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Override PartName="/xl/drawings/drawing5.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'{Dropdowns}'!$T$2:$T$5</definedName>
    <definedName name="Unit.Type">'{Dropdowns}'!$AH$2:$AH$6</definedName>
    <definedName name="Duct.Shape">'{Dropdowns}'!$AF$2:$AF$3</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Balance'!$A$1:$M$104</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'!$A$1:$N$104</definedName>
    <definedName name="_xlnm.Print_Area" localSheetId="21">'NEBB Frm Cert'!$A$1:$N$52</definedName>
    <definedName name="_xlnm.Print_Area" localSheetId="23">'Calibration'!$A$1:$N$40</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60">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
      <name val="Calibri"/>
      <family val="2"/>
      <b val="1"/>
      <color rgb="FF28518A"/>
      <sz val="11"/>
      <scheme val="minor"/>
    </font>
    <font>
      <name val="Calibri"/>
      <family val="2"/>
      <b val="1"/>
      <color rgb="FFFFFFFF"/>
      <sz val="11"/>
      <scheme val="minor"/>
    </font>
    <font>
      <name val="Calibri"/>
      <family val="2"/>
      <b val="1"/>
      <color rgb="FF28518A"/>
      <sz val="16"/>
      <scheme val="minor"/>
    </font>
    <font>
      <name val="Calibri"/>
      <family val="2"/>
      <b val="1"/>
      <color rgb="FFFFFFFF"/>
      <sz val="20"/>
      <scheme val="minor"/>
    </font>
    <font>
      <name val="Calibri"/>
      <family val="2"/>
      <b val="1"/>
      <color rgb="FFFFFFFF"/>
      <sz val="16"/>
      <scheme val="minor"/>
    </font>
    <font>
      <b/>
      <name val="Calibri"/>
      <family val="2"/>
      <color rgb="FFFFFFFF"/>
      <sz val="11"/>
      <scheme val="minor"/>
    </font>
    <font>
      <name val="Calibri"/>
      <family val="2"/>
      <color rgb="FF28518A"/>
      <sz val="14"/>
      <scheme val="minor"/>
    </font>
    <font>
      <name val="Calibri"/>
      <family val="2"/>
      <b val="1"/>
      <color rgb="FFFFFFFF"/>
      <sz val="12"/>
      <scheme val="minor"/>
    </font>
    <font>
      <name val="Calibri"/>
      <family val="2"/>
      <b val="1"/>
      <color rgb="FFFFFFFF"/>
      <sz val="18"/>
      <scheme val="minor"/>
    </font>
    <font>
      <name val="Calibri"/>
      <family val="2"/>
      <color rgb="FF28518A"/>
      <sz val="16"/>
      <scheme val="minor"/>
    </font>
    <font>
      <name val="Calibri"/>
      <family val="2"/>
      <b val="1"/>
      <color rgb="FF28518A"/>
      <sz val="14"/>
      <scheme val="minor"/>
    </font>
    <font>
      <color rgb="FF28518A"/>
      <name val="Calibri"/>
      <b val="1"/>
      <sz val="8"/>
    </font>
    <font>
      <color rgb="FFFFFFFF"/>
      <name val="Calibri"/>
      <b val="1"/>
      <sz val="8"/>
    </font>
    <font>
      <color rgb="FFFFFFFF"/>
      <name val="Calibri"/>
      <b val="1"/>
      <sz val="9"/>
    </font>
    <font>
      <color rgb="FF28518A"/>
      <name val="Calibri"/>
      <b val="1"/>
      <sz val="10"/>
    </font>
  </fonts>
  <fills count="18">
    <fill>
      <patternFill/>
    </fill>
    <fill>
      <patternFill patternType="gray125"/>
    </fill>
    <fill>
      <patternFill patternType="solid">
        <fgColor rgb="FFEEF2F7"/>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E3ECF7"/>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FF"/>
      </patternFill>
    </fill>
    <fill>
      <patternFill patternType="solid">
        <fgColor rgb="FF4A7EC0"/>
        <bgColor indexed="64"/>
      </patternFill>
    </fill>
  </fills>
  <borders count="112">
    <border>
      <left/>
      <right/>
      <top/>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diagonal/>
    </border>
    <border>
      <left/>
      <right/>
      <top style="thin">
        <color rgb="FFBFCCDB"/>
      </top>
      <bottom/>
      <diagonal/>
    </border>
    <border>
      <left/>
      <right style="thin">
        <color rgb="FFBFCCDB"/>
      </right>
      <top style="thin">
        <color rgb="FFBFCCDB"/>
      </top>
      <bottom style="thin">
        <color rgb="FFBFCCDB"/>
      </bottom>
      <diagonal/>
    </border>
    <border>
      <left style="medium">
        <color rgb="FF6AB23E"/>
      </left>
      <right style="thin">
        <color rgb="FFBFCCDB"/>
      </right>
      <top style="medium">
        <color rgb="FF6AB23E"/>
      </top>
      <bottom style="thin">
        <color rgb="FFBFCCDB"/>
      </bottom>
      <diagonal/>
    </border>
    <border>
      <left style="thin">
        <color rgb="FFBFCCDB"/>
      </left>
      <right style="thin">
        <color rgb="FFBFCCDB"/>
      </right>
      <top style="medium">
        <color rgb="FF6AB23E"/>
      </top>
      <bottom style="thin">
        <color rgb="FFBFCCDB"/>
      </bottom>
      <diagonal/>
    </border>
    <border>
      <left style="thin">
        <color rgb="FFBFCCDB"/>
      </left>
      <right style="medium">
        <color rgb="FF6AB23E"/>
      </right>
      <top style="medium">
        <color rgb="FF6AB23E"/>
      </top>
      <bottom style="thin">
        <color rgb="FFBFCCDB"/>
      </bottom>
      <diagonal/>
    </border>
    <border>
      <left style="medium">
        <color rgb="FF6AB23E"/>
      </left>
      <right style="thin">
        <color rgb="FFBFCCDB"/>
      </right>
      <top style="thin">
        <color rgb="FFBFCCDB"/>
      </top>
      <bottom style="thin">
        <color rgb="FFBFCCDB"/>
      </bottom>
      <diagonal/>
    </border>
    <border>
      <left style="thin">
        <color rgb="FFBFCCDB"/>
      </left>
      <right style="medium">
        <color rgb="FF6AB23E"/>
      </right>
      <top style="thin">
        <color rgb="FFBFCCDB"/>
      </top>
      <bottom style="thin">
        <color rgb="FFBFCCDB"/>
      </bottom>
      <diagonal/>
    </border>
    <border>
      <left style="medium">
        <color rgb="FF6AB23E"/>
      </left>
      <right style="thin">
        <color rgb="FFBFCCDB"/>
      </right>
      <top style="thin">
        <color rgb="FFBFCCDB"/>
      </top>
      <bottom style="medium">
        <color rgb="FF6AB23E"/>
      </bottom>
      <diagonal/>
    </border>
    <border>
      <left style="thin">
        <color rgb="FFBFCCDB"/>
      </left>
      <right style="thin">
        <color rgb="FFBFCCDB"/>
      </right>
      <top style="thin">
        <color rgb="FFBFCCDB"/>
      </top>
      <bottom style="medium">
        <color rgb="FF6AB23E"/>
      </bottom>
      <diagonal/>
    </border>
    <border>
      <left style="thin">
        <color rgb="FFBFCCDB"/>
      </left>
      <right style="medium">
        <color rgb="FF6AB23E"/>
      </right>
      <top style="thin">
        <color rgb="FFBFCCDB"/>
      </top>
      <bottom style="medium">
        <color rgb="FF6AB23E"/>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style="thin">
        <color rgb="FFBFCCDB"/>
      </left>
      <right/>
      <top/>
      <bottom/>
      <diagonal/>
    </border>
    <border>
      <left style="thin">
        <color rgb="FFBFCCDB"/>
      </left>
      <right/>
      <top style="thin">
        <color rgb="FFBFCCDB"/>
      </top>
      <bottom/>
      <diagonal/>
    </border>
    <border>
      <left/>
      <right/>
      <top style="thin">
        <color rgb="FFBFCCDB"/>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right style="thin">
        <color rgb="FFBFCCDB"/>
      </right>
      <top style="thin">
        <color rgb="FFBFCCDB"/>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right style="thin">
        <color rgb="FFBFCCDB"/>
      </right>
      <top/>
      <bottom/>
      <diagonal/>
    </border>
    <border>
      <left/>
      <right style="thin">
        <color rgb="FFD0D0D0"/>
      </right>
      <top/>
      <bottom/>
      <diagonal/>
    </border>
    <border>
      <left/>
      <right/>
      <top style="thin">
        <color rgb="FFBFCCDB"/>
      </top>
      <bottom/>
      <diagonal/>
    </border>
    <border>
      <left/>
      <right style="thin">
        <color rgb="FFBFCCDB"/>
      </right>
      <top style="thin">
        <color rgb="FFBFCCDB"/>
      </top>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diagonal/>
    </border>
    <border>
      <left/>
      <right/>
      <top style="thin">
        <color rgb="FFBFCCDB"/>
      </top>
      <bottom/>
      <diagonal/>
    </border>
    <border>
      <left/>
      <right style="thin">
        <color rgb="FFBFCCDB"/>
      </right>
      <top style="thin">
        <color rgb="FFBFCCDB"/>
      </top>
      <bottom/>
      <diagonal/>
    </border>
    <border>
      <left/>
      <right style="thin">
        <color rgb="FFBFCCDB"/>
      </right>
      <top style="thin">
        <color rgb="FFBFCCDB"/>
      </top>
      <bottom style="medium">
        <color rgb="FF6AB23E"/>
      </bottom>
      <diagonal/>
    </border>
    <border>
      <left/>
      <right/>
      <top style="medium">
        <color rgb="FF6AB23E"/>
      </top>
      <bottom/>
      <diagonal/>
    </border>
    <border>
      <left/>
      <right style="thin">
        <color rgb="FFBFCCDB"/>
      </right>
      <top style="medium">
        <color rgb="FF6AB23E"/>
      </top>
      <bottom/>
      <diagonal/>
    </border>
    <border>
      <left/>
      <right/>
      <top style="medium">
        <color rgb="FF6AB23E"/>
      </top>
      <bottom style="thin">
        <color rgb="FFBFCCDB"/>
      </bottom>
      <diagonal/>
    </border>
    <border>
      <left/>
      <right style="thin">
        <color rgb="FFBFCCDB"/>
      </right>
      <top style="medium">
        <color rgb="FF6AB23E"/>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style="thin">
        <color rgb="FFBFCCDB"/>
      </bottom>
      <diagonal/>
    </border>
    <border>
      <left/>
      <right/>
      <top style="thin">
        <color rgb="FFBFCCDB"/>
      </top>
      <bottom/>
      <diagonal/>
    </border>
    <border>
      <left/>
      <right style="thin">
        <color rgb="FFBFCCDB"/>
      </right>
      <top style="thin">
        <color rgb="FFBFCCDB"/>
      </top>
      <bottom/>
      <diagonal/>
    </border>
    <border>
      <left style="thin">
        <color rgb="FFBFCCDB"/>
      </left>
      <right style="thin">
        <color rgb="FFBFCCDB"/>
      </right>
      <top style="thin">
        <color rgb="FFBFCCDB"/>
      </top>
      <bottom/>
      <diagonal/>
    </border>
    <border>
      <left style="thin">
        <color rgb="FFBFCCDB"/>
      </left>
      <top style="thin">
        <color rgb="FFBFCCDB"/>
      </top>
    </border>
    <border>
      <top style="thin">
        <color rgb="FFBFCCDB"/>
      </top>
    </border>
    <border>
      <right style="thin">
        <color rgb="FFBFCCDB"/>
      </right>
      <top style="thin">
        <color rgb="FFBFCCDB"/>
      </top>
    </border>
    <border>
      <left style="thin">
        <color rgb="FFBFCCDB"/>
      </left>
    </border>
    <border/>
    <border>
      <right style="thin">
        <color rgb="FFBFCCDB"/>
      </right>
    </border>
    <border>
      <left style="thin">
        <color rgb="FFBFCCDB"/>
      </left>
      <bottom style="thin">
        <color rgb="FFBFCCDB"/>
      </bottom>
    </border>
    <border>
      <bottom style="thin">
        <color rgb="FFBFCCDB"/>
      </bottom>
    </border>
    <border>
      <right style="thin">
        <color rgb="FFBFCCDB"/>
      </right>
      <bottom style="thin">
        <color rgb="FFBFCCDB"/>
      </bottom>
    </border>
    <border>
      <left style="thin">
        <color rgb="FFBFCCDB"/>
      </left>
      <right style="thin">
        <color rgb="FFBFCCDB"/>
      </right>
      <top style="thin">
        <color rgb="FFBFCCDB"/>
      </top>
      <bottom style="thin">
        <color rgb="FFBFCCDB"/>
      </bottom>
    </border>
    <border>
      <left style="thin">
        <color rgb="FFBFCCDB"/>
      </left>
      <top style="thin">
        <color rgb="FFBFCCDB"/>
      </top>
      <bottom style="thin">
        <color rgb="FFBFCCDB"/>
      </bottom>
    </border>
    <border>
      <bottom style="hair">
        <color rgb="FFBFCCDB"/>
      </bottom>
    </border>
    <border>
      <right/>
      <bottom style="hair">
        <color rgb="FFBFCCDB"/>
      </bottom>
    </border>
    <border>
      <left/>
      <right/>
      <top/>
      <bottom style="hair">
        <color rgb="FFBFCCDB"/>
      </bottom>
      <diagonal/>
    </border>
    <border>
      <right/>
      <bottom style="thin">
        <color rgb="FFBFCCDB"/>
      </bottom>
    </border>
    <border>
      <left/>
      <right/>
      <top/>
      <bottom style="thin">
        <color rgb="FFBFCCDB"/>
      </bottom>
      <diagonal/>
    </border>
    <border>
      <left/>
      <right/>
      <top style="thin">
        <color rgb="FFBFCCDB"/>
      </top>
      <bottom/>
      <diagonal/>
    </border>
    <border>
      <left style="thin">
        <color rgb="FFBFCCDB"/>
      </left>
      <right/>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style="thin">
        <color rgb="FFBFCCDB"/>
      </right>
      <top/>
      <bottom style="thin">
        <color rgb="FFBFCCDB"/>
      </bottom>
      <diagonal/>
    </border>
    <border>
      <left style="thin">
        <color rgb="FFBFCCDB"/>
      </left>
      <right style="thin">
        <color rgb="FFBFCCDB"/>
      </right>
      <bottom style="thin">
        <color rgb="FFBFCCDB"/>
      </bottom>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top style="thin">
        <color rgb="FFBFCCDB"/>
      </top>
      <bottom style="thin">
        <color rgb="FFBFCCDB"/>
      </bottom>
    </border>
    <border>
      <left style="hair">
        <color rgb="FFBFCCDB"/>
      </left>
      <right style="hair">
        <color rgb="FFBFCCDB"/>
      </right>
      <top style="hair">
        <color rgb="FFBFCCDB"/>
      </top>
      <bottom style="hair">
        <color rgb="FFBFCCDB"/>
      </bottom>
    </border>
    <border>
      <left style="thin">
        <color rgb="FFBFCCDB"/>
      </left>
      <right style="thin">
        <color rgb="FFBFCCDB"/>
      </right>
      <top style="hair">
        <color rgb="FFBFCCDB"/>
      </top>
      <bottom style="hair">
        <color rgb="FFBFCCDB"/>
      </bottom>
    </border>
    <border>
      <left/>
      <right/>
      <top style="hair">
        <color rgb="FFBFCCDB"/>
      </top>
      <bottom/>
      <diagonal/>
    </border>
    <border>
      <left/>
      <right style="thin">
        <color rgb="FFBFCCDB"/>
      </right>
      <top style="hair">
        <color rgb="FFBFCCDB"/>
      </top>
      <bottom/>
      <diagonal/>
    </border>
    <border>
      <left/>
      <right style="thin">
        <color rgb="FFBFCCDB"/>
      </right>
      <top style="hair">
        <color rgb="FFBFCCDB"/>
      </top>
      <bottom style="hair">
        <color rgb="FFBFCCDB"/>
      </bottom>
      <diagonal/>
    </border>
    <border>
      <left style="thin">
        <color rgb="FFBFCCDB"/>
      </left>
      <bottom style="hair">
        <color rgb="FFBFCCDB"/>
      </bottom>
    </border>
    <border>
      <right style="thin">
        <color rgb="FFBFCCDB"/>
      </right>
      <bottom style="hair">
        <color rgb="FFBFCCDB"/>
      </bottom>
    </border>
  </borders>
  <cellStyleXfs count="1">
    <xf numFmtId="0" fontId="0" fillId="0" borderId="0"/>
  </cellStyleXfs>
  <cellXfs count="544">
    <xf numFmtId="0" fontId="0" fillId="0" borderId="0" pivotButton="0" quotePrefix="0" xfId="0"/>
    <xf numFmtId="0" fontId="0" fillId="0" borderId="0" applyAlignment="1" pivotButton="0" quotePrefix="0" xfId="0">
      <alignment vertical="center"/>
    </xf>
    <xf applyFont="1" numFmtId="0" fontId="45"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applyFont="1" numFmtId="0" fontId="46" fillId="17" borderId="1" applyAlignment="1" pivotButton="0" quotePrefix="0" xfId="0">
      <alignment horizontal="center" vertical="center"/>
    </xf>
    <xf applyFont="1" numFmtId="0" fontId="45" fillId="5" borderId="8" applyAlignment="1" pivotButton="0" quotePrefix="0" xfId="0">
      <alignment vertical="center"/>
    </xf>
    <xf applyFont="1" numFmtId="0" fontId="46" fillId="17"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applyFont="1" numFmtId="0" fontId="45"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applyFont="1" numFmtId="0" fontId="47" fillId="0" borderId="0" applyAlignment="1" pivotButton="0" quotePrefix="0" xfId="0">
      <alignment horizontal="center" vertical="center"/>
    </xf>
    <xf applyFont="1" numFmtId="0" fontId="48" fillId="17" borderId="21" applyAlignment="1" pivotButton="0" quotePrefix="0" xfId="0">
      <alignment horizontal="center" vertical="center"/>
    </xf>
    <xf applyFont="1" numFmtId="0" fontId="48" fillId="17" borderId="3" applyAlignment="1" pivotButton="0" quotePrefix="0" xfId="0">
      <alignment horizontal="center" vertical="center"/>
    </xf>
    <xf applyFont="1" numFmtId="0" fontId="48" fillId="17" borderId="15" applyAlignment="1" pivotButton="0" quotePrefix="0" xfId="0">
      <alignment horizontal="center" vertical="center"/>
    </xf>
    <xf applyFont="1" numFmtId="0" fontId="48" fillId="17" borderId="16" applyAlignment="1" pivotButton="0" quotePrefix="0" xfId="0">
      <alignment horizontal="center" vertical="center"/>
    </xf>
    <xf applyFont="1" numFmtId="0" fontId="48" fillId="17" borderId="0" applyAlignment="1" pivotButton="0" quotePrefix="0" xfId="0">
      <alignment horizontal="center" vertical="center"/>
    </xf>
    <xf applyFont="1" numFmtId="0" fontId="48" fillId="17" borderId="17" applyAlignment="1" pivotButton="0" quotePrefix="0" xfId="0">
      <alignment horizontal="center" vertical="center"/>
    </xf>
    <xf applyFont="1" numFmtId="0" fontId="48" fillId="17" borderId="18" applyAlignment="1" pivotButton="0" quotePrefix="0" xfId="0">
      <alignment horizontal="center" vertical="center"/>
    </xf>
    <xf applyFont="1" numFmtId="0" fontId="48" fillId="17" borderId="19" applyAlignment="1" pivotButton="0" quotePrefix="0" xfId="0">
      <alignment horizontal="center" vertical="center"/>
    </xf>
    <xf applyFont="1" numFmtId="0" fontId="48" fillId="17"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applyFont="1" numFmtId="0" fontId="45" fillId="5" borderId="1" applyAlignment="1" pivotButton="0" quotePrefix="0" xfId="0">
      <alignment vertical="center"/>
    </xf>
    <xf numFmtId="0" fontId="0" fillId="0" borderId="1" applyAlignment="1" pivotButton="0" quotePrefix="0" xfId="0">
      <alignment vertical="center"/>
    </xf>
    <xf applyFont="1" numFmtId="0" fontId="45"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applyFont="1" numFmtId="0" fontId="49" fillId="17"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applyFont="1" numFmtId="0" fontId="46" fillId="17" borderId="1" applyAlignment="1" pivotButton="0" quotePrefix="0" xfId="0">
      <alignment horizontal="center" vertical="center"/>
    </xf>
    <xf numFmtId="1" fontId="0" fillId="0" borderId="1" applyAlignment="1" pivotButton="0" quotePrefix="0" xfId="0">
      <alignment vertical="center"/>
    </xf>
    <xf applyFont="1" numFmtId="0" fontId="46" fillId="17" borderId="5" applyAlignment="1" pivotButton="0" quotePrefix="0" xfId="0">
      <alignment horizontal="center" vertical="center"/>
    </xf>
    <xf applyFont="1" numFmtId="0" fontId="46" fillId="17" borderId="6" applyAlignment="1" pivotButton="0" quotePrefix="0" xfId="0">
      <alignment horizontal="center" vertical="center"/>
    </xf>
    <xf applyFont="1" numFmtId="0" fontId="46" fillId="17" borderId="7" applyAlignment="1" pivotButton="0" quotePrefix="0" xfId="0">
      <alignment horizontal="center" vertical="center"/>
    </xf>
    <xf numFmtId="164" fontId="0" fillId="0" borderId="1" applyAlignment="1" pivotButton="0" quotePrefix="0" xfId="0">
      <alignment horizontal="center" vertical="center"/>
    </xf>
    <xf applyFont="1" numFmtId="0" fontId="46" fillId="17"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applyFont="1" numFmtId="0" fontId="46" fillId="17" borderId="1" applyAlignment="1" applyProtection="1" pivotButton="0" quotePrefix="0" xfId="0">
      <alignment horizontal="center" vertical="center"/>
      <protection locked="0" hidden="0"/>
    </xf>
    <xf applyFont="1" numFmtId="0" fontId="50" fillId="17" borderId="13" applyAlignment="1" applyProtection="1" pivotButton="0" quotePrefix="0" xfId="0">
      <alignment horizontal="center" vertical="center"/>
      <protection locked="0" hidden="0"/>
    </xf>
    <xf applyFont="1" numFmtId="0" fontId="50" fillId="17"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applyFont="1" numFmtId="0" fontId="45"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applyFont="1" numFmtId="0" fontId="51" fillId="0" borderId="1" applyAlignment="1" applyProtection="1" pivotButton="0" quotePrefix="0" xfId="0">
      <alignment horizontal="center" vertical="center"/>
      <protection locked="0" hidden="0"/>
    </xf>
    <xf applyFont="1" numFmtId="0" fontId="51"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applyFont="1" numFmtId="0" fontId="46" fillId="17" borderId="13" applyAlignment="1" pivotButton="0" quotePrefix="0" xfId="0">
      <alignment horizontal="center" vertical="center"/>
    </xf>
    <xf applyFont="1" numFmtId="0" fontId="46" fillId="17"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applyFont="1" numFmtId="0" fontId="46" fillId="17" borderId="14" applyAlignment="1" pivotButton="0" quotePrefix="0" xfId="0">
      <alignment horizontal="center" vertical="center"/>
    </xf>
    <xf applyFont="1" numFmtId="0" fontId="46" fillId="17"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applyFont="1" numFmtId="0" fontId="51" fillId="0" borderId="21" applyAlignment="1" applyProtection="1" pivotButton="0" quotePrefix="0" xfId="0">
      <alignment horizontal="center" vertical="center" shrinkToFit="1"/>
      <protection locked="0" hidden="0"/>
    </xf>
    <xf applyFont="1" numFmtId="0" fontId="51" fillId="0" borderId="3" applyAlignment="1" applyProtection="1" pivotButton="0" quotePrefix="0" xfId="0">
      <alignment horizontal="center" vertical="center" shrinkToFit="1"/>
      <protection locked="0" hidden="0"/>
    </xf>
    <xf applyFont="1" numFmtId="0" fontId="51" fillId="0" borderId="15" applyAlignment="1" applyProtection="1" pivotButton="0" quotePrefix="0" xfId="0">
      <alignment horizontal="center" vertical="center" shrinkToFit="1"/>
      <protection locked="0" hidden="0"/>
    </xf>
    <xf applyFont="1" numFmtId="0" fontId="51" fillId="0" borderId="18" applyAlignment="1" applyProtection="1" pivotButton="0" quotePrefix="0" xfId="0">
      <alignment horizontal="center" vertical="center" shrinkToFit="1"/>
      <protection locked="0" hidden="0"/>
    </xf>
    <xf applyFont="1" numFmtId="0" fontId="51" fillId="0" borderId="19" applyAlignment="1" applyProtection="1" pivotButton="0" quotePrefix="0" xfId="0">
      <alignment horizontal="center" vertical="center" shrinkToFit="1"/>
      <protection locked="0" hidden="0"/>
    </xf>
    <xf applyFont="1" numFmtId="0" fontId="51"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applyFont="1" numFmtId="0" fontId="50" fillId="17" borderId="13" applyAlignment="1" pivotButton="0" quotePrefix="0" xfId="0">
      <alignment horizontal="center" vertical="center"/>
    </xf>
    <xf applyFont="1" numFmtId="0" fontId="50" fillId="17"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applyFont="1" numFmtId="0" fontId="50" fillId="17" borderId="14" applyAlignment="1" pivotButton="0" quotePrefix="0" xfId="0">
      <alignment horizontal="center" vertical="center"/>
    </xf>
    <xf applyFont="1" numFmtId="0" fontId="52" fillId="17"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applyFont="1" numFmtId="0" fontId="53" fillId="17" borderId="21" applyAlignment="1" pivotButton="0" quotePrefix="0" xfId="0">
      <alignment horizontal="center" vertical="center"/>
    </xf>
    <xf applyFont="1" numFmtId="0" fontId="53" fillId="17" borderId="3" applyAlignment="1" pivotButton="0" quotePrefix="0" xfId="0">
      <alignment horizontal="center" vertical="center"/>
    </xf>
    <xf applyFont="1" numFmtId="0" fontId="53" fillId="17" borderId="15" applyAlignment="1" pivotButton="0" quotePrefix="0" xfId="0">
      <alignment horizontal="center" vertical="center"/>
    </xf>
    <xf applyFont="1" numFmtId="0" fontId="53" fillId="17" borderId="16" applyAlignment="1" pivotButton="0" quotePrefix="0" xfId="0">
      <alignment horizontal="center" vertical="center"/>
    </xf>
    <xf applyFont="1" numFmtId="0" fontId="53" fillId="17" borderId="0" applyAlignment="1" pivotButton="0" quotePrefix="0" xfId="0">
      <alignment horizontal="center" vertical="center"/>
    </xf>
    <xf applyFont="1" numFmtId="0" fontId="53" fillId="17" borderId="17" applyAlignment="1" pivotButton="0" quotePrefix="0" xfId="0">
      <alignment horizontal="center" vertical="center"/>
    </xf>
    <xf applyFont="1" numFmtId="0" fontId="53" fillId="17" borderId="18" applyAlignment="1" pivotButton="0" quotePrefix="0" xfId="0">
      <alignment horizontal="center" vertical="center"/>
    </xf>
    <xf applyFont="1" numFmtId="0" fontId="53" fillId="17" borderId="19" applyAlignment="1" pivotButton="0" quotePrefix="0" xfId="0">
      <alignment horizontal="center" vertical="center"/>
    </xf>
    <xf applyFont="1" numFmtId="0" fontId="53" fillId="17" borderId="20" applyAlignment="1" pivotButton="0" quotePrefix="0" xfId="0">
      <alignment horizontal="center" vertical="center"/>
    </xf>
    <xf applyFont="1" numFmtId="0" fontId="54" fillId="0" borderId="0" applyAlignment="1" pivotButton="0" quotePrefix="0" xfId="0">
      <alignment horizontal="center" vertical="center"/>
    </xf>
    <xf applyFont="1" numFmtId="0" fontId="51"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applyFont="1" numFmtId="0" fontId="49" fillId="17" borderId="21" applyAlignment="1" pivotButton="0" quotePrefix="0" xfId="0">
      <alignment horizontal="center" vertical="center"/>
    </xf>
    <xf applyFont="1" numFmtId="0" fontId="49" fillId="17" borderId="3" applyAlignment="1" pivotButton="0" quotePrefix="0" xfId="0">
      <alignment horizontal="center" vertical="center"/>
    </xf>
    <xf applyFont="1" numFmtId="0" fontId="49" fillId="17" borderId="15" applyAlignment="1" pivotButton="0" quotePrefix="0" xfId="0">
      <alignment horizontal="center" vertical="center"/>
    </xf>
    <xf applyFont="1" numFmtId="0" fontId="49" fillId="17" borderId="16" applyAlignment="1" pivotButton="0" quotePrefix="0" xfId="0">
      <alignment horizontal="center" vertical="center"/>
    </xf>
    <xf applyFont="1" numFmtId="0" fontId="49" fillId="17" borderId="0" applyAlignment="1" pivotButton="0" quotePrefix="0" xfId="0">
      <alignment horizontal="center" vertical="center"/>
    </xf>
    <xf applyFont="1" numFmtId="0" fontId="49" fillId="17" borderId="17" applyAlignment="1" pivotButton="0" quotePrefix="0" xfId="0">
      <alignment horizontal="center" vertical="center"/>
    </xf>
    <xf applyFont="1" numFmtId="0" fontId="49" fillId="17" borderId="18" applyAlignment="1" pivotButton="0" quotePrefix="0" xfId="0">
      <alignment horizontal="center" vertical="center"/>
    </xf>
    <xf applyFont="1" numFmtId="0" fontId="49" fillId="17" borderId="19" applyAlignment="1" pivotButton="0" quotePrefix="0" xfId="0">
      <alignment horizontal="center" vertical="center"/>
    </xf>
    <xf applyFont="1" numFmtId="0" fontId="49" fillId="17"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applyFont="1" numFmtId="0" fontId="55"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applyFont="1" numFmtId="0" fontId="48" fillId="17"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applyFont="1" numFmtId="0" fontId="50" fillId="17"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applyFont="1" numFmtId="0" fontId="56"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applyFont="1" numFmtId="0" fontId="50" fillId="17"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applyFont="1" numFmtId="0" fontId="53" fillId="17"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applyFont="1" numFmtId="0" fontId="57" fillId="17"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applyFont="1" numFmtId="0" fontId="58" fillId="17" borderId="86" applyAlignment="1" pivotButton="0" quotePrefix="0" xfId="0">
      <alignment horizontal="center" vertical="center" wrapText="1"/>
    </xf>
    <xf applyFont="1" numFmtId="0" fontId="59"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applyFont="1" numFmtId="0" fontId="57" fillId="17"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xf numFmtId="0" fontId="46" fillId="17" borderId="1" applyFont="1" applyFill="1" applyBorder="1" applyAlignment="1" xfId="0">
      <alignment horizontal="left" vertical="center" indent="1"/>
    </xf>
    <xf numFmtId="0" fontId="0" fillId="0" borderId="1" applyBorder="1" applyAlignment="1" xfId="0">
      <alignment horizontal="left" vertical="center" wrapText="1" indent="1"/>
    </xf>
  </cellXfs>
  <cellStyles count="1">
    <cellStyle name="Normal" xfId="0" builtinId="0"/>
  </cellStyles>
  <dxfs count="7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259733</xdr:colOff>
      <xdr:row>0</xdr:row>
      <xdr:rowOff>108584</xdr:rowOff>
    </xdr:from>
    <xdr:ext cx="5519382" cy="4191000"/>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5519382" cy="4191000"/>
        </a:xfrm>
        <a:prstGeom prst="rect">
          <a:avLst/>
        </a:prstGeom>
      </xdr:spPr>
    </xdr:pic>
    <xdr:clientData/>
  </xdr:oneCellAnchor>
  <xdr:oneCellAnchor>
    <xdr:from>
      <xdr:col>1</xdr:col>
      <xdr:colOff>254664</xdr:colOff>
      <xdr:row>26</xdr:row>
      <xdr:rowOff>108584</xdr:rowOff>
    </xdr:from>
    <xdr:ext cx="5529520" cy="4191000"/>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0" y="0"/>
          <a:ext cx="5529520" cy="4191000"/>
        </a:xfrm>
        <a:prstGeom prst="rect">
          <a:avLst/>
        </a:prstGeom>
      </xdr:spPr>
    </xdr:pic>
    <xdr:clientData/>
  </xdr:oneCellAnchor>
  <xdr:oneCellAnchor>
    <xdr:from>
      <xdr:col>1</xdr:col>
      <xdr:colOff>306234</xdr:colOff>
      <xdr:row>52</xdr:row>
      <xdr:rowOff>108584</xdr:rowOff>
    </xdr:from>
    <xdr:ext cx="5426381" cy="4191000"/>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0" y="0"/>
          <a:ext cx="5426381" cy="41910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308131</xdr:colOff>
      <xdr:row>0</xdr:row>
      <xdr:rowOff>108584</xdr:rowOff>
    </xdr:from>
    <xdr:ext cx="5422587" cy="4191000"/>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5422587" cy="41910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200978</xdr:colOff>
      <xdr:row>50</xdr:row>
      <xdr:rowOff>38100</xdr:rowOff>
    </xdr:from>
    <xdr:to>
      <xdr:col>5</xdr:col>
      <xdr:colOff>246698</xdr:colOff>
      <xdr:row>55</xdr:row>
      <xdr:rowOff>131445</xdr:rowOff>
    </xdr:to>
    <xdr:pic>
      <xdr:nvPicPr>
        <xdr:cNvPr id="1" name="a2b NEBB Stamp" descr="a2b NEBB Stamp"/>
        <xdr:cNvPicPr>
          <a:picLocks noChangeAspect="1"/>
        </xdr:cNvPicPr>
      </xdr:nvPicPr>
      <xdr:blipFill>
        <a:blip xmlns:r="http://schemas.openxmlformats.org/officeDocument/2006/relationships" r:embed="rId1"/>
        <a:stretch>
          <a:fillRect/>
        </a:stretch>
      </xdr:blipFill>
      <xdr:spPr>
        <a:xfrm>
          <a:off x="0" y="0"/>
          <a:ext cx="941070" cy="94107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view="pageBreakPreview" tabSelected="1"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IF('{Project Information}'!$E$8="","",'{Project Information}'!$E$8)</f>
        <v/>
      </c>
    </row>
    <row r="39" ht="13.35" customHeight="1" s="162"/>
    <row r="40" ht="13.35" customHeight="1" s="162">
      <c r="C40" s="133" t="inlineStr">
        <is>
          <t>ENGINEER</t>
        </is>
      </c>
      <c r="G40" s="136">
        <f>IF('{Project Information}'!$E$5="","",'{Project Information}'!$E$5)</f>
        <v/>
      </c>
    </row>
    <row r="41" ht="13.35" customHeight="1" s="162"/>
    <row r="42" ht="13.35" customHeight="1" s="162">
      <c r="C42" s="133" t="inlineStr">
        <is>
          <t>ARCHITECT</t>
        </is>
      </c>
      <c r="G42" s="136">
        <f>IF('{Project Information}'!$E$4="","",'{Project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view="pageBreakPreview" tabSelected="0"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zoomScaleSheetLayoutView="100" view="pageBreakPre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28"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28"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0"/>
  <headerFooter>
    <oddFooter>&amp;C&amp;8Page &amp;P</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62"/>
  <sheetViews>
    <sheetView view="pageBreakPreview" tabSelected="0"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B2:M62"/>
  <sheetViews>
    <sheetView view="pageBreakPreview" tabSelected="0"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view="pageBreakPreview" tabSelected="0"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P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c r="AP1"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t>
        </is>
      </c>
      <c r="AL2" t="inlineStr">
        <is>
          <t>Coil</t>
        </is>
      </c>
      <c r="AM2" t="inlineStr">
        <is>
          <t>Heat</t>
        </is>
      </c>
      <c r="AN2" t="inlineStr">
        <is>
          <t>Fan</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Wheel</t>
        </is>
      </c>
      <c r="AL3" t="inlineStr">
        <is>
          <t>Coil</t>
        </is>
      </c>
      <c r="AM3" t="inlineStr">
        <is>
          <t>Heat</t>
        </is>
      </c>
      <c r="AN3" t="inlineStr">
        <is>
          <t>Fan</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H4" t="inlineStr">
        <is>
          <t>MAU</t>
        </is>
      </c>
      <c r="AI4" t="inlineStr">
        <is>
          <t>OA</t>
        </is>
      </c>
      <c r="AJ4" t="inlineStr">
        <is>
          <t>Filter</t>
        </is>
      </c>
      <c r="AK4" t="inlineStr">
        <is>
          <t>—</t>
        </is>
      </c>
      <c r="AL4" t="inlineStr">
        <is>
          <t>Burner</t>
        </is>
      </c>
      <c r="AM4" t="inlineStr">
        <is>
          <t>—</t>
        </is>
      </c>
      <c r="AN4" t="inlineStr">
        <is>
          <t>Fan</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ERV</t>
        </is>
      </c>
      <c r="AI5" t="inlineStr">
        <is>
          <t>OA / EA</t>
        </is>
      </c>
      <c r="AJ5" t="inlineStr">
        <is>
          <t>Filter</t>
        </is>
      </c>
      <c r="AK5" t="inlineStr">
        <is>
          <t>Core</t>
        </is>
      </c>
      <c r="AL5" t="inlineStr">
        <is>
          <t>—</t>
        </is>
      </c>
      <c r="AM5" t="inlineStr">
        <is>
          <t>—</t>
        </is>
      </c>
      <c r="AN5" t="inlineStr">
        <is>
          <t>Fan</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c r="U6" t="n">
        <v>0.35</v>
      </c>
      <c r="V6" t="n">
        <v>2036.25</v>
      </c>
      <c r="W6" t="n">
        <v>3346.5</v>
      </c>
      <c r="X6" t="n">
        <v>4676.7</v>
      </c>
      <c r="Y6" t="n">
        <v>4795.56</v>
      </c>
      <c r="Z6" t="n">
        <v>17008.5</v>
      </c>
      <c r="AH6" t="inlineStr">
        <is>
          <t>EF</t>
        </is>
      </c>
      <c r="AI6" t="inlineStr">
        <is>
          <t>Inlet</t>
        </is>
      </c>
      <c r="AJ6" t="inlineStr">
        <is>
          <t>—</t>
        </is>
      </c>
      <c r="AK6" t="inlineStr">
        <is>
          <t>—</t>
        </is>
      </c>
      <c r="AL6" t="inlineStr">
        <is>
          <t>—</t>
        </is>
      </c>
      <c r="AM6" t="inlineStr">
        <is>
          <t>—</t>
        </is>
      </c>
      <c r="AN6" t="inlineStr">
        <is>
          <t>Fan</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Supply Filter (VelGrid)|24" x 24"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zoomScaleSheetLayoutView="100" view="pageBreakPre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17">
        <f>IF('RTUs'!I4="","",'RTUs'!I4)</f>
        <v/>
      </c>
      <c r="D9" s="518">
        <f>IF('RTUs'!K9="","",'RTUs'!K9)</f>
        <v/>
      </c>
      <c r="E9" s="518">
        <f>IF('RTUs'!L9="","",'RTUs'!L9)</f>
        <v/>
      </c>
      <c r="F9" s="519">
        <f>IF(OR(E9="",D9="",D9=0),"",IF(OR(ISTEXT(E9),ISTEXT(D9)),"",E9/D9))</f>
        <v/>
      </c>
      <c r="G9" s="518">
        <f>IF('RTUs'!K10="","",'RTUs'!K10)</f>
        <v/>
      </c>
      <c r="H9" s="518">
        <f>IF('RTUs'!L10="","",'RTUs'!L10)</f>
        <v/>
      </c>
      <c r="I9" s="520">
        <f>IF('RTUs'!K12="","",'RTUs'!K12)</f>
        <v/>
      </c>
      <c r="J9" s="520">
        <f>IF('RTUs'!L12="","",'RTUs'!L12)</f>
        <v/>
      </c>
      <c r="K9" s="520">
        <f>IF('RTUs'!L22="","",'RTUs'!L22)</f>
        <v/>
      </c>
      <c r="L9" s="520">
        <f>IF(COUNT('RTUs'!E20:G20)=0,"",ROUND(AVERAGE('RTUs'!E20:G20),1))</f>
        <v/>
      </c>
      <c r="M9" s="521">
        <f>IF(OR(D9="",E9="",D9=0),"",IF(OR(ISTEXT(E9),ISTEXT(D9),ISTEXT($E$5)),"",IF(ABS(E9/D9-1)&lt;=$E$5,"OK","Check")))</f>
        <v/>
      </c>
    </row>
    <row r="10" ht="13.35" customHeight="1" s="162">
      <c r="B10" s="516">
        <f>IF('RTUs'!D108="","",'RTUs'!D108)</f>
        <v/>
      </c>
      <c r="C10" s="517">
        <f>IF('RTUs'!I108="","",'RTUs'!I108)</f>
        <v/>
      </c>
      <c r="D10" s="518">
        <f>IF('RTUs'!K113="","",'RTUs'!K113)</f>
        <v/>
      </c>
      <c r="E10" s="518">
        <f>IF('RTUs'!L113="","",'RTUs'!L113)</f>
        <v/>
      </c>
      <c r="F10" s="519">
        <f>IF(OR(E10="",D10="",D10=0),"",IF(OR(ISTEXT(E10),ISTEXT(D10)),"",E10/D10))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IF(OR(D10="",E10="",D10=0),"",IF(OR(ISTEXT(E10),ISTEXT(D10),ISTEXT($E$5)),"",IF(ABS(E10/D10-1)&lt;=$E$5,"OK","Check")))</f>
        <v/>
      </c>
    </row>
    <row r="11" ht="13.35" customHeight="1" s="162">
      <c r="B11" s="516">
        <f>IF('RTUs'!D212="","",'RTUs'!D212)</f>
        <v/>
      </c>
      <c r="C11" s="517">
        <f>IF('RTUs'!I212="","",'RTUs'!I212)</f>
        <v/>
      </c>
      <c r="D11" s="518">
        <f>IF('RTUs'!K217="","",'RTUs'!K217)</f>
        <v/>
      </c>
      <c r="E11" s="518">
        <f>IF('RTUs'!L217="","",'RTUs'!L217)</f>
        <v/>
      </c>
      <c r="F11" s="519">
        <f>IF(OR(E11="",D11="",D11=0),"",IF(OR(ISTEXT(E11),ISTEXT(D11)),"",E11/D11))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IF(OR(D11="",E11="",D11=0),"",IF(OR(ISTEXT(E11),ISTEXT(D11),ISTEXT($E$5)),"",IF(ABS(E11/D11-1)&lt;=$E$5,"OK","Check")))</f>
        <v/>
      </c>
    </row>
    <row r="12" ht="13.35" customHeight="1" s="162">
      <c r="B12" s="516">
        <f>IF('RTUs'!D316="","",'RTUs'!D316)</f>
        <v/>
      </c>
      <c r="C12" s="517">
        <f>IF('RTUs'!I316="","",'RTUs'!I316)</f>
        <v/>
      </c>
      <c r="D12" s="518">
        <f>IF('RTUs'!K321="","",'RTUs'!K321)</f>
        <v/>
      </c>
      <c r="E12" s="518">
        <f>IF('RTUs'!L321="","",'RTUs'!L321)</f>
        <v/>
      </c>
      <c r="F12" s="519">
        <f>IF(OR(E12="",D12="",D12=0),"",IF(OR(ISTEXT(E12),ISTEXT(D12)),"",E12/D12))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IF(OR(D12="",E12="",D12=0),"",IF(OR(ISTEXT(E12),ISTEXT(D12),ISTEXT($E$5)),"",IF(ABS(E12/D12-1)&lt;=$E$5,"OK","Check")))</f>
        <v/>
      </c>
    </row>
    <row r="13" ht="13.35" customHeight="1" s="162">
      <c r="B13" s="516">
        <f>IF('RTUs'!D420="","",'RTUs'!D420)</f>
        <v/>
      </c>
      <c r="C13" s="517">
        <f>IF('RTUs'!I420="","",'RTUs'!I420)</f>
        <v/>
      </c>
      <c r="D13" s="518">
        <f>IF('RTUs'!K425="","",'RTUs'!K425)</f>
        <v/>
      </c>
      <c r="E13" s="518">
        <f>IF('RTUs'!L425="","",'RTUs'!L425)</f>
        <v/>
      </c>
      <c r="F13" s="519">
        <f>IF(OR(E13="",D13="",D13=0),"",IF(OR(ISTEXT(E13),ISTEXT(D13)),"",E13/D13))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IF(OR(D13="",E13="",D13=0),"",IF(OR(ISTEXT(E13),ISTEXT(D13),ISTEXT($E$5)),"",IF(ABS(E13/D13-1)&lt;=$E$5,"OK","Check")))</f>
        <v/>
      </c>
    </row>
    <row r="14" ht="13.35" customHeight="1" s="162">
      <c r="B14" s="516">
        <f>IF('RTUs'!D524="","",'RTUs'!D524)</f>
        <v/>
      </c>
      <c r="C14" s="517">
        <f>IF('RTUs'!I524="","",'RTUs'!I524)</f>
        <v/>
      </c>
      <c r="D14" s="518">
        <f>IF('RTUs'!K529="","",'RTUs'!K529)</f>
        <v/>
      </c>
      <c r="E14" s="518">
        <f>IF('RTUs'!L529="","",'RTUs'!L529)</f>
        <v/>
      </c>
      <c r="F14" s="519">
        <f>IF(OR(E14="",D14="",D14=0),"",IF(OR(ISTEXT(E14),ISTEXT(D14)),"",E14/D14))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IF(OR(D14="",E14="",D14=0),"",IF(OR(ISTEXT(E14),ISTEXT(D14),ISTEXT($E$5)),"",IF(ABS(E14/D14-1)&lt;=$E$5,"OK","Check")))</f>
        <v/>
      </c>
    </row>
    <row r="15" ht="13.35" customHeight="1" s="162">
      <c r="B15" s="516">
        <f>IF('RTUs'!D628="","",'RTUs'!D628)</f>
        <v/>
      </c>
      <c r="C15" s="517">
        <f>IF('RTUs'!I628="","",'RTUs'!I628)</f>
        <v/>
      </c>
      <c r="D15" s="518">
        <f>IF('RTUs'!K633="","",'RTUs'!K633)</f>
        <v/>
      </c>
      <c r="E15" s="518">
        <f>IF('RTUs'!L633="","",'RTUs'!L633)</f>
        <v/>
      </c>
      <c r="F15" s="519">
        <f>IF(OR(E15="",D15="",D15=0),"",IF(OR(ISTEXT(E15),ISTEXT(D15)),"",E15/D15))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IF(OR(D15="",E15="",D15=0),"",IF(OR(ISTEXT(E15),ISTEXT(D15),ISTEXT($E$5)),"",IF(ABS(E15/D15-1)&lt;=$E$5,"OK","Check")))</f>
        <v/>
      </c>
    </row>
    <row r="16" ht="13.35" customHeight="1" s="162">
      <c r="B16" s="516">
        <f>IF('RTUs'!D732="","",'RTUs'!D732)</f>
        <v/>
      </c>
      <c r="C16" s="517">
        <f>IF('RTUs'!I732="","",'RTUs'!I732)</f>
        <v/>
      </c>
      <c r="D16" s="518">
        <f>IF('RTUs'!K737="","",'RTUs'!K737)</f>
        <v/>
      </c>
      <c r="E16" s="518">
        <f>IF('RTUs'!L737="","",'RTUs'!L737)</f>
        <v/>
      </c>
      <c r="F16" s="519">
        <f>IF(OR(E16="",D16="",D16=0),"",IF(OR(ISTEXT(E16),ISTEXT(D16)),"",E16/D16))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IF(OR(D16="",E16="",D16=0),"",IF(OR(ISTEXT(E16),ISTEXT(D16),ISTEXT($E$5)),"",IF(ABS(E16/D16-1)&lt;=$E$5,"OK","Check")))</f>
        <v/>
      </c>
    </row>
    <row r="17" ht="13.35" customHeight="1" s="162">
      <c r="B17" s="516">
        <f>IF('RTUs'!D836="","",'RTUs'!D836)</f>
        <v/>
      </c>
      <c r="C17" s="517">
        <f>IF('RTUs'!I836="","",'RTUs'!I836)</f>
        <v/>
      </c>
      <c r="D17" s="518">
        <f>IF('RTUs'!K841="","",'RTUs'!K841)</f>
        <v/>
      </c>
      <c r="E17" s="518">
        <f>IF('RTUs'!L841="","",'RTUs'!L841)</f>
        <v/>
      </c>
      <c r="F17" s="519">
        <f>IF(OR(E17="",D17="",D17=0),"",IF(OR(ISTEXT(E17),ISTEXT(D17)),"",E17/D17))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IF(OR(D17="",E17="",D17=0),"",IF(OR(ISTEXT(E17),ISTEXT(D17),ISTEXT($E$5)),"",IF(ABS(E17/D17-1)&lt;=$E$5,"OK","Check")))</f>
        <v/>
      </c>
    </row>
    <row r="18" ht="13.35" customHeight="1" s="162">
      <c r="B18" s="516">
        <f>IF('RTUs'!D940="","",'RTUs'!D940)</f>
        <v/>
      </c>
      <c r="C18" s="517">
        <f>IF('RTUs'!I940="","",'RTUs'!I940)</f>
        <v/>
      </c>
      <c r="D18" s="518">
        <f>IF('RTUs'!K945="","",'RTUs'!K945)</f>
        <v/>
      </c>
      <c r="E18" s="518">
        <f>IF('RTUs'!L945="","",'RTUs'!L945)</f>
        <v/>
      </c>
      <c r="F18" s="519">
        <f>IF(OR(E18="",D18="",D18=0),"",IF(OR(ISTEXT(E18),ISTEXT(D18)),"",E18/D18))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IF(OR(D18="",E18="",D18=0),"",IF(OR(ISTEXT(E18),ISTEXT(D18),ISTEXT($E$5)),"",IF(ABS(E18/D18-1)&lt;=$E$5,"OK","Check")))</f>
        <v/>
      </c>
    </row>
    <row r="19" ht="13.35" customHeight="1" s="162">
      <c r="B19" s="516">
        <f>IF('RTUs'!D1044="","",'RTUs'!D1044)</f>
        <v/>
      </c>
      <c r="C19" s="517">
        <f>IF('RTUs'!I1044="","",'RTUs'!I1044)</f>
        <v/>
      </c>
      <c r="D19" s="518">
        <f>IF('RTUs'!K1049="","",'RTUs'!K1049)</f>
        <v/>
      </c>
      <c r="E19" s="518">
        <f>IF('RTUs'!L1049="","",'RTUs'!L1049)</f>
        <v/>
      </c>
      <c r="F19" s="519">
        <f>IF(OR(E19="",D19="",D19=0),"",IF(OR(ISTEXT(E19),ISTEXT(D19)),"",E19/D19))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IF(OR(D19="",E19="",D19=0),"",IF(OR(ISTEXT(E19),ISTEXT(D19),ISTEXT($E$5)),"",IF(ABS(E19/D19-1)&lt;=$E$5,"OK","Check")))</f>
        <v/>
      </c>
    </row>
    <row r="20" ht="13.35" customHeight="1" s="162">
      <c r="B20" s="516">
        <f>IF('RTUs'!D1148="","",'RTUs'!D1148)</f>
        <v/>
      </c>
      <c r="C20" s="517">
        <f>IF('RTUs'!I1148="","",'RTUs'!I1148)</f>
        <v/>
      </c>
      <c r="D20" s="518">
        <f>IF('RTUs'!K1153="","",'RTUs'!K1153)</f>
        <v/>
      </c>
      <c r="E20" s="518">
        <f>IF('RTUs'!L1153="","",'RTUs'!L1153)</f>
        <v/>
      </c>
      <c r="F20" s="519">
        <f>IF(OR(E20="",D20="",D20=0),"",IF(OR(ISTEXT(E20),ISTEXT(D20)),"",E20/D20))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IF(OR(D20="",E20="",D20=0),"",IF(OR(ISTEXT(E20),ISTEXT(D20),ISTEXT($E$5)),"",IF(ABS(E20/D20-1)&lt;=$E$5,"OK","Check")))</f>
        <v/>
      </c>
    </row>
    <row r="21" ht="13.35" customHeight="1" s="162">
      <c r="B21" s="516">
        <f>IF('RTUs'!D1252="","",'RTUs'!D1252)</f>
        <v/>
      </c>
      <c r="C21" s="517">
        <f>IF('RTUs'!I1252="","",'RTUs'!I1252)</f>
        <v/>
      </c>
      <c r="D21" s="518">
        <f>IF('RTUs'!K1257="","",'RTUs'!K1257)</f>
        <v/>
      </c>
      <c r="E21" s="518">
        <f>IF('RTUs'!L1257="","",'RTUs'!L1257)</f>
        <v/>
      </c>
      <c r="F21" s="519">
        <f>IF(OR(E21="",D21="",D21=0),"",IF(OR(ISTEXT(E21),ISTEXT(D21)),"",E21/D21))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IF(OR(D21="",E21="",D21=0),"",IF(OR(ISTEXT(E21),ISTEXT(D21),ISTEXT($E$5)),"",IF(ABS(E21/D21-1)&lt;=$E$5,"OK","Check")))</f>
        <v/>
      </c>
    </row>
    <row r="22" ht="13.35" customHeight="1" s="162">
      <c r="B22" s="516">
        <f>IF('RTUs'!D1356="","",'RTUs'!D1356)</f>
        <v/>
      </c>
      <c r="C22" s="517">
        <f>IF('RTUs'!I1356="","",'RTUs'!I1356)</f>
        <v/>
      </c>
      <c r="D22" s="518">
        <f>IF('RTUs'!K1361="","",'RTUs'!K1361)</f>
        <v/>
      </c>
      <c r="E22" s="518">
        <f>IF('RTUs'!L1361="","",'RTUs'!L1361)</f>
        <v/>
      </c>
      <c r="F22" s="519">
        <f>IF(OR(E22="",D22="",D22=0),"",IF(OR(ISTEXT(E22),ISTEXT(D22)),"",E22/D22))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IF(OR(D22="",E22="",D22=0),"",IF(OR(ISTEXT(E22),ISTEXT(D22),ISTEXT($E$5)),"",IF(ABS(E22/D22-1)&lt;=$E$5,"OK","Check")))</f>
        <v/>
      </c>
    </row>
    <row r="23" ht="13.35" customHeight="1" s="162">
      <c r="B23" s="516">
        <f>IF('RTUs'!D1460="","",'RTUs'!D1460)</f>
        <v/>
      </c>
      <c r="C23" s="517">
        <f>IF('RTUs'!I1460="","",'RTUs'!I1460)</f>
        <v/>
      </c>
      <c r="D23" s="518">
        <f>IF('RTUs'!K1465="","",'RTUs'!K1465)</f>
        <v/>
      </c>
      <c r="E23" s="518">
        <f>IF('RTUs'!L1465="","",'RTUs'!L1465)</f>
        <v/>
      </c>
      <c r="F23" s="519">
        <f>IF(OR(E23="",D23="",D23=0),"",IF(OR(ISTEXT(E23),ISTEXT(D23)),"",E23/D23))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IF(OR(D23="",E23="",D23=0),"",IF(OR(ISTEXT(E23),ISTEXT(D23),ISTEXT($E$5)),"",IF(ABS(E23/D23-1)&lt;=$E$5,"OK","Check")))</f>
        <v/>
      </c>
    </row>
    <row r="24" ht="13.35" customHeight="1" s="162">
      <c r="B24" s="516">
        <f>IF('RTUs'!D1564="","",'RTUs'!D1564)</f>
        <v/>
      </c>
      <c r="C24" s="517">
        <f>IF('RTUs'!I1564="","",'RTUs'!I1564)</f>
        <v/>
      </c>
      <c r="D24" s="518">
        <f>IF('RTUs'!K1569="","",'RTUs'!K1569)</f>
        <v/>
      </c>
      <c r="E24" s="518">
        <f>IF('RTUs'!L1569="","",'RTUs'!L1569)</f>
        <v/>
      </c>
      <c r="F24" s="519">
        <f>IF(OR(E24="",D24="",D24=0),"",IF(OR(ISTEXT(E24),ISTEXT(D24)),"",E24/D24))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IF(OR(D24="",E24="",D24=0),"",IF(OR(ISTEXT(E24),ISTEXT(D24),ISTEXT($E$5)),"",IF(ABS(E24/D24-1)&lt;=$E$5,"OK","Check")))</f>
        <v/>
      </c>
    </row>
    <row r="25" ht="13.35" customHeight="1" s="162">
      <c r="B25" s="516">
        <f>IF('RTUs'!D1668="","",'RTUs'!D1668)</f>
        <v/>
      </c>
      <c r="C25" s="517">
        <f>IF('RTUs'!I1668="","",'RTUs'!I1668)</f>
        <v/>
      </c>
      <c r="D25" s="518">
        <f>IF('RTUs'!K1673="","",'RTUs'!K1673)</f>
        <v/>
      </c>
      <c r="E25" s="518">
        <f>IF('RTUs'!L1673="","",'RTUs'!L1673)</f>
        <v/>
      </c>
      <c r="F25" s="519">
        <f>IF(OR(E25="",D25="",D25=0),"",IF(OR(ISTEXT(E25),ISTEXT(D25)),"",E25/D25))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IF(OR(D25="",E25="",D25=0),"",IF(OR(ISTEXT(E25),ISTEXT(D25),ISTEXT($E$5)),"",IF(ABS(E25/D25-1)&lt;=$E$5,"OK","Check")))</f>
        <v/>
      </c>
    </row>
    <row r="26" ht="13.35" customHeight="1" s="162">
      <c r="B26" s="516">
        <f>IF('RTUs'!D1772="","",'RTUs'!D1772)</f>
        <v/>
      </c>
      <c r="C26" s="517">
        <f>IF('RTUs'!I1772="","",'RTUs'!I1772)</f>
        <v/>
      </c>
      <c r="D26" s="518">
        <f>IF('RTUs'!K1777="","",'RTUs'!K1777)</f>
        <v/>
      </c>
      <c r="E26" s="518">
        <f>IF('RTUs'!L1777="","",'RTUs'!L1777)</f>
        <v/>
      </c>
      <c r="F26" s="519">
        <f>IF(OR(E26="",D26="",D26=0),"",IF(OR(ISTEXT(E26),ISTEXT(D26)),"",E26/D26))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IF(OR(D26="",E26="",D26=0),"",IF(OR(ISTEXT(E26),ISTEXT(D26),ISTEXT($E$5)),"",IF(ABS(E26/D26-1)&lt;=$E$5,"OK","Check")))</f>
        <v/>
      </c>
    </row>
    <row r="27" ht="13.35" customHeight="1" s="162">
      <c r="B27" s="516">
        <f>IF('RTUs'!D1876="","",'RTUs'!D1876)</f>
        <v/>
      </c>
      <c r="C27" s="517">
        <f>IF('RTUs'!I1876="","",'RTUs'!I1876)</f>
        <v/>
      </c>
      <c r="D27" s="518">
        <f>IF('RTUs'!K1881="","",'RTUs'!K1881)</f>
        <v/>
      </c>
      <c r="E27" s="518">
        <f>IF('RTUs'!L1881="","",'RTUs'!L1881)</f>
        <v/>
      </c>
      <c r="F27" s="519">
        <f>IF(OR(E27="",D27="",D27=0),"",IF(OR(ISTEXT(E27),ISTEXT(D27)),"",E27/D27))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IF(OR(D27="",E27="",D27=0),"",IF(OR(ISTEXT(E27),ISTEXT(D27),ISTEXT($E$5)),"",IF(ABS(E27/D27-1)&lt;=$E$5,"OK","Check")))</f>
        <v/>
      </c>
    </row>
    <row r="28" ht="13.35" customHeight="1" s="162">
      <c r="B28" s="516">
        <f>IF('RTUs'!D1980="","",'RTUs'!D1980)</f>
        <v/>
      </c>
      <c r="C28" s="517">
        <f>IF('RTUs'!I1980="","",'RTUs'!I1980)</f>
        <v/>
      </c>
      <c r="D28" s="518">
        <f>IF('RTUs'!K1985="","",'RTUs'!K1985)</f>
        <v/>
      </c>
      <c r="E28" s="518">
        <f>IF('RTUs'!L1985="","",'RTUs'!L1985)</f>
        <v/>
      </c>
      <c r="F28" s="519">
        <f>IF(OR(E28="",D28="",D28=0),"",IF(OR(ISTEXT(E28),ISTEXT(D28)),"",E28/D28))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IF(OR(D28="",E28="",D28=0),"",IF(OR(ISTEXT(E28),ISTEXT(D28),ISTEXT($E$5)),"",IF(ABS(E28/D28-1)&lt;=$E$5,"OK","Check")))</f>
        <v/>
      </c>
    </row>
    <row r="29" ht="13.35" customHeight="1" s="162">
      <c r="B29" s="516">
        <f>IF('RTUs'!D2084="","",'RTUs'!D2084)</f>
        <v/>
      </c>
      <c r="C29" s="517">
        <f>IF('RTUs'!I2084="","",'RTUs'!I2084)</f>
        <v/>
      </c>
      <c r="D29" s="518">
        <f>IF('RTUs'!K2089="","",'RTUs'!K2089)</f>
        <v/>
      </c>
      <c r="E29" s="518">
        <f>IF('RTUs'!L2089="","",'RTUs'!L2089)</f>
        <v/>
      </c>
      <c r="F29" s="519">
        <f>IF(OR(E29="",D29="",D29=0),"",IF(OR(ISTEXT(E29),ISTEXT(D29)),"",E29/D29))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IF(OR(D29="",E29="",D29=0),"",IF(OR(ISTEXT(E29),ISTEXT(D29),ISTEXT($E$5)),"",IF(ABS(E29/D29-1)&lt;=$E$5,"OK","Check")))</f>
        <v/>
      </c>
    </row>
    <row r="30" ht="13.35" customHeight="1" s="162">
      <c r="B30" s="516">
        <f>IF('RTUs'!D2188="","",'RTUs'!D2188)</f>
        <v/>
      </c>
      <c r="C30" s="517">
        <f>IF('RTUs'!I2188="","",'RTUs'!I2188)</f>
        <v/>
      </c>
      <c r="D30" s="518">
        <f>IF('RTUs'!K2193="","",'RTUs'!K2193)</f>
        <v/>
      </c>
      <c r="E30" s="518">
        <f>IF('RTUs'!L2193="","",'RTUs'!L2193)</f>
        <v/>
      </c>
      <c r="F30" s="519">
        <f>IF(OR(E30="",D30="",D30=0),"",IF(OR(ISTEXT(E30),ISTEXT(D30)),"",E30/D30))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IF(OR(D30="",E30="",D30=0),"",IF(OR(ISTEXT(E30),ISTEXT(D30),ISTEXT($E$5)),"",IF(ABS(E30/D30-1)&lt;=$E$5,"OK","Check")))</f>
        <v/>
      </c>
    </row>
    <row r="31" ht="13.35" customHeight="1" s="162">
      <c r="B31" s="516">
        <f>IF('RTUs'!D2292="","",'RTUs'!D2292)</f>
        <v/>
      </c>
      <c r="C31" s="517">
        <f>IF('RTUs'!I2292="","",'RTUs'!I2292)</f>
        <v/>
      </c>
      <c r="D31" s="518">
        <f>IF('RTUs'!K2297="","",'RTUs'!K2297)</f>
        <v/>
      </c>
      <c r="E31" s="518">
        <f>IF('RTUs'!L2297="","",'RTUs'!L2297)</f>
        <v/>
      </c>
      <c r="F31" s="519">
        <f>IF(OR(E31="",D31="",D31=0),"",IF(OR(ISTEXT(E31),ISTEXT(D31)),"",E31/D31))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IF(OR(D31="",E31="",D31=0),"",IF(OR(ISTEXT(E31),ISTEXT(D31),ISTEXT($E$5)),"",IF(ABS(E31/D31-1)&lt;=$E$5,"OK","Check")))</f>
        <v/>
      </c>
    </row>
    <row r="32" ht="13.35" customHeight="1" s="162">
      <c r="B32" s="516">
        <f>IF('RTUs'!D2396="","",'RTUs'!D2396)</f>
        <v/>
      </c>
      <c r="C32" s="517">
        <f>IF('RTUs'!I2396="","",'RTUs'!I2396)</f>
        <v/>
      </c>
      <c r="D32" s="518">
        <f>IF('RTUs'!K2401="","",'RTUs'!K2401)</f>
        <v/>
      </c>
      <c r="E32" s="518">
        <f>IF('RTUs'!L2401="","",'RTUs'!L2401)</f>
        <v/>
      </c>
      <c r="F32" s="519">
        <f>IF(OR(E32="",D32="",D32=0),"",IF(OR(ISTEXT(E32),ISTEXT(D32)),"",E32/D32))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IF(OR(D32="",E32="",D32=0),"",IF(OR(ISTEXT(E32),ISTEXT(D32),ISTEXT($E$5)),"",IF(ABS(E32/D32-1)&lt;=$E$5,"OK","Check")))</f>
        <v/>
      </c>
    </row>
    <row r="33" ht="13.35" customHeight="1" s="162">
      <c r="B33" s="516">
        <f>IF('RTUs'!D2500="","",'RTUs'!D2500)</f>
        <v/>
      </c>
      <c r="C33" s="517">
        <f>IF('RTUs'!I2500="","",'RTUs'!I2500)</f>
        <v/>
      </c>
      <c r="D33" s="518">
        <f>IF('RTUs'!K2505="","",'RTUs'!K2505)</f>
        <v/>
      </c>
      <c r="E33" s="518">
        <f>IF('RTUs'!L2505="","",'RTUs'!L2505)</f>
        <v/>
      </c>
      <c r="F33" s="519">
        <f>IF(OR(E33="",D33="",D33=0),"",IF(OR(ISTEXT(E33),ISTEXT(D33)),"",E33/D33))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IF(OR(D33="",E33="",D33=0),"",IF(OR(ISTEXT(E33),ISTEXT(D33),ISTEXT($E$5)),"",IF(ABS(E33/D33-1)&lt;=$E$5,"OK","Check")))</f>
        <v/>
      </c>
    </row>
    <row r="34" ht="13.35" customHeight="1" s="162">
      <c r="B34" s="516">
        <f>IF('RTUs'!D2604="","",'RTUs'!D2604)</f>
        <v/>
      </c>
      <c r="C34" s="517">
        <f>IF('RTUs'!I2604="","",'RTUs'!I2604)</f>
        <v/>
      </c>
      <c r="D34" s="518">
        <f>IF('RTUs'!K2609="","",'RTUs'!K2609)</f>
        <v/>
      </c>
      <c r="E34" s="518">
        <f>IF('RTUs'!L2609="","",'RTUs'!L2609)</f>
        <v/>
      </c>
      <c r="F34" s="519">
        <f>IF(OR(E34="",D34="",D34=0),"",IF(OR(ISTEXT(E34),ISTEXT(D34)),"",E34/D34))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IF(OR(D34="",E34="",D34=0),"",IF(OR(ISTEXT(E34),ISTEXT(D34),ISTEXT($E$5)),"",IF(ABS(E34/D34-1)&lt;=$E$5,"OK","Check")))</f>
        <v/>
      </c>
    </row>
    <row r="35" ht="13.35" customHeight="1" s="162">
      <c r="B35" s="516">
        <f>IF('RTUs'!D2708="","",'RTUs'!D2708)</f>
        <v/>
      </c>
      <c r="C35" s="517">
        <f>IF('RTUs'!I2708="","",'RTUs'!I2708)</f>
        <v/>
      </c>
      <c r="D35" s="518">
        <f>IF('RTUs'!K2713="","",'RTUs'!K2713)</f>
        <v/>
      </c>
      <c r="E35" s="518">
        <f>IF('RTUs'!L2713="","",'RTUs'!L2713)</f>
        <v/>
      </c>
      <c r="F35" s="519">
        <f>IF(OR(E35="",D35="",D35=0),"",IF(OR(ISTEXT(E35),ISTEXT(D35)),"",E35/D35))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IF(OR(D35="",E35="",D35=0),"",IF(OR(ISTEXT(E35),ISTEXT(D35),ISTEXT($E$5)),"",IF(ABS(E35/D35-1)&lt;=$E$5,"OK","Check")))</f>
        <v/>
      </c>
    </row>
    <row r="36" ht="13.35" customHeight="1" s="162">
      <c r="B36" s="516">
        <f>IF('RTUs'!D2812="","",'RTUs'!D2812)</f>
        <v/>
      </c>
      <c r="C36" s="517">
        <f>IF('RTUs'!I2812="","",'RTUs'!I2812)</f>
        <v/>
      </c>
      <c r="D36" s="518">
        <f>IF('RTUs'!K2817="","",'RTUs'!K2817)</f>
        <v/>
      </c>
      <c r="E36" s="518">
        <f>IF('RTUs'!L2817="","",'RTUs'!L2817)</f>
        <v/>
      </c>
      <c r="F36" s="519">
        <f>IF(OR(E36="",D36="",D36=0),"",IF(OR(ISTEXT(E36),ISTEXT(D36)),"",E36/D36))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IF(OR(D36="",E36="",D36=0),"",IF(OR(ISTEXT(E36),ISTEXT(D36),ISTEXT($E$5)),"",IF(ABS(E36/D36-1)&lt;=$E$5,"OK","Check")))</f>
        <v/>
      </c>
    </row>
    <row r="37" ht="13.35" customHeight="1" s="162">
      <c r="B37" s="516">
        <f>IF('RTUs'!D2916="","",'RTUs'!D2916)</f>
        <v/>
      </c>
      <c r="C37" s="517">
        <f>IF('RTUs'!I2916="","",'RTUs'!I2916)</f>
        <v/>
      </c>
      <c r="D37" s="518">
        <f>IF('RTUs'!K2921="","",'RTUs'!K2921)</f>
        <v/>
      </c>
      <c r="E37" s="518">
        <f>IF('RTUs'!L2921="","",'RTUs'!L2921)</f>
        <v/>
      </c>
      <c r="F37" s="519">
        <f>IF(OR(E37="",D37="",D37=0),"",IF(OR(ISTEXT(E37),ISTEXT(D37)),"",E37/D37))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IF(OR(D37="",E37="",D37=0),"",IF(OR(ISTEXT(E37),ISTEXT(D37),ISTEXT($E$5)),"",IF(ABS(E37/D37-1)&lt;=$E$5,"OK","Check")))</f>
        <v/>
      </c>
    </row>
    <row r="38" ht="13.35" customHeight="1" s="162">
      <c r="B38" s="516">
        <f>IF('RTUs'!D3020="","",'RTUs'!D3020)</f>
        <v/>
      </c>
      <c r="C38" s="517">
        <f>IF('RTUs'!I3020="","",'RTUs'!I3020)</f>
        <v/>
      </c>
      <c r="D38" s="518">
        <f>IF('RTUs'!K3025="","",'RTUs'!K3025)</f>
        <v/>
      </c>
      <c r="E38" s="518">
        <f>IF('RTUs'!L3025="","",'RTUs'!L3025)</f>
        <v/>
      </c>
      <c r="F38" s="519">
        <f>IF(OR(E38="",D38="",D38=0),"",IF(OR(ISTEXT(E38),ISTEXT(D38)),"",E38/D38))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IF(OR(D38="",E38="",D38=0),"",IF(OR(ISTEXT(E38),ISTEXT(D38),ISTEXT($E$5)),"",IF(ABS(E38/D38-1)&lt;=$E$5,"OK","Check")))</f>
        <v/>
      </c>
    </row>
    <row r="39" ht="13.35" customHeight="1" s="162">
      <c r="B39" s="516">
        <f>IF('RTUs'!D3124="","",'RTUs'!D3124)</f>
        <v/>
      </c>
      <c r="C39" s="517">
        <f>IF('RTUs'!I3124="","",'RTUs'!I3124)</f>
        <v/>
      </c>
      <c r="D39" s="518">
        <f>IF('RTUs'!K3129="","",'RTUs'!K3129)</f>
        <v/>
      </c>
      <c r="E39" s="518">
        <f>IF('RTUs'!L3129="","",'RTUs'!L3129)</f>
        <v/>
      </c>
      <c r="F39" s="519">
        <f>IF(OR(E39="",D39="",D39=0),"",IF(OR(ISTEXT(E39),ISTEXT(D39)),"",E39/D39))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IF(OR(D39="",E39="",D39=0),"",IF(OR(ISTEXT(E39),ISTEXT(D39),ISTEXT($E$5)),"",IF(ABS(E39/D39-1)&lt;=$E$5,"OK","Check")))</f>
        <v/>
      </c>
    </row>
    <row r="40" ht="13.35" customHeight="1" s="162">
      <c r="B40" s="516">
        <f>IF('RTUs'!D3228="","",'RTUs'!D3228)</f>
        <v/>
      </c>
      <c r="C40" s="517">
        <f>IF('RTUs'!I3228="","",'RTUs'!I3228)</f>
        <v/>
      </c>
      <c r="D40" s="518">
        <f>IF('RTUs'!K3233="","",'RTUs'!K3233)</f>
        <v/>
      </c>
      <c r="E40" s="518">
        <f>IF('RTUs'!L3233="","",'RTUs'!L3233)</f>
        <v/>
      </c>
      <c r="F40" s="519">
        <f>IF(OR(E40="",D40="",D40=0),"",IF(OR(ISTEXT(E40),ISTEXT(D40)),"",E40/D40))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IF(OR(D40="",E40="",D40=0),"",IF(OR(ISTEXT(E40),ISTEXT(D40),ISTEXT($E$5)),"",IF(ABS(E40/D40-1)&lt;=$E$5,"OK","Check")))</f>
        <v/>
      </c>
    </row>
    <row r="41" ht="13.35" customHeight="1" s="162">
      <c r="B41" s="516">
        <f>IF('RTUs'!D3332="","",'RTUs'!D3332)</f>
        <v/>
      </c>
      <c r="C41" s="517">
        <f>IF('RTUs'!I3332="","",'RTUs'!I3332)</f>
        <v/>
      </c>
      <c r="D41" s="518">
        <f>IF('RTUs'!K3337="","",'RTUs'!K3337)</f>
        <v/>
      </c>
      <c r="E41" s="518">
        <f>IF('RTUs'!L3337="","",'RTUs'!L3337)</f>
        <v/>
      </c>
      <c r="F41" s="519">
        <f>IF(OR(E41="",D41="",D41=0),"",IF(OR(ISTEXT(E41),ISTEXT(D41)),"",E41/D41))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IF(OR(D41="",E41="",D41=0),"",IF(OR(ISTEXT(E41),ISTEXT(D41),ISTEXT($E$5)),"",IF(ABS(E41/D41-1)&lt;=$E$5,"OK","Check")))</f>
        <v/>
      </c>
    </row>
    <row r="42" ht="13.35" customHeight="1" s="162">
      <c r="B42" s="516">
        <f>IF('RTUs'!D3436="","",'RTUs'!D3436)</f>
        <v/>
      </c>
      <c r="C42" s="517">
        <f>IF('RTUs'!I3436="","",'RTUs'!I3436)</f>
        <v/>
      </c>
      <c r="D42" s="518">
        <f>IF('RTUs'!K3441="","",'RTUs'!K3441)</f>
        <v/>
      </c>
      <c r="E42" s="518">
        <f>IF('RTUs'!L3441="","",'RTUs'!L3441)</f>
        <v/>
      </c>
      <c r="F42" s="519">
        <f>IF(OR(E42="",D42="",D42=0),"",IF(OR(ISTEXT(E42),ISTEXT(D42)),"",E42/D42))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IF(OR(D42="",E42="",D42=0),"",IF(OR(ISTEXT(E42),ISTEXT(D42),ISTEXT($E$5)),"",IF(ABS(E42/D42-1)&lt;=$E$5,"OK","Check")))</f>
        <v/>
      </c>
    </row>
    <row r="43" ht="13.35" customHeight="1" s="162">
      <c r="B43" s="516">
        <f>IF('RTUs'!D3540="","",'RTUs'!D3540)</f>
        <v/>
      </c>
      <c r="C43" s="517">
        <f>IF('RTUs'!I3540="","",'RTUs'!I3540)</f>
        <v/>
      </c>
      <c r="D43" s="518">
        <f>IF('RTUs'!K3545="","",'RTUs'!K3545)</f>
        <v/>
      </c>
      <c r="E43" s="518">
        <f>IF('RTUs'!L3545="","",'RTUs'!L3545)</f>
        <v/>
      </c>
      <c r="F43" s="519">
        <f>IF(OR(E43="",D43="",D43=0),"",IF(OR(ISTEXT(E43),ISTEXT(D43)),"",E43/D43))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IF(OR(D43="",E43="",D43=0),"",IF(OR(ISTEXT(E43),ISTEXT(D43),ISTEXT($E$5)),"",IF(ABS(E43/D43-1)&lt;=$E$5,"OK","Check")))</f>
        <v/>
      </c>
    </row>
    <row r="44" ht="13.35" customHeight="1" s="162">
      <c r="B44" s="516">
        <f>IF('RTUs'!D3644="","",'RTUs'!D3644)</f>
        <v/>
      </c>
      <c r="C44" s="517">
        <f>IF('RTUs'!I3644="","",'RTUs'!I3644)</f>
        <v/>
      </c>
      <c r="D44" s="518">
        <f>IF('RTUs'!K3649="","",'RTUs'!K3649)</f>
        <v/>
      </c>
      <c r="E44" s="518">
        <f>IF('RTUs'!L3649="","",'RTUs'!L3649)</f>
        <v/>
      </c>
      <c r="F44" s="519">
        <f>IF(OR(E44="",D44="",D44=0),"",IF(OR(ISTEXT(E44),ISTEXT(D44)),"",E44/D44))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IF(OR(D44="",E44="",D44=0),"",IF(OR(ISTEXT(E44),ISTEXT(D44),ISTEXT($E$5)),"",IF(ABS(E44/D44-1)&lt;=$E$5,"OK","Check")))</f>
        <v/>
      </c>
    </row>
    <row r="45" ht="13.35" customHeight="1" s="162">
      <c r="B45" s="516">
        <f>IF('RTUs'!D3748="","",'RTUs'!D3748)</f>
        <v/>
      </c>
      <c r="C45" s="517">
        <f>IF('RTUs'!I3748="","",'RTUs'!I3748)</f>
        <v/>
      </c>
      <c r="D45" s="518">
        <f>IF('RTUs'!K3753="","",'RTUs'!K3753)</f>
        <v/>
      </c>
      <c r="E45" s="518">
        <f>IF('RTUs'!L3753="","",'RTUs'!L3753)</f>
        <v/>
      </c>
      <c r="F45" s="519">
        <f>IF(OR(E45="",D45="",D45=0),"",IF(OR(ISTEXT(E45),ISTEXT(D45)),"",E45/D45))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IF(OR(D45="",E45="",D45=0),"",IF(OR(ISTEXT(E45),ISTEXT(D45),ISTEXT($E$5)),"",IF(ABS(E45/D45-1)&lt;=$E$5,"OK","Check")))</f>
        <v/>
      </c>
    </row>
    <row r="46" ht="13.35" customHeight="1" s="162">
      <c r="B46" s="516">
        <f>IF('RTUs'!D3852="","",'RTUs'!D3852)</f>
        <v/>
      </c>
      <c r="C46" s="517">
        <f>IF('RTUs'!I3852="","",'RTUs'!I3852)</f>
        <v/>
      </c>
      <c r="D46" s="518">
        <f>IF('RTUs'!K3857="","",'RTUs'!K3857)</f>
        <v/>
      </c>
      <c r="E46" s="518">
        <f>IF('RTUs'!L3857="","",'RTUs'!L3857)</f>
        <v/>
      </c>
      <c r="F46" s="519">
        <f>IF(OR(E46="",D46="",D46=0),"",IF(OR(ISTEXT(E46),ISTEXT(D46)),"",E46/D46))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IF(OR(D46="",E46="",D46=0),"",IF(OR(ISTEXT(E46),ISTEXT(D46),ISTEXT($E$5)),"",IF(ABS(E46/D46-1)&lt;=$E$5,"OK","Check")))</f>
        <v/>
      </c>
    </row>
    <row r="47" ht="13.35" customHeight="1" s="162">
      <c r="B47" s="516">
        <f>IF('RTUs'!D3956="","",'RTUs'!D3956)</f>
        <v/>
      </c>
      <c r="C47" s="517">
        <f>IF('RTUs'!I3956="","",'RTUs'!I3956)</f>
        <v/>
      </c>
      <c r="D47" s="518">
        <f>IF('RTUs'!K3961="","",'RTUs'!K3961)</f>
        <v/>
      </c>
      <c r="E47" s="518">
        <f>IF('RTUs'!L3961="","",'RTUs'!L3961)</f>
        <v/>
      </c>
      <c r="F47" s="519">
        <f>IF(OR(E47="",D47="",D47=0),"",IF(OR(ISTEXT(E47),ISTEXT(D47)),"",E47/D47))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IF(OR(D47="",E47="",D47=0),"",IF(OR(ISTEXT(E47),ISTEXT(D47),ISTEXT($E$5)),"",IF(ABS(E47/D47-1)&lt;=$E$5,"OK","Check")))</f>
        <v/>
      </c>
    </row>
    <row r="48" ht="13.35" customHeight="1" s="162">
      <c r="B48" s="516">
        <f>IF('RTUs'!D4060="","",'RTUs'!D4060)</f>
        <v/>
      </c>
      <c r="C48" s="517">
        <f>IF('RTUs'!I4060="","",'RTUs'!I4060)</f>
        <v/>
      </c>
      <c r="D48" s="518">
        <f>IF('RTUs'!K4065="","",'RTUs'!K4065)</f>
        <v/>
      </c>
      <c r="E48" s="518">
        <f>IF('RTUs'!L4065="","",'RTUs'!L4065)</f>
        <v/>
      </c>
      <c r="F48" s="519">
        <f>IF(OR(E48="",D48="",D48=0),"",IF(OR(ISTEXT(E48),ISTEXT(D48)),"",E48/D48))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IF(OR(D48="",E48="",D48=0),"",IF(OR(ISTEXT(E48),ISTEXT(D48),ISTEXT($E$5)),"",IF(ABS(E48/D48-1)&lt;=$E$5,"OK","Check")))</f>
        <v/>
      </c>
    </row>
    <row r="49" ht="13.35" customHeight="1" s="162">
      <c r="B49" s="515" t="inlineStr">
        <is>
          <t>Make-up Air Units</t>
        </is>
      </c>
    </row>
    <row r="50" ht="13.35" customHeight="1" s="162">
      <c r="B50" s="516">
        <f>IF('MAUs'!D4="","",'MAUs'!D4)</f>
        <v/>
      </c>
      <c r="C50" s="517">
        <f>IF('MAUs'!I4="","",'MAUs'!I4)</f>
        <v/>
      </c>
      <c r="D50" s="518">
        <f>IF('MAUs'!K9="","",'MAUs'!K9)</f>
        <v/>
      </c>
      <c r="E50" s="518">
        <f>IF('MAUs'!L9="","",'MAUs'!L9)</f>
        <v/>
      </c>
      <c r="F50" s="519">
        <f>IF(OR(E50="",D50="",D50=0),"",IF(OR(ISTEXT(E50),ISTEXT(D50)),"",E50/D50))</f>
        <v/>
      </c>
      <c r="G50" s="518" t="n"/>
      <c r="H50" s="518" t="n"/>
      <c r="I50" s="520">
        <f>IF('MAUs'!K10="","",'MAUs'!K10)</f>
        <v/>
      </c>
      <c r="J50" s="520">
        <f>IF('MAUs'!L10="","",'MAUs'!L10)</f>
        <v/>
      </c>
      <c r="K50" s="520">
        <f>IF('MAUs'!L22="","",'MAUs'!L22)</f>
        <v/>
      </c>
      <c r="L50" s="520">
        <f>IF(COUNT('MAUs'!E20:G20)=0,"",ROUND(AVERAGE('MAUs'!E20:G20),1))</f>
        <v/>
      </c>
      <c r="M50" s="521">
        <f>IF(OR(D50="",E50="",D50=0),"",IF(OR(ISTEXT(E50),ISTEXT(D50),ISTEXT($E$5)),"",IF(ABS(E50/D50-1)&lt;=$E$5,"OK","Check")))</f>
        <v/>
      </c>
    </row>
    <row r="51" ht="13.35" customHeight="1" s="162">
      <c r="B51" s="516">
        <f>IF('MAUs'!D108="","",'MAUs'!D108)</f>
        <v/>
      </c>
      <c r="C51" s="517">
        <f>IF('MAUs'!I108="","",'MAUs'!I108)</f>
        <v/>
      </c>
      <c r="D51" s="518">
        <f>IF('MAUs'!K113="","",'MAUs'!K113)</f>
        <v/>
      </c>
      <c r="E51" s="518">
        <f>IF('MAUs'!L113="","",'MAUs'!L113)</f>
        <v/>
      </c>
      <c r="F51" s="519">
        <f>IF(OR(E51="",D51="",D51=0),"",IF(OR(ISTEXT(E51),ISTEXT(D51)),"",E51/D51))</f>
        <v/>
      </c>
      <c r="G51" s="518" t="n"/>
      <c r="H51" s="518" t="n"/>
      <c r="I51" s="520">
        <f>IF('MAUs'!K114="","",'MAUs'!K114)</f>
        <v/>
      </c>
      <c r="J51" s="520">
        <f>IF('MAUs'!L114="","",'MAUs'!L114)</f>
        <v/>
      </c>
      <c r="K51" s="520">
        <f>IF('MAUs'!L126="","",'MAUs'!L126)</f>
        <v/>
      </c>
      <c r="L51" s="520">
        <f>IF(COUNT('MAUs'!E124:G124)=0,"",ROUND(AVERAGE('MAUs'!E124:G124),1))</f>
        <v/>
      </c>
      <c r="M51" s="521">
        <f>IF(OR(D51="",E51="",D51=0),"",IF(OR(ISTEXT(E51),ISTEXT(D51),ISTEXT($E$5)),"",IF(ABS(E51/D51-1)&lt;=$E$5,"OK","Check")))</f>
        <v/>
      </c>
    </row>
    <row r="52" ht="13.35" customHeight="1" s="162">
      <c r="B52" s="516">
        <f>IF('MAUs'!D212="","",'MAUs'!D212)</f>
        <v/>
      </c>
      <c r="C52" s="517">
        <f>IF('MAUs'!I212="","",'MAUs'!I212)</f>
        <v/>
      </c>
      <c r="D52" s="518">
        <f>IF('MAUs'!K217="","",'MAUs'!K217)</f>
        <v/>
      </c>
      <c r="E52" s="518">
        <f>IF('MAUs'!L217="","",'MAUs'!L217)</f>
        <v/>
      </c>
      <c r="F52" s="519">
        <f>IF(OR(E52="",D52="",D52=0),"",IF(OR(ISTEXT(E52),ISTEXT(D52)),"",E52/D52))</f>
        <v/>
      </c>
      <c r="G52" s="518" t="n"/>
      <c r="H52" s="518" t="n"/>
      <c r="I52" s="520">
        <f>IF('MAUs'!K218="","",'MAUs'!K218)</f>
        <v/>
      </c>
      <c r="J52" s="520">
        <f>IF('MAUs'!L218="","",'MAUs'!L218)</f>
        <v/>
      </c>
      <c r="K52" s="520">
        <f>IF('MAUs'!L230="","",'MAUs'!L230)</f>
        <v/>
      </c>
      <c r="L52" s="520">
        <f>IF(COUNT('MAUs'!E228:G228)=0,"",ROUND(AVERAGE('MAUs'!E228:G228),1))</f>
        <v/>
      </c>
      <c r="M52" s="521">
        <f>IF(OR(D52="",E52="",D52=0),"",IF(OR(ISTEXT(E52),ISTEXT(D52),ISTEXT($E$5)),"",IF(ABS(E52/D52-1)&lt;=$E$5,"OK","Check")))</f>
        <v/>
      </c>
    </row>
    <row r="53" ht="13.35" customHeight="1" s="162">
      <c r="B53" s="516">
        <f>IF('MAUs'!D316="","",'MAUs'!D316)</f>
        <v/>
      </c>
      <c r="C53" s="517">
        <f>IF('MAUs'!I316="","",'MAUs'!I316)</f>
        <v/>
      </c>
      <c r="D53" s="518">
        <f>IF('MAUs'!K321="","",'MAUs'!K321)</f>
        <v/>
      </c>
      <c r="E53" s="518">
        <f>IF('MAUs'!L321="","",'MAUs'!L321)</f>
        <v/>
      </c>
      <c r="F53" s="519">
        <f>IF(OR(E53="",D53="",D53=0),"",IF(OR(ISTEXT(E53),ISTEXT(D53)),"",E53/D53))</f>
        <v/>
      </c>
      <c r="G53" s="518" t="n"/>
      <c r="H53" s="518" t="n"/>
      <c r="I53" s="520">
        <f>IF('MAUs'!K322="","",'MAUs'!K322)</f>
        <v/>
      </c>
      <c r="J53" s="520">
        <f>IF('MAUs'!L322="","",'MAUs'!L322)</f>
        <v/>
      </c>
      <c r="K53" s="520">
        <f>IF('MAUs'!L334="","",'MAUs'!L334)</f>
        <v/>
      </c>
      <c r="L53" s="520">
        <f>IF(COUNT('MAUs'!E332:G332)=0,"",ROUND(AVERAGE('MAUs'!E332:G332),1))</f>
        <v/>
      </c>
      <c r="M53" s="521">
        <f>IF(OR(D53="",E53="",D53=0),"",IF(OR(ISTEXT(E53),ISTEXT(D53),ISTEXT($E$5)),"",IF(ABS(E53/D53-1)&lt;=$E$5,"OK","Check")))</f>
        <v/>
      </c>
    </row>
    <row r="54" ht="13.35" customHeight="1" s="162">
      <c r="B54" s="516">
        <f>IF('MAUs'!D420="","",'MAUs'!D420)</f>
        <v/>
      </c>
      <c r="C54" s="517">
        <f>IF('MAUs'!I420="","",'MAUs'!I420)</f>
        <v/>
      </c>
      <c r="D54" s="518">
        <f>IF('MAUs'!K425="","",'MAUs'!K425)</f>
        <v/>
      </c>
      <c r="E54" s="518">
        <f>IF('MAUs'!L425="","",'MAUs'!L425)</f>
        <v/>
      </c>
      <c r="F54" s="519">
        <f>IF(OR(E54="",D54="",D54=0),"",IF(OR(ISTEXT(E54),ISTEXT(D54)),"",E54/D54))</f>
        <v/>
      </c>
      <c r="G54" s="518" t="n"/>
      <c r="H54" s="518" t="n"/>
      <c r="I54" s="520">
        <f>IF('MAUs'!K426="","",'MAUs'!K426)</f>
        <v/>
      </c>
      <c r="J54" s="520">
        <f>IF('MAUs'!L426="","",'MAUs'!L426)</f>
        <v/>
      </c>
      <c r="K54" s="520">
        <f>IF('MAUs'!L438="","",'MAUs'!L438)</f>
        <v/>
      </c>
      <c r="L54" s="520">
        <f>IF(COUNT('MAUs'!E436:G436)=0,"",ROUND(AVERAGE('MAUs'!E436:G436),1))</f>
        <v/>
      </c>
      <c r="M54" s="521">
        <f>IF(OR(D54="",E54="",D54=0),"",IF(OR(ISTEXT(E54),ISTEXT(D54),ISTEXT($E$5)),"",IF(ABS(E54/D54-1)&lt;=$E$5,"OK","Check")))</f>
        <v/>
      </c>
    </row>
    <row r="55" ht="13.35" customHeight="1" s="162">
      <c r="B55" s="516">
        <f>IF('MAUs'!D524="","",'MAUs'!D524)</f>
        <v/>
      </c>
      <c r="C55" s="517">
        <f>IF('MAUs'!I524="","",'MAUs'!I524)</f>
        <v/>
      </c>
      <c r="D55" s="518">
        <f>IF('MAUs'!K529="","",'MAUs'!K529)</f>
        <v/>
      </c>
      <c r="E55" s="518">
        <f>IF('MAUs'!L529="","",'MAUs'!L529)</f>
        <v/>
      </c>
      <c r="F55" s="519">
        <f>IF(OR(E55="",D55="",D55=0),"",IF(OR(ISTEXT(E55),ISTEXT(D55)),"",E55/D55))</f>
        <v/>
      </c>
      <c r="G55" s="518" t="n"/>
      <c r="H55" s="518" t="n"/>
      <c r="I55" s="520">
        <f>IF('MAUs'!K530="","",'MAUs'!K530)</f>
        <v/>
      </c>
      <c r="J55" s="520">
        <f>IF('MAUs'!L530="","",'MAUs'!L530)</f>
        <v/>
      </c>
      <c r="K55" s="520">
        <f>IF('MAUs'!L542="","",'MAUs'!L542)</f>
        <v/>
      </c>
      <c r="L55" s="520">
        <f>IF(COUNT('MAUs'!E540:G540)=0,"",ROUND(AVERAGE('MAUs'!E540:G540),1))</f>
        <v/>
      </c>
      <c r="M55" s="521">
        <f>IF(OR(D55="",E55="",D55=0),"",IF(OR(ISTEXT(E55),ISTEXT(D55),ISTEXT($E$5)),"",IF(ABS(E55/D55-1)&lt;=$E$5,"OK","Check")))</f>
        <v/>
      </c>
    </row>
    <row r="56" ht="13.35" customHeight="1" s="162">
      <c r="B56" s="516">
        <f>IF('MAUs'!D628="","",'MAUs'!D628)</f>
        <v/>
      </c>
      <c r="C56" s="517">
        <f>IF('MAUs'!I628="","",'MAUs'!I628)</f>
        <v/>
      </c>
      <c r="D56" s="518">
        <f>IF('MAUs'!K633="","",'MAUs'!K633)</f>
        <v/>
      </c>
      <c r="E56" s="518">
        <f>IF('MAUs'!L633="","",'MAUs'!L633)</f>
        <v/>
      </c>
      <c r="F56" s="519">
        <f>IF(OR(E56="",D56="",D56=0),"",IF(OR(ISTEXT(E56),ISTEXT(D56)),"",E56/D56))</f>
        <v/>
      </c>
      <c r="G56" s="518" t="n"/>
      <c r="H56" s="518" t="n"/>
      <c r="I56" s="520">
        <f>IF('MAUs'!K634="","",'MAUs'!K634)</f>
        <v/>
      </c>
      <c r="J56" s="520">
        <f>IF('MAUs'!L634="","",'MAUs'!L634)</f>
        <v/>
      </c>
      <c r="K56" s="520">
        <f>IF('MAUs'!L646="","",'MAUs'!L646)</f>
        <v/>
      </c>
      <c r="L56" s="520">
        <f>IF(COUNT('MAUs'!E644:G644)=0,"",ROUND(AVERAGE('MAUs'!E644:G644),1))</f>
        <v/>
      </c>
      <c r="M56" s="521">
        <f>IF(OR(D56="",E56="",D56=0),"",IF(OR(ISTEXT(E56),ISTEXT(D56),ISTEXT($E$5)),"",IF(ABS(E56/D56-1)&lt;=$E$5,"OK","Check")))</f>
        <v/>
      </c>
    </row>
    <row r="57" ht="13.35" customHeight="1" s="162">
      <c r="B57" s="516">
        <f>IF('MAUs'!D732="","",'MAUs'!D732)</f>
        <v/>
      </c>
      <c r="C57" s="517">
        <f>IF('MAUs'!I732="","",'MAUs'!I732)</f>
        <v/>
      </c>
      <c r="D57" s="518">
        <f>IF('MAUs'!K737="","",'MAUs'!K737)</f>
        <v/>
      </c>
      <c r="E57" s="518">
        <f>IF('MAUs'!L737="","",'MAUs'!L737)</f>
        <v/>
      </c>
      <c r="F57" s="519">
        <f>IF(OR(E57="",D57="",D57=0),"",IF(OR(ISTEXT(E57),ISTEXT(D57)),"",E57/D57))</f>
        <v/>
      </c>
      <c r="G57" s="518" t="n"/>
      <c r="H57" s="518" t="n"/>
      <c r="I57" s="520">
        <f>IF('MAUs'!K738="","",'MAUs'!K738)</f>
        <v/>
      </c>
      <c r="J57" s="520">
        <f>IF('MAUs'!L738="","",'MAUs'!L738)</f>
        <v/>
      </c>
      <c r="K57" s="520">
        <f>IF('MAUs'!L750="","",'MAUs'!L750)</f>
        <v/>
      </c>
      <c r="L57" s="520">
        <f>IF(COUNT('MAUs'!E748:G748)=0,"",ROUND(AVERAGE('MAUs'!E748:G748),1))</f>
        <v/>
      </c>
      <c r="M57" s="521">
        <f>IF(OR(D57="",E57="",D57=0),"",IF(OR(ISTEXT(E57),ISTEXT(D57),ISTEXT($E$5)),"",IF(ABS(E57/D57-1)&lt;=$E$5,"OK","Check")))</f>
        <v/>
      </c>
    </row>
    <row r="58" ht="13.35" customHeight="1" s="162">
      <c r="B58" s="516">
        <f>IF('MAUs'!D836="","",'MAUs'!D836)</f>
        <v/>
      </c>
      <c r="C58" s="517">
        <f>IF('MAUs'!I836="","",'MAUs'!I836)</f>
        <v/>
      </c>
      <c r="D58" s="518">
        <f>IF('MAUs'!K841="","",'MAUs'!K841)</f>
        <v/>
      </c>
      <c r="E58" s="518">
        <f>IF('MAUs'!L841="","",'MAUs'!L841)</f>
        <v/>
      </c>
      <c r="F58" s="519">
        <f>IF(OR(E58="",D58="",D58=0),"",IF(OR(ISTEXT(E58),ISTEXT(D58)),"",E58/D58))</f>
        <v/>
      </c>
      <c r="G58" s="518" t="n"/>
      <c r="H58" s="518" t="n"/>
      <c r="I58" s="520">
        <f>IF('MAUs'!K842="","",'MAUs'!K842)</f>
        <v/>
      </c>
      <c r="J58" s="520">
        <f>IF('MAUs'!L842="","",'MAUs'!L842)</f>
        <v/>
      </c>
      <c r="K58" s="520">
        <f>IF('MAUs'!L854="","",'MAUs'!L854)</f>
        <v/>
      </c>
      <c r="L58" s="520">
        <f>IF(COUNT('MAUs'!E852:G852)=0,"",ROUND(AVERAGE('MAUs'!E852:G852),1))</f>
        <v/>
      </c>
      <c r="M58" s="521">
        <f>IF(OR(D58="",E58="",D58=0),"",IF(OR(ISTEXT(E58),ISTEXT(D58),ISTEXT($E$5)),"",IF(ABS(E58/D58-1)&lt;=$E$5,"OK","Check")))</f>
        <v/>
      </c>
    </row>
    <row r="59" ht="13.35" customHeight="1" s="162">
      <c r="B59" s="516">
        <f>IF('MAUs'!D940="","",'MAUs'!D940)</f>
        <v/>
      </c>
      <c r="C59" s="517">
        <f>IF('MAUs'!I940="","",'MAUs'!I940)</f>
        <v/>
      </c>
      <c r="D59" s="518">
        <f>IF('MAUs'!K945="","",'MAUs'!K945)</f>
        <v/>
      </c>
      <c r="E59" s="518">
        <f>IF('MAUs'!L945="","",'MAUs'!L945)</f>
        <v/>
      </c>
      <c r="F59" s="519">
        <f>IF(OR(E59="",D59="",D59=0),"",IF(OR(ISTEXT(E59),ISTEXT(D59)),"",E59/D59))</f>
        <v/>
      </c>
      <c r="G59" s="518" t="n"/>
      <c r="H59" s="518" t="n"/>
      <c r="I59" s="520">
        <f>IF('MAUs'!K946="","",'MAUs'!K946)</f>
        <v/>
      </c>
      <c r="J59" s="520">
        <f>IF('MAUs'!L946="","",'MAUs'!L946)</f>
        <v/>
      </c>
      <c r="K59" s="520">
        <f>IF('MAUs'!L958="","",'MAUs'!L958)</f>
        <v/>
      </c>
      <c r="L59" s="520">
        <f>IF(COUNT('MAUs'!E956:G956)=0,"",ROUND(AVERAGE('MAUs'!E956:G956),1))</f>
        <v/>
      </c>
      <c r="M59" s="521">
        <f>IF(OR(D59="",E59="",D59=0),"",IF(OR(ISTEXT(E59),ISTEXT(D59),ISTEXT($E$5)),"",IF(ABS(E59/D59-1)&lt;=$E$5,"OK","Check")))</f>
        <v/>
      </c>
    </row>
    <row r="60" ht="13.35" customHeight="1" s="162">
      <c r="B60" s="515" t="inlineStr">
        <is>
          <t>Energy Recovery Units  (OA / Exh columns = exhaust airflow)</t>
        </is>
      </c>
    </row>
    <row r="61" ht="13.35" customHeight="1" s="162">
      <c r="B61" s="516">
        <f>IF('ERVs'!D4="","",'ERVs'!D4)</f>
        <v/>
      </c>
      <c r="C61" s="517">
        <f>IF('ERVs'!I4="","",'ERVs'!I4)</f>
        <v/>
      </c>
      <c r="D61" s="518">
        <f>IF('ERVs'!K9="","",'ERVs'!K9)</f>
        <v/>
      </c>
      <c r="E61" s="518">
        <f>IF('ERVs'!L9="","",'ERVs'!L9)</f>
        <v/>
      </c>
      <c r="F61" s="519">
        <f>IF(OR(E61="",D61="",D61=0),"",IF(OR(ISTEXT(E61),ISTEXT(D61)),"",E61/D61))</f>
        <v/>
      </c>
      <c r="G61" s="518">
        <f>IF('ERVs'!K10="","",'ERVs'!K10)</f>
        <v/>
      </c>
      <c r="H61" s="518">
        <f>IF('ERVs'!L10="","",'ERVs'!L10)</f>
        <v/>
      </c>
      <c r="I61" s="520" t="n"/>
      <c r="J61" s="520" t="n"/>
      <c r="K61" s="520">
        <f>IF('ERVs'!L22="","",'ERVs'!L22)</f>
        <v/>
      </c>
      <c r="L61" s="520">
        <f>IF(COUNT('ERVs'!E20:G20)=0,"",ROUND(AVERAGE('ERVs'!E20:G20),1))</f>
        <v/>
      </c>
      <c r="M61" s="521">
        <f>IF(OR(D61="",E61="",D61=0),"",IF(OR(ISTEXT(E61),ISTEXT(D61),ISTEXT($E$5)),"",IF(ABS(E61/D61-1)&lt;=$E$5,"OK","Check")))</f>
        <v/>
      </c>
    </row>
    <row r="62" ht="13.35" customHeight="1" s="162">
      <c r="B62" s="516">
        <f>IF('ERVs'!D108="","",'ERVs'!D108)</f>
        <v/>
      </c>
      <c r="C62" s="517">
        <f>IF('ERVs'!I108="","",'ERVs'!I108)</f>
        <v/>
      </c>
      <c r="D62" s="518">
        <f>IF('ERVs'!K113="","",'ERVs'!K113)</f>
        <v/>
      </c>
      <c r="E62" s="518">
        <f>IF('ERVs'!L113="","",'ERVs'!L113)</f>
        <v/>
      </c>
      <c r="F62" s="519">
        <f>IF(OR(E62="",D62="",D62=0),"",IF(OR(ISTEXT(E62),ISTEXT(D62)),"",E62/D62))</f>
        <v/>
      </c>
      <c r="G62" s="518">
        <f>IF('ERVs'!K114="","",'ERVs'!K114)</f>
        <v/>
      </c>
      <c r="H62" s="518">
        <f>IF('ERVs'!L114="","",'ERVs'!L114)</f>
        <v/>
      </c>
      <c r="I62" s="520" t="n"/>
      <c r="J62" s="520" t="n"/>
      <c r="K62" s="520">
        <f>IF('ERVs'!L126="","",'ERVs'!L126)</f>
        <v/>
      </c>
      <c r="L62" s="520">
        <f>IF(COUNT('ERVs'!E124:G124)=0,"",ROUND(AVERAGE('ERVs'!E124:G124),1))</f>
        <v/>
      </c>
      <c r="M62" s="521">
        <f>IF(OR(D62="",E62="",D62=0),"",IF(OR(ISTEXT(E62),ISTEXT(D62),ISTEXT($E$5)),"",IF(ABS(E62/D62-1)&lt;=$E$5,"OK","Check")))</f>
        <v/>
      </c>
    </row>
    <row r="63" ht="13.35" customHeight="1" s="162">
      <c r="B63" s="516">
        <f>IF('ERVs'!D212="","",'ERVs'!D212)</f>
        <v/>
      </c>
      <c r="C63" s="517">
        <f>IF('ERVs'!I212="","",'ERVs'!I212)</f>
        <v/>
      </c>
      <c r="D63" s="518">
        <f>IF('ERVs'!K217="","",'ERVs'!K217)</f>
        <v/>
      </c>
      <c r="E63" s="518">
        <f>IF('ERVs'!L217="","",'ERVs'!L217)</f>
        <v/>
      </c>
      <c r="F63" s="519">
        <f>IF(OR(E63="",D63="",D63=0),"",IF(OR(ISTEXT(E63),ISTEXT(D63)),"",E63/D63))</f>
        <v/>
      </c>
      <c r="G63" s="518">
        <f>IF('ERVs'!K218="","",'ERVs'!K218)</f>
        <v/>
      </c>
      <c r="H63" s="518">
        <f>IF('ERVs'!L218="","",'ERVs'!L218)</f>
        <v/>
      </c>
      <c r="I63" s="520" t="n"/>
      <c r="J63" s="520" t="n"/>
      <c r="K63" s="520">
        <f>IF('ERVs'!L230="","",'ERVs'!L230)</f>
        <v/>
      </c>
      <c r="L63" s="520">
        <f>IF(COUNT('ERVs'!E228:G228)=0,"",ROUND(AVERAGE('ERVs'!E228:G228),1))</f>
        <v/>
      </c>
      <c r="M63" s="521">
        <f>IF(OR(D63="",E63="",D63=0),"",IF(OR(ISTEXT(E63),ISTEXT(D63),ISTEXT($E$5)),"",IF(ABS(E63/D63-1)&lt;=$E$5,"OK","Check")))</f>
        <v/>
      </c>
    </row>
    <row r="64" ht="13.35" customHeight="1" s="162">
      <c r="B64" s="516">
        <f>IF('ERVs'!D316="","",'ERVs'!D316)</f>
        <v/>
      </c>
      <c r="C64" s="517">
        <f>IF('ERVs'!I316="","",'ERVs'!I316)</f>
        <v/>
      </c>
      <c r="D64" s="518">
        <f>IF('ERVs'!K321="","",'ERVs'!K321)</f>
        <v/>
      </c>
      <c r="E64" s="518">
        <f>IF('ERVs'!L321="","",'ERVs'!L321)</f>
        <v/>
      </c>
      <c r="F64" s="519">
        <f>IF(OR(E64="",D64="",D64=0),"",IF(OR(ISTEXT(E64),ISTEXT(D64)),"",E64/D64))</f>
        <v/>
      </c>
      <c r="G64" s="518">
        <f>IF('ERVs'!K322="","",'ERVs'!K322)</f>
        <v/>
      </c>
      <c r="H64" s="518">
        <f>IF('ERVs'!L322="","",'ERVs'!L322)</f>
        <v/>
      </c>
      <c r="I64" s="520" t="n"/>
      <c r="J64" s="520" t="n"/>
      <c r="K64" s="520">
        <f>IF('ERVs'!L334="","",'ERVs'!L334)</f>
        <v/>
      </c>
      <c r="L64" s="520">
        <f>IF(COUNT('ERVs'!E332:G332)=0,"",ROUND(AVERAGE('ERVs'!E332:G332),1))</f>
        <v/>
      </c>
      <c r="M64" s="521">
        <f>IF(OR(D64="",E64="",D64=0),"",IF(OR(ISTEXT(E64),ISTEXT(D64),ISTEXT($E$5)),"",IF(ABS(E64/D64-1)&lt;=$E$5,"OK","Check")))</f>
        <v/>
      </c>
    </row>
    <row r="65" ht="13.35" customHeight="1" s="162">
      <c r="B65" s="516">
        <f>IF('ERVs'!D420="","",'ERVs'!D420)</f>
        <v/>
      </c>
      <c r="C65" s="517">
        <f>IF('ERVs'!I420="","",'ERVs'!I420)</f>
        <v/>
      </c>
      <c r="D65" s="518">
        <f>IF('ERVs'!K425="","",'ERVs'!K425)</f>
        <v/>
      </c>
      <c r="E65" s="518">
        <f>IF('ERVs'!L425="","",'ERVs'!L425)</f>
        <v/>
      </c>
      <c r="F65" s="519">
        <f>IF(OR(E65="",D65="",D65=0),"",IF(OR(ISTEXT(E65),ISTEXT(D65)),"",E65/D65))</f>
        <v/>
      </c>
      <c r="G65" s="518">
        <f>IF('ERVs'!K426="","",'ERVs'!K426)</f>
        <v/>
      </c>
      <c r="H65" s="518">
        <f>IF('ERVs'!L426="","",'ERVs'!L426)</f>
        <v/>
      </c>
      <c r="I65" s="520" t="n"/>
      <c r="J65" s="520" t="n"/>
      <c r="K65" s="520">
        <f>IF('ERVs'!L438="","",'ERVs'!L438)</f>
        <v/>
      </c>
      <c r="L65" s="520">
        <f>IF(COUNT('ERVs'!E436:G436)=0,"",ROUND(AVERAGE('ERVs'!E436:G436),1))</f>
        <v/>
      </c>
      <c r="M65" s="521">
        <f>IF(OR(D65="",E65="",D65=0),"",IF(OR(ISTEXT(E65),ISTEXT(D65),ISTEXT($E$5)),"",IF(ABS(E65/D65-1)&lt;=$E$5,"OK","Check")))</f>
        <v/>
      </c>
    </row>
    <row r="66" ht="13.35" customHeight="1" s="162">
      <c r="B66" s="516">
        <f>IF('ERVs'!D524="","",'ERVs'!D524)</f>
        <v/>
      </c>
      <c r="C66" s="517">
        <f>IF('ERVs'!I524="","",'ERVs'!I524)</f>
        <v/>
      </c>
      <c r="D66" s="518">
        <f>IF('ERVs'!K529="","",'ERVs'!K529)</f>
        <v/>
      </c>
      <c r="E66" s="518">
        <f>IF('ERVs'!L529="","",'ERVs'!L529)</f>
        <v/>
      </c>
      <c r="F66" s="519">
        <f>IF(OR(E66="",D66="",D66=0),"",IF(OR(ISTEXT(E66),ISTEXT(D66)),"",E66/D66))</f>
        <v/>
      </c>
      <c r="G66" s="518">
        <f>IF('ERVs'!K530="","",'ERVs'!K530)</f>
        <v/>
      </c>
      <c r="H66" s="518">
        <f>IF('ERVs'!L530="","",'ERVs'!L530)</f>
        <v/>
      </c>
      <c r="I66" s="520" t="n"/>
      <c r="J66" s="520" t="n"/>
      <c r="K66" s="520">
        <f>IF('ERVs'!L542="","",'ERVs'!L542)</f>
        <v/>
      </c>
      <c r="L66" s="520">
        <f>IF(COUNT('ERVs'!E540:G540)=0,"",ROUND(AVERAGE('ERVs'!E540:G540),1))</f>
        <v/>
      </c>
      <c r="M66" s="521">
        <f>IF(OR(D66="",E66="",D66=0),"",IF(OR(ISTEXT(E66),ISTEXT(D66),ISTEXT($E$5)),"",IF(ABS(E66/D66-1)&lt;=$E$5,"OK","Check")))</f>
        <v/>
      </c>
    </row>
    <row r="67" ht="13.35" customHeight="1" s="162">
      <c r="B67" s="516">
        <f>IF('ERVs'!D628="","",'ERVs'!D628)</f>
        <v/>
      </c>
      <c r="C67" s="517">
        <f>IF('ERVs'!I628="","",'ERVs'!I628)</f>
        <v/>
      </c>
      <c r="D67" s="518">
        <f>IF('ERVs'!K633="","",'ERVs'!K633)</f>
        <v/>
      </c>
      <c r="E67" s="518">
        <f>IF('ERVs'!L633="","",'ERVs'!L633)</f>
        <v/>
      </c>
      <c r="F67" s="519">
        <f>IF(OR(E67="",D67="",D67=0),"",IF(OR(ISTEXT(E67),ISTEXT(D67)),"",E67/D67))</f>
        <v/>
      </c>
      <c r="G67" s="518">
        <f>IF('ERVs'!K634="","",'ERVs'!K634)</f>
        <v/>
      </c>
      <c r="H67" s="518">
        <f>IF('ERVs'!L634="","",'ERVs'!L634)</f>
        <v/>
      </c>
      <c r="I67" s="520" t="n"/>
      <c r="J67" s="520" t="n"/>
      <c r="K67" s="520">
        <f>IF('ERVs'!L646="","",'ERVs'!L646)</f>
        <v/>
      </c>
      <c r="L67" s="520">
        <f>IF(COUNT('ERVs'!E644:G644)=0,"",ROUND(AVERAGE('ERVs'!E644:G644),1))</f>
        <v/>
      </c>
      <c r="M67" s="521">
        <f>IF(OR(D67="",E67="",D67=0),"",IF(OR(ISTEXT(E67),ISTEXT(D67),ISTEXT($E$5)),"",IF(ABS(E67/D67-1)&lt;=$E$5,"OK","Check")))</f>
        <v/>
      </c>
    </row>
    <row r="68" ht="13.35" customHeight="1" s="162">
      <c r="B68" s="516">
        <f>IF('ERVs'!D732="","",'ERVs'!D732)</f>
        <v/>
      </c>
      <c r="C68" s="517">
        <f>IF('ERVs'!I732="","",'ERVs'!I732)</f>
        <v/>
      </c>
      <c r="D68" s="518">
        <f>IF('ERVs'!K737="","",'ERVs'!K737)</f>
        <v/>
      </c>
      <c r="E68" s="518">
        <f>IF('ERVs'!L737="","",'ERVs'!L737)</f>
        <v/>
      </c>
      <c r="F68" s="519">
        <f>IF(OR(E68="",D68="",D68=0),"",IF(OR(ISTEXT(E68),ISTEXT(D68)),"",E68/D68))</f>
        <v/>
      </c>
      <c r="G68" s="518">
        <f>IF('ERVs'!K738="","",'ERVs'!K738)</f>
        <v/>
      </c>
      <c r="H68" s="518">
        <f>IF('ERVs'!L738="","",'ERVs'!L738)</f>
        <v/>
      </c>
      <c r="I68" s="520" t="n"/>
      <c r="J68" s="520" t="n"/>
      <c r="K68" s="520">
        <f>IF('ERVs'!L750="","",'ERVs'!L750)</f>
        <v/>
      </c>
      <c r="L68" s="520">
        <f>IF(COUNT('ERVs'!E748:G748)=0,"",ROUND(AVERAGE('ERVs'!E748:G748),1))</f>
        <v/>
      </c>
      <c r="M68" s="521">
        <f>IF(OR(D68="",E68="",D68=0),"",IF(OR(ISTEXT(E68),ISTEXT(D68),ISTEXT($E$5)),"",IF(ABS(E68/D68-1)&lt;=$E$5,"OK","Check")))</f>
        <v/>
      </c>
    </row>
    <row r="69" ht="13.35" customHeight="1" s="162">
      <c r="B69" s="516">
        <f>IF('ERVs'!D836="","",'ERVs'!D836)</f>
        <v/>
      </c>
      <c r="C69" s="517">
        <f>IF('ERVs'!I836="","",'ERVs'!I836)</f>
        <v/>
      </c>
      <c r="D69" s="518">
        <f>IF('ERVs'!K841="","",'ERVs'!K841)</f>
        <v/>
      </c>
      <c r="E69" s="518">
        <f>IF('ERVs'!L841="","",'ERVs'!L841)</f>
        <v/>
      </c>
      <c r="F69" s="519">
        <f>IF(OR(E69="",D69="",D69=0),"",IF(OR(ISTEXT(E69),ISTEXT(D69)),"",E69/D69))</f>
        <v/>
      </c>
      <c r="G69" s="518">
        <f>IF('ERVs'!K842="","",'ERVs'!K842)</f>
        <v/>
      </c>
      <c r="H69" s="518">
        <f>IF('ERVs'!L842="","",'ERVs'!L842)</f>
        <v/>
      </c>
      <c r="I69" s="520" t="n"/>
      <c r="J69" s="520" t="n"/>
      <c r="K69" s="520">
        <f>IF('ERVs'!L854="","",'ERVs'!L854)</f>
        <v/>
      </c>
      <c r="L69" s="520">
        <f>IF(COUNT('ERVs'!E852:G852)=0,"",ROUND(AVERAGE('ERVs'!E852:G852),1))</f>
        <v/>
      </c>
      <c r="M69" s="521">
        <f>IF(OR(D69="",E69="",D69=0),"",IF(OR(ISTEXT(E69),ISTEXT(D69),ISTEXT($E$5)),"",IF(ABS(E69/D69-1)&lt;=$E$5,"OK","Check")))</f>
        <v/>
      </c>
    </row>
    <row r="70" ht="13.35" customHeight="1" s="162">
      <c r="B70" s="516">
        <f>IF('ERVs'!D940="","",'ERVs'!D940)</f>
        <v/>
      </c>
      <c r="C70" s="517">
        <f>IF('ERVs'!I940="","",'ERVs'!I940)</f>
        <v/>
      </c>
      <c r="D70" s="518">
        <f>IF('ERVs'!K945="","",'ERVs'!K945)</f>
        <v/>
      </c>
      <c r="E70" s="518">
        <f>IF('ERVs'!L945="","",'ERVs'!L945)</f>
        <v/>
      </c>
      <c r="F70" s="519">
        <f>IF(OR(E70="",D70="",D70=0),"",IF(OR(ISTEXT(E70),ISTEXT(D70)),"",E70/D70))</f>
        <v/>
      </c>
      <c r="G70" s="518">
        <f>IF('ERVs'!K946="","",'ERVs'!K946)</f>
        <v/>
      </c>
      <c r="H70" s="518">
        <f>IF('ERVs'!L946="","",'ERVs'!L946)</f>
        <v/>
      </c>
      <c r="I70" s="520" t="n"/>
      <c r="J70" s="520" t="n"/>
      <c r="K70" s="520">
        <f>IF('ERVs'!L958="","",'ERVs'!L958)</f>
        <v/>
      </c>
      <c r="L70" s="520">
        <f>IF(COUNT('ERVs'!E956:G956)=0,"",ROUND(AVERAGE('ERVs'!E956:G956),1))</f>
        <v/>
      </c>
      <c r="M70" s="521">
        <f>IF(OR(D70="",E70="",D70=0),"",IF(OR(ISTEXT(E70),ISTEXT(D70),ISTEXT($E$5)),"",IF(ABS(E70/D70-1)&lt;=$E$5,"OK","Check")))</f>
        <v/>
      </c>
    </row>
    <row r="71" ht="13.35" customHeight="1" s="162">
      <c r="B71" s="515" t="inlineStr">
        <is>
          <t>Fans</t>
        </is>
      </c>
    </row>
    <row r="72" ht="13.35" customHeight="1" s="162">
      <c r="B72" s="516">
        <f>IF('Fans'!D4="","",'Fans'!D4)</f>
        <v/>
      </c>
      <c r="C72" s="517">
        <f>IF('Fans'!I4="","",'Fans'!I4)</f>
        <v/>
      </c>
      <c r="D72" s="518">
        <f>IF('Fans'!K9="","",'Fans'!K9)</f>
        <v/>
      </c>
      <c r="E72" s="518">
        <f>IF('Fans'!L9="","",'Fans'!L9)</f>
        <v/>
      </c>
      <c r="F72" s="519">
        <f>IF(OR(E72="",D72="",D72=0),"",IF(OR(ISTEXT(E72),ISTEXT(D72)),"",E72/D72))</f>
        <v/>
      </c>
      <c r="G72" s="518" t="n"/>
      <c r="H72" s="518" t="n"/>
      <c r="I72" s="520">
        <f>IF('Fans'!K10="","",'Fans'!K10)</f>
        <v/>
      </c>
      <c r="J72" s="520">
        <f>IF('Fans'!L10="","",'Fans'!L10)</f>
        <v/>
      </c>
      <c r="K72" s="520">
        <f>IF('Fans'!L22="","",'Fans'!L22)</f>
        <v/>
      </c>
      <c r="L72" s="520">
        <f>IF(COUNT('Fans'!E20:G20)=0,"",ROUND(AVERAGE('Fans'!E20:G20),1))</f>
        <v/>
      </c>
      <c r="M72" s="521">
        <f>IF(OR(D72="",E72="",D72=0),"",IF(OR(ISTEXT(E72),ISTEXT(D72),ISTEXT($E$5)),"",IF(ABS(E72/D72-1)&lt;=$E$5,"OK","Check")))</f>
        <v/>
      </c>
    </row>
    <row r="73" ht="13.35" customHeight="1" s="162">
      <c r="B73" s="516">
        <f>IF('Fans'!D108="","",'Fans'!D108)</f>
        <v/>
      </c>
      <c r="C73" s="517">
        <f>IF('Fans'!I108="","",'Fans'!I108)</f>
        <v/>
      </c>
      <c r="D73" s="518">
        <f>IF('Fans'!K113="","",'Fans'!K113)</f>
        <v/>
      </c>
      <c r="E73" s="518">
        <f>IF('Fans'!L113="","",'Fans'!L113)</f>
        <v/>
      </c>
      <c r="F73" s="519">
        <f>IF(OR(E73="",D73="",D73=0),"",IF(OR(ISTEXT(E73),ISTEXT(D73)),"",E73/D73))</f>
        <v/>
      </c>
      <c r="G73" s="518" t="n"/>
      <c r="H73" s="518" t="n"/>
      <c r="I73" s="520">
        <f>IF('Fans'!K114="","",'Fans'!K114)</f>
        <v/>
      </c>
      <c r="J73" s="520">
        <f>IF('Fans'!L114="","",'Fans'!L114)</f>
        <v/>
      </c>
      <c r="K73" s="520">
        <f>IF('Fans'!L126="","",'Fans'!L126)</f>
        <v/>
      </c>
      <c r="L73" s="520">
        <f>IF(COUNT('Fans'!E124:G124)=0,"",ROUND(AVERAGE('Fans'!E124:G124),1))</f>
        <v/>
      </c>
      <c r="M73" s="521">
        <f>IF(OR(D73="",E73="",D73=0),"",IF(OR(ISTEXT(E73),ISTEXT(D73),ISTEXT($E$5)),"",IF(ABS(E73/D73-1)&lt;=$E$5,"OK","Check")))</f>
        <v/>
      </c>
    </row>
    <row r="74" ht="13.35" customHeight="1" s="162">
      <c r="B74" s="516">
        <f>IF('Fans'!D212="","",'Fans'!D212)</f>
        <v/>
      </c>
      <c r="C74" s="517">
        <f>IF('Fans'!I212="","",'Fans'!I212)</f>
        <v/>
      </c>
      <c r="D74" s="518">
        <f>IF('Fans'!K217="","",'Fans'!K217)</f>
        <v/>
      </c>
      <c r="E74" s="518">
        <f>IF('Fans'!L217="","",'Fans'!L217)</f>
        <v/>
      </c>
      <c r="F74" s="519">
        <f>IF(OR(E74="",D74="",D74=0),"",IF(OR(ISTEXT(E74),ISTEXT(D74)),"",E74/D74))</f>
        <v/>
      </c>
      <c r="G74" s="518" t="n"/>
      <c r="H74" s="518" t="n"/>
      <c r="I74" s="520">
        <f>IF('Fans'!K218="","",'Fans'!K218)</f>
        <v/>
      </c>
      <c r="J74" s="520">
        <f>IF('Fans'!L218="","",'Fans'!L218)</f>
        <v/>
      </c>
      <c r="K74" s="520">
        <f>IF('Fans'!L230="","",'Fans'!L230)</f>
        <v/>
      </c>
      <c r="L74" s="520">
        <f>IF(COUNT('Fans'!E228:G228)=0,"",ROUND(AVERAGE('Fans'!E228:G228),1))</f>
        <v/>
      </c>
      <c r="M74" s="521">
        <f>IF(OR(D74="",E74="",D74=0),"",IF(OR(ISTEXT(E74),ISTEXT(D74),ISTEXT($E$5)),"",IF(ABS(E74/D74-1)&lt;=$E$5,"OK","Check")))</f>
        <v/>
      </c>
    </row>
    <row r="75" ht="13.35" customHeight="1" s="162">
      <c r="B75" s="516">
        <f>IF('Fans'!D316="","",'Fans'!D316)</f>
        <v/>
      </c>
      <c r="C75" s="517">
        <f>IF('Fans'!I316="","",'Fans'!I316)</f>
        <v/>
      </c>
      <c r="D75" s="518">
        <f>IF('Fans'!K321="","",'Fans'!K321)</f>
        <v/>
      </c>
      <c r="E75" s="518">
        <f>IF('Fans'!L321="","",'Fans'!L321)</f>
        <v/>
      </c>
      <c r="F75" s="519">
        <f>IF(OR(E75="",D75="",D75=0),"",IF(OR(ISTEXT(E75),ISTEXT(D75)),"",E75/D75))</f>
        <v/>
      </c>
      <c r="G75" s="518" t="n"/>
      <c r="H75" s="518" t="n"/>
      <c r="I75" s="520">
        <f>IF('Fans'!K322="","",'Fans'!K322)</f>
        <v/>
      </c>
      <c r="J75" s="520">
        <f>IF('Fans'!L322="","",'Fans'!L322)</f>
        <v/>
      </c>
      <c r="K75" s="520">
        <f>IF('Fans'!L334="","",'Fans'!L334)</f>
        <v/>
      </c>
      <c r="L75" s="520">
        <f>IF(COUNT('Fans'!E332:G332)=0,"",ROUND(AVERAGE('Fans'!E332:G332),1))</f>
        <v/>
      </c>
      <c r="M75" s="521">
        <f>IF(OR(D75="",E75="",D75=0),"",IF(OR(ISTEXT(E75),ISTEXT(D75),ISTEXT($E$5)),"",IF(ABS(E75/D75-1)&lt;=$E$5,"OK","Check")))</f>
        <v/>
      </c>
    </row>
    <row r="76" ht="13.35" customHeight="1" s="162">
      <c r="B76" s="516">
        <f>IF('Fans'!D420="","",'Fans'!D420)</f>
        <v/>
      </c>
      <c r="C76" s="517">
        <f>IF('Fans'!I420="","",'Fans'!I420)</f>
        <v/>
      </c>
      <c r="D76" s="518">
        <f>IF('Fans'!K425="","",'Fans'!K425)</f>
        <v/>
      </c>
      <c r="E76" s="518">
        <f>IF('Fans'!L425="","",'Fans'!L425)</f>
        <v/>
      </c>
      <c r="F76" s="519">
        <f>IF(OR(E76="",D76="",D76=0),"",IF(OR(ISTEXT(E76),ISTEXT(D76)),"",E76/D76))</f>
        <v/>
      </c>
      <c r="G76" s="518" t="n"/>
      <c r="H76" s="518" t="n"/>
      <c r="I76" s="520">
        <f>IF('Fans'!K426="","",'Fans'!K426)</f>
        <v/>
      </c>
      <c r="J76" s="520">
        <f>IF('Fans'!L426="","",'Fans'!L426)</f>
        <v/>
      </c>
      <c r="K76" s="520">
        <f>IF('Fans'!L438="","",'Fans'!L438)</f>
        <v/>
      </c>
      <c r="L76" s="520">
        <f>IF(COUNT('Fans'!E436:G436)=0,"",ROUND(AVERAGE('Fans'!E436:G436),1))</f>
        <v/>
      </c>
      <c r="M76" s="521">
        <f>IF(OR(D76="",E76="",D76=0),"",IF(OR(ISTEXT(E76),ISTEXT(D76),ISTEXT($E$5)),"",IF(ABS(E76/D76-1)&lt;=$E$5,"OK","Check")))</f>
        <v/>
      </c>
    </row>
    <row r="77" ht="13.35" customHeight="1" s="162">
      <c r="B77" s="516">
        <f>IF('Fans'!D524="","",'Fans'!D524)</f>
        <v/>
      </c>
      <c r="C77" s="517">
        <f>IF('Fans'!I524="","",'Fans'!I524)</f>
        <v/>
      </c>
      <c r="D77" s="518">
        <f>IF('Fans'!K529="","",'Fans'!K529)</f>
        <v/>
      </c>
      <c r="E77" s="518">
        <f>IF('Fans'!L529="","",'Fans'!L529)</f>
        <v/>
      </c>
      <c r="F77" s="519">
        <f>IF(OR(E77="",D77="",D77=0),"",IF(OR(ISTEXT(E77),ISTEXT(D77)),"",E77/D77))</f>
        <v/>
      </c>
      <c r="G77" s="518" t="n"/>
      <c r="H77" s="518" t="n"/>
      <c r="I77" s="520">
        <f>IF('Fans'!K530="","",'Fans'!K530)</f>
        <v/>
      </c>
      <c r="J77" s="520">
        <f>IF('Fans'!L530="","",'Fans'!L530)</f>
        <v/>
      </c>
      <c r="K77" s="520">
        <f>IF('Fans'!L542="","",'Fans'!L542)</f>
        <v/>
      </c>
      <c r="L77" s="520">
        <f>IF(COUNT('Fans'!E540:G540)=0,"",ROUND(AVERAGE('Fans'!E540:G540),1))</f>
        <v/>
      </c>
      <c r="M77" s="521">
        <f>IF(OR(D77="",E77="",D77=0),"",IF(OR(ISTEXT(E77),ISTEXT(D77),ISTEXT($E$5)),"",IF(ABS(E77/D77-1)&lt;=$E$5,"OK","Check")))</f>
        <v/>
      </c>
    </row>
    <row r="78" ht="13.35" customHeight="1" s="162">
      <c r="B78" s="516">
        <f>IF('Fans'!D628="","",'Fans'!D628)</f>
        <v/>
      </c>
      <c r="C78" s="517">
        <f>IF('Fans'!I628="","",'Fans'!I628)</f>
        <v/>
      </c>
      <c r="D78" s="518">
        <f>IF('Fans'!K633="","",'Fans'!K633)</f>
        <v/>
      </c>
      <c r="E78" s="518">
        <f>IF('Fans'!L633="","",'Fans'!L633)</f>
        <v/>
      </c>
      <c r="F78" s="519">
        <f>IF(OR(E78="",D78="",D78=0),"",IF(OR(ISTEXT(E78),ISTEXT(D78)),"",E78/D78))</f>
        <v/>
      </c>
      <c r="G78" s="518" t="n"/>
      <c r="H78" s="518" t="n"/>
      <c r="I78" s="520">
        <f>IF('Fans'!K634="","",'Fans'!K634)</f>
        <v/>
      </c>
      <c r="J78" s="520">
        <f>IF('Fans'!L634="","",'Fans'!L634)</f>
        <v/>
      </c>
      <c r="K78" s="520">
        <f>IF('Fans'!L646="","",'Fans'!L646)</f>
        <v/>
      </c>
      <c r="L78" s="520">
        <f>IF(COUNT('Fans'!E644:G644)=0,"",ROUND(AVERAGE('Fans'!E644:G644),1))</f>
        <v/>
      </c>
      <c r="M78" s="521">
        <f>IF(OR(D78="",E78="",D78=0),"",IF(OR(ISTEXT(E78),ISTEXT(D78),ISTEXT($E$5)),"",IF(ABS(E78/D78-1)&lt;=$E$5,"OK","Check")))</f>
        <v/>
      </c>
    </row>
    <row r="79" ht="13.35" customHeight="1" s="162">
      <c r="B79" s="516">
        <f>IF('Fans'!D732="","",'Fans'!D732)</f>
        <v/>
      </c>
      <c r="C79" s="517">
        <f>IF('Fans'!I732="","",'Fans'!I732)</f>
        <v/>
      </c>
      <c r="D79" s="518">
        <f>IF('Fans'!K737="","",'Fans'!K737)</f>
        <v/>
      </c>
      <c r="E79" s="518">
        <f>IF('Fans'!L737="","",'Fans'!L737)</f>
        <v/>
      </c>
      <c r="F79" s="519">
        <f>IF(OR(E79="",D79="",D79=0),"",IF(OR(ISTEXT(E79),ISTEXT(D79)),"",E79/D79))</f>
        <v/>
      </c>
      <c r="G79" s="518" t="n"/>
      <c r="H79" s="518" t="n"/>
      <c r="I79" s="520">
        <f>IF('Fans'!K738="","",'Fans'!K738)</f>
        <v/>
      </c>
      <c r="J79" s="520">
        <f>IF('Fans'!L738="","",'Fans'!L738)</f>
        <v/>
      </c>
      <c r="K79" s="520">
        <f>IF('Fans'!L750="","",'Fans'!L750)</f>
        <v/>
      </c>
      <c r="L79" s="520">
        <f>IF(COUNT('Fans'!E748:G748)=0,"",ROUND(AVERAGE('Fans'!E748:G748),1))</f>
        <v/>
      </c>
      <c r="M79" s="521">
        <f>IF(OR(D79="",E79="",D79=0),"",IF(OR(ISTEXT(E79),ISTEXT(D79),ISTEXT($E$5)),"",IF(ABS(E79/D79-1)&lt;=$E$5,"OK","Check")))</f>
        <v/>
      </c>
    </row>
    <row r="80" ht="13.35" customHeight="1" s="162">
      <c r="B80" s="516">
        <f>IF('Fans'!D836="","",'Fans'!D836)</f>
        <v/>
      </c>
      <c r="C80" s="517">
        <f>IF('Fans'!I836="","",'Fans'!I836)</f>
        <v/>
      </c>
      <c r="D80" s="518">
        <f>IF('Fans'!K841="","",'Fans'!K841)</f>
        <v/>
      </c>
      <c r="E80" s="518">
        <f>IF('Fans'!L841="","",'Fans'!L841)</f>
        <v/>
      </c>
      <c r="F80" s="519">
        <f>IF(OR(E80="",D80="",D80=0),"",IF(OR(ISTEXT(E80),ISTEXT(D80)),"",E80/D80))</f>
        <v/>
      </c>
      <c r="G80" s="518" t="n"/>
      <c r="H80" s="518" t="n"/>
      <c r="I80" s="520">
        <f>IF('Fans'!K842="","",'Fans'!K842)</f>
        <v/>
      </c>
      <c r="J80" s="520">
        <f>IF('Fans'!L842="","",'Fans'!L842)</f>
        <v/>
      </c>
      <c r="K80" s="520">
        <f>IF('Fans'!L854="","",'Fans'!L854)</f>
        <v/>
      </c>
      <c r="L80" s="520">
        <f>IF(COUNT('Fans'!E852:G852)=0,"",ROUND(AVERAGE('Fans'!E852:G852),1))</f>
        <v/>
      </c>
      <c r="M80" s="521">
        <f>IF(OR(D80="",E80="",D80=0),"",IF(OR(ISTEXT(E80),ISTEXT(D80),ISTEXT($E$5)),"",IF(ABS(E80/D80-1)&lt;=$E$5,"OK","Check")))</f>
        <v/>
      </c>
    </row>
    <row r="81" ht="13.35" customHeight="1" s="162">
      <c r="B81" s="516">
        <f>IF('Fans'!D940="","",'Fans'!D940)</f>
        <v/>
      </c>
      <c r="C81" s="517">
        <f>IF('Fans'!I940="","",'Fans'!I940)</f>
        <v/>
      </c>
      <c r="D81" s="518">
        <f>IF('Fans'!K945="","",'Fans'!K945)</f>
        <v/>
      </c>
      <c r="E81" s="518">
        <f>IF('Fans'!L945="","",'Fans'!L945)</f>
        <v/>
      </c>
      <c r="F81" s="519">
        <f>IF(OR(E81="",D81="",D81=0),"",IF(OR(ISTEXT(E81),ISTEXT(D81)),"",E81/D81))</f>
        <v/>
      </c>
      <c r="G81" s="518" t="n"/>
      <c r="H81" s="518" t="n"/>
      <c r="I81" s="520">
        <f>IF('Fans'!K946="","",'Fans'!K946)</f>
        <v/>
      </c>
      <c r="J81" s="520">
        <f>IF('Fans'!L946="","",'Fans'!L946)</f>
        <v/>
      </c>
      <c r="K81" s="520">
        <f>IF('Fans'!L958="","",'Fans'!L958)</f>
        <v/>
      </c>
      <c r="L81" s="520">
        <f>IF(COUNT('Fans'!E956:G956)=0,"",ROUND(AVERAGE('Fans'!E956:G956),1))</f>
        <v/>
      </c>
      <c r="M81" s="521">
        <f>IF(OR(D81="",E81="",D81=0),"",IF(OR(ISTEXT(E81),ISTEXT(D81),ISTEXT($E$5)),"",IF(ABS(E81/D81-1)&lt;=$E$5,"OK","Check")))</f>
        <v/>
      </c>
    </row>
    <row r="82" ht="13.35" customHeight="1" s="162">
      <c r="B82" s="516">
        <f>IF('Fans'!D1044="","",'Fans'!D1044)</f>
        <v/>
      </c>
      <c r="C82" s="517">
        <f>IF('Fans'!I1044="","",'Fans'!I1044)</f>
        <v/>
      </c>
      <c r="D82" s="518">
        <f>IF('Fans'!K1049="","",'Fans'!K1049)</f>
        <v/>
      </c>
      <c r="E82" s="518">
        <f>IF('Fans'!L1049="","",'Fans'!L1049)</f>
        <v/>
      </c>
      <c r="F82" s="519">
        <f>IF(OR(E82="",D82="",D82=0),"",IF(OR(ISTEXT(E82),ISTEXT(D82)),"",E82/D82))</f>
        <v/>
      </c>
      <c r="G82" s="518" t="n"/>
      <c r="H82" s="518" t="n"/>
      <c r="I82" s="520">
        <f>IF('Fans'!K1050="","",'Fans'!K1050)</f>
        <v/>
      </c>
      <c r="J82" s="520">
        <f>IF('Fans'!L1050="","",'Fans'!L1050)</f>
        <v/>
      </c>
      <c r="K82" s="520">
        <f>IF('Fans'!L1062="","",'Fans'!L1062)</f>
        <v/>
      </c>
      <c r="L82" s="520">
        <f>IF(COUNT('Fans'!E1060:G1060)=0,"",ROUND(AVERAGE('Fans'!E1060:G1060),1))</f>
        <v/>
      </c>
      <c r="M82" s="521">
        <f>IF(OR(D82="",E82="",D82=0),"",IF(OR(ISTEXT(E82),ISTEXT(D82),ISTEXT($E$5)),"",IF(ABS(E82/D82-1)&lt;=$E$5,"OK","Check")))</f>
        <v/>
      </c>
    </row>
    <row r="83" ht="13.35" customHeight="1" s="162">
      <c r="B83" s="516">
        <f>IF('Fans'!D1148="","",'Fans'!D1148)</f>
        <v/>
      </c>
      <c r="C83" s="517">
        <f>IF('Fans'!I1148="","",'Fans'!I1148)</f>
        <v/>
      </c>
      <c r="D83" s="518">
        <f>IF('Fans'!K1153="","",'Fans'!K1153)</f>
        <v/>
      </c>
      <c r="E83" s="518">
        <f>IF('Fans'!L1153="","",'Fans'!L1153)</f>
        <v/>
      </c>
      <c r="F83" s="519">
        <f>IF(OR(E83="",D83="",D83=0),"",IF(OR(ISTEXT(E83),ISTEXT(D83)),"",E83/D83))</f>
        <v/>
      </c>
      <c r="G83" s="518" t="n"/>
      <c r="H83" s="518" t="n"/>
      <c r="I83" s="520">
        <f>IF('Fans'!K1154="","",'Fans'!K1154)</f>
        <v/>
      </c>
      <c r="J83" s="520">
        <f>IF('Fans'!L1154="","",'Fans'!L1154)</f>
        <v/>
      </c>
      <c r="K83" s="520">
        <f>IF('Fans'!L1166="","",'Fans'!L1166)</f>
        <v/>
      </c>
      <c r="L83" s="520">
        <f>IF(COUNT('Fans'!E1164:G1164)=0,"",ROUND(AVERAGE('Fans'!E1164:G1164),1))</f>
        <v/>
      </c>
      <c r="M83" s="521">
        <f>IF(OR(D83="",E83="",D83=0),"",IF(OR(ISTEXT(E83),ISTEXT(D83),ISTEXT($E$5)),"",IF(ABS(E83/D83-1)&lt;=$E$5,"OK","Check")))</f>
        <v/>
      </c>
    </row>
    <row r="84" ht="13.35" customHeight="1" s="162">
      <c r="B84" s="516">
        <f>IF('Fans'!D1252="","",'Fans'!D1252)</f>
        <v/>
      </c>
      <c r="C84" s="517">
        <f>IF('Fans'!I1252="","",'Fans'!I1252)</f>
        <v/>
      </c>
      <c r="D84" s="518">
        <f>IF('Fans'!K1257="","",'Fans'!K1257)</f>
        <v/>
      </c>
      <c r="E84" s="518">
        <f>IF('Fans'!L1257="","",'Fans'!L1257)</f>
        <v/>
      </c>
      <c r="F84" s="519">
        <f>IF(OR(E84="",D84="",D84=0),"",IF(OR(ISTEXT(E84),ISTEXT(D84)),"",E84/D84))</f>
        <v/>
      </c>
      <c r="G84" s="518" t="n"/>
      <c r="H84" s="518" t="n"/>
      <c r="I84" s="520">
        <f>IF('Fans'!K1258="","",'Fans'!K1258)</f>
        <v/>
      </c>
      <c r="J84" s="520">
        <f>IF('Fans'!L1258="","",'Fans'!L1258)</f>
        <v/>
      </c>
      <c r="K84" s="520">
        <f>IF('Fans'!L1270="","",'Fans'!L1270)</f>
        <v/>
      </c>
      <c r="L84" s="520">
        <f>IF(COUNT('Fans'!E1268:G1268)=0,"",ROUND(AVERAGE('Fans'!E1268:G1268),1))</f>
        <v/>
      </c>
      <c r="M84" s="521">
        <f>IF(OR(D84="",E84="",D84=0),"",IF(OR(ISTEXT(E84),ISTEXT(D84),ISTEXT($E$5)),"",IF(ABS(E84/D84-1)&lt;=$E$5,"OK","Check")))</f>
        <v/>
      </c>
    </row>
    <row r="85" ht="13.35" customHeight="1" s="162">
      <c r="B85" s="516">
        <f>IF('Fans'!D1356="","",'Fans'!D1356)</f>
        <v/>
      </c>
      <c r="C85" s="517">
        <f>IF('Fans'!I1356="","",'Fans'!I1356)</f>
        <v/>
      </c>
      <c r="D85" s="518">
        <f>IF('Fans'!K1361="","",'Fans'!K1361)</f>
        <v/>
      </c>
      <c r="E85" s="518">
        <f>IF('Fans'!L1361="","",'Fans'!L1361)</f>
        <v/>
      </c>
      <c r="F85" s="519">
        <f>IF(OR(E85="",D85="",D85=0),"",IF(OR(ISTEXT(E85),ISTEXT(D85)),"",E85/D85))</f>
        <v/>
      </c>
      <c r="G85" s="518" t="n"/>
      <c r="H85" s="518" t="n"/>
      <c r="I85" s="520">
        <f>IF('Fans'!K1362="","",'Fans'!K1362)</f>
        <v/>
      </c>
      <c r="J85" s="520">
        <f>IF('Fans'!L1362="","",'Fans'!L1362)</f>
        <v/>
      </c>
      <c r="K85" s="520">
        <f>IF('Fans'!L1374="","",'Fans'!L1374)</f>
        <v/>
      </c>
      <c r="L85" s="520">
        <f>IF(COUNT('Fans'!E1372:G1372)=0,"",ROUND(AVERAGE('Fans'!E1372:G1372),1))</f>
        <v/>
      </c>
      <c r="M85" s="521">
        <f>IF(OR(D85="",E85="",D85=0),"",IF(OR(ISTEXT(E85),ISTEXT(D85),ISTEXT($E$5)),"",IF(ABS(E85/D85-1)&lt;=$E$5,"OK","Check")))</f>
        <v/>
      </c>
    </row>
    <row r="86" ht="13.35" customHeight="1" s="162">
      <c r="B86" s="516">
        <f>IF('Fans'!D1460="","",'Fans'!D1460)</f>
        <v/>
      </c>
      <c r="C86" s="517">
        <f>IF('Fans'!I1460="","",'Fans'!I1460)</f>
        <v/>
      </c>
      <c r="D86" s="518">
        <f>IF('Fans'!K1465="","",'Fans'!K1465)</f>
        <v/>
      </c>
      <c r="E86" s="518">
        <f>IF('Fans'!L1465="","",'Fans'!L1465)</f>
        <v/>
      </c>
      <c r="F86" s="519">
        <f>IF(OR(E86="",D86="",D86=0),"",IF(OR(ISTEXT(E86),ISTEXT(D86)),"",E86/D86))</f>
        <v/>
      </c>
      <c r="G86" s="518" t="n"/>
      <c r="H86" s="518" t="n"/>
      <c r="I86" s="520">
        <f>IF('Fans'!K1466="","",'Fans'!K1466)</f>
        <v/>
      </c>
      <c r="J86" s="520">
        <f>IF('Fans'!L1466="","",'Fans'!L1466)</f>
        <v/>
      </c>
      <c r="K86" s="520">
        <f>IF('Fans'!L1478="","",'Fans'!L1478)</f>
        <v/>
      </c>
      <c r="L86" s="520">
        <f>IF(COUNT('Fans'!E1476:G1476)=0,"",ROUND(AVERAGE('Fans'!E1476:G1476),1))</f>
        <v/>
      </c>
      <c r="M86" s="521">
        <f>IF(OR(D86="",E86="",D86=0),"",IF(OR(ISTEXT(E86),ISTEXT(D86),ISTEXT($E$5)),"",IF(ABS(E86/D86-1)&lt;=$E$5,"OK","Check")))</f>
        <v/>
      </c>
    </row>
    <row r="87" ht="13.35" customHeight="1" s="162">
      <c r="B87" s="516">
        <f>IF('Fans'!D1564="","",'Fans'!D1564)</f>
        <v/>
      </c>
      <c r="C87" s="517">
        <f>IF('Fans'!I1564="","",'Fans'!I1564)</f>
        <v/>
      </c>
      <c r="D87" s="518">
        <f>IF('Fans'!K1569="","",'Fans'!K1569)</f>
        <v/>
      </c>
      <c r="E87" s="518">
        <f>IF('Fans'!L1569="","",'Fans'!L1569)</f>
        <v/>
      </c>
      <c r="F87" s="519">
        <f>IF(OR(E87="",D87="",D87=0),"",IF(OR(ISTEXT(E87),ISTEXT(D87)),"",E87/D87))</f>
        <v/>
      </c>
      <c r="G87" s="518" t="n"/>
      <c r="H87" s="518" t="n"/>
      <c r="I87" s="520">
        <f>IF('Fans'!K1570="","",'Fans'!K1570)</f>
        <v/>
      </c>
      <c r="J87" s="520">
        <f>IF('Fans'!L1570="","",'Fans'!L1570)</f>
        <v/>
      </c>
      <c r="K87" s="520">
        <f>IF('Fans'!L1582="","",'Fans'!L1582)</f>
        <v/>
      </c>
      <c r="L87" s="520">
        <f>IF(COUNT('Fans'!E1580:G1580)=0,"",ROUND(AVERAGE('Fans'!E1580:G1580),1))</f>
        <v/>
      </c>
      <c r="M87" s="521">
        <f>IF(OR(D87="",E87="",D87=0),"",IF(OR(ISTEXT(E87),ISTEXT(D87),ISTEXT($E$5)),"",IF(ABS(E87/D87-1)&lt;=$E$5,"OK","Check")))</f>
        <v/>
      </c>
    </row>
    <row r="88" ht="13.35" customHeight="1" s="162">
      <c r="B88" s="516">
        <f>IF('Fans'!D1668="","",'Fans'!D1668)</f>
        <v/>
      </c>
      <c r="C88" s="517">
        <f>IF('Fans'!I1668="","",'Fans'!I1668)</f>
        <v/>
      </c>
      <c r="D88" s="518">
        <f>IF('Fans'!K1673="","",'Fans'!K1673)</f>
        <v/>
      </c>
      <c r="E88" s="518">
        <f>IF('Fans'!L1673="","",'Fans'!L1673)</f>
        <v/>
      </c>
      <c r="F88" s="519">
        <f>IF(OR(E88="",D88="",D88=0),"",IF(OR(ISTEXT(E88),ISTEXT(D88)),"",E88/D88))</f>
        <v/>
      </c>
      <c r="G88" s="518" t="n"/>
      <c r="H88" s="518" t="n"/>
      <c r="I88" s="520">
        <f>IF('Fans'!K1674="","",'Fans'!K1674)</f>
        <v/>
      </c>
      <c r="J88" s="520">
        <f>IF('Fans'!L1674="","",'Fans'!L1674)</f>
        <v/>
      </c>
      <c r="K88" s="520">
        <f>IF('Fans'!L1686="","",'Fans'!L1686)</f>
        <v/>
      </c>
      <c r="L88" s="520">
        <f>IF(COUNT('Fans'!E1684:G1684)=0,"",ROUND(AVERAGE('Fans'!E1684:G1684),1))</f>
        <v/>
      </c>
      <c r="M88" s="521">
        <f>IF(OR(D88="",E88="",D88=0),"",IF(OR(ISTEXT(E88),ISTEXT(D88),ISTEXT($E$5)),"",IF(ABS(E88/D88-1)&lt;=$E$5,"OK","Check")))</f>
        <v/>
      </c>
    </row>
    <row r="89" ht="13.35" customHeight="1" s="162">
      <c r="B89" s="516">
        <f>IF('Fans'!D1772="","",'Fans'!D1772)</f>
        <v/>
      </c>
      <c r="C89" s="517">
        <f>IF('Fans'!I1772="","",'Fans'!I1772)</f>
        <v/>
      </c>
      <c r="D89" s="518">
        <f>IF('Fans'!K1777="","",'Fans'!K1777)</f>
        <v/>
      </c>
      <c r="E89" s="518">
        <f>IF('Fans'!L1777="","",'Fans'!L1777)</f>
        <v/>
      </c>
      <c r="F89" s="519">
        <f>IF(OR(E89="",D89="",D89=0),"",IF(OR(ISTEXT(E89),ISTEXT(D89)),"",E89/D89))</f>
        <v/>
      </c>
      <c r="G89" s="518" t="n"/>
      <c r="H89" s="518" t="n"/>
      <c r="I89" s="520">
        <f>IF('Fans'!K1778="","",'Fans'!K1778)</f>
        <v/>
      </c>
      <c r="J89" s="520">
        <f>IF('Fans'!L1778="","",'Fans'!L1778)</f>
        <v/>
      </c>
      <c r="K89" s="520">
        <f>IF('Fans'!L1790="","",'Fans'!L1790)</f>
        <v/>
      </c>
      <c r="L89" s="520">
        <f>IF(COUNT('Fans'!E1788:G1788)=0,"",ROUND(AVERAGE('Fans'!E1788:G1788),1))</f>
        <v/>
      </c>
      <c r="M89" s="521">
        <f>IF(OR(D89="",E89="",D89=0),"",IF(OR(ISTEXT(E89),ISTEXT(D89),ISTEXT($E$5)),"",IF(ABS(E89/D89-1)&lt;=$E$5,"OK","Check")))</f>
        <v/>
      </c>
    </row>
    <row r="90" ht="13.35" customHeight="1" s="162">
      <c r="B90" s="516">
        <f>IF('Fans'!D1876="","",'Fans'!D1876)</f>
        <v/>
      </c>
      <c r="C90" s="517">
        <f>IF('Fans'!I1876="","",'Fans'!I1876)</f>
        <v/>
      </c>
      <c r="D90" s="518">
        <f>IF('Fans'!K1881="","",'Fans'!K1881)</f>
        <v/>
      </c>
      <c r="E90" s="518">
        <f>IF('Fans'!L1881="","",'Fans'!L1881)</f>
        <v/>
      </c>
      <c r="F90" s="519">
        <f>IF(OR(E90="",D90="",D90=0),"",IF(OR(ISTEXT(E90),ISTEXT(D90)),"",E90/D90))</f>
        <v/>
      </c>
      <c r="G90" s="518" t="n"/>
      <c r="H90" s="518" t="n"/>
      <c r="I90" s="520">
        <f>IF('Fans'!K1882="","",'Fans'!K1882)</f>
        <v/>
      </c>
      <c r="J90" s="520">
        <f>IF('Fans'!L1882="","",'Fans'!L1882)</f>
        <v/>
      </c>
      <c r="K90" s="520">
        <f>IF('Fans'!L1894="","",'Fans'!L1894)</f>
        <v/>
      </c>
      <c r="L90" s="520">
        <f>IF(COUNT('Fans'!E1892:G1892)=0,"",ROUND(AVERAGE('Fans'!E1892:G1892),1))</f>
        <v/>
      </c>
      <c r="M90" s="521">
        <f>IF(OR(D90="",E90="",D90=0),"",IF(OR(ISTEXT(E90),ISTEXT(D90),ISTEXT($E$5)),"",IF(ABS(E90/D90-1)&lt;=$E$5,"OK","Check")))</f>
        <v/>
      </c>
    </row>
    <row r="91" ht="13.35" customHeight="1" s="162">
      <c r="B91" s="516">
        <f>IF('Fans'!D1980="","",'Fans'!D1980)</f>
        <v/>
      </c>
      <c r="C91" s="517">
        <f>IF('Fans'!I1980="","",'Fans'!I1980)</f>
        <v/>
      </c>
      <c r="D91" s="518">
        <f>IF('Fans'!K1985="","",'Fans'!K1985)</f>
        <v/>
      </c>
      <c r="E91" s="518">
        <f>IF('Fans'!L1985="","",'Fans'!L1985)</f>
        <v/>
      </c>
      <c r="F91" s="519">
        <f>IF(OR(E91="",D91="",D91=0),"",IF(OR(ISTEXT(E91),ISTEXT(D91)),"",E91/D91))</f>
        <v/>
      </c>
      <c r="G91" s="518" t="n"/>
      <c r="H91" s="518" t="n"/>
      <c r="I91" s="520">
        <f>IF('Fans'!K1986="","",'Fans'!K1986)</f>
        <v/>
      </c>
      <c r="J91" s="520">
        <f>IF('Fans'!L1986="","",'Fans'!L1986)</f>
        <v/>
      </c>
      <c r="K91" s="520">
        <f>IF('Fans'!L1998="","",'Fans'!L1998)</f>
        <v/>
      </c>
      <c r="L91" s="520">
        <f>IF(COUNT('Fans'!E1996:G1996)=0,"",ROUND(AVERAGE('Fans'!E1996:G1996),1))</f>
        <v/>
      </c>
      <c r="M91" s="521">
        <f>IF(OR(D91="",E91="",D91=0),"",IF(OR(ISTEXT(E91),ISTEXT(D91),ISTEXT($E$5)),"",IF(ABS(E91/D91-1)&lt;=$E$5,"OK","Check")))</f>
        <v/>
      </c>
    </row>
    <row r="92" ht="13.35" customHeight="1" s="162">
      <c r="B92" s="516">
        <f>IF('Fans'!D2084="","",'Fans'!D2084)</f>
        <v/>
      </c>
      <c r="C92" s="517">
        <f>IF('Fans'!I2084="","",'Fans'!I2084)</f>
        <v/>
      </c>
      <c r="D92" s="518">
        <f>IF('Fans'!K2089="","",'Fans'!K2089)</f>
        <v/>
      </c>
      <c r="E92" s="518">
        <f>IF('Fans'!L2089="","",'Fans'!L2089)</f>
        <v/>
      </c>
      <c r="F92" s="519">
        <f>IF(OR(E92="",D92="",D92=0),"",IF(OR(ISTEXT(E92),ISTEXT(D92)),"",E92/D92))</f>
        <v/>
      </c>
      <c r="G92" s="518" t="n"/>
      <c r="H92" s="518" t="n"/>
      <c r="I92" s="520">
        <f>IF('Fans'!K2090="","",'Fans'!K2090)</f>
        <v/>
      </c>
      <c r="J92" s="520">
        <f>IF('Fans'!L2090="","",'Fans'!L2090)</f>
        <v/>
      </c>
      <c r="K92" s="520">
        <f>IF('Fans'!L2102="","",'Fans'!L2102)</f>
        <v/>
      </c>
      <c r="L92" s="520">
        <f>IF(COUNT('Fans'!E2100:G2100)=0,"",ROUND(AVERAGE('Fans'!E2100:G2100),1))</f>
        <v/>
      </c>
      <c r="M92" s="521">
        <f>IF(OR(D92="",E92="",D92=0),"",IF(OR(ISTEXT(E92),ISTEXT(D92),ISTEXT($E$5)),"",IF(ABS(E92/D92-1)&lt;=$E$5,"OK","Check")))</f>
        <v/>
      </c>
    </row>
    <row r="93" ht="13.35" customHeight="1" s="162">
      <c r="B93" s="516">
        <f>IF('Fans'!D2188="","",'Fans'!D2188)</f>
        <v/>
      </c>
      <c r="C93" s="517">
        <f>IF('Fans'!I2188="","",'Fans'!I2188)</f>
        <v/>
      </c>
      <c r="D93" s="518">
        <f>IF('Fans'!K2193="","",'Fans'!K2193)</f>
        <v/>
      </c>
      <c r="E93" s="518">
        <f>IF('Fans'!L2193="","",'Fans'!L2193)</f>
        <v/>
      </c>
      <c r="F93" s="519">
        <f>IF(OR(E93="",D93="",D93=0),"",IF(OR(ISTEXT(E93),ISTEXT(D93)),"",E93/D93))</f>
        <v/>
      </c>
      <c r="G93" s="518" t="n"/>
      <c r="H93" s="518" t="n"/>
      <c r="I93" s="520">
        <f>IF('Fans'!K2194="","",'Fans'!K2194)</f>
        <v/>
      </c>
      <c r="J93" s="520">
        <f>IF('Fans'!L2194="","",'Fans'!L2194)</f>
        <v/>
      </c>
      <c r="K93" s="520">
        <f>IF('Fans'!L2206="","",'Fans'!L2206)</f>
        <v/>
      </c>
      <c r="L93" s="520">
        <f>IF(COUNT('Fans'!E2204:G2204)=0,"",ROUND(AVERAGE('Fans'!E2204:G2204),1))</f>
        <v/>
      </c>
      <c r="M93" s="521">
        <f>IF(OR(D93="",E93="",D93=0),"",IF(OR(ISTEXT(E93),ISTEXT(D93),ISTEXT($E$5)),"",IF(ABS(E93/D93-1)&lt;=$E$5,"OK","Check")))</f>
        <v/>
      </c>
    </row>
    <row r="94" ht="13.35" customHeight="1" s="162">
      <c r="B94" s="516">
        <f>IF('Fans'!D2292="","",'Fans'!D2292)</f>
        <v/>
      </c>
      <c r="C94" s="517">
        <f>IF('Fans'!I2292="","",'Fans'!I2292)</f>
        <v/>
      </c>
      <c r="D94" s="518">
        <f>IF('Fans'!K2297="","",'Fans'!K2297)</f>
        <v/>
      </c>
      <c r="E94" s="518">
        <f>IF('Fans'!L2297="","",'Fans'!L2297)</f>
        <v/>
      </c>
      <c r="F94" s="519">
        <f>IF(OR(E94="",D94="",D94=0),"",IF(OR(ISTEXT(E94),ISTEXT(D94)),"",E94/D94))</f>
        <v/>
      </c>
      <c r="G94" s="518" t="n"/>
      <c r="H94" s="518" t="n"/>
      <c r="I94" s="520">
        <f>IF('Fans'!K2298="","",'Fans'!K2298)</f>
        <v/>
      </c>
      <c r="J94" s="520">
        <f>IF('Fans'!L2298="","",'Fans'!L2298)</f>
        <v/>
      </c>
      <c r="K94" s="520">
        <f>IF('Fans'!L2310="","",'Fans'!L2310)</f>
        <v/>
      </c>
      <c r="L94" s="520">
        <f>IF(COUNT('Fans'!E2308:G2308)=0,"",ROUND(AVERAGE('Fans'!E2308:G2308),1))</f>
        <v/>
      </c>
      <c r="M94" s="521">
        <f>IF(OR(D94="",E94="",D94=0),"",IF(OR(ISTEXT(E94),ISTEXT(D94),ISTEXT($E$5)),"",IF(ABS(E94/D94-1)&lt;=$E$5,"OK","Check")))</f>
        <v/>
      </c>
    </row>
    <row r="95" ht="13.35" customHeight="1" s="162">
      <c r="B95" s="516">
        <f>IF('Fans'!D2396="","",'Fans'!D2396)</f>
        <v/>
      </c>
      <c r="C95" s="517">
        <f>IF('Fans'!I2396="","",'Fans'!I2396)</f>
        <v/>
      </c>
      <c r="D95" s="518">
        <f>IF('Fans'!K2401="","",'Fans'!K2401)</f>
        <v/>
      </c>
      <c r="E95" s="518">
        <f>IF('Fans'!L2401="","",'Fans'!L2401)</f>
        <v/>
      </c>
      <c r="F95" s="519">
        <f>IF(OR(E95="",D95="",D95=0),"",IF(OR(ISTEXT(E95),ISTEXT(D95)),"",E95/D95))</f>
        <v/>
      </c>
      <c r="G95" s="518" t="n"/>
      <c r="H95" s="518" t="n"/>
      <c r="I95" s="520">
        <f>IF('Fans'!K2402="","",'Fans'!K2402)</f>
        <v/>
      </c>
      <c r="J95" s="520">
        <f>IF('Fans'!L2402="","",'Fans'!L2402)</f>
        <v/>
      </c>
      <c r="K95" s="520">
        <f>IF('Fans'!L2414="","",'Fans'!L2414)</f>
        <v/>
      </c>
      <c r="L95" s="520">
        <f>IF(COUNT('Fans'!E2412:G2412)=0,"",ROUND(AVERAGE('Fans'!E2412:G2412),1))</f>
        <v/>
      </c>
      <c r="M95" s="521">
        <f>IF(OR(D95="",E95="",D95=0),"",IF(OR(ISTEXT(E95),ISTEXT(D95),ISTEXT($E$5)),"",IF(ABS(E95/D95-1)&lt;=$E$5,"OK","Check")))</f>
        <v/>
      </c>
    </row>
    <row r="96" ht="13.35" customHeight="1" s="162">
      <c r="B96" s="516">
        <f>IF('Fans'!D2500="","",'Fans'!D2500)</f>
        <v/>
      </c>
      <c r="C96" s="517">
        <f>IF('Fans'!I2500="","",'Fans'!I2500)</f>
        <v/>
      </c>
      <c r="D96" s="518">
        <f>IF('Fans'!K2505="","",'Fans'!K2505)</f>
        <v/>
      </c>
      <c r="E96" s="518">
        <f>IF('Fans'!L2505="","",'Fans'!L2505)</f>
        <v/>
      </c>
      <c r="F96" s="519">
        <f>IF(OR(E96="",D96="",D96=0),"",IF(OR(ISTEXT(E96),ISTEXT(D96)),"",E96/D96))</f>
        <v/>
      </c>
      <c r="G96" s="518" t="n"/>
      <c r="H96" s="518" t="n"/>
      <c r="I96" s="520">
        <f>IF('Fans'!K2506="","",'Fans'!K2506)</f>
        <v/>
      </c>
      <c r="J96" s="520">
        <f>IF('Fans'!L2506="","",'Fans'!L2506)</f>
        <v/>
      </c>
      <c r="K96" s="520">
        <f>IF('Fans'!L2518="","",'Fans'!L2518)</f>
        <v/>
      </c>
      <c r="L96" s="520">
        <f>IF(COUNT('Fans'!E2516:G2516)=0,"",ROUND(AVERAGE('Fans'!E2516:G2516),1))</f>
        <v/>
      </c>
      <c r="M96" s="521">
        <f>IF(OR(D96="",E96="",D96=0),"",IF(OR(ISTEXT(E96),ISTEXT(D96),ISTEXT($E$5)),"",IF(ABS(E96/D96-1)&lt;=$E$5,"OK","Check")))</f>
        <v/>
      </c>
    </row>
    <row r="97" ht="13.35" customHeight="1" s="162">
      <c r="B97" s="516">
        <f>IF('Fans'!D2604="","",'Fans'!D2604)</f>
        <v/>
      </c>
      <c r="C97" s="517">
        <f>IF('Fans'!I2604="","",'Fans'!I2604)</f>
        <v/>
      </c>
      <c r="D97" s="518">
        <f>IF('Fans'!K2609="","",'Fans'!K2609)</f>
        <v/>
      </c>
      <c r="E97" s="518">
        <f>IF('Fans'!L2609="","",'Fans'!L2609)</f>
        <v/>
      </c>
      <c r="F97" s="519">
        <f>IF(OR(E97="",D97="",D97=0),"",IF(OR(ISTEXT(E97),ISTEXT(D97)),"",E97/D97))</f>
        <v/>
      </c>
      <c r="G97" s="518" t="n"/>
      <c r="H97" s="518" t="n"/>
      <c r="I97" s="520">
        <f>IF('Fans'!K2610="","",'Fans'!K2610)</f>
        <v/>
      </c>
      <c r="J97" s="520">
        <f>IF('Fans'!L2610="","",'Fans'!L2610)</f>
        <v/>
      </c>
      <c r="K97" s="520">
        <f>IF('Fans'!L2622="","",'Fans'!L2622)</f>
        <v/>
      </c>
      <c r="L97" s="520">
        <f>IF(COUNT('Fans'!E2620:G2620)=0,"",ROUND(AVERAGE('Fans'!E2620:G2620),1))</f>
        <v/>
      </c>
      <c r="M97" s="521">
        <f>IF(OR(D97="",E97="",D97=0),"",IF(OR(ISTEXT(E97),ISTEXT(D97),ISTEXT($E$5)),"",IF(ABS(E97/D97-1)&lt;=$E$5,"OK","Check")))</f>
        <v/>
      </c>
    </row>
    <row r="98" ht="13.35" customHeight="1" s="162">
      <c r="B98" s="516">
        <f>IF('Fans'!D2708="","",'Fans'!D2708)</f>
        <v/>
      </c>
      <c r="C98" s="517">
        <f>IF('Fans'!I2708="","",'Fans'!I2708)</f>
        <v/>
      </c>
      <c r="D98" s="518">
        <f>IF('Fans'!K2713="","",'Fans'!K2713)</f>
        <v/>
      </c>
      <c r="E98" s="518">
        <f>IF('Fans'!L2713="","",'Fans'!L2713)</f>
        <v/>
      </c>
      <c r="F98" s="519">
        <f>IF(OR(E98="",D98="",D98=0),"",IF(OR(ISTEXT(E98),ISTEXT(D98)),"",E98/D98))</f>
        <v/>
      </c>
      <c r="G98" s="518" t="n"/>
      <c r="H98" s="518" t="n"/>
      <c r="I98" s="520">
        <f>IF('Fans'!K2714="","",'Fans'!K2714)</f>
        <v/>
      </c>
      <c r="J98" s="520">
        <f>IF('Fans'!L2714="","",'Fans'!L2714)</f>
        <v/>
      </c>
      <c r="K98" s="520">
        <f>IF('Fans'!L2726="","",'Fans'!L2726)</f>
        <v/>
      </c>
      <c r="L98" s="520">
        <f>IF(COUNT('Fans'!E2724:G2724)=0,"",ROUND(AVERAGE('Fans'!E2724:G2724),1))</f>
        <v/>
      </c>
      <c r="M98" s="521">
        <f>IF(OR(D98="",E98="",D98=0),"",IF(OR(ISTEXT(E98),ISTEXT(D98),ISTEXT($E$5)),"",IF(ABS(E98/D98-1)&lt;=$E$5,"OK","Check")))</f>
        <v/>
      </c>
    </row>
    <row r="99" ht="13.35" customHeight="1" s="162">
      <c r="B99" s="516">
        <f>IF('Fans'!D2812="","",'Fans'!D2812)</f>
        <v/>
      </c>
      <c r="C99" s="517">
        <f>IF('Fans'!I2812="","",'Fans'!I2812)</f>
        <v/>
      </c>
      <c r="D99" s="518">
        <f>IF('Fans'!K2817="","",'Fans'!K2817)</f>
        <v/>
      </c>
      <c r="E99" s="518">
        <f>IF('Fans'!L2817="","",'Fans'!L2817)</f>
        <v/>
      </c>
      <c r="F99" s="519">
        <f>IF(OR(E99="",D99="",D99=0),"",IF(OR(ISTEXT(E99),ISTEXT(D99)),"",E99/D99))</f>
        <v/>
      </c>
      <c r="G99" s="518" t="n"/>
      <c r="H99" s="518" t="n"/>
      <c r="I99" s="520">
        <f>IF('Fans'!K2818="","",'Fans'!K2818)</f>
        <v/>
      </c>
      <c r="J99" s="520">
        <f>IF('Fans'!L2818="","",'Fans'!L2818)</f>
        <v/>
      </c>
      <c r="K99" s="520">
        <f>IF('Fans'!L2830="","",'Fans'!L2830)</f>
        <v/>
      </c>
      <c r="L99" s="520">
        <f>IF(COUNT('Fans'!E2828:G2828)=0,"",ROUND(AVERAGE('Fans'!E2828:G2828),1))</f>
        <v/>
      </c>
      <c r="M99" s="521">
        <f>IF(OR(D99="",E99="",D99=0),"",IF(OR(ISTEXT(E99),ISTEXT(D99),ISTEXT($E$5)),"",IF(ABS(E99/D99-1)&lt;=$E$5,"OK","Check")))</f>
        <v/>
      </c>
    </row>
    <row r="100" ht="13.35" customHeight="1" s="162">
      <c r="B100" s="516">
        <f>IF('Fans'!D2916="","",'Fans'!D2916)</f>
        <v/>
      </c>
      <c r="C100" s="517">
        <f>IF('Fans'!I2916="","",'Fans'!I2916)</f>
        <v/>
      </c>
      <c r="D100" s="518">
        <f>IF('Fans'!K2921="","",'Fans'!K2921)</f>
        <v/>
      </c>
      <c r="E100" s="518">
        <f>IF('Fans'!L2921="","",'Fans'!L2921)</f>
        <v/>
      </c>
      <c r="F100" s="519">
        <f>IF(OR(E100="",D100="",D100=0),"",IF(OR(ISTEXT(E100),ISTEXT(D100)),"",E100/D100))</f>
        <v/>
      </c>
      <c r="G100" s="518" t="n"/>
      <c r="H100" s="518" t="n"/>
      <c r="I100" s="520">
        <f>IF('Fans'!K2922="","",'Fans'!K2922)</f>
        <v/>
      </c>
      <c r="J100" s="520">
        <f>IF('Fans'!L2922="","",'Fans'!L2922)</f>
        <v/>
      </c>
      <c r="K100" s="520">
        <f>IF('Fans'!L2934="","",'Fans'!L2934)</f>
        <v/>
      </c>
      <c r="L100" s="520">
        <f>IF(COUNT('Fans'!E2932:G2932)=0,"",ROUND(AVERAGE('Fans'!E2932:G2932),1))</f>
        <v/>
      </c>
      <c r="M100" s="521">
        <f>IF(OR(D100="",E100="",D100=0),"",IF(OR(ISTEXT(E100),ISTEXT(D100),ISTEXT($E$5)),"",IF(ABS(E100/D100-1)&lt;=$E$5,"OK","Check")))</f>
        <v/>
      </c>
    </row>
    <row r="101" ht="13.35" customHeight="1" s="162">
      <c r="B101" s="516">
        <f>IF('Fans'!D3020="","",'Fans'!D3020)</f>
        <v/>
      </c>
      <c r="C101" s="517">
        <f>IF('Fans'!I3020="","",'Fans'!I3020)</f>
        <v/>
      </c>
      <c r="D101" s="518">
        <f>IF('Fans'!K3025="","",'Fans'!K3025)</f>
        <v/>
      </c>
      <c r="E101" s="518">
        <f>IF('Fans'!L3025="","",'Fans'!L3025)</f>
        <v/>
      </c>
      <c r="F101" s="519">
        <f>IF(OR(E101="",D101="",D101=0),"",IF(OR(ISTEXT(E101),ISTEXT(D101)),"",E101/D101))</f>
        <v/>
      </c>
      <c r="G101" s="518" t="n"/>
      <c r="H101" s="518" t="n"/>
      <c r="I101" s="520">
        <f>IF('Fans'!K3026="","",'Fans'!K3026)</f>
        <v/>
      </c>
      <c r="J101" s="520">
        <f>IF('Fans'!L3026="","",'Fans'!L3026)</f>
        <v/>
      </c>
      <c r="K101" s="520">
        <f>IF('Fans'!L3038="","",'Fans'!L3038)</f>
        <v/>
      </c>
      <c r="L101" s="520">
        <f>IF(COUNT('Fans'!E3036:G3036)=0,"",ROUND(AVERAGE('Fans'!E3036:G3036),1))</f>
        <v/>
      </c>
      <c r="M101" s="521">
        <f>IF(OR(D101="",E101="",D101=0),"",IF(OR(ISTEXT(E101),ISTEXT(D101),ISTEXT($E$5)),"",IF(ABS(E101/D101-1)&lt;=$E$5,"OK","Check")))</f>
        <v/>
      </c>
    </row>
    <row r="102" ht="13.35" customHeight="1" s="162">
      <c r="B102" s="516">
        <f>IF('Fans'!D3124="","",'Fans'!D3124)</f>
        <v/>
      </c>
      <c r="C102" s="517">
        <f>IF('Fans'!I3124="","",'Fans'!I3124)</f>
        <v/>
      </c>
      <c r="D102" s="518">
        <f>IF('Fans'!K3129="","",'Fans'!K3129)</f>
        <v/>
      </c>
      <c r="E102" s="518">
        <f>IF('Fans'!L3129="","",'Fans'!L3129)</f>
        <v/>
      </c>
      <c r="F102" s="519">
        <f>IF(OR(E102="",D102="",D102=0),"",IF(OR(ISTEXT(E102),ISTEXT(D102)),"",E102/D102))</f>
        <v/>
      </c>
      <c r="G102" s="518" t="n"/>
      <c r="H102" s="518" t="n"/>
      <c r="I102" s="520">
        <f>IF('Fans'!K3130="","",'Fans'!K3130)</f>
        <v/>
      </c>
      <c r="J102" s="520">
        <f>IF('Fans'!L3130="","",'Fans'!L3130)</f>
        <v/>
      </c>
      <c r="K102" s="520">
        <f>IF('Fans'!L3142="","",'Fans'!L3142)</f>
        <v/>
      </c>
      <c r="L102" s="520">
        <f>IF(COUNT('Fans'!E3140:G3140)=0,"",ROUND(AVERAGE('Fans'!E3140:G3140),1))</f>
        <v/>
      </c>
      <c r="M102" s="521">
        <f>IF(OR(D102="",E102="",D102=0),"",IF(OR(ISTEXT(E102),ISTEXT(D102),ISTEXT($E$5)),"",IF(ABS(E102/D102-1)&lt;=$E$5,"OK","Check")))</f>
        <v/>
      </c>
    </row>
    <row r="103" ht="13.35" customHeight="1" s="162">
      <c r="B103" s="516">
        <f>IF('Fans'!D3228="","",'Fans'!D3228)</f>
        <v/>
      </c>
      <c r="C103" s="517">
        <f>IF('Fans'!I3228="","",'Fans'!I3228)</f>
        <v/>
      </c>
      <c r="D103" s="518">
        <f>IF('Fans'!K3233="","",'Fans'!K3233)</f>
        <v/>
      </c>
      <c r="E103" s="518">
        <f>IF('Fans'!L3233="","",'Fans'!L3233)</f>
        <v/>
      </c>
      <c r="F103" s="519">
        <f>IF(OR(E103="",D103="",D103=0),"",IF(OR(ISTEXT(E103),ISTEXT(D103)),"",E103/D103))</f>
        <v/>
      </c>
      <c r="G103" s="518" t="n"/>
      <c r="H103" s="518" t="n"/>
      <c r="I103" s="520">
        <f>IF('Fans'!K3234="","",'Fans'!K3234)</f>
        <v/>
      </c>
      <c r="J103" s="520">
        <f>IF('Fans'!L3234="","",'Fans'!L3234)</f>
        <v/>
      </c>
      <c r="K103" s="520">
        <f>IF('Fans'!L3246="","",'Fans'!L3246)</f>
        <v/>
      </c>
      <c r="L103" s="520">
        <f>IF(COUNT('Fans'!E3244:G3244)=0,"",ROUND(AVERAGE('Fans'!E3244:G3244),1))</f>
        <v/>
      </c>
      <c r="M103" s="521">
        <f>IF(OR(D103="",E103="",D103=0),"",IF(OR(ISTEXT(E103),ISTEXT(D103),ISTEXT($E$5)),"",IF(ABS(E103/D103-1)&lt;=$E$5,"OK","Check")))</f>
        <v/>
      </c>
    </row>
    <row r="104" ht="13.35" customHeight="1" s="162">
      <c r="B104" s="516">
        <f>IF('Fans'!D3332="","",'Fans'!D3332)</f>
        <v/>
      </c>
      <c r="C104" s="517">
        <f>IF('Fans'!I3332="","",'Fans'!I3332)</f>
        <v/>
      </c>
      <c r="D104" s="518">
        <f>IF('Fans'!K3337="","",'Fans'!K3337)</f>
        <v/>
      </c>
      <c r="E104" s="518">
        <f>IF('Fans'!L3337="","",'Fans'!L3337)</f>
        <v/>
      </c>
      <c r="F104" s="519">
        <f>IF(OR(E104="",D104="",D104=0),"",IF(OR(ISTEXT(E104),ISTEXT(D104)),"",E104/D104))</f>
        <v/>
      </c>
      <c r="G104" s="518" t="n"/>
      <c r="H104" s="518" t="n"/>
      <c r="I104" s="520">
        <f>IF('Fans'!K3338="","",'Fans'!K3338)</f>
        <v/>
      </c>
      <c r="J104" s="520">
        <f>IF('Fans'!L3338="","",'Fans'!L3338)</f>
        <v/>
      </c>
      <c r="K104" s="520">
        <f>IF('Fans'!L3350="","",'Fans'!L3350)</f>
        <v/>
      </c>
      <c r="L104" s="520">
        <f>IF(COUNT('Fans'!E3348:G3348)=0,"",ROUND(AVERAGE('Fans'!E3348:G3348),1))</f>
        <v/>
      </c>
      <c r="M104" s="521">
        <f>IF(OR(D104="",E104="",D104=0),"",IF(OR(ISTEXT(E104),ISTEXT(D104),ISTEXT($E$5)),"",IF(ABS(E104/D104-1)&lt;=$E$5,"OK","Check")))</f>
        <v/>
      </c>
    </row>
    <row r="105" ht="13.35" customHeight="1" s="162">
      <c r="B105" s="516">
        <f>IF('Fans'!D3436="","",'Fans'!D3436)</f>
        <v/>
      </c>
      <c r="C105" s="517">
        <f>IF('Fans'!I3436="","",'Fans'!I3436)</f>
        <v/>
      </c>
      <c r="D105" s="518">
        <f>IF('Fans'!K3441="","",'Fans'!K3441)</f>
        <v/>
      </c>
      <c r="E105" s="518">
        <f>IF('Fans'!L3441="","",'Fans'!L3441)</f>
        <v/>
      </c>
      <c r="F105" s="519">
        <f>IF(OR(E105="",D105="",D105=0),"",IF(OR(ISTEXT(E105),ISTEXT(D105)),"",E105/D105))</f>
        <v/>
      </c>
      <c r="G105" s="518" t="n"/>
      <c r="H105" s="518" t="n"/>
      <c r="I105" s="520">
        <f>IF('Fans'!K3442="","",'Fans'!K3442)</f>
        <v/>
      </c>
      <c r="J105" s="520">
        <f>IF('Fans'!L3442="","",'Fans'!L3442)</f>
        <v/>
      </c>
      <c r="K105" s="520">
        <f>IF('Fans'!L3454="","",'Fans'!L3454)</f>
        <v/>
      </c>
      <c r="L105" s="520">
        <f>IF(COUNT('Fans'!E3452:G3452)=0,"",ROUND(AVERAGE('Fans'!E3452:G3452),1))</f>
        <v/>
      </c>
      <c r="M105" s="521">
        <f>IF(OR(D105="",E105="",D105=0),"",IF(OR(ISTEXT(E105),ISTEXT(D105),ISTEXT($E$5)),"",IF(ABS(E105/D105-1)&lt;=$E$5,"OK","Check")))</f>
        <v/>
      </c>
    </row>
    <row r="106" ht="13.35" customHeight="1" s="162">
      <c r="B106" s="516">
        <f>IF('Fans'!D3540="","",'Fans'!D3540)</f>
        <v/>
      </c>
      <c r="C106" s="517">
        <f>IF('Fans'!I3540="","",'Fans'!I3540)</f>
        <v/>
      </c>
      <c r="D106" s="518">
        <f>IF('Fans'!K3545="","",'Fans'!K3545)</f>
        <v/>
      </c>
      <c r="E106" s="518">
        <f>IF('Fans'!L3545="","",'Fans'!L3545)</f>
        <v/>
      </c>
      <c r="F106" s="519">
        <f>IF(OR(E106="",D106="",D106=0),"",IF(OR(ISTEXT(E106),ISTEXT(D106)),"",E106/D106))</f>
        <v/>
      </c>
      <c r="G106" s="518" t="n"/>
      <c r="H106" s="518" t="n"/>
      <c r="I106" s="520">
        <f>IF('Fans'!K3546="","",'Fans'!K3546)</f>
        <v/>
      </c>
      <c r="J106" s="520">
        <f>IF('Fans'!L3546="","",'Fans'!L3546)</f>
        <v/>
      </c>
      <c r="K106" s="520">
        <f>IF('Fans'!L3558="","",'Fans'!L3558)</f>
        <v/>
      </c>
      <c r="L106" s="520">
        <f>IF(COUNT('Fans'!E3556:G3556)=0,"",ROUND(AVERAGE('Fans'!E3556:G3556),1))</f>
        <v/>
      </c>
      <c r="M106" s="521">
        <f>IF(OR(D106="",E106="",D106=0),"",IF(OR(ISTEXT(E106),ISTEXT(D106),ISTEXT($E$5)),"",IF(ABS(E106/D106-1)&lt;=$E$5,"OK","Check")))</f>
        <v/>
      </c>
    </row>
    <row r="107" ht="13.35" customHeight="1" s="162">
      <c r="B107" s="516">
        <f>IF('Fans'!D3644="","",'Fans'!D3644)</f>
        <v/>
      </c>
      <c r="C107" s="517">
        <f>IF('Fans'!I3644="","",'Fans'!I3644)</f>
        <v/>
      </c>
      <c r="D107" s="518">
        <f>IF('Fans'!K3649="","",'Fans'!K3649)</f>
        <v/>
      </c>
      <c r="E107" s="518">
        <f>IF('Fans'!L3649="","",'Fans'!L3649)</f>
        <v/>
      </c>
      <c r="F107" s="519">
        <f>IF(OR(E107="",D107="",D107=0),"",IF(OR(ISTEXT(E107),ISTEXT(D107)),"",E107/D107))</f>
        <v/>
      </c>
      <c r="G107" s="518" t="n"/>
      <c r="H107" s="518" t="n"/>
      <c r="I107" s="520">
        <f>IF('Fans'!K3650="","",'Fans'!K3650)</f>
        <v/>
      </c>
      <c r="J107" s="520">
        <f>IF('Fans'!L3650="","",'Fans'!L3650)</f>
        <v/>
      </c>
      <c r="K107" s="520">
        <f>IF('Fans'!L3662="","",'Fans'!L3662)</f>
        <v/>
      </c>
      <c r="L107" s="520">
        <f>IF(COUNT('Fans'!E3660:G3660)=0,"",ROUND(AVERAGE('Fans'!E3660:G3660),1))</f>
        <v/>
      </c>
      <c r="M107" s="521">
        <f>IF(OR(D107="",E107="",D107=0),"",IF(OR(ISTEXT(E107),ISTEXT(D107),ISTEXT($E$5)),"",IF(ABS(E107/D107-1)&lt;=$E$5,"OK","Check")))</f>
        <v/>
      </c>
    </row>
    <row r="108" ht="13.35" customHeight="1" s="162">
      <c r="B108" s="516">
        <f>IF('Fans'!D3748="","",'Fans'!D3748)</f>
        <v/>
      </c>
      <c r="C108" s="517">
        <f>IF('Fans'!I3748="","",'Fans'!I3748)</f>
        <v/>
      </c>
      <c r="D108" s="518">
        <f>IF('Fans'!K3753="","",'Fans'!K3753)</f>
        <v/>
      </c>
      <c r="E108" s="518">
        <f>IF('Fans'!L3753="","",'Fans'!L3753)</f>
        <v/>
      </c>
      <c r="F108" s="519">
        <f>IF(OR(E108="",D108="",D108=0),"",IF(OR(ISTEXT(E108),ISTEXT(D108)),"",E108/D108))</f>
        <v/>
      </c>
      <c r="G108" s="518" t="n"/>
      <c r="H108" s="518" t="n"/>
      <c r="I108" s="520">
        <f>IF('Fans'!K3754="","",'Fans'!K3754)</f>
        <v/>
      </c>
      <c r="J108" s="520">
        <f>IF('Fans'!L3754="","",'Fans'!L3754)</f>
        <v/>
      </c>
      <c r="K108" s="520">
        <f>IF('Fans'!L3766="","",'Fans'!L3766)</f>
        <v/>
      </c>
      <c r="L108" s="520">
        <f>IF(COUNT('Fans'!E3764:G3764)=0,"",ROUND(AVERAGE('Fans'!E3764:G3764),1))</f>
        <v/>
      </c>
      <c r="M108" s="521">
        <f>IF(OR(D108="",E108="",D108=0),"",IF(OR(ISTEXT(E108),ISTEXT(D108),ISTEXT($E$5)),"",IF(ABS(E108/D108-1)&lt;=$E$5,"OK","Check")))</f>
        <v/>
      </c>
    </row>
    <row r="109" ht="13.35" customHeight="1" s="162">
      <c r="B109" s="516">
        <f>IF('Fans'!D3852="","",'Fans'!D3852)</f>
        <v/>
      </c>
      <c r="C109" s="517">
        <f>IF('Fans'!I3852="","",'Fans'!I3852)</f>
        <v/>
      </c>
      <c r="D109" s="518">
        <f>IF('Fans'!K3857="","",'Fans'!K3857)</f>
        <v/>
      </c>
      <c r="E109" s="518">
        <f>IF('Fans'!L3857="","",'Fans'!L3857)</f>
        <v/>
      </c>
      <c r="F109" s="519">
        <f>IF(OR(E109="",D109="",D109=0),"",IF(OR(ISTEXT(E109),ISTEXT(D109)),"",E109/D109))</f>
        <v/>
      </c>
      <c r="G109" s="518" t="n"/>
      <c r="H109" s="518" t="n"/>
      <c r="I109" s="520">
        <f>IF('Fans'!K3858="","",'Fans'!K3858)</f>
        <v/>
      </c>
      <c r="J109" s="520">
        <f>IF('Fans'!L3858="","",'Fans'!L3858)</f>
        <v/>
      </c>
      <c r="K109" s="520">
        <f>IF('Fans'!L3870="","",'Fans'!L3870)</f>
        <v/>
      </c>
      <c r="L109" s="520">
        <f>IF(COUNT('Fans'!E3868:G3868)=0,"",ROUND(AVERAGE('Fans'!E3868:G3868),1))</f>
        <v/>
      </c>
      <c r="M109" s="521">
        <f>IF(OR(D109="",E109="",D109=0),"",IF(OR(ISTEXT(E109),ISTEXT(D109),ISTEXT($E$5)),"",IF(ABS(E109/D109-1)&lt;=$E$5,"OK","Check")))</f>
        <v/>
      </c>
    </row>
    <row r="110" ht="13.35" customHeight="1" s="162">
      <c r="B110" s="516">
        <f>IF('Fans'!D3956="","",'Fans'!D3956)</f>
        <v/>
      </c>
      <c r="C110" s="517">
        <f>IF('Fans'!I3956="","",'Fans'!I3956)</f>
        <v/>
      </c>
      <c r="D110" s="518">
        <f>IF('Fans'!K3961="","",'Fans'!K3961)</f>
        <v/>
      </c>
      <c r="E110" s="518">
        <f>IF('Fans'!L3961="","",'Fans'!L3961)</f>
        <v/>
      </c>
      <c r="F110" s="519">
        <f>IF(OR(E110="",D110="",D110=0),"",IF(OR(ISTEXT(E110),ISTEXT(D110)),"",E110/D110))</f>
        <v/>
      </c>
      <c r="G110" s="518" t="n"/>
      <c r="H110" s="518" t="n"/>
      <c r="I110" s="520">
        <f>IF('Fans'!K3962="","",'Fans'!K3962)</f>
        <v/>
      </c>
      <c r="J110" s="520">
        <f>IF('Fans'!L3962="","",'Fans'!L3962)</f>
        <v/>
      </c>
      <c r="K110" s="520">
        <f>IF('Fans'!L3974="","",'Fans'!L3974)</f>
        <v/>
      </c>
      <c r="L110" s="520">
        <f>IF(COUNT('Fans'!E3972:G3972)=0,"",ROUND(AVERAGE('Fans'!E3972:G3972),1))</f>
        <v/>
      </c>
      <c r="M110" s="521">
        <f>IF(OR(D110="",E110="",D110=0),"",IF(OR(ISTEXT(E110),ISTEXT(D110),ISTEXT($E$5)),"",IF(ABS(E110/D110-1)&lt;=$E$5,"OK","Check")))</f>
        <v/>
      </c>
    </row>
    <row r="111" ht="13.35" customHeight="1" s="162">
      <c r="B111" s="516">
        <f>IF('Fans'!D4060="","",'Fans'!D4060)</f>
        <v/>
      </c>
      <c r="C111" s="517">
        <f>IF('Fans'!I4060="","",'Fans'!I4060)</f>
        <v/>
      </c>
      <c r="D111" s="518">
        <f>IF('Fans'!K4065="","",'Fans'!K4065)</f>
        <v/>
      </c>
      <c r="E111" s="518">
        <f>IF('Fans'!L4065="","",'Fans'!L4065)</f>
        <v/>
      </c>
      <c r="F111" s="519">
        <f>IF(OR(E111="",D111="",D111=0),"",IF(OR(ISTEXT(E111),ISTEXT(D111)),"",E111/D111))</f>
        <v/>
      </c>
      <c r="G111" s="518" t="n"/>
      <c r="H111" s="518" t="n"/>
      <c r="I111" s="520">
        <f>IF('Fans'!K4066="","",'Fans'!K4066)</f>
        <v/>
      </c>
      <c r="J111" s="520">
        <f>IF('Fans'!L4066="","",'Fans'!L4066)</f>
        <v/>
      </c>
      <c r="K111" s="520">
        <f>IF('Fans'!L4078="","",'Fans'!L4078)</f>
        <v/>
      </c>
      <c r="L111" s="520">
        <f>IF(COUNT('Fans'!E4076:G4076)=0,"",ROUND(AVERAGE('Fans'!E4076:G4076),1))</f>
        <v/>
      </c>
      <c r="M111" s="521">
        <f>IF(OR(D111="",E111="",D111=0),"",IF(OR(ISTEXT(E111),ISTEXT(D111),ISTEXT($E$5)),"",IF(ABS(E111/D111-1)&lt;=$E$5,"OK","Check")))</f>
        <v/>
      </c>
    </row>
    <row r="112" ht="13.35" customHeight="1" s="162">
      <c r="B112" s="515" t="inlineStr">
        <is>
          <t>Small Exhaust Fans</t>
        </is>
      </c>
    </row>
    <row r="113" ht="13.35" customHeight="1" s="162">
      <c r="B113" s="516">
        <f>IF('Small Fans'!D4="","",'Small Fans'!D4)</f>
        <v/>
      </c>
      <c r="C113" s="517">
        <f>IF('Small Fans'!I4="","",'Small Fans'!I4)</f>
        <v/>
      </c>
      <c r="D113" s="518">
        <f>IF('Small Fans'!K8="","",'Small Fans'!K8)</f>
        <v/>
      </c>
      <c r="E113" s="518">
        <f>IF('Small Fans'!L8="","",'Small Fans'!L8)</f>
        <v/>
      </c>
      <c r="F113" s="519">
        <f>IF(OR(E113="",D113="",D113=0),"",IF(OR(ISTEXT(E113),ISTEXT(D113)),"",E113/D113))</f>
        <v/>
      </c>
      <c r="G113" s="518" t="n"/>
      <c r="H113" s="518" t="n"/>
      <c r="I113" s="520">
        <f>IF('Small Fans'!K9="","",'Small Fans'!K9)</f>
        <v/>
      </c>
      <c r="J113" s="520">
        <f>IF('Small Fans'!L9="","",'Small Fans'!L9)</f>
        <v/>
      </c>
      <c r="K113" s="520">
        <f>IF('Small Fans'!L10="","",'Small Fans'!L10)</f>
        <v/>
      </c>
      <c r="L113" s="520">
        <f>IF('Small Fans'!K12="","",'Small Fans'!K12)</f>
        <v/>
      </c>
      <c r="M113" s="521">
        <f>IF(OR(D113="",E113="",D113=0),"",IF(OR(ISTEXT(E113),ISTEXT(D113),ISTEXT($E$5)),"",IF(ABS(E113/D113-1)&lt;=$E$5,"OK","Check")))</f>
        <v/>
      </c>
    </row>
    <row r="114" ht="13.35" customHeight="1" s="162">
      <c r="B114" s="516">
        <f>IF('Small Fans'!D28="","",'Small Fans'!D28)</f>
        <v/>
      </c>
      <c r="C114" s="517">
        <f>IF('Small Fans'!I28="","",'Small Fans'!I28)</f>
        <v/>
      </c>
      <c r="D114" s="518">
        <f>IF('Small Fans'!K32="","",'Small Fans'!K32)</f>
        <v/>
      </c>
      <c r="E114" s="518">
        <f>IF('Small Fans'!L32="","",'Small Fans'!L32)</f>
        <v/>
      </c>
      <c r="F114" s="519">
        <f>IF(OR(E114="",D114="",D114=0),"",IF(OR(ISTEXT(E114),ISTEXT(D114)),"",E114/D114))</f>
        <v/>
      </c>
      <c r="G114" s="518" t="n"/>
      <c r="H114" s="518" t="n"/>
      <c r="I114" s="520">
        <f>IF('Small Fans'!K33="","",'Small Fans'!K33)</f>
        <v/>
      </c>
      <c r="J114" s="520">
        <f>IF('Small Fans'!L33="","",'Small Fans'!L33)</f>
        <v/>
      </c>
      <c r="K114" s="520">
        <f>IF('Small Fans'!L34="","",'Small Fans'!L34)</f>
        <v/>
      </c>
      <c r="L114" s="520">
        <f>IF('Small Fans'!K36="","",'Small Fans'!K36)</f>
        <v/>
      </c>
      <c r="M114" s="521">
        <f>IF(OR(D114="",E114="",D114=0),"",IF(OR(ISTEXT(E114),ISTEXT(D114),ISTEXT($E$5)),"",IF(ABS(E114/D114-1)&lt;=$E$5,"OK","Check")))</f>
        <v/>
      </c>
    </row>
    <row r="115" ht="13.35" customHeight="1" s="162">
      <c r="B115" s="516">
        <f>IF('Small Fans'!D52="","",'Small Fans'!D52)</f>
        <v/>
      </c>
      <c r="C115" s="517">
        <f>IF('Small Fans'!I52="","",'Small Fans'!I52)</f>
        <v/>
      </c>
      <c r="D115" s="518">
        <f>IF('Small Fans'!K56="","",'Small Fans'!K56)</f>
        <v/>
      </c>
      <c r="E115" s="518">
        <f>IF('Small Fans'!L56="","",'Small Fans'!L56)</f>
        <v/>
      </c>
      <c r="F115" s="519">
        <f>IF(OR(E115="",D115="",D115=0),"",IF(OR(ISTEXT(E115),ISTEXT(D115)),"",E115/D115))</f>
        <v/>
      </c>
      <c r="G115" s="518" t="n"/>
      <c r="H115" s="518" t="n"/>
      <c r="I115" s="520">
        <f>IF('Small Fans'!K57="","",'Small Fans'!K57)</f>
        <v/>
      </c>
      <c r="J115" s="520">
        <f>IF('Small Fans'!L57="","",'Small Fans'!L57)</f>
        <v/>
      </c>
      <c r="K115" s="520">
        <f>IF('Small Fans'!L58="","",'Small Fans'!L58)</f>
        <v/>
      </c>
      <c r="L115" s="520">
        <f>IF('Small Fans'!K60="","",'Small Fans'!K60)</f>
        <v/>
      </c>
      <c r="M115" s="521">
        <f>IF(OR(D115="",E115="",D115=0),"",IF(OR(ISTEXT(E115),ISTEXT(D115),ISTEXT($E$5)),"",IF(ABS(E115/D115-1)&lt;=$E$5,"OK","Check")))</f>
        <v/>
      </c>
    </row>
    <row r="116" ht="13.35" customHeight="1" s="162">
      <c r="B116" s="516">
        <f>IF('Small Fans'!D76="","",'Small Fans'!D76)</f>
        <v/>
      </c>
      <c r="C116" s="517">
        <f>IF('Small Fans'!I76="","",'Small Fans'!I76)</f>
        <v/>
      </c>
      <c r="D116" s="518">
        <f>IF('Small Fans'!K80="","",'Small Fans'!K80)</f>
        <v/>
      </c>
      <c r="E116" s="518">
        <f>IF('Small Fans'!L80="","",'Small Fans'!L80)</f>
        <v/>
      </c>
      <c r="F116" s="519">
        <f>IF(OR(E116="",D116="",D116=0),"",IF(OR(ISTEXT(E116),ISTEXT(D116)),"",E116/D116))</f>
        <v/>
      </c>
      <c r="G116" s="518" t="n"/>
      <c r="H116" s="518" t="n"/>
      <c r="I116" s="520">
        <f>IF('Small Fans'!K81="","",'Small Fans'!K81)</f>
        <v/>
      </c>
      <c r="J116" s="520">
        <f>IF('Small Fans'!L81="","",'Small Fans'!L81)</f>
        <v/>
      </c>
      <c r="K116" s="520">
        <f>IF('Small Fans'!L82="","",'Small Fans'!L82)</f>
        <v/>
      </c>
      <c r="L116" s="520">
        <f>IF('Small Fans'!K84="","",'Small Fans'!K84)</f>
        <v/>
      </c>
      <c r="M116" s="521">
        <f>IF(OR(D116="",E116="",D116=0),"",IF(OR(ISTEXT(E116),ISTEXT(D116),ISTEXT($E$5)),"",IF(ABS(E116/D116-1)&lt;=$E$5,"OK","Check")))</f>
        <v/>
      </c>
    </row>
    <row r="117" ht="13.35" customHeight="1" s="162">
      <c r="B117" s="516">
        <f>IF('Small Fans'!D100="","",'Small Fans'!D100)</f>
        <v/>
      </c>
      <c r="C117" s="517">
        <f>IF('Small Fans'!I100="","",'Small Fans'!I100)</f>
        <v/>
      </c>
      <c r="D117" s="518">
        <f>IF('Small Fans'!K104="","",'Small Fans'!K104)</f>
        <v/>
      </c>
      <c r="E117" s="518">
        <f>IF('Small Fans'!L104="","",'Small Fans'!L104)</f>
        <v/>
      </c>
      <c r="F117" s="519">
        <f>IF(OR(E117="",D117="",D117=0),"",IF(OR(ISTEXT(E117),ISTEXT(D117)),"",E117/D117))</f>
        <v/>
      </c>
      <c r="G117" s="518" t="n"/>
      <c r="H117" s="518" t="n"/>
      <c r="I117" s="520">
        <f>IF('Small Fans'!K105="","",'Small Fans'!K105)</f>
        <v/>
      </c>
      <c r="J117" s="520">
        <f>IF('Small Fans'!L105="","",'Small Fans'!L105)</f>
        <v/>
      </c>
      <c r="K117" s="520">
        <f>IF('Small Fans'!L106="","",'Small Fans'!L106)</f>
        <v/>
      </c>
      <c r="L117" s="520">
        <f>IF('Small Fans'!K108="","",'Small Fans'!K108)</f>
        <v/>
      </c>
      <c r="M117" s="521">
        <f>IF(OR(D117="",E117="",D117=0),"",IF(OR(ISTEXT(E117),ISTEXT(D117),ISTEXT($E$5)),"",IF(ABS(E117/D117-1)&lt;=$E$5,"OK","Check")))</f>
        <v/>
      </c>
    </row>
    <row r="118" ht="13.35" customHeight="1" s="162">
      <c r="B118" s="516">
        <f>IF('Small Fans'!D124="","",'Small Fans'!D124)</f>
        <v/>
      </c>
      <c r="C118" s="517">
        <f>IF('Small Fans'!I124="","",'Small Fans'!I124)</f>
        <v/>
      </c>
      <c r="D118" s="518">
        <f>IF('Small Fans'!K128="","",'Small Fans'!K128)</f>
        <v/>
      </c>
      <c r="E118" s="518">
        <f>IF('Small Fans'!L128="","",'Small Fans'!L128)</f>
        <v/>
      </c>
      <c r="F118" s="519">
        <f>IF(OR(E118="",D118="",D118=0),"",IF(OR(ISTEXT(E118),ISTEXT(D118)),"",E118/D118))</f>
        <v/>
      </c>
      <c r="G118" s="518" t="n"/>
      <c r="H118" s="518" t="n"/>
      <c r="I118" s="520">
        <f>IF('Small Fans'!K129="","",'Small Fans'!K129)</f>
        <v/>
      </c>
      <c r="J118" s="520">
        <f>IF('Small Fans'!L129="","",'Small Fans'!L129)</f>
        <v/>
      </c>
      <c r="K118" s="520">
        <f>IF('Small Fans'!L130="","",'Small Fans'!L130)</f>
        <v/>
      </c>
      <c r="L118" s="520">
        <f>IF('Small Fans'!K132="","",'Small Fans'!K132)</f>
        <v/>
      </c>
      <c r="M118" s="521">
        <f>IF(OR(D118="",E118="",D118=0),"",IF(OR(ISTEXT(E118),ISTEXT(D118),ISTEXT($E$5)),"",IF(ABS(E118/D118-1)&lt;=$E$5,"OK","Check")))</f>
        <v/>
      </c>
    </row>
    <row r="119" ht="13.35" customHeight="1" s="162">
      <c r="B119" s="516">
        <f>IF('Small Fans'!D148="","",'Small Fans'!D148)</f>
        <v/>
      </c>
      <c r="C119" s="517">
        <f>IF('Small Fans'!I148="","",'Small Fans'!I148)</f>
        <v/>
      </c>
      <c r="D119" s="518">
        <f>IF('Small Fans'!K152="","",'Small Fans'!K152)</f>
        <v/>
      </c>
      <c r="E119" s="518">
        <f>IF('Small Fans'!L152="","",'Small Fans'!L152)</f>
        <v/>
      </c>
      <c r="F119" s="519">
        <f>IF(OR(E119="",D119="",D119=0),"",IF(OR(ISTEXT(E119),ISTEXT(D119)),"",E119/D119))</f>
        <v/>
      </c>
      <c r="G119" s="518" t="n"/>
      <c r="H119" s="518" t="n"/>
      <c r="I119" s="520">
        <f>IF('Small Fans'!K153="","",'Small Fans'!K153)</f>
        <v/>
      </c>
      <c r="J119" s="520">
        <f>IF('Small Fans'!L153="","",'Small Fans'!L153)</f>
        <v/>
      </c>
      <c r="K119" s="520">
        <f>IF('Small Fans'!L154="","",'Small Fans'!L154)</f>
        <v/>
      </c>
      <c r="L119" s="520">
        <f>IF('Small Fans'!K156="","",'Small Fans'!K156)</f>
        <v/>
      </c>
      <c r="M119" s="521">
        <f>IF(OR(D119="",E119="",D119=0),"",IF(OR(ISTEXT(E119),ISTEXT(D119),ISTEXT($E$5)),"",IF(ABS(E119/D119-1)&lt;=$E$5,"OK","Check")))</f>
        <v/>
      </c>
    </row>
    <row r="120" ht="13.35" customHeight="1" s="162">
      <c r="B120" s="516">
        <f>IF('Small Fans'!D172="","",'Small Fans'!D172)</f>
        <v/>
      </c>
      <c r="C120" s="517">
        <f>IF('Small Fans'!I172="","",'Small Fans'!I172)</f>
        <v/>
      </c>
      <c r="D120" s="518">
        <f>IF('Small Fans'!K176="","",'Small Fans'!K176)</f>
        <v/>
      </c>
      <c r="E120" s="518">
        <f>IF('Small Fans'!L176="","",'Small Fans'!L176)</f>
        <v/>
      </c>
      <c r="F120" s="519">
        <f>IF(OR(E120="",D120="",D120=0),"",IF(OR(ISTEXT(E120),ISTEXT(D120)),"",E120/D120))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IF(OR(D120="",E120="",D120=0),"",IF(OR(ISTEXT(E120),ISTEXT(D120),ISTEXT($E$5)),"",IF(ABS(E120/D120-1)&lt;=$E$5,"OK","Check")))</f>
        <v/>
      </c>
    </row>
    <row r="121" ht="13.35" customHeight="1" s="162">
      <c r="B121" s="516">
        <f>IF('Small Fans'!D196="","",'Small Fans'!D196)</f>
        <v/>
      </c>
      <c r="C121" s="517">
        <f>IF('Small Fans'!I196="","",'Small Fans'!I196)</f>
        <v/>
      </c>
      <c r="D121" s="518">
        <f>IF('Small Fans'!K200="","",'Small Fans'!K200)</f>
        <v/>
      </c>
      <c r="E121" s="518">
        <f>IF('Small Fans'!L200="","",'Small Fans'!L200)</f>
        <v/>
      </c>
      <c r="F121" s="519">
        <f>IF(OR(E121="",D121="",D121=0),"",IF(OR(ISTEXT(E121),ISTEXT(D121)),"",E121/D121))</f>
        <v/>
      </c>
      <c r="G121" s="518" t="n"/>
      <c r="H121" s="518" t="n"/>
      <c r="I121" s="520">
        <f>IF('Small Fans'!K201="","",'Small Fans'!K201)</f>
        <v/>
      </c>
      <c r="J121" s="520">
        <f>IF('Small Fans'!L201="","",'Small Fans'!L201)</f>
        <v/>
      </c>
      <c r="K121" s="520">
        <f>IF('Small Fans'!L202="","",'Small Fans'!L202)</f>
        <v/>
      </c>
      <c r="L121" s="520">
        <f>IF('Small Fans'!K204="","",'Small Fans'!K204)</f>
        <v/>
      </c>
      <c r="M121" s="521">
        <f>IF(OR(D121="",E121="",D121=0),"",IF(OR(ISTEXT(E121),ISTEXT(D121),ISTEXT($E$5)),"",IF(ABS(E121/D121-1)&lt;=$E$5,"OK","Check")))</f>
        <v/>
      </c>
    </row>
    <row r="122" ht="13.35" customHeight="1" s="162">
      <c r="B122" s="516">
        <f>IF('Small Fans'!D220="","",'Small Fans'!D220)</f>
        <v/>
      </c>
      <c r="C122" s="517">
        <f>IF('Small Fans'!I220="","",'Small Fans'!I220)</f>
        <v/>
      </c>
      <c r="D122" s="518">
        <f>IF('Small Fans'!K224="","",'Small Fans'!K224)</f>
        <v/>
      </c>
      <c r="E122" s="518">
        <f>IF('Small Fans'!L224="","",'Small Fans'!L224)</f>
        <v/>
      </c>
      <c r="F122" s="519">
        <f>IF(OR(E122="",D122="",D122=0),"",IF(OR(ISTEXT(E122),ISTEXT(D122)),"",E122/D122))</f>
        <v/>
      </c>
      <c r="G122" s="518" t="n"/>
      <c r="H122" s="518" t="n"/>
      <c r="I122" s="520">
        <f>IF('Small Fans'!K225="","",'Small Fans'!K225)</f>
        <v/>
      </c>
      <c r="J122" s="520">
        <f>IF('Small Fans'!L225="","",'Small Fans'!L225)</f>
        <v/>
      </c>
      <c r="K122" s="520">
        <f>IF('Small Fans'!L226="","",'Small Fans'!L226)</f>
        <v/>
      </c>
      <c r="L122" s="520">
        <f>IF('Small Fans'!K228="","",'Small Fans'!K228)</f>
        <v/>
      </c>
      <c r="M122" s="521">
        <f>IF(OR(D122="",E122="",D122=0),"",IF(OR(ISTEXT(E122),ISTEXT(D122),ISTEXT($E$5)),"",IF(ABS(E122/D122-1)&lt;=$E$5,"OK","Check")))</f>
        <v/>
      </c>
    </row>
    <row r="123" ht="13.35" customHeight="1" s="162">
      <c r="B123" s="516">
        <f>IF('Small Fans'!D244="","",'Small Fans'!D244)</f>
        <v/>
      </c>
      <c r="C123" s="517">
        <f>IF('Small Fans'!I244="","",'Small Fans'!I244)</f>
        <v/>
      </c>
      <c r="D123" s="518">
        <f>IF('Small Fans'!K248="","",'Small Fans'!K248)</f>
        <v/>
      </c>
      <c r="E123" s="518">
        <f>IF('Small Fans'!L248="","",'Small Fans'!L248)</f>
        <v/>
      </c>
      <c r="F123" s="519">
        <f>IF(OR(E123="",D123="",D123=0),"",IF(OR(ISTEXT(E123),ISTEXT(D123)),"",E123/D123))</f>
        <v/>
      </c>
      <c r="G123" s="518" t="n"/>
      <c r="H123" s="518" t="n"/>
      <c r="I123" s="520">
        <f>IF('Small Fans'!K249="","",'Small Fans'!K249)</f>
        <v/>
      </c>
      <c r="J123" s="520">
        <f>IF('Small Fans'!L249="","",'Small Fans'!L249)</f>
        <v/>
      </c>
      <c r="K123" s="520">
        <f>IF('Small Fans'!L250="","",'Small Fans'!L250)</f>
        <v/>
      </c>
      <c r="L123" s="520">
        <f>IF('Small Fans'!K252="","",'Small Fans'!K252)</f>
        <v/>
      </c>
      <c r="M123" s="521">
        <f>IF(OR(D123="",E123="",D123=0),"",IF(OR(ISTEXT(E123),ISTEXT(D123),ISTEXT($E$5)),"",IF(ABS(E123/D123-1)&lt;=$E$5,"OK","Check")))</f>
        <v/>
      </c>
    </row>
    <row r="124" ht="13.35" customHeight="1" s="162">
      <c r="B124" s="516">
        <f>IF('Small Fans'!D268="","",'Small Fans'!D268)</f>
        <v/>
      </c>
      <c r="C124" s="517">
        <f>IF('Small Fans'!I268="","",'Small Fans'!I268)</f>
        <v/>
      </c>
      <c r="D124" s="518">
        <f>IF('Small Fans'!K272="","",'Small Fans'!K272)</f>
        <v/>
      </c>
      <c r="E124" s="518">
        <f>IF('Small Fans'!L272="","",'Small Fans'!L272)</f>
        <v/>
      </c>
      <c r="F124" s="519">
        <f>IF(OR(E124="",D124="",D124=0),"",IF(OR(ISTEXT(E124),ISTEXT(D124)),"",E124/D124))</f>
        <v/>
      </c>
      <c r="G124" s="518" t="n"/>
      <c r="H124" s="518" t="n"/>
      <c r="I124" s="520">
        <f>IF('Small Fans'!K273="","",'Small Fans'!K273)</f>
        <v/>
      </c>
      <c r="J124" s="520">
        <f>IF('Small Fans'!L273="","",'Small Fans'!L273)</f>
        <v/>
      </c>
      <c r="K124" s="520">
        <f>IF('Small Fans'!L274="","",'Small Fans'!L274)</f>
        <v/>
      </c>
      <c r="L124" s="520">
        <f>IF('Small Fans'!K276="","",'Small Fans'!K276)</f>
        <v/>
      </c>
      <c r="M124" s="521">
        <f>IF(OR(D124="",E124="",D124=0),"",IF(OR(ISTEXT(E124),ISTEXT(D124),ISTEXT($E$5)),"",IF(ABS(E124/D124-1)&lt;=$E$5,"OK","Check")))</f>
        <v/>
      </c>
    </row>
    <row r="125" ht="13.35" customHeight="1" s="162">
      <c r="B125" s="516">
        <f>IF('Small Fans'!D292="","",'Small Fans'!D292)</f>
        <v/>
      </c>
      <c r="C125" s="517">
        <f>IF('Small Fans'!I292="","",'Small Fans'!I292)</f>
        <v/>
      </c>
      <c r="D125" s="518">
        <f>IF('Small Fans'!K296="","",'Small Fans'!K296)</f>
        <v/>
      </c>
      <c r="E125" s="518">
        <f>IF('Small Fans'!L296="","",'Small Fans'!L296)</f>
        <v/>
      </c>
      <c r="F125" s="519">
        <f>IF(OR(E125="",D125="",D125=0),"",IF(OR(ISTEXT(E125),ISTEXT(D125)),"",E125/D125))</f>
        <v/>
      </c>
      <c r="G125" s="518" t="n"/>
      <c r="H125" s="518" t="n"/>
      <c r="I125" s="520">
        <f>IF('Small Fans'!K297="","",'Small Fans'!K297)</f>
        <v/>
      </c>
      <c r="J125" s="520">
        <f>IF('Small Fans'!L297="","",'Small Fans'!L297)</f>
        <v/>
      </c>
      <c r="K125" s="520">
        <f>IF('Small Fans'!L298="","",'Small Fans'!L298)</f>
        <v/>
      </c>
      <c r="L125" s="520">
        <f>IF('Small Fans'!K300="","",'Small Fans'!K300)</f>
        <v/>
      </c>
      <c r="M125" s="521">
        <f>IF(OR(D125="",E125="",D125=0),"",IF(OR(ISTEXT(E125),ISTEXT(D125),ISTEXT($E$5)),"",IF(ABS(E125/D125-1)&lt;=$E$5,"OK","Check")))</f>
        <v/>
      </c>
    </row>
    <row r="126" ht="13.35" customHeight="1" s="162">
      <c r="B126" s="516">
        <f>IF('Small Fans'!D316="","",'Small Fans'!D316)</f>
        <v/>
      </c>
      <c r="C126" s="517">
        <f>IF('Small Fans'!I316="","",'Small Fans'!I316)</f>
        <v/>
      </c>
      <c r="D126" s="518">
        <f>IF('Small Fans'!K320="","",'Small Fans'!K320)</f>
        <v/>
      </c>
      <c r="E126" s="518">
        <f>IF('Small Fans'!L320="","",'Small Fans'!L320)</f>
        <v/>
      </c>
      <c r="F126" s="519">
        <f>IF(OR(E126="",D126="",D126=0),"",IF(OR(ISTEXT(E126),ISTEXT(D126)),"",E126/D126))</f>
        <v/>
      </c>
      <c r="G126" s="518" t="n"/>
      <c r="H126" s="518" t="n"/>
      <c r="I126" s="520">
        <f>IF('Small Fans'!K321="","",'Small Fans'!K321)</f>
        <v/>
      </c>
      <c r="J126" s="520">
        <f>IF('Small Fans'!L321="","",'Small Fans'!L321)</f>
        <v/>
      </c>
      <c r="K126" s="520">
        <f>IF('Small Fans'!L322="","",'Small Fans'!L322)</f>
        <v/>
      </c>
      <c r="L126" s="520">
        <f>IF('Small Fans'!K324="","",'Small Fans'!K324)</f>
        <v/>
      </c>
      <c r="M126" s="521">
        <f>IF(OR(D126="",E126="",D126=0),"",IF(OR(ISTEXT(E126),ISTEXT(D126),ISTEXT($E$5)),"",IF(ABS(E126/D126-1)&lt;=$E$5,"OK","Check")))</f>
        <v/>
      </c>
    </row>
    <row r="127" ht="13.35" customHeight="1" s="162">
      <c r="B127" s="516">
        <f>IF('Small Fans'!D340="","",'Small Fans'!D340)</f>
        <v/>
      </c>
      <c r="C127" s="517">
        <f>IF('Small Fans'!I340="","",'Small Fans'!I340)</f>
        <v/>
      </c>
      <c r="D127" s="518">
        <f>IF('Small Fans'!K344="","",'Small Fans'!K344)</f>
        <v/>
      </c>
      <c r="E127" s="518">
        <f>IF('Small Fans'!L344="","",'Small Fans'!L344)</f>
        <v/>
      </c>
      <c r="F127" s="519">
        <f>IF(OR(E127="",D127="",D127=0),"",IF(OR(ISTEXT(E127),ISTEXT(D127)),"",E127/D127))</f>
        <v/>
      </c>
      <c r="G127" s="518" t="n"/>
      <c r="H127" s="518" t="n"/>
      <c r="I127" s="520">
        <f>IF('Small Fans'!K345="","",'Small Fans'!K345)</f>
        <v/>
      </c>
      <c r="J127" s="520">
        <f>IF('Small Fans'!L345="","",'Small Fans'!L345)</f>
        <v/>
      </c>
      <c r="K127" s="520">
        <f>IF('Small Fans'!L346="","",'Small Fans'!L346)</f>
        <v/>
      </c>
      <c r="L127" s="520">
        <f>IF('Small Fans'!K348="","",'Small Fans'!K348)</f>
        <v/>
      </c>
      <c r="M127" s="521">
        <f>IF(OR(D127="",E127="",D127=0),"",IF(OR(ISTEXT(E127),ISTEXT(D127),ISTEXT($E$5)),"",IF(ABS(E127/D127-1)&lt;=$E$5,"OK","Check")))</f>
        <v/>
      </c>
    </row>
    <row r="128" ht="13.35" customHeight="1" s="162">
      <c r="B128" s="516">
        <f>IF('Small Fans'!D364="","",'Small Fans'!D364)</f>
        <v/>
      </c>
      <c r="C128" s="517">
        <f>IF('Small Fans'!I364="","",'Small Fans'!I364)</f>
        <v/>
      </c>
      <c r="D128" s="518">
        <f>IF('Small Fans'!K368="","",'Small Fans'!K368)</f>
        <v/>
      </c>
      <c r="E128" s="518">
        <f>IF('Small Fans'!L368="","",'Small Fans'!L368)</f>
        <v/>
      </c>
      <c r="F128" s="519">
        <f>IF(OR(E128="",D128="",D128=0),"",IF(OR(ISTEXT(E128),ISTEXT(D128)),"",E128/D128))</f>
        <v/>
      </c>
      <c r="G128" s="518" t="n"/>
      <c r="H128" s="518" t="n"/>
      <c r="I128" s="520">
        <f>IF('Small Fans'!K369="","",'Small Fans'!K369)</f>
        <v/>
      </c>
      <c r="J128" s="520">
        <f>IF('Small Fans'!L369="","",'Small Fans'!L369)</f>
        <v/>
      </c>
      <c r="K128" s="520">
        <f>IF('Small Fans'!L370="","",'Small Fans'!L370)</f>
        <v/>
      </c>
      <c r="L128" s="520">
        <f>IF('Small Fans'!K372="","",'Small Fans'!K372)</f>
        <v/>
      </c>
      <c r="M128" s="521">
        <f>IF(OR(D128="",E128="",D128=0),"",IF(OR(ISTEXT(E128),ISTEXT(D128),ISTEXT($E$5)),"",IF(ABS(E128/D128-1)&lt;=$E$5,"OK","Check")))</f>
        <v/>
      </c>
    </row>
    <row r="129" ht="13.35" customHeight="1" s="162">
      <c r="B129" s="516">
        <f>IF('Small Fans'!D388="","",'Small Fans'!D388)</f>
        <v/>
      </c>
      <c r="C129" s="517">
        <f>IF('Small Fans'!I388="","",'Small Fans'!I388)</f>
        <v/>
      </c>
      <c r="D129" s="518">
        <f>IF('Small Fans'!K392="","",'Small Fans'!K392)</f>
        <v/>
      </c>
      <c r="E129" s="518">
        <f>IF('Small Fans'!L392="","",'Small Fans'!L392)</f>
        <v/>
      </c>
      <c r="F129" s="519">
        <f>IF(OR(E129="",D129="",D129=0),"",IF(OR(ISTEXT(E129),ISTEXT(D129)),"",E129/D129))</f>
        <v/>
      </c>
      <c r="G129" s="518" t="n"/>
      <c r="H129" s="518" t="n"/>
      <c r="I129" s="520">
        <f>IF('Small Fans'!K393="","",'Small Fans'!K393)</f>
        <v/>
      </c>
      <c r="J129" s="520">
        <f>IF('Small Fans'!L393="","",'Small Fans'!L393)</f>
        <v/>
      </c>
      <c r="K129" s="520">
        <f>IF('Small Fans'!L394="","",'Small Fans'!L394)</f>
        <v/>
      </c>
      <c r="L129" s="520">
        <f>IF('Small Fans'!K396="","",'Small Fans'!K396)</f>
        <v/>
      </c>
      <c r="M129" s="521">
        <f>IF(OR(D129="",E129="",D129=0),"",IF(OR(ISTEXT(E129),ISTEXT(D129),ISTEXT($E$5)),"",IF(ABS(E129/D129-1)&lt;=$E$5,"OK","Check")))</f>
        <v/>
      </c>
    </row>
    <row r="130" ht="13.35" customHeight="1" s="162">
      <c r="B130" s="516">
        <f>IF('Small Fans'!D412="","",'Small Fans'!D412)</f>
        <v/>
      </c>
      <c r="C130" s="517">
        <f>IF('Small Fans'!I412="","",'Small Fans'!I412)</f>
        <v/>
      </c>
      <c r="D130" s="518">
        <f>IF('Small Fans'!K416="","",'Small Fans'!K416)</f>
        <v/>
      </c>
      <c r="E130" s="518">
        <f>IF('Small Fans'!L416="","",'Small Fans'!L416)</f>
        <v/>
      </c>
      <c r="F130" s="519">
        <f>IF(OR(E130="",D130="",D130=0),"",IF(OR(ISTEXT(E130),ISTEXT(D130)),"",E130/D130))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IF(OR(D130="",E130="",D130=0),"",IF(OR(ISTEXT(E130),ISTEXT(D130),ISTEXT($E$5)),"",IF(ABS(E130/D130-1)&lt;=$E$5,"OK","Check")))</f>
        <v/>
      </c>
    </row>
    <row r="131" ht="13.35" customHeight="1" s="162">
      <c r="B131" s="516">
        <f>IF('Small Fans'!D436="","",'Small Fans'!D436)</f>
        <v/>
      </c>
      <c r="C131" s="517">
        <f>IF('Small Fans'!I436="","",'Small Fans'!I436)</f>
        <v/>
      </c>
      <c r="D131" s="518">
        <f>IF('Small Fans'!K440="","",'Small Fans'!K440)</f>
        <v/>
      </c>
      <c r="E131" s="518">
        <f>IF('Small Fans'!L440="","",'Small Fans'!L440)</f>
        <v/>
      </c>
      <c r="F131" s="519">
        <f>IF(OR(E131="",D131="",D131=0),"",IF(OR(ISTEXT(E131),ISTEXT(D131)),"",E131/D131))</f>
        <v/>
      </c>
      <c r="G131" s="518" t="n"/>
      <c r="H131" s="518" t="n"/>
      <c r="I131" s="520">
        <f>IF('Small Fans'!K441="","",'Small Fans'!K441)</f>
        <v/>
      </c>
      <c r="J131" s="520">
        <f>IF('Small Fans'!L441="","",'Small Fans'!L441)</f>
        <v/>
      </c>
      <c r="K131" s="520">
        <f>IF('Small Fans'!L442="","",'Small Fans'!L442)</f>
        <v/>
      </c>
      <c r="L131" s="520">
        <f>IF('Small Fans'!K444="","",'Small Fans'!K444)</f>
        <v/>
      </c>
      <c r="M131" s="521">
        <f>IF(OR(D131="",E131="",D131=0),"",IF(OR(ISTEXT(E131),ISTEXT(D131),ISTEXT($E$5)),"",IF(ABS(E131/D131-1)&lt;=$E$5,"OK","Check")))</f>
        <v/>
      </c>
    </row>
    <row r="132" ht="13.35" customHeight="1" s="162">
      <c r="B132" s="516">
        <f>IF('Small Fans'!D460="","",'Small Fans'!D460)</f>
        <v/>
      </c>
      <c r="C132" s="517">
        <f>IF('Small Fans'!I460="","",'Small Fans'!I460)</f>
        <v/>
      </c>
      <c r="D132" s="518">
        <f>IF('Small Fans'!K464="","",'Small Fans'!K464)</f>
        <v/>
      </c>
      <c r="E132" s="518">
        <f>IF('Small Fans'!L464="","",'Small Fans'!L464)</f>
        <v/>
      </c>
      <c r="F132" s="519">
        <f>IF(OR(E132="",D132="",D132=0),"",IF(OR(ISTEXT(E132),ISTEXT(D132)),"",E132/D132))</f>
        <v/>
      </c>
      <c r="G132" s="518" t="n"/>
      <c r="H132" s="518" t="n"/>
      <c r="I132" s="520">
        <f>IF('Small Fans'!K465="","",'Small Fans'!K465)</f>
        <v/>
      </c>
      <c r="J132" s="520">
        <f>IF('Small Fans'!L465="","",'Small Fans'!L465)</f>
        <v/>
      </c>
      <c r="K132" s="520">
        <f>IF('Small Fans'!L466="","",'Small Fans'!L466)</f>
        <v/>
      </c>
      <c r="L132" s="520">
        <f>IF('Small Fans'!K468="","",'Small Fans'!K468)</f>
        <v/>
      </c>
      <c r="M132" s="521">
        <f>IF(OR(D132="",E132="",D132=0),"",IF(OR(ISTEXT(E132),ISTEXT(D132),ISTEXT($E$5)),"",IF(ABS(E132/D132-1)&lt;=$E$5,"OK","Check")))</f>
        <v/>
      </c>
    </row>
    <row r="133" ht="13.35" customHeight="1" s="162">
      <c r="B133" s="516">
        <f>IF('Small Fans'!D484="","",'Small Fans'!D484)</f>
        <v/>
      </c>
      <c r="C133" s="517">
        <f>IF('Small Fans'!I484="","",'Small Fans'!I484)</f>
        <v/>
      </c>
      <c r="D133" s="518">
        <f>IF('Small Fans'!K488="","",'Small Fans'!K488)</f>
        <v/>
      </c>
      <c r="E133" s="518">
        <f>IF('Small Fans'!L488="","",'Small Fans'!L488)</f>
        <v/>
      </c>
      <c r="F133" s="519">
        <f>IF(OR(E133="",D133="",D133=0),"",IF(OR(ISTEXT(E133),ISTEXT(D133)),"",E133/D133))</f>
        <v/>
      </c>
      <c r="G133" s="518" t="n"/>
      <c r="H133" s="518" t="n"/>
      <c r="I133" s="520">
        <f>IF('Small Fans'!K489="","",'Small Fans'!K489)</f>
        <v/>
      </c>
      <c r="J133" s="520">
        <f>IF('Small Fans'!L489="","",'Small Fans'!L489)</f>
        <v/>
      </c>
      <c r="K133" s="520">
        <f>IF('Small Fans'!L490="","",'Small Fans'!L490)</f>
        <v/>
      </c>
      <c r="L133" s="520">
        <f>IF('Small Fans'!K492="","",'Small Fans'!K492)</f>
        <v/>
      </c>
      <c r="M133" s="521">
        <f>IF(OR(D133="",E133="",D133=0),"",IF(OR(ISTEXT(E133),ISTEXT(D133),ISTEXT($E$5)),"",IF(ABS(E133/D133-1)&lt;=$E$5,"OK","Check")))</f>
        <v/>
      </c>
    </row>
    <row r="134" ht="13.35" customHeight="1" s="162">
      <c r="B134" s="516">
        <f>IF('Small Fans'!D508="","",'Small Fans'!D508)</f>
        <v/>
      </c>
      <c r="C134" s="517">
        <f>IF('Small Fans'!I508="","",'Small Fans'!I508)</f>
        <v/>
      </c>
      <c r="D134" s="518">
        <f>IF('Small Fans'!K512="","",'Small Fans'!K512)</f>
        <v/>
      </c>
      <c r="E134" s="518">
        <f>IF('Small Fans'!L512="","",'Small Fans'!L512)</f>
        <v/>
      </c>
      <c r="F134" s="519">
        <f>IF(OR(E134="",D134="",D134=0),"",IF(OR(ISTEXT(E134),ISTEXT(D134)),"",E134/D134))</f>
        <v/>
      </c>
      <c r="G134" s="518" t="n"/>
      <c r="H134" s="518" t="n"/>
      <c r="I134" s="520">
        <f>IF('Small Fans'!K513="","",'Small Fans'!K513)</f>
        <v/>
      </c>
      <c r="J134" s="520">
        <f>IF('Small Fans'!L513="","",'Small Fans'!L513)</f>
        <v/>
      </c>
      <c r="K134" s="520">
        <f>IF('Small Fans'!L514="","",'Small Fans'!L514)</f>
        <v/>
      </c>
      <c r="L134" s="520">
        <f>IF('Small Fans'!K516="","",'Small Fans'!K516)</f>
        <v/>
      </c>
      <c r="M134" s="521">
        <f>IF(OR(D134="",E134="",D134=0),"",IF(OR(ISTEXT(E134),ISTEXT(D134),ISTEXT($E$5)),"",IF(ABS(E134/D134-1)&lt;=$E$5,"OK","Check")))</f>
        <v/>
      </c>
    </row>
    <row r="135" ht="13.35" customHeight="1" s="162">
      <c r="B135" s="516">
        <f>IF('Small Fans'!D532="","",'Small Fans'!D532)</f>
        <v/>
      </c>
      <c r="C135" s="517">
        <f>IF('Small Fans'!I532="","",'Small Fans'!I532)</f>
        <v/>
      </c>
      <c r="D135" s="518">
        <f>IF('Small Fans'!K536="","",'Small Fans'!K536)</f>
        <v/>
      </c>
      <c r="E135" s="518">
        <f>IF('Small Fans'!L536="","",'Small Fans'!L536)</f>
        <v/>
      </c>
      <c r="F135" s="519">
        <f>IF(OR(E135="",D135="",D135=0),"",IF(OR(ISTEXT(E135),ISTEXT(D135)),"",E135/D135))</f>
        <v/>
      </c>
      <c r="G135" s="518" t="n"/>
      <c r="H135" s="518" t="n"/>
      <c r="I135" s="520">
        <f>IF('Small Fans'!K537="","",'Small Fans'!K537)</f>
        <v/>
      </c>
      <c r="J135" s="520">
        <f>IF('Small Fans'!L537="","",'Small Fans'!L537)</f>
        <v/>
      </c>
      <c r="K135" s="520">
        <f>IF('Small Fans'!L538="","",'Small Fans'!L538)</f>
        <v/>
      </c>
      <c r="L135" s="520">
        <f>IF('Small Fans'!K540="","",'Small Fans'!K540)</f>
        <v/>
      </c>
      <c r="M135" s="521">
        <f>IF(OR(D135="",E135="",D135=0),"",IF(OR(ISTEXT(E135),ISTEXT(D135),ISTEXT($E$5)),"",IF(ABS(E135/D135-1)&lt;=$E$5,"OK","Check")))</f>
        <v/>
      </c>
    </row>
    <row r="136" ht="13.35" customHeight="1" s="162">
      <c r="B136" s="516">
        <f>IF('Small Fans'!D556="","",'Small Fans'!D556)</f>
        <v/>
      </c>
      <c r="C136" s="517">
        <f>IF('Small Fans'!I556="","",'Small Fans'!I556)</f>
        <v/>
      </c>
      <c r="D136" s="518">
        <f>IF('Small Fans'!K560="","",'Small Fans'!K560)</f>
        <v/>
      </c>
      <c r="E136" s="518">
        <f>IF('Small Fans'!L560="","",'Small Fans'!L560)</f>
        <v/>
      </c>
      <c r="F136" s="519">
        <f>IF(OR(E136="",D136="",D136=0),"",IF(OR(ISTEXT(E136),ISTEXT(D136)),"",E136/D136))</f>
        <v/>
      </c>
      <c r="G136" s="518" t="n"/>
      <c r="H136" s="518" t="n"/>
      <c r="I136" s="520">
        <f>IF('Small Fans'!K561="","",'Small Fans'!K561)</f>
        <v/>
      </c>
      <c r="J136" s="520">
        <f>IF('Small Fans'!L561="","",'Small Fans'!L561)</f>
        <v/>
      </c>
      <c r="K136" s="520">
        <f>IF('Small Fans'!L562="","",'Small Fans'!L562)</f>
        <v/>
      </c>
      <c r="L136" s="520">
        <f>IF('Small Fans'!K564="","",'Small Fans'!K564)</f>
        <v/>
      </c>
      <c r="M136" s="521">
        <f>IF(OR(D136="",E136="",D136=0),"",IF(OR(ISTEXT(E136),ISTEXT(D136),ISTEXT($E$5)),"",IF(ABS(E136/D136-1)&lt;=$E$5,"OK","Check")))</f>
        <v/>
      </c>
    </row>
    <row r="137" ht="13.35" customHeight="1" s="162">
      <c r="B137" s="516">
        <f>IF('Small Fans'!D580="","",'Small Fans'!D580)</f>
        <v/>
      </c>
      <c r="C137" s="517">
        <f>IF('Small Fans'!I580="","",'Small Fans'!I580)</f>
        <v/>
      </c>
      <c r="D137" s="518">
        <f>IF('Small Fans'!K584="","",'Small Fans'!K584)</f>
        <v/>
      </c>
      <c r="E137" s="518">
        <f>IF('Small Fans'!L584="","",'Small Fans'!L584)</f>
        <v/>
      </c>
      <c r="F137" s="519">
        <f>IF(OR(E137="",D137="",D137=0),"",IF(OR(ISTEXT(E137),ISTEXT(D137)),"",E137/D137))</f>
        <v/>
      </c>
      <c r="G137" s="518" t="n"/>
      <c r="H137" s="518" t="n"/>
      <c r="I137" s="520">
        <f>IF('Small Fans'!K585="","",'Small Fans'!K585)</f>
        <v/>
      </c>
      <c r="J137" s="520">
        <f>IF('Small Fans'!L585="","",'Small Fans'!L585)</f>
        <v/>
      </c>
      <c r="K137" s="520">
        <f>IF('Small Fans'!L586="","",'Small Fans'!L586)</f>
        <v/>
      </c>
      <c r="L137" s="520">
        <f>IF('Small Fans'!K588="","",'Small Fans'!K588)</f>
        <v/>
      </c>
      <c r="M137" s="521">
        <f>IF(OR(D137="",E137="",D137=0),"",IF(OR(ISTEXT(E137),ISTEXT(D137),ISTEXT($E$5)),"",IF(ABS(E137/D137-1)&lt;=$E$5,"OK","Check")))</f>
        <v/>
      </c>
    </row>
    <row r="138" ht="13.35" customHeight="1" s="162">
      <c r="B138" s="516">
        <f>IF('Small Fans'!D604="","",'Small Fans'!D604)</f>
        <v/>
      </c>
      <c r="C138" s="517">
        <f>IF('Small Fans'!I604="","",'Small Fans'!I604)</f>
        <v/>
      </c>
      <c r="D138" s="518">
        <f>IF('Small Fans'!K608="","",'Small Fans'!K608)</f>
        <v/>
      </c>
      <c r="E138" s="518">
        <f>IF('Small Fans'!L608="","",'Small Fans'!L608)</f>
        <v/>
      </c>
      <c r="F138" s="519">
        <f>IF(OR(E138="",D138="",D138=0),"",IF(OR(ISTEXT(E138),ISTEXT(D138)),"",E138/D138))</f>
        <v/>
      </c>
      <c r="G138" s="518" t="n"/>
      <c r="H138" s="518" t="n"/>
      <c r="I138" s="520">
        <f>IF('Small Fans'!K609="","",'Small Fans'!K609)</f>
        <v/>
      </c>
      <c r="J138" s="520">
        <f>IF('Small Fans'!L609="","",'Small Fans'!L609)</f>
        <v/>
      </c>
      <c r="K138" s="520">
        <f>IF('Small Fans'!L610="","",'Small Fans'!L610)</f>
        <v/>
      </c>
      <c r="L138" s="520">
        <f>IF('Small Fans'!K612="","",'Small Fans'!K612)</f>
        <v/>
      </c>
      <c r="M138" s="521">
        <f>IF(OR(D138="",E138="",D138=0),"",IF(OR(ISTEXT(E138),ISTEXT(D138),ISTEXT($E$5)),"",IF(ABS(E138/D138-1)&lt;=$E$5,"OK","Check")))</f>
        <v/>
      </c>
    </row>
    <row r="139" ht="13.35" customHeight="1" s="162">
      <c r="B139" s="516">
        <f>IF('Small Fans'!D628="","",'Small Fans'!D628)</f>
        <v/>
      </c>
      <c r="C139" s="517">
        <f>IF('Small Fans'!I628="","",'Small Fans'!I628)</f>
        <v/>
      </c>
      <c r="D139" s="518">
        <f>IF('Small Fans'!K632="","",'Small Fans'!K632)</f>
        <v/>
      </c>
      <c r="E139" s="518">
        <f>IF('Small Fans'!L632="","",'Small Fans'!L632)</f>
        <v/>
      </c>
      <c r="F139" s="519">
        <f>IF(OR(E139="",D139="",D139=0),"",IF(OR(ISTEXT(E139),ISTEXT(D139)),"",E139/D139))</f>
        <v/>
      </c>
      <c r="G139" s="518" t="n"/>
      <c r="H139" s="518" t="n"/>
      <c r="I139" s="520">
        <f>IF('Small Fans'!K633="","",'Small Fans'!K633)</f>
        <v/>
      </c>
      <c r="J139" s="520">
        <f>IF('Small Fans'!L633="","",'Small Fans'!L633)</f>
        <v/>
      </c>
      <c r="K139" s="520">
        <f>IF('Small Fans'!L634="","",'Small Fans'!L634)</f>
        <v/>
      </c>
      <c r="L139" s="520">
        <f>IF('Small Fans'!K636="","",'Small Fans'!K636)</f>
        <v/>
      </c>
      <c r="M139" s="521">
        <f>IF(OR(D139="",E139="",D139=0),"",IF(OR(ISTEXT(E139),ISTEXT(D139),ISTEXT($E$5)),"",IF(ABS(E139/D139-1)&lt;=$E$5,"OK","Check")))</f>
        <v/>
      </c>
    </row>
    <row r="140" ht="13.35" customHeight="1" s="162">
      <c r="B140" s="516">
        <f>IF('Small Fans'!D652="","",'Small Fans'!D652)</f>
        <v/>
      </c>
      <c r="C140" s="517">
        <f>IF('Small Fans'!I652="","",'Small Fans'!I652)</f>
        <v/>
      </c>
      <c r="D140" s="518">
        <f>IF('Small Fans'!K656="","",'Small Fans'!K656)</f>
        <v/>
      </c>
      <c r="E140" s="518">
        <f>IF('Small Fans'!L656="","",'Small Fans'!L656)</f>
        <v/>
      </c>
      <c r="F140" s="519">
        <f>IF(OR(E140="",D140="",D140=0),"",IF(OR(ISTEXT(E140),ISTEXT(D140)),"",E140/D140))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IF(OR(D140="",E140="",D140=0),"",IF(OR(ISTEXT(E140),ISTEXT(D140),ISTEXT($E$5)),"",IF(ABS(E140/D140-1)&lt;=$E$5,"OK","Check")))</f>
        <v/>
      </c>
    </row>
    <row r="141" ht="13.35" customHeight="1" s="162">
      <c r="B141" s="516">
        <f>IF('Small Fans'!D676="","",'Small Fans'!D676)</f>
        <v/>
      </c>
      <c r="C141" s="517">
        <f>IF('Small Fans'!I676="","",'Small Fans'!I676)</f>
        <v/>
      </c>
      <c r="D141" s="518">
        <f>IF('Small Fans'!K680="","",'Small Fans'!K680)</f>
        <v/>
      </c>
      <c r="E141" s="518">
        <f>IF('Small Fans'!L680="","",'Small Fans'!L680)</f>
        <v/>
      </c>
      <c r="F141" s="519">
        <f>IF(OR(E141="",D141="",D141=0),"",IF(OR(ISTEXT(E141),ISTEXT(D141)),"",E141/D141))</f>
        <v/>
      </c>
      <c r="G141" s="518" t="n"/>
      <c r="H141" s="518" t="n"/>
      <c r="I141" s="520">
        <f>IF('Small Fans'!K681="","",'Small Fans'!K681)</f>
        <v/>
      </c>
      <c r="J141" s="520">
        <f>IF('Small Fans'!L681="","",'Small Fans'!L681)</f>
        <v/>
      </c>
      <c r="K141" s="520">
        <f>IF('Small Fans'!L682="","",'Small Fans'!L682)</f>
        <v/>
      </c>
      <c r="L141" s="520">
        <f>IF('Small Fans'!K684="","",'Small Fans'!K684)</f>
        <v/>
      </c>
      <c r="M141" s="521">
        <f>IF(OR(D141="",E141="",D141=0),"",IF(OR(ISTEXT(E141),ISTEXT(D141),ISTEXT($E$5)),"",IF(ABS(E141/D141-1)&lt;=$E$5,"OK","Check")))</f>
        <v/>
      </c>
    </row>
    <row r="142" ht="13.35" customHeight="1" s="162">
      <c r="B142" s="516">
        <f>IF('Small Fans'!D700="","",'Small Fans'!D700)</f>
        <v/>
      </c>
      <c r="C142" s="517">
        <f>IF('Small Fans'!I700="","",'Small Fans'!I700)</f>
        <v/>
      </c>
      <c r="D142" s="518">
        <f>IF('Small Fans'!K704="","",'Small Fans'!K704)</f>
        <v/>
      </c>
      <c r="E142" s="518">
        <f>IF('Small Fans'!L704="","",'Small Fans'!L704)</f>
        <v/>
      </c>
      <c r="F142" s="519">
        <f>IF(OR(E142="",D142="",D142=0),"",IF(OR(ISTEXT(E142),ISTEXT(D142)),"",E142/D142))</f>
        <v/>
      </c>
      <c r="G142" s="518" t="n"/>
      <c r="H142" s="518" t="n"/>
      <c r="I142" s="520">
        <f>IF('Small Fans'!K705="","",'Small Fans'!K705)</f>
        <v/>
      </c>
      <c r="J142" s="520">
        <f>IF('Small Fans'!L705="","",'Small Fans'!L705)</f>
        <v/>
      </c>
      <c r="K142" s="520">
        <f>IF('Small Fans'!L706="","",'Small Fans'!L706)</f>
        <v/>
      </c>
      <c r="L142" s="520">
        <f>IF('Small Fans'!K708="","",'Small Fans'!K708)</f>
        <v/>
      </c>
      <c r="M142" s="521">
        <f>IF(OR(D142="",E142="",D142=0),"",IF(OR(ISTEXT(E142),ISTEXT(D142),ISTEXT($E$5)),"",IF(ABS(E142/D142-1)&lt;=$E$5,"OK","Check")))</f>
        <v/>
      </c>
    </row>
    <row r="143" ht="13.35" customHeight="1" s="162">
      <c r="B143" s="516">
        <f>IF('Small Fans'!D724="","",'Small Fans'!D724)</f>
        <v/>
      </c>
      <c r="C143" s="517">
        <f>IF('Small Fans'!I724="","",'Small Fans'!I724)</f>
        <v/>
      </c>
      <c r="D143" s="518">
        <f>IF('Small Fans'!K728="","",'Small Fans'!K728)</f>
        <v/>
      </c>
      <c r="E143" s="518">
        <f>IF('Small Fans'!L728="","",'Small Fans'!L728)</f>
        <v/>
      </c>
      <c r="F143" s="519">
        <f>IF(OR(E143="",D143="",D143=0),"",IF(OR(ISTEXT(E143),ISTEXT(D143)),"",E143/D143))</f>
        <v/>
      </c>
      <c r="G143" s="518" t="n"/>
      <c r="H143" s="518" t="n"/>
      <c r="I143" s="520">
        <f>IF('Small Fans'!K729="","",'Small Fans'!K729)</f>
        <v/>
      </c>
      <c r="J143" s="520">
        <f>IF('Small Fans'!L729="","",'Small Fans'!L729)</f>
        <v/>
      </c>
      <c r="K143" s="520">
        <f>IF('Small Fans'!L730="","",'Small Fans'!L730)</f>
        <v/>
      </c>
      <c r="L143" s="520">
        <f>IF('Small Fans'!K732="","",'Small Fans'!K732)</f>
        <v/>
      </c>
      <c r="M143" s="521">
        <f>IF(OR(D143="",E143="",D143=0),"",IF(OR(ISTEXT(E143),ISTEXT(D143),ISTEXT($E$5)),"",IF(ABS(E143/D143-1)&lt;=$E$5,"OK","Check")))</f>
        <v/>
      </c>
    </row>
    <row r="144" ht="13.35" customHeight="1" s="162">
      <c r="B144" s="516">
        <f>IF('Small Fans'!D748="","",'Small Fans'!D748)</f>
        <v/>
      </c>
      <c r="C144" s="517">
        <f>IF('Small Fans'!I748="","",'Small Fans'!I748)</f>
        <v/>
      </c>
      <c r="D144" s="518">
        <f>IF('Small Fans'!K752="","",'Small Fans'!K752)</f>
        <v/>
      </c>
      <c r="E144" s="518">
        <f>IF('Small Fans'!L752="","",'Small Fans'!L752)</f>
        <v/>
      </c>
      <c r="F144" s="519">
        <f>IF(OR(E144="",D144="",D144=0),"",IF(OR(ISTEXT(E144),ISTEXT(D144)),"",E144/D144))</f>
        <v/>
      </c>
      <c r="G144" s="518" t="n"/>
      <c r="H144" s="518" t="n"/>
      <c r="I144" s="520">
        <f>IF('Small Fans'!K753="","",'Small Fans'!K753)</f>
        <v/>
      </c>
      <c r="J144" s="520">
        <f>IF('Small Fans'!L753="","",'Small Fans'!L753)</f>
        <v/>
      </c>
      <c r="K144" s="520">
        <f>IF('Small Fans'!L754="","",'Small Fans'!L754)</f>
        <v/>
      </c>
      <c r="L144" s="520">
        <f>IF('Small Fans'!K756="","",'Small Fans'!K756)</f>
        <v/>
      </c>
      <c r="M144" s="521">
        <f>IF(OR(D144="",E144="",D144=0),"",IF(OR(ISTEXT(E144),ISTEXT(D144),ISTEXT($E$5)),"",IF(ABS(E144/D144-1)&lt;=$E$5,"OK","Check")))</f>
        <v/>
      </c>
    </row>
    <row r="145" ht="13.35" customHeight="1" s="162">
      <c r="B145" s="516">
        <f>IF('Small Fans'!D772="","",'Small Fans'!D772)</f>
        <v/>
      </c>
      <c r="C145" s="517">
        <f>IF('Small Fans'!I772="","",'Small Fans'!I772)</f>
        <v/>
      </c>
      <c r="D145" s="518">
        <f>IF('Small Fans'!K776="","",'Small Fans'!K776)</f>
        <v/>
      </c>
      <c r="E145" s="518">
        <f>IF('Small Fans'!L776="","",'Small Fans'!L776)</f>
        <v/>
      </c>
      <c r="F145" s="519">
        <f>IF(OR(E145="",D145="",D145=0),"",IF(OR(ISTEXT(E145),ISTEXT(D145)),"",E145/D145))</f>
        <v/>
      </c>
      <c r="G145" s="518" t="n"/>
      <c r="H145" s="518" t="n"/>
      <c r="I145" s="520">
        <f>IF('Small Fans'!K777="","",'Small Fans'!K777)</f>
        <v/>
      </c>
      <c r="J145" s="520">
        <f>IF('Small Fans'!L777="","",'Small Fans'!L777)</f>
        <v/>
      </c>
      <c r="K145" s="520">
        <f>IF('Small Fans'!L778="","",'Small Fans'!L778)</f>
        <v/>
      </c>
      <c r="L145" s="520">
        <f>IF('Small Fans'!K780="","",'Small Fans'!K780)</f>
        <v/>
      </c>
      <c r="M145" s="521">
        <f>IF(OR(D145="",E145="",D145=0),"",IF(OR(ISTEXT(E145),ISTEXT(D145),ISTEXT($E$5)),"",IF(ABS(E145/D145-1)&lt;=$E$5,"OK","Check")))</f>
        <v/>
      </c>
    </row>
    <row r="146" ht="13.35" customHeight="1" s="162">
      <c r="B146" s="516">
        <f>IF('Small Fans'!D796="","",'Small Fans'!D796)</f>
        <v/>
      </c>
      <c r="C146" s="517">
        <f>IF('Small Fans'!I796="","",'Small Fans'!I796)</f>
        <v/>
      </c>
      <c r="D146" s="518">
        <f>IF('Small Fans'!K800="","",'Small Fans'!K800)</f>
        <v/>
      </c>
      <c r="E146" s="518">
        <f>IF('Small Fans'!L800="","",'Small Fans'!L800)</f>
        <v/>
      </c>
      <c r="F146" s="519">
        <f>IF(OR(E146="",D146="",D146=0),"",IF(OR(ISTEXT(E146),ISTEXT(D146)),"",E146/D146))</f>
        <v/>
      </c>
      <c r="G146" s="518" t="n"/>
      <c r="H146" s="518" t="n"/>
      <c r="I146" s="520">
        <f>IF('Small Fans'!K801="","",'Small Fans'!K801)</f>
        <v/>
      </c>
      <c r="J146" s="520">
        <f>IF('Small Fans'!L801="","",'Small Fans'!L801)</f>
        <v/>
      </c>
      <c r="K146" s="520">
        <f>IF('Small Fans'!L802="","",'Small Fans'!L802)</f>
        <v/>
      </c>
      <c r="L146" s="520">
        <f>IF('Small Fans'!K804="","",'Small Fans'!K804)</f>
        <v/>
      </c>
      <c r="M146" s="521">
        <f>IF(OR(D146="",E146="",D146=0),"",IF(OR(ISTEXT(E146),ISTEXT(D146),ISTEXT($E$5)),"",IF(ABS(E146/D146-1)&lt;=$E$5,"OK","Check")))</f>
        <v/>
      </c>
    </row>
    <row r="147" ht="13.35" customHeight="1" s="162">
      <c r="B147" s="516">
        <f>IF('Small Fans'!D820="","",'Small Fans'!D820)</f>
        <v/>
      </c>
      <c r="C147" s="517">
        <f>IF('Small Fans'!I820="","",'Small Fans'!I820)</f>
        <v/>
      </c>
      <c r="D147" s="518">
        <f>IF('Small Fans'!K824="","",'Small Fans'!K824)</f>
        <v/>
      </c>
      <c r="E147" s="518">
        <f>IF('Small Fans'!L824="","",'Small Fans'!L824)</f>
        <v/>
      </c>
      <c r="F147" s="519">
        <f>IF(OR(E147="",D147="",D147=0),"",IF(OR(ISTEXT(E147),ISTEXT(D147)),"",E147/D147))</f>
        <v/>
      </c>
      <c r="G147" s="518" t="n"/>
      <c r="H147" s="518" t="n"/>
      <c r="I147" s="520">
        <f>IF('Small Fans'!K825="","",'Small Fans'!K825)</f>
        <v/>
      </c>
      <c r="J147" s="520">
        <f>IF('Small Fans'!L825="","",'Small Fans'!L825)</f>
        <v/>
      </c>
      <c r="K147" s="520">
        <f>IF('Small Fans'!L826="","",'Small Fans'!L826)</f>
        <v/>
      </c>
      <c r="L147" s="520">
        <f>IF('Small Fans'!K828="","",'Small Fans'!K828)</f>
        <v/>
      </c>
      <c r="M147" s="521">
        <f>IF(OR(D147="",E147="",D147=0),"",IF(OR(ISTEXT(E147),ISTEXT(D147),ISTEXT($E$5)),"",IF(ABS(E147/D147-1)&lt;=$E$5,"OK","Check")))</f>
        <v/>
      </c>
    </row>
    <row r="148" ht="13.35" customHeight="1" s="162">
      <c r="B148" s="516">
        <f>IF('Small Fans'!D844="","",'Small Fans'!D844)</f>
        <v/>
      </c>
      <c r="C148" s="517">
        <f>IF('Small Fans'!I844="","",'Small Fans'!I844)</f>
        <v/>
      </c>
      <c r="D148" s="518">
        <f>IF('Small Fans'!K848="","",'Small Fans'!K848)</f>
        <v/>
      </c>
      <c r="E148" s="518">
        <f>IF('Small Fans'!L848="","",'Small Fans'!L848)</f>
        <v/>
      </c>
      <c r="F148" s="519">
        <f>IF(OR(E148="",D148="",D148=0),"",IF(OR(ISTEXT(E148),ISTEXT(D148)),"",E148/D148))</f>
        <v/>
      </c>
      <c r="G148" s="518" t="n"/>
      <c r="H148" s="518" t="n"/>
      <c r="I148" s="520">
        <f>IF('Small Fans'!K849="","",'Small Fans'!K849)</f>
        <v/>
      </c>
      <c r="J148" s="520">
        <f>IF('Small Fans'!L849="","",'Small Fans'!L849)</f>
        <v/>
      </c>
      <c r="K148" s="520">
        <f>IF('Small Fans'!L850="","",'Small Fans'!L850)</f>
        <v/>
      </c>
      <c r="L148" s="520">
        <f>IF('Small Fans'!K852="","",'Small Fans'!K852)</f>
        <v/>
      </c>
      <c r="M148" s="521">
        <f>IF(OR(D148="",E148="",D148=0),"",IF(OR(ISTEXT(E148),ISTEXT(D148),ISTEXT($E$5)),"",IF(ABS(E148/D148-1)&lt;=$E$5,"OK","Check")))</f>
        <v/>
      </c>
    </row>
    <row r="149" ht="13.35" customHeight="1" s="162">
      <c r="B149" s="516">
        <f>IF('Small Fans'!D868="","",'Small Fans'!D868)</f>
        <v/>
      </c>
      <c r="C149" s="517">
        <f>IF('Small Fans'!I868="","",'Small Fans'!I868)</f>
        <v/>
      </c>
      <c r="D149" s="518">
        <f>IF('Small Fans'!K872="","",'Small Fans'!K872)</f>
        <v/>
      </c>
      <c r="E149" s="518">
        <f>IF('Small Fans'!L872="","",'Small Fans'!L872)</f>
        <v/>
      </c>
      <c r="F149" s="519">
        <f>IF(OR(E149="",D149="",D149=0),"",IF(OR(ISTEXT(E149),ISTEXT(D149)),"",E149/D149))</f>
        <v/>
      </c>
      <c r="G149" s="518" t="n"/>
      <c r="H149" s="518" t="n"/>
      <c r="I149" s="520">
        <f>IF('Small Fans'!K873="","",'Small Fans'!K873)</f>
        <v/>
      </c>
      <c r="J149" s="520">
        <f>IF('Small Fans'!L873="","",'Small Fans'!L873)</f>
        <v/>
      </c>
      <c r="K149" s="520">
        <f>IF('Small Fans'!L874="","",'Small Fans'!L874)</f>
        <v/>
      </c>
      <c r="L149" s="520">
        <f>IF('Small Fans'!K876="","",'Small Fans'!K876)</f>
        <v/>
      </c>
      <c r="M149" s="521">
        <f>IF(OR(D149="",E149="",D149=0),"",IF(OR(ISTEXT(E149),ISTEXT(D149),ISTEXT($E$5)),"",IF(ABS(E149/D149-1)&lt;=$E$5,"OK","Check")))</f>
        <v/>
      </c>
    </row>
    <row r="150" ht="13.35" customHeight="1" s="162">
      <c r="B150" s="516">
        <f>IF('Small Fans'!D892="","",'Small Fans'!D892)</f>
        <v/>
      </c>
      <c r="C150" s="517">
        <f>IF('Small Fans'!I892="","",'Small Fans'!I892)</f>
        <v/>
      </c>
      <c r="D150" s="518">
        <f>IF('Small Fans'!K896="","",'Small Fans'!K896)</f>
        <v/>
      </c>
      <c r="E150" s="518">
        <f>IF('Small Fans'!L896="","",'Small Fans'!L896)</f>
        <v/>
      </c>
      <c r="F150" s="519">
        <f>IF(OR(E150="",D150="",D150=0),"",IF(OR(ISTEXT(E150),ISTEXT(D150)),"",E150/D150))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IF(OR(D150="",E150="",D150=0),"",IF(OR(ISTEXT(E150),ISTEXT(D150),ISTEXT($E$5)),"",IF(ABS(E150/D150-1)&lt;=$E$5,"OK","Check")))</f>
        <v/>
      </c>
    </row>
    <row r="151" ht="13.35" customHeight="1" s="162">
      <c r="B151" s="516">
        <f>IF('Small Fans'!D916="","",'Small Fans'!D916)</f>
        <v/>
      </c>
      <c r="C151" s="517">
        <f>IF('Small Fans'!I916="","",'Small Fans'!I916)</f>
        <v/>
      </c>
      <c r="D151" s="518">
        <f>IF('Small Fans'!K920="","",'Small Fans'!K920)</f>
        <v/>
      </c>
      <c r="E151" s="518">
        <f>IF('Small Fans'!L920="","",'Small Fans'!L920)</f>
        <v/>
      </c>
      <c r="F151" s="519">
        <f>IF(OR(E151="",D151="",D151=0),"",IF(OR(ISTEXT(E151),ISTEXT(D151)),"",E151/D151))</f>
        <v/>
      </c>
      <c r="G151" s="518" t="n"/>
      <c r="H151" s="518" t="n"/>
      <c r="I151" s="520">
        <f>IF('Small Fans'!K921="","",'Small Fans'!K921)</f>
        <v/>
      </c>
      <c r="J151" s="520">
        <f>IF('Small Fans'!L921="","",'Small Fans'!L921)</f>
        <v/>
      </c>
      <c r="K151" s="520">
        <f>IF('Small Fans'!L922="","",'Small Fans'!L922)</f>
        <v/>
      </c>
      <c r="L151" s="520">
        <f>IF('Small Fans'!K924="","",'Small Fans'!K924)</f>
        <v/>
      </c>
      <c r="M151" s="521">
        <f>IF(OR(D151="",E151="",D151=0),"",IF(OR(ISTEXT(E151),ISTEXT(D151),ISTEXT($E$5)),"",IF(ABS(E151/D151-1)&lt;=$E$5,"OK","Check")))</f>
        <v/>
      </c>
    </row>
    <row r="152" ht="13.35" customHeight="1" s="162">
      <c r="B152" s="516">
        <f>IF('Small Fans'!D940="","",'Small Fans'!D940)</f>
        <v/>
      </c>
      <c r="C152" s="517">
        <f>IF('Small Fans'!I940="","",'Small Fans'!I940)</f>
        <v/>
      </c>
      <c r="D152" s="518">
        <f>IF('Small Fans'!K944="","",'Small Fans'!K944)</f>
        <v/>
      </c>
      <c r="E152" s="518">
        <f>IF('Small Fans'!L944="","",'Small Fans'!L944)</f>
        <v/>
      </c>
      <c r="F152" s="519">
        <f>IF(OR(E152="",D152="",D152=0),"",IF(OR(ISTEXT(E152),ISTEXT(D152)),"",E152/D152))</f>
        <v/>
      </c>
      <c r="G152" s="518" t="n"/>
      <c r="H152" s="518" t="n"/>
      <c r="I152" s="520">
        <f>IF('Small Fans'!K945="","",'Small Fans'!K945)</f>
        <v/>
      </c>
      <c r="J152" s="520">
        <f>IF('Small Fans'!L945="","",'Small Fans'!L945)</f>
        <v/>
      </c>
      <c r="K152" s="520">
        <f>IF('Small Fans'!L946="","",'Small Fans'!L946)</f>
        <v/>
      </c>
      <c r="L152" s="520">
        <f>IF('Small Fans'!K948="","",'Small Fans'!K948)</f>
        <v/>
      </c>
      <c r="M152" s="521">
        <f>IF(OR(D152="",E152="",D152=0),"",IF(OR(ISTEXT(E152),ISTEXT(D152),ISTEXT($E$5)),"",IF(ABS(E152/D152-1)&lt;=$E$5,"OK","Check")))</f>
        <v/>
      </c>
    </row>
    <row r="153" ht="13.35" customHeight="1" s="162">
      <c r="B153" s="515" t="inlineStr">
        <is>
          <t>Kitchen Hoods  (Design / Actual = hood exhaust)</t>
        </is>
      </c>
    </row>
    <row r="154" ht="13.35" customHeight="1" s="162">
      <c r="B154" s="516">
        <f>IF('Hoods'!D4="","",'Hoods'!D4)</f>
        <v/>
      </c>
      <c r="C154" s="517">
        <f>IF('Hoods'!I4="","",'Hoods'!I4)</f>
        <v/>
      </c>
      <c r="D154" s="518">
        <f>IF('Hoods'!B22="","",'Hoods'!B22)</f>
        <v/>
      </c>
      <c r="E154" s="518">
        <f>IF('Hoods'!F22="","",'Hoods'!F22)</f>
        <v/>
      </c>
      <c r="F154" s="519">
        <f>IF(OR(E154="",D154="",D154=0),"",IF(OR(ISTEXT(E154),ISTEXT(D154)),"",E154/D154))</f>
        <v/>
      </c>
      <c r="G154" s="518" t="n"/>
      <c r="H154" s="518" t="n"/>
      <c r="I154" s="520" t="n"/>
      <c r="J154" s="520" t="n"/>
      <c r="K154" s="520" t="n"/>
      <c r="L154" s="520" t="n"/>
      <c r="M154" s="521">
        <f>IF(OR(D154="",E154="",D154=0),"",IF(OR(ISTEXT(E154),ISTEXT(D154),ISTEXT($E$5)),"",IF(ABS(E154/D154-1)&lt;=$E$5,"OK","Check")))</f>
        <v/>
      </c>
    </row>
    <row r="155" ht="13.35" customHeight="1" s="162">
      <c r="B155" s="516">
        <f>IF('Hoods'!D25="","",'Hoods'!D25)</f>
        <v/>
      </c>
      <c r="C155" s="517">
        <f>IF('Hoods'!I25="","",'Hoods'!I25)</f>
        <v/>
      </c>
      <c r="D155" s="518">
        <f>IF('Hoods'!B43="","",'Hoods'!B43)</f>
        <v/>
      </c>
      <c r="E155" s="518">
        <f>IF('Hoods'!F43="","",'Hoods'!F43)</f>
        <v/>
      </c>
      <c r="F155" s="519">
        <f>IF(OR(E155="",D155="",D155=0),"",IF(OR(ISTEXT(E155),ISTEXT(D155)),"",E155/D155))</f>
        <v/>
      </c>
      <c r="G155" s="518" t="n"/>
      <c r="H155" s="518" t="n"/>
      <c r="I155" s="520" t="n"/>
      <c r="J155" s="520" t="n"/>
      <c r="K155" s="520" t="n"/>
      <c r="L155" s="520" t="n"/>
      <c r="M155" s="521">
        <f>IF(OR(D155="",E155="",D155=0),"",IF(OR(ISTEXT(E155),ISTEXT(D155),ISTEXT($E$5)),"",IF(ABS(E155/D155-1)&lt;=$E$5,"OK","Check")))</f>
        <v/>
      </c>
    </row>
    <row r="156" ht="13.35" customHeight="1" s="162">
      <c r="B156" s="516">
        <f>IF('Hoods'!D53="","",'Hoods'!D53)</f>
        <v/>
      </c>
      <c r="C156" s="517">
        <f>IF('Hoods'!I53="","",'Hoods'!I53)</f>
        <v/>
      </c>
      <c r="D156" s="518">
        <f>IF('Hoods'!B71="","",'Hoods'!B71)</f>
        <v/>
      </c>
      <c r="E156" s="518">
        <f>IF('Hoods'!F71="","",'Hoods'!F71)</f>
        <v/>
      </c>
      <c r="F156" s="519">
        <f>IF(OR(E156="",D156="",D156=0),"",IF(OR(ISTEXT(E156),ISTEXT(D156)),"",E156/D156))</f>
        <v/>
      </c>
      <c r="G156" s="518" t="n"/>
      <c r="H156" s="518" t="n"/>
      <c r="I156" s="520" t="n"/>
      <c r="J156" s="520" t="n"/>
      <c r="K156" s="520" t="n"/>
      <c r="L156" s="520" t="n"/>
      <c r="M156" s="521">
        <f>IF(OR(D156="",E156="",D156=0),"",IF(OR(ISTEXT(E156),ISTEXT(D156),ISTEXT($E$5)),"",IF(ABS(E156/D156-1)&lt;=$E$5,"OK","Check")))</f>
        <v/>
      </c>
    </row>
    <row r="157" ht="13.35" customHeight="1" s="162">
      <c r="B157" s="516">
        <f>IF('Hoods'!D74="","",'Hoods'!D74)</f>
        <v/>
      </c>
      <c r="C157" s="517">
        <f>IF('Hoods'!I74="","",'Hoods'!I74)</f>
        <v/>
      </c>
      <c r="D157" s="518">
        <f>IF('Hoods'!B92="","",'Hoods'!B92)</f>
        <v/>
      </c>
      <c r="E157" s="518">
        <f>IF('Hoods'!F92="","",'Hoods'!F92)</f>
        <v/>
      </c>
      <c r="F157" s="519">
        <f>IF(OR(E157="",D157="",D157=0),"",IF(OR(ISTEXT(E157),ISTEXT(D157)),"",E157/D157))</f>
        <v/>
      </c>
      <c r="G157" s="518" t="n"/>
      <c r="H157" s="518" t="n"/>
      <c r="I157" s="520" t="n"/>
      <c r="J157" s="520" t="n"/>
      <c r="K157" s="520" t="n"/>
      <c r="L157" s="520" t="n"/>
      <c r="M157" s="521">
        <f>IF(OR(D157="",E157="",D157=0),"",IF(OR(ISTEXT(E157),ISTEXT(D157),ISTEXT($E$5)),"",IF(ABS(E157/D157-1)&lt;=$E$5,"OK","Check")))</f>
        <v/>
      </c>
    </row>
    <row r="158" ht="13.35" customHeight="1" s="162">
      <c r="B158" s="516">
        <f>IF('Hoods'!D102="","",'Hoods'!D102)</f>
        <v/>
      </c>
      <c r="C158" s="517">
        <f>IF('Hoods'!I102="","",'Hoods'!I102)</f>
        <v/>
      </c>
      <c r="D158" s="518">
        <f>IF('Hoods'!B120="","",'Hoods'!B120)</f>
        <v/>
      </c>
      <c r="E158" s="518">
        <f>IF('Hoods'!F120="","",'Hoods'!F120)</f>
        <v/>
      </c>
      <c r="F158" s="519">
        <f>IF(OR(E158="",D158="",D158=0),"",IF(OR(ISTEXT(E158),ISTEXT(D158)),"",E158/D158))</f>
        <v/>
      </c>
      <c r="G158" s="518" t="n"/>
      <c r="H158" s="518" t="n"/>
      <c r="I158" s="520" t="n"/>
      <c r="J158" s="520" t="n"/>
      <c r="K158" s="520" t="n"/>
      <c r="L158" s="520" t="n"/>
      <c r="M158" s="521">
        <f>IF(OR(D158="",E158="",D158=0),"",IF(OR(ISTEXT(E158),ISTEXT(D158),ISTEXT($E$5)),"",IF(ABS(E158/D158-1)&lt;=$E$5,"OK","Check")))</f>
        <v/>
      </c>
    </row>
    <row r="159" ht="13.35" customHeight="1" s="162">
      <c r="B159" s="516">
        <f>IF('Hoods'!D123="","",'Hoods'!D123)</f>
        <v/>
      </c>
      <c r="C159" s="517">
        <f>IF('Hoods'!I123="","",'Hoods'!I123)</f>
        <v/>
      </c>
      <c r="D159" s="518">
        <f>IF('Hoods'!B141="","",'Hoods'!B141)</f>
        <v/>
      </c>
      <c r="E159" s="518">
        <f>IF('Hoods'!F141="","",'Hoods'!F141)</f>
        <v/>
      </c>
      <c r="F159" s="519">
        <f>IF(OR(E159="",D159="",D159=0),"",IF(OR(ISTEXT(E159),ISTEXT(D159)),"",E159/D159))</f>
        <v/>
      </c>
      <c r="G159" s="518" t="n"/>
      <c r="H159" s="518" t="n"/>
      <c r="I159" s="520" t="n"/>
      <c r="J159" s="520" t="n"/>
      <c r="K159" s="520" t="n"/>
      <c r="L159" s="520" t="n"/>
      <c r="M159" s="521">
        <f>IF(OR(D159="",E159="",D159=0),"",IF(OR(ISTEXT(E159),ISTEXT(D159),ISTEXT($E$5)),"",IF(ABS(E159/D159-1)&lt;=$E$5,"OK","Check")))</f>
        <v/>
      </c>
    </row>
    <row r="160" ht="13.35" customHeight="1" s="162">
      <c r="B160" s="516">
        <f>IF('Hoods'!D151="","",'Hoods'!D151)</f>
        <v/>
      </c>
      <c r="C160" s="517">
        <f>IF('Hoods'!I151="","",'Hoods'!I151)</f>
        <v/>
      </c>
      <c r="D160" s="518">
        <f>IF('Hoods'!B169="","",'Hoods'!B169)</f>
        <v/>
      </c>
      <c r="E160" s="518">
        <f>IF('Hoods'!F169="","",'Hoods'!F169)</f>
        <v/>
      </c>
      <c r="F160" s="519">
        <f>IF(OR(E160="",D160="",D160=0),"",IF(OR(ISTEXT(E160),ISTEXT(D160)),"",E160/D160))</f>
        <v/>
      </c>
      <c r="G160" s="518" t="n"/>
      <c r="H160" s="518" t="n"/>
      <c r="I160" s="520" t="n"/>
      <c r="J160" s="520" t="n"/>
      <c r="K160" s="520" t="n"/>
      <c r="L160" s="520" t="n"/>
      <c r="M160" s="521">
        <f>IF(OR(D160="",E160="",D160=0),"",IF(OR(ISTEXT(E160),ISTEXT(D160),ISTEXT($E$5)),"",IF(ABS(E160/D160-1)&lt;=$E$5,"OK","Check")))</f>
        <v/>
      </c>
    </row>
    <row r="161" ht="13.35" customHeight="1" s="162">
      <c r="B161" s="516">
        <f>IF('Hoods'!D172="","",'Hoods'!D172)</f>
        <v/>
      </c>
      <c r="C161" s="517">
        <f>IF('Hoods'!I172="","",'Hoods'!I172)</f>
        <v/>
      </c>
      <c r="D161" s="518">
        <f>IF('Hoods'!B190="","",'Hoods'!B190)</f>
        <v/>
      </c>
      <c r="E161" s="518">
        <f>IF('Hoods'!F190="","",'Hoods'!F190)</f>
        <v/>
      </c>
      <c r="F161" s="519">
        <f>IF(OR(E161="",D161="",D161=0),"",IF(OR(ISTEXT(E161),ISTEXT(D161)),"",E161/D161))</f>
        <v/>
      </c>
      <c r="G161" s="518" t="n"/>
      <c r="H161" s="518" t="n"/>
      <c r="I161" s="520" t="n"/>
      <c r="J161" s="520" t="n"/>
      <c r="K161" s="520" t="n"/>
      <c r="L161" s="520" t="n"/>
      <c r="M161" s="521">
        <f>IF(OR(D161="",E161="",D161=0),"",IF(OR(ISTEXT(E161),ISTEXT(D161),ISTEXT($E$5)),"",IF(ABS(E161/D161-1)&lt;=$E$5,"OK","Check")))</f>
        <v/>
      </c>
    </row>
    <row r="162" ht="13.35" customHeight="1" s="162">
      <c r="B162" s="516">
        <f>IF('Hoods'!D200="","",'Hoods'!D200)</f>
        <v/>
      </c>
      <c r="C162" s="517">
        <f>IF('Hoods'!I200="","",'Hoods'!I200)</f>
        <v/>
      </c>
      <c r="D162" s="518">
        <f>IF('Hoods'!B218="","",'Hoods'!B218)</f>
        <v/>
      </c>
      <c r="E162" s="518">
        <f>IF('Hoods'!F218="","",'Hoods'!F218)</f>
        <v/>
      </c>
      <c r="F162" s="519">
        <f>IF(OR(E162="",D162="",D162=0),"",IF(OR(ISTEXT(E162),ISTEXT(D162)),"",E162/D162))</f>
        <v/>
      </c>
      <c r="G162" s="518" t="n"/>
      <c r="H162" s="518" t="n"/>
      <c r="I162" s="520" t="n"/>
      <c r="J162" s="520" t="n"/>
      <c r="K162" s="520" t="n"/>
      <c r="L162" s="520" t="n"/>
      <c r="M162" s="521">
        <f>IF(OR(D162="",E162="",D162=0),"",IF(OR(ISTEXT(E162),ISTEXT(D162),ISTEXT($E$5)),"",IF(ABS(E162/D162-1)&lt;=$E$5,"OK","Check")))</f>
        <v/>
      </c>
    </row>
    <row r="163" ht="13.35" customHeight="1" s="162">
      <c r="B163" s="516">
        <f>IF('Hoods'!D221="","",'Hoods'!D221)</f>
        <v/>
      </c>
      <c r="C163" s="517">
        <f>IF('Hoods'!I221="","",'Hoods'!I221)</f>
        <v/>
      </c>
      <c r="D163" s="518">
        <f>IF('Hoods'!B239="","",'Hoods'!B239)</f>
        <v/>
      </c>
      <c r="E163" s="518">
        <f>IF('Hoods'!F239="","",'Hoods'!F239)</f>
        <v/>
      </c>
      <c r="F163" s="519">
        <f>IF(OR(E163="",D163="",D163=0),"",IF(OR(ISTEXT(E163),ISTEXT(D163)),"",E163/D163))</f>
        <v/>
      </c>
      <c r="G163" s="518" t="n"/>
      <c r="H163" s="518" t="n"/>
      <c r="I163" s="520" t="n"/>
      <c r="J163" s="520" t="n"/>
      <c r="K163" s="520" t="n"/>
      <c r="L163" s="520" t="n"/>
      <c r="M163" s="521">
        <f>IF(OR(D163="",E163="",D163=0),"",IF(OR(ISTEXT(E163),ISTEXT(D163),ISTEXT($E$5)),"",IF(ABS(E163/D163-1)&lt;=$E$5,"OK","Check")))</f>
        <v/>
      </c>
    </row>
    <row r="164" ht="13.35" customHeight="1" s="162">
      <c r="B164" s="516">
        <f>IF('Hoods'!D249="","",'Hoods'!D249)</f>
        <v/>
      </c>
      <c r="C164" s="517">
        <f>IF('Hoods'!I249="","",'Hoods'!I249)</f>
        <v/>
      </c>
      <c r="D164" s="518">
        <f>IF('Hoods'!B267="","",'Hoods'!B267)</f>
        <v/>
      </c>
      <c r="E164" s="518">
        <f>IF('Hoods'!F267="","",'Hoods'!F267)</f>
        <v/>
      </c>
      <c r="F164" s="519">
        <f>IF(OR(E164="",D164="",D164=0),"",IF(OR(ISTEXT(E164),ISTEXT(D164)),"",E164/D164))</f>
        <v/>
      </c>
      <c r="G164" s="518" t="n"/>
      <c r="H164" s="518" t="n"/>
      <c r="I164" s="520" t="n"/>
      <c r="J164" s="520" t="n"/>
      <c r="K164" s="520" t="n"/>
      <c r="L164" s="520" t="n"/>
      <c r="M164" s="521">
        <f>IF(OR(D164="",E164="",D164=0),"",IF(OR(ISTEXT(E164),ISTEXT(D164),ISTEXT($E$5)),"",IF(ABS(E164/D164-1)&lt;=$E$5,"OK","Check")))</f>
        <v/>
      </c>
    </row>
    <row r="165" ht="13.35" customHeight="1" s="162">
      <c r="B165" s="516">
        <f>IF('Hoods'!D270="","",'Hoods'!D270)</f>
        <v/>
      </c>
      <c r="C165" s="517">
        <f>IF('Hoods'!I270="","",'Hoods'!I270)</f>
        <v/>
      </c>
      <c r="D165" s="518">
        <f>IF('Hoods'!B288="","",'Hoods'!B288)</f>
        <v/>
      </c>
      <c r="E165" s="518">
        <f>IF('Hoods'!F288="","",'Hoods'!F288)</f>
        <v/>
      </c>
      <c r="F165" s="519">
        <f>IF(OR(E165="",D165="",D165=0),"",IF(OR(ISTEXT(E165),ISTEXT(D165)),"",E165/D165))</f>
        <v/>
      </c>
      <c r="G165" s="518" t="n"/>
      <c r="H165" s="518" t="n"/>
      <c r="I165" s="520" t="n"/>
      <c r="J165" s="520" t="n"/>
      <c r="K165" s="520" t="n"/>
      <c r="L165" s="520" t="n"/>
      <c r="M165" s="521">
        <f>IF(OR(D165="",E165="",D165=0),"",IF(OR(ISTEXT(E165),ISTEXT(D165),ISTEXT($E$5)),"",IF(ABS(E165/D165-1)&lt;=$E$5,"OK","Check")))</f>
        <v/>
      </c>
    </row>
    <row r="166" ht="13.35" customHeight="1" s="162">
      <c r="B166" s="516">
        <f>IF('Hoods'!D298="","",'Hoods'!D298)</f>
        <v/>
      </c>
      <c r="C166" s="517">
        <f>IF('Hoods'!I298="","",'Hoods'!I298)</f>
        <v/>
      </c>
      <c r="D166" s="518">
        <f>IF('Hoods'!B316="","",'Hoods'!B316)</f>
        <v/>
      </c>
      <c r="E166" s="518">
        <f>IF('Hoods'!F316="","",'Hoods'!F316)</f>
        <v/>
      </c>
      <c r="F166" s="519">
        <f>IF(OR(E166="",D166="",D166=0),"",IF(OR(ISTEXT(E166),ISTEXT(D166)),"",E166/D166))</f>
        <v/>
      </c>
      <c r="G166" s="518" t="n"/>
      <c r="H166" s="518" t="n"/>
      <c r="I166" s="520" t="n"/>
      <c r="J166" s="520" t="n"/>
      <c r="K166" s="520" t="n"/>
      <c r="L166" s="520" t="n"/>
      <c r="M166" s="521">
        <f>IF(OR(D166="",E166="",D166=0),"",IF(OR(ISTEXT(E166),ISTEXT(D166),ISTEXT($E$5)),"",IF(ABS(E166/D166-1)&lt;=$E$5,"OK","Check")))</f>
        <v/>
      </c>
    </row>
    <row r="167" ht="13.35" customHeight="1" s="162">
      <c r="B167" s="516">
        <f>IF('Hoods'!D319="","",'Hoods'!D319)</f>
        <v/>
      </c>
      <c r="C167" s="517">
        <f>IF('Hoods'!I319="","",'Hoods'!I319)</f>
        <v/>
      </c>
      <c r="D167" s="518">
        <f>IF('Hoods'!B337="","",'Hoods'!B337)</f>
        <v/>
      </c>
      <c r="E167" s="518">
        <f>IF('Hoods'!F337="","",'Hoods'!F337)</f>
        <v/>
      </c>
      <c r="F167" s="519">
        <f>IF(OR(E167="",D167="",D167=0),"",IF(OR(ISTEXT(E167),ISTEXT(D167)),"",E167/D167))</f>
        <v/>
      </c>
      <c r="G167" s="518" t="n"/>
      <c r="H167" s="518" t="n"/>
      <c r="I167" s="520" t="n"/>
      <c r="J167" s="520" t="n"/>
      <c r="K167" s="520" t="n"/>
      <c r="L167" s="520" t="n"/>
      <c r="M167" s="521">
        <f>IF(OR(D167="",E167="",D167=0),"",IF(OR(ISTEXT(E167),ISTEXT(D167),ISTEXT($E$5)),"",IF(ABS(E167/D167-1)&lt;=$E$5,"OK","Check")))</f>
        <v/>
      </c>
    </row>
    <row r="168" ht="13.35" customHeight="1" s="162">
      <c r="B168" s="516">
        <f>IF('Hoods'!D347="","",'Hoods'!D347)</f>
        <v/>
      </c>
      <c r="C168" s="517">
        <f>IF('Hoods'!I347="","",'Hoods'!I347)</f>
        <v/>
      </c>
      <c r="D168" s="518">
        <f>IF('Hoods'!B365="","",'Hoods'!B365)</f>
        <v/>
      </c>
      <c r="E168" s="518">
        <f>IF('Hoods'!F365="","",'Hoods'!F365)</f>
        <v/>
      </c>
      <c r="F168" s="519">
        <f>IF(OR(E168="",D168="",D168=0),"",IF(OR(ISTEXT(E168),ISTEXT(D168)),"",E168/D168))</f>
        <v/>
      </c>
      <c r="G168" s="518" t="n"/>
      <c r="H168" s="518" t="n"/>
      <c r="I168" s="520" t="n"/>
      <c r="J168" s="520" t="n"/>
      <c r="K168" s="520" t="n"/>
      <c r="L168" s="520" t="n"/>
      <c r="M168" s="521">
        <f>IF(OR(D168="",E168="",D168=0),"",IF(OR(ISTEXT(E168),ISTEXT(D168),ISTEXT($E$5)),"",IF(ABS(E168/D168-1)&lt;=$E$5,"OK","Check")))</f>
        <v/>
      </c>
    </row>
    <row r="169" ht="13.35" customHeight="1" s="162">
      <c r="B169" s="516">
        <f>IF('Hoods'!D368="","",'Hoods'!D368)</f>
        <v/>
      </c>
      <c r="C169" s="517">
        <f>IF('Hoods'!I368="","",'Hoods'!I368)</f>
        <v/>
      </c>
      <c r="D169" s="518">
        <f>IF('Hoods'!B386="","",'Hoods'!B386)</f>
        <v/>
      </c>
      <c r="E169" s="518">
        <f>IF('Hoods'!F386="","",'Hoods'!F386)</f>
        <v/>
      </c>
      <c r="F169" s="519">
        <f>IF(OR(E169="",D169="",D169=0),"",IF(OR(ISTEXT(E169),ISTEXT(D169)),"",E169/D169))</f>
        <v/>
      </c>
      <c r="G169" s="518" t="n"/>
      <c r="H169" s="518" t="n"/>
      <c r="I169" s="520" t="n"/>
      <c r="J169" s="520" t="n"/>
      <c r="K169" s="520" t="n"/>
      <c r="L169" s="520" t="n"/>
      <c r="M169" s="521">
        <f>IF(OR(D169="",E169="",D169=0),"",IF(OR(ISTEXT(E169),ISTEXT(D169),ISTEXT($E$5)),"",IF(ABS(E169/D169-1)&lt;=$E$5,"OK","Check")))</f>
        <v/>
      </c>
    </row>
    <row r="170" ht="13.35" customHeight="1" s="162">
      <c r="B170" s="516">
        <f>IF('Hoods'!D396="","",'Hoods'!D396)</f>
        <v/>
      </c>
      <c r="C170" s="517">
        <f>IF('Hoods'!I396="","",'Hoods'!I396)</f>
        <v/>
      </c>
      <c r="D170" s="518">
        <f>IF('Hoods'!B414="","",'Hoods'!B414)</f>
        <v/>
      </c>
      <c r="E170" s="518">
        <f>IF('Hoods'!F414="","",'Hoods'!F414)</f>
        <v/>
      </c>
      <c r="F170" s="519">
        <f>IF(OR(E170="",D170="",D170=0),"",IF(OR(ISTEXT(E170),ISTEXT(D170)),"",E170/D170))</f>
        <v/>
      </c>
      <c r="G170" s="518" t="n"/>
      <c r="H170" s="518" t="n"/>
      <c r="I170" s="520" t="n"/>
      <c r="J170" s="520" t="n"/>
      <c r="K170" s="520" t="n"/>
      <c r="L170" s="520" t="n"/>
      <c r="M170" s="521">
        <f>IF(OR(D170="",E170="",D170=0),"",IF(OR(ISTEXT(E170),ISTEXT(D170),ISTEXT($E$5)),"",IF(ABS(E170/D170-1)&lt;=$E$5,"OK","Check")))</f>
        <v/>
      </c>
    </row>
    <row r="171" ht="13.35" customHeight="1" s="162">
      <c r="B171" s="516">
        <f>IF('Hoods'!D417="","",'Hoods'!D417)</f>
        <v/>
      </c>
      <c r="C171" s="517">
        <f>IF('Hoods'!I417="","",'Hoods'!I417)</f>
        <v/>
      </c>
      <c r="D171" s="518">
        <f>IF('Hoods'!B435="","",'Hoods'!B435)</f>
        <v/>
      </c>
      <c r="E171" s="518">
        <f>IF('Hoods'!F435="","",'Hoods'!F435)</f>
        <v/>
      </c>
      <c r="F171" s="519">
        <f>IF(OR(E171="",D171="",D171=0),"",IF(OR(ISTEXT(E171),ISTEXT(D171)),"",E171/D171))</f>
        <v/>
      </c>
      <c r="G171" s="518" t="n"/>
      <c r="H171" s="518" t="n"/>
      <c r="I171" s="520" t="n"/>
      <c r="J171" s="520" t="n"/>
      <c r="K171" s="520" t="n"/>
      <c r="L171" s="520" t="n"/>
      <c r="M171" s="521">
        <f>IF(OR(D171="",E171="",D171=0),"",IF(OR(ISTEXT(E171),ISTEXT(D171),ISTEXT($E$5)),"",IF(ABS(E171/D171-1)&lt;=$E$5,"OK","Check")))</f>
        <v/>
      </c>
    </row>
    <row r="172" ht="13.35" customHeight="1" s="162">
      <c r="B172" s="516">
        <f>IF('Hoods'!D445="","",'Hoods'!D445)</f>
        <v/>
      </c>
      <c r="C172" s="517">
        <f>IF('Hoods'!I445="","",'Hoods'!I445)</f>
        <v/>
      </c>
      <c r="D172" s="518">
        <f>IF('Hoods'!B463="","",'Hoods'!B463)</f>
        <v/>
      </c>
      <c r="E172" s="518">
        <f>IF('Hoods'!F463="","",'Hoods'!F463)</f>
        <v/>
      </c>
      <c r="F172" s="519">
        <f>IF(OR(E172="",D172="",D172=0),"",IF(OR(ISTEXT(E172),ISTEXT(D172)),"",E172/D172))</f>
        <v/>
      </c>
      <c r="G172" s="518" t="n"/>
      <c r="H172" s="518" t="n"/>
      <c r="I172" s="520" t="n"/>
      <c r="J172" s="520" t="n"/>
      <c r="K172" s="520" t="n"/>
      <c r="L172" s="520" t="n"/>
      <c r="M172" s="521">
        <f>IF(OR(D172="",E172="",D172=0),"",IF(OR(ISTEXT(E172),ISTEXT(D172),ISTEXT($E$5)),"",IF(ABS(E172/D172-1)&lt;=$E$5,"OK","Check")))</f>
        <v/>
      </c>
    </row>
    <row r="173" ht="13.35" customHeight="1" s="162">
      <c r="B173" s="516">
        <f>IF('Hoods'!D466="","",'Hoods'!D466)</f>
        <v/>
      </c>
      <c r="C173" s="517">
        <f>IF('Hoods'!I466="","",'Hoods'!I466)</f>
        <v/>
      </c>
      <c r="D173" s="518">
        <f>IF('Hoods'!B484="","",'Hoods'!B484)</f>
        <v/>
      </c>
      <c r="E173" s="518">
        <f>IF('Hoods'!F484="","",'Hoods'!F484)</f>
        <v/>
      </c>
      <c r="F173" s="519">
        <f>IF(OR(E173="",D173="",D173=0),"",IF(OR(ISTEXT(E173),ISTEXT(D173)),"",E173/D173))</f>
        <v/>
      </c>
      <c r="G173" s="518" t="n"/>
      <c r="H173" s="518" t="n"/>
      <c r="I173" s="520" t="n"/>
      <c r="J173" s="520" t="n"/>
      <c r="K173" s="520" t="n"/>
      <c r="L173" s="520" t="n"/>
      <c r="M173" s="521">
        <f>IF(OR(D173="",E173="",D173=0),"",IF(OR(ISTEXT(E173),ISTEXT(D173),ISTEXT($E$5)),"",IF(ABS(E173/D173-1)&lt;=$E$5,"OK","Check")))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&amp;L&amp;G&amp;C&amp;"+,Bold"&amp;16&amp;K1F1F1FEquipment Summary</oddHeader>
    <oddFooter>&amp;C&amp;8Page &amp;P</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4"/>
  <sheetViews>
    <sheetView view="pageBreakPreview" tabSelected="0"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IF('RTUs'!K10="","",'RTUs'!K10)</f>
        <v/>
      </c>
      <c r="D7" s="173" t="n"/>
      <c r="E7" s="189">
        <f>IF('RTUs'!L10="","",'RTUs'!L10)</f>
        <v/>
      </c>
      <c r="F7" s="173" t="n"/>
      <c r="G7" s="49">
        <f>IF(OR(E7="",C7="",C7=0),"",IF(OR(ISTEXT(E7),ISTEXT(C7)),"",E7/C7))</f>
        <v/>
      </c>
      <c r="H7" s="11">
        <f>IF('{Equipment Data Entry}'!B81=0,"",'{Equipment Data Entry}'!B81)</f>
        <v/>
      </c>
      <c r="I7" s="189">
        <f>IF('Fans'!K9="","",'Fans'!K9)</f>
        <v/>
      </c>
      <c r="J7" s="173" t="n"/>
      <c r="K7" s="189">
        <f>IF('Fans'!L9="","",'Fans'!L9)</f>
        <v/>
      </c>
      <c r="L7" s="173" t="n"/>
      <c r="M7" s="49">
        <f>IF(OR(K7="",I7="",I7=0),"",IF(OR(ISTEXT(K7),ISTEXT(I7)),"",K7/I7))</f>
        <v/>
      </c>
    </row>
    <row r="8" ht="13.35" customHeight="1" s="162">
      <c r="B8" s="11">
        <f>IF('{Equipment Data Entry}'!B8=0,"",'{Equipment Data Entry}'!B8)</f>
        <v/>
      </c>
      <c r="C8" s="189">
        <f>IF('RTUs'!K114="","",'RTUs'!K114)</f>
        <v/>
      </c>
      <c r="D8" s="173" t="n"/>
      <c r="E8" s="189">
        <f>IF('RTUs'!L114="","",'RTUs'!L114)</f>
        <v/>
      </c>
      <c r="F8" s="173" t="n"/>
      <c r="G8" s="49">
        <f>IF(OR(E8="",C8="",C8=0),"",IF(OR(ISTEXT(E8),ISTEXT(C8)),"",E8/C8))</f>
        <v/>
      </c>
      <c r="H8" s="11">
        <f>IF('{Equipment Data Entry}'!B82=0,"",'{Equipment Data Entry}'!B82)</f>
        <v/>
      </c>
      <c r="I8" s="189">
        <f>IF('Fans'!K113="","",'Fans'!K113)</f>
        <v/>
      </c>
      <c r="J8" s="173" t="n"/>
      <c r="K8" s="189">
        <f>IF('Fans'!L113="","",'Fans'!L113)</f>
        <v/>
      </c>
      <c r="L8" s="173" t="n"/>
      <c r="M8" s="49">
        <f>IF(OR(K8="",I8="",I8=0),"",IF(OR(ISTEXT(K8),ISTEXT(I8)),"",K8/I8))</f>
        <v/>
      </c>
    </row>
    <row r="9" ht="13.35" customHeight="1" s="162">
      <c r="B9" s="11">
        <f>IF('{Equipment Data Entry}'!B9=0,"",'{Equipment Data Entry}'!B9)</f>
        <v/>
      </c>
      <c r="C9" s="189">
        <f>IF('RTUs'!K218="","",'RTUs'!K218)</f>
        <v/>
      </c>
      <c r="D9" s="173" t="n"/>
      <c r="E9" s="189">
        <f>IF('RTUs'!L218="","",'RTUs'!L218)</f>
        <v/>
      </c>
      <c r="F9" s="173" t="n"/>
      <c r="G9" s="49">
        <f>IF(OR(E9="",C9="",C9=0),"",IF(OR(ISTEXT(E9),ISTEXT(C9)),"",E9/C9))</f>
        <v/>
      </c>
      <c r="H9" s="11">
        <f>IF('{Equipment Data Entry}'!B83=0,"",'{Equipment Data Entry}'!B83)</f>
        <v/>
      </c>
      <c r="I9" s="189">
        <f>IF('Fans'!K217="","",'Fans'!K217)</f>
        <v/>
      </c>
      <c r="J9" s="173" t="n"/>
      <c r="K9" s="189">
        <f>IF('Fans'!L217="","",'Fans'!L217)</f>
        <v/>
      </c>
      <c r="L9" s="173" t="n"/>
      <c r="M9" s="49">
        <f>IF(OR(K9="",I9="",I9=0),"",IF(OR(ISTEXT(K9),ISTEXT(I9)),"",K9/I9))</f>
        <v/>
      </c>
    </row>
    <row r="10" ht="13.35" customHeight="1" s="162">
      <c r="B10" s="11">
        <f>IF('{Equipment Data Entry}'!B10=0,"",'{Equipment Data Entry}'!B10)</f>
        <v/>
      </c>
      <c r="C10" s="189">
        <f>IF('RTUs'!K322="","",'RTUs'!K322)</f>
        <v/>
      </c>
      <c r="D10" s="173" t="n"/>
      <c r="E10" s="189">
        <f>IF('RTUs'!L322="","",'RTUs'!L322)</f>
        <v/>
      </c>
      <c r="F10" s="173" t="n"/>
      <c r="G10" s="49">
        <f>IF(OR(E10="",C10="",C10=0),"",IF(OR(ISTEXT(E10),ISTEXT(C10)),"",E10/C10))</f>
        <v/>
      </c>
      <c r="H10" s="11">
        <f>IF('{Equipment Data Entry}'!B84=0,"",'{Equipment Data Entry}'!B84)</f>
        <v/>
      </c>
      <c r="I10" s="189">
        <f>IF('Fans'!K321="","",'Fans'!K321)</f>
        <v/>
      </c>
      <c r="J10" s="173" t="n"/>
      <c r="K10" s="189">
        <f>IF('Fans'!L321="","",'Fans'!L321)</f>
        <v/>
      </c>
      <c r="L10" s="173" t="n"/>
      <c r="M10" s="49">
        <f>IF(OR(K10="",I10="",I10=0),"",IF(OR(ISTEXT(K10),ISTEXT(I10)),"",K10/I10))</f>
        <v/>
      </c>
    </row>
    <row r="11" ht="13.35" customHeight="1" s="162">
      <c r="B11" s="11">
        <f>IF('{Equipment Data Entry}'!B11=0,"",'{Equipment Data Entry}'!B11)</f>
        <v/>
      </c>
      <c r="C11" s="189">
        <f>IF('RTUs'!K426="","",'RTUs'!K426)</f>
        <v/>
      </c>
      <c r="D11" s="173" t="n"/>
      <c r="E11" s="189">
        <f>IF('RTUs'!L426="","",'RTUs'!L426)</f>
        <v/>
      </c>
      <c r="F11" s="173" t="n"/>
      <c r="G11" s="49">
        <f>IF(OR(E11="",C11="",C11=0),"",IF(OR(ISTEXT(E11),ISTEXT(C11)),"",E11/C11))</f>
        <v/>
      </c>
      <c r="H11" s="11">
        <f>IF('{Equipment Data Entry}'!B85=0,"",'{Equipment Data Entry}'!B85)</f>
        <v/>
      </c>
      <c r="I11" s="189">
        <f>IF('Fans'!K425="","",'Fans'!K425)</f>
        <v/>
      </c>
      <c r="J11" s="173" t="n"/>
      <c r="K11" s="189">
        <f>IF('Fans'!L425="","",'Fans'!L425)</f>
        <v/>
      </c>
      <c r="L11" s="173" t="n"/>
      <c r="M11" s="49">
        <f>IF(OR(K11="",I11="",I11=0),"",IF(OR(ISTEXT(K11),ISTEXT(I11)),"",K11/I11))</f>
        <v/>
      </c>
    </row>
    <row r="12" ht="13.35" customHeight="1" s="162">
      <c r="B12" s="11">
        <f>IF('{Equipment Data Entry}'!B12=0,"",'{Equipment Data Entry}'!B12)</f>
        <v/>
      </c>
      <c r="C12" s="189">
        <f>IF('RTUs'!K530="","",'RTUs'!K530)</f>
        <v/>
      </c>
      <c r="D12" s="173" t="n"/>
      <c r="E12" s="189">
        <f>IF('RTUs'!L530="","",'RTUs'!L530)</f>
        <v/>
      </c>
      <c r="F12" s="173" t="n"/>
      <c r="G12" s="49">
        <f>IF(OR(E12="",C12="",C12=0),"",IF(OR(ISTEXT(E12),ISTEXT(C12)),"",E12/C12))</f>
        <v/>
      </c>
      <c r="H12" s="11">
        <f>IF('{Equipment Data Entry}'!B86=0,"",'{Equipment Data Entry}'!B86)</f>
        <v/>
      </c>
      <c r="I12" s="189">
        <f>IF('Fans'!K529="","",'Fans'!K529)</f>
        <v/>
      </c>
      <c r="J12" s="173" t="n"/>
      <c r="K12" s="189">
        <f>IF('Fans'!L529="","",'Fans'!L529)</f>
        <v/>
      </c>
      <c r="L12" s="173" t="n"/>
      <c r="M12" s="49">
        <f>IF(OR(K12="",I12="",I12=0),"",IF(OR(ISTEXT(K12),ISTEXT(I12)),"",K12/I12))</f>
        <v/>
      </c>
    </row>
    <row r="13" ht="13.35" customHeight="1" s="162">
      <c r="B13" s="11">
        <f>IF('{Equipment Data Entry}'!B13=0,"",'{Equipment Data Entry}'!B13)</f>
        <v/>
      </c>
      <c r="C13" s="189">
        <f>IF('RTUs'!K634="","",'RTUs'!K634)</f>
        <v/>
      </c>
      <c r="D13" s="173" t="n"/>
      <c r="E13" s="189">
        <f>IF('RTUs'!L634="","",'RTUs'!L634)</f>
        <v/>
      </c>
      <c r="F13" s="173" t="n"/>
      <c r="G13" s="49">
        <f>IF(OR(E13="",C13="",C13=0),"",IF(OR(ISTEXT(E13),ISTEXT(C13)),"",E13/C13))</f>
        <v/>
      </c>
      <c r="H13" s="11">
        <f>IF('{Equipment Data Entry}'!B87=0,"",'{Equipment Data Entry}'!B87)</f>
        <v/>
      </c>
      <c r="I13" s="189">
        <f>IF('Fans'!K633="","",'Fans'!K633)</f>
        <v/>
      </c>
      <c r="J13" s="173" t="n"/>
      <c r="K13" s="189">
        <f>IF('Fans'!L633="","",'Fans'!L633)</f>
        <v/>
      </c>
      <c r="L13" s="173" t="n"/>
      <c r="M13" s="49">
        <f>IF(OR(K13="",I13="",I13=0),"",IF(OR(ISTEXT(K13),ISTEXT(I13)),"",K13/I13))</f>
        <v/>
      </c>
    </row>
    <row r="14" ht="13.35" customHeight="1" s="162">
      <c r="B14" s="11">
        <f>IF('{Equipment Data Entry}'!B14=0,"",'{Equipment Data Entry}'!B14)</f>
        <v/>
      </c>
      <c r="C14" s="189">
        <f>IF('RTUs'!K738="","",'RTUs'!K738)</f>
        <v/>
      </c>
      <c r="D14" s="173" t="n"/>
      <c r="E14" s="189">
        <f>IF('RTUs'!L738="","",'RTUs'!L738)</f>
        <v/>
      </c>
      <c r="F14" s="173" t="n"/>
      <c r="G14" s="49">
        <f>IF(OR(E14="",C14="",C14=0),"",IF(OR(ISTEXT(E14),ISTEXT(C14)),"",E14/C14))</f>
        <v/>
      </c>
      <c r="H14" s="11">
        <f>IF('{Equipment Data Entry}'!B88=0,"",'{Equipment Data Entry}'!B88)</f>
        <v/>
      </c>
      <c r="I14" s="189">
        <f>IF('Fans'!K737="","",'Fans'!K737)</f>
        <v/>
      </c>
      <c r="J14" s="173" t="n"/>
      <c r="K14" s="189">
        <f>IF('Fans'!L737="","",'Fans'!L737)</f>
        <v/>
      </c>
      <c r="L14" s="173" t="n"/>
      <c r="M14" s="49">
        <f>IF(OR(K14="",I14="",I14=0),"",IF(OR(ISTEXT(K14),ISTEXT(I14)),"",K14/I14))</f>
        <v/>
      </c>
    </row>
    <row r="15" ht="13.35" customHeight="1" s="162">
      <c r="B15" s="11">
        <f>IF('{Equipment Data Entry}'!B15=0,"",'{Equipment Data Entry}'!B15)</f>
        <v/>
      </c>
      <c r="C15" s="189">
        <f>IF('RTUs'!K842="","",'RTUs'!K842)</f>
        <v/>
      </c>
      <c r="D15" s="173" t="n"/>
      <c r="E15" s="189">
        <f>IF('RTUs'!L842="","",'RTUs'!L842)</f>
        <v/>
      </c>
      <c r="F15" s="173" t="n"/>
      <c r="G15" s="49">
        <f>IF(OR(E15="",C15="",C15=0),"",IF(OR(ISTEXT(E15),ISTEXT(C15)),"",E15/C15))</f>
        <v/>
      </c>
      <c r="H15" s="11">
        <f>IF('{Equipment Data Entry}'!B89=0,"",'{Equipment Data Entry}'!B89)</f>
        <v/>
      </c>
      <c r="I15" s="189">
        <f>IF('Fans'!K841="","",'Fans'!K841)</f>
        <v/>
      </c>
      <c r="J15" s="173" t="n"/>
      <c r="K15" s="189">
        <f>IF('Fans'!L841="","",'Fans'!L841)</f>
        <v/>
      </c>
      <c r="L15" s="173" t="n"/>
      <c r="M15" s="49">
        <f>IF(OR(K15="",I15="",I15=0),"",IF(OR(ISTEXT(K15),ISTEXT(I15)),"",K15/I15))</f>
        <v/>
      </c>
    </row>
    <row r="16" ht="13.35" customHeight="1" s="162">
      <c r="B16" s="11">
        <f>IF('{Equipment Data Entry}'!B16=0,"",'{Equipment Data Entry}'!B16)</f>
        <v/>
      </c>
      <c r="C16" s="189">
        <f>IF('RTUs'!K946="","",'RTUs'!K946)</f>
        <v/>
      </c>
      <c r="D16" s="173" t="n"/>
      <c r="E16" s="189">
        <f>IF('RTUs'!L946="","",'RTUs'!L946)</f>
        <v/>
      </c>
      <c r="F16" s="173" t="n"/>
      <c r="G16" s="49">
        <f>IF(OR(E16="",C16="",C16=0),"",IF(OR(ISTEXT(E16),ISTEXT(C16)),"",E16/C16))</f>
        <v/>
      </c>
      <c r="H16" s="11">
        <f>IF('{Equipment Data Entry}'!B90=0,"",'{Equipment Data Entry}'!B90)</f>
        <v/>
      </c>
      <c r="I16" s="189">
        <f>IF('Fans'!K945="","",'Fans'!K945)</f>
        <v/>
      </c>
      <c r="J16" s="173" t="n"/>
      <c r="K16" s="189">
        <f>IF('Fans'!L945="","",'Fans'!L945)</f>
        <v/>
      </c>
      <c r="L16" s="173" t="n"/>
      <c r="M16" s="49">
        <f>IF(OR(K16="",I16="",I16=0),"",IF(OR(ISTEXT(K16),ISTEXT(I16)),"",K16/I16))</f>
        <v/>
      </c>
    </row>
    <row r="17" ht="13.35" customHeight="1" s="162">
      <c r="B17" s="11">
        <f>IF('{Equipment Data Entry}'!B17=0,"",'{Equipment Data Entry}'!B17)</f>
        <v/>
      </c>
      <c r="C17" s="189">
        <f>IF('RTUs'!K1050="","",'RTUs'!K1050)</f>
        <v/>
      </c>
      <c r="D17" s="173" t="n"/>
      <c r="E17" s="189">
        <f>IF('RTUs'!L1050="","",'RTUs'!L1050)</f>
        <v/>
      </c>
      <c r="F17" s="173" t="n"/>
      <c r="G17" s="49">
        <f>IF(OR(E17="",C17="",C17=0),"",IF(OR(ISTEXT(E17),ISTEXT(C17)),"",E17/C17))</f>
        <v/>
      </c>
      <c r="H17" s="11">
        <f>IF('{Equipment Data Entry}'!B91=0,"",'{Equipment Data Entry}'!B91)</f>
        <v/>
      </c>
      <c r="I17" s="189">
        <f>IF('Fans'!K1049="","",'Fans'!K1049)</f>
        <v/>
      </c>
      <c r="J17" s="173" t="n"/>
      <c r="K17" s="189">
        <f>IF('Fans'!L1049="","",'Fans'!L1049)</f>
        <v/>
      </c>
      <c r="L17" s="173" t="n"/>
      <c r="M17" s="49">
        <f>IF(OR(K17="",I17="",I17=0),"",IF(OR(ISTEXT(K17),ISTEXT(I17)),"",K17/I17))</f>
        <v/>
      </c>
    </row>
    <row r="18" ht="13.35" customHeight="1" s="162">
      <c r="B18" s="11">
        <f>IF('{Equipment Data Entry}'!B18=0,"",'{Equipment Data Entry}'!B18)</f>
        <v/>
      </c>
      <c r="C18" s="189">
        <f>IF('RTUs'!K1154="","",'RTUs'!K1154)</f>
        <v/>
      </c>
      <c r="D18" s="173" t="n"/>
      <c r="E18" s="189">
        <f>IF('RTUs'!L1154="","",'RTUs'!L1154)</f>
        <v/>
      </c>
      <c r="F18" s="173" t="n"/>
      <c r="G18" s="49">
        <f>IF(OR(E18="",C18="",C18=0),"",IF(OR(ISTEXT(E18),ISTEXT(C18)),"",E18/C18))</f>
        <v/>
      </c>
      <c r="H18" s="11">
        <f>IF('{Equipment Data Entry}'!B92=0,"",'{Equipment Data Entry}'!B92)</f>
        <v/>
      </c>
      <c r="I18" s="189">
        <f>IF('Fans'!K1153="","",'Fans'!K1153)</f>
        <v/>
      </c>
      <c r="J18" s="173" t="n"/>
      <c r="K18" s="189">
        <f>IF('Fans'!L1153="","",'Fans'!L1153)</f>
        <v/>
      </c>
      <c r="L18" s="173" t="n"/>
      <c r="M18" s="49">
        <f>IF(OR(K18="",I18="",I18=0),"",IF(OR(ISTEXT(K18),ISTEXT(I18)),"",K18/I18))</f>
        <v/>
      </c>
    </row>
    <row r="19" ht="13.35" customHeight="1" s="162">
      <c r="B19" s="11">
        <f>IF('{Equipment Data Entry}'!B19=0,"",'{Equipment Data Entry}'!B19)</f>
        <v/>
      </c>
      <c r="C19" s="189">
        <f>IF('RTUs'!K1258="","",'RTUs'!K1258)</f>
        <v/>
      </c>
      <c r="D19" s="173" t="n"/>
      <c r="E19" s="189">
        <f>IF('RTUs'!L1258="","",'RTUs'!L1258)</f>
        <v/>
      </c>
      <c r="F19" s="173" t="n"/>
      <c r="G19" s="49">
        <f>IF(OR(E19="",C19="",C19=0),"",IF(OR(ISTEXT(E19),ISTEXT(C19)),"",E19/C19))</f>
        <v/>
      </c>
      <c r="H19" s="11">
        <f>IF('{Equipment Data Entry}'!B93=0,"",'{Equipment Data Entry}'!B93)</f>
        <v/>
      </c>
      <c r="I19" s="189">
        <f>IF('Fans'!K1257="","",'Fans'!K1257)</f>
        <v/>
      </c>
      <c r="J19" s="173" t="n"/>
      <c r="K19" s="189">
        <f>IF('Fans'!L1257="","",'Fans'!L1257)</f>
        <v/>
      </c>
      <c r="L19" s="173" t="n"/>
      <c r="M19" s="49">
        <f>IF(OR(K19="",I19="",I19=0),"",IF(OR(ISTEXT(K19),ISTEXT(I19)),"",K19/I19))</f>
        <v/>
      </c>
    </row>
    <row r="20" ht="13.35" customHeight="1" s="162">
      <c r="B20" s="11">
        <f>IF('{Equipment Data Entry}'!B20=0,"",'{Equipment Data Entry}'!B20)</f>
        <v/>
      </c>
      <c r="C20" s="189">
        <f>IF('RTUs'!K1362="","",'RTUs'!K1362)</f>
        <v/>
      </c>
      <c r="D20" s="173" t="n"/>
      <c r="E20" s="189">
        <f>IF('RTUs'!L1362="","",'RTUs'!L1362)</f>
        <v/>
      </c>
      <c r="F20" s="173" t="n"/>
      <c r="G20" s="49">
        <f>IF(OR(E20="",C20="",C20=0),"",IF(OR(ISTEXT(E20),ISTEXT(C20)),"",E20/C20))</f>
        <v/>
      </c>
      <c r="H20" s="11">
        <f>IF('{Equipment Data Entry}'!B94=0,"",'{Equipment Data Entry}'!B94)</f>
        <v/>
      </c>
      <c r="I20" s="189">
        <f>IF('Fans'!K1361="","",'Fans'!K1361)</f>
        <v/>
      </c>
      <c r="J20" s="173" t="n"/>
      <c r="K20" s="189">
        <f>IF('Fans'!L1361="","",'Fans'!L1361)</f>
        <v/>
      </c>
      <c r="L20" s="173" t="n"/>
      <c r="M20" s="49">
        <f>IF(OR(K20="",I20="",I20=0),"",IF(OR(ISTEXT(K20),ISTEXT(I20)),"",K20/I20))</f>
        <v/>
      </c>
    </row>
    <row r="21" ht="13.35" customHeight="1" s="162">
      <c r="B21" s="11">
        <f>IF('{Equipment Data Entry}'!B21=0,"",'{Equipment Data Entry}'!B21)</f>
        <v/>
      </c>
      <c r="C21" s="189">
        <f>IF('RTUs'!K1466="","",'RTUs'!K1466)</f>
        <v/>
      </c>
      <c r="D21" s="173" t="n"/>
      <c r="E21" s="189">
        <f>IF('RTUs'!L1466="","",'RTUs'!L1466)</f>
        <v/>
      </c>
      <c r="F21" s="173" t="n"/>
      <c r="G21" s="49">
        <f>IF(OR(E21="",C21="",C21=0),"",IF(OR(ISTEXT(E21),ISTEXT(C21)),"",E21/C21))</f>
        <v/>
      </c>
      <c r="H21" s="11">
        <f>IF('{Equipment Data Entry}'!B95=0,"",'{Equipment Data Entry}'!B95)</f>
        <v/>
      </c>
      <c r="I21" s="189">
        <f>IF('Fans'!K1465="","",'Fans'!K1465)</f>
        <v/>
      </c>
      <c r="J21" s="173" t="n"/>
      <c r="K21" s="189">
        <f>IF('Fans'!L1465="","",'Fans'!L1465)</f>
        <v/>
      </c>
      <c r="L21" s="173" t="n"/>
      <c r="M21" s="49">
        <f>IF(OR(K21="",I21="",I21=0),"",IF(OR(ISTEXT(K21),ISTEXT(I21)),"",K21/I21))</f>
        <v/>
      </c>
    </row>
    <row r="22" ht="13.35" customHeight="1" s="162">
      <c r="B22" s="11">
        <f>IF('{Equipment Data Entry}'!B22=0,"",'{Equipment Data Entry}'!B22)</f>
        <v/>
      </c>
      <c r="C22" s="189">
        <f>IF('RTUs'!K1570="","",'RTUs'!K1570)</f>
        <v/>
      </c>
      <c r="D22" s="173" t="n"/>
      <c r="E22" s="189">
        <f>IF('RTUs'!L1570="","",'RTUs'!L1570)</f>
        <v/>
      </c>
      <c r="F22" s="173" t="n"/>
      <c r="G22" s="49">
        <f>IF(OR(E22="",C22="",C22=0),"",IF(OR(ISTEXT(E22),ISTEXT(C22)),"",E22/C22))</f>
        <v/>
      </c>
      <c r="H22" s="11">
        <f>IF('{Equipment Data Entry}'!B96=0,"",'{Equipment Data Entry}'!B96)</f>
        <v/>
      </c>
      <c r="I22" s="189">
        <f>IF('Fans'!K1569="","",'Fans'!K1569)</f>
        <v/>
      </c>
      <c r="J22" s="173" t="n"/>
      <c r="K22" s="189">
        <f>IF('Fans'!L1569="","",'Fans'!L1569)</f>
        <v/>
      </c>
      <c r="L22" s="173" t="n"/>
      <c r="M22" s="49">
        <f>IF(OR(K22="",I22="",I22=0),"",IF(OR(ISTEXT(K22),ISTEXT(I22)),"",K22/I22))</f>
        <v/>
      </c>
    </row>
    <row r="23" ht="13.35" customHeight="1" s="162">
      <c r="B23" s="11">
        <f>IF('{Equipment Data Entry}'!B23=0,"",'{Equipment Data Entry}'!B23)</f>
        <v/>
      </c>
      <c r="C23" s="189">
        <f>IF('RTUs'!K1674="","",'RTUs'!K1674)</f>
        <v/>
      </c>
      <c r="D23" s="173" t="n"/>
      <c r="E23" s="189">
        <f>IF('RTUs'!L1674="","",'RTUs'!L1674)</f>
        <v/>
      </c>
      <c r="F23" s="173" t="n"/>
      <c r="G23" s="49">
        <f>IF(OR(E23="",C23="",C23=0),"",IF(OR(ISTEXT(E23),ISTEXT(C23)),"",E23/C23))</f>
        <v/>
      </c>
      <c r="H23" s="11">
        <f>IF('{Equipment Data Entry}'!B97=0,"",'{Equipment Data Entry}'!B97)</f>
        <v/>
      </c>
      <c r="I23" s="189">
        <f>IF('Fans'!K1673="","",'Fans'!K1673)</f>
        <v/>
      </c>
      <c r="J23" s="173" t="n"/>
      <c r="K23" s="189">
        <f>IF('Fans'!L1673="","",'Fans'!L1673)</f>
        <v/>
      </c>
      <c r="L23" s="173" t="n"/>
      <c r="M23" s="49">
        <f>IF(OR(K23="",I23="",I23=0),"",IF(OR(ISTEXT(K23),ISTEXT(I23)),"",K23/I23))</f>
        <v/>
      </c>
    </row>
    <row r="24" ht="13.35" customHeight="1" s="162">
      <c r="B24" s="11">
        <f>IF('{Equipment Data Entry}'!B24=0,"",'{Equipment Data Entry}'!B24)</f>
        <v/>
      </c>
      <c r="C24" s="189">
        <f>IF('RTUs'!K1778="","",'RTUs'!K1778)</f>
        <v/>
      </c>
      <c r="D24" s="173" t="n"/>
      <c r="E24" s="189">
        <f>IF('RTUs'!L1778="","",'RTUs'!L1778)</f>
        <v/>
      </c>
      <c r="F24" s="173" t="n"/>
      <c r="G24" s="49">
        <f>IF(OR(E24="",C24="",C24=0),"",IF(OR(ISTEXT(E24),ISTEXT(C24)),"",E24/C24))</f>
        <v/>
      </c>
      <c r="H24" s="11">
        <f>IF('{Equipment Data Entry}'!B98=0,"",'{Equipment Data Entry}'!B98)</f>
        <v/>
      </c>
      <c r="I24" s="189">
        <f>IF('Fans'!K1777="","",'Fans'!K1777)</f>
        <v/>
      </c>
      <c r="J24" s="173" t="n"/>
      <c r="K24" s="189">
        <f>IF('Fans'!L1777="","",'Fans'!L1777)</f>
        <v/>
      </c>
      <c r="L24" s="173" t="n"/>
      <c r="M24" s="49">
        <f>IF(OR(K24="",I24="",I24=0),"",IF(OR(ISTEXT(K24),ISTEXT(I24)),"",K24/I24))</f>
        <v/>
      </c>
    </row>
    <row r="25" ht="13.35" customHeight="1" s="162">
      <c r="B25" s="11">
        <f>IF('{Equipment Data Entry}'!B25=0,"",'{Equipment Data Entry}'!B25)</f>
        <v/>
      </c>
      <c r="C25" s="189">
        <f>IF('RTUs'!K1882="","",'RTUs'!K1882)</f>
        <v/>
      </c>
      <c r="D25" s="173" t="n"/>
      <c r="E25" s="189">
        <f>IF('RTUs'!L1882="","",'RTUs'!L1882)</f>
        <v/>
      </c>
      <c r="F25" s="173" t="n"/>
      <c r="G25" s="49">
        <f>IF(OR(E25="",C25="",C25=0),"",IF(OR(ISTEXT(E25),ISTEXT(C25)),"",E25/C25))</f>
        <v/>
      </c>
      <c r="H25" s="11">
        <f>IF('{Equipment Data Entry}'!B99=0,"",'{Equipment Data Entry}'!B99)</f>
        <v/>
      </c>
      <c r="I25" s="189">
        <f>IF('Fans'!K1881="","",'Fans'!K1881)</f>
        <v/>
      </c>
      <c r="J25" s="173" t="n"/>
      <c r="K25" s="189">
        <f>IF('Fans'!L1881="","",'Fans'!L1881)</f>
        <v/>
      </c>
      <c r="L25" s="173" t="n"/>
      <c r="M25" s="49">
        <f>IF(OR(K25="",I25="",I25=0),"",IF(OR(ISTEXT(K25),ISTEXT(I25)),"",K25/I25))</f>
        <v/>
      </c>
    </row>
    <row r="26" ht="13.35" customHeight="1" s="162">
      <c r="B26" s="11">
        <f>IF('{Equipment Data Entry}'!B26=0,"",'{Equipment Data Entry}'!B26)</f>
        <v/>
      </c>
      <c r="C26" s="189">
        <f>IF('RTUs'!K1986="","",'RTUs'!K1986)</f>
        <v/>
      </c>
      <c r="D26" s="173" t="n"/>
      <c r="E26" s="189">
        <f>IF('RTUs'!L1986="","",'RTUs'!L1986)</f>
        <v/>
      </c>
      <c r="F26" s="173" t="n"/>
      <c r="G26" s="49">
        <f>IF(OR(E26="",C26="",C26=0),"",IF(OR(ISTEXT(E26),ISTEXT(C26)),"",E26/C26))</f>
        <v/>
      </c>
      <c r="H26" s="11">
        <f>IF('{Equipment Data Entry}'!B100=0,"",'{Equipment Data Entry}'!B100)</f>
        <v/>
      </c>
      <c r="I26" s="189">
        <f>IF('Fans'!K1985="","",'Fans'!K1985)</f>
        <v/>
      </c>
      <c r="J26" s="173" t="n"/>
      <c r="K26" s="189">
        <f>IF('Fans'!L1985="","",'Fans'!L1985)</f>
        <v/>
      </c>
      <c r="L26" s="173" t="n"/>
      <c r="M26" s="49">
        <f>IF(OR(K26="",I26="",I26=0),"",IF(OR(ISTEXT(K26),ISTEXT(I26)),"",K26/I26))</f>
        <v/>
      </c>
    </row>
    <row r="27" hidden="1" ht="13.35" customHeight="1" s="162">
      <c r="B27" s="11">
        <f>IF('{Equipment Data Entry}'!B27=0,"",'{Equipment Data Entry}'!B27)</f>
        <v/>
      </c>
      <c r="C27" s="189">
        <f>IF('RTUs'!K2090="","",'RTUs'!K2090)</f>
        <v/>
      </c>
      <c r="D27" s="173" t="n"/>
      <c r="E27" s="189">
        <f>IF('RTUs'!L2090="","",'RTUs'!L2090)</f>
        <v/>
      </c>
      <c r="F27" s="173" t="n"/>
      <c r="G27" s="49">
        <f>IF(OR(E27="",C27="",C27=0),"",IF(OR(ISTEXT(E27),ISTEXT(C27)),"",E27/C27))</f>
        <v/>
      </c>
      <c r="H27" s="11">
        <f>IF('{Equipment Data Entry}'!B101=0,"",'{Equipment Data Entry}'!B101)</f>
        <v/>
      </c>
      <c r="I27" s="189">
        <f>IF('Fans'!K2089="","",'Fans'!K2089)</f>
        <v/>
      </c>
      <c r="J27" s="173" t="n"/>
      <c r="K27" s="189">
        <f>IF('Fans'!L2089="","",'Fans'!L2089)</f>
        <v/>
      </c>
      <c r="L27" s="173" t="n"/>
      <c r="M27" s="49">
        <f>IF(OR(K27="",I27="",I27=0),"",IF(OR(ISTEXT(K27),ISTEXT(I27)),"",K27/I27))</f>
        <v/>
      </c>
    </row>
    <row r="28" hidden="1" ht="13.35" customHeight="1" s="162">
      <c r="B28" s="11">
        <f>IF('{Equipment Data Entry}'!B28=0,"",'{Equipment Data Entry}'!B28)</f>
        <v/>
      </c>
      <c r="C28" s="189">
        <f>IF('RTUs'!K2194="","",'RTUs'!K2194)</f>
        <v/>
      </c>
      <c r="D28" s="173" t="n"/>
      <c r="E28" s="189">
        <f>IF('RTUs'!L2194="","",'RTUs'!L2194)</f>
        <v/>
      </c>
      <c r="F28" s="173" t="n"/>
      <c r="G28" s="49">
        <f>IF(OR(E28="",C28="",C28=0),"",IF(OR(ISTEXT(E28),ISTEXT(C28)),"",E28/C28))</f>
        <v/>
      </c>
      <c r="H28" s="11">
        <f>IF('{Equipment Data Entry}'!B102=0,"",'{Equipment Data Entry}'!B102)</f>
        <v/>
      </c>
      <c r="I28" s="189">
        <f>IF('Fans'!K2193="","",'Fans'!K2193)</f>
        <v/>
      </c>
      <c r="J28" s="173" t="n"/>
      <c r="K28" s="189">
        <f>IF('Fans'!L2193="","",'Fans'!L2193)</f>
        <v/>
      </c>
      <c r="L28" s="173" t="n"/>
      <c r="M28" s="49">
        <f>IF(OR(K28="",I28="",I28=0),"",IF(OR(ISTEXT(K28),ISTEXT(I28)),"",K28/I28))</f>
        <v/>
      </c>
    </row>
    <row r="29" hidden="1" ht="13.35" customHeight="1" s="162">
      <c r="B29" s="11">
        <f>IF('{Equipment Data Entry}'!B29=0,"",'{Equipment Data Entry}'!B29)</f>
        <v/>
      </c>
      <c r="C29" s="189">
        <f>IF('RTUs'!K2298="","",'RTUs'!K2298)</f>
        <v/>
      </c>
      <c r="D29" s="173" t="n"/>
      <c r="E29" s="189">
        <f>IF('RTUs'!L2298="","",'RTUs'!L2298)</f>
        <v/>
      </c>
      <c r="F29" s="173" t="n"/>
      <c r="G29" s="49">
        <f>IF(OR(E29="",C29="",C29=0),"",IF(OR(ISTEXT(E29),ISTEXT(C29)),"",E29/C29))</f>
        <v/>
      </c>
      <c r="H29" s="11">
        <f>IF('{Equipment Data Entry}'!B103=0,"",'{Equipment Data Entry}'!B103)</f>
        <v/>
      </c>
      <c r="I29" s="189">
        <f>IF('Fans'!K2297="","",'Fans'!K2297)</f>
        <v/>
      </c>
      <c r="J29" s="173" t="n"/>
      <c r="K29" s="189">
        <f>IF('Fans'!L2297="","",'Fans'!L2297)</f>
        <v/>
      </c>
      <c r="L29" s="173" t="n"/>
      <c r="M29" s="49">
        <f>IF(OR(K29="",I29="",I29=0),"",IF(OR(ISTEXT(K29),ISTEXT(I29)),"",K29/I29))</f>
        <v/>
      </c>
    </row>
    <row r="30" hidden="1" ht="13.35" customHeight="1" s="162">
      <c r="B30" s="11">
        <f>IF('{Equipment Data Entry}'!B30=0,"",'{Equipment Data Entry}'!B30)</f>
        <v/>
      </c>
      <c r="C30" s="189">
        <f>IF('RTUs'!K2402="","",'RTUs'!K2402)</f>
        <v/>
      </c>
      <c r="D30" s="173" t="n"/>
      <c r="E30" s="189">
        <f>IF('RTUs'!L2402="","",'RTUs'!L2402)</f>
        <v/>
      </c>
      <c r="F30" s="173" t="n"/>
      <c r="G30" s="49">
        <f>IF(OR(E30="",C30="",C30=0),"",IF(OR(ISTEXT(E30),ISTEXT(C30)),"",E30/C30))</f>
        <v/>
      </c>
      <c r="H30" s="11">
        <f>IF('{Equipment Data Entry}'!B104=0,"",'{Equipment Data Entry}'!B104)</f>
        <v/>
      </c>
      <c r="I30" s="189">
        <f>IF('Fans'!K2401="","",'Fans'!K2401)</f>
        <v/>
      </c>
      <c r="J30" s="173" t="n"/>
      <c r="K30" s="189">
        <f>IF('Fans'!L2401="","",'Fans'!L2401)</f>
        <v/>
      </c>
      <c r="L30" s="173" t="n"/>
      <c r="M30" s="49">
        <f>IF(OR(K30="",I30="",I30=0),"",IF(OR(ISTEXT(K30),ISTEXT(I30)),"",K30/I30))</f>
        <v/>
      </c>
    </row>
    <row r="31" hidden="1" ht="13.35" customHeight="1" s="162">
      <c r="B31" s="11">
        <f>IF('{Equipment Data Entry}'!B31=0,"",'{Equipment Data Entry}'!B31)</f>
        <v/>
      </c>
      <c r="C31" s="189">
        <f>IF('RTUs'!K2506="","",'RTUs'!K2506)</f>
        <v/>
      </c>
      <c r="D31" s="173" t="n"/>
      <c r="E31" s="189">
        <f>IF('RTUs'!L2506="","",'RTUs'!L2506)</f>
        <v/>
      </c>
      <c r="F31" s="173" t="n"/>
      <c r="G31" s="49">
        <f>IF(OR(E31="",C31="",C31=0),"",IF(OR(ISTEXT(E31),ISTEXT(C31)),"",E31/C31))</f>
        <v/>
      </c>
      <c r="H31" s="11">
        <f>IF('{Equipment Data Entry}'!B105=0,"",'{Equipment Data Entry}'!B105)</f>
        <v/>
      </c>
      <c r="I31" s="189">
        <f>IF('Fans'!K2505="","",'Fans'!K2505)</f>
        <v/>
      </c>
      <c r="J31" s="173" t="n"/>
      <c r="K31" s="189">
        <f>IF('Fans'!L2505="","",'Fans'!L2505)</f>
        <v/>
      </c>
      <c r="L31" s="173" t="n"/>
      <c r="M31" s="49">
        <f>IF(OR(K31="",I31="",I31=0),"",IF(OR(ISTEXT(K31),ISTEXT(I31)),"",K31/I31))</f>
        <v/>
      </c>
    </row>
    <row r="32" hidden="1" ht="13.35" customHeight="1" s="162">
      <c r="B32" s="11">
        <f>IF('{Equipment Data Entry}'!B32=0,"",'{Equipment Data Entry}'!B32)</f>
        <v/>
      </c>
      <c r="C32" s="189">
        <f>IF('RTUs'!K2610="","",'RTUs'!K2610)</f>
        <v/>
      </c>
      <c r="D32" s="173" t="n"/>
      <c r="E32" s="189">
        <f>IF('RTUs'!L2610="","",'RTUs'!L2610)</f>
        <v/>
      </c>
      <c r="F32" s="173" t="n"/>
      <c r="G32" s="49">
        <f>IF(OR(E32="",C32="",C32=0),"",IF(OR(ISTEXT(E32),ISTEXT(C32)),"",E32/C32))</f>
        <v/>
      </c>
      <c r="H32" s="11">
        <f>IF('{Equipment Data Entry}'!B106=0,"",'{Equipment Data Entry}'!B106)</f>
        <v/>
      </c>
      <c r="I32" s="189">
        <f>IF('Fans'!K2609="","",'Fans'!K2609)</f>
        <v/>
      </c>
      <c r="J32" s="173" t="n"/>
      <c r="K32" s="189">
        <f>IF('Fans'!L2609="","",'Fans'!L2609)</f>
        <v/>
      </c>
      <c r="L32" s="173" t="n"/>
      <c r="M32" s="49">
        <f>IF(OR(K32="",I32="",I32=0),"",IF(OR(ISTEXT(K32),ISTEXT(I32)),"",K32/I32))</f>
        <v/>
      </c>
    </row>
    <row r="33" hidden="1" ht="13.35" customHeight="1" s="162">
      <c r="B33" s="11">
        <f>IF('{Equipment Data Entry}'!B33=0,"",'{Equipment Data Entry}'!B33)</f>
        <v/>
      </c>
      <c r="C33" s="189">
        <f>IF('RTUs'!K2714="","",'RTUs'!K2714)</f>
        <v/>
      </c>
      <c r="D33" s="173" t="n"/>
      <c r="E33" s="189">
        <f>IF('RTUs'!L2714="","",'RTUs'!L2714)</f>
        <v/>
      </c>
      <c r="F33" s="173" t="n"/>
      <c r="G33" s="49">
        <f>IF(OR(E33="",C33="",C33=0),"",IF(OR(ISTEXT(E33),ISTEXT(C33)),"",E33/C33))</f>
        <v/>
      </c>
      <c r="H33" s="11">
        <f>IF('{Equipment Data Entry}'!B107=0,"",'{Equipment Data Entry}'!B107)</f>
        <v/>
      </c>
      <c r="I33" s="189">
        <f>IF('Fans'!K2713="","",'Fans'!K2713)</f>
        <v/>
      </c>
      <c r="J33" s="173" t="n"/>
      <c r="K33" s="189">
        <f>IF('Fans'!L2713="","",'Fans'!L2713)</f>
        <v/>
      </c>
      <c r="L33" s="173" t="n"/>
      <c r="M33" s="49">
        <f>IF(OR(K33="",I33="",I33=0),"",IF(OR(ISTEXT(K33),ISTEXT(I33)),"",K33/I33))</f>
        <v/>
      </c>
    </row>
    <row r="34" hidden="1" ht="13.35" customHeight="1" s="162">
      <c r="B34" s="11">
        <f>IF('{Equipment Data Entry}'!B34=0,"",'{Equipment Data Entry}'!B34)</f>
        <v/>
      </c>
      <c r="C34" s="189">
        <f>IF('RTUs'!K2818="","",'RTUs'!K2818)</f>
        <v/>
      </c>
      <c r="D34" s="173" t="n"/>
      <c r="E34" s="189">
        <f>IF('RTUs'!L2818="","",'RTUs'!L2818)</f>
        <v/>
      </c>
      <c r="F34" s="173" t="n"/>
      <c r="G34" s="49">
        <f>IF(OR(E34="",C34="",C34=0),"",IF(OR(ISTEXT(E34),ISTEXT(C34)),"",E34/C34))</f>
        <v/>
      </c>
      <c r="H34" s="11">
        <f>IF('{Equipment Data Entry}'!B108=0,"",'{Equipment Data Entry}'!B108)</f>
        <v/>
      </c>
      <c r="I34" s="189">
        <f>IF('Fans'!K2817="","",'Fans'!K2817)</f>
        <v/>
      </c>
      <c r="J34" s="173" t="n"/>
      <c r="K34" s="189">
        <f>IF('Fans'!L2817="","",'Fans'!L2817)</f>
        <v/>
      </c>
      <c r="L34" s="173" t="n"/>
      <c r="M34" s="49">
        <f>IF(OR(K34="",I34="",I34=0),"",IF(OR(ISTEXT(K34),ISTEXT(I34)),"",K34/I34))</f>
        <v/>
      </c>
    </row>
    <row r="35" hidden="1" ht="13.35" customHeight="1" s="162">
      <c r="B35" s="11">
        <f>IF('{Equipment Data Entry}'!B35=0,"",'{Equipment Data Entry}'!B35)</f>
        <v/>
      </c>
      <c r="C35" s="189">
        <f>IF('RTUs'!K2922="","",'RTUs'!K2922)</f>
        <v/>
      </c>
      <c r="D35" s="173" t="n"/>
      <c r="E35" s="189">
        <f>IF('RTUs'!L2922="","",'RTUs'!L2922)</f>
        <v/>
      </c>
      <c r="F35" s="173" t="n"/>
      <c r="G35" s="49">
        <f>IF(OR(E35="",C35="",C35=0),"",IF(OR(ISTEXT(E35),ISTEXT(C35)),"",E35/C35))</f>
        <v/>
      </c>
      <c r="H35" s="11">
        <f>IF('{Equipment Data Entry}'!B109=0,"",'{Equipment Data Entry}'!B109)</f>
        <v/>
      </c>
      <c r="I35" s="189">
        <f>IF('Fans'!K2921="","",'Fans'!K2921)</f>
        <v/>
      </c>
      <c r="J35" s="173" t="n"/>
      <c r="K35" s="189">
        <f>IF('Fans'!L2921="","",'Fans'!L2921)</f>
        <v/>
      </c>
      <c r="L35" s="173" t="n"/>
      <c r="M35" s="49">
        <f>IF(OR(K35="",I35="",I35=0),"",IF(OR(ISTEXT(K35),ISTEXT(I35)),"",K35/I35))</f>
        <v/>
      </c>
    </row>
    <row r="36" hidden="1" ht="13.35" customHeight="1" s="162">
      <c r="B36" s="11">
        <f>IF('{Equipment Data Entry}'!B36=0,"",'{Equipment Data Entry}'!B36)</f>
        <v/>
      </c>
      <c r="C36" s="189">
        <f>IF('RTUs'!K3026="","",'RTUs'!K3026)</f>
        <v/>
      </c>
      <c r="D36" s="173" t="n"/>
      <c r="E36" s="189">
        <f>IF('RTUs'!L3026="","",'RTUs'!L3026)</f>
        <v/>
      </c>
      <c r="F36" s="173" t="n"/>
      <c r="G36" s="49">
        <f>IF(OR(E36="",C36="",C36=0),"",IF(OR(ISTEXT(E36),ISTEXT(C36)),"",E36/C36))</f>
        <v/>
      </c>
      <c r="H36" s="11">
        <f>IF('{Equipment Data Entry}'!B110=0,"",'{Equipment Data Entry}'!B110)</f>
        <v/>
      </c>
      <c r="I36" s="189">
        <f>IF('Fans'!K3025="","",'Fans'!K3025)</f>
        <v/>
      </c>
      <c r="J36" s="173" t="n"/>
      <c r="K36" s="189">
        <f>IF('Fans'!L3025="","",'Fans'!L3025)</f>
        <v/>
      </c>
      <c r="L36" s="173" t="n"/>
      <c r="M36" s="49">
        <f>IF(OR(K36="",I36="",I36=0),"",IF(OR(ISTEXT(K36),ISTEXT(I36)),"",K36/I36))</f>
        <v/>
      </c>
    </row>
    <row r="37" hidden="1" ht="13.35" customHeight="1" s="162">
      <c r="B37" s="11">
        <f>IF('{Equipment Data Entry}'!B37=0,"",'{Equipment Data Entry}'!B37)</f>
        <v/>
      </c>
      <c r="C37" s="189">
        <f>IF('RTUs'!K3130="","",'RTUs'!K3130)</f>
        <v/>
      </c>
      <c r="D37" s="173" t="n"/>
      <c r="E37" s="189">
        <f>IF('RTUs'!L3130="","",'RTUs'!L3130)</f>
        <v/>
      </c>
      <c r="F37" s="173" t="n"/>
      <c r="G37" s="49">
        <f>IF(OR(E37="",C37="",C37=0),"",IF(OR(ISTEXT(E37),ISTEXT(C37)),"",E37/C37))</f>
        <v/>
      </c>
      <c r="H37" s="11">
        <f>IF('{Equipment Data Entry}'!B111=0,"",'{Equipment Data Entry}'!B111)</f>
        <v/>
      </c>
      <c r="I37" s="189">
        <f>IF('Fans'!K3129="","",'Fans'!K3129)</f>
        <v/>
      </c>
      <c r="J37" s="173" t="n"/>
      <c r="K37" s="189">
        <f>IF('Fans'!L3129="","",'Fans'!L3129)</f>
        <v/>
      </c>
      <c r="L37" s="173" t="n"/>
      <c r="M37" s="49">
        <f>IF(OR(K37="",I37="",I37=0),"",IF(OR(ISTEXT(K37),ISTEXT(I37)),"",K37/I37))</f>
        <v/>
      </c>
    </row>
    <row r="38" hidden="1" ht="13.35" customHeight="1" s="162">
      <c r="B38" s="11">
        <f>IF('{Equipment Data Entry}'!B38=0,"",'{Equipment Data Entry}'!B38)</f>
        <v/>
      </c>
      <c r="C38" s="189">
        <f>IF('RTUs'!K3234="","",'RTUs'!K3234)</f>
        <v/>
      </c>
      <c r="D38" s="173" t="n"/>
      <c r="E38" s="189">
        <f>IF('RTUs'!L3234="","",'RTUs'!L3234)</f>
        <v/>
      </c>
      <c r="F38" s="173" t="n"/>
      <c r="G38" s="49">
        <f>IF(OR(E38="",C38="",C38=0),"",IF(OR(ISTEXT(E38),ISTEXT(C38)),"",E38/C38))</f>
        <v/>
      </c>
      <c r="H38" s="11">
        <f>IF('{Equipment Data Entry}'!B112=0,"",'{Equipment Data Entry}'!B112)</f>
        <v/>
      </c>
      <c r="I38" s="189">
        <f>IF('Fans'!K3233="","",'Fans'!K3233)</f>
        <v/>
      </c>
      <c r="J38" s="173" t="n"/>
      <c r="K38" s="189">
        <f>IF('Fans'!L3233="","",'Fans'!L3233)</f>
        <v/>
      </c>
      <c r="L38" s="173" t="n"/>
      <c r="M38" s="49">
        <f>IF(OR(K38="",I38="",I38=0),"",IF(OR(ISTEXT(K38),ISTEXT(I38)),"",K38/I38))</f>
        <v/>
      </c>
    </row>
    <row r="39" hidden="1" ht="13.35" customHeight="1" s="162">
      <c r="B39" s="11">
        <f>IF('{Equipment Data Entry}'!B39=0,"",'{Equipment Data Entry}'!B39)</f>
        <v/>
      </c>
      <c r="C39" s="189">
        <f>IF('RTUs'!K3338="","",'RTUs'!K3338)</f>
        <v/>
      </c>
      <c r="D39" s="173" t="n"/>
      <c r="E39" s="189">
        <f>IF('RTUs'!L3338="","",'RTUs'!L3338)</f>
        <v/>
      </c>
      <c r="F39" s="173" t="n"/>
      <c r="G39" s="49">
        <f>IF(OR(E39="",C39="",C39=0),"",IF(OR(ISTEXT(E39),ISTEXT(C39)),"",E39/C39))</f>
        <v/>
      </c>
      <c r="H39" s="11">
        <f>IF('{Equipment Data Entry}'!B113=0,"",'{Equipment Data Entry}'!B113)</f>
        <v/>
      </c>
      <c r="I39" s="189">
        <f>IF('Fans'!K3337="","",'Fans'!K3337)</f>
        <v/>
      </c>
      <c r="J39" s="173" t="n"/>
      <c r="K39" s="189">
        <f>IF('Fans'!L3337="","",'Fans'!L3337)</f>
        <v/>
      </c>
      <c r="L39" s="173" t="n"/>
      <c r="M39" s="49">
        <f>IF(OR(K39="",I39="",I39=0),"",IF(OR(ISTEXT(K39),ISTEXT(I39)),"",K39/I39))</f>
        <v/>
      </c>
    </row>
    <row r="40" hidden="1" ht="13.35" customHeight="1" s="162">
      <c r="B40" s="11">
        <f>IF('{Equipment Data Entry}'!B40=0,"",'{Equipment Data Entry}'!B40)</f>
        <v/>
      </c>
      <c r="C40" s="189">
        <f>IF('RTUs'!K3442="","",'RTUs'!K3442)</f>
        <v/>
      </c>
      <c r="D40" s="173" t="n"/>
      <c r="E40" s="189">
        <f>IF('RTUs'!L3442="","",'RTUs'!L3442)</f>
        <v/>
      </c>
      <c r="F40" s="173" t="n"/>
      <c r="G40" s="49">
        <f>IF(OR(E40="",C40="",C40=0),"",IF(OR(ISTEXT(E40),ISTEXT(C40)),"",E40/C40))</f>
        <v/>
      </c>
      <c r="H40" s="11">
        <f>IF('{Equipment Data Entry}'!B114=0,"",'{Equipment Data Entry}'!B114)</f>
        <v/>
      </c>
      <c r="I40" s="189">
        <f>IF('Fans'!K3441="","",'Fans'!K3441)</f>
        <v/>
      </c>
      <c r="J40" s="173" t="n"/>
      <c r="K40" s="189">
        <f>IF('Fans'!L3441="","",'Fans'!L3441)</f>
        <v/>
      </c>
      <c r="L40" s="173" t="n"/>
      <c r="M40" s="49">
        <f>IF(OR(K40="",I40="",I40=0),"",IF(OR(ISTEXT(K40),ISTEXT(I40)),"",K40/I40))</f>
        <v/>
      </c>
    </row>
    <row r="41" hidden="1" ht="13.35" customHeight="1" s="162">
      <c r="B41" s="11">
        <f>IF('{Equipment Data Entry}'!B41=0,"",'{Equipment Data Entry}'!B41)</f>
        <v/>
      </c>
      <c r="C41" s="189">
        <f>IF('RTUs'!K3546="","",'RTUs'!K3546)</f>
        <v/>
      </c>
      <c r="D41" s="173" t="n"/>
      <c r="E41" s="189">
        <f>IF('RTUs'!L3546="","",'RTUs'!L3546)</f>
        <v/>
      </c>
      <c r="F41" s="173" t="n"/>
      <c r="G41" s="49">
        <f>IF(OR(E41="",C41="",C41=0),"",IF(OR(ISTEXT(E41),ISTEXT(C41)),"",E41/C41))</f>
        <v/>
      </c>
      <c r="H41" s="11">
        <f>IF('{Equipment Data Entry}'!B115=0,"",'{Equipment Data Entry}'!B115)</f>
        <v/>
      </c>
      <c r="I41" s="189">
        <f>IF('Fans'!K3545="","",'Fans'!K3545)</f>
        <v/>
      </c>
      <c r="J41" s="173" t="n"/>
      <c r="K41" s="189">
        <f>IF('Fans'!L3545="","",'Fans'!L3545)</f>
        <v/>
      </c>
      <c r="L41" s="173" t="n"/>
      <c r="M41" s="49">
        <f>IF(OR(K41="",I41="",I41=0),"",IF(OR(ISTEXT(K41),ISTEXT(I41)),"",K41/I41))</f>
        <v/>
      </c>
    </row>
    <row r="42" hidden="1" ht="13.35" customHeight="1" s="162">
      <c r="B42" s="11">
        <f>IF('{Equipment Data Entry}'!B42=0,"",'{Equipment Data Entry}'!B42)</f>
        <v/>
      </c>
      <c r="C42" s="189">
        <f>IF('RTUs'!K3650="","",'RTUs'!K3650)</f>
        <v/>
      </c>
      <c r="D42" s="173" t="n"/>
      <c r="E42" s="189">
        <f>IF('RTUs'!L3650="","",'RTUs'!L3650)</f>
        <v/>
      </c>
      <c r="F42" s="173" t="n"/>
      <c r="G42" s="49">
        <f>IF(OR(E42="",C42="",C42=0),"",IF(OR(ISTEXT(E42),ISTEXT(C42)),"",E42/C42))</f>
        <v/>
      </c>
      <c r="H42" s="11">
        <f>IF('{Equipment Data Entry}'!B116=0,"",'{Equipment Data Entry}'!B116)</f>
        <v/>
      </c>
      <c r="I42" s="189">
        <f>IF('Fans'!K3649="","",'Fans'!K3649)</f>
        <v/>
      </c>
      <c r="J42" s="173" t="n"/>
      <c r="K42" s="189">
        <f>IF('Fans'!L3649="","",'Fans'!L3649)</f>
        <v/>
      </c>
      <c r="L42" s="173" t="n"/>
      <c r="M42" s="49">
        <f>IF(OR(K42="",I42="",I42=0),"",IF(OR(ISTEXT(K42),ISTEXT(I42)),"",K42/I42))</f>
        <v/>
      </c>
    </row>
    <row r="43" hidden="1" ht="13.35" customHeight="1" s="162">
      <c r="B43" s="11">
        <f>IF('{Equipment Data Entry}'!B43=0,"",'{Equipment Data Entry}'!B43)</f>
        <v/>
      </c>
      <c r="C43" s="189">
        <f>IF('RTUs'!K3754="","",'RTUs'!K3754)</f>
        <v/>
      </c>
      <c r="D43" s="173" t="n"/>
      <c r="E43" s="189">
        <f>IF('RTUs'!L3754="","",'RTUs'!L3754)</f>
        <v/>
      </c>
      <c r="F43" s="173" t="n"/>
      <c r="G43" s="49">
        <f>IF(OR(E43="",C43="",C43=0),"",IF(OR(ISTEXT(E43),ISTEXT(C43)),"",E43/C43))</f>
        <v/>
      </c>
      <c r="H43" s="11">
        <f>IF('{Equipment Data Entry}'!B117=0,"",'{Equipment Data Entry}'!B117)</f>
        <v/>
      </c>
      <c r="I43" s="189">
        <f>IF('Fans'!K3753="","",'Fans'!K3753)</f>
        <v/>
      </c>
      <c r="J43" s="173" t="n"/>
      <c r="K43" s="189">
        <f>IF('Fans'!L3753="","",'Fans'!L3753)</f>
        <v/>
      </c>
      <c r="L43" s="173" t="n"/>
      <c r="M43" s="49">
        <f>IF(OR(K43="",I43="",I43=0),"",IF(OR(ISTEXT(K43),ISTEXT(I43)),"",K43/I43))</f>
        <v/>
      </c>
    </row>
    <row r="44" hidden="1" ht="13.35" customHeight="1" s="162">
      <c r="B44" s="11">
        <f>IF('{Equipment Data Entry}'!B44=0,"",'{Equipment Data Entry}'!B44)</f>
        <v/>
      </c>
      <c r="C44" s="189">
        <f>IF('RTUs'!K3858="","",'RTUs'!K3858)</f>
        <v/>
      </c>
      <c r="D44" s="173" t="n"/>
      <c r="E44" s="189">
        <f>IF('RTUs'!L3858="","",'RTUs'!L3858)</f>
        <v/>
      </c>
      <c r="F44" s="173" t="n"/>
      <c r="G44" s="49">
        <f>IF(OR(E44="",C44="",C44=0),"",IF(OR(ISTEXT(E44),ISTEXT(C44)),"",E44/C44))</f>
        <v/>
      </c>
      <c r="H44" s="11">
        <f>IF('{Equipment Data Entry}'!B118=0,"",'{Equipment Data Entry}'!B118)</f>
        <v/>
      </c>
      <c r="I44" s="189">
        <f>IF('Fans'!K3857="","",'Fans'!K3857)</f>
        <v/>
      </c>
      <c r="J44" s="173" t="n"/>
      <c r="K44" s="189">
        <f>IF('Fans'!L3857="","",'Fans'!L3857)</f>
        <v/>
      </c>
      <c r="L44" s="173" t="n"/>
      <c r="M44" s="49">
        <f>IF(OR(K44="",I44="",I44=0),"",IF(OR(ISTEXT(K44),ISTEXT(I44)),"",K44/I44))</f>
        <v/>
      </c>
    </row>
    <row r="45" hidden="1" ht="13.35" customHeight="1" s="162">
      <c r="B45" s="11">
        <f>IF('{Equipment Data Entry}'!B45=0,"",'{Equipment Data Entry}'!B45)</f>
        <v/>
      </c>
      <c r="C45" s="189">
        <f>IF('RTUs'!K3962="","",'RTUs'!K3962)</f>
        <v/>
      </c>
      <c r="D45" s="173" t="n"/>
      <c r="E45" s="189">
        <f>IF('RTUs'!L3962="","",'RTUs'!L3962)</f>
        <v/>
      </c>
      <c r="F45" s="173" t="n"/>
      <c r="G45" s="49">
        <f>IF(OR(E45="",C45="",C45=0),"",IF(OR(ISTEXT(E45),ISTEXT(C45)),"",E45/C45))</f>
        <v/>
      </c>
      <c r="H45" s="11">
        <f>IF('{Equipment Data Entry}'!B119=0,"",'{Equipment Data Entry}'!B119)</f>
        <v/>
      </c>
      <c r="I45" s="189">
        <f>IF('Fans'!K3961="","",'Fans'!K3961)</f>
        <v/>
      </c>
      <c r="J45" s="173" t="n"/>
      <c r="K45" s="189">
        <f>IF('Fans'!L3961="","",'Fans'!L3961)</f>
        <v/>
      </c>
      <c r="L45" s="173" t="n"/>
      <c r="M45" s="49">
        <f>IF(OR(K45="",I45="",I45=0),"",IF(OR(ISTEXT(K45),ISTEXT(I45)),"",K45/I45))</f>
        <v/>
      </c>
    </row>
    <row r="46" hidden="1" ht="13.35" customHeight="1" s="162">
      <c r="B46" s="11">
        <f>IF('{Equipment Data Entry}'!B46=0,"",'{Equipment Data Entry}'!B46)</f>
        <v/>
      </c>
      <c r="C46" s="189">
        <f>IF('RTUs'!K4066="","",'RTUs'!K4066)</f>
        <v/>
      </c>
      <c r="D46" s="173" t="n"/>
      <c r="E46" s="189">
        <f>IF('RTUs'!L4066="","",'RTUs'!L4066)</f>
        <v/>
      </c>
      <c r="F46" s="173" t="n"/>
      <c r="G46" s="49">
        <f>IF(OR(E46="",C46="",C46=0),"",IF(OR(ISTEXT(E46),ISTEXT(C46)),"",E46/C46))</f>
        <v/>
      </c>
      <c r="H46" s="11">
        <f>IF('{Equipment Data Entry}'!B120=0,"",'{Equipment Data Entry}'!B120)</f>
        <v/>
      </c>
      <c r="I46" s="189">
        <f>IF('Fans'!K4065="","",'Fans'!K4065)</f>
        <v/>
      </c>
      <c r="J46" s="173" t="n"/>
      <c r="K46" s="189">
        <f>IF('Fans'!L4065="","",'Fans'!L4065)</f>
        <v/>
      </c>
      <c r="L46" s="173" t="n"/>
      <c r="M46" s="49">
        <f>IF(OR(K46="",I46="",I46=0),"",IF(OR(ISTEXT(K46),ISTEXT(I46)),"",K46/I46))</f>
        <v/>
      </c>
    </row>
    <row r="47" ht="13.35" customHeight="1" s="162">
      <c r="B47" s="11">
        <f>IF('{Equipment Data Entry}'!B52=0,"",'{Equipment Data Entry}'!B52)</f>
        <v/>
      </c>
      <c r="C47" s="189">
        <f>IF('MAUs'!K9="","",'MAUs'!K9)</f>
        <v/>
      </c>
      <c r="D47" s="173" t="n"/>
      <c r="E47" s="189">
        <f>IF('MAUs'!L9="","",'MAUs'!L9)</f>
        <v/>
      </c>
      <c r="F47" s="173" t="n"/>
      <c r="G47" s="49">
        <f>IF(OR(E47="",C47="",C47=0),"",IF(OR(ISTEXT(E47),ISTEXT(C47)),"",E47/C47))</f>
        <v/>
      </c>
      <c r="H47" s="11">
        <f>IF('Small Fans'!D484="","",'Small Fans'!D484)</f>
        <v/>
      </c>
      <c r="I47" s="189">
        <f>IF('Small Fans'!K488="","",'Small Fans'!K488)</f>
        <v/>
      </c>
      <c r="J47" s="173" t="n"/>
      <c r="K47" s="189">
        <f>IF('Small Fans'!L488="","",'Small Fans'!L488)</f>
        <v/>
      </c>
      <c r="L47" s="173" t="n"/>
      <c r="M47" s="49">
        <f>IF(OR(K47="",I47="",I47=0),"",IF(OR(ISTEXT(K47),ISTEXT(I47)),"",K47/I47))</f>
        <v/>
      </c>
    </row>
    <row r="48" ht="13.35" customHeight="1" s="162">
      <c r="B48" s="11">
        <f>IF('{Equipment Data Entry}'!B53=0,"",'{Equipment Data Entry}'!B53)</f>
        <v/>
      </c>
      <c r="C48" s="189">
        <f>IF('MAUs'!K113="","",'MAUs'!K113)</f>
        <v/>
      </c>
      <c r="D48" s="173" t="n"/>
      <c r="E48" s="189">
        <f>IF('MAUs'!L113="","",'MAUs'!L113)</f>
        <v/>
      </c>
      <c r="F48" s="173" t="n"/>
      <c r="G48" s="49">
        <f>IF(OR(E48="",C48="",C48=0),"",IF(OR(ISTEXT(E48),ISTEXT(C48)),"",E48/C48))</f>
        <v/>
      </c>
      <c r="H48" s="11">
        <f>IF('Small Fans'!D508="","",'Small Fans'!D508)</f>
        <v/>
      </c>
      <c r="I48" s="189">
        <f>IF('Small Fans'!K512="","",'Small Fans'!K512)</f>
        <v/>
      </c>
      <c r="J48" s="173" t="n"/>
      <c r="K48" s="189">
        <f>IF('Small Fans'!L512="","",'Small Fans'!L512)</f>
        <v/>
      </c>
      <c r="L48" s="173" t="n"/>
      <c r="M48" s="49">
        <f>IF(OR(K48="",I48="",I48=0),"",IF(OR(ISTEXT(K48),ISTEXT(I48)),"",K48/I48))</f>
        <v/>
      </c>
    </row>
    <row r="49" ht="13.35" customHeight="1" s="162">
      <c r="B49" s="11">
        <f>IF('{Equipment Data Entry}'!B54=0,"",'{Equipment Data Entry}'!B54)</f>
        <v/>
      </c>
      <c r="C49" s="189">
        <f>IF('MAUs'!K217="","",'MAUs'!K217)</f>
        <v/>
      </c>
      <c r="D49" s="173" t="n"/>
      <c r="E49" s="189">
        <f>IF('MAUs'!L217="","",'MAUs'!L217)</f>
        <v/>
      </c>
      <c r="F49" s="173" t="n"/>
      <c r="G49" s="49">
        <f>IF(OR(E49="",C49="",C49=0),"",IF(OR(ISTEXT(E49),ISTEXT(C49)),"",E49/C49))</f>
        <v/>
      </c>
      <c r="H49" s="11">
        <f>IF('Small Fans'!D532="","",'Small Fans'!D532)</f>
        <v/>
      </c>
      <c r="I49" s="189">
        <f>IF('Small Fans'!K536="","",'Small Fans'!K536)</f>
        <v/>
      </c>
      <c r="J49" s="173" t="n"/>
      <c r="K49" s="189">
        <f>IF('Small Fans'!L536="","",'Small Fans'!L536)</f>
        <v/>
      </c>
      <c r="L49" s="173" t="n"/>
      <c r="M49" s="49">
        <f>IF(OR(K49="",I49="",I49=0),"",IF(OR(ISTEXT(K49),ISTEXT(I49)),"",K49/I49))</f>
        <v/>
      </c>
    </row>
    <row r="50" ht="13.35" customHeight="1" s="162">
      <c r="B50" s="11">
        <f>IF('{Equipment Data Entry}'!B55=0,"",'{Equipment Data Entry}'!B55)</f>
        <v/>
      </c>
      <c r="C50" s="189">
        <f>IF('MAUs'!K321="","",'MAUs'!K321)</f>
        <v/>
      </c>
      <c r="D50" s="173" t="n"/>
      <c r="E50" s="189">
        <f>IF('MAUs'!L321="","",'MAUs'!L321)</f>
        <v/>
      </c>
      <c r="F50" s="173" t="n"/>
      <c r="G50" s="49">
        <f>IF(OR(E50="",C50="",C50=0),"",IF(OR(ISTEXT(E50),ISTEXT(C50)),"",E50/C50))</f>
        <v/>
      </c>
      <c r="H50" s="11">
        <f>IF('Small Fans'!D556="","",'Small Fans'!D556)</f>
        <v/>
      </c>
      <c r="I50" s="189">
        <f>IF('Small Fans'!K560="","",'Small Fans'!K560)</f>
        <v/>
      </c>
      <c r="J50" s="173" t="n"/>
      <c r="K50" s="189">
        <f>IF('Small Fans'!L560="","",'Small Fans'!L560)</f>
        <v/>
      </c>
      <c r="L50" s="173" t="n"/>
      <c r="M50" s="49">
        <f>IF(OR(K50="",I50="",I50=0),"",IF(OR(ISTEXT(K50),ISTEXT(I50)),"",K50/I50))</f>
        <v/>
      </c>
    </row>
    <row r="51" ht="13.35" customHeight="1" s="162">
      <c r="B51" s="11">
        <f>IF('{Equipment Data Entry}'!B56=0,"",'{Equipment Data Entry}'!B56)</f>
        <v/>
      </c>
      <c r="C51" s="189">
        <f>IF('MAUs'!K425="","",'MAUs'!K425)</f>
        <v/>
      </c>
      <c r="D51" s="173" t="n"/>
      <c r="E51" s="189">
        <f>IF('MAUs'!L425="","",'MAUs'!L425)</f>
        <v/>
      </c>
      <c r="F51" s="173" t="n"/>
      <c r="G51" s="49">
        <f>IF(OR(E51="",C51="",C51=0),"",IF(OR(ISTEXT(E51),ISTEXT(C51)),"",E51/C51))</f>
        <v/>
      </c>
      <c r="H51" s="11">
        <f>IF('Small Fans'!D580="","",'Small Fans'!D580)</f>
        <v/>
      </c>
      <c r="I51" s="189">
        <f>IF('Small Fans'!K584="","",'Small Fans'!K584)</f>
        <v/>
      </c>
      <c r="J51" s="173" t="n"/>
      <c r="K51" s="189">
        <f>IF('Small Fans'!L584="","",'Small Fans'!L584)</f>
        <v/>
      </c>
      <c r="L51" s="173" t="n"/>
      <c r="M51" s="49">
        <f>IF(OR(K51="",I51="",I51=0),"",IF(OR(ISTEXT(K51),ISTEXT(I51)),"",K51/I51))</f>
        <v/>
      </c>
    </row>
    <row r="52" hidden="1" ht="13.35" customHeight="1" s="162">
      <c r="B52" s="11">
        <f>IF('{Equipment Data Entry}'!B57=0,"",'{Equipment Data Entry}'!B57)</f>
        <v/>
      </c>
      <c r="C52" s="189">
        <f>IF('MAUs'!K529="","",'MAUs'!K529)</f>
        <v/>
      </c>
      <c r="D52" s="173" t="n"/>
      <c r="E52" s="189">
        <f>IF('MAUs'!L529="","",'MAUs'!L529)</f>
        <v/>
      </c>
      <c r="F52" s="173" t="n"/>
      <c r="G52" s="49">
        <f>IF(OR(E52="",C52="",C52=0),"",IF(OR(ISTEXT(E52),ISTEXT(C52)),"",E52/C52))</f>
        <v/>
      </c>
      <c r="H52" s="11">
        <f>IF('Small Fans'!D604="","",'Small Fans'!D604)</f>
        <v/>
      </c>
      <c r="I52" s="189">
        <f>IF('Small Fans'!K608="","",'Small Fans'!K608)</f>
        <v/>
      </c>
      <c r="J52" s="173" t="n"/>
      <c r="K52" s="189">
        <f>IF('Small Fans'!L608="","",'Small Fans'!L608)</f>
        <v/>
      </c>
      <c r="L52" s="173" t="n"/>
      <c r="M52" s="49">
        <f>IF(OR(K52="",I52="",I52=0),"",IF(OR(ISTEXT(K52),ISTEXT(I52)),"",K52/I52))</f>
        <v/>
      </c>
    </row>
    <row r="53" hidden="1" ht="13.35" customHeight="1" s="162">
      <c r="B53" s="11">
        <f>IF('{Equipment Data Entry}'!B58=0,"",'{Equipment Data Entry}'!B58)</f>
        <v/>
      </c>
      <c r="C53" s="189">
        <f>IF('MAUs'!K633="","",'MAUs'!K633)</f>
        <v/>
      </c>
      <c r="D53" s="173" t="n"/>
      <c r="E53" s="189">
        <f>IF('MAUs'!L633="","",'MAUs'!L633)</f>
        <v/>
      </c>
      <c r="F53" s="173" t="n"/>
      <c r="G53" s="49">
        <f>IF(OR(E53="",C53="",C53=0),"",IF(OR(ISTEXT(E53),ISTEXT(C53)),"",E53/C53))</f>
        <v/>
      </c>
      <c r="H53" s="11">
        <f>IF('Small Fans'!D628="","",'Small Fans'!D628)</f>
        <v/>
      </c>
      <c r="I53" s="189">
        <f>IF('Small Fans'!K632="","",'Small Fans'!K632)</f>
        <v/>
      </c>
      <c r="J53" s="173" t="n"/>
      <c r="K53" s="189">
        <f>IF('Small Fans'!L632="","",'Small Fans'!L632)</f>
        <v/>
      </c>
      <c r="L53" s="173" t="n"/>
      <c r="M53" s="49">
        <f>IF(OR(K53="",I53="",I53=0),"",IF(OR(ISTEXT(K53),ISTEXT(I53)),"",K53/I53))</f>
        <v/>
      </c>
    </row>
    <row r="54" hidden="1" ht="13.35" customHeight="1" s="162">
      <c r="B54" s="11">
        <f>IF('{Equipment Data Entry}'!B59=0,"",'{Equipment Data Entry}'!B59)</f>
        <v/>
      </c>
      <c r="C54" s="189">
        <f>IF('MAUs'!K737="","",'MAUs'!K737)</f>
        <v/>
      </c>
      <c r="D54" s="173" t="n"/>
      <c r="E54" s="189">
        <f>IF('MAUs'!L737="","",'MAUs'!L737)</f>
        <v/>
      </c>
      <c r="F54" s="173" t="n"/>
      <c r="G54" s="49">
        <f>IF(OR(E54="",C54="",C54=0),"",IF(OR(ISTEXT(E54),ISTEXT(C54)),"",E54/C54))</f>
        <v/>
      </c>
      <c r="H54" s="11">
        <f>IF('Small Fans'!D652="","",'Small Fans'!D652)</f>
        <v/>
      </c>
      <c r="I54" s="189">
        <f>IF('Small Fans'!K656="","",'Small Fans'!K656)</f>
        <v/>
      </c>
      <c r="J54" s="173" t="n"/>
      <c r="K54" s="189">
        <f>IF('Small Fans'!L656="","",'Small Fans'!L656)</f>
        <v/>
      </c>
      <c r="L54" s="173" t="n"/>
      <c r="M54" s="49">
        <f>IF(OR(K54="",I54="",I54=0),"",IF(OR(ISTEXT(K54),ISTEXT(I54)),"",K54/I54))</f>
        <v/>
      </c>
    </row>
    <row r="55" hidden="1" ht="13.35" customHeight="1" s="162">
      <c r="B55" s="11">
        <f>IF('{Equipment Data Entry}'!B60=0,"",'{Equipment Data Entry}'!B60)</f>
        <v/>
      </c>
      <c r="C55" s="189">
        <f>IF('MAUs'!K841="","",'MAUs'!K841)</f>
        <v/>
      </c>
      <c r="D55" s="173" t="n"/>
      <c r="E55" s="189">
        <f>IF('MAUs'!L841="","",'MAUs'!L841)</f>
        <v/>
      </c>
      <c r="F55" s="173" t="n"/>
      <c r="G55" s="49">
        <f>IF(OR(E55="",C55="",C55=0),"",IF(OR(ISTEXT(E55),ISTEXT(C55)),"",E55/C55))</f>
        <v/>
      </c>
      <c r="H55" s="11">
        <f>IF('Small Fans'!D676="","",'Small Fans'!D676)</f>
        <v/>
      </c>
      <c r="I55" s="189">
        <f>IF('Small Fans'!K680="","",'Small Fans'!K680)</f>
        <v/>
      </c>
      <c r="J55" s="173" t="n"/>
      <c r="K55" s="189">
        <f>IF('Small Fans'!L680="","",'Small Fans'!L680)</f>
        <v/>
      </c>
      <c r="L55" s="173" t="n"/>
      <c r="M55" s="49">
        <f>IF(OR(K55="",I55="",I55=0),"",IF(OR(ISTEXT(K55),ISTEXT(I55)),"",K55/I55))</f>
        <v/>
      </c>
    </row>
    <row r="56" hidden="1" ht="13.35" customHeight="1" s="162">
      <c r="B56" s="11">
        <f>IF('{Equipment Data Entry}'!B61=0,"",'{Equipment Data Entry}'!B61)</f>
        <v/>
      </c>
      <c r="C56" s="189">
        <f>IF('MAUs'!K945="","",'MAUs'!K945)</f>
        <v/>
      </c>
      <c r="D56" s="173" t="n"/>
      <c r="E56" s="189">
        <f>IF('MAUs'!L945="","",'MAUs'!L945)</f>
        <v/>
      </c>
      <c r="F56" s="173" t="n"/>
      <c r="G56" s="49">
        <f>IF(OR(E56="",C56="",C56=0),"",IF(OR(ISTEXT(E56),ISTEXT(C56)),"",E56/C56))</f>
        <v/>
      </c>
      <c r="H56" s="11">
        <f>IF('Small Fans'!D700="","",'Small Fans'!D700)</f>
        <v/>
      </c>
      <c r="I56" s="189">
        <f>IF('Small Fans'!K704="","",'Small Fans'!K704)</f>
        <v/>
      </c>
      <c r="J56" s="173" t="n"/>
      <c r="K56" s="189">
        <f>IF('Small Fans'!L704="","",'Small Fans'!L704)</f>
        <v/>
      </c>
      <c r="L56" s="173" t="n"/>
      <c r="M56" s="49">
        <f>IF(OR(K56="",I56="",I56=0),"",IF(OR(ISTEXT(K56),ISTEXT(I56)),"",K56/I56))</f>
        <v/>
      </c>
    </row>
    <row r="57" ht="13.35" customHeight="1" s="162" thickBot="1">
      <c r="B57" s="11">
        <f>IF('{Equipment Data Entry}'!B65="","",'{Equipment Data Entry}'!B65)</f>
        <v/>
      </c>
      <c r="C57" s="189">
        <f>IF('ERVs'!K9="","",'ERVs'!K9)</f>
        <v/>
      </c>
      <c r="D57" s="173" t="n"/>
      <c r="E57" s="189">
        <f>IF('ERVs'!L9="","",'ERVs'!L9)</f>
        <v/>
      </c>
      <c r="F57" s="173" t="n"/>
      <c r="G57" s="49">
        <f>IF(OR(E57="",C57="",C57=0),"",IF(OR(ISTEXT(E57),ISTEXT(C57)),"",E57/C57))</f>
        <v/>
      </c>
      <c r="H57" s="11">
        <f>IF('{Equipment Data Entry}'!B65="","",'{Equipment Data Entry}'!B65)</f>
        <v/>
      </c>
      <c r="I57" s="189">
        <f>IF('ERVs'!K10="","",'ERVs'!K10)</f>
        <v/>
      </c>
      <c r="J57" s="173" t="n"/>
      <c r="K57" s="189">
        <f>IF('ERVs'!L10="","",'ERVs'!L10)</f>
        <v/>
      </c>
      <c r="L57" s="173" t="n"/>
      <c r="M57" s="49">
        <f>IF(OR(K57="",I57="",I57=0),"",IF(OR(ISTEXT(K57),ISTEXT(I57)),"",K57/I57))</f>
        <v/>
      </c>
    </row>
    <row r="58" ht="13.35" customHeight="1" s="162">
      <c r="B58" s="11">
        <f>IF('{Equipment Data Entry}'!B66="","",'{Equipment Data Entry}'!B66)</f>
        <v/>
      </c>
      <c r="C58" s="189">
        <f>IF('ERVs'!K113="","",'ERVs'!K113)</f>
        <v/>
      </c>
      <c r="D58" s="173" t="n"/>
      <c r="E58" s="189">
        <f>IF('ERVs'!L113="","",'ERVs'!L113)</f>
        <v/>
      </c>
      <c r="F58" s="173" t="n"/>
      <c r="G58" s="49">
        <f>IF(OR(E58="",C58="",C58=0),"",IF(OR(ISTEXT(E58),ISTEXT(C58)),"",E58/C58))</f>
        <v/>
      </c>
      <c r="H58" s="11">
        <f>IF('{Equipment Data Entry}'!B66="","",'{Equipment Data Entry}'!B66)</f>
        <v/>
      </c>
      <c r="I58" s="189">
        <f>IF('ERVs'!K114="","",'ERVs'!K114)</f>
        <v/>
      </c>
      <c r="J58" s="173" t="n"/>
      <c r="K58" s="189">
        <f>IF('ERVs'!L114="","",'ERVs'!L114)</f>
        <v/>
      </c>
      <c r="L58" s="173" t="n"/>
      <c r="M58" s="49">
        <f>IF(OR(K58="",I58="",I58=0),"",IF(OR(ISTEXT(K58),ISTEXT(I58)),"",K58/I58))</f>
        <v/>
      </c>
    </row>
    <row r="59" hidden="1" ht="13.35" customHeight="1" s="162">
      <c r="B59" s="11">
        <f>IF('{Equipment Data Entry}'!B67="","",'{Equipment Data Entry}'!B67)</f>
        <v/>
      </c>
      <c r="C59" s="189">
        <f>IF('ERVs'!K217="","",'ERVs'!K217)</f>
        <v/>
      </c>
      <c r="D59" s="173" t="n"/>
      <c r="E59" s="189">
        <f>IF('ERVs'!L217="","",'ERVs'!L217)</f>
        <v/>
      </c>
      <c r="F59" s="173" t="n"/>
      <c r="G59" s="49">
        <f>IF(OR(E59="",C59="",C59=0),"",IF(OR(ISTEXT(E59),ISTEXT(C59)),"",E59/C59))</f>
        <v/>
      </c>
      <c r="H59" s="11">
        <f>IF('{Equipment Data Entry}'!B67="","",'{Equipment Data Entry}'!B67)</f>
        <v/>
      </c>
      <c r="I59" s="189">
        <f>IF('ERVs'!K218="","",'ERVs'!K218)</f>
        <v/>
      </c>
      <c r="J59" s="173" t="n"/>
      <c r="K59" s="189">
        <f>IF('ERVs'!L218="","",'ERVs'!L218)</f>
        <v/>
      </c>
      <c r="L59" s="173" t="n"/>
      <c r="M59" s="49">
        <f>IF(OR(K59="",I59="",I59=0),"",IF(OR(ISTEXT(K59),ISTEXT(I59)),"",K59/I59))</f>
        <v/>
      </c>
    </row>
    <row r="60" hidden="1" ht="13.35" customHeight="1" s="162">
      <c r="B60" s="11">
        <f>IF('{Equipment Data Entry}'!B68="","",'{Equipment Data Entry}'!B68)</f>
        <v/>
      </c>
      <c r="C60" s="189">
        <f>IF('ERVs'!K321="","",'ERVs'!K321)</f>
        <v/>
      </c>
      <c r="D60" s="173" t="n"/>
      <c r="E60" s="189">
        <f>IF('ERVs'!L321="","",'ERVs'!L321)</f>
        <v/>
      </c>
      <c r="F60" s="173" t="n"/>
      <c r="G60" s="49">
        <f>IF(OR(E60="",C60="",C60=0),"",IF(OR(ISTEXT(E60),ISTEXT(C60)),"",E60/C60))</f>
        <v/>
      </c>
      <c r="H60" s="11">
        <f>IF('{Equipment Data Entry}'!B68="","",'{Equipment Data Entry}'!B68)</f>
        <v/>
      </c>
      <c r="I60" s="189">
        <f>IF('ERVs'!K322="","",'ERVs'!K322)</f>
        <v/>
      </c>
      <c r="J60" s="173" t="n"/>
      <c r="K60" s="189">
        <f>IF('ERVs'!L322="","",'ERVs'!L322)</f>
        <v/>
      </c>
      <c r="L60" s="173" t="n"/>
      <c r="M60" s="49">
        <f>IF(OR(K60="",I60="",I60=0),"",IF(OR(ISTEXT(K60),ISTEXT(I60)),"",K60/I60))</f>
        <v/>
      </c>
    </row>
    <row r="61" hidden="1" ht="13.35" customHeight="1" s="162">
      <c r="B61" s="11">
        <f>IF('{Equipment Data Entry}'!B69="","",'{Equipment Data Entry}'!B69)</f>
        <v/>
      </c>
      <c r="C61" s="189">
        <f>IF('ERVs'!K425="","",'ERVs'!K425)</f>
        <v/>
      </c>
      <c r="D61" s="173" t="n"/>
      <c r="E61" s="189">
        <f>IF('ERVs'!L425="","",'ERVs'!L425)</f>
        <v/>
      </c>
      <c r="F61" s="173" t="n"/>
      <c r="G61" s="49">
        <f>IF(OR(E61="",C61="",C61=0),"",IF(OR(ISTEXT(E61),ISTEXT(C61)),"",E61/C61))</f>
        <v/>
      </c>
      <c r="H61" s="11">
        <f>IF('{Equipment Data Entry}'!B69="","",'{Equipment Data Entry}'!B69)</f>
        <v/>
      </c>
      <c r="I61" s="189">
        <f>IF('ERVs'!K426="","",'ERVs'!K426)</f>
        <v/>
      </c>
      <c r="J61" s="173" t="n"/>
      <c r="K61" s="189">
        <f>IF('ERVs'!L426="","",'ERVs'!L426)</f>
        <v/>
      </c>
      <c r="L61" s="173" t="n"/>
      <c r="M61" s="49">
        <f>IF(OR(K61="",I61="",I61=0),"",IF(OR(ISTEXT(K61),ISTEXT(I61)),"",K61/I61))</f>
        <v/>
      </c>
    </row>
    <row r="62" hidden="1" ht="13.35" customHeight="1" s="162">
      <c r="B62" s="11">
        <f>IF('{Equipment Data Entry}'!B70="","",'{Equipment Data Entry}'!B70)</f>
        <v/>
      </c>
      <c r="C62" s="189">
        <f>IF('ERVs'!K529="","",'ERVs'!K529)</f>
        <v/>
      </c>
      <c r="D62" s="173" t="n"/>
      <c r="E62" s="189">
        <f>IF('ERVs'!L529="","",'ERVs'!L529)</f>
        <v/>
      </c>
      <c r="F62" s="173" t="n"/>
      <c r="G62" s="49">
        <f>IF(OR(E62="",C62="",C62=0),"",IF(OR(ISTEXT(E62),ISTEXT(C62)),"",E62/C62))</f>
        <v/>
      </c>
      <c r="H62" s="11">
        <f>IF('{Equipment Data Entry}'!B70="","",'{Equipment Data Entry}'!B70)</f>
        <v/>
      </c>
      <c r="I62" s="189">
        <f>IF('ERVs'!K530="","",'ERVs'!K530)</f>
        <v/>
      </c>
      <c r="J62" s="173" t="n"/>
      <c r="K62" s="189">
        <f>IF('ERVs'!L530="","",'ERVs'!L530)</f>
        <v/>
      </c>
      <c r="L62" s="173" t="n"/>
      <c r="M62" s="49">
        <f>IF(OR(K62="",I62="",I62=0),"",IF(OR(ISTEXT(K62),ISTEXT(I62)),"",K62/I62))</f>
        <v/>
      </c>
    </row>
    <row r="63" hidden="1" ht="13.35" customHeight="1" s="162">
      <c r="B63" s="11">
        <f>IF('{Equipment Data Entry}'!B71="","",'{Equipment Data Entry}'!B71)</f>
        <v/>
      </c>
      <c r="C63" s="189">
        <f>IF('ERVs'!K633="","",'ERVs'!K633)</f>
        <v/>
      </c>
      <c r="D63" s="173" t="n"/>
      <c r="E63" s="189">
        <f>IF('ERVs'!L633="","",'ERVs'!L633)</f>
        <v/>
      </c>
      <c r="F63" s="173" t="n"/>
      <c r="G63" s="49">
        <f>IF(OR(E63="",C63="",C63=0),"",IF(OR(ISTEXT(E63),ISTEXT(C63)),"",E63/C63))</f>
        <v/>
      </c>
      <c r="H63" s="11">
        <f>IF('{Equipment Data Entry}'!B71="","",'{Equipment Data Entry}'!B71)</f>
        <v/>
      </c>
      <c r="I63" s="189">
        <f>IF('ERVs'!K634="","",'ERVs'!K634)</f>
        <v/>
      </c>
      <c r="J63" s="173" t="n"/>
      <c r="K63" s="189">
        <f>IF('ERVs'!L634="","",'ERVs'!L634)</f>
        <v/>
      </c>
      <c r="L63" s="173" t="n"/>
      <c r="M63" s="49">
        <f>IF(OR(K63="",I63="",I63=0),"",IF(OR(ISTEXT(K63),ISTEXT(I63)),"",K63/I63))</f>
        <v/>
      </c>
    </row>
    <row r="64" hidden="1" ht="13.35" customHeight="1" s="162">
      <c r="B64" s="11">
        <f>IF('{Equipment Data Entry}'!B72="","",'{Equipment Data Entry}'!B72)</f>
        <v/>
      </c>
      <c r="C64" s="189">
        <f>IF('ERVs'!K737="","",'ERVs'!K737)</f>
        <v/>
      </c>
      <c r="D64" s="173" t="n"/>
      <c r="E64" s="189">
        <f>IF('ERVs'!L737="","",'ERVs'!L737)</f>
        <v/>
      </c>
      <c r="F64" s="173" t="n"/>
      <c r="G64" s="49">
        <f>IF(OR(E64="",C64="",C64=0),"",IF(OR(ISTEXT(E64),ISTEXT(C64)),"",E64/C64))</f>
        <v/>
      </c>
      <c r="H64" s="11">
        <f>IF('{Equipment Data Entry}'!B72="","",'{Equipment Data Entry}'!B72)</f>
        <v/>
      </c>
      <c r="I64" s="189">
        <f>IF('ERVs'!K738="","",'ERVs'!K738)</f>
        <v/>
      </c>
      <c r="J64" s="173" t="n"/>
      <c r="K64" s="189">
        <f>IF('ERVs'!L738="","",'ERVs'!L738)</f>
        <v/>
      </c>
      <c r="L64" s="173" t="n"/>
      <c r="M64" s="49">
        <f>IF(OR(K64="",I64="",I64=0),"",IF(OR(ISTEXT(K64),ISTEXT(I64)),"",K64/I64))</f>
        <v/>
      </c>
    </row>
    <row r="65" hidden="1" ht="13.35" customHeight="1" s="162">
      <c r="B65" s="11">
        <f>IF('{Equipment Data Entry}'!B73="","",'{Equipment Data Entry}'!B73)</f>
        <v/>
      </c>
      <c r="C65" s="189">
        <f>IF('ERVs'!K841="","",'ERVs'!K841)</f>
        <v/>
      </c>
      <c r="D65" s="173" t="n"/>
      <c r="E65" s="189">
        <f>IF('ERVs'!L841="","",'ERVs'!L841)</f>
        <v/>
      </c>
      <c r="F65" s="173" t="n"/>
      <c r="G65" s="49">
        <f>IF(OR(E65="",C65="",C65=0),"",IF(OR(ISTEXT(E65),ISTEXT(C65)),"",E65/C65))</f>
        <v/>
      </c>
      <c r="H65" s="11">
        <f>IF('{Equipment Data Entry}'!B73="","",'{Equipment Data Entry}'!B73)</f>
        <v/>
      </c>
      <c r="I65" s="189">
        <f>IF('ERVs'!K842="","",'ERVs'!K842)</f>
        <v/>
      </c>
      <c r="J65" s="173" t="n"/>
      <c r="K65" s="189">
        <f>IF('ERVs'!L842="","",'ERVs'!L842)</f>
        <v/>
      </c>
      <c r="L65" s="173" t="n"/>
      <c r="M65" s="49">
        <f>IF(OR(K65="",I65="",I65=0),"",IF(OR(ISTEXT(K65),ISTEXT(I65)),"",K65/I65))</f>
        <v/>
      </c>
    </row>
    <row r="66" hidden="1" ht="13.35" customHeight="1" s="162">
      <c r="B66" s="11">
        <f>IF('{Equipment Data Entry}'!B74="","",'{Equipment Data Entry}'!B74)</f>
        <v/>
      </c>
      <c r="C66" s="189">
        <f>IF('ERVs'!K945="","",'ERVs'!K945)</f>
        <v/>
      </c>
      <c r="D66" s="173" t="n"/>
      <c r="E66" s="189">
        <f>IF('ERVs'!L945="","",'ERVs'!L945)</f>
        <v/>
      </c>
      <c r="F66" s="173" t="n"/>
      <c r="G66" s="49">
        <f>IF(OR(E66="",C66="",C66=0),"",IF(OR(ISTEXT(E66),ISTEXT(C66)),"",E66/C66))</f>
        <v/>
      </c>
      <c r="H66" s="11">
        <f>IF('{Equipment Data Entry}'!B74="","",'{Equipment Data Entry}'!B74)</f>
        <v/>
      </c>
      <c r="I66" s="189">
        <f>IF('ERVs'!K946="","",'ERVs'!K946)</f>
        <v/>
      </c>
      <c r="J66" s="173" t="n"/>
      <c r="K66" s="189">
        <f>IF('ERVs'!L946="","",'ERVs'!L946)</f>
        <v/>
      </c>
      <c r="L66" s="173" t="n"/>
      <c r="M66" s="49">
        <f>IF(OR(K66="",I66="",I66=0),"",IF(OR(ISTEXT(K66),ISTEXT(I66)),"",K66/I66))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IF(OR(K67="",I67="",I67=0),"",IF(OR(ISTEXT(K67),ISTEXT(I67)),"",K67/I67))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IF(OR(K68="",I68="",I68=0),"",IF(OR(ISTEXT(K68),ISTEXT(I68)),"",K68/I68))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IF(OR(K69="",I69="",I69=0),"",IF(OR(ISTEXT(K69),ISTEXT(I69)),"",K69/I69))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IF(OR(K70="",I70="",I70=0),"",IF(OR(ISTEXT(K70),ISTEXT(I70)),"",K70/I70))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IF(OR(K71="",I71="",I71=0),"",IF(OR(ISTEXT(K71),ISTEXT(I71)),"",K71/I71))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IF(OR(K72="",I72="",I72=0),"",IF(OR(ISTEXT(K72),ISTEXT(I72)),"",K72/I72))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IF(OR(K73="",I73="",I73=0),"",IF(OR(ISTEXT(K73),ISTEXT(I73)),"",K73/I73))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IF(OR(K74="",I74="",I74=0),"",IF(OR(ISTEXT(K74),ISTEXT(I74)),"",K74/I74))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IF(OR(K75="",I75="",I75=0),"",IF(OR(ISTEXT(K75),ISTEXT(I75)),"",K75/I75))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IF(OR(K76="",I76="",I76=0),"",IF(OR(ISTEXT(K76),ISTEXT(I76)),"",K76/I76))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IF(OR(K77="",I77="",I77=0),"",IF(OR(ISTEXT(K77),ISTEXT(I77)),"",K77/I77))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IF(OR(K78="",I78="",I78=0),"",IF(OR(ISTEXT(K78),ISTEXT(I78)),"",K78/I78))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IF(OR(K79="",I79="",I79=0),"",IF(OR(ISTEXT(K79),ISTEXT(I79)),"",K79/I79))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IF(OR(K80="",I80="",I80=0),"",IF(OR(ISTEXT(K80),ISTEXT(I80)),"",K80/I80))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IF(OR(K81="",I81="",I81=0),"",IF(OR(ISTEXT(K81),ISTEXT(I81)),"",K81/I81))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IF(OR(K82="",I82="",I82=0),"",IF(OR(ISTEXT(K82),ISTEXT(I82)),"",K82/I82))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IF(OR(K83="",I83="",I83=0),"",IF(OR(ISTEXT(K83),ISTEXT(I83)),"",K83/I83))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IF(OR(K84="",I84="",I84=0),"",IF(OR(ISTEXT(K84),ISTEXT(I84)),"",K84/I84))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IF(OR(K85="",I85="",I85=0),"",IF(OR(ISTEXT(K85),ISTEXT(I85)),"",K85/I85))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IF(OR(K86="",I86="",I86=0),"",IF(OR(ISTEXT(K86),ISTEXT(I86)),"",K86/I86))</f>
        <v/>
      </c>
    </row>
    <row r="87" ht="13.35" customHeight="1" s="162">
      <c r="B87" s="12" t="inlineStr">
        <is>
          <t>Total</t>
        </is>
      </c>
      <c r="C87" s="197">
        <f>IF(SUM(C7:C86)=0,"",SUM(C7:C86))</f>
        <v/>
      </c>
      <c r="D87" s="412" t="n"/>
      <c r="E87" s="197">
        <f>IF(SUM(E7:E86)=0,"",SUM(E7:E86))</f>
        <v/>
      </c>
      <c r="F87" s="412" t="n"/>
      <c r="G87" s="50">
        <f>IF(OR(E87="",C87=0),"",IF(OR(ISTEXT(E87),ISTEXT(C87)),"",E87/C87))</f>
        <v/>
      </c>
      <c r="H87" s="12" t="inlineStr">
        <is>
          <t>Total</t>
        </is>
      </c>
      <c r="I87" s="197">
        <f>IF(SUM(I7:I86)=0,"",SUM(I7:I86))</f>
        <v/>
      </c>
      <c r="J87" s="412" t="n"/>
      <c r="K87" s="197">
        <f>IF(SUM(K7:K86)=0,"",SUM(K7:K86))</f>
        <v/>
      </c>
      <c r="L87" s="412" t="n"/>
      <c r="M87" s="50">
        <f>IF(OR(K87="",I87=0),"",IF(OR(ISTEXT(K87),ISTEXT(I87)),"",K87/I87))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row r="101" ht="16" customHeight="1" s="162">
      <c r="B101" s="542" t="inlineStr">
        <is>
          <t>Notes</t>
        </is>
      </c>
      <c r="C101" s="542"/>
      <c r="D101" s="542"/>
      <c r="E101" s="542"/>
      <c r="F101" s="542"/>
      <c r="G101" s="542"/>
      <c r="H101" s="542"/>
      <c r="I101" s="542"/>
      <c r="J101" s="542"/>
      <c r="K101" s="542"/>
      <c r="L101" s="542"/>
      <c r="M101" s="542"/>
    </row>
    <row r="102" ht="18" customHeight="1" s="162">
      <c r="B102" s="543"/>
      <c r="C102" s="543"/>
      <c r="D102" s="543"/>
      <c r="E102" s="543"/>
      <c r="F102" s="543"/>
      <c r="G102" s="543"/>
      <c r="H102" s="543"/>
      <c r="I102" s="543"/>
      <c r="J102" s="543"/>
      <c r="K102" s="543"/>
      <c r="L102" s="543"/>
      <c r="M102" s="543"/>
    </row>
    <row r="103" ht="18" customHeight="1" s="162">
      <c r="B103" s="543"/>
      <c r="C103" s="543"/>
      <c r="D103" s="543"/>
      <c r="E103" s="543"/>
      <c r="F103" s="543"/>
      <c r="G103" s="543"/>
      <c r="H103" s="543"/>
      <c r="I103" s="543"/>
      <c r="J103" s="543"/>
      <c r="K103" s="543"/>
      <c r="L103" s="543"/>
      <c r="M103" s="543"/>
    </row>
    <row r="104" ht="18" customHeight="1" s="162">
      <c r="B104" s="543"/>
      <c r="C104" s="543"/>
      <c r="D104" s="543"/>
      <c r="E104" s="543"/>
      <c r="F104" s="543"/>
      <c r="G104" s="543"/>
      <c r="H104" s="543"/>
      <c r="I104" s="543"/>
      <c r="J104" s="543"/>
      <c r="K104" s="543"/>
      <c r="L104" s="543"/>
      <c r="M104" s="543"/>
    </row>
  </sheetData>
  <mergeCells count="363">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 ref="B101:M101"/>
    <mergeCell ref="B102:M102"/>
    <mergeCell ref="B103:M103"/>
    <mergeCell ref="B104:M104"/>
  </mergeCells>
  <pageMargins left="0.7" right="0.7" top="0.75" bottom="0.75" header="0.3" footer="0.3"/>
  <pageSetup orientation="portrait" fitToHeight="1" fitToWidth="1"/>
  <headerFooter>
    <oddHeader>&amp;L&amp;G&amp;C&amp;"+,Bold"&amp;14&amp;K1F1F1FBuilding Balance Report</oddHeader>
    <oddFooter>&amp;C&amp;8Page &amp;P</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c r="K6" s="425" t="inlineStr">
        <is>
          <t>Shv Bore M/F:</t>
        </is>
      </c>
      <c r="M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IF(OR(L9="",K9="",K9=0),"",IF(OR(ISTEXT(L9),ISTEXT(K9)),"",L9/K9))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IF(OR(L10="",K10="",K10=0),"",IF(OR(ISTEXT(L10),ISTEXT(K10)),"",L10/K10))</f>
        <v/>
      </c>
    </row>
    <row r="11" ht="13.35" customHeight="1" s="162">
      <c r="B11" s="199" t="inlineStr">
        <is>
          <t>Area Served</t>
        </is>
      </c>
      <c r="C11" s="401" t="n"/>
      <c r="D11" s="204">
        <f>I4</f>
        <v/>
      </c>
      <c r="E11" s="400" t="n"/>
      <c r="F11" s="400" t="n"/>
      <c r="G11" s="401" t="n"/>
      <c r="I11" s="199" t="inlineStr">
        <is>
          <t>Return Airflow</t>
        </is>
      </c>
      <c r="J11" s="401" t="n"/>
      <c r="K11" s="24">
        <f>IF(K9="","",IF(ISTEXT(K9),"",K9-N(K10)))</f>
        <v/>
      </c>
      <c r="L11" s="24">
        <f>IF(L9="","",IF(ISTEXT(L9),"",L9-N(L10)))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AVERAGE(E19,F19,G19)*AVERAGE(E20,F20,G20)*0.8*0.9*1.732/746))</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I23" s="199" t="inlineStr">
        <is>
          <t>VSD Frequency</t>
        </is>
      </c>
      <c r="J23" s="401" t="n"/>
      <c r="K23" s="66" t="n"/>
      <c r="L23" s="66" t="n"/>
    </row>
    <row r="24" ht="13.35" customHeight="1" s="162">
      <c r="B24" s="491" t="inlineStr">
        <is>
          <t>Ent.</t>
        </is>
      </c>
      <c r="C24" s="492" t="n"/>
      <c r="D24" s="492">
        <f>IF(C25="",IF(C24="","",C24),C25)</f>
        <v/>
      </c>
      <c r="E24" s="492">
        <f>IF(D25="",IF(D24="","",D24),D25)</f>
        <v/>
      </c>
      <c r="F24" s="492">
        <f>IF(E25="",IF(E24="","",E24),E25)</f>
        <v/>
      </c>
      <c r="G24" s="492">
        <f>IF(F25="",IF(F24="","",F24),F25)</f>
        <v/>
      </c>
      <c r="H24" s="23" t="n"/>
      <c r="I24" s="199" t="inlineStr">
        <is>
          <t>OA Damper Position</t>
        </is>
      </c>
      <c r="J24" s="400" t="n"/>
      <c r="K24" s="401" t="n"/>
      <c r="L24" s="56" t="n"/>
    </row>
    <row r="25" ht="13.35" customHeight="1" s="162">
      <c r="B25" s="491" t="inlineStr">
        <is>
          <t>Lvg.</t>
        </is>
      </c>
      <c r="C25" s="492" t="n"/>
      <c r="D25" s="492" t="n"/>
      <c r="E25" s="492" t="n"/>
      <c r="F25" s="492" t="n"/>
      <c r="G25" s="492" t="n"/>
      <c r="H25" s="23" t="n"/>
    </row>
    <row r="26" ht="13.35" customHeight="1" s="162">
      <c r="B26" s="425" t="inlineStr">
        <is>
          <t>Unit type:</t>
        </is>
      </c>
      <c r="D26" s="522" t="inlineStr">
        <is>
          <t>RTU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IF(OR(H43="",H43=0),"",IF(L43="",IF(J43="","",IF(OR(ISTEXT(J43),ISTEXT(H43)),"",J43/H43)),IF(OR(ISTEXT(L43),ISTEXT(H43)),"",L43/H43)))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IF(OR(ISTEXT(H46),ISTEXT(F46)),"",H46/F46))</f>
        <v/>
      </c>
      <c r="H46" s="33">
        <f>IF(H43="","",IF(ISTEXT(H43),"",H43-N(H51)))</f>
        <v/>
      </c>
      <c r="I46" s="33" t="n"/>
      <c r="J46" s="33">
        <f>IF(I46="", "", IF(OR(ISTEXT(I46),ISTEXT($F46)),"",I46*$F46))</f>
        <v/>
      </c>
      <c r="K46" s="33" t="n"/>
      <c r="L46" s="33">
        <f>IF(L51="","",IF(ISTEXT(L43),"",L43-N(L51)))</f>
        <v/>
      </c>
      <c r="M46" s="30">
        <f>IF(OR(H46="",H46=0),"",IF(K46="",IF(J46="","",IF(OR(ISTEXT(J46),ISTEXT(H46)),"",J46/H46)),IF(OR(ISTEXT(L46),ISTEXT(H46)),"",L46/H46)))</f>
        <v/>
      </c>
    </row>
    <row r="47" ht="13.35" customHeight="1" s="162">
      <c r="B47" s="31" t="n"/>
      <c r="C47" s="31" t="n"/>
      <c r="E47" s="31"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IF(OR(H48="",H48=0),"",IF(L48="",IF(J48="","",IF(OR(ISTEXT(J48),ISTEXT(H48)),"",J48/H48)),IF(OR(ISTEXT(L48),ISTEXT(H48)),"",L48/H48)))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IF(OR(ISTEXT(H51),ISTEXT(F51)),"",H51/F51))</f>
        <v/>
      </c>
      <c r="H51" s="33" t="n"/>
      <c r="I51" s="33" t="n"/>
      <c r="J51" s="33">
        <f>IF(I51="", "", IF(OR(ISTEXT(I51),ISTEXT($F51)),"",I51*$F51))</f>
        <v/>
      </c>
      <c r="K51" s="33" t="n"/>
      <c r="L51" s="33">
        <f>IF(K51="", "", IF(OR(ISTEXT(K51),ISTEXT($F51)),"",K51*$F51))</f>
        <v/>
      </c>
      <c r="M51" s="30">
        <f>IF(OR(H51="",H51=0),"",IF(K51="",IF(J51="","",IF(OR(ISTEXT(J51),ISTEXT(H51)),"",J51/H51)),IF(OR(ISTEXT(L51),ISTEXT(H51)),"",L51/H51)))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IF(OR(H98="",H98=0),"",IF(L98="",IF(J98="","",IF(OR(ISTEXT(J98),ISTEXT(H98)),"",J98/H98)),IF(OR(ISTEXT(L98),ISTEXT(H98)),"",L98/H98)))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1" t="n"/>
      <c r="C102" s="31" t="n"/>
      <c r="E102" s="31"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31" t="n"/>
      <c r="C103" s="31" t="n"/>
      <c r="E103" s="31" t="n"/>
      <c r="F103" s="32" t="n"/>
      <c r="G103" s="33">
        <f>IF(F103="", "", IF(OR(ISTEXT(H103),ISTEXT(F103)),"",H103/F103))</f>
        <v/>
      </c>
      <c r="H103" s="33" t="n"/>
      <c r="I103" s="33" t="n"/>
      <c r="J103" s="33">
        <f>IF(I103="", "", IF(OR(ISTEXT(I103),ISTEXT($F103)),"",I103*$F103))</f>
        <v/>
      </c>
      <c r="K103" s="33" t="n"/>
      <c r="L103" s="33">
        <f>IF(K103="", "", IF(OR(ISTEXT(K103),ISTEXT($F103)),"",K103*$F103))</f>
        <v/>
      </c>
      <c r="M103" s="30">
        <f>IF(OR(H103="",H103=0),"",IF(K103="",IF(J103="","",IF(OR(ISTEXT(J103),ISTEXT(H103)),"",J103/H103)),IF(OR(ISTEXT(L103),ISTEXT(H103)),"",L103/H103)))</f>
        <v/>
      </c>
    </row>
    <row r="104" ht="13.35" customHeight="1" s="162">
      <c r="B104" s="31" t="n"/>
      <c r="C104" s="31" t="n"/>
      <c r="E104" s="31" t="n"/>
      <c r="F104" s="32" t="n"/>
      <c r="G104" s="33">
        <f>IF(F104="", "", IF(OR(ISTEXT(H104),ISTEXT(F104)),"",H104/F104))</f>
        <v/>
      </c>
      <c r="H104" s="33" t="n"/>
      <c r="I104" s="33" t="n"/>
      <c r="J104" s="33">
        <f>IF(I104="", "", IF(OR(ISTEXT(I104),ISTEXT($F104)),"",I104*$F104))</f>
        <v/>
      </c>
      <c r="K104" s="33" t="n"/>
      <c r="L104" s="33">
        <f>IF(K104="", "", IF(OR(ISTEXT(K104),ISTEXT($F104)),"",K104*$F104))</f>
        <v/>
      </c>
      <c r="M104" s="30">
        <f>IF(OR(H104="",H104=0),"",IF(K104="",IF(J104="","",IF(OR(ISTEXT(J104),ISTEXT(H104)),"",J104/H104)),IF(OR(ISTEXT(L104),ISTEXT(H104)),"",L104/H104)))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IF(OR(H105="",H105=0),"",IF(L105="",IF(J105="","",IF(OR(ISTEXT(J105),ISTEXT(H105)),"",J105/H105)),IF(OR(ISTEXT(L105),ISTEXT(H105)),"",L105/H105)))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c r="K110" s="425" t="inlineStr">
        <is>
          <t>Shv Bore M/F:</t>
        </is>
      </c>
      <c r="M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IF(OR(L113="",K113="",K113=0),"",IF(OR(ISTEXT(L113),ISTEXT(K113)),"",L113/K113))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IF(OR(L114="",K114="",K114=0),"",IF(OR(ISTEXT(L114),ISTEXT(K114)),"",L114/K114))</f>
        <v/>
      </c>
    </row>
    <row r="115" ht="13.35" customHeight="1" s="162">
      <c r="B115" s="199" t="inlineStr">
        <is>
          <t>Area Served</t>
        </is>
      </c>
      <c r="C115" s="401" t="n"/>
      <c r="D115" s="204">
        <f>I108</f>
        <v/>
      </c>
      <c r="E115" s="400" t="n"/>
      <c r="F115" s="400" t="n"/>
      <c r="G115" s="401" t="n"/>
      <c r="I115" s="199" t="inlineStr">
        <is>
          <t>Return Airflow</t>
        </is>
      </c>
      <c r="J115" s="401" t="n"/>
      <c r="K115" s="24">
        <f>IF(K113="","",IF(ISTEXT(K113),"",K113-N(K114)))</f>
        <v/>
      </c>
      <c r="L115" s="24">
        <f>IF(L113="","",IF(ISTEXT(L113),"",L113-N(L114)))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Shv OD/Bore/PD</t>
        </is>
      </c>
      <c r="J120" s="400" t="n"/>
      <c r="K120" s="401" t="n"/>
      <c r="L120">
        <f>IF('{Equipment Data Entry}'!J8="","",'{Equipment Data Entry}'!J8)</f>
        <v/>
      </c>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Sheave OD/Bore</t>
        </is>
      </c>
      <c r="J121" s="400" t="n"/>
      <c r="K121" s="401" t="n"/>
      <c r="L121">
        <f>IF('{Equipment Data Entry}'!K8="","",'{Equipment Data Entry}'!K8)</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AVERAGE(E123,F123,G123)*AVERAGE(E124,F124,G124)*0.8*0.9*1.732/746))</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I127" s="199" t="inlineStr">
        <is>
          <t>VSD Frequency</t>
        </is>
      </c>
      <c r="J127" s="401" t="n"/>
      <c r="K127" s="66" t="n"/>
      <c r="L127" s="66"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99" t="inlineStr">
        <is>
          <t>OA Damper Position</t>
        </is>
      </c>
      <c r="J128" s="400" t="n"/>
      <c r="K128" s="401" t="n"/>
      <c r="L128" s="56" t="n"/>
    </row>
    <row r="129" ht="13.35" customHeight="1" s="162">
      <c r="B129" s="491" t="inlineStr">
        <is>
          <t>Lvg.</t>
        </is>
      </c>
      <c r="C129" s="492" t="n"/>
      <c r="D129" s="492" t="n"/>
      <c r="E129" s="492" t="n"/>
      <c r="F129" s="492" t="n"/>
      <c r="G129" s="492" t="n"/>
      <c r="H129" s="23" t="n"/>
    </row>
    <row r="130" ht="13.35" customHeight="1" s="162">
      <c r="B130" s="425" t="inlineStr">
        <is>
          <t>Unit type:</t>
        </is>
      </c>
      <c r="D130" s="522" t="inlineStr">
        <is>
          <t>RTU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IF(OR(H147="",H147=0),"",IF(L147="",IF(J147="","",IF(OR(ISTEXT(J147),ISTEXT(H147)),"",J147/H147)),IF(OR(ISTEXT(L147),ISTEXT(H147)),"",L147/H147)))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IF(OR(ISTEXT(H150),ISTEXT(F150)),"",H150/F150))</f>
        <v/>
      </c>
      <c r="H150" s="33">
        <f>IF(H147="","",IF(ISTEXT(H147),"",H147-N(H155)))</f>
        <v/>
      </c>
      <c r="I150" s="33" t="n"/>
      <c r="J150" s="33">
        <f>IF(I150="", "", IF(OR(ISTEXT(I150),ISTEXT($F150)),"",I150*$F150))</f>
        <v/>
      </c>
      <c r="K150" s="33" t="n"/>
      <c r="L150" s="33">
        <f>IF(L155="","",IF(ISTEXT(L147),"",L147-N(L155)))</f>
        <v/>
      </c>
      <c r="M150" s="30">
        <f>IF(OR(H150="",H150=0),"",IF(K150="",IF(J150="","",IF(OR(ISTEXT(J150),ISTEXT(H150)),"",J150/H150)),IF(OR(ISTEXT(L150),ISTEXT(H150)),"",L150/H150)))</f>
        <v/>
      </c>
    </row>
    <row r="151" ht="13.35" customHeight="1" s="162">
      <c r="B151" s="31" t="n"/>
      <c r="C151" s="31" t="n"/>
      <c r="E151" s="31"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IF(OR(H152="",H152=0),"",IF(L152="",IF(J152="","",IF(OR(ISTEXT(J152),ISTEXT(H152)),"",J152/H152)),IF(OR(ISTEXT(L152),ISTEXT(H152)),"",L152/H152)))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IF(OR(ISTEXT(H155),ISTEXT(F155)),"",H155/F155))</f>
        <v/>
      </c>
      <c r="H155" s="33" t="n"/>
      <c r="I155" s="33" t="n"/>
      <c r="J155" s="33">
        <f>IF(I155="", "", IF(OR(ISTEXT(I155),ISTEXT($F155)),"",I155*$F155))</f>
        <v/>
      </c>
      <c r="K155" s="33" t="n"/>
      <c r="L155" s="33">
        <f>IF(K155="", "", IF(OR(ISTEXT(K155),ISTEXT($F155)),"",K155*$F155))</f>
        <v/>
      </c>
      <c r="M155" s="30">
        <f>IF(OR(H155="",H155=0),"",IF(K155="",IF(J155="","",IF(OR(ISTEXT(J155),ISTEXT(H155)),"",J155/H155)),IF(OR(ISTEXT(L155),ISTEXT(H155)),"",L155/H155)))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IF(OR(H202="",H202=0),"",IF(L202="",IF(J202="","",IF(OR(ISTEXT(J202),ISTEXT(H202)),"",J202/H202)),IF(OR(ISTEXT(L202),ISTEXT(H202)),"",L202/H202)))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1" t="n"/>
      <c r="C206" s="31" t="n"/>
      <c r="E206" s="31"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31" t="n"/>
      <c r="C207" s="31" t="n"/>
      <c r="E207" s="31" t="n"/>
      <c r="F207" s="32" t="n"/>
      <c r="G207" s="33">
        <f>IF(F207="", "", IF(OR(ISTEXT(H207),ISTEXT(F207)),"",H207/F207))</f>
        <v/>
      </c>
      <c r="H207" s="33" t="n"/>
      <c r="I207" s="33" t="n"/>
      <c r="J207" s="33">
        <f>IF(I207="", "", IF(OR(ISTEXT(I207),ISTEXT($F207)),"",I207*$F207))</f>
        <v/>
      </c>
      <c r="K207" s="33" t="n"/>
      <c r="L207" s="33">
        <f>IF(K207="", "", IF(OR(ISTEXT(K207),ISTEXT($F207)),"",K207*$F207))</f>
        <v/>
      </c>
      <c r="M207" s="30">
        <f>IF(OR(H207="",H207=0),"",IF(K207="",IF(J207="","",IF(OR(ISTEXT(J207),ISTEXT(H207)),"",J207/H207)),IF(OR(ISTEXT(L207),ISTEXT(H207)),"",L207/H207)))</f>
        <v/>
      </c>
    </row>
    <row r="208" ht="13.35" customHeight="1" s="162">
      <c r="B208" s="31" t="n"/>
      <c r="C208" s="31" t="n"/>
      <c r="E208" s="31"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IF(OR(H209="",H209=0),"",IF(L209="",IF(J209="","",IF(OR(ISTEXT(J209),ISTEXT(H209)),"",J209/H209)),IF(OR(ISTEXT(L209),ISTEXT(H209)),"",L209/H209)))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c r="K214" s="425" t="inlineStr">
        <is>
          <t>Shv Bore M/F:</t>
        </is>
      </c>
      <c r="M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IF(OR(L217="",K217="",K217=0),"",IF(OR(ISTEXT(L217),ISTEXT(K217)),"",L217/K217))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IF(OR(L218="",K218="",K218=0),"",IF(OR(ISTEXT(L218),ISTEXT(K218)),"",L218/K218))</f>
        <v/>
      </c>
    </row>
    <row r="219" ht="13.35" customHeight="1" s="162">
      <c r="B219" s="199" t="inlineStr">
        <is>
          <t>Area Served</t>
        </is>
      </c>
      <c r="C219" s="401" t="n"/>
      <c r="D219" s="204">
        <f>I212</f>
        <v/>
      </c>
      <c r="E219" s="400" t="n"/>
      <c r="F219" s="400" t="n"/>
      <c r="G219" s="401" t="n"/>
      <c r="I219" s="199" t="inlineStr">
        <is>
          <t>Return Airflow</t>
        </is>
      </c>
      <c r="J219" s="401" t="n"/>
      <c r="K219" s="24">
        <f>IF(K217="","",IF(ISTEXT(K217),"",K217-N(K218)))</f>
        <v/>
      </c>
      <c r="L219" s="24">
        <f>IF(L217="","",IF(ISTEXT(L217),"",L217-N(L218)))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Shv OD/Bore/PD</t>
        </is>
      </c>
      <c r="J224" s="400" t="n"/>
      <c r="K224" s="401" t="n"/>
      <c r="L224">
        <f>IF('{Equipment Data Entry}'!J9="","",'{Equipment Data Entry}'!J9)</f>
        <v/>
      </c>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Sheave OD/Bore</t>
        </is>
      </c>
      <c r="J225" s="400" t="n"/>
      <c r="K225" s="401" t="n"/>
      <c r="L225">
        <f>IF('{Equipment Data Entry}'!K9="","",'{Equipment Data Entry}'!K9)</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AVERAGE(E227,F227,G227)*AVERAGE(E228,F228,G228)*0.8*0.9*1.732/746))</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I231" s="199" t="inlineStr">
        <is>
          <t>VSD Frequency</t>
        </is>
      </c>
      <c r="J231" s="401" t="n"/>
      <c r="K231" s="66" t="n"/>
      <c r="L231" s="66"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99" t="inlineStr">
        <is>
          <t>OA Damper Position</t>
        </is>
      </c>
      <c r="J232" s="400" t="n"/>
      <c r="K232" s="401" t="n"/>
      <c r="L232" s="56" t="n"/>
    </row>
    <row r="233" ht="13.35" customHeight="1" s="162">
      <c r="B233" s="491" t="inlineStr">
        <is>
          <t>Lvg.</t>
        </is>
      </c>
      <c r="C233" s="492" t="n"/>
      <c r="D233" s="492" t="n"/>
      <c r="E233" s="492" t="n"/>
      <c r="F233" s="492" t="n"/>
      <c r="G233" s="492" t="n"/>
      <c r="H233" s="23" t="n"/>
    </row>
    <row r="234" ht="13.35" customHeight="1" s="162">
      <c r="B234" s="425" t="inlineStr">
        <is>
          <t>Unit type:</t>
        </is>
      </c>
      <c r="D234" s="522" t="inlineStr">
        <is>
          <t>RTU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IF(OR(H251="",H251=0),"",IF(L251="",IF(J251="","",IF(OR(ISTEXT(J251),ISTEXT(H251)),"",J251/H251)),IF(OR(ISTEXT(L251),ISTEXT(H251)),"",L251/H251)))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IF(OR(ISTEXT(H254),ISTEXT(F254)),"",H254/F254))</f>
        <v/>
      </c>
      <c r="H254" s="33">
        <f>IF(H251="","",IF(ISTEXT(H251),"",H251-N(H259)))</f>
        <v/>
      </c>
      <c r="I254" s="33" t="n"/>
      <c r="J254" s="33">
        <f>IF(I254="", "", IF(OR(ISTEXT(I254),ISTEXT($F254)),"",I254*$F254))</f>
        <v/>
      </c>
      <c r="K254" s="33" t="n"/>
      <c r="L254" s="33">
        <f>IF(L259="","",IF(ISTEXT(L251),"",L251-N(L259)))</f>
        <v/>
      </c>
      <c r="M254" s="30">
        <f>IF(OR(H254="",H254=0),"",IF(K254="",IF(J254="","",IF(OR(ISTEXT(J254),ISTEXT(H254)),"",J254/H254)),IF(OR(ISTEXT(L254),ISTEXT(H254)),"",L254/H254)))</f>
        <v/>
      </c>
    </row>
    <row r="255" ht="13.35" customHeight="1" s="162">
      <c r="B255" s="31" t="n"/>
      <c r="C255" s="31" t="n"/>
      <c r="E255" s="31"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IF(OR(H256="",H256=0),"",IF(L256="",IF(J256="","",IF(OR(ISTEXT(J256),ISTEXT(H256)),"",J256/H256)),IF(OR(ISTEXT(L256),ISTEXT(H256)),"",L256/H256)))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IF(OR(H306="",H306=0),"",IF(L306="",IF(J306="","",IF(OR(ISTEXT(J306),ISTEXT(H306)),"",J306/H306)),IF(OR(ISTEXT(L306),ISTEXT(H306)),"",L306/H306)))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1" t="n"/>
      <c r="C310" s="31" t="n"/>
      <c r="E310" s="31"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31" t="n"/>
      <c r="C311" s="31" t="n"/>
      <c r="E311" s="31" t="n"/>
      <c r="F311" s="32" t="n"/>
      <c r="G311" s="33">
        <f>IF(F311="", "", IF(OR(ISTEXT(H311),ISTEXT(F311)),"",H311/F311))</f>
        <v/>
      </c>
      <c r="H311" s="33" t="n"/>
      <c r="I311" s="33" t="n"/>
      <c r="J311" s="33">
        <f>IF(I311="", "", IF(OR(ISTEXT(I311),ISTEXT($F311)),"",I311*$F311))</f>
        <v/>
      </c>
      <c r="K311" s="33" t="n"/>
      <c r="L311" s="33">
        <f>IF(K311="", "", IF(OR(ISTEXT(K311),ISTEXT($F311)),"",K311*$F311))</f>
        <v/>
      </c>
      <c r="M311" s="30">
        <f>IF(OR(H311="",H311=0),"",IF(K311="",IF(J311="","",IF(OR(ISTEXT(J311),ISTEXT(H311)),"",J311/H311)),IF(OR(ISTEXT(L311),ISTEXT(H311)),"",L311/H311)))</f>
        <v/>
      </c>
    </row>
    <row r="312" ht="13.35" customHeight="1" s="162">
      <c r="B312" s="31" t="n"/>
      <c r="C312" s="31" t="n"/>
      <c r="E312" s="31" t="n"/>
      <c r="F312" s="32" t="n"/>
      <c r="G312" s="33">
        <f>IF(F312="", "", IF(OR(ISTEXT(H312),ISTEXT(F312)),"",H312/F312))</f>
        <v/>
      </c>
      <c r="H312" s="33" t="n"/>
      <c r="I312" s="33" t="n"/>
      <c r="J312" s="33">
        <f>IF(I312="", "", IF(OR(ISTEXT(I312),ISTEXT($F312)),"",I312*$F312))</f>
        <v/>
      </c>
      <c r="K312" s="33" t="n"/>
      <c r="L312" s="33">
        <f>IF(K312="", "", IF(OR(ISTEXT(K312),ISTEXT($F312)),"",K312*$F312))</f>
        <v/>
      </c>
      <c r="M312" s="30">
        <f>IF(OR(H312="",H312=0),"",IF(K312="",IF(J312="","",IF(OR(ISTEXT(J312),ISTEXT(H312)),"",J312/H312)),IF(OR(ISTEXT(L312),ISTEXT(H312)),"",L312/H312)))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IF(OR(H313="",H313=0),"",IF(L313="",IF(J313="","",IF(OR(ISTEXT(J313),ISTEXT(H313)),"",J313/H313)),IF(OR(ISTEXT(L313),ISTEXT(H313)),"",L313/H313)))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c r="K318" s="425" t="inlineStr">
        <is>
          <t>Shv Bore M/F:</t>
        </is>
      </c>
      <c r="M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IF(OR(L321="",K321="",K321=0),"",IF(OR(ISTEXT(L321),ISTEXT(K321)),"",L321/K321))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IF(OR(L322="",K322="",K322=0),"",IF(OR(ISTEXT(L322),ISTEXT(K322)),"",L322/K322))</f>
        <v/>
      </c>
    </row>
    <row r="323" ht="13.35" customHeight="1" s="162">
      <c r="B323" s="199" t="inlineStr">
        <is>
          <t>Area Served</t>
        </is>
      </c>
      <c r="C323" s="401" t="n"/>
      <c r="D323" s="204">
        <f>I316</f>
        <v/>
      </c>
      <c r="E323" s="400" t="n"/>
      <c r="F323" s="400" t="n"/>
      <c r="G323" s="401" t="n"/>
      <c r="I323" s="199" t="inlineStr">
        <is>
          <t>Return Airflow</t>
        </is>
      </c>
      <c r="J323" s="401" t="n"/>
      <c r="K323" s="24">
        <f>IF(K321="","",IF(ISTEXT(K321),"",K321-N(K322)))</f>
        <v/>
      </c>
      <c r="L323" s="24">
        <f>IF(L321="","",IF(ISTEXT(L321),"",L321-N(L322)))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Shv OD/Bore/PD</t>
        </is>
      </c>
      <c r="J328" s="400" t="n"/>
      <c r="K328" s="401" t="n"/>
      <c r="L328">
        <f>IF('{Equipment Data Entry}'!J10="","",'{Equipment Data Entry}'!J10)</f>
        <v/>
      </c>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Sheave OD/Bore</t>
        </is>
      </c>
      <c r="J329" s="400" t="n"/>
      <c r="K329" s="401" t="n"/>
      <c r="L329">
        <f>IF('{Equipment Data Entry}'!K10="","",'{Equipment Data Entry}'!K10)</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AVERAGE(E331,F331,G331)*AVERAGE(E332,F332,G332)*0.8*0.9*1.732/746))</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I335" s="199" t="inlineStr">
        <is>
          <t>VSD Frequency</t>
        </is>
      </c>
      <c r="J335" s="401" t="n"/>
      <c r="K335" s="66" t="n"/>
      <c r="L335" s="66"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99" t="inlineStr">
        <is>
          <t>OA Damper Position</t>
        </is>
      </c>
      <c r="J336" s="400" t="n"/>
      <c r="K336" s="401" t="n"/>
      <c r="L336" s="56" t="n"/>
    </row>
    <row r="337" ht="13.35" customHeight="1" s="162">
      <c r="B337" s="491" t="inlineStr">
        <is>
          <t>Lvg.</t>
        </is>
      </c>
      <c r="C337" s="492" t="n"/>
      <c r="D337" s="492" t="n"/>
      <c r="E337" s="492" t="n"/>
      <c r="F337" s="492" t="n"/>
      <c r="G337" s="492" t="n"/>
      <c r="H337" s="23" t="n"/>
    </row>
    <row r="338" ht="13.35" customHeight="1" s="162">
      <c r="B338" s="425" t="inlineStr">
        <is>
          <t>Unit type:</t>
        </is>
      </c>
      <c r="D338" s="522" t="inlineStr">
        <is>
          <t>RTU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IF(OR(H355="",H355=0),"",IF(L355="",IF(J355="","",IF(OR(ISTEXT(J355),ISTEXT(H355)),"",J355/H355)),IF(OR(ISTEXT(L355),ISTEXT(H355)),"",L355/H355)))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IF(OR(ISTEXT(H358),ISTEXT(F358)),"",H358/F358))</f>
        <v/>
      </c>
      <c r="H358" s="33">
        <f>IF(H355="","",IF(ISTEXT(H355),"",H355-N(H363)))</f>
        <v/>
      </c>
      <c r="I358" s="33" t="n"/>
      <c r="J358" s="33">
        <f>IF(I358="", "", IF(OR(ISTEXT(I358),ISTEXT($F358)),"",I358*$F358))</f>
        <v/>
      </c>
      <c r="K358" s="33" t="n"/>
      <c r="L358" s="33">
        <f>IF(L363="","",IF(ISTEXT(L355),"",L355-N(L363)))</f>
        <v/>
      </c>
      <c r="M358" s="30">
        <f>IF(OR(H358="",H358=0),"",IF(K358="",IF(J358="","",IF(OR(ISTEXT(J358),ISTEXT(H358)),"",J358/H358)),IF(OR(ISTEXT(L358),ISTEXT(H358)),"",L358/H358)))</f>
        <v/>
      </c>
    </row>
    <row r="359" ht="13.35" customHeight="1" s="162">
      <c r="B359" s="31" t="n"/>
      <c r="C359" s="31" t="n"/>
      <c r="E359" s="31"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IF(OR(H360="",H360=0),"",IF(L360="",IF(J360="","",IF(OR(ISTEXT(J360),ISTEXT(H360)),"",J360/H360)),IF(OR(ISTEXT(L360),ISTEXT(H360)),"",L360/H360)))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IF(OR(ISTEXT(H363),ISTEXT(F363)),"",H363/F363))</f>
        <v/>
      </c>
      <c r="H363" s="33" t="n"/>
      <c r="I363" s="33" t="n"/>
      <c r="J363" s="33">
        <f>IF(I363="", "", IF(OR(ISTEXT(I363),ISTEXT($F363)),"",I363*$F363))</f>
        <v/>
      </c>
      <c r="K363" s="33" t="n"/>
      <c r="L363" s="33">
        <f>IF(K363="", "", IF(OR(ISTEXT(K363),ISTEXT($F363)),"",K363*$F363))</f>
        <v/>
      </c>
      <c r="M363" s="30">
        <f>IF(OR(H363="",H363=0),"",IF(K363="",IF(J363="","",IF(OR(ISTEXT(J363),ISTEXT(H363)),"",J363/H363)),IF(OR(ISTEXT(L363),ISTEXT(H363)),"",L363/H363)))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IF(OR(H410="",H410=0),"",IF(L410="",IF(J410="","",IF(OR(ISTEXT(J410),ISTEXT(H410)),"",J410/H410)),IF(OR(ISTEXT(L410),ISTEXT(H410)),"",L410/H410)))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1" t="n"/>
      <c r="C414" s="31" t="n"/>
      <c r="E414" s="31"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31" t="n"/>
      <c r="C415" s="31" t="n"/>
      <c r="E415" s="31" t="n"/>
      <c r="F415" s="32" t="n"/>
      <c r="G415" s="33">
        <f>IF(F415="", "", IF(OR(ISTEXT(H415),ISTEXT(F415)),"",H415/F415))</f>
        <v/>
      </c>
      <c r="H415" s="33" t="n"/>
      <c r="I415" s="33" t="n"/>
      <c r="J415" s="33">
        <f>IF(I415="", "", IF(OR(ISTEXT(I415),ISTEXT($F415)),"",I415*$F415))</f>
        <v/>
      </c>
      <c r="K415" s="33" t="n"/>
      <c r="L415" s="33">
        <f>IF(K415="", "", IF(OR(ISTEXT(K415),ISTEXT($F415)),"",K415*$F415))</f>
        <v/>
      </c>
      <c r="M415" s="30">
        <f>IF(OR(H415="",H415=0),"",IF(K415="",IF(J415="","",IF(OR(ISTEXT(J415),ISTEXT(H415)),"",J415/H415)),IF(OR(ISTEXT(L415),ISTEXT(H415)),"",L415/H415)))</f>
        <v/>
      </c>
    </row>
    <row r="416" ht="13.35" customHeight="1" s="162">
      <c r="B416" s="31" t="n"/>
      <c r="C416" s="31" t="n"/>
      <c r="E416" s="31" t="n"/>
      <c r="F416" s="32" t="n"/>
      <c r="G416" s="33">
        <f>IF(F416="", "", IF(OR(ISTEXT(H416),ISTEXT(F416)),"",H416/F416))</f>
        <v/>
      </c>
      <c r="H416" s="33" t="n"/>
      <c r="I416" s="33" t="n"/>
      <c r="J416" s="33">
        <f>IF(I416="", "", IF(OR(ISTEXT(I416),ISTEXT($F416)),"",I416*$F416))</f>
        <v/>
      </c>
      <c r="K416" s="33" t="n"/>
      <c r="L416" s="33">
        <f>IF(K416="", "", IF(OR(ISTEXT(K416),ISTEXT($F416)),"",K416*$F416))</f>
        <v/>
      </c>
      <c r="M416" s="30">
        <f>IF(OR(H416="",H416=0),"",IF(K416="",IF(J416="","",IF(OR(ISTEXT(J416),ISTEXT(H416)),"",J416/H416)),IF(OR(ISTEXT(L416),ISTEXT(H416)),"",L416/H416)))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IF(OR(H417="",H417=0),"",IF(L417="",IF(J417="","",IF(OR(ISTEXT(J417),ISTEXT(H417)),"",J417/H417)),IF(OR(ISTEXT(L417),ISTEXT(H417)),"",L417/H417)))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c r="K422" s="425" t="inlineStr">
        <is>
          <t>Shv Bore M/F:</t>
        </is>
      </c>
      <c r="M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IF(OR(L425="",K425="",K425=0),"",IF(OR(ISTEXT(L425),ISTEXT(K425)),"",L425/K425))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IF(OR(L426="",K426="",K426=0),"",IF(OR(ISTEXT(L426),ISTEXT(K426)),"",L426/K426))</f>
        <v/>
      </c>
    </row>
    <row r="427" ht="13.35" customHeight="1" s="162">
      <c r="B427" s="199" t="inlineStr">
        <is>
          <t>Area Served</t>
        </is>
      </c>
      <c r="C427" s="401" t="n"/>
      <c r="D427" s="204">
        <f>I420</f>
        <v/>
      </c>
      <c r="E427" s="400" t="n"/>
      <c r="F427" s="400" t="n"/>
      <c r="G427" s="401" t="n"/>
      <c r="I427" s="199" t="inlineStr">
        <is>
          <t>Return Airflow</t>
        </is>
      </c>
      <c r="J427" s="401" t="n"/>
      <c r="K427" s="24">
        <f>IF(K425="","",IF(ISTEXT(K425),"",K425-N(K426)))</f>
        <v/>
      </c>
      <c r="L427" s="24">
        <f>IF(L425="","",IF(ISTEXT(L425),"",L425-N(L426)))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Shv OD/Bore/PD</t>
        </is>
      </c>
      <c r="J432" s="400" t="n"/>
      <c r="K432" s="401" t="n"/>
      <c r="L432">
        <f>IF('{Equipment Data Entry}'!J11="","",'{Equipment Data Entry}'!J11)</f>
        <v/>
      </c>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Sheave OD/Bore</t>
        </is>
      </c>
      <c r="J433" s="400" t="n"/>
      <c r="K433" s="401" t="n"/>
      <c r="L433">
        <f>IF('{Equipment Data Entry}'!K11="","",'{Equipment Data Entry}'!K11)</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AVERAGE(E435,F435,G435)*AVERAGE(E436,F436,G436)*0.8*0.9*1.732/746))</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I439" s="199" t="inlineStr">
        <is>
          <t>VSD Frequency</t>
        </is>
      </c>
      <c r="J439" s="401" t="n"/>
      <c r="K439" s="66" t="n"/>
      <c r="L439" s="66"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99" t="inlineStr">
        <is>
          <t>OA Damper Position</t>
        </is>
      </c>
      <c r="J440" s="400" t="n"/>
      <c r="K440" s="401" t="n"/>
      <c r="L440" s="56" t="n"/>
    </row>
    <row r="441" ht="13.35" customHeight="1" s="162">
      <c r="B441" s="491" t="inlineStr">
        <is>
          <t>Lvg.</t>
        </is>
      </c>
      <c r="C441" s="492" t="n"/>
      <c r="D441" s="492" t="n"/>
      <c r="E441" s="492" t="n"/>
      <c r="F441" s="492" t="n"/>
      <c r="G441" s="492" t="n"/>
      <c r="H441" s="23" t="n"/>
    </row>
    <row r="442" ht="13.35" customHeight="1" s="162">
      <c r="B442" s="425" t="inlineStr">
        <is>
          <t>Unit type:</t>
        </is>
      </c>
      <c r="D442" s="522" t="inlineStr">
        <is>
          <t>RTU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IF(OR(H459="",H459=0),"",IF(L459="",IF(J459="","",IF(OR(ISTEXT(J459),ISTEXT(H459)),"",J459/H459)),IF(OR(ISTEXT(L459),ISTEXT(H459)),"",L459/H459)))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IF(OR(ISTEXT(H462),ISTEXT(F462)),"",H462/F462))</f>
        <v/>
      </c>
      <c r="H462" s="33">
        <f>IF(H459="","",IF(ISTEXT(H459),"",H459-N(H467)))</f>
        <v/>
      </c>
      <c r="I462" s="33" t="n"/>
      <c r="J462" s="33">
        <f>IF(I462="", "", IF(OR(ISTEXT(I462),ISTEXT($F462)),"",I462*$F462))</f>
        <v/>
      </c>
      <c r="K462" s="33" t="n"/>
      <c r="L462" s="33">
        <f>IF(L467="","",IF(ISTEXT(L459),"",L459-N(L467)))</f>
        <v/>
      </c>
      <c r="M462" s="30">
        <f>IF(OR(H462="",H462=0),"",IF(K462="",IF(J462="","",IF(OR(ISTEXT(J462),ISTEXT(H462)),"",J462/H462)),IF(OR(ISTEXT(L462),ISTEXT(H462)),"",L462/H462)))</f>
        <v/>
      </c>
    </row>
    <row r="463" ht="13.35" customHeight="1" s="162">
      <c r="B463" s="31" t="n"/>
      <c r="C463" s="31" t="n"/>
      <c r="E463" s="31"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IF(OR(H464="",H464=0),"",IF(L464="",IF(J464="","",IF(OR(ISTEXT(J464),ISTEXT(H464)),"",J464/H464)),IF(OR(ISTEXT(L464),ISTEXT(H464)),"",L464/H464)))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IF(OR(ISTEXT(H467),ISTEXT(F467)),"",H467/F467))</f>
        <v/>
      </c>
      <c r="H467" s="33" t="n"/>
      <c r="I467" s="33" t="n"/>
      <c r="J467" s="33">
        <f>IF(I467="", "", IF(OR(ISTEXT(I467),ISTEXT($F467)),"",I467*$F467))</f>
        <v/>
      </c>
      <c r="K467" s="33" t="n"/>
      <c r="L467" s="33">
        <f>IF(K467="", "", IF(OR(ISTEXT(K467),ISTEXT($F467)),"",K467*$F467))</f>
        <v/>
      </c>
      <c r="M467" s="30">
        <f>IF(OR(H467="",H467=0),"",IF(K467="",IF(J467="","",IF(OR(ISTEXT(J467),ISTEXT(H467)),"",J467/H467)),IF(OR(ISTEXT(L467),ISTEXT(H467)),"",L467/H467)))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IF(OR(H514="",H514=0),"",IF(L514="",IF(J514="","",IF(OR(ISTEXT(J514),ISTEXT(H514)),"",J514/H514)),IF(OR(ISTEXT(L514),ISTEXT(H514)),"",L514/H514)))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1" t="n"/>
      <c r="C518" s="31" t="n"/>
      <c r="E518" s="31"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31" t="n"/>
      <c r="C519" s="31" t="n"/>
      <c r="E519" s="31" t="n"/>
      <c r="F519" s="32" t="n"/>
      <c r="G519" s="33">
        <f>IF(F519="", "", IF(OR(ISTEXT(H519),ISTEXT(F519)),"",H519/F519))</f>
        <v/>
      </c>
      <c r="H519" s="33" t="n"/>
      <c r="I519" s="33" t="n"/>
      <c r="J519" s="33">
        <f>IF(I519="", "", IF(OR(ISTEXT(I519),ISTEXT($F519)),"",I519*$F519))</f>
        <v/>
      </c>
      <c r="K519" s="33" t="n"/>
      <c r="L519" s="33">
        <f>IF(K519="", "", IF(OR(ISTEXT(K519),ISTEXT($F519)),"",K519*$F519))</f>
        <v/>
      </c>
      <c r="M519" s="30">
        <f>IF(OR(H519="",H519=0),"",IF(K519="",IF(J519="","",IF(OR(ISTEXT(J519),ISTEXT(H519)),"",J519/H519)),IF(OR(ISTEXT(L519),ISTEXT(H519)),"",L519/H519)))</f>
        <v/>
      </c>
    </row>
    <row r="520" ht="13.35" customHeight="1" s="162">
      <c r="B520" s="31" t="n"/>
      <c r="C520" s="31" t="n"/>
      <c r="E520" s="31"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IF(OR(H521="",H521=0),"",IF(L521="",IF(J521="","",IF(OR(ISTEXT(J521),ISTEXT(H521)),"",J521/H521)),IF(OR(ISTEXT(L521),ISTEXT(H521)),"",L521/H521)))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c r="K526" s="425" t="inlineStr">
        <is>
          <t>Shv Bore M/F:</t>
        </is>
      </c>
      <c r="M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IF(OR(L529="",K529="",K529=0),"",IF(OR(ISTEXT(L529),ISTEXT(K529)),"",L529/K529))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IF(OR(L530="",K530="",K530=0),"",IF(OR(ISTEXT(L530),ISTEXT(K530)),"",L530/K530))</f>
        <v/>
      </c>
    </row>
    <row r="531" ht="13.35" customHeight="1" s="162">
      <c r="B531" s="199" t="inlineStr">
        <is>
          <t>Area Served</t>
        </is>
      </c>
      <c r="C531" s="401" t="n"/>
      <c r="D531" s="204">
        <f>I524</f>
        <v/>
      </c>
      <c r="E531" s="400" t="n"/>
      <c r="F531" s="400" t="n"/>
      <c r="G531" s="401" t="n"/>
      <c r="I531" s="199" t="inlineStr">
        <is>
          <t>Return Airflow</t>
        </is>
      </c>
      <c r="J531" s="401" t="n"/>
      <c r="K531" s="24">
        <f>IF(K529="","",IF(ISTEXT(K529),"",K529-N(K530)))</f>
        <v/>
      </c>
      <c r="L531" s="24">
        <f>IF(L529="","",IF(ISTEXT(L529),"",L529-N(L530)))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Shv OD/Bore/PD</t>
        </is>
      </c>
      <c r="J536" s="400" t="n"/>
      <c r="K536" s="401" t="n"/>
      <c r="L536">
        <f>IF('{Equipment Data Entry}'!J12="","",'{Equipment Data Entry}'!J12)</f>
        <v/>
      </c>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Sheave OD/Bore</t>
        </is>
      </c>
      <c r="J537" s="400" t="n"/>
      <c r="K537" s="401" t="n"/>
      <c r="L537">
        <f>IF('{Equipment Data Entry}'!K12="","",'{Equipment Data Entry}'!K12)</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AVERAGE(E539,F539,G539)*AVERAGE(E540,F540,G540)*0.8*0.9*1.732/746))</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I543" s="199" t="inlineStr">
        <is>
          <t>VSD Frequency</t>
        </is>
      </c>
      <c r="J543" s="401" t="n"/>
      <c r="K543" s="66" t="n"/>
      <c r="L543" s="66"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99" t="inlineStr">
        <is>
          <t>OA Damper Position</t>
        </is>
      </c>
      <c r="J544" s="400" t="n"/>
      <c r="K544" s="401" t="n"/>
      <c r="L544" s="56" t="n"/>
    </row>
    <row r="545" ht="13.35" customHeight="1" s="162">
      <c r="B545" s="491" t="inlineStr">
        <is>
          <t>Lvg.</t>
        </is>
      </c>
      <c r="C545" s="492" t="n"/>
      <c r="D545" s="492" t="n"/>
      <c r="E545" s="492" t="n"/>
      <c r="F545" s="492" t="n"/>
      <c r="G545" s="492" t="n"/>
      <c r="H545" s="23" t="n"/>
    </row>
    <row r="546" ht="13.35" customHeight="1" s="162">
      <c r="B546" s="425" t="inlineStr">
        <is>
          <t>Unit type:</t>
        </is>
      </c>
      <c r="D546" s="522" t="inlineStr">
        <is>
          <t>RTU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IF(OR(H563="",H563=0),"",IF(L563="",IF(J563="","",IF(OR(ISTEXT(J563),ISTEXT(H563)),"",J563/H563)),IF(OR(ISTEXT(L563),ISTEXT(H563)),"",L563/H563)))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IF(OR(ISTEXT(H566),ISTEXT(F566)),"",H566/F566))</f>
        <v/>
      </c>
      <c r="H566" s="33">
        <f>IF(H563="","",IF(ISTEXT(H563),"",H563-N(H571)))</f>
        <v/>
      </c>
      <c r="I566" s="33" t="n"/>
      <c r="J566" s="33">
        <f>IF(I566="", "", IF(OR(ISTEXT(I566),ISTEXT($F566)),"",I566*$F566))</f>
        <v/>
      </c>
      <c r="K566" s="33" t="n"/>
      <c r="L566" s="33">
        <f>IF(L571="","",IF(ISTEXT(L563),"",L563-N(L571)))</f>
        <v/>
      </c>
      <c r="M566" s="30">
        <f>IF(OR(H566="",H566=0),"",IF(K566="",IF(J566="","",IF(OR(ISTEXT(J566),ISTEXT(H566)),"",J566/H566)),IF(OR(ISTEXT(L566),ISTEXT(H566)),"",L566/H566)))</f>
        <v/>
      </c>
    </row>
    <row r="567" ht="13.35" customHeight="1" s="162">
      <c r="B567" s="31" t="n"/>
      <c r="C567" s="31" t="n"/>
      <c r="E567" s="31"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IF(OR(H568="",H568=0),"",IF(L568="",IF(J568="","",IF(OR(ISTEXT(J568),ISTEXT(H568)),"",J568/H568)),IF(OR(ISTEXT(L568),ISTEXT(H568)),"",L568/H568)))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IF(OR(H618="",H618=0),"",IF(L618="",IF(J618="","",IF(OR(ISTEXT(J618),ISTEXT(H618)),"",J618/H618)),IF(OR(ISTEXT(L618),ISTEXT(H618)),"",L618/H618)))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1" t="n"/>
      <c r="C622" s="31" t="n"/>
      <c r="E622" s="31"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31" t="n"/>
      <c r="C623" s="31" t="n"/>
      <c r="E623" s="31" t="n"/>
      <c r="F623" s="32" t="n"/>
      <c r="G623" s="33">
        <f>IF(F623="", "", IF(OR(ISTEXT(H623),ISTEXT(F623)),"",H623/F623))</f>
        <v/>
      </c>
      <c r="H623" s="33" t="n"/>
      <c r="I623" s="33" t="n"/>
      <c r="J623" s="33">
        <f>IF(I623="", "", IF(OR(ISTEXT(I623),ISTEXT($F623)),"",I623*$F623))</f>
        <v/>
      </c>
      <c r="K623" s="33" t="n"/>
      <c r="L623" s="33">
        <f>IF(K623="", "", IF(OR(ISTEXT(K623),ISTEXT($F623)),"",K623*$F623))</f>
        <v/>
      </c>
      <c r="M623" s="30">
        <f>IF(OR(H623="",H623=0),"",IF(K623="",IF(J623="","",IF(OR(ISTEXT(J623),ISTEXT(H623)),"",J623/H623)),IF(OR(ISTEXT(L623),ISTEXT(H623)),"",L623/H623)))</f>
        <v/>
      </c>
    </row>
    <row r="624" ht="13.35" customHeight="1" s="162">
      <c r="B624" s="31" t="n"/>
      <c r="C624" s="31" t="n"/>
      <c r="E624" s="31" t="n"/>
      <c r="F624" s="32" t="n"/>
      <c r="G624" s="33">
        <f>IF(F624="", "", IF(OR(ISTEXT(H624),ISTEXT(F624)),"",H624/F624))</f>
        <v/>
      </c>
      <c r="H624" s="33" t="n"/>
      <c r="I624" s="33" t="n"/>
      <c r="J624" s="33">
        <f>IF(I624="", "", IF(OR(ISTEXT(I624),ISTEXT($F624)),"",I624*$F624))</f>
        <v/>
      </c>
      <c r="K624" s="33" t="n"/>
      <c r="L624" s="33">
        <f>IF(K624="", "", IF(OR(ISTEXT(K624),ISTEXT($F624)),"",K624*$F624))</f>
        <v/>
      </c>
      <c r="M624" s="30">
        <f>IF(OR(H624="",H624=0),"",IF(K624="",IF(J624="","",IF(OR(ISTEXT(J624),ISTEXT(H624)),"",J624/H624)),IF(OR(ISTEXT(L624),ISTEXT(H624)),"",L624/H624)))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IF(OR(H625="",H625=0),"",IF(L625="",IF(J625="","",IF(OR(ISTEXT(J625),ISTEXT(H625)),"",J625/H625)),IF(OR(ISTEXT(L625),ISTEXT(H625)),"",L625/H625)))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c r="K630" s="425" t="inlineStr">
        <is>
          <t>Shv Bore M/F:</t>
        </is>
      </c>
      <c r="M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IF(OR(L633="",K633="",K633=0),"",IF(OR(ISTEXT(L633),ISTEXT(K633)),"",L633/K633))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IF(OR(L634="",K634="",K634=0),"",IF(OR(ISTEXT(L634),ISTEXT(K634)),"",L634/K634))</f>
        <v/>
      </c>
    </row>
    <row r="635" ht="13.35" customHeight="1" s="162">
      <c r="B635" s="199" t="inlineStr">
        <is>
          <t>Area Served</t>
        </is>
      </c>
      <c r="C635" s="401" t="n"/>
      <c r="D635" s="204">
        <f>I628</f>
        <v/>
      </c>
      <c r="E635" s="400" t="n"/>
      <c r="F635" s="400" t="n"/>
      <c r="G635" s="401" t="n"/>
      <c r="I635" s="199" t="inlineStr">
        <is>
          <t>Return Airflow</t>
        </is>
      </c>
      <c r="J635" s="401" t="n"/>
      <c r="K635" s="24">
        <f>IF(K633="","",IF(ISTEXT(K633),"",K633-N(K634)))</f>
        <v/>
      </c>
      <c r="L635" s="24">
        <f>IF(L633="","",IF(ISTEXT(L633),"",L633-N(L634)))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Shv OD/Bore/PD</t>
        </is>
      </c>
      <c r="J640" s="400" t="n"/>
      <c r="K640" s="401" t="n"/>
      <c r="L640">
        <f>IF('{Equipment Data Entry}'!J13="","",'{Equipment Data Entry}'!J13)</f>
        <v/>
      </c>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Sheave OD/Bore</t>
        </is>
      </c>
      <c r="J641" s="400" t="n"/>
      <c r="K641" s="401" t="n"/>
      <c r="L641">
        <f>IF('{Equipment Data Entry}'!K13="","",'{Equipment Data Entry}'!K13)</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AVERAGE(E643,F643,G643)*AVERAGE(E644,F644,G644)*0.8*0.9*1.732/746))</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I647" s="199" t="inlineStr">
        <is>
          <t>VSD Frequency</t>
        </is>
      </c>
      <c r="J647" s="401" t="n"/>
      <c r="K647" s="66" t="n"/>
      <c r="L647" s="66"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99" t="inlineStr">
        <is>
          <t>OA Damper Position</t>
        </is>
      </c>
      <c r="J648" s="400" t="n"/>
      <c r="K648" s="401" t="n"/>
      <c r="L648" s="56" t="n"/>
    </row>
    <row r="649" ht="13.35" customHeight="1" s="162">
      <c r="B649" s="491" t="inlineStr">
        <is>
          <t>Lvg.</t>
        </is>
      </c>
      <c r="C649" s="492" t="n"/>
      <c r="D649" s="492" t="n"/>
      <c r="E649" s="492" t="n"/>
      <c r="F649" s="492" t="n"/>
      <c r="G649" s="492" t="n"/>
      <c r="H649" s="23" t="n"/>
    </row>
    <row r="650" ht="13.35" customHeight="1" s="162">
      <c r="B650" s="425" t="inlineStr">
        <is>
          <t>Unit type:</t>
        </is>
      </c>
      <c r="D650" s="522" t="inlineStr">
        <is>
          <t>RTU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IF(OR(H667="",H667=0),"",IF(L667="",IF(J667="","",IF(OR(ISTEXT(J667),ISTEXT(H667)),"",J667/H667)),IF(OR(ISTEXT(L667),ISTEXT(H667)),"",L667/H667)))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IF(OR(ISTEXT(H670),ISTEXT(F670)),"",H670/F670))</f>
        <v/>
      </c>
      <c r="H670" s="33">
        <f>IF(H667="","",IF(ISTEXT(H667),"",H667-N(H675)))</f>
        <v/>
      </c>
      <c r="I670" s="33" t="n"/>
      <c r="J670" s="33">
        <f>IF(I670="", "", IF(OR(ISTEXT(I670),ISTEXT($F670)),"",I670*$F670))</f>
        <v/>
      </c>
      <c r="K670" s="33" t="n"/>
      <c r="L670" s="33">
        <f>IF(L675="","",IF(ISTEXT(L667),"",L667-N(L675)))</f>
        <v/>
      </c>
      <c r="M670" s="30">
        <f>IF(OR(H670="",H670=0),"",IF(K670="",IF(J670="","",IF(OR(ISTEXT(J670),ISTEXT(H670)),"",J670/H670)),IF(OR(ISTEXT(L670),ISTEXT(H670)),"",L670/H670)))</f>
        <v/>
      </c>
    </row>
    <row r="671" ht="13.35" customHeight="1" s="162">
      <c r="B671" s="31" t="n"/>
      <c r="C671" s="31" t="n"/>
      <c r="E671" s="31"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IF(OR(H672="",H672=0),"",IF(L672="",IF(J672="","",IF(OR(ISTEXT(J672),ISTEXT(H672)),"",J672/H672)),IF(OR(ISTEXT(L672),ISTEXT(H672)),"",L672/H672)))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IF(OR(ISTEXT(H675),ISTEXT(F675)),"",H675/F675))</f>
        <v/>
      </c>
      <c r="H675" s="33" t="n"/>
      <c r="I675" s="33" t="n"/>
      <c r="J675" s="33">
        <f>IF(I675="", "", IF(OR(ISTEXT(I675),ISTEXT($F675)),"",I675*$F675))</f>
        <v/>
      </c>
      <c r="K675" s="33" t="n"/>
      <c r="L675" s="33">
        <f>IF(K675="", "", IF(OR(ISTEXT(K675),ISTEXT($F675)),"",K675*$F675))</f>
        <v/>
      </c>
      <c r="M675" s="30">
        <f>IF(OR(H675="",H675=0),"",IF(K675="",IF(J675="","",IF(OR(ISTEXT(J675),ISTEXT(H675)),"",J675/H675)),IF(OR(ISTEXT(L675),ISTEXT(H675)),"",L675/H675)))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IF(OR(H722="",H722=0),"",IF(L722="",IF(J722="","",IF(OR(ISTEXT(J722),ISTEXT(H722)),"",J722/H722)),IF(OR(ISTEXT(L722),ISTEXT(H722)),"",L722/H722)))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1" t="n"/>
      <c r="C726" s="31" t="n"/>
      <c r="E726" s="31"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31" t="n"/>
      <c r="C727" s="31" t="n"/>
      <c r="E727" s="31" t="n"/>
      <c r="F727" s="32" t="n"/>
      <c r="G727" s="33">
        <f>IF(F727="", "", IF(OR(ISTEXT(H727),ISTEXT(F727)),"",H727/F727))</f>
        <v/>
      </c>
      <c r="H727" s="33" t="n"/>
      <c r="I727" s="33" t="n"/>
      <c r="J727" s="33">
        <f>IF(I727="", "", IF(OR(ISTEXT(I727),ISTEXT($F727)),"",I727*$F727))</f>
        <v/>
      </c>
      <c r="K727" s="33" t="n"/>
      <c r="L727" s="33">
        <f>IF(K727="", "", IF(OR(ISTEXT(K727),ISTEXT($F727)),"",K727*$F727))</f>
        <v/>
      </c>
      <c r="M727" s="30">
        <f>IF(OR(H727="",H727=0),"",IF(K727="",IF(J727="","",IF(OR(ISTEXT(J727),ISTEXT(H727)),"",J727/H727)),IF(OR(ISTEXT(L727),ISTEXT(H727)),"",L727/H727)))</f>
        <v/>
      </c>
    </row>
    <row r="728" ht="13.35" customHeight="1" s="162">
      <c r="B728" s="31" t="n"/>
      <c r="C728" s="31" t="n"/>
      <c r="E728" s="31" t="n"/>
      <c r="F728" s="32" t="n"/>
      <c r="G728" s="33">
        <f>IF(F728="", "", IF(OR(ISTEXT(H728),ISTEXT(F728)),"",H728/F728))</f>
        <v/>
      </c>
      <c r="H728" s="33" t="n"/>
      <c r="I728" s="33" t="n"/>
      <c r="J728" s="33">
        <f>IF(I728="", "", IF(OR(ISTEXT(I728),ISTEXT($F728)),"",I728*$F728))</f>
        <v/>
      </c>
      <c r="K728" s="33" t="n"/>
      <c r="L728" s="33">
        <f>IF(K728="", "", IF(OR(ISTEXT(K728),ISTEXT($F728)),"",K728*$F728))</f>
        <v/>
      </c>
      <c r="M728" s="30">
        <f>IF(OR(H728="",H728=0),"",IF(K728="",IF(J728="","",IF(OR(ISTEXT(J728),ISTEXT(H728)),"",J728/H728)),IF(OR(ISTEXT(L728),ISTEXT(H728)),"",L728/H728)))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IF(OR(H729="",H729=0),"",IF(L729="",IF(J729="","",IF(OR(ISTEXT(J729),ISTEXT(H729)),"",J729/H729)),IF(OR(ISTEXT(L729),ISTEXT(H729)),"",L729/H729)))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c r="K734" s="425" t="inlineStr">
        <is>
          <t>Shv Bore M/F:</t>
        </is>
      </c>
      <c r="M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IF(OR(L737="",K737="",K737=0),"",IF(OR(ISTEXT(L737),ISTEXT(K737)),"",L737/K737))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IF(OR(L738="",K738="",K738=0),"",IF(OR(ISTEXT(L738),ISTEXT(K738)),"",L738/K738))</f>
        <v/>
      </c>
    </row>
    <row r="739" ht="13.35" customHeight="1" s="162">
      <c r="B739" s="199" t="inlineStr">
        <is>
          <t>Area Served</t>
        </is>
      </c>
      <c r="C739" s="401" t="n"/>
      <c r="D739" s="204">
        <f>I732</f>
        <v/>
      </c>
      <c r="E739" s="400" t="n"/>
      <c r="F739" s="400" t="n"/>
      <c r="G739" s="401" t="n"/>
      <c r="I739" s="199" t="inlineStr">
        <is>
          <t>Return Airflow</t>
        </is>
      </c>
      <c r="J739" s="401" t="n"/>
      <c r="K739" s="24">
        <f>IF(K737="","",IF(ISTEXT(K737),"",K737-N(K738)))</f>
        <v/>
      </c>
      <c r="L739" s="24">
        <f>IF(L737="","",IF(ISTEXT(L737),"",L737-N(L738)))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Shv OD/Bore/PD</t>
        </is>
      </c>
      <c r="J744" s="400" t="n"/>
      <c r="K744" s="401" t="n"/>
      <c r="L744">
        <f>IF('{Equipment Data Entry}'!J14="","",'{Equipment Data Entry}'!J14)</f>
        <v/>
      </c>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Sheave OD/Bore</t>
        </is>
      </c>
      <c r="J745" s="400" t="n"/>
      <c r="K745" s="401" t="n"/>
      <c r="L745">
        <f>IF('{Equipment Data Entry}'!K14="","",'{Equipment Data Entry}'!K14)</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AVERAGE(E747,F747,G747)*AVERAGE(E748,F748,G748)*0.8*0.9*1.732/746))</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I751" s="199" t="inlineStr">
        <is>
          <t>VSD Frequency</t>
        </is>
      </c>
      <c r="J751" s="401" t="n"/>
      <c r="K751" s="66" t="n"/>
      <c r="L751" s="66"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99" t="inlineStr">
        <is>
          <t>OA Damper Position</t>
        </is>
      </c>
      <c r="J752" s="400" t="n"/>
      <c r="K752" s="401" t="n"/>
      <c r="L752" s="56" t="n"/>
    </row>
    <row r="753" ht="13.35" customHeight="1" s="162">
      <c r="B753" s="491" t="inlineStr">
        <is>
          <t>Lvg.</t>
        </is>
      </c>
      <c r="C753" s="492" t="n"/>
      <c r="D753" s="492" t="n"/>
      <c r="E753" s="492" t="n"/>
      <c r="F753" s="492" t="n"/>
      <c r="G753" s="492" t="n"/>
      <c r="H753" s="23" t="n"/>
    </row>
    <row r="754" ht="13.35" customHeight="1" s="162">
      <c r="B754" s="425" t="inlineStr">
        <is>
          <t>Unit type:</t>
        </is>
      </c>
      <c r="D754" s="522" t="inlineStr">
        <is>
          <t>RTU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IF(OR(H771="",H771=0),"",IF(L771="",IF(J771="","",IF(OR(ISTEXT(J771),ISTEXT(H771)),"",J771/H771)),IF(OR(ISTEXT(L771),ISTEXT(H771)),"",L771/H771)))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IF(OR(ISTEXT(H774),ISTEXT(F774)),"",H774/F774))</f>
        <v/>
      </c>
      <c r="H774" s="33">
        <f>IF(H771="","",IF(ISTEXT(H771),"",H771-N(H779)))</f>
        <v/>
      </c>
      <c r="I774" s="33" t="n"/>
      <c r="J774" s="33">
        <f>IF(I774="", "", IF(OR(ISTEXT(I774),ISTEXT($F774)),"",I774*$F774))</f>
        <v/>
      </c>
      <c r="K774" s="33" t="n"/>
      <c r="L774" s="33">
        <f>IF(L779="","",IF(ISTEXT(L771),"",L771-N(L779)))</f>
        <v/>
      </c>
      <c r="M774" s="30">
        <f>IF(OR(H774="",H774=0),"",IF(K774="",IF(J774="","",IF(OR(ISTEXT(J774),ISTEXT(H774)),"",J774/H774)),IF(OR(ISTEXT(L774),ISTEXT(H774)),"",L774/H774)))</f>
        <v/>
      </c>
    </row>
    <row r="775" ht="13.35" customHeight="1" s="162">
      <c r="B775" s="31" t="n"/>
      <c r="C775" s="31" t="n"/>
      <c r="E775" s="31"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IF(OR(H776="",H776=0),"",IF(L776="",IF(J776="","",IF(OR(ISTEXT(J776),ISTEXT(H776)),"",J776/H776)),IF(OR(ISTEXT(L776),ISTEXT(H776)),"",L776/H776)))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IF(OR(ISTEXT(H779),ISTEXT(F779)),"",H779/F779))</f>
        <v/>
      </c>
      <c r="H779" s="33" t="n"/>
      <c r="I779" s="33" t="n"/>
      <c r="J779" s="33">
        <f>IF(I779="", "", IF(OR(ISTEXT(I779),ISTEXT($F779)),"",I779*$F779))</f>
        <v/>
      </c>
      <c r="K779" s="33" t="n"/>
      <c r="L779" s="33">
        <f>IF(K779="", "", IF(OR(ISTEXT(K779),ISTEXT($F779)),"",K779*$F779))</f>
        <v/>
      </c>
      <c r="M779" s="30">
        <f>IF(OR(H779="",H779=0),"",IF(K779="",IF(J779="","",IF(OR(ISTEXT(J779),ISTEXT(H779)),"",J779/H779)),IF(OR(ISTEXT(L779),ISTEXT(H779)),"",L779/H779)))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IF(OR(H826="",H826=0),"",IF(L826="",IF(J826="","",IF(OR(ISTEXT(J826),ISTEXT(H826)),"",J826/H826)),IF(OR(ISTEXT(L826),ISTEXT(H826)),"",L826/H826)))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1" t="n"/>
      <c r="C830" s="31" t="n"/>
      <c r="E830" s="31"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31" t="n"/>
      <c r="C831" s="31" t="n"/>
      <c r="E831" s="31" t="n"/>
      <c r="F831" s="32" t="n"/>
      <c r="G831" s="33">
        <f>IF(F831="", "", IF(OR(ISTEXT(H831),ISTEXT(F831)),"",H831/F831))</f>
        <v/>
      </c>
      <c r="H831" s="33" t="n"/>
      <c r="I831" s="33" t="n"/>
      <c r="J831" s="33">
        <f>IF(I831="", "", IF(OR(ISTEXT(I831),ISTEXT($F831)),"",I831*$F831))</f>
        <v/>
      </c>
      <c r="K831" s="33" t="n"/>
      <c r="L831" s="33">
        <f>IF(K831="", "", IF(OR(ISTEXT(K831),ISTEXT($F831)),"",K831*$F831))</f>
        <v/>
      </c>
      <c r="M831" s="30">
        <f>IF(OR(H831="",H831=0),"",IF(K831="",IF(J831="","",IF(OR(ISTEXT(J831),ISTEXT(H831)),"",J831/H831)),IF(OR(ISTEXT(L831),ISTEXT(H831)),"",L831/H831)))</f>
        <v/>
      </c>
    </row>
    <row r="832" ht="13.35" customHeight="1" s="162">
      <c r="B832" s="31" t="n"/>
      <c r="C832" s="31" t="n"/>
      <c r="E832" s="31"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IF(OR(H833="",H833=0),"",IF(L833="",IF(J833="","",IF(OR(ISTEXT(J833),ISTEXT(H833)),"",J833/H833)),IF(OR(ISTEXT(L833),ISTEXT(H833)),"",L833/H833)))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c r="K838" s="425" t="inlineStr">
        <is>
          <t>Shv Bore M/F:</t>
        </is>
      </c>
      <c r="M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IF(OR(L841="",K841="",K841=0),"",IF(OR(ISTEXT(L841),ISTEXT(K841)),"",L841/K841))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IF(OR(L842="",K842="",K842=0),"",IF(OR(ISTEXT(L842),ISTEXT(K842)),"",L842/K842))</f>
        <v/>
      </c>
    </row>
    <row r="843" ht="13.35" customHeight="1" s="162">
      <c r="B843" s="199" t="inlineStr">
        <is>
          <t>Area Served</t>
        </is>
      </c>
      <c r="C843" s="401" t="n"/>
      <c r="D843" s="204">
        <f>I836</f>
        <v/>
      </c>
      <c r="E843" s="400" t="n"/>
      <c r="F843" s="400" t="n"/>
      <c r="G843" s="401" t="n"/>
      <c r="I843" s="199" t="inlineStr">
        <is>
          <t>Return Airflow</t>
        </is>
      </c>
      <c r="J843" s="401" t="n"/>
      <c r="K843" s="24">
        <f>IF(K841="","",IF(ISTEXT(K841),"",K841-N(K842)))</f>
        <v/>
      </c>
      <c r="L843" s="24">
        <f>IF(L841="","",IF(ISTEXT(L841),"",L841-N(L842)))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Shv OD/Bore/PD</t>
        </is>
      </c>
      <c r="J848" s="400" t="n"/>
      <c r="K848" s="401" t="n"/>
      <c r="L848">
        <f>IF('{Equipment Data Entry}'!J15="","",'{Equipment Data Entry}'!J15)</f>
        <v/>
      </c>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Sheave OD/Bore</t>
        </is>
      </c>
      <c r="J849" s="400" t="n"/>
      <c r="K849" s="401" t="n"/>
      <c r="L849">
        <f>IF('{Equipment Data Entry}'!K15="","",'{Equipment Data Entry}'!K15)</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AVERAGE(E851,F851,G851)*AVERAGE(E852,F852,G852)*0.8*0.9*1.732/746))</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I855" s="199" t="inlineStr">
        <is>
          <t>VSD Frequency</t>
        </is>
      </c>
      <c r="J855" s="401" t="n"/>
      <c r="K855" s="66" t="n"/>
      <c r="L855" s="66"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99" t="inlineStr">
        <is>
          <t>OA Damper Position</t>
        </is>
      </c>
      <c r="J856" s="400" t="n"/>
      <c r="K856" s="401" t="n"/>
      <c r="L856" s="56" t="n"/>
    </row>
    <row r="857" ht="13.35" customHeight="1" s="162">
      <c r="B857" s="491" t="inlineStr">
        <is>
          <t>Lvg.</t>
        </is>
      </c>
      <c r="C857" s="492" t="n"/>
      <c r="D857" s="492" t="n"/>
      <c r="E857" s="492" t="n"/>
      <c r="F857" s="492" t="n"/>
      <c r="G857" s="492" t="n"/>
      <c r="H857" s="23" t="n"/>
    </row>
    <row r="858" ht="13.35" customHeight="1" s="162">
      <c r="B858" s="425" t="inlineStr">
        <is>
          <t>Unit type:</t>
        </is>
      </c>
      <c r="D858" s="522" t="inlineStr">
        <is>
          <t>RTU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IF(OR(H875="",H875=0),"",IF(L875="",IF(J875="","",IF(OR(ISTEXT(J875),ISTEXT(H875)),"",J875/H875)),IF(OR(ISTEXT(L875),ISTEXT(H875)),"",L875/H875)))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IF(OR(ISTEXT(H878),ISTEXT(F878)),"",H878/F878))</f>
        <v/>
      </c>
      <c r="H878" s="33">
        <f>IF(H875="","",IF(ISTEXT(H875),"",H875-N(H883)))</f>
        <v/>
      </c>
      <c r="I878" s="33" t="n"/>
      <c r="J878" s="33">
        <f>IF(I878="", "", IF(OR(ISTEXT(I878),ISTEXT($F878)),"",I878*$F878))</f>
        <v/>
      </c>
      <c r="K878" s="33" t="n"/>
      <c r="L878" s="33">
        <f>IF(L883="","",IF(ISTEXT(L875),"",L875-N(L883)))</f>
        <v/>
      </c>
      <c r="M878" s="30">
        <f>IF(OR(H878="",H878=0),"",IF(K878="",IF(J878="","",IF(OR(ISTEXT(J878),ISTEXT(H878)),"",J878/H878)),IF(OR(ISTEXT(L878),ISTEXT(H878)),"",L878/H878)))</f>
        <v/>
      </c>
    </row>
    <row r="879" ht="13.35" customHeight="1" s="162">
      <c r="B879" s="31" t="n"/>
      <c r="C879" s="31" t="n"/>
      <c r="E879" s="31"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IF(OR(H880="",H880=0),"",IF(L880="",IF(J880="","",IF(OR(ISTEXT(J880),ISTEXT(H880)),"",J880/H880)),IF(OR(ISTEXT(L880),ISTEXT(H880)),"",L880/H880)))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IF(OR(H930="",H930=0),"",IF(L930="",IF(J930="","",IF(OR(ISTEXT(J930),ISTEXT(H930)),"",J930/H930)),IF(OR(ISTEXT(L930),ISTEXT(H930)),"",L930/H930)))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1" t="n"/>
      <c r="C934" s="31" t="n"/>
      <c r="E934" s="31"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31" t="n"/>
      <c r="C935" s="31" t="n"/>
      <c r="E935" s="31" t="n"/>
      <c r="F935" s="32" t="n"/>
      <c r="G935" s="33">
        <f>IF(F935="", "", IF(OR(ISTEXT(H935),ISTEXT(F935)),"",H935/F935))</f>
        <v/>
      </c>
      <c r="H935" s="33" t="n"/>
      <c r="I935" s="33" t="n"/>
      <c r="J935" s="33">
        <f>IF(I935="", "", IF(OR(ISTEXT(I935),ISTEXT($F935)),"",I935*$F935))</f>
        <v/>
      </c>
      <c r="K935" s="33" t="n"/>
      <c r="L935" s="33">
        <f>IF(K935="", "", IF(OR(ISTEXT(K935),ISTEXT($F935)),"",K935*$F935))</f>
        <v/>
      </c>
      <c r="M935" s="30">
        <f>IF(OR(H935="",H935=0),"",IF(K935="",IF(J935="","",IF(OR(ISTEXT(J935),ISTEXT(H935)),"",J935/H935)),IF(OR(ISTEXT(L935),ISTEXT(H935)),"",L935/H935)))</f>
        <v/>
      </c>
    </row>
    <row r="936" ht="13.35" customHeight="1" s="162">
      <c r="B936" s="31" t="n"/>
      <c r="C936" s="31" t="n"/>
      <c r="E936" s="31" t="n"/>
      <c r="F936" s="32" t="n"/>
      <c r="G936" s="33">
        <f>IF(F936="", "", IF(OR(ISTEXT(H936),ISTEXT(F936)),"",H936/F936))</f>
        <v/>
      </c>
      <c r="H936" s="33" t="n"/>
      <c r="I936" s="33" t="n"/>
      <c r="J936" s="33">
        <f>IF(I936="", "", IF(OR(ISTEXT(I936),ISTEXT($F936)),"",I936*$F936))</f>
        <v/>
      </c>
      <c r="K936" s="33" t="n"/>
      <c r="L936" s="33">
        <f>IF(K936="", "", IF(OR(ISTEXT(K936),ISTEXT($F936)),"",K936*$F936))</f>
        <v/>
      </c>
      <c r="M936" s="30">
        <f>IF(OR(H936="",H936=0),"",IF(K936="",IF(J936="","",IF(OR(ISTEXT(J936),ISTEXT(H936)),"",J936/H936)),IF(OR(ISTEXT(L936),ISTEXT(H936)),"",L936/H936)))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IF(OR(H937="",H937=0),"",IF(L937="",IF(J937="","",IF(OR(ISTEXT(J937),ISTEXT(H937)),"",J937/H937)),IF(OR(ISTEXT(L937),ISTEXT(H937)),"",L937/H937)))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c r="K942" s="425" t="inlineStr">
        <is>
          <t>Shv Bore M/F:</t>
        </is>
      </c>
      <c r="M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IF(OR(L945="",K945="",K945=0),"",IF(OR(ISTEXT(L945),ISTEXT(K945)),"",L945/K945))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IF(OR(L946="",K946="",K946=0),"",IF(OR(ISTEXT(L946),ISTEXT(K946)),"",L946/K946))</f>
        <v/>
      </c>
    </row>
    <row r="947" ht="13.35" customHeight="1" s="162">
      <c r="B947" s="199" t="inlineStr">
        <is>
          <t>Area Served</t>
        </is>
      </c>
      <c r="C947" s="401" t="n"/>
      <c r="D947" s="204">
        <f>I940</f>
        <v/>
      </c>
      <c r="E947" s="400" t="n"/>
      <c r="F947" s="400" t="n"/>
      <c r="G947" s="401" t="n"/>
      <c r="I947" s="199" t="inlineStr">
        <is>
          <t>Return Airflow</t>
        </is>
      </c>
      <c r="J947" s="401" t="n"/>
      <c r="K947" s="24">
        <f>IF(K945="","",IF(ISTEXT(K945),"",K945-N(K946)))</f>
        <v/>
      </c>
      <c r="L947" s="24">
        <f>IF(L945="","",IF(ISTEXT(L945),"",L945-N(L946)))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Shv OD/Bore/PD</t>
        </is>
      </c>
      <c r="J952" s="400" t="n"/>
      <c r="K952" s="401" t="n"/>
      <c r="L952">
        <f>IF('{Equipment Data Entry}'!J16="","",'{Equipment Data Entry}'!J16)</f>
        <v/>
      </c>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Sheave OD/Bore</t>
        </is>
      </c>
      <c r="J953" s="400" t="n"/>
      <c r="K953" s="401" t="n"/>
      <c r="L953">
        <f>IF('{Equipment Data Entry}'!K16="","",'{Equipment Data Entry}'!K16)</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AVERAGE(E955,F955,G955)*AVERAGE(E956,F956,G956)*0.8*0.9*1.732/746))</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I959" s="199" t="inlineStr">
        <is>
          <t>VSD Frequency</t>
        </is>
      </c>
      <c r="J959" s="401" t="n"/>
      <c r="K959" s="66" t="n"/>
      <c r="L959" s="66"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99" t="inlineStr">
        <is>
          <t>OA Damper Position</t>
        </is>
      </c>
      <c r="J960" s="400" t="n"/>
      <c r="K960" s="401" t="n"/>
      <c r="L960" s="56" t="n"/>
    </row>
    <row r="961" ht="13.35" customHeight="1" s="162">
      <c r="B961" s="491" t="inlineStr">
        <is>
          <t>Lvg.</t>
        </is>
      </c>
      <c r="C961" s="492" t="n"/>
      <c r="D961" s="492" t="n"/>
      <c r="E961" s="492" t="n"/>
      <c r="F961" s="492" t="n"/>
      <c r="G961" s="492" t="n"/>
      <c r="H961" s="23" t="n"/>
    </row>
    <row r="962" ht="13.35" customHeight="1" s="162">
      <c r="B962" s="425" t="inlineStr">
        <is>
          <t>Unit type:</t>
        </is>
      </c>
      <c r="D962" s="522" t="inlineStr">
        <is>
          <t>RTU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IF(OR(H979="",H979=0),"",IF(L979="",IF(J979="","",IF(OR(ISTEXT(J979),ISTEXT(H979)),"",J979/H979)),IF(OR(ISTEXT(L979),ISTEXT(H979)),"",L979/H979)))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IF(OR(ISTEXT(H982),ISTEXT(F982)),"",H982/F982))</f>
        <v/>
      </c>
      <c r="H982" s="33">
        <f>IF(H979="","",IF(ISTEXT(H979),"",H979-N(H987)))</f>
        <v/>
      </c>
      <c r="I982" s="33" t="n"/>
      <c r="J982" s="33">
        <f>IF(I982="", "", IF(OR(ISTEXT(I982),ISTEXT($F982)),"",I982*$F982))</f>
        <v/>
      </c>
      <c r="K982" s="33" t="n"/>
      <c r="L982" s="33">
        <f>IF(L987="","",IF(ISTEXT(L979),"",L979-N(L987)))</f>
        <v/>
      </c>
      <c r="M982" s="30">
        <f>IF(OR(H982="",H982=0),"",IF(K982="",IF(J982="","",IF(OR(ISTEXT(J982),ISTEXT(H982)),"",J982/H982)),IF(OR(ISTEXT(L982),ISTEXT(H982)),"",L982/H982)))</f>
        <v/>
      </c>
    </row>
    <row r="983" ht="13.35" customHeight="1" s="162">
      <c r="B983" s="31" t="n"/>
      <c r="C983" s="31" t="n"/>
      <c r="E983" s="31"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IF(OR(H984="",H984=0),"",IF(L984="",IF(J984="","",IF(OR(ISTEXT(J984),ISTEXT(H984)),"",J984/H984)),IF(OR(ISTEXT(L984),ISTEXT(H984)),"",L984/H984)))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IF(OR(ISTEXT(H987),ISTEXT(F987)),"",H987/F987))</f>
        <v/>
      </c>
      <c r="H987" s="33" t="n"/>
      <c r="I987" s="33" t="n"/>
      <c r="J987" s="33">
        <f>IF(I987="", "", IF(OR(ISTEXT(I987),ISTEXT($F987)),"",I987*$F987))</f>
        <v/>
      </c>
      <c r="K987" s="33" t="n"/>
      <c r="L987" s="33">
        <f>IF(K987="", "", IF(OR(ISTEXT(K987),ISTEXT($F987)),"",K987*$F987))</f>
        <v/>
      </c>
      <c r="M987" s="30">
        <f>IF(OR(H987="",H987=0),"",IF(K987="",IF(J987="","",IF(OR(ISTEXT(J987),ISTEXT(H987)),"",J987/H987)),IF(OR(ISTEXT(L987),ISTEXT(H987)),"",L987/H987)))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IF(OR(H1034="",H1034=0),"",IF(L1034="",IF(J1034="","",IF(OR(ISTEXT(J1034),ISTEXT(H1034)),"",J1034/H1034)),IF(OR(ISTEXT(L1034),ISTEXT(H1034)),"",L1034/H1034)))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1" t="n"/>
      <c r="C1038" s="31" t="n"/>
      <c r="E1038" s="31"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31" t="n"/>
      <c r="C1039" s="31" t="n"/>
      <c r="E1039" s="31" t="n"/>
      <c r="F1039" s="32" t="n"/>
      <c r="G1039" s="33">
        <f>IF(F1039="", "", IF(OR(ISTEXT(H1039),ISTEXT(F1039)),"",H1039/F1039))</f>
        <v/>
      </c>
      <c r="H1039" s="33" t="n"/>
      <c r="I1039" s="33" t="n"/>
      <c r="J1039" s="33">
        <f>IF(I1039="", "", IF(OR(ISTEXT(I1039),ISTEXT($F1039)),"",I1039*$F1039))</f>
        <v/>
      </c>
      <c r="K1039" s="33" t="n"/>
      <c r="L1039" s="33">
        <f>IF(K1039="", "", IF(OR(ISTEXT(K1039),ISTEXT($F1039)),"",K1039*$F1039))</f>
        <v/>
      </c>
      <c r="M1039" s="30">
        <f>IF(OR(H1039="",H1039=0),"",IF(K1039="",IF(J1039="","",IF(OR(ISTEXT(J1039),ISTEXT(H1039)),"",J1039/H1039)),IF(OR(ISTEXT(L1039),ISTEXT(H1039)),"",L1039/H1039)))</f>
        <v/>
      </c>
    </row>
    <row r="1040" ht="13.35" customHeight="1" s="162">
      <c r="B1040" s="31" t="n"/>
      <c r="C1040" s="31" t="n"/>
      <c r="E1040" s="31" t="n"/>
      <c r="F1040" s="32" t="n"/>
      <c r="G1040" s="33">
        <f>IF(F1040="", "", IF(OR(ISTEXT(H1040),ISTEXT(F1040)),"",H1040/F1040))</f>
        <v/>
      </c>
      <c r="H1040" s="33" t="n"/>
      <c r="I1040" s="33" t="n"/>
      <c r="J1040" s="33">
        <f>IF(I1040="", "", IF(OR(ISTEXT(I1040),ISTEXT($F1040)),"",I1040*$F1040))</f>
        <v/>
      </c>
      <c r="K1040" s="33" t="n"/>
      <c r="L1040" s="33">
        <f>IF(K1040="", "", IF(OR(ISTEXT(K1040),ISTEXT($F1040)),"",K1040*$F1040))</f>
        <v/>
      </c>
      <c r="M1040" s="30">
        <f>IF(OR(H1040="",H1040=0),"",IF(K1040="",IF(J1040="","",IF(OR(ISTEXT(J1040),ISTEXT(H1040)),"",J1040/H1040)),IF(OR(ISTEXT(L1040),ISTEXT(H1040)),"",L1040/H1040)))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IF(OR(H1041="",H1041=0),"",IF(L1041="",IF(J1041="","",IF(OR(ISTEXT(J1041),ISTEXT(H1041)),"",J1041/H1041)),IF(OR(ISTEXT(L1041),ISTEXT(H1041)),"",L1041/H1041)))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c r="K1046" s="425" t="inlineStr">
        <is>
          <t>Shv Bore M/F:</t>
        </is>
      </c>
      <c r="M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IF(OR(L1049="",K1049="",K1049=0),"",IF(OR(ISTEXT(L1049),ISTEXT(K1049)),"",L1049/K1049))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IF(OR(L1050="",K1050="",K1050=0),"",IF(OR(ISTEXT(L1050),ISTEXT(K1050)),"",L1050/K1050))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IF(K1049="","",IF(ISTEXT(K1049),"",K1049-N(K1050)))</f>
        <v/>
      </c>
      <c r="L1051" s="24">
        <f>IF(L1049="","",IF(ISTEXT(L1049),"",L1049-N(L1050)))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Shv OD/Bore/PD</t>
        </is>
      </c>
      <c r="J1056" s="400" t="n"/>
      <c r="K1056" s="401" t="n"/>
      <c r="L1056">
        <f>IF('{Equipment Data Entry}'!J17="","",'{Equipment Data Entry}'!J17)</f>
        <v/>
      </c>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Sheave OD/Bore</t>
        </is>
      </c>
      <c r="J1057" s="400" t="n"/>
      <c r="K1057" s="401" t="n"/>
      <c r="L1057">
        <f>IF('{Equipment Data Entry}'!K17="","",'{Equipment Data Entry}'!K17)</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AVERAGE(E1059,F1059,G1059)*AVERAGE(E1060,F1060,G1060)*0.8*0.9*1.732/746))</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I1063" s="199" t="inlineStr">
        <is>
          <t>VSD Frequency</t>
        </is>
      </c>
      <c r="J1063" s="401" t="n"/>
      <c r="K1063" s="66" t="n"/>
      <c r="L1063" s="66"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99" t="inlineStr">
        <is>
          <t>OA Damper Position</t>
        </is>
      </c>
      <c r="J1064" s="400" t="n"/>
      <c r="K1064" s="401" t="n"/>
      <c r="L1064" s="56" t="n"/>
    </row>
    <row r="1065" ht="13.35" customHeight="1" s="162">
      <c r="B1065" s="491" t="inlineStr">
        <is>
          <t>Lvg.</t>
        </is>
      </c>
      <c r="C1065" s="492" t="n"/>
      <c r="D1065" s="492" t="n"/>
      <c r="E1065" s="492" t="n"/>
      <c r="F1065" s="492" t="n"/>
      <c r="G1065" s="492" t="n"/>
      <c r="H1065" s="23" t="n"/>
    </row>
    <row r="1066" ht="13.35" customHeight="1" s="162">
      <c r="B1066" s="425" t="inlineStr">
        <is>
          <t>Unit type:</t>
        </is>
      </c>
      <c r="D1066" s="522" t="inlineStr">
        <is>
          <t>RTU</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IF(OR(H1083="",H1083=0),"",IF(L1083="",IF(J1083="","",IF(OR(ISTEXT(J1083),ISTEXT(H1083)),"",J1083/H1083)),IF(OR(ISTEXT(L1083),ISTEXT(H1083)),"",L1083/H1083)))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IF(OR(ISTEXT(H1086),ISTEXT(F1086)),"",H1086/F1086))</f>
        <v/>
      </c>
      <c r="H1086" s="33">
        <f>IF(H1083="","",IF(ISTEXT(H1083),"",H1083-N(H1091)))</f>
        <v/>
      </c>
      <c r="I1086" s="33" t="n"/>
      <c r="J1086" s="33">
        <f>IF(I1086="", "", IF(OR(ISTEXT(I1086),ISTEXT($F1086)),"",I1086*$F1086))</f>
        <v/>
      </c>
      <c r="K1086" s="33" t="n"/>
      <c r="L1086" s="33">
        <f>IF(L1091="","",IF(ISTEXT(L1083),"",L1083-N(L1091)))</f>
        <v/>
      </c>
      <c r="M1086" s="30">
        <f>IF(OR(H1086="",H1086=0),"",IF(K1086="",IF(J1086="","",IF(OR(ISTEXT(J1086),ISTEXT(H1086)),"",J1086/H1086)),IF(OR(ISTEXT(L1086),ISTEXT(H1086)),"",L1086/H1086)))</f>
        <v/>
      </c>
    </row>
    <row r="1087" ht="13.35" customHeight="1" s="162">
      <c r="B1087" s="31" t="n"/>
      <c r="C1087" s="31" t="n"/>
      <c r="E1087" s="31"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IF(OR(H1088="",H1088=0),"",IF(L1088="",IF(J1088="","",IF(OR(ISTEXT(J1088),ISTEXT(H1088)),"",J1088/H1088)),IF(OR(ISTEXT(L1088),ISTEXT(H1088)),"",L1088/H1088)))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IF(OR(ISTEXT(H1091),ISTEXT(F1091)),"",H1091/F1091))</f>
        <v/>
      </c>
      <c r="H1091" s="33" t="n"/>
      <c r="I1091" s="33" t="n"/>
      <c r="J1091" s="33">
        <f>IF(I1091="", "", IF(OR(ISTEXT(I1091),ISTEXT($F1091)),"",I1091*$F1091))</f>
        <v/>
      </c>
      <c r="K1091" s="33" t="n"/>
      <c r="L1091" s="33">
        <f>IF(K1091="", "", IF(OR(ISTEXT(K1091),ISTEXT($F1091)),"",K1091*$F1091))</f>
        <v/>
      </c>
      <c r="M1091" s="30">
        <f>IF(OR(H1091="",H1091=0),"",IF(K1091="",IF(J1091="","",IF(OR(ISTEXT(J1091),ISTEXT(H1091)),"",J1091/H1091)),IF(OR(ISTEXT(L1091),ISTEXT(H1091)),"",L1091/H1091)))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IF(OR(H1138="",H1138=0),"",IF(L1138="",IF(J1138="","",IF(OR(ISTEXT(J1138),ISTEXT(H1138)),"",J1138/H1138)),IF(OR(ISTEXT(L1138),ISTEXT(H1138)),"",L1138/H1138)))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IF(OR(ISTEXT(H1141),ISTEXT(F1141)),"",H1141/F1141))</f>
        <v/>
      </c>
      <c r="H1141" s="33" t="n"/>
      <c r="I1141" s="33" t="n"/>
      <c r="J1141" s="33">
        <f>IF(I1141="", "", IF(OR(ISTEXT(I1141),ISTEXT($F1141)),"",I1141*$F1141))</f>
        <v/>
      </c>
      <c r="K1141" s="33" t="n"/>
      <c r="L1141" s="33">
        <f>IF(K1141="", "", IF(OR(ISTEXT(K1141),ISTEXT($F1141)),"",K1141*$F1141))</f>
        <v/>
      </c>
      <c r="M1141" s="30">
        <f>IF(OR(H1141="",H1141=0),"",IF(K1141="",IF(J1141="","",IF(OR(ISTEXT(J1141),ISTEXT(H1141)),"",J1141/H1141)),IF(OR(ISTEXT(L1141),ISTEXT(H1141)),"",L1141/H1141)))</f>
        <v/>
      </c>
    </row>
    <row r="1142" ht="13.35" customHeight="1" s="162">
      <c r="B1142" s="31" t="n"/>
      <c r="C1142" s="31" t="n"/>
      <c r="E1142" s="31" t="n"/>
      <c r="F1142" s="32" t="n"/>
      <c r="G1142" s="33">
        <f>IF(F1142="", "", IF(OR(ISTEXT(H1142),ISTEXT(F1142)),"",H1142/F1142))</f>
        <v/>
      </c>
      <c r="H1142" s="33" t="n"/>
      <c r="I1142" s="33" t="n"/>
      <c r="J1142" s="33">
        <f>IF(I1142="", "", IF(OR(ISTEXT(I1142),ISTEXT($F1142)),"",I1142*$F1142))</f>
        <v/>
      </c>
      <c r="K1142" s="33" t="n"/>
      <c r="L1142" s="33">
        <f>IF(K1142="", "", IF(OR(ISTEXT(K1142),ISTEXT($F1142)),"",K1142*$F1142))</f>
        <v/>
      </c>
      <c r="M1142" s="30">
        <f>IF(OR(H1142="",H1142=0),"",IF(K1142="",IF(J1142="","",IF(OR(ISTEXT(J1142),ISTEXT(H1142)),"",J1142/H1142)),IF(OR(ISTEXT(L1142),ISTEXT(H1142)),"",L1142/H1142)))</f>
        <v/>
      </c>
    </row>
    <row r="1143" ht="13.35" customHeight="1" s="162">
      <c r="B1143" s="31" t="n"/>
      <c r="C1143" s="31" t="n"/>
      <c r="E1143" s="31" t="n"/>
      <c r="F1143" s="32" t="n"/>
      <c r="G1143" s="33">
        <f>IF(F1143="", "", IF(OR(ISTEXT(H1143),ISTEXT(F1143)),"",H1143/F1143))</f>
        <v/>
      </c>
      <c r="H1143" s="33" t="n"/>
      <c r="I1143" s="33" t="n"/>
      <c r="J1143" s="33">
        <f>IF(I1143="", "", IF(OR(ISTEXT(I1143),ISTEXT($F1143)),"",I1143*$F1143))</f>
        <v/>
      </c>
      <c r="K1143" s="33" t="n"/>
      <c r="L1143" s="33">
        <f>IF(K1143="", "", IF(OR(ISTEXT(K1143),ISTEXT($F1143)),"",K1143*$F1143))</f>
        <v/>
      </c>
      <c r="M1143" s="30">
        <f>IF(OR(H1143="",H1143=0),"",IF(K1143="",IF(J1143="","",IF(OR(ISTEXT(J1143),ISTEXT(H1143)),"",J1143/H1143)),IF(OR(ISTEXT(L1143),ISTEXT(H1143)),"",L1143/H1143)))</f>
        <v/>
      </c>
    </row>
    <row r="1144" ht="13.35" customHeight="1" s="162">
      <c r="B1144" s="31" t="n"/>
      <c r="C1144" s="31" t="n"/>
      <c r="E1144" s="31" t="n"/>
      <c r="F1144" s="32" t="n"/>
      <c r="G1144" s="33">
        <f>IF(F1144="", "", IF(OR(ISTEXT(H1144),ISTEXT(F1144)),"",H1144/F1144))</f>
        <v/>
      </c>
      <c r="H1144" s="33" t="n"/>
      <c r="I1144" s="33" t="n"/>
      <c r="J1144" s="33">
        <f>IF(I1144="", "", IF(OR(ISTEXT(I1144),ISTEXT($F1144)),"",I1144*$F1144))</f>
        <v/>
      </c>
      <c r="K1144" s="33" t="n"/>
      <c r="L1144" s="33">
        <f>IF(K1144="", "", IF(OR(ISTEXT(K1144),ISTEXT($F1144)),"",K1144*$F1144))</f>
        <v/>
      </c>
      <c r="M1144" s="30">
        <f>IF(OR(H1144="",H1144=0),"",IF(K1144="",IF(J1144="","",IF(OR(ISTEXT(J1144),ISTEXT(H1144)),"",J1144/H1144)),IF(OR(ISTEXT(L1144),ISTEXT(H1144)),"",L1144/H1144)))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IF(OR(H1145="",H1145=0),"",IF(L1145="",IF(J1145="","",IF(OR(ISTEXT(J1145),ISTEXT(H1145)),"",J1145/H1145)),IF(OR(ISTEXT(L1145),ISTEXT(H1145)),"",L1145/H1145)))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c r="K1150" s="425" t="inlineStr">
        <is>
          <t>Shv Bore M/F:</t>
        </is>
      </c>
      <c r="M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IF(OR(L1153="",K1153="",K1153=0),"",IF(OR(ISTEXT(L1153),ISTEXT(K1153)),"",L1153/K1153))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IF(OR(L1154="",K1154="",K1154=0),"",IF(OR(ISTEXT(L1154),ISTEXT(K1154)),"",L1154/K1154))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IF(K1153="","",IF(ISTEXT(K1153),"",K1153-N(K1154)))</f>
        <v/>
      </c>
      <c r="L1155" s="24">
        <f>IF(L1153="","",IF(ISTEXT(L1153),"",L1153-N(L1154)))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Shv OD/Bore/PD</t>
        </is>
      </c>
      <c r="J1160" s="400" t="n"/>
      <c r="K1160" s="401" t="n"/>
      <c r="L1160">
        <f>IF('{Equipment Data Entry}'!J18="","",'{Equipment Data Entry}'!J18)</f>
        <v/>
      </c>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Sheave OD/Bore</t>
        </is>
      </c>
      <c r="J1161" s="400" t="n"/>
      <c r="K1161" s="401" t="n"/>
      <c r="L1161">
        <f>IF('{Equipment Data Entry}'!K18="","",'{Equipment Data Entry}'!K18)</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AVERAGE(E1163,F1163,G1163)*AVERAGE(E1164,F1164,G1164)*0.8*0.9*1.732/746))</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I1167" s="199" t="inlineStr">
        <is>
          <t>VSD Frequency</t>
        </is>
      </c>
      <c r="J1167" s="401" t="n"/>
      <c r="K1167" s="66" t="n"/>
      <c r="L1167" s="66"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99" t="inlineStr">
        <is>
          <t>OA Damper Position</t>
        </is>
      </c>
      <c r="J1168" s="400" t="n"/>
      <c r="K1168" s="401" t="n"/>
      <c r="L1168" s="56" t="n"/>
    </row>
    <row r="1169" ht="13.35" customHeight="1" s="162">
      <c r="B1169" s="491" t="inlineStr">
        <is>
          <t>Lvg.</t>
        </is>
      </c>
      <c r="C1169" s="492" t="n"/>
      <c r="D1169" s="492" t="n"/>
      <c r="E1169" s="492" t="n"/>
      <c r="F1169" s="492" t="n"/>
      <c r="G1169" s="492" t="n"/>
      <c r="H1169" s="23" t="n"/>
    </row>
    <row r="1170" ht="13.35" customHeight="1" s="162">
      <c r="B1170" s="425" t="inlineStr">
        <is>
          <t>Unit type:</t>
        </is>
      </c>
      <c r="D1170" s="522" t="inlineStr">
        <is>
          <t>RTU</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IF(OR(H1187="",H1187=0),"",IF(L1187="",IF(J1187="","",IF(OR(ISTEXT(J1187),ISTEXT(H1187)),"",J1187/H1187)),IF(OR(ISTEXT(L1187),ISTEXT(H1187)),"",L1187/H1187)))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IF(OR(ISTEXT(H1190),ISTEXT(F1190)),"",H1190/F1190))</f>
        <v/>
      </c>
      <c r="H1190" s="33">
        <f>IF(H1187="","",IF(ISTEXT(H1187),"",H1187-N(H1195)))</f>
        <v/>
      </c>
      <c r="I1190" s="33" t="n"/>
      <c r="J1190" s="33">
        <f>IF(I1190="", "", IF(OR(ISTEXT(I1190),ISTEXT($F1190)),"",I1190*$F1190))</f>
        <v/>
      </c>
      <c r="K1190" s="33" t="n"/>
      <c r="L1190" s="33">
        <f>IF(L1195="","",IF(ISTEXT(L1187),"",L1187-N(L1195)))</f>
        <v/>
      </c>
      <c r="M1190" s="30">
        <f>IF(OR(H1190="",H1190=0),"",IF(K1190="",IF(J1190="","",IF(OR(ISTEXT(J1190),ISTEXT(H1190)),"",J1190/H1190)),IF(OR(ISTEXT(L1190),ISTEXT(H1190)),"",L1190/H1190)))</f>
        <v/>
      </c>
    </row>
    <row r="1191" ht="13.35" customHeight="1" s="162">
      <c r="B1191" s="31" t="n"/>
      <c r="C1191" s="31" t="n"/>
      <c r="E1191" s="31"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IF(OR(H1192="",H1192=0),"",IF(L1192="",IF(J1192="","",IF(OR(ISTEXT(J1192),ISTEXT(H1192)),"",J1192/H1192)),IF(OR(ISTEXT(L1192),ISTEXT(H1192)),"",L1192/H1192)))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IF(OR(ISTEXT(H1195),ISTEXT(F1195)),"",H1195/F1195))</f>
        <v/>
      </c>
      <c r="H1195" s="33" t="n"/>
      <c r="I1195" s="33" t="n"/>
      <c r="J1195" s="33">
        <f>IF(I1195="", "", IF(OR(ISTEXT(I1195),ISTEXT($F1195)),"",I1195*$F1195))</f>
        <v/>
      </c>
      <c r="K1195" s="33" t="n"/>
      <c r="L1195" s="33">
        <f>IF(K1195="", "", IF(OR(ISTEXT(K1195),ISTEXT($F1195)),"",K1195*$F1195))</f>
        <v/>
      </c>
      <c r="M1195" s="30">
        <f>IF(OR(H1195="",H1195=0),"",IF(K1195="",IF(J1195="","",IF(OR(ISTEXT(J1195),ISTEXT(H1195)),"",J1195/H1195)),IF(OR(ISTEXT(L1195),ISTEXT(H1195)),"",L1195/H1195)))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IF(OR(H1242="",H1242=0),"",IF(L1242="",IF(J1242="","",IF(OR(ISTEXT(J1242),ISTEXT(H1242)),"",J1242/H1242)),IF(OR(ISTEXT(L1242),ISTEXT(H1242)),"",L1242/H1242)))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IF(OR(ISTEXT(H1245),ISTEXT(F1245)),"",H1245/F1245))</f>
        <v/>
      </c>
      <c r="H1245" s="33" t="n"/>
      <c r="I1245" s="33" t="n"/>
      <c r="J1245" s="33">
        <f>IF(I1245="", "", IF(OR(ISTEXT(I1245),ISTEXT($F1245)),"",I1245*$F1245))</f>
        <v/>
      </c>
      <c r="K1245" s="33" t="n"/>
      <c r="L1245" s="33">
        <f>IF(K1245="", "", IF(OR(ISTEXT(K1245),ISTEXT($F1245)),"",K1245*$F1245))</f>
        <v/>
      </c>
      <c r="M1245" s="30">
        <f>IF(OR(H1245="",H1245=0),"",IF(K1245="",IF(J1245="","",IF(OR(ISTEXT(J1245),ISTEXT(H1245)),"",J1245/H1245)),IF(OR(ISTEXT(L1245),ISTEXT(H1245)),"",L1245/H1245)))</f>
        <v/>
      </c>
    </row>
    <row r="1246" ht="13.35" customHeight="1" s="162">
      <c r="B1246" s="31" t="n"/>
      <c r="C1246" s="31" t="n"/>
      <c r="E1246" s="31" t="n"/>
      <c r="F1246" s="32" t="n"/>
      <c r="G1246" s="33">
        <f>IF(F1246="", "", IF(OR(ISTEXT(H1246),ISTEXT(F1246)),"",H1246/F1246))</f>
        <v/>
      </c>
      <c r="H1246" s="33" t="n"/>
      <c r="I1246" s="33" t="n"/>
      <c r="J1246" s="33">
        <f>IF(I1246="", "", IF(OR(ISTEXT(I1246),ISTEXT($F1246)),"",I1246*$F1246))</f>
        <v/>
      </c>
      <c r="K1246" s="33" t="n"/>
      <c r="L1246" s="33">
        <f>IF(K1246="", "", IF(OR(ISTEXT(K1246),ISTEXT($F1246)),"",K1246*$F1246))</f>
        <v/>
      </c>
      <c r="M1246" s="30">
        <f>IF(OR(H1246="",H1246=0),"",IF(K1246="",IF(J1246="","",IF(OR(ISTEXT(J1246),ISTEXT(H1246)),"",J1246/H1246)),IF(OR(ISTEXT(L1246),ISTEXT(H1246)),"",L1246/H1246)))</f>
        <v/>
      </c>
    </row>
    <row r="1247" ht="13.35" customHeight="1" s="162">
      <c r="B1247" s="31" t="n"/>
      <c r="C1247" s="31" t="n"/>
      <c r="E1247" s="31" t="n"/>
      <c r="F1247" s="32" t="n"/>
      <c r="G1247" s="33">
        <f>IF(F1247="", "", IF(OR(ISTEXT(H1247),ISTEXT(F1247)),"",H1247/F1247))</f>
        <v/>
      </c>
      <c r="H1247" s="33" t="n"/>
      <c r="I1247" s="33" t="n"/>
      <c r="J1247" s="33">
        <f>IF(I1247="", "", IF(OR(ISTEXT(I1247),ISTEXT($F1247)),"",I1247*$F1247))</f>
        <v/>
      </c>
      <c r="K1247" s="33" t="n"/>
      <c r="L1247" s="33">
        <f>IF(K1247="", "", IF(OR(ISTEXT(K1247),ISTEXT($F1247)),"",K1247*$F1247))</f>
        <v/>
      </c>
      <c r="M1247" s="30">
        <f>IF(OR(H1247="",H1247=0),"",IF(K1247="",IF(J1247="","",IF(OR(ISTEXT(J1247),ISTEXT(H1247)),"",J1247/H1247)),IF(OR(ISTEXT(L1247),ISTEXT(H1247)),"",L1247/H1247)))</f>
        <v/>
      </c>
    </row>
    <row r="1248" ht="13.35" customHeight="1" s="162">
      <c r="B1248" s="31" t="n"/>
      <c r="C1248" s="31" t="n"/>
      <c r="E1248" s="31" t="n"/>
      <c r="F1248" s="32" t="n"/>
      <c r="G1248" s="33">
        <f>IF(F1248="", "", IF(OR(ISTEXT(H1248),ISTEXT(F1248)),"",H1248/F1248))</f>
        <v/>
      </c>
      <c r="H1248" s="33" t="n"/>
      <c r="I1248" s="33" t="n"/>
      <c r="J1248" s="33">
        <f>IF(I1248="", "", IF(OR(ISTEXT(I1248),ISTEXT($F1248)),"",I1248*$F1248))</f>
        <v/>
      </c>
      <c r="K1248" s="33" t="n"/>
      <c r="L1248" s="33">
        <f>IF(K1248="", "", IF(OR(ISTEXT(K1248),ISTEXT($F1248)),"",K1248*$F1248))</f>
        <v/>
      </c>
      <c r="M1248" s="30">
        <f>IF(OR(H1248="",H1248=0),"",IF(K1248="",IF(J1248="","",IF(OR(ISTEXT(J1248),ISTEXT(H1248)),"",J1248/H1248)),IF(OR(ISTEXT(L1248),ISTEXT(H1248)),"",L1248/H1248)))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IF(OR(H1249="",H1249=0),"",IF(L1249="",IF(J1249="","",IF(OR(ISTEXT(J1249),ISTEXT(H1249)),"",J1249/H1249)),IF(OR(ISTEXT(L1249),ISTEXT(H1249)),"",L1249/H1249)))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c r="K1254" s="425" t="inlineStr">
        <is>
          <t>Shv Bore M/F:</t>
        </is>
      </c>
      <c r="M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IF(OR(L1257="",K1257="",K1257=0),"",IF(OR(ISTEXT(L1257),ISTEXT(K1257)),"",L1257/K1257))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IF(OR(L1258="",K1258="",K1258=0),"",IF(OR(ISTEXT(L1258),ISTEXT(K1258)),"",L1258/K1258))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IF(K1257="","",IF(ISTEXT(K1257),"",K1257-N(K1258)))</f>
        <v/>
      </c>
      <c r="L1259" s="24">
        <f>IF(L1257="","",IF(ISTEXT(L1257),"",L1257-N(L1258)))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Shv OD/Bore/PD</t>
        </is>
      </c>
      <c r="J1264" s="400" t="n"/>
      <c r="K1264" s="401" t="n"/>
      <c r="L1264">
        <f>IF('{Equipment Data Entry}'!J19="","",'{Equipment Data Entry}'!J19)</f>
        <v/>
      </c>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Sheave OD/Bore</t>
        </is>
      </c>
      <c r="J1265" s="400" t="n"/>
      <c r="K1265" s="401" t="n"/>
      <c r="L1265">
        <f>IF('{Equipment Data Entry}'!K19="","",'{Equipment Data Entry}'!K19)</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AVERAGE(E1267,F1267,G1267)*AVERAGE(E1268,F1268,G1268)*0.8*0.9*1.732/746))</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I1271" s="199" t="inlineStr">
        <is>
          <t>VSD Frequency</t>
        </is>
      </c>
      <c r="J1271" s="401" t="n"/>
      <c r="K1271" s="66" t="n"/>
      <c r="L1271" s="66"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99" t="inlineStr">
        <is>
          <t>OA Damper Position</t>
        </is>
      </c>
      <c r="J1272" s="400" t="n"/>
      <c r="K1272" s="401" t="n"/>
      <c r="L1272" s="56" t="n"/>
    </row>
    <row r="1273" ht="13.35" customHeight="1" s="162">
      <c r="B1273" s="491" t="inlineStr">
        <is>
          <t>Lvg.</t>
        </is>
      </c>
      <c r="C1273" s="492" t="n"/>
      <c r="D1273" s="492" t="n"/>
      <c r="E1273" s="492" t="n"/>
      <c r="F1273" s="492" t="n"/>
      <c r="G1273" s="492" t="n"/>
      <c r="H1273" s="23" t="n"/>
    </row>
    <row r="1274" ht="13.35" customHeight="1" s="162">
      <c r="B1274" s="425" t="inlineStr">
        <is>
          <t>Unit type:</t>
        </is>
      </c>
      <c r="D1274" s="522" t="inlineStr">
        <is>
          <t>RTU</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IF(OR(H1291="",H1291=0),"",IF(L1291="",IF(J1291="","",IF(OR(ISTEXT(J1291),ISTEXT(H1291)),"",J1291/H1291)),IF(OR(ISTEXT(L1291),ISTEXT(H1291)),"",L1291/H1291)))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IF(OR(ISTEXT(H1294),ISTEXT(F1294)),"",H1294/F1294))</f>
        <v/>
      </c>
      <c r="H1294" s="33">
        <f>IF(H1291="","",IF(ISTEXT(H1291),"",H1291-N(H1299)))</f>
        <v/>
      </c>
      <c r="I1294" s="33" t="n"/>
      <c r="J1294" s="33">
        <f>IF(I1294="", "", IF(OR(ISTEXT(I1294),ISTEXT($F1294)),"",I1294*$F1294))</f>
        <v/>
      </c>
      <c r="K1294" s="33" t="n"/>
      <c r="L1294" s="33">
        <f>IF(L1299="","",IF(ISTEXT(L1291),"",L1291-N(L1299)))</f>
        <v/>
      </c>
      <c r="M1294" s="30">
        <f>IF(OR(H1294="",H1294=0),"",IF(K1294="",IF(J1294="","",IF(OR(ISTEXT(J1294),ISTEXT(H1294)),"",J1294/H1294)),IF(OR(ISTEXT(L1294),ISTEXT(H1294)),"",L1294/H1294)))</f>
        <v/>
      </c>
    </row>
    <row r="1295" ht="13.35" customHeight="1" s="162">
      <c r="B1295" s="31" t="n"/>
      <c r="C1295" s="31" t="n"/>
      <c r="E1295" s="31"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IF(OR(H1296="",H1296=0),"",IF(L1296="",IF(J1296="","",IF(OR(ISTEXT(J1296),ISTEXT(H1296)),"",J1296/H1296)),IF(OR(ISTEXT(L1296),ISTEXT(H1296)),"",L1296/H1296)))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IF(OR(ISTEXT(H1299),ISTEXT(F1299)),"",H1299/F1299))</f>
        <v/>
      </c>
      <c r="H1299" s="33" t="n"/>
      <c r="I1299" s="33" t="n"/>
      <c r="J1299" s="33">
        <f>IF(I1299="", "", IF(OR(ISTEXT(I1299),ISTEXT($F1299)),"",I1299*$F1299))</f>
        <v/>
      </c>
      <c r="K1299" s="33" t="n"/>
      <c r="L1299" s="33">
        <f>IF(K1299="", "", IF(OR(ISTEXT(K1299),ISTEXT($F1299)),"",K1299*$F1299))</f>
        <v/>
      </c>
      <c r="M1299" s="30">
        <f>IF(OR(H1299="",H1299=0),"",IF(K1299="",IF(J1299="","",IF(OR(ISTEXT(J1299),ISTEXT(H1299)),"",J1299/H1299)),IF(OR(ISTEXT(L1299),ISTEXT(H1299)),"",L1299/H1299)))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IF(OR(H1346="",H1346=0),"",IF(L1346="",IF(J1346="","",IF(OR(ISTEXT(J1346),ISTEXT(H1346)),"",J1346/H1346)),IF(OR(ISTEXT(L1346),ISTEXT(H1346)),"",L1346/H1346)))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IF(OR(ISTEXT(H1349),ISTEXT(F1349)),"",H1349/F1349))</f>
        <v/>
      </c>
      <c r="H1349" s="33" t="n"/>
      <c r="I1349" s="33" t="n"/>
      <c r="J1349" s="33">
        <f>IF(I1349="", "", IF(OR(ISTEXT(I1349),ISTEXT($F1349)),"",I1349*$F1349))</f>
        <v/>
      </c>
      <c r="K1349" s="33" t="n"/>
      <c r="L1349" s="33">
        <f>IF(K1349="", "", IF(OR(ISTEXT(K1349),ISTEXT($F1349)),"",K1349*$F1349))</f>
        <v/>
      </c>
      <c r="M1349" s="30">
        <f>IF(OR(H1349="",H1349=0),"",IF(K1349="",IF(J1349="","",IF(OR(ISTEXT(J1349),ISTEXT(H1349)),"",J1349/H1349)),IF(OR(ISTEXT(L1349),ISTEXT(H1349)),"",L1349/H1349)))</f>
        <v/>
      </c>
    </row>
    <row r="1350" ht="13.35" customHeight="1" s="162">
      <c r="B1350" s="31" t="n"/>
      <c r="C1350" s="31" t="n"/>
      <c r="E1350" s="31" t="n"/>
      <c r="F1350" s="32" t="n"/>
      <c r="G1350" s="33">
        <f>IF(F1350="", "", IF(OR(ISTEXT(H1350),ISTEXT(F1350)),"",H1350/F1350))</f>
        <v/>
      </c>
      <c r="H1350" s="33" t="n"/>
      <c r="I1350" s="33" t="n"/>
      <c r="J1350" s="33">
        <f>IF(I1350="", "", IF(OR(ISTEXT(I1350),ISTEXT($F1350)),"",I1350*$F1350))</f>
        <v/>
      </c>
      <c r="K1350" s="33" t="n"/>
      <c r="L1350" s="33">
        <f>IF(K1350="", "", IF(OR(ISTEXT(K1350),ISTEXT($F1350)),"",K1350*$F1350))</f>
        <v/>
      </c>
      <c r="M1350" s="30">
        <f>IF(OR(H1350="",H1350=0),"",IF(K1350="",IF(J1350="","",IF(OR(ISTEXT(J1350),ISTEXT(H1350)),"",J1350/H1350)),IF(OR(ISTEXT(L1350),ISTEXT(H1350)),"",L1350/H1350)))</f>
        <v/>
      </c>
    </row>
    <row r="1351" ht="13.35" customHeight="1" s="162">
      <c r="B1351" s="31" t="n"/>
      <c r="C1351" s="31" t="n"/>
      <c r="E1351" s="31" t="n"/>
      <c r="F1351" s="32" t="n"/>
      <c r="G1351" s="33">
        <f>IF(F1351="", "", IF(OR(ISTEXT(H1351),ISTEXT(F1351)),"",H1351/F1351))</f>
        <v/>
      </c>
      <c r="H1351" s="33" t="n"/>
      <c r="I1351" s="33" t="n"/>
      <c r="J1351" s="33">
        <f>IF(I1351="", "", IF(OR(ISTEXT(I1351),ISTEXT($F1351)),"",I1351*$F1351))</f>
        <v/>
      </c>
      <c r="K1351" s="33" t="n"/>
      <c r="L1351" s="33">
        <f>IF(K1351="", "", IF(OR(ISTEXT(K1351),ISTEXT($F1351)),"",K1351*$F1351))</f>
        <v/>
      </c>
      <c r="M1351" s="30">
        <f>IF(OR(H1351="",H1351=0),"",IF(K1351="",IF(J1351="","",IF(OR(ISTEXT(J1351),ISTEXT(H1351)),"",J1351/H1351)),IF(OR(ISTEXT(L1351),ISTEXT(H1351)),"",L1351/H1351)))</f>
        <v/>
      </c>
    </row>
    <row r="1352" ht="13.35" customHeight="1" s="162">
      <c r="B1352" s="31" t="n"/>
      <c r="C1352" s="31" t="n"/>
      <c r="E1352" s="31" t="n"/>
      <c r="F1352" s="32" t="n"/>
      <c r="G1352" s="33">
        <f>IF(F1352="", "", IF(OR(ISTEXT(H1352),ISTEXT(F1352)),"",H1352/F1352))</f>
        <v/>
      </c>
      <c r="H1352" s="33" t="n"/>
      <c r="I1352" s="33" t="n"/>
      <c r="J1352" s="33">
        <f>IF(I1352="", "", IF(OR(ISTEXT(I1352),ISTEXT($F1352)),"",I1352*$F1352))</f>
        <v/>
      </c>
      <c r="K1352" s="33" t="n"/>
      <c r="L1352" s="33">
        <f>IF(K1352="", "", IF(OR(ISTEXT(K1352),ISTEXT($F1352)),"",K1352*$F1352))</f>
        <v/>
      </c>
      <c r="M1352" s="30">
        <f>IF(OR(H1352="",H1352=0),"",IF(K1352="",IF(J1352="","",IF(OR(ISTEXT(J1352),ISTEXT(H1352)),"",J1352/H1352)),IF(OR(ISTEXT(L1352),ISTEXT(H1352)),"",L1352/H1352)))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IF(OR(H1353="",H1353=0),"",IF(L1353="",IF(J1353="","",IF(OR(ISTEXT(J1353),ISTEXT(H1353)),"",J1353/H1353)),IF(OR(ISTEXT(L1353),ISTEXT(H1353)),"",L1353/H1353)))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c r="K1358" s="425" t="inlineStr">
        <is>
          <t>Shv Bore M/F:</t>
        </is>
      </c>
      <c r="M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IF(OR(L1361="",K1361="",K1361=0),"",IF(OR(ISTEXT(L1361),ISTEXT(K1361)),"",L1361/K1361))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IF(OR(L1362="",K1362="",K1362=0),"",IF(OR(ISTEXT(L1362),ISTEXT(K1362)),"",L1362/K1362))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IF(K1361="","",IF(ISTEXT(K1361),"",K1361-N(K1362)))</f>
        <v/>
      </c>
      <c r="L1363" s="24">
        <f>IF(L1361="","",IF(ISTEXT(L1361),"",L1361-N(L1362)))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Shv OD/Bore/PD</t>
        </is>
      </c>
      <c r="J1368" s="400" t="n"/>
      <c r="K1368" s="401" t="n"/>
      <c r="L1368">
        <f>IF('{Equipment Data Entry}'!J20="","",'{Equipment Data Entry}'!J20)</f>
        <v/>
      </c>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Sheave OD/Bore</t>
        </is>
      </c>
      <c r="J1369" s="400" t="n"/>
      <c r="K1369" s="401" t="n"/>
      <c r="L1369">
        <f>IF('{Equipment Data Entry}'!K20="","",'{Equipment Data Entry}'!K20)</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AVERAGE(E1371,F1371,G1371)*AVERAGE(E1372,F1372,G1372)*0.8*0.9*1.732/746))</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I1375" s="199" t="inlineStr">
        <is>
          <t>VSD Frequency</t>
        </is>
      </c>
      <c r="J1375" s="401" t="n"/>
      <c r="K1375" s="66" t="n"/>
      <c r="L1375" s="66"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99" t="inlineStr">
        <is>
          <t>OA Damper Position</t>
        </is>
      </c>
      <c r="J1376" s="400" t="n"/>
      <c r="K1376" s="401" t="n"/>
      <c r="L1376" s="56" t="n"/>
    </row>
    <row r="1377" ht="13.35" customHeight="1" s="162">
      <c r="B1377" s="491" t="inlineStr">
        <is>
          <t>Lvg.</t>
        </is>
      </c>
      <c r="C1377" s="492" t="n"/>
      <c r="D1377" s="492" t="n"/>
      <c r="E1377" s="492" t="n"/>
      <c r="F1377" s="492" t="n"/>
      <c r="G1377" s="492" t="n"/>
      <c r="H1377" s="23" t="n"/>
    </row>
    <row r="1378" ht="13.35" customHeight="1" s="162">
      <c r="B1378" s="425" t="inlineStr">
        <is>
          <t>Unit type:</t>
        </is>
      </c>
      <c r="D1378" s="522" t="inlineStr">
        <is>
          <t>RTU</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IF(OR(H1395="",H1395=0),"",IF(L1395="",IF(J1395="","",IF(OR(ISTEXT(J1395),ISTEXT(H1395)),"",J1395/H1395)),IF(OR(ISTEXT(L1395),ISTEXT(H1395)),"",L1395/H1395)))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IF(OR(ISTEXT(H1398),ISTEXT(F1398)),"",H1398/F1398))</f>
        <v/>
      </c>
      <c r="H1398" s="33">
        <f>IF(H1395="","",IF(ISTEXT(H1395),"",H1395-N(H1403)))</f>
        <v/>
      </c>
      <c r="I1398" s="33" t="n"/>
      <c r="J1398" s="33">
        <f>IF(I1398="", "", IF(OR(ISTEXT(I1398),ISTEXT($F1398)),"",I1398*$F1398))</f>
        <v/>
      </c>
      <c r="K1398" s="33" t="n"/>
      <c r="L1398" s="33">
        <f>IF(L1403="","",IF(ISTEXT(L1395),"",L1395-N(L1403)))</f>
        <v/>
      </c>
      <c r="M1398" s="30">
        <f>IF(OR(H1398="",H1398=0),"",IF(K1398="",IF(J1398="","",IF(OR(ISTEXT(J1398),ISTEXT(H1398)),"",J1398/H1398)),IF(OR(ISTEXT(L1398),ISTEXT(H1398)),"",L1398/H1398)))</f>
        <v/>
      </c>
    </row>
    <row r="1399" ht="13.35" customHeight="1" s="162">
      <c r="B1399" s="31" t="n"/>
      <c r="C1399" s="31" t="n"/>
      <c r="E1399" s="31"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IF(OR(H1400="",H1400=0),"",IF(L1400="",IF(J1400="","",IF(OR(ISTEXT(J1400),ISTEXT(H1400)),"",J1400/H1400)),IF(OR(ISTEXT(L1400),ISTEXT(H1400)),"",L1400/H1400)))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IF(OR(ISTEXT(H1403),ISTEXT(F1403)),"",H1403/F1403))</f>
        <v/>
      </c>
      <c r="H1403" s="33" t="n"/>
      <c r="I1403" s="33" t="n"/>
      <c r="J1403" s="33">
        <f>IF(I1403="", "", IF(OR(ISTEXT(I1403),ISTEXT($F1403)),"",I1403*$F1403))</f>
        <v/>
      </c>
      <c r="K1403" s="33" t="n"/>
      <c r="L1403" s="33">
        <f>IF(K1403="", "", IF(OR(ISTEXT(K1403),ISTEXT($F1403)),"",K1403*$F1403))</f>
        <v/>
      </c>
      <c r="M1403" s="30">
        <f>IF(OR(H1403="",H1403=0),"",IF(K1403="",IF(J1403="","",IF(OR(ISTEXT(J1403),ISTEXT(H1403)),"",J1403/H1403)),IF(OR(ISTEXT(L1403),ISTEXT(H1403)),"",L1403/H1403)))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IF(OR(H1450="",H1450=0),"",IF(L1450="",IF(J1450="","",IF(OR(ISTEXT(J1450),ISTEXT(H1450)),"",J1450/H1450)),IF(OR(ISTEXT(L1450),ISTEXT(H1450)),"",L1450/H1450)))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IF(OR(ISTEXT(H1453),ISTEXT(F1453)),"",H1453/F1453))</f>
        <v/>
      </c>
      <c r="H1453" s="33" t="n"/>
      <c r="I1453" s="33" t="n"/>
      <c r="J1453" s="33">
        <f>IF(I1453="", "", IF(OR(ISTEXT(I1453),ISTEXT($F1453)),"",I1453*$F1453))</f>
        <v/>
      </c>
      <c r="K1453" s="33" t="n"/>
      <c r="L1453" s="33">
        <f>IF(K1453="", "", IF(OR(ISTEXT(K1453),ISTEXT($F1453)),"",K1453*$F1453))</f>
        <v/>
      </c>
      <c r="M1453" s="30">
        <f>IF(OR(H1453="",H1453=0),"",IF(K1453="",IF(J1453="","",IF(OR(ISTEXT(J1453),ISTEXT(H1453)),"",J1453/H1453)),IF(OR(ISTEXT(L1453),ISTEXT(H1453)),"",L1453/H1453)))</f>
        <v/>
      </c>
    </row>
    <row r="1454" ht="13.35" customHeight="1" s="162">
      <c r="B1454" s="31" t="n"/>
      <c r="C1454" s="31" t="n"/>
      <c r="E1454" s="31" t="n"/>
      <c r="F1454" s="32" t="n"/>
      <c r="G1454" s="33">
        <f>IF(F1454="", "", IF(OR(ISTEXT(H1454),ISTEXT(F1454)),"",H1454/F1454))</f>
        <v/>
      </c>
      <c r="H1454" s="33" t="n"/>
      <c r="I1454" s="33" t="n"/>
      <c r="J1454" s="33">
        <f>IF(I1454="", "", IF(OR(ISTEXT(I1454),ISTEXT($F1454)),"",I1454*$F1454))</f>
        <v/>
      </c>
      <c r="K1454" s="33" t="n"/>
      <c r="L1454" s="33">
        <f>IF(K1454="", "", IF(OR(ISTEXT(K1454),ISTEXT($F1454)),"",K1454*$F1454))</f>
        <v/>
      </c>
      <c r="M1454" s="30">
        <f>IF(OR(H1454="",H1454=0),"",IF(K1454="",IF(J1454="","",IF(OR(ISTEXT(J1454),ISTEXT(H1454)),"",J1454/H1454)),IF(OR(ISTEXT(L1454),ISTEXT(H1454)),"",L1454/H1454)))</f>
        <v/>
      </c>
    </row>
    <row r="1455" ht="13.35" customHeight="1" s="162">
      <c r="B1455" s="31" t="n"/>
      <c r="C1455" s="31" t="n"/>
      <c r="E1455" s="31" t="n"/>
      <c r="F1455" s="32" t="n"/>
      <c r="G1455" s="33">
        <f>IF(F1455="", "", IF(OR(ISTEXT(H1455),ISTEXT(F1455)),"",H1455/F1455))</f>
        <v/>
      </c>
      <c r="H1455" s="33" t="n"/>
      <c r="I1455" s="33" t="n"/>
      <c r="J1455" s="33">
        <f>IF(I1455="", "", IF(OR(ISTEXT(I1455),ISTEXT($F1455)),"",I1455*$F1455))</f>
        <v/>
      </c>
      <c r="K1455" s="33" t="n"/>
      <c r="L1455" s="33">
        <f>IF(K1455="", "", IF(OR(ISTEXT(K1455),ISTEXT($F1455)),"",K1455*$F1455))</f>
        <v/>
      </c>
      <c r="M1455" s="30">
        <f>IF(OR(H1455="",H1455=0),"",IF(K1455="",IF(J1455="","",IF(OR(ISTEXT(J1455),ISTEXT(H1455)),"",J1455/H1455)),IF(OR(ISTEXT(L1455),ISTEXT(H1455)),"",L1455/H1455)))</f>
        <v/>
      </c>
    </row>
    <row r="1456" ht="13.35" customHeight="1" s="162">
      <c r="B1456" s="31" t="n"/>
      <c r="C1456" s="31" t="n"/>
      <c r="E1456" s="31" t="n"/>
      <c r="F1456" s="32" t="n"/>
      <c r="G1456" s="33">
        <f>IF(F1456="", "", IF(OR(ISTEXT(H1456),ISTEXT(F1456)),"",H1456/F1456))</f>
        <v/>
      </c>
      <c r="H1456" s="33" t="n"/>
      <c r="I1456" s="33" t="n"/>
      <c r="J1456" s="33">
        <f>IF(I1456="", "", IF(OR(ISTEXT(I1456),ISTEXT($F1456)),"",I1456*$F1456))</f>
        <v/>
      </c>
      <c r="K1456" s="33" t="n"/>
      <c r="L1456" s="33">
        <f>IF(K1456="", "", IF(OR(ISTEXT(K1456),ISTEXT($F1456)),"",K1456*$F1456))</f>
        <v/>
      </c>
      <c r="M1456" s="30">
        <f>IF(OR(H1456="",H1456=0),"",IF(K1456="",IF(J1456="","",IF(OR(ISTEXT(J1456),ISTEXT(H1456)),"",J1456/H1456)),IF(OR(ISTEXT(L1456),ISTEXT(H1456)),"",L1456/H1456)))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IF(OR(H1457="",H1457=0),"",IF(L1457="",IF(J1457="","",IF(OR(ISTEXT(J1457),ISTEXT(H1457)),"",J1457/H1457)),IF(OR(ISTEXT(L1457),ISTEXT(H1457)),"",L1457/H1457)))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c r="K1462" s="425" t="inlineStr">
        <is>
          <t>Shv Bore M/F:</t>
        </is>
      </c>
      <c r="M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IF(OR(L1465="",K1465="",K1465=0),"",IF(OR(ISTEXT(L1465),ISTEXT(K1465)),"",L1465/K1465))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IF(OR(L1466="",K1466="",K1466=0),"",IF(OR(ISTEXT(L1466),ISTEXT(K1466)),"",L1466/K1466))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IF(K1465="","",IF(ISTEXT(K1465),"",K1465-N(K1466)))</f>
        <v/>
      </c>
      <c r="L1467" s="24">
        <f>IF(L1465="","",IF(ISTEXT(L1465),"",L1465-N(L1466)))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Shv OD/Bore/PD</t>
        </is>
      </c>
      <c r="J1472" s="400" t="n"/>
      <c r="K1472" s="401" t="n"/>
      <c r="L1472">
        <f>IF('{Equipment Data Entry}'!J21="","",'{Equipment Data Entry}'!J21)</f>
        <v/>
      </c>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Sheave OD/Bore</t>
        </is>
      </c>
      <c r="J1473" s="400" t="n"/>
      <c r="K1473" s="401" t="n"/>
      <c r="L1473">
        <f>IF('{Equipment Data Entry}'!K21="","",'{Equipment Data Entry}'!K21)</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AVERAGE(E1475,F1475,G1475)*AVERAGE(E1476,F1476,G1476)*0.8*0.9*1.732/746))</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I1479" s="199" t="inlineStr">
        <is>
          <t>VSD Frequency</t>
        </is>
      </c>
      <c r="J1479" s="401" t="n"/>
      <c r="K1479" s="66" t="n"/>
      <c r="L1479" s="66"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99" t="inlineStr">
        <is>
          <t>OA Damper Position</t>
        </is>
      </c>
      <c r="J1480" s="400" t="n"/>
      <c r="K1480" s="401" t="n"/>
      <c r="L1480" s="56" t="n"/>
    </row>
    <row r="1481" ht="13.35" customHeight="1" s="162">
      <c r="B1481" s="491" t="inlineStr">
        <is>
          <t>Lvg.</t>
        </is>
      </c>
      <c r="C1481" s="492" t="n"/>
      <c r="D1481" s="492" t="n"/>
      <c r="E1481" s="492" t="n"/>
      <c r="F1481" s="492" t="n"/>
      <c r="G1481" s="492" t="n"/>
      <c r="H1481" s="23" t="n"/>
    </row>
    <row r="1482" ht="13.35" customHeight="1" s="162">
      <c r="B1482" s="425" t="inlineStr">
        <is>
          <t>Unit type:</t>
        </is>
      </c>
      <c r="D1482" s="522" t="inlineStr">
        <is>
          <t>RTU</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IF(OR(H1499="",H1499=0),"",IF(L1499="",IF(J1499="","",IF(OR(ISTEXT(J1499),ISTEXT(H1499)),"",J1499/H1499)),IF(OR(ISTEXT(L1499),ISTEXT(H1499)),"",L1499/H1499)))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IF(OR(ISTEXT(H1502),ISTEXT(F1502)),"",H1502/F1502))</f>
        <v/>
      </c>
      <c r="H1502" s="33">
        <f>IF(H1499="","",IF(ISTEXT(H1499),"",H1499-N(H1507)))</f>
        <v/>
      </c>
      <c r="I1502" s="33" t="n"/>
      <c r="J1502" s="33">
        <f>IF(I1502="", "", IF(OR(ISTEXT(I1502),ISTEXT($F1502)),"",I1502*$F1502))</f>
        <v/>
      </c>
      <c r="K1502" s="33" t="n"/>
      <c r="L1502" s="33">
        <f>IF(L1507="","",IF(ISTEXT(L1499),"",L1499-N(L1507)))</f>
        <v/>
      </c>
      <c r="M1502" s="30">
        <f>IF(OR(H1502="",H1502=0),"",IF(K1502="",IF(J1502="","",IF(OR(ISTEXT(J1502),ISTEXT(H1502)),"",J1502/H1502)),IF(OR(ISTEXT(L1502),ISTEXT(H1502)),"",L1502/H1502)))</f>
        <v/>
      </c>
    </row>
    <row r="1503" ht="13.35" customHeight="1" s="162">
      <c r="B1503" s="31" t="n"/>
      <c r="C1503" s="31" t="n"/>
      <c r="E1503" s="31"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IF(OR(H1504="",H1504=0),"",IF(L1504="",IF(J1504="","",IF(OR(ISTEXT(J1504),ISTEXT(H1504)),"",J1504/H1504)),IF(OR(ISTEXT(L1504),ISTEXT(H1504)),"",L1504/H1504)))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IF(OR(ISTEXT(H1507),ISTEXT(F1507)),"",H1507/F1507))</f>
        <v/>
      </c>
      <c r="H1507" s="33" t="n"/>
      <c r="I1507" s="33" t="n"/>
      <c r="J1507" s="33">
        <f>IF(I1507="", "", IF(OR(ISTEXT(I1507),ISTEXT($F1507)),"",I1507*$F1507))</f>
        <v/>
      </c>
      <c r="K1507" s="33" t="n"/>
      <c r="L1507" s="33">
        <f>IF(K1507="", "", IF(OR(ISTEXT(K1507),ISTEXT($F1507)),"",K1507*$F1507))</f>
        <v/>
      </c>
      <c r="M1507" s="30">
        <f>IF(OR(H1507="",H1507=0),"",IF(K1507="",IF(J1507="","",IF(OR(ISTEXT(J1507),ISTEXT(H1507)),"",J1507/H1507)),IF(OR(ISTEXT(L1507),ISTEXT(H1507)),"",L1507/H1507)))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IF(OR(H1554="",H1554=0),"",IF(L1554="",IF(J1554="","",IF(OR(ISTEXT(J1554),ISTEXT(H1554)),"",J1554/H1554)),IF(OR(ISTEXT(L1554),ISTEXT(H1554)),"",L1554/H1554)))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IF(OR(ISTEXT(H1557),ISTEXT(F1557)),"",H1557/F1557))</f>
        <v/>
      </c>
      <c r="H1557" s="33" t="n"/>
      <c r="I1557" s="33" t="n"/>
      <c r="J1557" s="33">
        <f>IF(I1557="", "", IF(OR(ISTEXT(I1557),ISTEXT($F1557)),"",I1557*$F1557))</f>
        <v/>
      </c>
      <c r="K1557" s="33" t="n"/>
      <c r="L1557" s="33">
        <f>IF(K1557="", "", IF(OR(ISTEXT(K1557),ISTEXT($F1557)),"",K1557*$F1557))</f>
        <v/>
      </c>
      <c r="M1557" s="30">
        <f>IF(OR(H1557="",H1557=0),"",IF(K1557="",IF(J1557="","",IF(OR(ISTEXT(J1557),ISTEXT(H1557)),"",J1557/H1557)),IF(OR(ISTEXT(L1557),ISTEXT(H1557)),"",L1557/H1557)))</f>
        <v/>
      </c>
    </row>
    <row r="1558" ht="13.35" customHeight="1" s="162">
      <c r="B1558" s="31" t="n"/>
      <c r="C1558" s="31" t="n"/>
      <c r="E1558" s="31" t="n"/>
      <c r="F1558" s="32" t="n"/>
      <c r="G1558" s="33">
        <f>IF(F1558="", "", IF(OR(ISTEXT(H1558),ISTEXT(F1558)),"",H1558/F1558))</f>
        <v/>
      </c>
      <c r="H1558" s="33" t="n"/>
      <c r="I1558" s="33" t="n"/>
      <c r="J1558" s="33">
        <f>IF(I1558="", "", IF(OR(ISTEXT(I1558),ISTEXT($F1558)),"",I1558*$F1558))</f>
        <v/>
      </c>
      <c r="K1558" s="33" t="n"/>
      <c r="L1558" s="33">
        <f>IF(K1558="", "", IF(OR(ISTEXT(K1558),ISTEXT($F1558)),"",K1558*$F1558))</f>
        <v/>
      </c>
      <c r="M1558" s="30">
        <f>IF(OR(H1558="",H1558=0),"",IF(K1558="",IF(J1558="","",IF(OR(ISTEXT(J1558),ISTEXT(H1558)),"",J1558/H1558)),IF(OR(ISTEXT(L1558),ISTEXT(H1558)),"",L1558/H1558)))</f>
        <v/>
      </c>
    </row>
    <row r="1559" ht="13.35" customHeight="1" s="162">
      <c r="B1559" s="31" t="n"/>
      <c r="C1559" s="31" t="n"/>
      <c r="E1559" s="31" t="n"/>
      <c r="F1559" s="32" t="n"/>
      <c r="G1559" s="33">
        <f>IF(F1559="", "", IF(OR(ISTEXT(H1559),ISTEXT(F1559)),"",H1559/F1559))</f>
        <v/>
      </c>
      <c r="H1559" s="33" t="n"/>
      <c r="I1559" s="33" t="n"/>
      <c r="J1559" s="33">
        <f>IF(I1559="", "", IF(OR(ISTEXT(I1559),ISTEXT($F1559)),"",I1559*$F1559))</f>
        <v/>
      </c>
      <c r="K1559" s="33" t="n"/>
      <c r="L1559" s="33">
        <f>IF(K1559="", "", IF(OR(ISTEXT(K1559),ISTEXT($F1559)),"",K1559*$F1559))</f>
        <v/>
      </c>
      <c r="M1559" s="30">
        <f>IF(OR(H1559="",H1559=0),"",IF(K1559="",IF(J1559="","",IF(OR(ISTEXT(J1559),ISTEXT(H1559)),"",J1559/H1559)),IF(OR(ISTEXT(L1559),ISTEXT(H1559)),"",L1559/H1559)))</f>
        <v/>
      </c>
    </row>
    <row r="1560" ht="13.35" customHeight="1" s="162">
      <c r="B1560" s="31" t="n"/>
      <c r="C1560" s="31" t="n"/>
      <c r="E1560" s="31" t="n"/>
      <c r="F1560" s="32" t="n"/>
      <c r="G1560" s="33">
        <f>IF(F1560="", "", IF(OR(ISTEXT(H1560),ISTEXT(F1560)),"",H1560/F1560))</f>
        <v/>
      </c>
      <c r="H1560" s="33" t="n"/>
      <c r="I1560" s="33" t="n"/>
      <c r="J1560" s="33">
        <f>IF(I1560="", "", IF(OR(ISTEXT(I1560),ISTEXT($F1560)),"",I1560*$F1560))</f>
        <v/>
      </c>
      <c r="K1560" s="33" t="n"/>
      <c r="L1560" s="33">
        <f>IF(K1560="", "", IF(OR(ISTEXT(K1560),ISTEXT($F1560)),"",K1560*$F1560))</f>
        <v/>
      </c>
      <c r="M1560" s="30">
        <f>IF(OR(H1560="",H1560=0),"",IF(K1560="",IF(J1560="","",IF(OR(ISTEXT(J1560),ISTEXT(H1560)),"",J1560/H1560)),IF(OR(ISTEXT(L1560),ISTEXT(H1560)),"",L1560/H1560)))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IF(OR(H1561="",H1561=0),"",IF(L1561="",IF(J1561="","",IF(OR(ISTEXT(J1561),ISTEXT(H1561)),"",J1561/H1561)),IF(OR(ISTEXT(L1561),ISTEXT(H1561)),"",L1561/H1561)))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c r="K1566" s="425" t="inlineStr">
        <is>
          <t>Shv Bore M/F:</t>
        </is>
      </c>
      <c r="M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IF(OR(L1569="",K1569="",K1569=0),"",IF(OR(ISTEXT(L1569),ISTEXT(K1569)),"",L1569/K1569))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IF(OR(L1570="",K1570="",K1570=0),"",IF(OR(ISTEXT(L1570),ISTEXT(K1570)),"",L1570/K1570))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IF(K1569="","",IF(ISTEXT(K1569),"",K1569-N(K1570)))</f>
        <v/>
      </c>
      <c r="L1571" s="24">
        <f>IF(L1569="","",IF(ISTEXT(L1569),"",L1569-N(L1570)))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Shv OD/Bore/PD</t>
        </is>
      </c>
      <c r="J1576" s="400" t="n"/>
      <c r="K1576" s="401" t="n"/>
      <c r="L1576">
        <f>IF('{Equipment Data Entry}'!J22="","",'{Equipment Data Entry}'!J22)</f>
        <v/>
      </c>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Sheave OD/Bore</t>
        </is>
      </c>
      <c r="J1577" s="400" t="n"/>
      <c r="K1577" s="401" t="n"/>
      <c r="L1577">
        <f>IF('{Equipment Data Entry}'!K22="","",'{Equipment Data Entry}'!K22)</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AVERAGE(E1579,F1579,G1579)*AVERAGE(E1580,F1580,G1580)*0.8*0.9*1.732/746))</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I1583" s="199" t="inlineStr">
        <is>
          <t>VSD Frequency</t>
        </is>
      </c>
      <c r="J1583" s="401" t="n"/>
      <c r="K1583" s="66" t="n"/>
      <c r="L1583" s="66"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99" t="inlineStr">
        <is>
          <t>OA Damper Position</t>
        </is>
      </c>
      <c r="J1584" s="400" t="n"/>
      <c r="K1584" s="401" t="n"/>
      <c r="L1584" s="56" t="n"/>
    </row>
    <row r="1585" ht="13.35" customHeight="1" s="162">
      <c r="B1585" s="491" t="inlineStr">
        <is>
          <t>Lvg.</t>
        </is>
      </c>
      <c r="C1585" s="492" t="n"/>
      <c r="D1585" s="492" t="n"/>
      <c r="E1585" s="492" t="n"/>
      <c r="F1585" s="492" t="n"/>
      <c r="G1585" s="492" t="n"/>
      <c r="H1585" s="23" t="n"/>
    </row>
    <row r="1586" ht="13.35" customHeight="1" s="162">
      <c r="B1586" s="425" t="inlineStr">
        <is>
          <t>Unit type:</t>
        </is>
      </c>
      <c r="D1586" s="522" t="inlineStr">
        <is>
          <t>RTU</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IF(OR(H1603="",H1603=0),"",IF(L1603="",IF(J1603="","",IF(OR(ISTEXT(J1603),ISTEXT(H1603)),"",J1603/H1603)),IF(OR(ISTEXT(L1603),ISTEXT(H1603)),"",L1603/H1603)))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IF(OR(ISTEXT(H1606),ISTEXT(F1606)),"",H1606/F1606))</f>
        <v/>
      </c>
      <c r="H1606" s="33">
        <f>IF(H1603="","",IF(ISTEXT(H1603),"",H1603-N(H1611)))</f>
        <v/>
      </c>
      <c r="I1606" s="33" t="n"/>
      <c r="J1606" s="33">
        <f>IF(I1606="", "", IF(OR(ISTEXT(I1606),ISTEXT($F1606)),"",I1606*$F1606))</f>
        <v/>
      </c>
      <c r="K1606" s="33" t="n"/>
      <c r="L1606" s="33">
        <f>IF(L1611="","",IF(ISTEXT(L1603),"",L1603-N(L1611)))</f>
        <v/>
      </c>
      <c r="M1606" s="30">
        <f>IF(OR(H1606="",H1606=0),"",IF(K1606="",IF(J1606="","",IF(OR(ISTEXT(J1606),ISTEXT(H1606)),"",J1606/H1606)),IF(OR(ISTEXT(L1606),ISTEXT(H1606)),"",L1606/H1606)))</f>
        <v/>
      </c>
    </row>
    <row r="1607" ht="13.35" customHeight="1" s="162">
      <c r="B1607" s="31" t="n"/>
      <c r="C1607" s="31" t="n"/>
      <c r="E1607" s="31"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IF(OR(H1608="",H1608=0),"",IF(L1608="",IF(J1608="","",IF(OR(ISTEXT(J1608),ISTEXT(H1608)),"",J1608/H1608)),IF(OR(ISTEXT(L1608),ISTEXT(H1608)),"",L1608/H1608)))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IF(OR(ISTEXT(H1611),ISTEXT(F1611)),"",H1611/F1611))</f>
        <v/>
      </c>
      <c r="H1611" s="33" t="n"/>
      <c r="I1611" s="33" t="n"/>
      <c r="J1611" s="33">
        <f>IF(I1611="", "", IF(OR(ISTEXT(I1611),ISTEXT($F1611)),"",I1611*$F1611))</f>
        <v/>
      </c>
      <c r="K1611" s="33" t="n"/>
      <c r="L1611" s="33">
        <f>IF(K1611="", "", IF(OR(ISTEXT(K1611),ISTEXT($F1611)),"",K1611*$F1611))</f>
        <v/>
      </c>
      <c r="M1611" s="30">
        <f>IF(OR(H1611="",H1611=0),"",IF(K1611="",IF(J1611="","",IF(OR(ISTEXT(J1611),ISTEXT(H1611)),"",J1611/H1611)),IF(OR(ISTEXT(L1611),ISTEXT(H1611)),"",L1611/H1611)))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IF(OR(H1658="",H1658=0),"",IF(L1658="",IF(J1658="","",IF(OR(ISTEXT(J1658),ISTEXT(H1658)),"",J1658/H1658)),IF(OR(ISTEXT(L1658),ISTEXT(H1658)),"",L1658/H1658)))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IF(OR(ISTEXT(H1661),ISTEXT(F1661)),"",H1661/F1661))</f>
        <v/>
      </c>
      <c r="H1661" s="33" t="n"/>
      <c r="I1661" s="33" t="n"/>
      <c r="J1661" s="33">
        <f>IF(I1661="", "", IF(OR(ISTEXT(I1661),ISTEXT($F1661)),"",I1661*$F1661))</f>
        <v/>
      </c>
      <c r="K1661" s="33" t="n"/>
      <c r="L1661" s="33">
        <f>IF(K1661="", "", IF(OR(ISTEXT(K1661),ISTEXT($F1661)),"",K1661*$F1661))</f>
        <v/>
      </c>
      <c r="M1661" s="30">
        <f>IF(OR(H1661="",H1661=0),"",IF(K1661="",IF(J1661="","",IF(OR(ISTEXT(J1661),ISTEXT(H1661)),"",J1661/H1661)),IF(OR(ISTEXT(L1661),ISTEXT(H1661)),"",L1661/H1661)))</f>
        <v/>
      </c>
    </row>
    <row r="1662" ht="13.35" customHeight="1" s="162">
      <c r="B1662" s="31" t="n"/>
      <c r="C1662" s="31" t="n"/>
      <c r="E1662" s="31" t="n"/>
      <c r="F1662" s="32" t="n"/>
      <c r="G1662" s="33">
        <f>IF(F1662="", "", IF(OR(ISTEXT(H1662),ISTEXT(F1662)),"",H1662/F1662))</f>
        <v/>
      </c>
      <c r="H1662" s="33" t="n"/>
      <c r="I1662" s="33" t="n"/>
      <c r="J1662" s="33">
        <f>IF(I1662="", "", IF(OR(ISTEXT(I1662),ISTEXT($F1662)),"",I1662*$F1662))</f>
        <v/>
      </c>
      <c r="K1662" s="33" t="n"/>
      <c r="L1662" s="33">
        <f>IF(K1662="", "", IF(OR(ISTEXT(K1662),ISTEXT($F1662)),"",K1662*$F1662))</f>
        <v/>
      </c>
      <c r="M1662" s="30">
        <f>IF(OR(H1662="",H1662=0),"",IF(K1662="",IF(J1662="","",IF(OR(ISTEXT(J1662),ISTEXT(H1662)),"",J1662/H1662)),IF(OR(ISTEXT(L1662),ISTEXT(H1662)),"",L1662/H1662)))</f>
        <v/>
      </c>
    </row>
    <row r="1663" ht="13.35" customHeight="1" s="162">
      <c r="B1663" s="31" t="n"/>
      <c r="C1663" s="31" t="n"/>
      <c r="E1663" s="31" t="n"/>
      <c r="F1663" s="32" t="n"/>
      <c r="G1663" s="33">
        <f>IF(F1663="", "", IF(OR(ISTEXT(H1663),ISTEXT(F1663)),"",H1663/F1663))</f>
        <v/>
      </c>
      <c r="H1663" s="33" t="n"/>
      <c r="I1663" s="33" t="n"/>
      <c r="J1663" s="33">
        <f>IF(I1663="", "", IF(OR(ISTEXT(I1663),ISTEXT($F1663)),"",I1663*$F1663))</f>
        <v/>
      </c>
      <c r="K1663" s="33" t="n"/>
      <c r="L1663" s="33">
        <f>IF(K1663="", "", IF(OR(ISTEXT(K1663),ISTEXT($F1663)),"",K1663*$F1663))</f>
        <v/>
      </c>
      <c r="M1663" s="30">
        <f>IF(OR(H1663="",H1663=0),"",IF(K1663="",IF(J1663="","",IF(OR(ISTEXT(J1663),ISTEXT(H1663)),"",J1663/H1663)),IF(OR(ISTEXT(L1663),ISTEXT(H1663)),"",L1663/H1663)))</f>
        <v/>
      </c>
    </row>
    <row r="1664" ht="13.35" customHeight="1" s="162">
      <c r="B1664" s="31" t="n"/>
      <c r="C1664" s="31" t="n"/>
      <c r="E1664" s="31" t="n"/>
      <c r="F1664" s="32" t="n"/>
      <c r="G1664" s="33">
        <f>IF(F1664="", "", IF(OR(ISTEXT(H1664),ISTEXT(F1664)),"",H1664/F1664))</f>
        <v/>
      </c>
      <c r="H1664" s="33" t="n"/>
      <c r="I1664" s="33" t="n"/>
      <c r="J1664" s="33">
        <f>IF(I1664="", "", IF(OR(ISTEXT(I1664),ISTEXT($F1664)),"",I1664*$F1664))</f>
        <v/>
      </c>
      <c r="K1664" s="33" t="n"/>
      <c r="L1664" s="33">
        <f>IF(K1664="", "", IF(OR(ISTEXT(K1664),ISTEXT($F1664)),"",K1664*$F1664))</f>
        <v/>
      </c>
      <c r="M1664" s="30">
        <f>IF(OR(H1664="",H1664=0),"",IF(K1664="",IF(J1664="","",IF(OR(ISTEXT(J1664),ISTEXT(H1664)),"",J1664/H1664)),IF(OR(ISTEXT(L1664),ISTEXT(H1664)),"",L1664/H1664)))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IF(OR(H1665="",H1665=0),"",IF(L1665="",IF(J1665="","",IF(OR(ISTEXT(J1665),ISTEXT(H1665)),"",J1665/H1665)),IF(OR(ISTEXT(L1665),ISTEXT(H1665)),"",L1665/H1665)))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c r="K1670" s="425" t="inlineStr">
        <is>
          <t>Shv Bore M/F:</t>
        </is>
      </c>
      <c r="M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IF(OR(L1673="",K1673="",K1673=0),"",IF(OR(ISTEXT(L1673),ISTEXT(K1673)),"",L1673/K1673))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IF(OR(L1674="",K1674="",K1674=0),"",IF(OR(ISTEXT(L1674),ISTEXT(K1674)),"",L1674/K1674))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IF(K1673="","",IF(ISTEXT(K1673),"",K1673-N(K1674)))</f>
        <v/>
      </c>
      <c r="L1675" s="24">
        <f>IF(L1673="","",IF(ISTEXT(L1673),"",L1673-N(L1674)))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Shv OD/Bore/PD</t>
        </is>
      </c>
      <c r="J1680" s="400" t="n"/>
      <c r="K1680" s="401" t="n"/>
      <c r="L1680">
        <f>IF('{Equipment Data Entry}'!J23="","",'{Equipment Data Entry}'!J23)</f>
        <v/>
      </c>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Sheave OD/Bore</t>
        </is>
      </c>
      <c r="J1681" s="400" t="n"/>
      <c r="K1681" s="401" t="n"/>
      <c r="L1681">
        <f>IF('{Equipment Data Entry}'!K23="","",'{Equipment Data Entry}'!K23)</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AVERAGE(E1683,F1683,G1683)*AVERAGE(E1684,F1684,G1684)*0.8*0.9*1.732/746))</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I1687" s="199" t="inlineStr">
        <is>
          <t>VSD Frequency</t>
        </is>
      </c>
      <c r="J1687" s="401" t="n"/>
      <c r="K1687" s="66" t="n"/>
      <c r="L1687" s="66"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99" t="inlineStr">
        <is>
          <t>OA Damper Position</t>
        </is>
      </c>
      <c r="J1688" s="400" t="n"/>
      <c r="K1688" s="401" t="n"/>
      <c r="L1688" s="56" t="n"/>
    </row>
    <row r="1689" ht="13.35" customHeight="1" s="162">
      <c r="B1689" s="491" t="inlineStr">
        <is>
          <t>Lvg.</t>
        </is>
      </c>
      <c r="C1689" s="492" t="n"/>
      <c r="D1689" s="492" t="n"/>
      <c r="E1689" s="492" t="n"/>
      <c r="F1689" s="492" t="n"/>
      <c r="G1689" s="492" t="n"/>
      <c r="H1689" s="23" t="n"/>
    </row>
    <row r="1690" ht="13.35" customHeight="1" s="162">
      <c r="B1690" s="425" t="inlineStr">
        <is>
          <t>Unit type:</t>
        </is>
      </c>
      <c r="D1690" s="522" t="inlineStr">
        <is>
          <t>RTU</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IF(OR(H1707="",H1707=0),"",IF(L1707="",IF(J1707="","",IF(OR(ISTEXT(J1707),ISTEXT(H1707)),"",J1707/H1707)),IF(OR(ISTEXT(L1707),ISTEXT(H1707)),"",L1707/H1707)))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IF(OR(ISTEXT(H1710),ISTEXT(F1710)),"",H1710/F1710))</f>
        <v/>
      </c>
      <c r="H1710" s="33">
        <f>IF(H1707="","",IF(ISTEXT(H1707),"",H1707-N(H1715)))</f>
        <v/>
      </c>
      <c r="I1710" s="33" t="n"/>
      <c r="J1710" s="33">
        <f>IF(I1710="", "", IF(OR(ISTEXT(I1710),ISTEXT($F1710)),"",I1710*$F1710))</f>
        <v/>
      </c>
      <c r="K1710" s="33" t="n"/>
      <c r="L1710" s="33">
        <f>IF(L1715="","",IF(ISTEXT(L1707),"",L1707-N(L1715)))</f>
        <v/>
      </c>
      <c r="M1710" s="30">
        <f>IF(OR(H1710="",H1710=0),"",IF(K1710="",IF(J1710="","",IF(OR(ISTEXT(J1710),ISTEXT(H1710)),"",J1710/H1710)),IF(OR(ISTEXT(L1710),ISTEXT(H1710)),"",L1710/H1710)))</f>
        <v/>
      </c>
    </row>
    <row r="1711" ht="13.35" customHeight="1" s="162">
      <c r="B1711" s="31" t="n"/>
      <c r="C1711" s="31" t="n"/>
      <c r="E1711" s="31"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IF(OR(H1712="",H1712=0),"",IF(L1712="",IF(J1712="","",IF(OR(ISTEXT(J1712),ISTEXT(H1712)),"",J1712/H1712)),IF(OR(ISTEXT(L1712),ISTEXT(H1712)),"",L1712/H1712)))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IF(OR(ISTEXT(H1715),ISTEXT(F1715)),"",H1715/F1715))</f>
        <v/>
      </c>
      <c r="H1715" s="33" t="n"/>
      <c r="I1715" s="33" t="n"/>
      <c r="J1715" s="33">
        <f>IF(I1715="", "", IF(OR(ISTEXT(I1715),ISTEXT($F1715)),"",I1715*$F1715))</f>
        <v/>
      </c>
      <c r="K1715" s="33" t="n"/>
      <c r="L1715" s="33">
        <f>IF(K1715="", "", IF(OR(ISTEXT(K1715),ISTEXT($F1715)),"",K1715*$F1715))</f>
        <v/>
      </c>
      <c r="M1715" s="30">
        <f>IF(OR(H1715="",H1715=0),"",IF(K1715="",IF(J1715="","",IF(OR(ISTEXT(J1715),ISTEXT(H1715)),"",J1715/H1715)),IF(OR(ISTEXT(L1715),ISTEXT(H1715)),"",L1715/H1715)))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IF(OR(H1762="",H1762=0),"",IF(L1762="",IF(J1762="","",IF(OR(ISTEXT(J1762),ISTEXT(H1762)),"",J1762/H1762)),IF(OR(ISTEXT(L1762),ISTEXT(H1762)),"",L1762/H1762)))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IF(OR(ISTEXT(H1765),ISTEXT(F1765)),"",H1765/F1765))</f>
        <v/>
      </c>
      <c r="H1765" s="33" t="n"/>
      <c r="I1765" s="33" t="n"/>
      <c r="J1765" s="33">
        <f>IF(I1765="", "", IF(OR(ISTEXT(I1765),ISTEXT($F1765)),"",I1765*$F1765))</f>
        <v/>
      </c>
      <c r="K1765" s="33" t="n"/>
      <c r="L1765" s="33">
        <f>IF(K1765="", "", IF(OR(ISTEXT(K1765),ISTEXT($F1765)),"",K1765*$F1765))</f>
        <v/>
      </c>
      <c r="M1765" s="30">
        <f>IF(OR(H1765="",H1765=0),"",IF(K1765="",IF(J1765="","",IF(OR(ISTEXT(J1765),ISTEXT(H1765)),"",J1765/H1765)),IF(OR(ISTEXT(L1765),ISTEXT(H1765)),"",L1765/H1765)))</f>
        <v/>
      </c>
    </row>
    <row r="1766" ht="13.35" customHeight="1" s="162">
      <c r="B1766" s="31" t="n"/>
      <c r="C1766" s="31" t="n"/>
      <c r="E1766" s="31" t="n"/>
      <c r="F1766" s="32" t="n"/>
      <c r="G1766" s="33">
        <f>IF(F1766="", "", IF(OR(ISTEXT(H1766),ISTEXT(F1766)),"",H1766/F1766))</f>
        <v/>
      </c>
      <c r="H1766" s="33" t="n"/>
      <c r="I1766" s="33" t="n"/>
      <c r="J1766" s="33">
        <f>IF(I1766="", "", IF(OR(ISTEXT(I1766),ISTEXT($F1766)),"",I1766*$F1766))</f>
        <v/>
      </c>
      <c r="K1766" s="33" t="n"/>
      <c r="L1766" s="33">
        <f>IF(K1766="", "", IF(OR(ISTEXT(K1766),ISTEXT($F1766)),"",K1766*$F1766))</f>
        <v/>
      </c>
      <c r="M1766" s="30">
        <f>IF(OR(H1766="",H1766=0),"",IF(K1766="",IF(J1766="","",IF(OR(ISTEXT(J1766),ISTEXT(H1766)),"",J1766/H1766)),IF(OR(ISTEXT(L1766),ISTEXT(H1766)),"",L1766/H1766)))</f>
        <v/>
      </c>
    </row>
    <row r="1767" ht="13.35" customHeight="1" s="162">
      <c r="B1767" s="31" t="n"/>
      <c r="C1767" s="31" t="n"/>
      <c r="E1767" s="31" t="n"/>
      <c r="F1767" s="32" t="n"/>
      <c r="G1767" s="33">
        <f>IF(F1767="", "", IF(OR(ISTEXT(H1767),ISTEXT(F1767)),"",H1767/F1767))</f>
        <v/>
      </c>
      <c r="H1767" s="33" t="n"/>
      <c r="I1767" s="33" t="n"/>
      <c r="J1767" s="33">
        <f>IF(I1767="", "", IF(OR(ISTEXT(I1767),ISTEXT($F1767)),"",I1767*$F1767))</f>
        <v/>
      </c>
      <c r="K1767" s="33" t="n"/>
      <c r="L1767" s="33">
        <f>IF(K1767="", "", IF(OR(ISTEXT(K1767),ISTEXT($F1767)),"",K1767*$F1767))</f>
        <v/>
      </c>
      <c r="M1767" s="30">
        <f>IF(OR(H1767="",H1767=0),"",IF(K1767="",IF(J1767="","",IF(OR(ISTEXT(J1767),ISTEXT(H1767)),"",J1767/H1767)),IF(OR(ISTEXT(L1767),ISTEXT(H1767)),"",L1767/H1767)))</f>
        <v/>
      </c>
    </row>
    <row r="1768" ht="13.35" customHeight="1" s="162">
      <c r="B1768" s="31" t="n"/>
      <c r="C1768" s="31" t="n"/>
      <c r="E1768" s="31" t="n"/>
      <c r="F1768" s="32" t="n"/>
      <c r="G1768" s="33">
        <f>IF(F1768="", "", IF(OR(ISTEXT(H1768),ISTEXT(F1768)),"",H1768/F1768))</f>
        <v/>
      </c>
      <c r="H1768" s="33" t="n"/>
      <c r="I1768" s="33" t="n"/>
      <c r="J1768" s="33">
        <f>IF(I1768="", "", IF(OR(ISTEXT(I1768),ISTEXT($F1768)),"",I1768*$F1768))</f>
        <v/>
      </c>
      <c r="K1768" s="33" t="n"/>
      <c r="L1768" s="33">
        <f>IF(K1768="", "", IF(OR(ISTEXT(K1768),ISTEXT($F1768)),"",K1768*$F1768))</f>
        <v/>
      </c>
      <c r="M1768" s="30">
        <f>IF(OR(H1768="",H1768=0),"",IF(K1768="",IF(J1768="","",IF(OR(ISTEXT(J1768),ISTEXT(H1768)),"",J1768/H1768)),IF(OR(ISTEXT(L1768),ISTEXT(H1768)),"",L1768/H1768)))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IF(OR(H1769="",H1769=0),"",IF(L1769="",IF(J1769="","",IF(OR(ISTEXT(J1769),ISTEXT(H1769)),"",J1769/H1769)),IF(OR(ISTEXT(L1769),ISTEXT(H1769)),"",L1769/H1769)))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c r="K1774" s="425" t="inlineStr">
        <is>
          <t>Shv Bore M/F:</t>
        </is>
      </c>
      <c r="M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IF(OR(L1777="",K1777="",K1777=0),"",IF(OR(ISTEXT(L1777),ISTEXT(K1777)),"",L1777/K1777))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IF(OR(L1778="",K1778="",K1778=0),"",IF(OR(ISTEXT(L1778),ISTEXT(K1778)),"",L1778/K1778))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IF(K1777="","",IF(ISTEXT(K1777),"",K1777-N(K1778)))</f>
        <v/>
      </c>
      <c r="L1779" s="24">
        <f>IF(L1777="","",IF(ISTEXT(L1777),"",L1777-N(L1778)))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Shv OD/Bore/PD</t>
        </is>
      </c>
      <c r="J1784" s="400" t="n"/>
      <c r="K1784" s="401" t="n"/>
      <c r="L1784">
        <f>IF('{Equipment Data Entry}'!J24="","",'{Equipment Data Entry}'!J24)</f>
        <v/>
      </c>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Sheave OD/Bore</t>
        </is>
      </c>
      <c r="J1785" s="400" t="n"/>
      <c r="K1785" s="401" t="n"/>
      <c r="L1785">
        <f>IF('{Equipment Data Entry}'!K24="","",'{Equipment Data Entry}'!K24)</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AVERAGE(E1787,F1787,G1787)*AVERAGE(E1788,F1788,G1788)*0.8*0.9*1.732/746))</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I1791" s="199" t="inlineStr">
        <is>
          <t>VSD Frequency</t>
        </is>
      </c>
      <c r="J1791" s="401" t="n"/>
      <c r="K1791" s="66" t="n"/>
      <c r="L1791" s="66"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99" t="inlineStr">
        <is>
          <t>OA Damper Position</t>
        </is>
      </c>
      <c r="J1792" s="400" t="n"/>
      <c r="K1792" s="401" t="n"/>
      <c r="L1792" s="56" t="n"/>
    </row>
    <row r="1793" ht="13.35" customHeight="1" s="162">
      <c r="B1793" s="491" t="inlineStr">
        <is>
          <t>Lvg.</t>
        </is>
      </c>
      <c r="C1793" s="492" t="n"/>
      <c r="D1793" s="492" t="n"/>
      <c r="E1793" s="492" t="n"/>
      <c r="F1793" s="492" t="n"/>
      <c r="G1793" s="492" t="n"/>
      <c r="H1793" s="23" t="n"/>
    </row>
    <row r="1794" ht="13.35" customHeight="1" s="162">
      <c r="B1794" s="425" t="inlineStr">
        <is>
          <t>Unit type:</t>
        </is>
      </c>
      <c r="D1794" s="522" t="inlineStr">
        <is>
          <t>RTU</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IF(OR(H1811="",H1811=0),"",IF(L1811="",IF(J1811="","",IF(OR(ISTEXT(J1811),ISTEXT(H1811)),"",J1811/H1811)),IF(OR(ISTEXT(L1811),ISTEXT(H1811)),"",L1811/H1811)))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IF(OR(ISTEXT(H1814),ISTEXT(F1814)),"",H1814/F1814))</f>
        <v/>
      </c>
      <c r="H1814" s="33">
        <f>IF(H1811="","",IF(ISTEXT(H1811),"",H1811-N(H1819)))</f>
        <v/>
      </c>
      <c r="I1814" s="33" t="n"/>
      <c r="J1814" s="33">
        <f>IF(I1814="", "", IF(OR(ISTEXT(I1814),ISTEXT($F1814)),"",I1814*$F1814))</f>
        <v/>
      </c>
      <c r="K1814" s="33" t="n"/>
      <c r="L1814" s="33">
        <f>IF(L1819="","",IF(ISTEXT(L1811),"",L1811-N(L1819)))</f>
        <v/>
      </c>
      <c r="M1814" s="30">
        <f>IF(OR(H1814="",H1814=0),"",IF(K1814="",IF(J1814="","",IF(OR(ISTEXT(J1814),ISTEXT(H1814)),"",J1814/H1814)),IF(OR(ISTEXT(L1814),ISTEXT(H1814)),"",L1814/H1814)))</f>
        <v/>
      </c>
    </row>
    <row r="1815" ht="13.35" customHeight="1" s="162">
      <c r="B1815" s="31" t="n"/>
      <c r="C1815" s="31" t="n"/>
      <c r="E1815" s="31"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IF(OR(H1816="",H1816=0),"",IF(L1816="",IF(J1816="","",IF(OR(ISTEXT(J1816),ISTEXT(H1816)),"",J1816/H1816)),IF(OR(ISTEXT(L1816),ISTEXT(H1816)),"",L1816/H1816)))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IF(OR(ISTEXT(H1819),ISTEXT(F1819)),"",H1819/F1819))</f>
        <v/>
      </c>
      <c r="H1819" s="33" t="n"/>
      <c r="I1819" s="33" t="n"/>
      <c r="J1819" s="33">
        <f>IF(I1819="", "", IF(OR(ISTEXT(I1819),ISTEXT($F1819)),"",I1819*$F1819))</f>
        <v/>
      </c>
      <c r="K1819" s="33" t="n"/>
      <c r="L1819" s="33">
        <f>IF(K1819="", "", IF(OR(ISTEXT(K1819),ISTEXT($F1819)),"",K1819*$F1819))</f>
        <v/>
      </c>
      <c r="M1819" s="30">
        <f>IF(OR(H1819="",H1819=0),"",IF(K1819="",IF(J1819="","",IF(OR(ISTEXT(J1819),ISTEXT(H1819)),"",J1819/H1819)),IF(OR(ISTEXT(L1819),ISTEXT(H1819)),"",L1819/H1819)))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IF(OR(H1866="",H1866=0),"",IF(L1866="",IF(J1866="","",IF(OR(ISTEXT(J1866),ISTEXT(H1866)),"",J1866/H1866)),IF(OR(ISTEXT(L1866),ISTEXT(H1866)),"",L1866/H1866)))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IF(OR(ISTEXT(H1869),ISTEXT(F1869)),"",H1869/F1869))</f>
        <v/>
      </c>
      <c r="H1869" s="33" t="n"/>
      <c r="I1869" s="33" t="n"/>
      <c r="J1869" s="33">
        <f>IF(I1869="", "", IF(OR(ISTEXT(I1869),ISTEXT($F1869)),"",I1869*$F1869))</f>
        <v/>
      </c>
      <c r="K1869" s="33" t="n"/>
      <c r="L1869" s="33">
        <f>IF(K1869="", "", IF(OR(ISTEXT(K1869),ISTEXT($F1869)),"",K1869*$F1869))</f>
        <v/>
      </c>
      <c r="M1869" s="30">
        <f>IF(OR(H1869="",H1869=0),"",IF(K1869="",IF(J1869="","",IF(OR(ISTEXT(J1869),ISTEXT(H1869)),"",J1869/H1869)),IF(OR(ISTEXT(L1869),ISTEXT(H1869)),"",L1869/H1869)))</f>
        <v/>
      </c>
    </row>
    <row r="1870" ht="13.35" customHeight="1" s="162">
      <c r="B1870" s="31" t="n"/>
      <c r="C1870" s="31" t="n"/>
      <c r="E1870" s="31" t="n"/>
      <c r="F1870" s="32" t="n"/>
      <c r="G1870" s="33">
        <f>IF(F1870="", "", IF(OR(ISTEXT(H1870),ISTEXT(F1870)),"",H1870/F1870))</f>
        <v/>
      </c>
      <c r="H1870" s="33" t="n"/>
      <c r="I1870" s="33" t="n"/>
      <c r="J1870" s="33">
        <f>IF(I1870="", "", IF(OR(ISTEXT(I1870),ISTEXT($F1870)),"",I1870*$F1870))</f>
        <v/>
      </c>
      <c r="K1870" s="33" t="n"/>
      <c r="L1870" s="33">
        <f>IF(K1870="", "", IF(OR(ISTEXT(K1870),ISTEXT($F1870)),"",K1870*$F1870))</f>
        <v/>
      </c>
      <c r="M1870" s="30">
        <f>IF(OR(H1870="",H1870=0),"",IF(K1870="",IF(J1870="","",IF(OR(ISTEXT(J1870),ISTEXT(H1870)),"",J1870/H1870)),IF(OR(ISTEXT(L1870),ISTEXT(H1870)),"",L1870/H1870)))</f>
        <v/>
      </c>
    </row>
    <row r="1871" ht="13.35" customHeight="1" s="162">
      <c r="B1871" s="31" t="n"/>
      <c r="C1871" s="31" t="n"/>
      <c r="E1871" s="31" t="n"/>
      <c r="F1871" s="32" t="n"/>
      <c r="G1871" s="33">
        <f>IF(F1871="", "", IF(OR(ISTEXT(H1871),ISTEXT(F1871)),"",H1871/F1871))</f>
        <v/>
      </c>
      <c r="H1871" s="33" t="n"/>
      <c r="I1871" s="33" t="n"/>
      <c r="J1871" s="33">
        <f>IF(I1871="", "", IF(OR(ISTEXT(I1871),ISTEXT($F1871)),"",I1871*$F1871))</f>
        <v/>
      </c>
      <c r="K1871" s="33" t="n"/>
      <c r="L1871" s="33">
        <f>IF(K1871="", "", IF(OR(ISTEXT(K1871),ISTEXT($F1871)),"",K1871*$F1871))</f>
        <v/>
      </c>
      <c r="M1871" s="30">
        <f>IF(OR(H1871="",H1871=0),"",IF(K1871="",IF(J1871="","",IF(OR(ISTEXT(J1871),ISTEXT(H1871)),"",J1871/H1871)),IF(OR(ISTEXT(L1871),ISTEXT(H1871)),"",L1871/H1871)))</f>
        <v/>
      </c>
    </row>
    <row r="1872" ht="13.35" customHeight="1" s="162">
      <c r="B1872" s="31" t="n"/>
      <c r="C1872" s="31" t="n"/>
      <c r="E1872" s="31" t="n"/>
      <c r="F1872" s="32" t="n"/>
      <c r="G1872" s="33">
        <f>IF(F1872="", "", IF(OR(ISTEXT(H1872),ISTEXT(F1872)),"",H1872/F1872))</f>
        <v/>
      </c>
      <c r="H1872" s="33" t="n"/>
      <c r="I1872" s="33" t="n"/>
      <c r="J1872" s="33">
        <f>IF(I1872="", "", IF(OR(ISTEXT(I1872),ISTEXT($F1872)),"",I1872*$F1872))</f>
        <v/>
      </c>
      <c r="K1872" s="33" t="n"/>
      <c r="L1872" s="33">
        <f>IF(K1872="", "", IF(OR(ISTEXT(K1872),ISTEXT($F1872)),"",K1872*$F1872))</f>
        <v/>
      </c>
      <c r="M1872" s="30">
        <f>IF(OR(H1872="",H1872=0),"",IF(K1872="",IF(J1872="","",IF(OR(ISTEXT(J1872),ISTEXT(H1872)),"",J1872/H1872)),IF(OR(ISTEXT(L1872),ISTEXT(H1872)),"",L1872/H1872)))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IF(OR(H1873="",H1873=0),"",IF(L1873="",IF(J1873="","",IF(OR(ISTEXT(J1873),ISTEXT(H1873)),"",J1873/H1873)),IF(OR(ISTEXT(L1873),ISTEXT(H1873)),"",L1873/H1873)))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c r="K1878" s="425" t="inlineStr">
        <is>
          <t>Shv Bore M/F:</t>
        </is>
      </c>
      <c r="M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IF(OR(L1881="",K1881="",K1881=0),"",IF(OR(ISTEXT(L1881),ISTEXT(K1881)),"",L1881/K1881))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IF(OR(L1882="",K1882="",K1882=0),"",IF(OR(ISTEXT(L1882),ISTEXT(K1882)),"",L1882/K1882))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IF(K1881="","",IF(ISTEXT(K1881),"",K1881-N(K1882)))</f>
        <v/>
      </c>
      <c r="L1883" s="24">
        <f>IF(L1881="","",IF(ISTEXT(L1881),"",L1881-N(L1882)))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Shv OD/Bore/PD</t>
        </is>
      </c>
      <c r="J1888" s="400" t="n"/>
      <c r="K1888" s="401" t="n"/>
      <c r="L1888">
        <f>IF('{Equipment Data Entry}'!J25="","",'{Equipment Data Entry}'!J25)</f>
        <v/>
      </c>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Sheave OD/Bore</t>
        </is>
      </c>
      <c r="J1889" s="400" t="n"/>
      <c r="K1889" s="401" t="n"/>
      <c r="L1889">
        <f>IF('{Equipment Data Entry}'!K25="","",'{Equipment Data Entry}'!K25)</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AVERAGE(E1891,F1891,G1891)*AVERAGE(E1892,F1892,G1892)*0.8*0.9*1.732/746))</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I1895" s="199" t="inlineStr">
        <is>
          <t>VSD Frequency</t>
        </is>
      </c>
      <c r="J1895" s="401" t="n"/>
      <c r="K1895" s="66" t="n"/>
      <c r="L1895" s="66"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99" t="inlineStr">
        <is>
          <t>OA Damper Position</t>
        </is>
      </c>
      <c r="J1896" s="400" t="n"/>
      <c r="K1896" s="401" t="n"/>
      <c r="L1896" s="56" t="n"/>
    </row>
    <row r="1897" ht="13.35" customHeight="1" s="162">
      <c r="B1897" s="491" t="inlineStr">
        <is>
          <t>Lvg.</t>
        </is>
      </c>
      <c r="C1897" s="492" t="n"/>
      <c r="D1897" s="492" t="n"/>
      <c r="E1897" s="492" t="n"/>
      <c r="F1897" s="492" t="n"/>
      <c r="G1897" s="492" t="n"/>
      <c r="H1897" s="23" t="n"/>
    </row>
    <row r="1898" ht="13.35" customHeight="1" s="162">
      <c r="B1898" s="425" t="inlineStr">
        <is>
          <t>Unit type:</t>
        </is>
      </c>
      <c r="D1898" s="522" t="inlineStr">
        <is>
          <t>RTU</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IF(OR(H1915="",H1915=0),"",IF(L1915="",IF(J1915="","",IF(OR(ISTEXT(J1915),ISTEXT(H1915)),"",J1915/H1915)),IF(OR(ISTEXT(L1915),ISTEXT(H1915)),"",L1915/H1915)))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IF(OR(ISTEXT(H1918),ISTEXT(F1918)),"",H1918/F1918))</f>
        <v/>
      </c>
      <c r="H1918" s="33">
        <f>IF(H1915="","",IF(ISTEXT(H1915),"",H1915-N(H1923)))</f>
        <v/>
      </c>
      <c r="I1918" s="33" t="n"/>
      <c r="J1918" s="33">
        <f>IF(I1918="", "", IF(OR(ISTEXT(I1918),ISTEXT($F1918)),"",I1918*$F1918))</f>
        <v/>
      </c>
      <c r="K1918" s="33" t="n"/>
      <c r="L1918" s="33">
        <f>IF(L1923="","",IF(ISTEXT(L1915),"",L1915-N(L1923)))</f>
        <v/>
      </c>
      <c r="M1918" s="30">
        <f>IF(OR(H1918="",H1918=0),"",IF(K1918="",IF(J1918="","",IF(OR(ISTEXT(J1918),ISTEXT(H1918)),"",J1918/H1918)),IF(OR(ISTEXT(L1918),ISTEXT(H1918)),"",L1918/H1918)))</f>
        <v/>
      </c>
    </row>
    <row r="1919" ht="13.35" customHeight="1" s="162">
      <c r="B1919" s="31" t="n"/>
      <c r="C1919" s="31" t="n"/>
      <c r="E1919" s="31"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IF(OR(H1920="",H1920=0),"",IF(L1920="",IF(J1920="","",IF(OR(ISTEXT(J1920),ISTEXT(H1920)),"",J1920/H1920)),IF(OR(ISTEXT(L1920),ISTEXT(H1920)),"",L1920/H1920)))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IF(OR(ISTEXT(H1923),ISTEXT(F1923)),"",H1923/F1923))</f>
        <v/>
      </c>
      <c r="H1923" s="33" t="n"/>
      <c r="I1923" s="33" t="n"/>
      <c r="J1923" s="33">
        <f>IF(I1923="", "", IF(OR(ISTEXT(I1923),ISTEXT($F1923)),"",I1923*$F1923))</f>
        <v/>
      </c>
      <c r="K1923" s="33" t="n"/>
      <c r="L1923" s="33">
        <f>IF(K1923="", "", IF(OR(ISTEXT(K1923),ISTEXT($F1923)),"",K1923*$F1923))</f>
        <v/>
      </c>
      <c r="M1923" s="30">
        <f>IF(OR(H1923="",H1923=0),"",IF(K1923="",IF(J1923="","",IF(OR(ISTEXT(J1923),ISTEXT(H1923)),"",J1923/H1923)),IF(OR(ISTEXT(L1923),ISTEXT(H1923)),"",L1923/H1923)))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IF(OR(H1970="",H1970=0),"",IF(L1970="",IF(J1970="","",IF(OR(ISTEXT(J1970),ISTEXT(H1970)),"",J1970/H1970)),IF(OR(ISTEXT(L1970),ISTEXT(H1970)),"",L1970/H1970)))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IF(OR(ISTEXT(H1973),ISTEXT(F1973)),"",H1973/F1973))</f>
        <v/>
      </c>
      <c r="H1973" s="33" t="n"/>
      <c r="I1973" s="33" t="n"/>
      <c r="J1973" s="33">
        <f>IF(I1973="", "", IF(OR(ISTEXT(I1973),ISTEXT($F1973)),"",I1973*$F1973))</f>
        <v/>
      </c>
      <c r="K1973" s="33" t="n"/>
      <c r="L1973" s="33">
        <f>IF(K1973="", "", IF(OR(ISTEXT(K1973),ISTEXT($F1973)),"",K1973*$F1973))</f>
        <v/>
      </c>
      <c r="M1973" s="30">
        <f>IF(OR(H1973="",H1973=0),"",IF(K1973="",IF(J1973="","",IF(OR(ISTEXT(J1973),ISTEXT(H1973)),"",J1973/H1973)),IF(OR(ISTEXT(L1973),ISTEXT(H1973)),"",L1973/H1973)))</f>
        <v/>
      </c>
    </row>
    <row r="1974" ht="13.35" customHeight="1" s="162">
      <c r="B1974" s="31" t="n"/>
      <c r="C1974" s="31" t="n"/>
      <c r="E1974" s="31" t="n"/>
      <c r="F1974" s="32" t="n"/>
      <c r="G1974" s="33">
        <f>IF(F1974="", "", IF(OR(ISTEXT(H1974),ISTEXT(F1974)),"",H1974/F1974))</f>
        <v/>
      </c>
      <c r="H1974" s="33" t="n"/>
      <c r="I1974" s="33" t="n"/>
      <c r="J1974" s="33">
        <f>IF(I1974="", "", IF(OR(ISTEXT(I1974),ISTEXT($F1974)),"",I1974*$F1974))</f>
        <v/>
      </c>
      <c r="K1974" s="33" t="n"/>
      <c r="L1974" s="33">
        <f>IF(K1974="", "", IF(OR(ISTEXT(K1974),ISTEXT($F1974)),"",K1974*$F1974))</f>
        <v/>
      </c>
      <c r="M1974" s="30">
        <f>IF(OR(H1974="",H1974=0),"",IF(K1974="",IF(J1974="","",IF(OR(ISTEXT(J1974),ISTEXT(H1974)),"",J1974/H1974)),IF(OR(ISTEXT(L1974),ISTEXT(H1974)),"",L1974/H1974)))</f>
        <v/>
      </c>
    </row>
    <row r="1975" ht="13.35" customHeight="1" s="162">
      <c r="B1975" s="31" t="n"/>
      <c r="C1975" s="31" t="n"/>
      <c r="E1975" s="31" t="n"/>
      <c r="F1975" s="32" t="n"/>
      <c r="G1975" s="33">
        <f>IF(F1975="", "", IF(OR(ISTEXT(H1975),ISTEXT(F1975)),"",H1975/F1975))</f>
        <v/>
      </c>
      <c r="H1975" s="33" t="n"/>
      <c r="I1975" s="33" t="n"/>
      <c r="J1975" s="33">
        <f>IF(I1975="", "", IF(OR(ISTEXT(I1975),ISTEXT($F1975)),"",I1975*$F1975))</f>
        <v/>
      </c>
      <c r="K1975" s="33" t="n"/>
      <c r="L1975" s="33">
        <f>IF(K1975="", "", IF(OR(ISTEXT(K1975),ISTEXT($F1975)),"",K1975*$F1975))</f>
        <v/>
      </c>
      <c r="M1975" s="30">
        <f>IF(OR(H1975="",H1975=0),"",IF(K1975="",IF(J1975="","",IF(OR(ISTEXT(J1975),ISTEXT(H1975)),"",J1975/H1975)),IF(OR(ISTEXT(L1975),ISTEXT(H1975)),"",L1975/H1975)))</f>
        <v/>
      </c>
    </row>
    <row r="1976" ht="13.35" customHeight="1" s="162">
      <c r="B1976" s="31" t="n"/>
      <c r="C1976" s="31" t="n"/>
      <c r="E1976" s="31" t="n"/>
      <c r="F1976" s="32" t="n"/>
      <c r="G1976" s="33">
        <f>IF(F1976="", "", IF(OR(ISTEXT(H1976),ISTEXT(F1976)),"",H1976/F1976))</f>
        <v/>
      </c>
      <c r="H1976" s="33" t="n"/>
      <c r="I1976" s="33" t="n"/>
      <c r="J1976" s="33">
        <f>IF(I1976="", "", IF(OR(ISTEXT(I1976),ISTEXT($F1976)),"",I1976*$F1976))</f>
        <v/>
      </c>
      <c r="K1976" s="33" t="n"/>
      <c r="L1976" s="33">
        <f>IF(K1976="", "", IF(OR(ISTEXT(K1976),ISTEXT($F1976)),"",K1976*$F1976))</f>
        <v/>
      </c>
      <c r="M1976" s="30">
        <f>IF(OR(H1976="",H1976=0),"",IF(K1976="",IF(J1976="","",IF(OR(ISTEXT(J1976),ISTEXT(H1976)),"",J1976/H1976)),IF(OR(ISTEXT(L1976),ISTEXT(H1976)),"",L1976/H1976)))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IF(OR(H1977="",H1977=0),"",IF(L1977="",IF(J1977="","",IF(OR(ISTEXT(J1977),ISTEXT(H1977)),"",J1977/H1977)),IF(OR(ISTEXT(L1977),ISTEXT(H1977)),"",L1977/H1977)))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c r="K1982" s="425" t="inlineStr">
        <is>
          <t>Shv Bore M/F:</t>
        </is>
      </c>
      <c r="M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IF(OR(L1985="",K1985="",K1985=0),"",IF(OR(ISTEXT(L1985),ISTEXT(K1985)),"",L1985/K1985))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IF(OR(L1986="",K1986="",K1986=0),"",IF(OR(ISTEXT(L1986),ISTEXT(K1986)),"",L1986/K1986))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IF(K1985="","",IF(ISTEXT(K1985),"",K1985-N(K1986)))</f>
        <v/>
      </c>
      <c r="L1987" s="24">
        <f>IF(L1985="","",IF(ISTEXT(L1985),"",L1985-N(L1986)))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Shv OD/Bore/PD</t>
        </is>
      </c>
      <c r="J1992" s="400" t="n"/>
      <c r="K1992" s="401" t="n"/>
      <c r="L1992">
        <f>IF('{Equipment Data Entry}'!J26="","",'{Equipment Data Entry}'!J26)</f>
        <v/>
      </c>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Sheave OD/Bore</t>
        </is>
      </c>
      <c r="J1993" s="400" t="n"/>
      <c r="K1993" s="401" t="n"/>
      <c r="L1993">
        <f>IF('{Equipment Data Entry}'!K26="","",'{Equipment Data Entry}'!K26)</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AVERAGE(E1995,F1995,G1995)*AVERAGE(E1996,F1996,G1996)*0.8*0.9*1.732/746))</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I1999" s="199" t="inlineStr">
        <is>
          <t>VSD Frequency</t>
        </is>
      </c>
      <c r="J1999" s="401" t="n"/>
      <c r="K1999" s="66" t="n"/>
      <c r="L1999" s="66"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99" t="inlineStr">
        <is>
          <t>OA Damper Position</t>
        </is>
      </c>
      <c r="J2000" s="400" t="n"/>
      <c r="K2000" s="401" t="n"/>
      <c r="L2000" s="56" t="n"/>
    </row>
    <row r="2001" ht="13.35" customHeight="1" s="162">
      <c r="B2001" s="491" t="inlineStr">
        <is>
          <t>Lvg.</t>
        </is>
      </c>
      <c r="C2001" s="492" t="n"/>
      <c r="D2001" s="492" t="n"/>
      <c r="E2001" s="492" t="n"/>
      <c r="F2001" s="492" t="n"/>
      <c r="G2001" s="492" t="n"/>
      <c r="H2001" s="23" t="n"/>
    </row>
    <row r="2002" ht="13.35" customHeight="1" s="162">
      <c r="B2002" s="425" t="inlineStr">
        <is>
          <t>Unit type:</t>
        </is>
      </c>
      <c r="D2002" s="522" t="inlineStr">
        <is>
          <t>RTU</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IF(OR(H2019="",H2019=0),"",IF(L2019="",IF(J2019="","",IF(OR(ISTEXT(J2019),ISTEXT(H2019)),"",J2019/H2019)),IF(OR(ISTEXT(L2019),ISTEXT(H2019)),"",L2019/H2019)))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IF(OR(ISTEXT(H2022),ISTEXT(F2022)),"",H2022/F2022))</f>
        <v/>
      </c>
      <c r="H2022" s="33">
        <f>IF(H2019="","",IF(ISTEXT(H2019),"",H2019-N(H2027)))</f>
        <v/>
      </c>
      <c r="I2022" s="33" t="n"/>
      <c r="J2022" s="33">
        <f>IF(I2022="", "", IF(OR(ISTEXT(I2022),ISTEXT($F2022)),"",I2022*$F2022))</f>
        <v/>
      </c>
      <c r="K2022" s="33" t="n"/>
      <c r="L2022" s="33">
        <f>IF(L2027="","",IF(ISTEXT(L2019),"",L2019-N(L2027)))</f>
        <v/>
      </c>
      <c r="M2022" s="30">
        <f>IF(OR(H2022="",H2022=0),"",IF(K2022="",IF(J2022="","",IF(OR(ISTEXT(J2022),ISTEXT(H2022)),"",J2022/H2022)),IF(OR(ISTEXT(L2022),ISTEXT(H2022)),"",L2022/H2022)))</f>
        <v/>
      </c>
    </row>
    <row r="2023" ht="13.35" customHeight="1" s="162">
      <c r="B2023" s="31" t="n"/>
      <c r="C2023" s="31" t="n"/>
      <c r="E2023" s="31"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IF(OR(H2024="",H2024=0),"",IF(L2024="",IF(J2024="","",IF(OR(ISTEXT(J2024),ISTEXT(H2024)),"",J2024/H2024)),IF(OR(ISTEXT(L2024),ISTEXT(H2024)),"",L2024/H2024)))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IF(OR(ISTEXT(H2027),ISTEXT(F2027)),"",H2027/F2027))</f>
        <v/>
      </c>
      <c r="H2027" s="33" t="n"/>
      <c r="I2027" s="33" t="n"/>
      <c r="J2027" s="33">
        <f>IF(I2027="", "", IF(OR(ISTEXT(I2027),ISTEXT($F2027)),"",I2027*$F2027))</f>
        <v/>
      </c>
      <c r="K2027" s="33" t="n"/>
      <c r="L2027" s="33">
        <f>IF(K2027="", "", IF(OR(ISTEXT(K2027),ISTEXT($F2027)),"",K2027*$F2027))</f>
        <v/>
      </c>
      <c r="M2027" s="30">
        <f>IF(OR(H2027="",H2027=0),"",IF(K2027="",IF(J2027="","",IF(OR(ISTEXT(J2027),ISTEXT(H2027)),"",J2027/H2027)),IF(OR(ISTEXT(L2027),ISTEXT(H2027)),"",L2027/H2027)))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IF(OR(H2074="",H2074=0),"",IF(L2074="",IF(J2074="","",IF(OR(ISTEXT(J2074),ISTEXT(H2074)),"",J2074/H2074)),IF(OR(ISTEXT(L2074),ISTEXT(H2074)),"",L2074/H2074)))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IF(OR(ISTEXT(H2077),ISTEXT(F2077)),"",H2077/F2077))</f>
        <v/>
      </c>
      <c r="H2077" s="33" t="n"/>
      <c r="I2077" s="33" t="n"/>
      <c r="J2077" s="33">
        <f>IF(I2077="", "", IF(OR(ISTEXT(I2077),ISTEXT($F2077)),"",I2077*$F2077))</f>
        <v/>
      </c>
      <c r="K2077" s="33" t="n"/>
      <c r="L2077" s="33">
        <f>IF(K2077="", "", IF(OR(ISTEXT(K2077),ISTEXT($F2077)),"",K2077*$F2077))</f>
        <v/>
      </c>
      <c r="M2077" s="30">
        <f>IF(OR(H2077="",H2077=0),"",IF(K2077="",IF(J2077="","",IF(OR(ISTEXT(J2077),ISTEXT(H2077)),"",J2077/H2077)),IF(OR(ISTEXT(L2077),ISTEXT(H2077)),"",L2077/H2077)))</f>
        <v/>
      </c>
    </row>
    <row r="2078" ht="13.35" customHeight="1" s="162">
      <c r="B2078" s="31" t="n"/>
      <c r="C2078" s="31" t="n"/>
      <c r="E2078" s="31" t="n"/>
      <c r="F2078" s="32" t="n"/>
      <c r="G2078" s="33">
        <f>IF(F2078="", "", IF(OR(ISTEXT(H2078),ISTEXT(F2078)),"",H2078/F2078))</f>
        <v/>
      </c>
      <c r="H2078" s="33" t="n"/>
      <c r="I2078" s="33" t="n"/>
      <c r="J2078" s="33">
        <f>IF(I2078="", "", IF(OR(ISTEXT(I2078),ISTEXT($F2078)),"",I2078*$F2078))</f>
        <v/>
      </c>
      <c r="K2078" s="33" t="n"/>
      <c r="L2078" s="33">
        <f>IF(K2078="", "", IF(OR(ISTEXT(K2078),ISTEXT($F2078)),"",K2078*$F2078))</f>
        <v/>
      </c>
      <c r="M2078" s="30">
        <f>IF(OR(H2078="",H2078=0),"",IF(K2078="",IF(J2078="","",IF(OR(ISTEXT(J2078),ISTEXT(H2078)),"",J2078/H2078)),IF(OR(ISTEXT(L2078),ISTEXT(H2078)),"",L2078/H2078)))</f>
        <v/>
      </c>
    </row>
    <row r="2079" ht="13.35" customHeight="1" s="162">
      <c r="B2079" s="31" t="n"/>
      <c r="C2079" s="31" t="n"/>
      <c r="E2079" s="31" t="n"/>
      <c r="F2079" s="32" t="n"/>
      <c r="G2079" s="33">
        <f>IF(F2079="", "", IF(OR(ISTEXT(H2079),ISTEXT(F2079)),"",H2079/F2079))</f>
        <v/>
      </c>
      <c r="H2079" s="33" t="n"/>
      <c r="I2079" s="33" t="n"/>
      <c r="J2079" s="33">
        <f>IF(I2079="", "", IF(OR(ISTEXT(I2079),ISTEXT($F2079)),"",I2079*$F2079))</f>
        <v/>
      </c>
      <c r="K2079" s="33" t="n"/>
      <c r="L2079" s="33">
        <f>IF(K2079="", "", IF(OR(ISTEXT(K2079),ISTEXT($F2079)),"",K2079*$F2079))</f>
        <v/>
      </c>
      <c r="M2079" s="30">
        <f>IF(OR(H2079="",H2079=0),"",IF(K2079="",IF(J2079="","",IF(OR(ISTEXT(J2079),ISTEXT(H2079)),"",J2079/H2079)),IF(OR(ISTEXT(L2079),ISTEXT(H2079)),"",L2079/H2079)))</f>
        <v/>
      </c>
    </row>
    <row r="2080" ht="13.35" customHeight="1" s="162">
      <c r="B2080" s="31" t="n"/>
      <c r="C2080" s="31" t="n"/>
      <c r="E2080" s="31" t="n"/>
      <c r="F2080" s="32" t="n"/>
      <c r="G2080" s="33">
        <f>IF(F2080="", "", IF(OR(ISTEXT(H2080),ISTEXT(F2080)),"",H2080/F2080))</f>
        <v/>
      </c>
      <c r="H2080" s="33" t="n"/>
      <c r="I2080" s="33" t="n"/>
      <c r="J2080" s="33">
        <f>IF(I2080="", "", IF(OR(ISTEXT(I2080),ISTEXT($F2080)),"",I2080*$F2080))</f>
        <v/>
      </c>
      <c r="K2080" s="33" t="n"/>
      <c r="L2080" s="33">
        <f>IF(K2080="", "", IF(OR(ISTEXT(K2080),ISTEXT($F2080)),"",K2080*$F2080))</f>
        <v/>
      </c>
      <c r="M2080" s="30">
        <f>IF(OR(H2080="",H2080=0),"",IF(K2080="",IF(J2080="","",IF(OR(ISTEXT(J2080),ISTEXT(H2080)),"",J2080/H2080)),IF(OR(ISTEXT(L2080),ISTEXT(H2080)),"",L2080/H2080)))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IF(OR(H2081="",H2081=0),"",IF(L2081="",IF(J2081="","",IF(OR(ISTEXT(J2081),ISTEXT(H2081)),"",J2081/H2081)),IF(OR(ISTEXT(L2081),ISTEXT(H2081)),"",L2081/H2081)))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c r="K2086" s="425" t="inlineStr">
        <is>
          <t>Shv Bore M/F:</t>
        </is>
      </c>
      <c r="M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IF(OR(L2089="",K2089="",K2089=0),"",IF(OR(ISTEXT(L2089),ISTEXT(K2089)),"",L2089/K2089))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IF(OR(L2090="",K2090="",K2090=0),"",IF(OR(ISTEXT(L2090),ISTEXT(K2090)),"",L2090/K2090))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IF(K2089="","",IF(ISTEXT(K2089),"",K2089-N(K2090)))</f>
        <v/>
      </c>
      <c r="L2091" s="24">
        <f>IF(L2089="","",IF(ISTEXT(L2089),"",L2089-N(L2090)))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Shv OD/Bore/PD</t>
        </is>
      </c>
      <c r="J2096" s="400" t="n"/>
      <c r="K2096" s="401" t="n"/>
      <c r="L2096">
        <f>IF('{Equipment Data Entry}'!J27="","",'{Equipment Data Entry}'!J27)</f>
        <v/>
      </c>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Sheave OD/Bore</t>
        </is>
      </c>
      <c r="J2097" s="400" t="n"/>
      <c r="K2097" s="401" t="n"/>
      <c r="L2097">
        <f>IF('{Equipment Data Entry}'!K27="","",'{Equipment Data Entry}'!K27)</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AVERAGE(E2099,F2099,G2099)*AVERAGE(E2100,F2100,G2100)*0.8*0.9*1.732/746))</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I2103" s="199" t="inlineStr">
        <is>
          <t>VSD Frequency</t>
        </is>
      </c>
      <c r="J2103" s="401" t="n"/>
      <c r="K2103" s="66" t="n"/>
      <c r="L2103" s="66"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99" t="inlineStr">
        <is>
          <t>OA Damper Position</t>
        </is>
      </c>
      <c r="J2104" s="400" t="n"/>
      <c r="K2104" s="401" t="n"/>
      <c r="L2104" s="56" t="n"/>
    </row>
    <row r="2105" ht="13.35" customHeight="1" s="162">
      <c r="B2105" s="491" t="inlineStr">
        <is>
          <t>Lvg.</t>
        </is>
      </c>
      <c r="C2105" s="492" t="n"/>
      <c r="D2105" s="492" t="n"/>
      <c r="E2105" s="492" t="n"/>
      <c r="F2105" s="492" t="n"/>
      <c r="G2105" s="492" t="n"/>
      <c r="H2105" s="23" t="n"/>
    </row>
    <row r="2106" ht="13.35" customHeight="1" s="162">
      <c r="B2106" s="425" t="inlineStr">
        <is>
          <t>Unit type:</t>
        </is>
      </c>
      <c r="D2106" s="522" t="inlineStr">
        <is>
          <t>RTU</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IF(OR(H2123="",H2123=0),"",IF(L2123="",IF(J2123="","",IF(OR(ISTEXT(J2123),ISTEXT(H2123)),"",J2123/H2123)),IF(OR(ISTEXT(L2123),ISTEXT(H2123)),"",L2123/H2123)))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IF(OR(ISTEXT(H2126),ISTEXT(F2126)),"",H2126/F2126))</f>
        <v/>
      </c>
      <c r="H2126" s="33">
        <f>IF(H2123="","",IF(ISTEXT(H2123),"",H2123-N(H2131)))</f>
        <v/>
      </c>
      <c r="I2126" s="33" t="n"/>
      <c r="J2126" s="33">
        <f>IF(I2126="", "", IF(OR(ISTEXT(I2126),ISTEXT($F2126)),"",I2126*$F2126))</f>
        <v/>
      </c>
      <c r="K2126" s="33" t="n"/>
      <c r="L2126" s="33">
        <f>IF(L2131="","",IF(ISTEXT(L2123),"",L2123-N(L2131)))</f>
        <v/>
      </c>
      <c r="M2126" s="30">
        <f>IF(OR(H2126="",H2126=0),"",IF(K2126="",IF(J2126="","",IF(OR(ISTEXT(J2126),ISTEXT(H2126)),"",J2126/H2126)),IF(OR(ISTEXT(L2126),ISTEXT(H2126)),"",L2126/H2126)))</f>
        <v/>
      </c>
    </row>
    <row r="2127" ht="13.35" customHeight="1" s="162">
      <c r="B2127" s="31" t="n"/>
      <c r="C2127" s="31" t="n"/>
      <c r="E2127" s="31"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IF(OR(H2128="",H2128=0),"",IF(L2128="",IF(J2128="","",IF(OR(ISTEXT(J2128),ISTEXT(H2128)),"",J2128/H2128)),IF(OR(ISTEXT(L2128),ISTEXT(H2128)),"",L2128/H2128)))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IF(OR(ISTEXT(H2131),ISTEXT(F2131)),"",H2131/F2131))</f>
        <v/>
      </c>
      <c r="H2131" s="33" t="n"/>
      <c r="I2131" s="33" t="n"/>
      <c r="J2131" s="33">
        <f>IF(I2131="", "", IF(OR(ISTEXT(I2131),ISTEXT($F2131)),"",I2131*$F2131))</f>
        <v/>
      </c>
      <c r="K2131" s="33" t="n"/>
      <c r="L2131" s="33">
        <f>IF(K2131="", "", IF(OR(ISTEXT(K2131),ISTEXT($F2131)),"",K2131*$F2131))</f>
        <v/>
      </c>
      <c r="M2131" s="30">
        <f>IF(OR(H2131="",H2131=0),"",IF(K2131="",IF(J2131="","",IF(OR(ISTEXT(J2131),ISTEXT(H2131)),"",J2131/H2131)),IF(OR(ISTEXT(L2131),ISTEXT(H2131)),"",L2131/H2131)))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IF(OR(H2178="",H2178=0),"",IF(L2178="",IF(J2178="","",IF(OR(ISTEXT(J2178),ISTEXT(H2178)),"",J2178/H2178)),IF(OR(ISTEXT(L2178),ISTEXT(H2178)),"",L2178/H2178)))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IF(OR(ISTEXT(H2181),ISTEXT(F2181)),"",H2181/F2181))</f>
        <v/>
      </c>
      <c r="H2181" s="33" t="n"/>
      <c r="I2181" s="33" t="n"/>
      <c r="J2181" s="33">
        <f>IF(I2181="", "", IF(OR(ISTEXT(I2181),ISTEXT($F2181)),"",I2181*$F2181))</f>
        <v/>
      </c>
      <c r="K2181" s="33" t="n"/>
      <c r="L2181" s="33">
        <f>IF(K2181="", "", IF(OR(ISTEXT(K2181),ISTEXT($F2181)),"",K2181*$F2181))</f>
        <v/>
      </c>
      <c r="M2181" s="30">
        <f>IF(OR(H2181="",H2181=0),"",IF(K2181="",IF(J2181="","",IF(OR(ISTEXT(J2181),ISTEXT(H2181)),"",J2181/H2181)),IF(OR(ISTEXT(L2181),ISTEXT(H2181)),"",L2181/H2181)))</f>
        <v/>
      </c>
    </row>
    <row r="2182" ht="13.35" customHeight="1" s="162">
      <c r="B2182" s="31" t="n"/>
      <c r="C2182" s="31" t="n"/>
      <c r="E2182" s="31" t="n"/>
      <c r="F2182" s="32" t="n"/>
      <c r="G2182" s="33">
        <f>IF(F2182="", "", IF(OR(ISTEXT(H2182),ISTEXT(F2182)),"",H2182/F2182))</f>
        <v/>
      </c>
      <c r="H2182" s="33" t="n"/>
      <c r="I2182" s="33" t="n"/>
      <c r="J2182" s="33">
        <f>IF(I2182="", "", IF(OR(ISTEXT(I2182),ISTEXT($F2182)),"",I2182*$F2182))</f>
        <v/>
      </c>
      <c r="K2182" s="33" t="n"/>
      <c r="L2182" s="33">
        <f>IF(K2182="", "", IF(OR(ISTEXT(K2182),ISTEXT($F2182)),"",K2182*$F2182))</f>
        <v/>
      </c>
      <c r="M2182" s="30">
        <f>IF(OR(H2182="",H2182=0),"",IF(K2182="",IF(J2182="","",IF(OR(ISTEXT(J2182),ISTEXT(H2182)),"",J2182/H2182)),IF(OR(ISTEXT(L2182),ISTEXT(H2182)),"",L2182/H2182)))</f>
        <v/>
      </c>
    </row>
    <row r="2183" ht="13.35" customHeight="1" s="162">
      <c r="B2183" s="31" t="n"/>
      <c r="C2183" s="31" t="n"/>
      <c r="E2183" s="31" t="n"/>
      <c r="F2183" s="32" t="n"/>
      <c r="G2183" s="33">
        <f>IF(F2183="", "", IF(OR(ISTEXT(H2183),ISTEXT(F2183)),"",H2183/F2183))</f>
        <v/>
      </c>
      <c r="H2183" s="33" t="n"/>
      <c r="I2183" s="33" t="n"/>
      <c r="J2183" s="33">
        <f>IF(I2183="", "", IF(OR(ISTEXT(I2183),ISTEXT($F2183)),"",I2183*$F2183))</f>
        <v/>
      </c>
      <c r="K2183" s="33" t="n"/>
      <c r="L2183" s="33">
        <f>IF(K2183="", "", IF(OR(ISTEXT(K2183),ISTEXT($F2183)),"",K2183*$F2183))</f>
        <v/>
      </c>
      <c r="M2183" s="30">
        <f>IF(OR(H2183="",H2183=0),"",IF(K2183="",IF(J2183="","",IF(OR(ISTEXT(J2183),ISTEXT(H2183)),"",J2183/H2183)),IF(OR(ISTEXT(L2183),ISTEXT(H2183)),"",L2183/H2183)))</f>
        <v/>
      </c>
    </row>
    <row r="2184" ht="13.35" customHeight="1" s="162">
      <c r="B2184" s="31" t="n"/>
      <c r="C2184" s="31" t="n"/>
      <c r="E2184" s="31" t="n"/>
      <c r="F2184" s="32" t="n"/>
      <c r="G2184" s="33">
        <f>IF(F2184="", "", IF(OR(ISTEXT(H2184),ISTEXT(F2184)),"",H2184/F2184))</f>
        <v/>
      </c>
      <c r="H2184" s="33" t="n"/>
      <c r="I2184" s="33" t="n"/>
      <c r="J2184" s="33">
        <f>IF(I2184="", "", IF(OR(ISTEXT(I2184),ISTEXT($F2184)),"",I2184*$F2184))</f>
        <v/>
      </c>
      <c r="K2184" s="33" t="n"/>
      <c r="L2184" s="33">
        <f>IF(K2184="", "", IF(OR(ISTEXT(K2184),ISTEXT($F2184)),"",K2184*$F2184))</f>
        <v/>
      </c>
      <c r="M2184" s="30">
        <f>IF(OR(H2184="",H2184=0),"",IF(K2184="",IF(J2184="","",IF(OR(ISTEXT(J2184),ISTEXT(H2184)),"",J2184/H2184)),IF(OR(ISTEXT(L2184),ISTEXT(H2184)),"",L2184/H2184)))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IF(OR(H2185="",H2185=0),"",IF(L2185="",IF(J2185="","",IF(OR(ISTEXT(J2185),ISTEXT(H2185)),"",J2185/H2185)),IF(OR(ISTEXT(L2185),ISTEXT(H2185)),"",L2185/H2185)))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c r="K2190" s="425" t="inlineStr">
        <is>
          <t>Shv Bore M/F:</t>
        </is>
      </c>
      <c r="M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IF(OR(L2193="",K2193="",K2193=0),"",IF(OR(ISTEXT(L2193),ISTEXT(K2193)),"",L2193/K2193))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IF(OR(L2194="",K2194="",K2194=0),"",IF(OR(ISTEXT(L2194),ISTEXT(K2194)),"",L2194/K2194))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IF(K2193="","",IF(ISTEXT(K2193),"",K2193-N(K2194)))</f>
        <v/>
      </c>
      <c r="L2195" s="24">
        <f>IF(L2193="","",IF(ISTEXT(L2193),"",L2193-N(L2194)))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Shv OD/Bore/PD</t>
        </is>
      </c>
      <c r="J2200" s="400" t="n"/>
      <c r="K2200" s="401" t="n"/>
      <c r="L2200">
        <f>IF('{Equipment Data Entry}'!J28="","",'{Equipment Data Entry}'!J28)</f>
        <v/>
      </c>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Sheave OD/Bore</t>
        </is>
      </c>
      <c r="J2201" s="400" t="n"/>
      <c r="K2201" s="401" t="n"/>
      <c r="L2201">
        <f>IF('{Equipment Data Entry}'!K28="","",'{Equipment Data Entry}'!K28)</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AVERAGE(E2203,F2203,G2203)*AVERAGE(E2204,F2204,G2204)*0.8*0.9*1.732/746))</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I2207" s="199" t="inlineStr">
        <is>
          <t>VSD Frequency</t>
        </is>
      </c>
      <c r="J2207" s="401" t="n"/>
      <c r="K2207" s="66" t="n"/>
      <c r="L2207" s="66"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99" t="inlineStr">
        <is>
          <t>OA Damper Position</t>
        </is>
      </c>
      <c r="J2208" s="400" t="n"/>
      <c r="K2208" s="401" t="n"/>
      <c r="L2208" s="56" t="n"/>
    </row>
    <row r="2209" ht="13.35" customHeight="1" s="162">
      <c r="B2209" s="491" t="inlineStr">
        <is>
          <t>Lvg.</t>
        </is>
      </c>
      <c r="C2209" s="492" t="n"/>
      <c r="D2209" s="492" t="n"/>
      <c r="E2209" s="492" t="n"/>
      <c r="F2209" s="492" t="n"/>
      <c r="G2209" s="492" t="n"/>
      <c r="H2209" s="23" t="n"/>
    </row>
    <row r="2210" ht="13.35" customHeight="1" s="162">
      <c r="B2210" s="425" t="inlineStr">
        <is>
          <t>Unit type:</t>
        </is>
      </c>
      <c r="D2210" s="522" t="inlineStr">
        <is>
          <t>RTU</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IF(OR(H2227="",H2227=0),"",IF(L2227="",IF(J2227="","",IF(OR(ISTEXT(J2227),ISTEXT(H2227)),"",J2227/H2227)),IF(OR(ISTEXT(L2227),ISTEXT(H2227)),"",L2227/H2227)))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IF(OR(ISTEXT(H2230),ISTEXT(F2230)),"",H2230/F2230))</f>
        <v/>
      </c>
      <c r="H2230" s="33">
        <f>IF(H2227="","",IF(ISTEXT(H2227),"",H2227-N(H2235)))</f>
        <v/>
      </c>
      <c r="I2230" s="33" t="n"/>
      <c r="J2230" s="33">
        <f>IF(I2230="", "", IF(OR(ISTEXT(I2230),ISTEXT($F2230)),"",I2230*$F2230))</f>
        <v/>
      </c>
      <c r="K2230" s="33" t="n"/>
      <c r="L2230" s="33">
        <f>IF(L2235="","",IF(ISTEXT(L2227),"",L2227-N(L2235)))</f>
        <v/>
      </c>
      <c r="M2230" s="30">
        <f>IF(OR(H2230="",H2230=0),"",IF(K2230="",IF(J2230="","",IF(OR(ISTEXT(J2230),ISTEXT(H2230)),"",J2230/H2230)),IF(OR(ISTEXT(L2230),ISTEXT(H2230)),"",L2230/H2230)))</f>
        <v/>
      </c>
    </row>
    <row r="2231" ht="13.35" customHeight="1" s="162">
      <c r="B2231" s="31" t="n"/>
      <c r="C2231" s="31" t="n"/>
      <c r="E2231" s="31"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IF(OR(H2232="",H2232=0),"",IF(L2232="",IF(J2232="","",IF(OR(ISTEXT(J2232),ISTEXT(H2232)),"",J2232/H2232)),IF(OR(ISTEXT(L2232),ISTEXT(H2232)),"",L2232/H2232)))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IF(OR(ISTEXT(H2235),ISTEXT(F2235)),"",H2235/F2235))</f>
        <v/>
      </c>
      <c r="H2235" s="33" t="n"/>
      <c r="I2235" s="33" t="n"/>
      <c r="J2235" s="33">
        <f>IF(I2235="", "", IF(OR(ISTEXT(I2235),ISTEXT($F2235)),"",I2235*$F2235))</f>
        <v/>
      </c>
      <c r="K2235" s="33" t="n"/>
      <c r="L2235" s="33">
        <f>IF(K2235="", "", IF(OR(ISTEXT(K2235),ISTEXT($F2235)),"",K2235*$F2235))</f>
        <v/>
      </c>
      <c r="M2235" s="30">
        <f>IF(OR(H2235="",H2235=0),"",IF(K2235="",IF(J2235="","",IF(OR(ISTEXT(J2235),ISTEXT(H2235)),"",J2235/H2235)),IF(OR(ISTEXT(L2235),ISTEXT(H2235)),"",L2235/H2235)))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IF(OR(H2282="",H2282=0),"",IF(L2282="",IF(J2282="","",IF(OR(ISTEXT(J2282),ISTEXT(H2282)),"",J2282/H2282)),IF(OR(ISTEXT(L2282),ISTEXT(H2282)),"",L2282/H2282)))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IF(OR(ISTEXT(H2285),ISTEXT(F2285)),"",H2285/F2285))</f>
        <v/>
      </c>
      <c r="H2285" s="33" t="n"/>
      <c r="I2285" s="33" t="n"/>
      <c r="J2285" s="33">
        <f>IF(I2285="", "", IF(OR(ISTEXT(I2285),ISTEXT($F2285)),"",I2285*$F2285))</f>
        <v/>
      </c>
      <c r="K2285" s="33" t="n"/>
      <c r="L2285" s="33">
        <f>IF(K2285="", "", IF(OR(ISTEXT(K2285),ISTEXT($F2285)),"",K2285*$F2285))</f>
        <v/>
      </c>
      <c r="M2285" s="30">
        <f>IF(OR(H2285="",H2285=0),"",IF(K2285="",IF(J2285="","",IF(OR(ISTEXT(J2285),ISTEXT(H2285)),"",J2285/H2285)),IF(OR(ISTEXT(L2285),ISTEXT(H2285)),"",L2285/H2285)))</f>
        <v/>
      </c>
    </row>
    <row r="2286" ht="13.35" customHeight="1" s="162">
      <c r="B2286" s="31" t="n"/>
      <c r="C2286" s="31" t="n"/>
      <c r="E2286" s="31" t="n"/>
      <c r="F2286" s="32" t="n"/>
      <c r="G2286" s="33">
        <f>IF(F2286="", "", IF(OR(ISTEXT(H2286),ISTEXT(F2286)),"",H2286/F2286))</f>
        <v/>
      </c>
      <c r="H2286" s="33" t="n"/>
      <c r="I2286" s="33" t="n"/>
      <c r="J2286" s="33">
        <f>IF(I2286="", "", IF(OR(ISTEXT(I2286),ISTEXT($F2286)),"",I2286*$F2286))</f>
        <v/>
      </c>
      <c r="K2286" s="33" t="n"/>
      <c r="L2286" s="33">
        <f>IF(K2286="", "", IF(OR(ISTEXT(K2286),ISTEXT($F2286)),"",K2286*$F2286))</f>
        <v/>
      </c>
      <c r="M2286" s="30">
        <f>IF(OR(H2286="",H2286=0),"",IF(K2286="",IF(J2286="","",IF(OR(ISTEXT(J2286),ISTEXT(H2286)),"",J2286/H2286)),IF(OR(ISTEXT(L2286),ISTEXT(H2286)),"",L2286/H2286)))</f>
        <v/>
      </c>
    </row>
    <row r="2287" ht="13.35" customHeight="1" s="162">
      <c r="B2287" s="31" t="n"/>
      <c r="C2287" s="31" t="n"/>
      <c r="E2287" s="31" t="n"/>
      <c r="F2287" s="32" t="n"/>
      <c r="G2287" s="33">
        <f>IF(F2287="", "", IF(OR(ISTEXT(H2287),ISTEXT(F2287)),"",H2287/F2287))</f>
        <v/>
      </c>
      <c r="H2287" s="33" t="n"/>
      <c r="I2287" s="33" t="n"/>
      <c r="J2287" s="33">
        <f>IF(I2287="", "", IF(OR(ISTEXT(I2287),ISTEXT($F2287)),"",I2287*$F2287))</f>
        <v/>
      </c>
      <c r="K2287" s="33" t="n"/>
      <c r="L2287" s="33">
        <f>IF(K2287="", "", IF(OR(ISTEXT(K2287),ISTEXT($F2287)),"",K2287*$F2287))</f>
        <v/>
      </c>
      <c r="M2287" s="30">
        <f>IF(OR(H2287="",H2287=0),"",IF(K2287="",IF(J2287="","",IF(OR(ISTEXT(J2287),ISTEXT(H2287)),"",J2287/H2287)),IF(OR(ISTEXT(L2287),ISTEXT(H2287)),"",L2287/H2287)))</f>
        <v/>
      </c>
    </row>
    <row r="2288" ht="13.35" customHeight="1" s="162">
      <c r="B2288" s="31" t="n"/>
      <c r="C2288" s="31" t="n"/>
      <c r="E2288" s="31" t="n"/>
      <c r="F2288" s="32" t="n"/>
      <c r="G2288" s="33">
        <f>IF(F2288="", "", IF(OR(ISTEXT(H2288),ISTEXT(F2288)),"",H2288/F2288))</f>
        <v/>
      </c>
      <c r="H2288" s="33" t="n"/>
      <c r="I2288" s="33" t="n"/>
      <c r="J2288" s="33">
        <f>IF(I2288="", "", IF(OR(ISTEXT(I2288),ISTEXT($F2288)),"",I2288*$F2288))</f>
        <v/>
      </c>
      <c r="K2288" s="33" t="n"/>
      <c r="L2288" s="33">
        <f>IF(K2288="", "", IF(OR(ISTEXT(K2288),ISTEXT($F2288)),"",K2288*$F2288))</f>
        <v/>
      </c>
      <c r="M2288" s="30">
        <f>IF(OR(H2288="",H2288=0),"",IF(K2288="",IF(J2288="","",IF(OR(ISTEXT(J2288),ISTEXT(H2288)),"",J2288/H2288)),IF(OR(ISTEXT(L2288),ISTEXT(H2288)),"",L2288/H2288)))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IF(OR(H2289="",H2289=0),"",IF(L2289="",IF(J2289="","",IF(OR(ISTEXT(J2289),ISTEXT(H2289)),"",J2289/H2289)),IF(OR(ISTEXT(L2289),ISTEXT(H2289)),"",L2289/H2289)))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c r="K2294" s="425" t="inlineStr">
        <is>
          <t>Shv Bore M/F:</t>
        </is>
      </c>
      <c r="M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IF(OR(L2297="",K2297="",K2297=0),"",IF(OR(ISTEXT(L2297),ISTEXT(K2297)),"",L2297/K2297))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IF(OR(L2298="",K2298="",K2298=0),"",IF(OR(ISTEXT(L2298),ISTEXT(K2298)),"",L2298/K2298))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IF(K2297="","",IF(ISTEXT(K2297),"",K2297-N(K2298)))</f>
        <v/>
      </c>
      <c r="L2299" s="24">
        <f>IF(L2297="","",IF(ISTEXT(L2297),"",L2297-N(L2298)))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Shv OD/Bore/PD</t>
        </is>
      </c>
      <c r="J2304" s="400" t="n"/>
      <c r="K2304" s="401" t="n"/>
      <c r="L2304">
        <f>IF('{Equipment Data Entry}'!J29="","",'{Equipment Data Entry}'!J29)</f>
        <v/>
      </c>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Sheave OD/Bore</t>
        </is>
      </c>
      <c r="J2305" s="400" t="n"/>
      <c r="K2305" s="401" t="n"/>
      <c r="L2305">
        <f>IF('{Equipment Data Entry}'!K29="","",'{Equipment Data Entry}'!K29)</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AVERAGE(E2307,F2307,G2307)*AVERAGE(E2308,F2308,G2308)*0.8*0.9*1.732/746))</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I2311" s="199" t="inlineStr">
        <is>
          <t>VSD Frequency</t>
        </is>
      </c>
      <c r="J2311" s="401" t="n"/>
      <c r="K2311" s="66" t="n"/>
      <c r="L2311" s="66"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99" t="inlineStr">
        <is>
          <t>OA Damper Position</t>
        </is>
      </c>
      <c r="J2312" s="400" t="n"/>
      <c r="K2312" s="401" t="n"/>
      <c r="L2312" s="56" t="n"/>
    </row>
    <row r="2313" ht="13.35" customHeight="1" s="162">
      <c r="B2313" s="491" t="inlineStr">
        <is>
          <t>Lvg.</t>
        </is>
      </c>
      <c r="C2313" s="492" t="n"/>
      <c r="D2313" s="492" t="n"/>
      <c r="E2313" s="492" t="n"/>
      <c r="F2313" s="492" t="n"/>
      <c r="G2313" s="492" t="n"/>
      <c r="H2313" s="23" t="n"/>
    </row>
    <row r="2314" ht="13.35" customHeight="1" s="162">
      <c r="B2314" s="425" t="inlineStr">
        <is>
          <t>Unit type:</t>
        </is>
      </c>
      <c r="D2314" s="522" t="inlineStr">
        <is>
          <t>RTU</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IF(OR(H2331="",H2331=0),"",IF(L2331="",IF(J2331="","",IF(OR(ISTEXT(J2331),ISTEXT(H2331)),"",J2331/H2331)),IF(OR(ISTEXT(L2331),ISTEXT(H2331)),"",L2331/H2331)))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IF(OR(ISTEXT(H2334),ISTEXT(F2334)),"",H2334/F2334))</f>
        <v/>
      </c>
      <c r="H2334" s="33">
        <f>IF(H2331="","",IF(ISTEXT(H2331),"",H2331-N(H2339)))</f>
        <v/>
      </c>
      <c r="I2334" s="33" t="n"/>
      <c r="J2334" s="33">
        <f>IF(I2334="", "", IF(OR(ISTEXT(I2334),ISTEXT($F2334)),"",I2334*$F2334))</f>
        <v/>
      </c>
      <c r="K2334" s="33" t="n"/>
      <c r="L2334" s="33">
        <f>IF(L2339="","",IF(ISTEXT(L2331),"",L2331-N(L2339)))</f>
        <v/>
      </c>
      <c r="M2334" s="30">
        <f>IF(OR(H2334="",H2334=0),"",IF(K2334="",IF(J2334="","",IF(OR(ISTEXT(J2334),ISTEXT(H2334)),"",J2334/H2334)),IF(OR(ISTEXT(L2334),ISTEXT(H2334)),"",L2334/H2334)))</f>
        <v/>
      </c>
    </row>
    <row r="2335" ht="13.35" customHeight="1" s="162">
      <c r="B2335" s="31" t="n"/>
      <c r="C2335" s="31" t="n"/>
      <c r="E2335" s="31"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IF(OR(H2336="",H2336=0),"",IF(L2336="",IF(J2336="","",IF(OR(ISTEXT(J2336),ISTEXT(H2336)),"",J2336/H2336)),IF(OR(ISTEXT(L2336),ISTEXT(H2336)),"",L2336/H2336)))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IF(OR(ISTEXT(H2339),ISTEXT(F2339)),"",H2339/F2339))</f>
        <v/>
      </c>
      <c r="H2339" s="33" t="n"/>
      <c r="I2339" s="33" t="n"/>
      <c r="J2339" s="33">
        <f>IF(I2339="", "", IF(OR(ISTEXT(I2339),ISTEXT($F2339)),"",I2339*$F2339))</f>
        <v/>
      </c>
      <c r="K2339" s="33" t="n"/>
      <c r="L2339" s="33">
        <f>IF(K2339="", "", IF(OR(ISTEXT(K2339),ISTEXT($F2339)),"",K2339*$F2339))</f>
        <v/>
      </c>
      <c r="M2339" s="30">
        <f>IF(OR(H2339="",H2339=0),"",IF(K2339="",IF(J2339="","",IF(OR(ISTEXT(J2339),ISTEXT(H2339)),"",J2339/H2339)),IF(OR(ISTEXT(L2339),ISTEXT(H2339)),"",L2339/H2339)))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IF(OR(H2386="",H2386=0),"",IF(L2386="",IF(J2386="","",IF(OR(ISTEXT(J2386),ISTEXT(H2386)),"",J2386/H2386)),IF(OR(ISTEXT(L2386),ISTEXT(H2386)),"",L2386/H2386)))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IF(OR(ISTEXT(H2389),ISTEXT(F2389)),"",H2389/F2389))</f>
        <v/>
      </c>
      <c r="H2389" s="33" t="n"/>
      <c r="I2389" s="33" t="n"/>
      <c r="J2389" s="33">
        <f>IF(I2389="", "", IF(OR(ISTEXT(I2389),ISTEXT($F2389)),"",I2389*$F2389))</f>
        <v/>
      </c>
      <c r="K2389" s="33" t="n"/>
      <c r="L2389" s="33">
        <f>IF(K2389="", "", IF(OR(ISTEXT(K2389),ISTEXT($F2389)),"",K2389*$F2389))</f>
        <v/>
      </c>
      <c r="M2389" s="30">
        <f>IF(OR(H2389="",H2389=0),"",IF(K2389="",IF(J2389="","",IF(OR(ISTEXT(J2389),ISTEXT(H2389)),"",J2389/H2389)),IF(OR(ISTEXT(L2389),ISTEXT(H2389)),"",L2389/H2389)))</f>
        <v/>
      </c>
    </row>
    <row r="2390" ht="13.35" customHeight="1" s="162">
      <c r="B2390" s="31" t="n"/>
      <c r="C2390" s="31" t="n"/>
      <c r="E2390" s="31" t="n"/>
      <c r="F2390" s="32" t="n"/>
      <c r="G2390" s="33">
        <f>IF(F2390="", "", IF(OR(ISTEXT(H2390),ISTEXT(F2390)),"",H2390/F2390))</f>
        <v/>
      </c>
      <c r="H2390" s="33" t="n"/>
      <c r="I2390" s="33" t="n"/>
      <c r="J2390" s="33">
        <f>IF(I2390="", "", IF(OR(ISTEXT(I2390),ISTEXT($F2390)),"",I2390*$F2390))</f>
        <v/>
      </c>
      <c r="K2390" s="33" t="n"/>
      <c r="L2390" s="33">
        <f>IF(K2390="", "", IF(OR(ISTEXT(K2390),ISTEXT($F2390)),"",K2390*$F2390))</f>
        <v/>
      </c>
      <c r="M2390" s="30">
        <f>IF(OR(H2390="",H2390=0),"",IF(K2390="",IF(J2390="","",IF(OR(ISTEXT(J2390),ISTEXT(H2390)),"",J2390/H2390)),IF(OR(ISTEXT(L2390),ISTEXT(H2390)),"",L2390/H2390)))</f>
        <v/>
      </c>
    </row>
    <row r="2391" ht="13.35" customHeight="1" s="162">
      <c r="B2391" s="31" t="n"/>
      <c r="C2391" s="31" t="n"/>
      <c r="E2391" s="31" t="n"/>
      <c r="F2391" s="32" t="n"/>
      <c r="G2391" s="33">
        <f>IF(F2391="", "", IF(OR(ISTEXT(H2391),ISTEXT(F2391)),"",H2391/F2391))</f>
        <v/>
      </c>
      <c r="H2391" s="33" t="n"/>
      <c r="I2391" s="33" t="n"/>
      <c r="J2391" s="33">
        <f>IF(I2391="", "", IF(OR(ISTEXT(I2391),ISTEXT($F2391)),"",I2391*$F2391))</f>
        <v/>
      </c>
      <c r="K2391" s="33" t="n"/>
      <c r="L2391" s="33">
        <f>IF(K2391="", "", IF(OR(ISTEXT(K2391),ISTEXT($F2391)),"",K2391*$F2391))</f>
        <v/>
      </c>
      <c r="M2391" s="30">
        <f>IF(OR(H2391="",H2391=0),"",IF(K2391="",IF(J2391="","",IF(OR(ISTEXT(J2391),ISTEXT(H2391)),"",J2391/H2391)),IF(OR(ISTEXT(L2391),ISTEXT(H2391)),"",L2391/H2391)))</f>
        <v/>
      </c>
    </row>
    <row r="2392" ht="13.35" customHeight="1" s="162">
      <c r="B2392" s="31" t="n"/>
      <c r="C2392" s="31" t="n"/>
      <c r="E2392" s="31" t="n"/>
      <c r="F2392" s="32" t="n"/>
      <c r="G2392" s="33">
        <f>IF(F2392="", "", IF(OR(ISTEXT(H2392),ISTEXT(F2392)),"",H2392/F2392))</f>
        <v/>
      </c>
      <c r="H2392" s="33" t="n"/>
      <c r="I2392" s="33" t="n"/>
      <c r="J2392" s="33">
        <f>IF(I2392="", "", IF(OR(ISTEXT(I2392),ISTEXT($F2392)),"",I2392*$F2392))</f>
        <v/>
      </c>
      <c r="K2392" s="33" t="n"/>
      <c r="L2392" s="33">
        <f>IF(K2392="", "", IF(OR(ISTEXT(K2392),ISTEXT($F2392)),"",K2392*$F2392))</f>
        <v/>
      </c>
      <c r="M2392" s="30">
        <f>IF(OR(H2392="",H2392=0),"",IF(K2392="",IF(J2392="","",IF(OR(ISTEXT(J2392),ISTEXT(H2392)),"",J2392/H2392)),IF(OR(ISTEXT(L2392),ISTEXT(H2392)),"",L2392/H2392)))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IF(OR(H2393="",H2393=0),"",IF(L2393="",IF(J2393="","",IF(OR(ISTEXT(J2393),ISTEXT(H2393)),"",J2393/H2393)),IF(OR(ISTEXT(L2393),ISTEXT(H2393)),"",L2393/H2393)))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c r="K2398" s="425" t="inlineStr">
        <is>
          <t>Shv Bore M/F:</t>
        </is>
      </c>
      <c r="M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IF(OR(L2401="",K2401="",K2401=0),"",IF(OR(ISTEXT(L2401),ISTEXT(K2401)),"",L2401/K2401))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IF(OR(L2402="",K2402="",K2402=0),"",IF(OR(ISTEXT(L2402),ISTEXT(K2402)),"",L2402/K2402))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IF(K2401="","",IF(ISTEXT(K2401),"",K2401-N(K2402)))</f>
        <v/>
      </c>
      <c r="L2403" s="24">
        <f>IF(L2401="","",IF(ISTEXT(L2401),"",L2401-N(L2402)))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Shv OD/Bore/PD</t>
        </is>
      </c>
      <c r="J2408" s="400" t="n"/>
      <c r="K2408" s="401" t="n"/>
      <c r="L2408">
        <f>IF('{Equipment Data Entry}'!J30="","",'{Equipment Data Entry}'!J30)</f>
        <v/>
      </c>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Sheave OD/Bore</t>
        </is>
      </c>
      <c r="J2409" s="400" t="n"/>
      <c r="K2409" s="401" t="n"/>
      <c r="L2409">
        <f>IF('{Equipment Data Entry}'!K30="","",'{Equipment Data Entry}'!K30)</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AVERAGE(E2411,F2411,G2411)*AVERAGE(E2412,F2412,G2412)*0.8*0.9*1.732/746))</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I2415" s="199" t="inlineStr">
        <is>
          <t>VSD Frequency</t>
        </is>
      </c>
      <c r="J2415" s="401" t="n"/>
      <c r="K2415" s="66" t="n"/>
      <c r="L2415" s="66"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99" t="inlineStr">
        <is>
          <t>OA Damper Position</t>
        </is>
      </c>
      <c r="J2416" s="400" t="n"/>
      <c r="K2416" s="401" t="n"/>
      <c r="L2416" s="56" t="n"/>
    </row>
    <row r="2417" ht="13.35" customHeight="1" s="162">
      <c r="B2417" s="491" t="inlineStr">
        <is>
          <t>Lvg.</t>
        </is>
      </c>
      <c r="C2417" s="492" t="n"/>
      <c r="D2417" s="492" t="n"/>
      <c r="E2417" s="492" t="n"/>
      <c r="F2417" s="492" t="n"/>
      <c r="G2417" s="492" t="n"/>
      <c r="H2417" s="23" t="n"/>
    </row>
    <row r="2418" ht="13.35" customHeight="1" s="162">
      <c r="B2418" s="425" t="inlineStr">
        <is>
          <t>Unit type:</t>
        </is>
      </c>
      <c r="D2418" s="522" t="inlineStr">
        <is>
          <t>RTU</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IF(OR(H2435="",H2435=0),"",IF(L2435="",IF(J2435="","",IF(OR(ISTEXT(J2435),ISTEXT(H2435)),"",J2435/H2435)),IF(OR(ISTEXT(L2435),ISTEXT(H2435)),"",L2435/H2435)))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IF(OR(ISTEXT(H2438),ISTEXT(F2438)),"",H2438/F2438))</f>
        <v/>
      </c>
      <c r="H2438" s="33">
        <f>IF(H2435="","",IF(ISTEXT(H2435),"",H2435-N(H2443)))</f>
        <v/>
      </c>
      <c r="I2438" s="33" t="n"/>
      <c r="J2438" s="33">
        <f>IF(I2438="", "", IF(OR(ISTEXT(I2438),ISTEXT($F2438)),"",I2438*$F2438))</f>
        <v/>
      </c>
      <c r="K2438" s="33" t="n"/>
      <c r="L2438" s="33">
        <f>IF(L2443="","",IF(ISTEXT(L2435),"",L2435-N(L2443)))</f>
        <v/>
      </c>
      <c r="M2438" s="30">
        <f>IF(OR(H2438="",H2438=0),"",IF(K2438="",IF(J2438="","",IF(OR(ISTEXT(J2438),ISTEXT(H2438)),"",J2438/H2438)),IF(OR(ISTEXT(L2438),ISTEXT(H2438)),"",L2438/H2438)))</f>
        <v/>
      </c>
    </row>
    <row r="2439" ht="13.35" customHeight="1" s="162">
      <c r="B2439" s="31" t="n"/>
      <c r="C2439" s="31" t="n"/>
      <c r="E2439" s="31"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IF(OR(H2440="",H2440=0),"",IF(L2440="",IF(J2440="","",IF(OR(ISTEXT(J2440),ISTEXT(H2440)),"",J2440/H2440)),IF(OR(ISTEXT(L2440),ISTEXT(H2440)),"",L2440/H2440)))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IF(OR(ISTEXT(H2443),ISTEXT(F2443)),"",H2443/F2443))</f>
        <v/>
      </c>
      <c r="H2443" s="33" t="n"/>
      <c r="I2443" s="33" t="n"/>
      <c r="J2443" s="33">
        <f>IF(I2443="", "", IF(OR(ISTEXT(I2443),ISTEXT($F2443)),"",I2443*$F2443))</f>
        <v/>
      </c>
      <c r="K2443" s="33" t="n"/>
      <c r="L2443" s="33">
        <f>IF(K2443="", "", IF(OR(ISTEXT(K2443),ISTEXT($F2443)),"",K2443*$F2443))</f>
        <v/>
      </c>
      <c r="M2443" s="30">
        <f>IF(OR(H2443="",H2443=0),"",IF(K2443="",IF(J2443="","",IF(OR(ISTEXT(J2443),ISTEXT(H2443)),"",J2443/H2443)),IF(OR(ISTEXT(L2443),ISTEXT(H2443)),"",L2443/H2443)))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IF(OR(H2490="",H2490=0),"",IF(L2490="",IF(J2490="","",IF(OR(ISTEXT(J2490),ISTEXT(H2490)),"",J2490/H2490)),IF(OR(ISTEXT(L2490),ISTEXT(H2490)),"",L2490/H2490)))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IF(OR(ISTEXT(H2493),ISTEXT(F2493)),"",H2493/F2493))</f>
        <v/>
      </c>
      <c r="H2493" s="33" t="n"/>
      <c r="I2493" s="33" t="n"/>
      <c r="J2493" s="33">
        <f>IF(I2493="", "", IF(OR(ISTEXT(I2493),ISTEXT($F2493)),"",I2493*$F2493))</f>
        <v/>
      </c>
      <c r="K2493" s="33" t="n"/>
      <c r="L2493" s="33">
        <f>IF(K2493="", "", IF(OR(ISTEXT(K2493),ISTEXT($F2493)),"",K2493*$F2493))</f>
        <v/>
      </c>
      <c r="M2493" s="30">
        <f>IF(OR(H2493="",H2493=0),"",IF(K2493="",IF(J2493="","",IF(OR(ISTEXT(J2493),ISTEXT(H2493)),"",J2493/H2493)),IF(OR(ISTEXT(L2493),ISTEXT(H2493)),"",L2493/H2493)))</f>
        <v/>
      </c>
    </row>
    <row r="2494" ht="13.35" customHeight="1" s="162">
      <c r="B2494" s="31" t="n"/>
      <c r="C2494" s="31" t="n"/>
      <c r="E2494" s="31" t="n"/>
      <c r="F2494" s="32" t="n"/>
      <c r="G2494" s="33">
        <f>IF(F2494="", "", IF(OR(ISTEXT(H2494),ISTEXT(F2494)),"",H2494/F2494))</f>
        <v/>
      </c>
      <c r="H2494" s="33" t="n"/>
      <c r="I2494" s="33" t="n"/>
      <c r="J2494" s="33">
        <f>IF(I2494="", "", IF(OR(ISTEXT(I2494),ISTEXT($F2494)),"",I2494*$F2494))</f>
        <v/>
      </c>
      <c r="K2494" s="33" t="n"/>
      <c r="L2494" s="33">
        <f>IF(K2494="", "", IF(OR(ISTEXT(K2494),ISTEXT($F2494)),"",K2494*$F2494))</f>
        <v/>
      </c>
      <c r="M2494" s="30">
        <f>IF(OR(H2494="",H2494=0),"",IF(K2494="",IF(J2494="","",IF(OR(ISTEXT(J2494),ISTEXT(H2494)),"",J2494/H2494)),IF(OR(ISTEXT(L2494),ISTEXT(H2494)),"",L2494/H2494)))</f>
        <v/>
      </c>
    </row>
    <row r="2495" ht="13.35" customHeight="1" s="162">
      <c r="B2495" s="31" t="n"/>
      <c r="C2495" s="31" t="n"/>
      <c r="E2495" s="31" t="n"/>
      <c r="F2495" s="32" t="n"/>
      <c r="G2495" s="33">
        <f>IF(F2495="", "", IF(OR(ISTEXT(H2495),ISTEXT(F2495)),"",H2495/F2495))</f>
        <v/>
      </c>
      <c r="H2495" s="33" t="n"/>
      <c r="I2495" s="33" t="n"/>
      <c r="J2495" s="33">
        <f>IF(I2495="", "", IF(OR(ISTEXT(I2495),ISTEXT($F2495)),"",I2495*$F2495))</f>
        <v/>
      </c>
      <c r="K2495" s="33" t="n"/>
      <c r="L2495" s="33">
        <f>IF(K2495="", "", IF(OR(ISTEXT(K2495),ISTEXT($F2495)),"",K2495*$F2495))</f>
        <v/>
      </c>
      <c r="M2495" s="30">
        <f>IF(OR(H2495="",H2495=0),"",IF(K2495="",IF(J2495="","",IF(OR(ISTEXT(J2495),ISTEXT(H2495)),"",J2495/H2495)),IF(OR(ISTEXT(L2495),ISTEXT(H2495)),"",L2495/H2495)))</f>
        <v/>
      </c>
    </row>
    <row r="2496" ht="13.35" customHeight="1" s="162">
      <c r="B2496" s="31" t="n"/>
      <c r="C2496" s="31" t="n"/>
      <c r="E2496" s="31" t="n"/>
      <c r="F2496" s="32" t="n"/>
      <c r="G2496" s="33">
        <f>IF(F2496="", "", IF(OR(ISTEXT(H2496),ISTEXT(F2496)),"",H2496/F2496))</f>
        <v/>
      </c>
      <c r="H2496" s="33" t="n"/>
      <c r="I2496" s="33" t="n"/>
      <c r="J2496" s="33">
        <f>IF(I2496="", "", IF(OR(ISTEXT(I2496),ISTEXT($F2496)),"",I2496*$F2496))</f>
        <v/>
      </c>
      <c r="K2496" s="33" t="n"/>
      <c r="L2496" s="33">
        <f>IF(K2496="", "", IF(OR(ISTEXT(K2496),ISTEXT($F2496)),"",K2496*$F2496))</f>
        <v/>
      </c>
      <c r="M2496" s="30">
        <f>IF(OR(H2496="",H2496=0),"",IF(K2496="",IF(J2496="","",IF(OR(ISTEXT(J2496),ISTEXT(H2496)),"",J2496/H2496)),IF(OR(ISTEXT(L2496),ISTEXT(H2496)),"",L2496/H2496)))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IF(OR(H2497="",H2497=0),"",IF(L2497="",IF(J2497="","",IF(OR(ISTEXT(J2497),ISTEXT(H2497)),"",J2497/H2497)),IF(OR(ISTEXT(L2497),ISTEXT(H2497)),"",L2497/H2497)))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c r="K2502" s="425" t="inlineStr">
        <is>
          <t>Shv Bore M/F:</t>
        </is>
      </c>
      <c r="M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IF(OR(L2505="",K2505="",K2505=0),"",IF(OR(ISTEXT(L2505),ISTEXT(K2505)),"",L2505/K2505))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IF(OR(L2506="",K2506="",K2506=0),"",IF(OR(ISTEXT(L2506),ISTEXT(K2506)),"",L2506/K2506))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IF(K2505="","",IF(ISTEXT(K2505),"",K2505-N(K2506)))</f>
        <v/>
      </c>
      <c r="L2507" s="24">
        <f>IF(L2505="","",IF(ISTEXT(L2505),"",L2505-N(L2506)))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Shv OD/Bore/PD</t>
        </is>
      </c>
      <c r="J2512" s="400" t="n"/>
      <c r="K2512" s="401" t="n"/>
      <c r="L2512">
        <f>IF('{Equipment Data Entry}'!J31="","",'{Equipment Data Entry}'!J31)</f>
        <v/>
      </c>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Sheave OD/Bore</t>
        </is>
      </c>
      <c r="J2513" s="400" t="n"/>
      <c r="K2513" s="401" t="n"/>
      <c r="L2513">
        <f>IF('{Equipment Data Entry}'!K31="","",'{Equipment Data Entry}'!K31)</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AVERAGE(E2515,F2515,G2515)*AVERAGE(E2516,F2516,G2516)*0.8*0.9*1.732/746))</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I2519" s="199" t="inlineStr">
        <is>
          <t>VSD Frequency</t>
        </is>
      </c>
      <c r="J2519" s="401" t="n"/>
      <c r="K2519" s="66" t="n"/>
      <c r="L2519" s="66"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99" t="inlineStr">
        <is>
          <t>OA Damper Position</t>
        </is>
      </c>
      <c r="J2520" s="400" t="n"/>
      <c r="K2520" s="401" t="n"/>
      <c r="L2520" s="56" t="n"/>
    </row>
    <row r="2521" ht="13.35" customHeight="1" s="162">
      <c r="B2521" s="491" t="inlineStr">
        <is>
          <t>Lvg.</t>
        </is>
      </c>
      <c r="C2521" s="492" t="n"/>
      <c r="D2521" s="492" t="n"/>
      <c r="E2521" s="492" t="n"/>
      <c r="F2521" s="492" t="n"/>
      <c r="G2521" s="492" t="n"/>
      <c r="H2521" s="23" t="n"/>
    </row>
    <row r="2522" ht="13.35" customHeight="1" s="162">
      <c r="B2522" s="425" t="inlineStr">
        <is>
          <t>Unit type:</t>
        </is>
      </c>
      <c r="D2522" s="522" t="inlineStr">
        <is>
          <t>RTU</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IF(OR(H2539="",H2539=0),"",IF(L2539="",IF(J2539="","",IF(OR(ISTEXT(J2539),ISTEXT(H2539)),"",J2539/H2539)),IF(OR(ISTEXT(L2539),ISTEXT(H2539)),"",L2539/H2539)))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IF(OR(ISTEXT(H2542),ISTEXT(F2542)),"",H2542/F2542))</f>
        <v/>
      </c>
      <c r="H2542" s="33">
        <f>IF(H2539="","",IF(ISTEXT(H2539),"",H2539-N(H2547)))</f>
        <v/>
      </c>
      <c r="I2542" s="33" t="n"/>
      <c r="J2542" s="33">
        <f>IF(I2542="", "", IF(OR(ISTEXT(I2542),ISTEXT($F2542)),"",I2542*$F2542))</f>
        <v/>
      </c>
      <c r="K2542" s="33" t="n"/>
      <c r="L2542" s="33">
        <f>IF(L2547="","",IF(ISTEXT(L2539),"",L2539-N(L2547)))</f>
        <v/>
      </c>
      <c r="M2542" s="30">
        <f>IF(OR(H2542="",H2542=0),"",IF(K2542="",IF(J2542="","",IF(OR(ISTEXT(J2542),ISTEXT(H2542)),"",J2542/H2542)),IF(OR(ISTEXT(L2542),ISTEXT(H2542)),"",L2542/H2542)))</f>
        <v/>
      </c>
    </row>
    <row r="2543" ht="13.35" customHeight="1" s="162">
      <c r="B2543" s="31" t="n"/>
      <c r="C2543" s="31" t="n"/>
      <c r="E2543" s="31"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IF(OR(H2544="",H2544=0),"",IF(L2544="",IF(J2544="","",IF(OR(ISTEXT(J2544),ISTEXT(H2544)),"",J2544/H2544)),IF(OR(ISTEXT(L2544),ISTEXT(H2544)),"",L2544/H2544)))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IF(OR(ISTEXT(H2547),ISTEXT(F2547)),"",H2547/F2547))</f>
        <v/>
      </c>
      <c r="H2547" s="33" t="n"/>
      <c r="I2547" s="33" t="n"/>
      <c r="J2547" s="33">
        <f>IF(I2547="", "", IF(OR(ISTEXT(I2547),ISTEXT($F2547)),"",I2547*$F2547))</f>
        <v/>
      </c>
      <c r="K2547" s="33" t="n"/>
      <c r="L2547" s="33">
        <f>IF(K2547="", "", IF(OR(ISTEXT(K2547),ISTEXT($F2547)),"",K2547*$F2547))</f>
        <v/>
      </c>
      <c r="M2547" s="30">
        <f>IF(OR(H2547="",H2547=0),"",IF(K2547="",IF(J2547="","",IF(OR(ISTEXT(J2547),ISTEXT(H2547)),"",J2547/H2547)),IF(OR(ISTEXT(L2547),ISTEXT(H2547)),"",L2547/H2547)))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IF(OR(H2594="",H2594=0),"",IF(L2594="",IF(J2594="","",IF(OR(ISTEXT(J2594),ISTEXT(H2594)),"",J2594/H2594)),IF(OR(ISTEXT(L2594),ISTEXT(H2594)),"",L2594/H2594)))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IF(OR(ISTEXT(H2597),ISTEXT(F2597)),"",H2597/F2597))</f>
        <v/>
      </c>
      <c r="H2597" s="33" t="n"/>
      <c r="I2597" s="33" t="n"/>
      <c r="J2597" s="33">
        <f>IF(I2597="", "", IF(OR(ISTEXT(I2597),ISTEXT($F2597)),"",I2597*$F2597))</f>
        <v/>
      </c>
      <c r="K2597" s="33" t="n"/>
      <c r="L2597" s="33">
        <f>IF(K2597="", "", IF(OR(ISTEXT(K2597),ISTEXT($F2597)),"",K2597*$F2597))</f>
        <v/>
      </c>
      <c r="M2597" s="30">
        <f>IF(OR(H2597="",H2597=0),"",IF(K2597="",IF(J2597="","",IF(OR(ISTEXT(J2597),ISTEXT(H2597)),"",J2597/H2597)),IF(OR(ISTEXT(L2597),ISTEXT(H2597)),"",L2597/H2597)))</f>
        <v/>
      </c>
    </row>
    <row r="2598" ht="13.35" customHeight="1" s="162">
      <c r="B2598" s="31" t="n"/>
      <c r="C2598" s="31" t="n"/>
      <c r="E2598" s="31" t="n"/>
      <c r="F2598" s="32" t="n"/>
      <c r="G2598" s="33">
        <f>IF(F2598="", "", IF(OR(ISTEXT(H2598),ISTEXT(F2598)),"",H2598/F2598))</f>
        <v/>
      </c>
      <c r="H2598" s="33" t="n"/>
      <c r="I2598" s="33" t="n"/>
      <c r="J2598" s="33">
        <f>IF(I2598="", "", IF(OR(ISTEXT(I2598),ISTEXT($F2598)),"",I2598*$F2598))</f>
        <v/>
      </c>
      <c r="K2598" s="33" t="n"/>
      <c r="L2598" s="33">
        <f>IF(K2598="", "", IF(OR(ISTEXT(K2598),ISTEXT($F2598)),"",K2598*$F2598))</f>
        <v/>
      </c>
      <c r="M2598" s="30">
        <f>IF(OR(H2598="",H2598=0),"",IF(K2598="",IF(J2598="","",IF(OR(ISTEXT(J2598),ISTEXT(H2598)),"",J2598/H2598)),IF(OR(ISTEXT(L2598),ISTEXT(H2598)),"",L2598/H2598)))</f>
        <v/>
      </c>
    </row>
    <row r="2599" ht="13.35" customHeight="1" s="162">
      <c r="B2599" s="31" t="n"/>
      <c r="C2599" s="31" t="n"/>
      <c r="E2599" s="31" t="n"/>
      <c r="F2599" s="32" t="n"/>
      <c r="G2599" s="33">
        <f>IF(F2599="", "", IF(OR(ISTEXT(H2599),ISTEXT(F2599)),"",H2599/F2599))</f>
        <v/>
      </c>
      <c r="H2599" s="33" t="n"/>
      <c r="I2599" s="33" t="n"/>
      <c r="J2599" s="33">
        <f>IF(I2599="", "", IF(OR(ISTEXT(I2599),ISTEXT($F2599)),"",I2599*$F2599))</f>
        <v/>
      </c>
      <c r="K2599" s="33" t="n"/>
      <c r="L2599" s="33">
        <f>IF(K2599="", "", IF(OR(ISTEXT(K2599),ISTEXT($F2599)),"",K2599*$F2599))</f>
        <v/>
      </c>
      <c r="M2599" s="30">
        <f>IF(OR(H2599="",H2599=0),"",IF(K2599="",IF(J2599="","",IF(OR(ISTEXT(J2599),ISTEXT(H2599)),"",J2599/H2599)),IF(OR(ISTEXT(L2599),ISTEXT(H2599)),"",L2599/H2599)))</f>
        <v/>
      </c>
    </row>
    <row r="2600" ht="13.35" customHeight="1" s="162">
      <c r="B2600" s="31" t="n"/>
      <c r="C2600" s="31" t="n"/>
      <c r="E2600" s="31" t="n"/>
      <c r="F2600" s="32" t="n"/>
      <c r="G2600" s="33">
        <f>IF(F2600="", "", IF(OR(ISTEXT(H2600),ISTEXT(F2600)),"",H2600/F2600))</f>
        <v/>
      </c>
      <c r="H2600" s="33" t="n"/>
      <c r="I2600" s="33" t="n"/>
      <c r="J2600" s="33">
        <f>IF(I2600="", "", IF(OR(ISTEXT(I2600),ISTEXT($F2600)),"",I2600*$F2600))</f>
        <v/>
      </c>
      <c r="K2600" s="33" t="n"/>
      <c r="L2600" s="33">
        <f>IF(K2600="", "", IF(OR(ISTEXT(K2600),ISTEXT($F2600)),"",K2600*$F2600))</f>
        <v/>
      </c>
      <c r="M2600" s="30">
        <f>IF(OR(H2600="",H2600=0),"",IF(K2600="",IF(J2600="","",IF(OR(ISTEXT(J2600),ISTEXT(H2600)),"",J2600/H2600)),IF(OR(ISTEXT(L2600),ISTEXT(H2600)),"",L2600/H2600)))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IF(OR(H2601="",H2601=0),"",IF(L2601="",IF(J2601="","",IF(OR(ISTEXT(J2601),ISTEXT(H2601)),"",J2601/H2601)),IF(OR(ISTEXT(L2601),ISTEXT(H2601)),"",L2601/H2601)))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c r="K2606" s="425" t="inlineStr">
        <is>
          <t>Shv Bore M/F:</t>
        </is>
      </c>
      <c r="M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IF(OR(L2609="",K2609="",K2609=0),"",IF(OR(ISTEXT(L2609),ISTEXT(K2609)),"",L2609/K2609))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IF(OR(L2610="",K2610="",K2610=0),"",IF(OR(ISTEXT(L2610),ISTEXT(K2610)),"",L2610/K2610))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IF(K2609="","",IF(ISTEXT(K2609),"",K2609-N(K2610)))</f>
        <v/>
      </c>
      <c r="L2611" s="24">
        <f>IF(L2609="","",IF(ISTEXT(L2609),"",L2609-N(L2610)))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Shv OD/Bore/PD</t>
        </is>
      </c>
      <c r="J2616" s="400" t="n"/>
      <c r="K2616" s="401" t="n"/>
      <c r="L2616">
        <f>IF('{Equipment Data Entry}'!J32="","",'{Equipment Data Entry}'!J32)</f>
        <v/>
      </c>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Sheave OD/Bore</t>
        </is>
      </c>
      <c r="J2617" s="400" t="n"/>
      <c r="K2617" s="401" t="n"/>
      <c r="L2617">
        <f>IF('{Equipment Data Entry}'!K32="","",'{Equipment Data Entry}'!K32)</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AVERAGE(E2619,F2619,G2619)*AVERAGE(E2620,F2620,G2620)*0.8*0.9*1.732/746))</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I2623" s="199" t="inlineStr">
        <is>
          <t>VSD Frequency</t>
        </is>
      </c>
      <c r="J2623" s="401" t="n"/>
      <c r="K2623" s="66" t="n"/>
      <c r="L2623" s="66"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99" t="inlineStr">
        <is>
          <t>OA Damper Position</t>
        </is>
      </c>
      <c r="J2624" s="400" t="n"/>
      <c r="K2624" s="401" t="n"/>
      <c r="L2624" s="56" t="n"/>
    </row>
    <row r="2625" ht="13.35" customHeight="1" s="162">
      <c r="B2625" s="491" t="inlineStr">
        <is>
          <t>Lvg.</t>
        </is>
      </c>
      <c r="C2625" s="492" t="n"/>
      <c r="D2625" s="492" t="n"/>
      <c r="E2625" s="492" t="n"/>
      <c r="F2625" s="492" t="n"/>
      <c r="G2625" s="492" t="n"/>
      <c r="H2625" s="23" t="n"/>
    </row>
    <row r="2626" ht="13.35" customHeight="1" s="162">
      <c r="B2626" s="425" t="inlineStr">
        <is>
          <t>Unit type:</t>
        </is>
      </c>
      <c r="D2626" s="522" t="inlineStr">
        <is>
          <t>RTU</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IF(OR(H2643="",H2643=0),"",IF(L2643="",IF(J2643="","",IF(OR(ISTEXT(J2643),ISTEXT(H2643)),"",J2643/H2643)),IF(OR(ISTEXT(L2643),ISTEXT(H2643)),"",L2643/H2643)))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IF(OR(ISTEXT(H2646),ISTEXT(F2646)),"",H2646/F2646))</f>
        <v/>
      </c>
      <c r="H2646" s="33">
        <f>IF(H2643="","",IF(ISTEXT(H2643),"",H2643-N(H2651)))</f>
        <v/>
      </c>
      <c r="I2646" s="33" t="n"/>
      <c r="J2646" s="33">
        <f>IF(I2646="", "", IF(OR(ISTEXT(I2646),ISTEXT($F2646)),"",I2646*$F2646))</f>
        <v/>
      </c>
      <c r="K2646" s="33" t="n"/>
      <c r="L2646" s="33">
        <f>IF(L2651="","",IF(ISTEXT(L2643),"",L2643-N(L2651)))</f>
        <v/>
      </c>
      <c r="M2646" s="30">
        <f>IF(OR(H2646="",H2646=0),"",IF(K2646="",IF(J2646="","",IF(OR(ISTEXT(J2646),ISTEXT(H2646)),"",J2646/H2646)),IF(OR(ISTEXT(L2646),ISTEXT(H2646)),"",L2646/H2646)))</f>
        <v/>
      </c>
    </row>
    <row r="2647" ht="13.35" customHeight="1" s="162">
      <c r="B2647" s="31" t="n"/>
      <c r="C2647" s="31" t="n"/>
      <c r="E2647" s="31"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IF(OR(H2648="",H2648=0),"",IF(L2648="",IF(J2648="","",IF(OR(ISTEXT(J2648),ISTEXT(H2648)),"",J2648/H2648)),IF(OR(ISTEXT(L2648),ISTEXT(H2648)),"",L2648/H2648)))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IF(OR(ISTEXT(H2651),ISTEXT(F2651)),"",H2651/F2651))</f>
        <v/>
      </c>
      <c r="H2651" s="33" t="n"/>
      <c r="I2651" s="33" t="n"/>
      <c r="J2651" s="33">
        <f>IF(I2651="", "", IF(OR(ISTEXT(I2651),ISTEXT($F2651)),"",I2651*$F2651))</f>
        <v/>
      </c>
      <c r="K2651" s="33" t="n"/>
      <c r="L2651" s="33">
        <f>IF(K2651="", "", IF(OR(ISTEXT(K2651),ISTEXT($F2651)),"",K2651*$F2651))</f>
        <v/>
      </c>
      <c r="M2651" s="30">
        <f>IF(OR(H2651="",H2651=0),"",IF(K2651="",IF(J2651="","",IF(OR(ISTEXT(J2651),ISTEXT(H2651)),"",J2651/H2651)),IF(OR(ISTEXT(L2651),ISTEXT(H2651)),"",L2651/H2651)))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IF(OR(H2698="",H2698=0),"",IF(L2698="",IF(J2698="","",IF(OR(ISTEXT(J2698),ISTEXT(H2698)),"",J2698/H2698)),IF(OR(ISTEXT(L2698),ISTEXT(H2698)),"",L2698/H2698)))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IF(OR(ISTEXT(H2701),ISTEXT(F2701)),"",H2701/F2701))</f>
        <v/>
      </c>
      <c r="H2701" s="33" t="n"/>
      <c r="I2701" s="33" t="n"/>
      <c r="J2701" s="33">
        <f>IF(I2701="", "", IF(OR(ISTEXT(I2701),ISTEXT($F2701)),"",I2701*$F2701))</f>
        <v/>
      </c>
      <c r="K2701" s="33" t="n"/>
      <c r="L2701" s="33">
        <f>IF(K2701="", "", IF(OR(ISTEXT(K2701),ISTEXT($F2701)),"",K2701*$F2701))</f>
        <v/>
      </c>
      <c r="M2701" s="30">
        <f>IF(OR(H2701="",H2701=0),"",IF(K2701="",IF(J2701="","",IF(OR(ISTEXT(J2701),ISTEXT(H2701)),"",J2701/H2701)),IF(OR(ISTEXT(L2701),ISTEXT(H2701)),"",L2701/H2701)))</f>
        <v/>
      </c>
    </row>
    <row r="2702" ht="13.35" customHeight="1" s="162">
      <c r="B2702" s="31" t="n"/>
      <c r="C2702" s="31" t="n"/>
      <c r="E2702" s="31" t="n"/>
      <c r="F2702" s="32" t="n"/>
      <c r="G2702" s="33">
        <f>IF(F2702="", "", IF(OR(ISTEXT(H2702),ISTEXT(F2702)),"",H2702/F2702))</f>
        <v/>
      </c>
      <c r="H2702" s="33" t="n"/>
      <c r="I2702" s="33" t="n"/>
      <c r="J2702" s="33">
        <f>IF(I2702="", "", IF(OR(ISTEXT(I2702),ISTEXT($F2702)),"",I2702*$F2702))</f>
        <v/>
      </c>
      <c r="K2702" s="33" t="n"/>
      <c r="L2702" s="33">
        <f>IF(K2702="", "", IF(OR(ISTEXT(K2702),ISTEXT($F2702)),"",K2702*$F2702))</f>
        <v/>
      </c>
      <c r="M2702" s="30">
        <f>IF(OR(H2702="",H2702=0),"",IF(K2702="",IF(J2702="","",IF(OR(ISTEXT(J2702),ISTEXT(H2702)),"",J2702/H2702)),IF(OR(ISTEXT(L2702),ISTEXT(H2702)),"",L2702/H2702)))</f>
        <v/>
      </c>
    </row>
    <row r="2703" ht="13.35" customHeight="1" s="162">
      <c r="B2703" s="31" t="n"/>
      <c r="C2703" s="31" t="n"/>
      <c r="E2703" s="31" t="n"/>
      <c r="F2703" s="32" t="n"/>
      <c r="G2703" s="33">
        <f>IF(F2703="", "", IF(OR(ISTEXT(H2703),ISTEXT(F2703)),"",H2703/F2703))</f>
        <v/>
      </c>
      <c r="H2703" s="33" t="n"/>
      <c r="I2703" s="33" t="n"/>
      <c r="J2703" s="33">
        <f>IF(I2703="", "", IF(OR(ISTEXT(I2703),ISTEXT($F2703)),"",I2703*$F2703))</f>
        <v/>
      </c>
      <c r="K2703" s="33" t="n"/>
      <c r="L2703" s="33">
        <f>IF(K2703="", "", IF(OR(ISTEXT(K2703),ISTEXT($F2703)),"",K2703*$F2703))</f>
        <v/>
      </c>
      <c r="M2703" s="30">
        <f>IF(OR(H2703="",H2703=0),"",IF(K2703="",IF(J2703="","",IF(OR(ISTEXT(J2703),ISTEXT(H2703)),"",J2703/H2703)),IF(OR(ISTEXT(L2703),ISTEXT(H2703)),"",L2703/H2703)))</f>
        <v/>
      </c>
    </row>
    <row r="2704" ht="13.35" customHeight="1" s="162">
      <c r="B2704" s="31" t="n"/>
      <c r="C2704" s="31" t="n"/>
      <c r="E2704" s="31" t="n"/>
      <c r="F2704" s="32" t="n"/>
      <c r="G2704" s="33">
        <f>IF(F2704="", "", IF(OR(ISTEXT(H2704),ISTEXT(F2704)),"",H2704/F2704))</f>
        <v/>
      </c>
      <c r="H2704" s="33" t="n"/>
      <c r="I2704" s="33" t="n"/>
      <c r="J2704" s="33">
        <f>IF(I2704="", "", IF(OR(ISTEXT(I2704),ISTEXT($F2704)),"",I2704*$F2704))</f>
        <v/>
      </c>
      <c r="K2704" s="33" t="n"/>
      <c r="L2704" s="33">
        <f>IF(K2704="", "", IF(OR(ISTEXT(K2704),ISTEXT($F2704)),"",K2704*$F2704))</f>
        <v/>
      </c>
      <c r="M2704" s="30">
        <f>IF(OR(H2704="",H2704=0),"",IF(K2704="",IF(J2704="","",IF(OR(ISTEXT(J2704),ISTEXT(H2704)),"",J2704/H2704)),IF(OR(ISTEXT(L2704),ISTEXT(H2704)),"",L2704/H2704)))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IF(OR(H2705="",H2705=0),"",IF(L2705="",IF(J2705="","",IF(OR(ISTEXT(J2705),ISTEXT(H2705)),"",J2705/H2705)),IF(OR(ISTEXT(L2705),ISTEXT(H2705)),"",L2705/H2705)))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c r="K2710" s="425" t="inlineStr">
        <is>
          <t>Shv Bore M/F:</t>
        </is>
      </c>
      <c r="M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IF(OR(L2713="",K2713="",K2713=0),"",IF(OR(ISTEXT(L2713),ISTEXT(K2713)),"",L2713/K2713))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IF(OR(L2714="",K2714="",K2714=0),"",IF(OR(ISTEXT(L2714),ISTEXT(K2714)),"",L2714/K2714))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IF(K2713="","",IF(ISTEXT(K2713),"",K2713-N(K2714)))</f>
        <v/>
      </c>
      <c r="L2715" s="24">
        <f>IF(L2713="","",IF(ISTEXT(L2713),"",L2713-N(L2714)))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Shv OD/Bore/PD</t>
        </is>
      </c>
      <c r="J2720" s="400" t="n"/>
      <c r="K2720" s="401" t="n"/>
      <c r="L2720">
        <f>IF('{Equipment Data Entry}'!J33="","",'{Equipment Data Entry}'!J33)</f>
        <v/>
      </c>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Sheave OD/Bore</t>
        </is>
      </c>
      <c r="J2721" s="400" t="n"/>
      <c r="K2721" s="401" t="n"/>
      <c r="L2721">
        <f>IF('{Equipment Data Entry}'!K33="","",'{Equipment Data Entry}'!K33)</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AVERAGE(E2723,F2723,G2723)*AVERAGE(E2724,F2724,G2724)*0.8*0.9*1.732/746))</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I2727" s="199" t="inlineStr">
        <is>
          <t>VSD Frequency</t>
        </is>
      </c>
      <c r="J2727" s="401" t="n"/>
      <c r="K2727" s="66" t="n"/>
      <c r="L2727" s="66"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99" t="inlineStr">
        <is>
          <t>OA Damper Position</t>
        </is>
      </c>
      <c r="J2728" s="400" t="n"/>
      <c r="K2728" s="401" t="n"/>
      <c r="L2728" s="56" t="n"/>
    </row>
    <row r="2729" ht="13.35" customHeight="1" s="162">
      <c r="B2729" s="491" t="inlineStr">
        <is>
          <t>Lvg.</t>
        </is>
      </c>
      <c r="C2729" s="492" t="n"/>
      <c r="D2729" s="492" t="n"/>
      <c r="E2729" s="492" t="n"/>
      <c r="F2729" s="492" t="n"/>
      <c r="G2729" s="492" t="n"/>
      <c r="H2729" s="23" t="n"/>
    </row>
    <row r="2730" ht="13.35" customHeight="1" s="162">
      <c r="B2730" s="425" t="inlineStr">
        <is>
          <t>Unit type:</t>
        </is>
      </c>
      <c r="D2730" s="522" t="inlineStr">
        <is>
          <t>RTU</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IF(OR(H2747="",H2747=0),"",IF(L2747="",IF(J2747="","",IF(OR(ISTEXT(J2747),ISTEXT(H2747)),"",J2747/H2747)),IF(OR(ISTEXT(L2747),ISTEXT(H2747)),"",L2747/H2747)))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IF(OR(ISTEXT(H2750),ISTEXT(F2750)),"",H2750/F2750))</f>
        <v/>
      </c>
      <c r="H2750" s="33">
        <f>IF(H2747="","",IF(ISTEXT(H2747),"",H2747-N(H2755)))</f>
        <v/>
      </c>
      <c r="I2750" s="33" t="n"/>
      <c r="J2750" s="33">
        <f>IF(I2750="", "", IF(OR(ISTEXT(I2750),ISTEXT($F2750)),"",I2750*$F2750))</f>
        <v/>
      </c>
      <c r="K2750" s="33" t="n"/>
      <c r="L2750" s="33">
        <f>IF(L2755="","",IF(ISTEXT(L2747),"",L2747-N(L2755)))</f>
        <v/>
      </c>
      <c r="M2750" s="30">
        <f>IF(OR(H2750="",H2750=0),"",IF(K2750="",IF(J2750="","",IF(OR(ISTEXT(J2750),ISTEXT(H2750)),"",J2750/H2750)),IF(OR(ISTEXT(L2750),ISTEXT(H2750)),"",L2750/H2750)))</f>
        <v/>
      </c>
    </row>
    <row r="2751" ht="13.35" customHeight="1" s="162">
      <c r="B2751" s="31" t="n"/>
      <c r="C2751" s="31" t="n"/>
      <c r="E2751" s="31"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IF(OR(H2752="",H2752=0),"",IF(L2752="",IF(J2752="","",IF(OR(ISTEXT(J2752),ISTEXT(H2752)),"",J2752/H2752)),IF(OR(ISTEXT(L2752),ISTEXT(H2752)),"",L2752/H2752)))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IF(OR(ISTEXT(H2755),ISTEXT(F2755)),"",H2755/F2755))</f>
        <v/>
      </c>
      <c r="H2755" s="33" t="n"/>
      <c r="I2755" s="33" t="n"/>
      <c r="J2755" s="33">
        <f>IF(I2755="", "", IF(OR(ISTEXT(I2755),ISTEXT($F2755)),"",I2755*$F2755))</f>
        <v/>
      </c>
      <c r="K2755" s="33" t="n"/>
      <c r="L2755" s="33">
        <f>IF(K2755="", "", IF(OR(ISTEXT(K2755),ISTEXT($F2755)),"",K2755*$F2755))</f>
        <v/>
      </c>
      <c r="M2755" s="30">
        <f>IF(OR(H2755="",H2755=0),"",IF(K2755="",IF(J2755="","",IF(OR(ISTEXT(J2755),ISTEXT(H2755)),"",J2755/H2755)),IF(OR(ISTEXT(L2755),ISTEXT(H2755)),"",L2755/H2755)))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IF(OR(H2802="",H2802=0),"",IF(L2802="",IF(J2802="","",IF(OR(ISTEXT(J2802),ISTEXT(H2802)),"",J2802/H2802)),IF(OR(ISTEXT(L2802),ISTEXT(H2802)),"",L2802/H2802)))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IF(OR(ISTEXT(H2805),ISTEXT(F2805)),"",H2805/F2805))</f>
        <v/>
      </c>
      <c r="H2805" s="33" t="n"/>
      <c r="I2805" s="33" t="n"/>
      <c r="J2805" s="33">
        <f>IF(I2805="", "", IF(OR(ISTEXT(I2805),ISTEXT($F2805)),"",I2805*$F2805))</f>
        <v/>
      </c>
      <c r="K2805" s="33" t="n"/>
      <c r="L2805" s="33">
        <f>IF(K2805="", "", IF(OR(ISTEXT(K2805),ISTEXT($F2805)),"",K2805*$F2805))</f>
        <v/>
      </c>
      <c r="M2805" s="30">
        <f>IF(OR(H2805="",H2805=0),"",IF(K2805="",IF(J2805="","",IF(OR(ISTEXT(J2805),ISTEXT(H2805)),"",J2805/H2805)),IF(OR(ISTEXT(L2805),ISTEXT(H2805)),"",L2805/H2805)))</f>
        <v/>
      </c>
    </row>
    <row r="2806" ht="13.35" customHeight="1" s="162">
      <c r="B2806" s="31" t="n"/>
      <c r="C2806" s="31" t="n"/>
      <c r="E2806" s="31" t="n"/>
      <c r="F2806" s="32" t="n"/>
      <c r="G2806" s="33">
        <f>IF(F2806="", "", IF(OR(ISTEXT(H2806),ISTEXT(F2806)),"",H2806/F2806))</f>
        <v/>
      </c>
      <c r="H2806" s="33" t="n"/>
      <c r="I2806" s="33" t="n"/>
      <c r="J2806" s="33">
        <f>IF(I2806="", "", IF(OR(ISTEXT(I2806),ISTEXT($F2806)),"",I2806*$F2806))</f>
        <v/>
      </c>
      <c r="K2806" s="33" t="n"/>
      <c r="L2806" s="33">
        <f>IF(K2806="", "", IF(OR(ISTEXT(K2806),ISTEXT($F2806)),"",K2806*$F2806))</f>
        <v/>
      </c>
      <c r="M2806" s="30">
        <f>IF(OR(H2806="",H2806=0),"",IF(K2806="",IF(J2806="","",IF(OR(ISTEXT(J2806),ISTEXT(H2806)),"",J2806/H2806)),IF(OR(ISTEXT(L2806),ISTEXT(H2806)),"",L2806/H2806)))</f>
        <v/>
      </c>
    </row>
    <row r="2807" ht="13.35" customHeight="1" s="162">
      <c r="B2807" s="31" t="n"/>
      <c r="C2807" s="31" t="n"/>
      <c r="E2807" s="31" t="n"/>
      <c r="F2807" s="32" t="n"/>
      <c r="G2807" s="33">
        <f>IF(F2807="", "", IF(OR(ISTEXT(H2807),ISTEXT(F2807)),"",H2807/F2807))</f>
        <v/>
      </c>
      <c r="H2807" s="33" t="n"/>
      <c r="I2807" s="33" t="n"/>
      <c r="J2807" s="33">
        <f>IF(I2807="", "", IF(OR(ISTEXT(I2807),ISTEXT($F2807)),"",I2807*$F2807))</f>
        <v/>
      </c>
      <c r="K2807" s="33" t="n"/>
      <c r="L2807" s="33">
        <f>IF(K2807="", "", IF(OR(ISTEXT(K2807),ISTEXT($F2807)),"",K2807*$F2807))</f>
        <v/>
      </c>
      <c r="M2807" s="30">
        <f>IF(OR(H2807="",H2807=0),"",IF(K2807="",IF(J2807="","",IF(OR(ISTEXT(J2807),ISTEXT(H2807)),"",J2807/H2807)),IF(OR(ISTEXT(L2807),ISTEXT(H2807)),"",L2807/H2807)))</f>
        <v/>
      </c>
    </row>
    <row r="2808" ht="13.35" customHeight="1" s="162">
      <c r="B2808" s="31" t="n"/>
      <c r="C2808" s="31" t="n"/>
      <c r="E2808" s="31" t="n"/>
      <c r="F2808" s="32" t="n"/>
      <c r="G2808" s="33">
        <f>IF(F2808="", "", IF(OR(ISTEXT(H2808),ISTEXT(F2808)),"",H2808/F2808))</f>
        <v/>
      </c>
      <c r="H2808" s="33" t="n"/>
      <c r="I2808" s="33" t="n"/>
      <c r="J2808" s="33">
        <f>IF(I2808="", "", IF(OR(ISTEXT(I2808),ISTEXT($F2808)),"",I2808*$F2808))</f>
        <v/>
      </c>
      <c r="K2808" s="33" t="n"/>
      <c r="L2808" s="33">
        <f>IF(K2808="", "", IF(OR(ISTEXT(K2808),ISTEXT($F2808)),"",K2808*$F2808))</f>
        <v/>
      </c>
      <c r="M2808" s="30">
        <f>IF(OR(H2808="",H2808=0),"",IF(K2808="",IF(J2808="","",IF(OR(ISTEXT(J2808),ISTEXT(H2808)),"",J2808/H2808)),IF(OR(ISTEXT(L2808),ISTEXT(H2808)),"",L2808/H2808)))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IF(OR(H2809="",H2809=0),"",IF(L2809="",IF(J2809="","",IF(OR(ISTEXT(J2809),ISTEXT(H2809)),"",J2809/H2809)),IF(OR(ISTEXT(L2809),ISTEXT(H2809)),"",L2809/H2809)))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c r="K2814" s="425" t="inlineStr">
        <is>
          <t>Shv Bore M/F:</t>
        </is>
      </c>
      <c r="M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IF(OR(L2817="",K2817="",K2817=0),"",IF(OR(ISTEXT(L2817),ISTEXT(K2817)),"",L2817/K2817))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IF(OR(L2818="",K2818="",K2818=0),"",IF(OR(ISTEXT(L2818),ISTEXT(K2818)),"",L2818/K2818))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IF(K2817="","",IF(ISTEXT(K2817),"",K2817-N(K2818)))</f>
        <v/>
      </c>
      <c r="L2819" s="24">
        <f>IF(L2817="","",IF(ISTEXT(L2817),"",L2817-N(L2818)))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Shv OD/Bore/PD</t>
        </is>
      </c>
      <c r="J2824" s="400" t="n"/>
      <c r="K2824" s="401" t="n"/>
      <c r="L2824">
        <f>IF('{Equipment Data Entry}'!J34="","",'{Equipment Data Entry}'!J34)</f>
        <v/>
      </c>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Sheave OD/Bore</t>
        </is>
      </c>
      <c r="J2825" s="400" t="n"/>
      <c r="K2825" s="401" t="n"/>
      <c r="L2825">
        <f>IF('{Equipment Data Entry}'!K34="","",'{Equipment Data Entry}'!K34)</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AVERAGE(E2827,F2827,G2827)*AVERAGE(E2828,F2828,G2828)*0.8*0.9*1.732/746))</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I2831" s="199" t="inlineStr">
        <is>
          <t>VSD Frequency</t>
        </is>
      </c>
      <c r="J2831" s="401" t="n"/>
      <c r="K2831" s="66" t="n"/>
      <c r="L2831" s="66"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99" t="inlineStr">
        <is>
          <t>OA Damper Position</t>
        </is>
      </c>
      <c r="J2832" s="400" t="n"/>
      <c r="K2832" s="401" t="n"/>
      <c r="L2832" s="56" t="n"/>
    </row>
    <row r="2833" ht="13.35" customHeight="1" s="162">
      <c r="B2833" s="491" t="inlineStr">
        <is>
          <t>Lvg.</t>
        </is>
      </c>
      <c r="C2833" s="492" t="n"/>
      <c r="D2833" s="492" t="n"/>
      <c r="E2833" s="492" t="n"/>
      <c r="F2833" s="492" t="n"/>
      <c r="G2833" s="492" t="n"/>
      <c r="H2833" s="23" t="n"/>
    </row>
    <row r="2834" ht="13.35" customHeight="1" s="162">
      <c r="B2834" s="425" t="inlineStr">
        <is>
          <t>Unit type:</t>
        </is>
      </c>
      <c r="D2834" s="522" t="inlineStr">
        <is>
          <t>RTU</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IF(OR(H2851="",H2851=0),"",IF(L2851="",IF(J2851="","",IF(OR(ISTEXT(J2851),ISTEXT(H2851)),"",J2851/H2851)),IF(OR(ISTEXT(L2851),ISTEXT(H2851)),"",L2851/H2851)))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IF(OR(ISTEXT(H2854),ISTEXT(F2854)),"",H2854/F2854))</f>
        <v/>
      </c>
      <c r="H2854" s="33">
        <f>IF(H2851="","",IF(ISTEXT(H2851),"",H2851-N(H2859)))</f>
        <v/>
      </c>
      <c r="I2854" s="33" t="n"/>
      <c r="J2854" s="33">
        <f>IF(I2854="", "", IF(OR(ISTEXT(I2854),ISTEXT($F2854)),"",I2854*$F2854))</f>
        <v/>
      </c>
      <c r="K2854" s="33" t="n"/>
      <c r="L2854" s="33">
        <f>IF(L2859="","",IF(ISTEXT(L2851),"",L2851-N(L2859)))</f>
        <v/>
      </c>
      <c r="M2854" s="30">
        <f>IF(OR(H2854="",H2854=0),"",IF(K2854="",IF(J2854="","",IF(OR(ISTEXT(J2854),ISTEXT(H2854)),"",J2854/H2854)),IF(OR(ISTEXT(L2854),ISTEXT(H2854)),"",L2854/H2854)))</f>
        <v/>
      </c>
    </row>
    <row r="2855" ht="13.35" customHeight="1" s="162">
      <c r="B2855" s="31" t="n"/>
      <c r="C2855" s="31" t="n"/>
      <c r="E2855" s="31"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IF(OR(H2856="",H2856=0),"",IF(L2856="",IF(J2856="","",IF(OR(ISTEXT(J2856),ISTEXT(H2856)),"",J2856/H2856)),IF(OR(ISTEXT(L2856),ISTEXT(H2856)),"",L2856/H2856)))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IF(OR(ISTEXT(H2859),ISTEXT(F2859)),"",H2859/F2859))</f>
        <v/>
      </c>
      <c r="H2859" s="33" t="n"/>
      <c r="I2859" s="33" t="n"/>
      <c r="J2859" s="33">
        <f>IF(I2859="", "", IF(OR(ISTEXT(I2859),ISTEXT($F2859)),"",I2859*$F2859))</f>
        <v/>
      </c>
      <c r="K2859" s="33" t="n"/>
      <c r="L2859" s="33">
        <f>IF(K2859="", "", IF(OR(ISTEXT(K2859),ISTEXT($F2859)),"",K2859*$F2859))</f>
        <v/>
      </c>
      <c r="M2859" s="30">
        <f>IF(OR(H2859="",H2859=0),"",IF(K2859="",IF(J2859="","",IF(OR(ISTEXT(J2859),ISTEXT(H2859)),"",J2859/H2859)),IF(OR(ISTEXT(L2859),ISTEXT(H2859)),"",L2859/H2859)))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IF(OR(H2906="",H2906=0),"",IF(L2906="",IF(J2906="","",IF(OR(ISTEXT(J2906),ISTEXT(H2906)),"",J2906/H2906)),IF(OR(ISTEXT(L2906),ISTEXT(H2906)),"",L2906/H2906)))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IF(OR(ISTEXT(H2909),ISTEXT(F2909)),"",H2909/F2909))</f>
        <v/>
      </c>
      <c r="H2909" s="33" t="n"/>
      <c r="I2909" s="33" t="n"/>
      <c r="J2909" s="33">
        <f>IF(I2909="", "", IF(OR(ISTEXT(I2909),ISTEXT($F2909)),"",I2909*$F2909))</f>
        <v/>
      </c>
      <c r="K2909" s="33" t="n"/>
      <c r="L2909" s="33">
        <f>IF(K2909="", "", IF(OR(ISTEXT(K2909),ISTEXT($F2909)),"",K2909*$F2909))</f>
        <v/>
      </c>
      <c r="M2909" s="30">
        <f>IF(OR(H2909="",H2909=0),"",IF(K2909="",IF(J2909="","",IF(OR(ISTEXT(J2909),ISTEXT(H2909)),"",J2909/H2909)),IF(OR(ISTEXT(L2909),ISTEXT(H2909)),"",L2909/H2909)))</f>
        <v/>
      </c>
    </row>
    <row r="2910" ht="13.35" customHeight="1" s="162">
      <c r="B2910" s="31" t="n"/>
      <c r="C2910" s="31" t="n"/>
      <c r="E2910" s="31" t="n"/>
      <c r="F2910" s="32" t="n"/>
      <c r="G2910" s="33">
        <f>IF(F2910="", "", IF(OR(ISTEXT(H2910),ISTEXT(F2910)),"",H2910/F2910))</f>
        <v/>
      </c>
      <c r="H2910" s="33" t="n"/>
      <c r="I2910" s="33" t="n"/>
      <c r="J2910" s="33">
        <f>IF(I2910="", "", IF(OR(ISTEXT(I2910),ISTEXT($F2910)),"",I2910*$F2910))</f>
        <v/>
      </c>
      <c r="K2910" s="33" t="n"/>
      <c r="L2910" s="33">
        <f>IF(K2910="", "", IF(OR(ISTEXT(K2910),ISTEXT($F2910)),"",K2910*$F2910))</f>
        <v/>
      </c>
      <c r="M2910" s="30">
        <f>IF(OR(H2910="",H2910=0),"",IF(K2910="",IF(J2910="","",IF(OR(ISTEXT(J2910),ISTEXT(H2910)),"",J2910/H2910)),IF(OR(ISTEXT(L2910),ISTEXT(H2910)),"",L2910/H2910)))</f>
        <v/>
      </c>
    </row>
    <row r="2911" ht="13.35" customHeight="1" s="162">
      <c r="B2911" s="31" t="n"/>
      <c r="C2911" s="31" t="n"/>
      <c r="E2911" s="31" t="n"/>
      <c r="F2911" s="32" t="n"/>
      <c r="G2911" s="33">
        <f>IF(F2911="", "", IF(OR(ISTEXT(H2911),ISTEXT(F2911)),"",H2911/F2911))</f>
        <v/>
      </c>
      <c r="H2911" s="33" t="n"/>
      <c r="I2911" s="33" t="n"/>
      <c r="J2911" s="33">
        <f>IF(I2911="", "", IF(OR(ISTEXT(I2911),ISTEXT($F2911)),"",I2911*$F2911))</f>
        <v/>
      </c>
      <c r="K2911" s="33" t="n"/>
      <c r="L2911" s="33">
        <f>IF(K2911="", "", IF(OR(ISTEXT(K2911),ISTEXT($F2911)),"",K2911*$F2911))</f>
        <v/>
      </c>
      <c r="M2911" s="30">
        <f>IF(OR(H2911="",H2911=0),"",IF(K2911="",IF(J2911="","",IF(OR(ISTEXT(J2911),ISTEXT(H2911)),"",J2911/H2911)),IF(OR(ISTEXT(L2911),ISTEXT(H2911)),"",L2911/H2911)))</f>
        <v/>
      </c>
    </row>
    <row r="2912" ht="13.35" customHeight="1" s="162">
      <c r="B2912" s="31" t="n"/>
      <c r="C2912" s="31" t="n"/>
      <c r="E2912" s="31" t="n"/>
      <c r="F2912" s="32" t="n"/>
      <c r="G2912" s="33">
        <f>IF(F2912="", "", IF(OR(ISTEXT(H2912),ISTEXT(F2912)),"",H2912/F2912))</f>
        <v/>
      </c>
      <c r="H2912" s="33" t="n"/>
      <c r="I2912" s="33" t="n"/>
      <c r="J2912" s="33">
        <f>IF(I2912="", "", IF(OR(ISTEXT(I2912),ISTEXT($F2912)),"",I2912*$F2912))</f>
        <v/>
      </c>
      <c r="K2912" s="33" t="n"/>
      <c r="L2912" s="33">
        <f>IF(K2912="", "", IF(OR(ISTEXT(K2912),ISTEXT($F2912)),"",K2912*$F2912))</f>
        <v/>
      </c>
      <c r="M2912" s="30">
        <f>IF(OR(H2912="",H2912=0),"",IF(K2912="",IF(J2912="","",IF(OR(ISTEXT(J2912),ISTEXT(H2912)),"",J2912/H2912)),IF(OR(ISTEXT(L2912),ISTEXT(H2912)),"",L2912/H2912)))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IF(OR(H2913="",H2913=0),"",IF(L2913="",IF(J2913="","",IF(OR(ISTEXT(J2913),ISTEXT(H2913)),"",J2913/H2913)),IF(OR(ISTEXT(L2913),ISTEXT(H2913)),"",L2913/H2913)))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c r="K2918" s="425" t="inlineStr">
        <is>
          <t>Shv Bore M/F:</t>
        </is>
      </c>
      <c r="M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IF(OR(L2921="",K2921="",K2921=0),"",IF(OR(ISTEXT(L2921),ISTEXT(K2921)),"",L2921/K2921))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IF(OR(L2922="",K2922="",K2922=0),"",IF(OR(ISTEXT(L2922),ISTEXT(K2922)),"",L2922/K2922))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IF(K2921="","",IF(ISTEXT(K2921),"",K2921-N(K2922)))</f>
        <v/>
      </c>
      <c r="L2923" s="24">
        <f>IF(L2921="","",IF(ISTEXT(L2921),"",L2921-N(L2922)))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Shv OD/Bore/PD</t>
        </is>
      </c>
      <c r="J2928" s="400" t="n"/>
      <c r="K2928" s="401" t="n"/>
      <c r="L2928">
        <f>IF('{Equipment Data Entry}'!J35="","",'{Equipment Data Entry}'!J35)</f>
        <v/>
      </c>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Sheave OD/Bore</t>
        </is>
      </c>
      <c r="J2929" s="400" t="n"/>
      <c r="K2929" s="401" t="n"/>
      <c r="L2929">
        <f>IF('{Equipment Data Entry}'!K35="","",'{Equipment Data Entry}'!K35)</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AVERAGE(E2931,F2931,G2931)*AVERAGE(E2932,F2932,G2932)*0.8*0.9*1.732/746))</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I2935" s="199" t="inlineStr">
        <is>
          <t>VSD Frequency</t>
        </is>
      </c>
      <c r="J2935" s="401" t="n"/>
      <c r="K2935" s="66" t="n"/>
      <c r="L2935" s="66"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99" t="inlineStr">
        <is>
          <t>OA Damper Position</t>
        </is>
      </c>
      <c r="J2936" s="400" t="n"/>
      <c r="K2936" s="401" t="n"/>
      <c r="L2936" s="56" t="n"/>
    </row>
    <row r="2937" ht="13.35" customHeight="1" s="162">
      <c r="B2937" s="491" t="inlineStr">
        <is>
          <t>Lvg.</t>
        </is>
      </c>
      <c r="C2937" s="492" t="n"/>
      <c r="D2937" s="492" t="n"/>
      <c r="E2937" s="492" t="n"/>
      <c r="F2937" s="492" t="n"/>
      <c r="G2937" s="492" t="n"/>
      <c r="H2937" s="23" t="n"/>
    </row>
    <row r="2938" ht="13.35" customHeight="1" s="162">
      <c r="B2938" s="425" t="inlineStr">
        <is>
          <t>Unit type:</t>
        </is>
      </c>
      <c r="D2938" s="522" t="inlineStr">
        <is>
          <t>RTU</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IF(OR(H2955="",H2955=0),"",IF(L2955="",IF(J2955="","",IF(OR(ISTEXT(J2955),ISTEXT(H2955)),"",J2955/H2955)),IF(OR(ISTEXT(L2955),ISTEXT(H2955)),"",L2955/H2955)))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IF(OR(ISTEXT(H2958),ISTEXT(F2958)),"",H2958/F2958))</f>
        <v/>
      </c>
      <c r="H2958" s="33">
        <f>IF(H2955="","",IF(ISTEXT(H2955),"",H2955-N(H2963)))</f>
        <v/>
      </c>
      <c r="I2958" s="33" t="n"/>
      <c r="J2958" s="33">
        <f>IF(I2958="", "", IF(OR(ISTEXT(I2958),ISTEXT($F2958)),"",I2958*$F2958))</f>
        <v/>
      </c>
      <c r="K2958" s="33" t="n"/>
      <c r="L2958" s="33">
        <f>IF(L2963="","",IF(ISTEXT(L2955),"",L2955-N(L2963)))</f>
        <v/>
      </c>
      <c r="M2958" s="30">
        <f>IF(OR(H2958="",H2958=0),"",IF(K2958="",IF(J2958="","",IF(OR(ISTEXT(J2958),ISTEXT(H2958)),"",J2958/H2958)),IF(OR(ISTEXT(L2958),ISTEXT(H2958)),"",L2958/H2958)))</f>
        <v/>
      </c>
    </row>
    <row r="2959" ht="13.35" customHeight="1" s="162">
      <c r="B2959" s="31" t="n"/>
      <c r="C2959" s="31" t="n"/>
      <c r="E2959" s="31"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IF(OR(H2960="",H2960=0),"",IF(L2960="",IF(J2960="","",IF(OR(ISTEXT(J2960),ISTEXT(H2960)),"",J2960/H2960)),IF(OR(ISTEXT(L2960),ISTEXT(H2960)),"",L2960/H2960)))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IF(OR(ISTEXT(H2963),ISTEXT(F2963)),"",H2963/F2963))</f>
        <v/>
      </c>
      <c r="H2963" s="33" t="n"/>
      <c r="I2963" s="33" t="n"/>
      <c r="J2963" s="33">
        <f>IF(I2963="", "", IF(OR(ISTEXT(I2963),ISTEXT($F2963)),"",I2963*$F2963))</f>
        <v/>
      </c>
      <c r="K2963" s="33" t="n"/>
      <c r="L2963" s="33">
        <f>IF(K2963="", "", IF(OR(ISTEXT(K2963),ISTEXT($F2963)),"",K2963*$F2963))</f>
        <v/>
      </c>
      <c r="M2963" s="30">
        <f>IF(OR(H2963="",H2963=0),"",IF(K2963="",IF(J2963="","",IF(OR(ISTEXT(J2963),ISTEXT(H2963)),"",J2963/H2963)),IF(OR(ISTEXT(L2963),ISTEXT(H2963)),"",L2963/H2963)))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IF(OR(H3010="",H3010=0),"",IF(L3010="",IF(J3010="","",IF(OR(ISTEXT(J3010),ISTEXT(H3010)),"",J3010/H3010)),IF(OR(ISTEXT(L3010),ISTEXT(H3010)),"",L3010/H3010)))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IF(OR(ISTEXT(H3013),ISTEXT(F3013)),"",H3013/F3013))</f>
        <v/>
      </c>
      <c r="H3013" s="33" t="n"/>
      <c r="I3013" s="33" t="n"/>
      <c r="J3013" s="33">
        <f>IF(I3013="", "", IF(OR(ISTEXT(I3013),ISTEXT($F3013)),"",I3013*$F3013))</f>
        <v/>
      </c>
      <c r="K3013" s="33" t="n"/>
      <c r="L3013" s="33">
        <f>IF(K3013="", "", IF(OR(ISTEXT(K3013),ISTEXT($F3013)),"",K3013*$F3013))</f>
        <v/>
      </c>
      <c r="M3013" s="30">
        <f>IF(OR(H3013="",H3013=0),"",IF(K3013="",IF(J3013="","",IF(OR(ISTEXT(J3013),ISTEXT(H3013)),"",J3013/H3013)),IF(OR(ISTEXT(L3013),ISTEXT(H3013)),"",L3013/H3013)))</f>
        <v/>
      </c>
    </row>
    <row r="3014" ht="13.35" customHeight="1" s="162">
      <c r="B3014" s="31" t="n"/>
      <c r="C3014" s="31" t="n"/>
      <c r="E3014" s="31" t="n"/>
      <c r="F3014" s="32" t="n"/>
      <c r="G3014" s="33">
        <f>IF(F3014="", "", IF(OR(ISTEXT(H3014),ISTEXT(F3014)),"",H3014/F3014))</f>
        <v/>
      </c>
      <c r="H3014" s="33" t="n"/>
      <c r="I3014" s="33" t="n"/>
      <c r="J3014" s="33">
        <f>IF(I3014="", "", IF(OR(ISTEXT(I3014),ISTEXT($F3014)),"",I3014*$F3014))</f>
        <v/>
      </c>
      <c r="K3014" s="33" t="n"/>
      <c r="L3014" s="33">
        <f>IF(K3014="", "", IF(OR(ISTEXT(K3014),ISTEXT($F3014)),"",K3014*$F3014))</f>
        <v/>
      </c>
      <c r="M3014" s="30">
        <f>IF(OR(H3014="",H3014=0),"",IF(K3014="",IF(J3014="","",IF(OR(ISTEXT(J3014),ISTEXT(H3014)),"",J3014/H3014)),IF(OR(ISTEXT(L3014),ISTEXT(H3014)),"",L3014/H3014)))</f>
        <v/>
      </c>
    </row>
    <row r="3015" ht="13.35" customHeight="1" s="162">
      <c r="B3015" s="31" t="n"/>
      <c r="C3015" s="31" t="n"/>
      <c r="E3015" s="31" t="n"/>
      <c r="F3015" s="32" t="n"/>
      <c r="G3015" s="33">
        <f>IF(F3015="", "", IF(OR(ISTEXT(H3015),ISTEXT(F3015)),"",H3015/F3015))</f>
        <v/>
      </c>
      <c r="H3015" s="33" t="n"/>
      <c r="I3015" s="33" t="n"/>
      <c r="J3015" s="33">
        <f>IF(I3015="", "", IF(OR(ISTEXT(I3015),ISTEXT($F3015)),"",I3015*$F3015))</f>
        <v/>
      </c>
      <c r="K3015" s="33" t="n"/>
      <c r="L3015" s="33">
        <f>IF(K3015="", "", IF(OR(ISTEXT(K3015),ISTEXT($F3015)),"",K3015*$F3015))</f>
        <v/>
      </c>
      <c r="M3015" s="30">
        <f>IF(OR(H3015="",H3015=0),"",IF(K3015="",IF(J3015="","",IF(OR(ISTEXT(J3015),ISTEXT(H3015)),"",J3015/H3015)),IF(OR(ISTEXT(L3015),ISTEXT(H3015)),"",L3015/H3015)))</f>
        <v/>
      </c>
    </row>
    <row r="3016" ht="13.35" customHeight="1" s="162">
      <c r="B3016" s="31" t="n"/>
      <c r="C3016" s="31" t="n"/>
      <c r="E3016" s="31" t="n"/>
      <c r="F3016" s="32" t="n"/>
      <c r="G3016" s="33">
        <f>IF(F3016="", "", IF(OR(ISTEXT(H3016),ISTEXT(F3016)),"",H3016/F3016))</f>
        <v/>
      </c>
      <c r="H3016" s="33" t="n"/>
      <c r="I3016" s="33" t="n"/>
      <c r="J3016" s="33">
        <f>IF(I3016="", "", IF(OR(ISTEXT(I3016),ISTEXT($F3016)),"",I3016*$F3016))</f>
        <v/>
      </c>
      <c r="K3016" s="33" t="n"/>
      <c r="L3016" s="33">
        <f>IF(K3016="", "", IF(OR(ISTEXT(K3016),ISTEXT($F3016)),"",K3016*$F3016))</f>
        <v/>
      </c>
      <c r="M3016" s="30">
        <f>IF(OR(H3016="",H3016=0),"",IF(K3016="",IF(J3016="","",IF(OR(ISTEXT(J3016),ISTEXT(H3016)),"",J3016/H3016)),IF(OR(ISTEXT(L3016),ISTEXT(H3016)),"",L3016/H3016)))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IF(OR(H3017="",H3017=0),"",IF(L3017="",IF(J3017="","",IF(OR(ISTEXT(J3017),ISTEXT(H3017)),"",J3017/H3017)),IF(OR(ISTEXT(L3017),ISTEXT(H3017)),"",L3017/H3017)))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c r="K3022" s="425" t="inlineStr">
        <is>
          <t>Shv Bore M/F:</t>
        </is>
      </c>
      <c r="M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IF(OR(L3025="",K3025="",K3025=0),"",IF(OR(ISTEXT(L3025),ISTEXT(K3025)),"",L3025/K3025))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IF(OR(L3026="",K3026="",K3026=0),"",IF(OR(ISTEXT(L3026),ISTEXT(K3026)),"",L3026/K3026))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IF(K3025="","",IF(ISTEXT(K3025),"",K3025-N(K3026)))</f>
        <v/>
      </c>
      <c r="L3027" s="24">
        <f>IF(L3025="","",IF(ISTEXT(L3025),"",L3025-N(L3026)))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Shv OD/Bore/PD</t>
        </is>
      </c>
      <c r="J3032" s="400" t="n"/>
      <c r="K3032" s="401" t="n"/>
      <c r="L3032">
        <f>IF('{Equipment Data Entry}'!J36="","",'{Equipment Data Entry}'!J36)</f>
        <v/>
      </c>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Sheave OD/Bore</t>
        </is>
      </c>
      <c r="J3033" s="400" t="n"/>
      <c r="K3033" s="401" t="n"/>
      <c r="L3033">
        <f>IF('{Equipment Data Entry}'!K36="","",'{Equipment Data Entry}'!K36)</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AVERAGE(E3035,F3035,G3035)*AVERAGE(E3036,F3036,G3036)*0.8*0.9*1.732/746))</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I3039" s="199" t="inlineStr">
        <is>
          <t>VSD Frequency</t>
        </is>
      </c>
      <c r="J3039" s="401" t="n"/>
      <c r="K3039" s="66" t="n"/>
      <c r="L3039" s="66"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99" t="inlineStr">
        <is>
          <t>OA Damper Position</t>
        </is>
      </c>
      <c r="J3040" s="400" t="n"/>
      <c r="K3040" s="401" t="n"/>
      <c r="L3040" s="56" t="n"/>
    </row>
    <row r="3041" ht="13.35" customHeight="1" s="162">
      <c r="B3041" s="491" t="inlineStr">
        <is>
          <t>Lvg.</t>
        </is>
      </c>
      <c r="C3041" s="492" t="n"/>
      <c r="D3041" s="492" t="n"/>
      <c r="E3041" s="492" t="n"/>
      <c r="F3041" s="492" t="n"/>
      <c r="G3041" s="492" t="n"/>
      <c r="H3041" s="23" t="n"/>
    </row>
    <row r="3042" ht="13.35" customHeight="1" s="162">
      <c r="B3042" s="425" t="inlineStr">
        <is>
          <t>Unit type:</t>
        </is>
      </c>
      <c r="D3042" s="522" t="inlineStr">
        <is>
          <t>RTU</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IF(OR(H3059="",H3059=0),"",IF(L3059="",IF(J3059="","",IF(OR(ISTEXT(J3059),ISTEXT(H3059)),"",J3059/H3059)),IF(OR(ISTEXT(L3059),ISTEXT(H3059)),"",L3059/H3059)))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IF(OR(ISTEXT(H3062),ISTEXT(F3062)),"",H3062/F3062))</f>
        <v/>
      </c>
      <c r="H3062" s="33">
        <f>IF(H3059="","",IF(ISTEXT(H3059),"",H3059-N(H3067)))</f>
        <v/>
      </c>
      <c r="I3062" s="33" t="n"/>
      <c r="J3062" s="33">
        <f>IF(I3062="", "", IF(OR(ISTEXT(I3062),ISTEXT($F3062)),"",I3062*$F3062))</f>
        <v/>
      </c>
      <c r="K3062" s="33" t="n"/>
      <c r="L3062" s="33">
        <f>IF(L3067="","",IF(ISTEXT(L3059),"",L3059-N(L3067)))</f>
        <v/>
      </c>
      <c r="M3062" s="30">
        <f>IF(OR(H3062="",H3062=0),"",IF(K3062="",IF(J3062="","",IF(OR(ISTEXT(J3062),ISTEXT(H3062)),"",J3062/H3062)),IF(OR(ISTEXT(L3062),ISTEXT(H3062)),"",L3062/H3062)))</f>
        <v/>
      </c>
    </row>
    <row r="3063" ht="13.35" customHeight="1" s="162">
      <c r="B3063" s="31" t="n"/>
      <c r="C3063" s="31" t="n"/>
      <c r="E3063" s="31"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IF(OR(H3064="",H3064=0),"",IF(L3064="",IF(J3064="","",IF(OR(ISTEXT(J3064),ISTEXT(H3064)),"",J3064/H3064)),IF(OR(ISTEXT(L3064),ISTEXT(H3064)),"",L3064/H3064)))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IF(OR(ISTEXT(H3067),ISTEXT(F3067)),"",H3067/F3067))</f>
        <v/>
      </c>
      <c r="H3067" s="33" t="n"/>
      <c r="I3067" s="33" t="n"/>
      <c r="J3067" s="33">
        <f>IF(I3067="", "", IF(OR(ISTEXT(I3067),ISTEXT($F3067)),"",I3067*$F3067))</f>
        <v/>
      </c>
      <c r="K3067" s="33" t="n"/>
      <c r="L3067" s="33">
        <f>IF(K3067="", "", IF(OR(ISTEXT(K3067),ISTEXT($F3067)),"",K3067*$F3067))</f>
        <v/>
      </c>
      <c r="M3067" s="30">
        <f>IF(OR(H3067="",H3067=0),"",IF(K3067="",IF(J3067="","",IF(OR(ISTEXT(J3067),ISTEXT(H3067)),"",J3067/H3067)),IF(OR(ISTEXT(L3067),ISTEXT(H3067)),"",L3067/H3067)))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IF(OR(H3114="",H3114=0),"",IF(L3114="",IF(J3114="","",IF(OR(ISTEXT(J3114),ISTEXT(H3114)),"",J3114/H3114)),IF(OR(ISTEXT(L3114),ISTEXT(H3114)),"",L3114/H3114)))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IF(OR(ISTEXT(H3117),ISTEXT(F3117)),"",H3117/F3117))</f>
        <v/>
      </c>
      <c r="H3117" s="33" t="n"/>
      <c r="I3117" s="33" t="n"/>
      <c r="J3117" s="33">
        <f>IF(I3117="", "", IF(OR(ISTEXT(I3117),ISTEXT($F3117)),"",I3117*$F3117))</f>
        <v/>
      </c>
      <c r="K3117" s="33" t="n"/>
      <c r="L3117" s="33">
        <f>IF(K3117="", "", IF(OR(ISTEXT(K3117),ISTEXT($F3117)),"",K3117*$F3117))</f>
        <v/>
      </c>
      <c r="M3117" s="30">
        <f>IF(OR(H3117="",H3117=0),"",IF(K3117="",IF(J3117="","",IF(OR(ISTEXT(J3117),ISTEXT(H3117)),"",J3117/H3117)),IF(OR(ISTEXT(L3117),ISTEXT(H3117)),"",L3117/H3117)))</f>
        <v/>
      </c>
    </row>
    <row r="3118" ht="13.35" customHeight="1" s="162">
      <c r="B3118" s="31" t="n"/>
      <c r="C3118" s="31" t="n"/>
      <c r="E3118" s="31" t="n"/>
      <c r="F3118" s="32" t="n"/>
      <c r="G3118" s="33">
        <f>IF(F3118="", "", IF(OR(ISTEXT(H3118),ISTEXT(F3118)),"",H3118/F3118))</f>
        <v/>
      </c>
      <c r="H3118" s="33" t="n"/>
      <c r="I3118" s="33" t="n"/>
      <c r="J3118" s="33">
        <f>IF(I3118="", "", IF(OR(ISTEXT(I3118),ISTEXT($F3118)),"",I3118*$F3118))</f>
        <v/>
      </c>
      <c r="K3118" s="33" t="n"/>
      <c r="L3118" s="33">
        <f>IF(K3118="", "", IF(OR(ISTEXT(K3118),ISTEXT($F3118)),"",K3118*$F3118))</f>
        <v/>
      </c>
      <c r="M3118" s="30">
        <f>IF(OR(H3118="",H3118=0),"",IF(K3118="",IF(J3118="","",IF(OR(ISTEXT(J3118),ISTEXT(H3118)),"",J3118/H3118)),IF(OR(ISTEXT(L3118),ISTEXT(H3118)),"",L3118/H3118)))</f>
        <v/>
      </c>
    </row>
    <row r="3119" ht="13.35" customHeight="1" s="162">
      <c r="B3119" s="31" t="n"/>
      <c r="C3119" s="31" t="n"/>
      <c r="E3119" s="31" t="n"/>
      <c r="F3119" s="32" t="n"/>
      <c r="G3119" s="33">
        <f>IF(F3119="", "", IF(OR(ISTEXT(H3119),ISTEXT(F3119)),"",H3119/F3119))</f>
        <v/>
      </c>
      <c r="H3119" s="33" t="n"/>
      <c r="I3119" s="33" t="n"/>
      <c r="J3119" s="33">
        <f>IF(I3119="", "", IF(OR(ISTEXT(I3119),ISTEXT($F3119)),"",I3119*$F3119))</f>
        <v/>
      </c>
      <c r="K3119" s="33" t="n"/>
      <c r="L3119" s="33">
        <f>IF(K3119="", "", IF(OR(ISTEXT(K3119),ISTEXT($F3119)),"",K3119*$F3119))</f>
        <v/>
      </c>
      <c r="M3119" s="30">
        <f>IF(OR(H3119="",H3119=0),"",IF(K3119="",IF(J3119="","",IF(OR(ISTEXT(J3119),ISTEXT(H3119)),"",J3119/H3119)),IF(OR(ISTEXT(L3119),ISTEXT(H3119)),"",L3119/H3119)))</f>
        <v/>
      </c>
    </row>
    <row r="3120" ht="13.35" customHeight="1" s="162">
      <c r="B3120" s="31" t="n"/>
      <c r="C3120" s="31" t="n"/>
      <c r="E3120" s="31" t="n"/>
      <c r="F3120" s="32" t="n"/>
      <c r="G3120" s="33">
        <f>IF(F3120="", "", IF(OR(ISTEXT(H3120),ISTEXT(F3120)),"",H3120/F3120))</f>
        <v/>
      </c>
      <c r="H3120" s="33" t="n"/>
      <c r="I3120" s="33" t="n"/>
      <c r="J3120" s="33">
        <f>IF(I3120="", "", IF(OR(ISTEXT(I3120),ISTEXT($F3120)),"",I3120*$F3120))</f>
        <v/>
      </c>
      <c r="K3120" s="33" t="n"/>
      <c r="L3120" s="33">
        <f>IF(K3120="", "", IF(OR(ISTEXT(K3120),ISTEXT($F3120)),"",K3120*$F3120))</f>
        <v/>
      </c>
      <c r="M3120" s="30">
        <f>IF(OR(H3120="",H3120=0),"",IF(K3120="",IF(J3120="","",IF(OR(ISTEXT(J3120),ISTEXT(H3120)),"",J3120/H3120)),IF(OR(ISTEXT(L3120),ISTEXT(H3120)),"",L3120/H3120)))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IF(OR(H3121="",H3121=0),"",IF(L3121="",IF(J3121="","",IF(OR(ISTEXT(J3121),ISTEXT(H3121)),"",J3121/H3121)),IF(OR(ISTEXT(L3121),ISTEXT(H3121)),"",L3121/H3121)))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c r="K3126" s="425" t="inlineStr">
        <is>
          <t>Shv Bore M/F:</t>
        </is>
      </c>
      <c r="M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IF(OR(L3129="",K3129="",K3129=0),"",IF(OR(ISTEXT(L3129),ISTEXT(K3129)),"",L3129/K3129))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IF(OR(L3130="",K3130="",K3130=0),"",IF(OR(ISTEXT(L3130),ISTEXT(K3130)),"",L3130/K3130))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IF(K3129="","",IF(ISTEXT(K3129),"",K3129-N(K3130)))</f>
        <v/>
      </c>
      <c r="L3131" s="24">
        <f>IF(L3129="","",IF(ISTEXT(L3129),"",L3129-N(L3130)))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Shv OD/Bore/PD</t>
        </is>
      </c>
      <c r="J3136" s="400" t="n"/>
      <c r="K3136" s="401" t="n"/>
      <c r="L3136">
        <f>IF('{Equipment Data Entry}'!J37="","",'{Equipment Data Entry}'!J37)</f>
        <v/>
      </c>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Sheave OD/Bore</t>
        </is>
      </c>
      <c r="J3137" s="400" t="n"/>
      <c r="K3137" s="401" t="n"/>
      <c r="L3137">
        <f>IF('{Equipment Data Entry}'!K37="","",'{Equipment Data Entry}'!K37)</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AVERAGE(E3139,F3139,G3139)*AVERAGE(E3140,F3140,G3140)*0.8*0.9*1.732/746))</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I3143" s="199" t="inlineStr">
        <is>
          <t>VSD Frequency</t>
        </is>
      </c>
      <c r="J3143" s="401" t="n"/>
      <c r="K3143" s="66" t="n"/>
      <c r="L3143" s="66"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99" t="inlineStr">
        <is>
          <t>OA Damper Position</t>
        </is>
      </c>
      <c r="J3144" s="400" t="n"/>
      <c r="K3144" s="401" t="n"/>
      <c r="L3144" s="56" t="n"/>
    </row>
    <row r="3145" ht="13.35" customHeight="1" s="162">
      <c r="B3145" s="491" t="inlineStr">
        <is>
          <t>Lvg.</t>
        </is>
      </c>
      <c r="C3145" s="492" t="n"/>
      <c r="D3145" s="492" t="n"/>
      <c r="E3145" s="492" t="n"/>
      <c r="F3145" s="492" t="n"/>
      <c r="G3145" s="492" t="n"/>
      <c r="H3145" s="23" t="n"/>
    </row>
    <row r="3146" ht="13.35" customHeight="1" s="162">
      <c r="B3146" s="425" t="inlineStr">
        <is>
          <t>Unit type:</t>
        </is>
      </c>
      <c r="D3146" s="522" t="inlineStr">
        <is>
          <t>RTU</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IF(OR(H3163="",H3163=0),"",IF(L3163="",IF(J3163="","",IF(OR(ISTEXT(J3163),ISTEXT(H3163)),"",J3163/H3163)),IF(OR(ISTEXT(L3163),ISTEXT(H3163)),"",L3163/H3163)))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IF(OR(ISTEXT(H3166),ISTEXT(F3166)),"",H3166/F3166))</f>
        <v/>
      </c>
      <c r="H3166" s="33">
        <f>IF(H3163="","",IF(ISTEXT(H3163),"",H3163-N(H3171)))</f>
        <v/>
      </c>
      <c r="I3166" s="33" t="n"/>
      <c r="J3166" s="33">
        <f>IF(I3166="", "", IF(OR(ISTEXT(I3166),ISTEXT($F3166)),"",I3166*$F3166))</f>
        <v/>
      </c>
      <c r="K3166" s="33" t="n"/>
      <c r="L3166" s="33">
        <f>IF(L3171="","",IF(ISTEXT(L3163),"",L3163-N(L3171)))</f>
        <v/>
      </c>
      <c r="M3166" s="30">
        <f>IF(OR(H3166="",H3166=0),"",IF(K3166="",IF(J3166="","",IF(OR(ISTEXT(J3166),ISTEXT(H3166)),"",J3166/H3166)),IF(OR(ISTEXT(L3166),ISTEXT(H3166)),"",L3166/H3166)))</f>
        <v/>
      </c>
    </row>
    <row r="3167" ht="13.35" customHeight="1" s="162">
      <c r="B3167" s="31" t="n"/>
      <c r="C3167" s="31" t="n"/>
      <c r="E3167" s="31"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IF(OR(H3168="",H3168=0),"",IF(L3168="",IF(J3168="","",IF(OR(ISTEXT(J3168),ISTEXT(H3168)),"",J3168/H3168)),IF(OR(ISTEXT(L3168),ISTEXT(H3168)),"",L3168/H3168)))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IF(OR(ISTEXT(H3171),ISTEXT(F3171)),"",H3171/F3171))</f>
        <v/>
      </c>
      <c r="H3171" s="33" t="n"/>
      <c r="I3171" s="33" t="n"/>
      <c r="J3171" s="33">
        <f>IF(I3171="", "", IF(OR(ISTEXT(I3171),ISTEXT($F3171)),"",I3171*$F3171))</f>
        <v/>
      </c>
      <c r="K3171" s="33" t="n"/>
      <c r="L3171" s="33">
        <f>IF(K3171="", "", IF(OR(ISTEXT(K3171),ISTEXT($F3171)),"",K3171*$F3171))</f>
        <v/>
      </c>
      <c r="M3171" s="30">
        <f>IF(OR(H3171="",H3171=0),"",IF(K3171="",IF(J3171="","",IF(OR(ISTEXT(J3171),ISTEXT(H3171)),"",J3171/H3171)),IF(OR(ISTEXT(L3171),ISTEXT(H3171)),"",L3171/H3171)))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IF(OR(H3218="",H3218=0),"",IF(L3218="",IF(J3218="","",IF(OR(ISTEXT(J3218),ISTEXT(H3218)),"",J3218/H3218)),IF(OR(ISTEXT(L3218),ISTEXT(H3218)),"",L3218/H3218)))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IF(OR(ISTEXT(H3221),ISTEXT(F3221)),"",H3221/F3221))</f>
        <v/>
      </c>
      <c r="H3221" s="33" t="n"/>
      <c r="I3221" s="33" t="n"/>
      <c r="J3221" s="33">
        <f>IF(I3221="", "", IF(OR(ISTEXT(I3221),ISTEXT($F3221)),"",I3221*$F3221))</f>
        <v/>
      </c>
      <c r="K3221" s="33" t="n"/>
      <c r="L3221" s="33">
        <f>IF(K3221="", "", IF(OR(ISTEXT(K3221),ISTEXT($F3221)),"",K3221*$F3221))</f>
        <v/>
      </c>
      <c r="M3221" s="30">
        <f>IF(OR(H3221="",H3221=0),"",IF(K3221="",IF(J3221="","",IF(OR(ISTEXT(J3221),ISTEXT(H3221)),"",J3221/H3221)),IF(OR(ISTEXT(L3221),ISTEXT(H3221)),"",L3221/H3221)))</f>
        <v/>
      </c>
    </row>
    <row r="3222" ht="13.35" customHeight="1" s="162">
      <c r="B3222" s="31" t="n"/>
      <c r="C3222" s="31" t="n"/>
      <c r="E3222" s="31" t="n"/>
      <c r="F3222" s="32" t="n"/>
      <c r="G3222" s="33">
        <f>IF(F3222="", "", IF(OR(ISTEXT(H3222),ISTEXT(F3222)),"",H3222/F3222))</f>
        <v/>
      </c>
      <c r="H3222" s="33" t="n"/>
      <c r="I3222" s="33" t="n"/>
      <c r="J3222" s="33">
        <f>IF(I3222="", "", IF(OR(ISTEXT(I3222),ISTEXT($F3222)),"",I3222*$F3222))</f>
        <v/>
      </c>
      <c r="K3222" s="33" t="n"/>
      <c r="L3222" s="33">
        <f>IF(K3222="", "", IF(OR(ISTEXT(K3222),ISTEXT($F3222)),"",K3222*$F3222))</f>
        <v/>
      </c>
      <c r="M3222" s="30">
        <f>IF(OR(H3222="",H3222=0),"",IF(K3222="",IF(J3222="","",IF(OR(ISTEXT(J3222),ISTEXT(H3222)),"",J3222/H3222)),IF(OR(ISTEXT(L3222),ISTEXT(H3222)),"",L3222/H3222)))</f>
        <v/>
      </c>
    </row>
    <row r="3223" ht="13.35" customHeight="1" s="162">
      <c r="B3223" s="31" t="n"/>
      <c r="C3223" s="31" t="n"/>
      <c r="E3223" s="31" t="n"/>
      <c r="F3223" s="32" t="n"/>
      <c r="G3223" s="33">
        <f>IF(F3223="", "", IF(OR(ISTEXT(H3223),ISTEXT(F3223)),"",H3223/F3223))</f>
        <v/>
      </c>
      <c r="H3223" s="33" t="n"/>
      <c r="I3223" s="33" t="n"/>
      <c r="J3223" s="33">
        <f>IF(I3223="", "", IF(OR(ISTEXT(I3223),ISTEXT($F3223)),"",I3223*$F3223))</f>
        <v/>
      </c>
      <c r="K3223" s="33" t="n"/>
      <c r="L3223" s="33">
        <f>IF(K3223="", "", IF(OR(ISTEXT(K3223),ISTEXT($F3223)),"",K3223*$F3223))</f>
        <v/>
      </c>
      <c r="M3223" s="30">
        <f>IF(OR(H3223="",H3223=0),"",IF(K3223="",IF(J3223="","",IF(OR(ISTEXT(J3223),ISTEXT(H3223)),"",J3223/H3223)),IF(OR(ISTEXT(L3223),ISTEXT(H3223)),"",L3223/H3223)))</f>
        <v/>
      </c>
    </row>
    <row r="3224" ht="13.35" customHeight="1" s="162">
      <c r="B3224" s="31" t="n"/>
      <c r="C3224" s="31" t="n"/>
      <c r="E3224" s="31" t="n"/>
      <c r="F3224" s="32" t="n"/>
      <c r="G3224" s="33">
        <f>IF(F3224="", "", IF(OR(ISTEXT(H3224),ISTEXT(F3224)),"",H3224/F3224))</f>
        <v/>
      </c>
      <c r="H3224" s="33" t="n"/>
      <c r="I3224" s="33" t="n"/>
      <c r="J3224" s="33">
        <f>IF(I3224="", "", IF(OR(ISTEXT(I3224),ISTEXT($F3224)),"",I3224*$F3224))</f>
        <v/>
      </c>
      <c r="K3224" s="33" t="n"/>
      <c r="L3224" s="33">
        <f>IF(K3224="", "", IF(OR(ISTEXT(K3224),ISTEXT($F3224)),"",K3224*$F3224))</f>
        <v/>
      </c>
      <c r="M3224" s="30">
        <f>IF(OR(H3224="",H3224=0),"",IF(K3224="",IF(J3224="","",IF(OR(ISTEXT(J3224),ISTEXT(H3224)),"",J3224/H3224)),IF(OR(ISTEXT(L3224),ISTEXT(H3224)),"",L3224/H3224)))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IF(OR(H3225="",H3225=0),"",IF(L3225="",IF(J3225="","",IF(OR(ISTEXT(J3225),ISTEXT(H3225)),"",J3225/H3225)),IF(OR(ISTEXT(L3225),ISTEXT(H3225)),"",L3225/H3225)))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c r="K3230" s="425" t="inlineStr">
        <is>
          <t>Shv Bore M/F:</t>
        </is>
      </c>
      <c r="M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IF(OR(L3233="",K3233="",K3233=0),"",IF(OR(ISTEXT(L3233),ISTEXT(K3233)),"",L3233/K3233))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IF(OR(L3234="",K3234="",K3234=0),"",IF(OR(ISTEXT(L3234),ISTEXT(K3234)),"",L3234/K3234))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IF(K3233="","",IF(ISTEXT(K3233),"",K3233-N(K3234)))</f>
        <v/>
      </c>
      <c r="L3235" s="24">
        <f>IF(L3233="","",IF(ISTEXT(L3233),"",L3233-N(L3234)))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Shv OD/Bore/PD</t>
        </is>
      </c>
      <c r="J3240" s="400" t="n"/>
      <c r="K3240" s="401" t="n"/>
      <c r="L3240">
        <f>IF('{Equipment Data Entry}'!J38="","",'{Equipment Data Entry}'!J38)</f>
        <v/>
      </c>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Sheave OD/Bore</t>
        </is>
      </c>
      <c r="J3241" s="400" t="n"/>
      <c r="K3241" s="401" t="n"/>
      <c r="L3241">
        <f>IF('{Equipment Data Entry}'!K38="","",'{Equipment Data Entry}'!K38)</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AVERAGE(E3243,F3243,G3243)*AVERAGE(E3244,F3244,G3244)*0.8*0.9*1.732/746))</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I3247" s="199" t="inlineStr">
        <is>
          <t>VSD Frequency</t>
        </is>
      </c>
      <c r="J3247" s="401" t="n"/>
      <c r="K3247" s="66" t="n"/>
      <c r="L3247" s="66"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99" t="inlineStr">
        <is>
          <t>OA Damper Position</t>
        </is>
      </c>
      <c r="J3248" s="400" t="n"/>
      <c r="K3248" s="401" t="n"/>
      <c r="L3248" s="56" t="n"/>
    </row>
    <row r="3249" ht="13.35" customHeight="1" s="162">
      <c r="B3249" s="491" t="inlineStr">
        <is>
          <t>Lvg.</t>
        </is>
      </c>
      <c r="C3249" s="492" t="n"/>
      <c r="D3249" s="492" t="n"/>
      <c r="E3249" s="492" t="n"/>
      <c r="F3249" s="492" t="n"/>
      <c r="G3249" s="492" t="n"/>
      <c r="H3249" s="23" t="n"/>
    </row>
    <row r="3250" ht="13.35" customHeight="1" s="162">
      <c r="B3250" s="425" t="inlineStr">
        <is>
          <t>Unit type:</t>
        </is>
      </c>
      <c r="D3250" s="522" t="inlineStr">
        <is>
          <t>RTU</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IF(OR(H3267="",H3267=0),"",IF(L3267="",IF(J3267="","",IF(OR(ISTEXT(J3267),ISTEXT(H3267)),"",J3267/H3267)),IF(OR(ISTEXT(L3267),ISTEXT(H3267)),"",L3267/H3267)))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IF(OR(ISTEXT(H3270),ISTEXT(F3270)),"",H3270/F3270))</f>
        <v/>
      </c>
      <c r="H3270" s="33">
        <f>IF(H3267="","",IF(ISTEXT(H3267),"",H3267-N(H3275)))</f>
        <v/>
      </c>
      <c r="I3270" s="33" t="n"/>
      <c r="J3270" s="33">
        <f>IF(I3270="", "", IF(OR(ISTEXT(I3270),ISTEXT($F3270)),"",I3270*$F3270))</f>
        <v/>
      </c>
      <c r="K3270" s="33" t="n"/>
      <c r="L3270" s="33">
        <f>IF(L3275="","",IF(ISTEXT(L3267),"",L3267-N(L3275)))</f>
        <v/>
      </c>
      <c r="M3270" s="30">
        <f>IF(OR(H3270="",H3270=0),"",IF(K3270="",IF(J3270="","",IF(OR(ISTEXT(J3270),ISTEXT(H3270)),"",J3270/H3270)),IF(OR(ISTEXT(L3270),ISTEXT(H3270)),"",L3270/H3270)))</f>
        <v/>
      </c>
    </row>
    <row r="3271" ht="13.35" customHeight="1" s="162">
      <c r="B3271" s="31" t="n"/>
      <c r="C3271" s="31" t="n"/>
      <c r="E3271" s="31"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IF(OR(H3272="",H3272=0),"",IF(L3272="",IF(J3272="","",IF(OR(ISTEXT(J3272),ISTEXT(H3272)),"",J3272/H3272)),IF(OR(ISTEXT(L3272),ISTEXT(H3272)),"",L3272/H3272)))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IF(OR(ISTEXT(H3275),ISTEXT(F3275)),"",H3275/F3275))</f>
        <v/>
      </c>
      <c r="H3275" s="33" t="n"/>
      <c r="I3275" s="33" t="n"/>
      <c r="J3275" s="33">
        <f>IF(I3275="", "", IF(OR(ISTEXT(I3275),ISTEXT($F3275)),"",I3275*$F3275))</f>
        <v/>
      </c>
      <c r="K3275" s="33" t="n"/>
      <c r="L3275" s="33">
        <f>IF(K3275="", "", IF(OR(ISTEXT(K3275),ISTEXT($F3275)),"",K3275*$F3275))</f>
        <v/>
      </c>
      <c r="M3275" s="30">
        <f>IF(OR(H3275="",H3275=0),"",IF(K3275="",IF(J3275="","",IF(OR(ISTEXT(J3275),ISTEXT(H3275)),"",J3275/H3275)),IF(OR(ISTEXT(L3275),ISTEXT(H3275)),"",L3275/H3275)))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IF(OR(H3322="",H3322=0),"",IF(L3322="",IF(J3322="","",IF(OR(ISTEXT(J3322),ISTEXT(H3322)),"",J3322/H3322)),IF(OR(ISTEXT(L3322),ISTEXT(H3322)),"",L3322/H3322)))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IF(OR(ISTEXT(H3325),ISTEXT(F3325)),"",H3325/F3325))</f>
        <v/>
      </c>
      <c r="H3325" s="33" t="n"/>
      <c r="I3325" s="33" t="n"/>
      <c r="J3325" s="33">
        <f>IF(I3325="", "", IF(OR(ISTEXT(I3325),ISTEXT($F3325)),"",I3325*$F3325))</f>
        <v/>
      </c>
      <c r="K3325" s="33" t="n"/>
      <c r="L3325" s="33">
        <f>IF(K3325="", "", IF(OR(ISTEXT(K3325),ISTEXT($F3325)),"",K3325*$F3325))</f>
        <v/>
      </c>
      <c r="M3325" s="30">
        <f>IF(OR(H3325="",H3325=0),"",IF(K3325="",IF(J3325="","",IF(OR(ISTEXT(J3325),ISTEXT(H3325)),"",J3325/H3325)),IF(OR(ISTEXT(L3325),ISTEXT(H3325)),"",L3325/H3325)))</f>
        <v/>
      </c>
    </row>
    <row r="3326" ht="13.35" customHeight="1" s="162">
      <c r="B3326" s="31" t="n"/>
      <c r="C3326" s="31" t="n"/>
      <c r="E3326" s="31" t="n"/>
      <c r="F3326" s="32" t="n"/>
      <c r="G3326" s="33">
        <f>IF(F3326="", "", IF(OR(ISTEXT(H3326),ISTEXT(F3326)),"",H3326/F3326))</f>
        <v/>
      </c>
      <c r="H3326" s="33" t="n"/>
      <c r="I3326" s="33" t="n"/>
      <c r="J3326" s="33">
        <f>IF(I3326="", "", IF(OR(ISTEXT(I3326),ISTEXT($F3326)),"",I3326*$F3326))</f>
        <v/>
      </c>
      <c r="K3326" s="33" t="n"/>
      <c r="L3326" s="33">
        <f>IF(K3326="", "", IF(OR(ISTEXT(K3326),ISTEXT($F3326)),"",K3326*$F3326))</f>
        <v/>
      </c>
      <c r="M3326" s="30">
        <f>IF(OR(H3326="",H3326=0),"",IF(K3326="",IF(J3326="","",IF(OR(ISTEXT(J3326),ISTEXT(H3326)),"",J3326/H3326)),IF(OR(ISTEXT(L3326),ISTEXT(H3326)),"",L3326/H3326)))</f>
        <v/>
      </c>
    </row>
    <row r="3327" ht="13.35" customHeight="1" s="162">
      <c r="B3327" s="31" t="n"/>
      <c r="C3327" s="31" t="n"/>
      <c r="E3327" s="31" t="n"/>
      <c r="F3327" s="32" t="n"/>
      <c r="G3327" s="33">
        <f>IF(F3327="", "", IF(OR(ISTEXT(H3327),ISTEXT(F3327)),"",H3327/F3327))</f>
        <v/>
      </c>
      <c r="H3327" s="33" t="n"/>
      <c r="I3327" s="33" t="n"/>
      <c r="J3327" s="33">
        <f>IF(I3327="", "", IF(OR(ISTEXT(I3327),ISTEXT($F3327)),"",I3327*$F3327))</f>
        <v/>
      </c>
      <c r="K3327" s="33" t="n"/>
      <c r="L3327" s="33">
        <f>IF(K3327="", "", IF(OR(ISTEXT(K3327),ISTEXT($F3327)),"",K3327*$F3327))</f>
        <v/>
      </c>
      <c r="M3327" s="30">
        <f>IF(OR(H3327="",H3327=0),"",IF(K3327="",IF(J3327="","",IF(OR(ISTEXT(J3327),ISTEXT(H3327)),"",J3327/H3327)),IF(OR(ISTEXT(L3327),ISTEXT(H3327)),"",L3327/H3327)))</f>
        <v/>
      </c>
    </row>
    <row r="3328" ht="13.35" customHeight="1" s="162">
      <c r="B3328" s="31" t="n"/>
      <c r="C3328" s="31" t="n"/>
      <c r="E3328" s="31" t="n"/>
      <c r="F3328" s="32" t="n"/>
      <c r="G3328" s="33">
        <f>IF(F3328="", "", IF(OR(ISTEXT(H3328),ISTEXT(F3328)),"",H3328/F3328))</f>
        <v/>
      </c>
      <c r="H3328" s="33" t="n"/>
      <c r="I3328" s="33" t="n"/>
      <c r="J3328" s="33">
        <f>IF(I3328="", "", IF(OR(ISTEXT(I3328),ISTEXT($F3328)),"",I3328*$F3328))</f>
        <v/>
      </c>
      <c r="K3328" s="33" t="n"/>
      <c r="L3328" s="33">
        <f>IF(K3328="", "", IF(OR(ISTEXT(K3328),ISTEXT($F3328)),"",K3328*$F3328))</f>
        <v/>
      </c>
      <c r="M3328" s="30">
        <f>IF(OR(H3328="",H3328=0),"",IF(K3328="",IF(J3328="","",IF(OR(ISTEXT(J3328),ISTEXT(H3328)),"",J3328/H3328)),IF(OR(ISTEXT(L3328),ISTEXT(H3328)),"",L3328/H3328)))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IF(OR(H3329="",H3329=0),"",IF(L3329="",IF(J3329="","",IF(OR(ISTEXT(J3329),ISTEXT(H3329)),"",J3329/H3329)),IF(OR(ISTEXT(L3329),ISTEXT(H3329)),"",L3329/H3329)))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c r="K3334" s="425" t="inlineStr">
        <is>
          <t>Shv Bore M/F:</t>
        </is>
      </c>
      <c r="M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IF(OR(L3337="",K3337="",K3337=0),"",IF(OR(ISTEXT(L3337),ISTEXT(K3337)),"",L3337/K3337))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IF(OR(L3338="",K3338="",K3338=0),"",IF(OR(ISTEXT(L3338),ISTEXT(K3338)),"",L3338/K3338))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IF(K3337="","",IF(ISTEXT(K3337),"",K3337-N(K3338)))</f>
        <v/>
      </c>
      <c r="L3339" s="24">
        <f>IF(L3337="","",IF(ISTEXT(L3337),"",L3337-N(L3338)))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Shv OD/Bore/PD</t>
        </is>
      </c>
      <c r="J3344" s="400" t="n"/>
      <c r="K3344" s="401" t="n"/>
      <c r="L3344">
        <f>IF('{Equipment Data Entry}'!J39="","",'{Equipment Data Entry}'!J39)</f>
        <v/>
      </c>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Sheave OD/Bore</t>
        </is>
      </c>
      <c r="J3345" s="400" t="n"/>
      <c r="K3345" s="401" t="n"/>
      <c r="L3345">
        <f>IF('{Equipment Data Entry}'!K39="","",'{Equipment Data Entry}'!K39)</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AVERAGE(E3347,F3347,G3347)*AVERAGE(E3348,F3348,G3348)*0.8*0.9*1.732/746))</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I3351" s="199" t="inlineStr">
        <is>
          <t>VSD Frequency</t>
        </is>
      </c>
      <c r="J3351" s="401" t="n"/>
      <c r="K3351" s="66" t="n"/>
      <c r="L3351" s="66"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99" t="inlineStr">
        <is>
          <t>OA Damper Position</t>
        </is>
      </c>
      <c r="J3352" s="400" t="n"/>
      <c r="K3352" s="401" t="n"/>
      <c r="L3352" s="56" t="n"/>
    </row>
    <row r="3353" ht="13.35" customHeight="1" s="162">
      <c r="B3353" s="491" t="inlineStr">
        <is>
          <t>Lvg.</t>
        </is>
      </c>
      <c r="C3353" s="492" t="n"/>
      <c r="D3353" s="492" t="n"/>
      <c r="E3353" s="492" t="n"/>
      <c r="F3353" s="492" t="n"/>
      <c r="G3353" s="492" t="n"/>
      <c r="H3353" s="23" t="n"/>
    </row>
    <row r="3354" ht="13.35" customHeight="1" s="162">
      <c r="B3354" s="425" t="inlineStr">
        <is>
          <t>Unit type:</t>
        </is>
      </c>
      <c r="D3354" s="522" t="inlineStr">
        <is>
          <t>RTU</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IF(OR(H3371="",H3371=0),"",IF(L3371="",IF(J3371="","",IF(OR(ISTEXT(J3371),ISTEXT(H3371)),"",J3371/H3371)),IF(OR(ISTEXT(L3371),ISTEXT(H3371)),"",L3371/H3371)))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IF(OR(ISTEXT(H3374),ISTEXT(F3374)),"",H3374/F3374))</f>
        <v/>
      </c>
      <c r="H3374" s="33">
        <f>IF(H3371="","",IF(ISTEXT(H3371),"",H3371-N(H3379)))</f>
        <v/>
      </c>
      <c r="I3374" s="33" t="n"/>
      <c r="J3374" s="33">
        <f>IF(I3374="", "", IF(OR(ISTEXT(I3374),ISTEXT($F3374)),"",I3374*$F3374))</f>
        <v/>
      </c>
      <c r="K3374" s="33" t="n"/>
      <c r="L3374" s="33">
        <f>IF(L3379="","",IF(ISTEXT(L3371),"",L3371-N(L3379)))</f>
        <v/>
      </c>
      <c r="M3374" s="30">
        <f>IF(OR(H3374="",H3374=0),"",IF(K3374="",IF(J3374="","",IF(OR(ISTEXT(J3374),ISTEXT(H3374)),"",J3374/H3374)),IF(OR(ISTEXT(L3374),ISTEXT(H3374)),"",L3374/H3374)))</f>
        <v/>
      </c>
    </row>
    <row r="3375" ht="13.35" customHeight="1" s="162">
      <c r="B3375" s="31" t="n"/>
      <c r="C3375" s="31" t="n"/>
      <c r="E3375" s="31"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IF(OR(H3376="",H3376=0),"",IF(L3376="",IF(J3376="","",IF(OR(ISTEXT(J3376),ISTEXT(H3376)),"",J3376/H3376)),IF(OR(ISTEXT(L3376),ISTEXT(H3376)),"",L3376/H3376)))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IF(OR(ISTEXT(H3379),ISTEXT(F3379)),"",H3379/F3379))</f>
        <v/>
      </c>
      <c r="H3379" s="33" t="n"/>
      <c r="I3379" s="33" t="n"/>
      <c r="J3379" s="33">
        <f>IF(I3379="", "", IF(OR(ISTEXT(I3379),ISTEXT($F3379)),"",I3379*$F3379))</f>
        <v/>
      </c>
      <c r="K3379" s="33" t="n"/>
      <c r="L3379" s="33">
        <f>IF(K3379="", "", IF(OR(ISTEXT(K3379),ISTEXT($F3379)),"",K3379*$F3379))</f>
        <v/>
      </c>
      <c r="M3379" s="30">
        <f>IF(OR(H3379="",H3379=0),"",IF(K3379="",IF(J3379="","",IF(OR(ISTEXT(J3379),ISTEXT(H3379)),"",J3379/H3379)),IF(OR(ISTEXT(L3379),ISTEXT(H3379)),"",L3379/H3379)))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IF(OR(H3426="",H3426=0),"",IF(L3426="",IF(J3426="","",IF(OR(ISTEXT(J3426),ISTEXT(H3426)),"",J3426/H3426)),IF(OR(ISTEXT(L3426),ISTEXT(H3426)),"",L3426/H3426)))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IF(OR(ISTEXT(H3429),ISTEXT(F3429)),"",H3429/F3429))</f>
        <v/>
      </c>
      <c r="H3429" s="33" t="n"/>
      <c r="I3429" s="33" t="n"/>
      <c r="J3429" s="33">
        <f>IF(I3429="", "", IF(OR(ISTEXT(I3429),ISTEXT($F3429)),"",I3429*$F3429))</f>
        <v/>
      </c>
      <c r="K3429" s="33" t="n"/>
      <c r="L3429" s="33">
        <f>IF(K3429="", "", IF(OR(ISTEXT(K3429),ISTEXT($F3429)),"",K3429*$F3429))</f>
        <v/>
      </c>
      <c r="M3429" s="30">
        <f>IF(OR(H3429="",H3429=0),"",IF(K3429="",IF(J3429="","",IF(OR(ISTEXT(J3429),ISTEXT(H3429)),"",J3429/H3429)),IF(OR(ISTEXT(L3429),ISTEXT(H3429)),"",L3429/H3429)))</f>
        <v/>
      </c>
    </row>
    <row r="3430" ht="13.35" customHeight="1" s="162">
      <c r="B3430" s="31" t="n"/>
      <c r="C3430" s="31" t="n"/>
      <c r="E3430" s="31" t="n"/>
      <c r="F3430" s="32" t="n"/>
      <c r="G3430" s="33">
        <f>IF(F3430="", "", IF(OR(ISTEXT(H3430),ISTEXT(F3430)),"",H3430/F3430))</f>
        <v/>
      </c>
      <c r="H3430" s="33" t="n"/>
      <c r="I3430" s="33" t="n"/>
      <c r="J3430" s="33">
        <f>IF(I3430="", "", IF(OR(ISTEXT(I3430),ISTEXT($F3430)),"",I3430*$F3430))</f>
        <v/>
      </c>
      <c r="K3430" s="33" t="n"/>
      <c r="L3430" s="33">
        <f>IF(K3430="", "", IF(OR(ISTEXT(K3430),ISTEXT($F3430)),"",K3430*$F3430))</f>
        <v/>
      </c>
      <c r="M3430" s="30">
        <f>IF(OR(H3430="",H3430=0),"",IF(K3430="",IF(J3430="","",IF(OR(ISTEXT(J3430),ISTEXT(H3430)),"",J3430/H3430)),IF(OR(ISTEXT(L3430),ISTEXT(H3430)),"",L3430/H3430)))</f>
        <v/>
      </c>
    </row>
    <row r="3431" ht="13.35" customHeight="1" s="162">
      <c r="B3431" s="31" t="n"/>
      <c r="C3431" s="31" t="n"/>
      <c r="E3431" s="31" t="n"/>
      <c r="F3431" s="32" t="n"/>
      <c r="G3431" s="33">
        <f>IF(F3431="", "", IF(OR(ISTEXT(H3431),ISTEXT(F3431)),"",H3431/F3431))</f>
        <v/>
      </c>
      <c r="H3431" s="33" t="n"/>
      <c r="I3431" s="33" t="n"/>
      <c r="J3431" s="33">
        <f>IF(I3431="", "", IF(OR(ISTEXT(I3431),ISTEXT($F3431)),"",I3431*$F3431))</f>
        <v/>
      </c>
      <c r="K3431" s="33" t="n"/>
      <c r="L3431" s="33">
        <f>IF(K3431="", "", IF(OR(ISTEXT(K3431),ISTEXT($F3431)),"",K3431*$F3431))</f>
        <v/>
      </c>
      <c r="M3431" s="30">
        <f>IF(OR(H3431="",H3431=0),"",IF(K3431="",IF(J3431="","",IF(OR(ISTEXT(J3431),ISTEXT(H3431)),"",J3431/H3431)),IF(OR(ISTEXT(L3431),ISTEXT(H3431)),"",L3431/H3431)))</f>
        <v/>
      </c>
    </row>
    <row r="3432" ht="13.35" customHeight="1" s="162">
      <c r="B3432" s="31" t="n"/>
      <c r="C3432" s="31" t="n"/>
      <c r="E3432" s="31" t="n"/>
      <c r="F3432" s="32" t="n"/>
      <c r="G3432" s="33">
        <f>IF(F3432="", "", IF(OR(ISTEXT(H3432),ISTEXT(F3432)),"",H3432/F3432))</f>
        <v/>
      </c>
      <c r="H3432" s="33" t="n"/>
      <c r="I3432" s="33" t="n"/>
      <c r="J3432" s="33">
        <f>IF(I3432="", "", IF(OR(ISTEXT(I3432),ISTEXT($F3432)),"",I3432*$F3432))</f>
        <v/>
      </c>
      <c r="K3432" s="33" t="n"/>
      <c r="L3432" s="33">
        <f>IF(K3432="", "", IF(OR(ISTEXT(K3432),ISTEXT($F3432)),"",K3432*$F3432))</f>
        <v/>
      </c>
      <c r="M3432" s="30">
        <f>IF(OR(H3432="",H3432=0),"",IF(K3432="",IF(J3432="","",IF(OR(ISTEXT(J3432),ISTEXT(H3432)),"",J3432/H3432)),IF(OR(ISTEXT(L3432),ISTEXT(H3432)),"",L3432/H3432)))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IF(OR(H3433="",H3433=0),"",IF(L3433="",IF(J3433="","",IF(OR(ISTEXT(J3433),ISTEXT(H3433)),"",J3433/H3433)),IF(OR(ISTEXT(L3433),ISTEXT(H3433)),"",L3433/H3433)))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c r="K3438" s="425" t="inlineStr">
        <is>
          <t>Shv Bore M/F:</t>
        </is>
      </c>
      <c r="M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IF(OR(L3441="",K3441="",K3441=0),"",IF(OR(ISTEXT(L3441),ISTEXT(K3441)),"",L3441/K3441))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IF(OR(L3442="",K3442="",K3442=0),"",IF(OR(ISTEXT(L3442),ISTEXT(K3442)),"",L3442/K3442))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IF(K3441="","",IF(ISTEXT(K3441),"",K3441-N(K3442)))</f>
        <v/>
      </c>
      <c r="L3443" s="24">
        <f>IF(L3441="","",IF(ISTEXT(L3441),"",L3441-N(L3442)))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Shv OD/Bore/PD</t>
        </is>
      </c>
      <c r="J3448" s="400" t="n"/>
      <c r="K3448" s="401" t="n"/>
      <c r="L3448">
        <f>IF('{Equipment Data Entry}'!J40="","",'{Equipment Data Entry}'!J40)</f>
        <v/>
      </c>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Sheave OD/Bore</t>
        </is>
      </c>
      <c r="J3449" s="400" t="n"/>
      <c r="K3449" s="401" t="n"/>
      <c r="L3449">
        <f>IF('{Equipment Data Entry}'!K40="","",'{Equipment Data Entry}'!K40)</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AVERAGE(E3451,F3451,G3451)*AVERAGE(E3452,F3452,G3452)*0.8*0.9*1.732/746))</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I3455" s="199" t="inlineStr">
        <is>
          <t>VSD Frequency</t>
        </is>
      </c>
      <c r="J3455" s="401" t="n"/>
      <c r="K3455" s="66" t="n"/>
      <c r="L3455" s="66"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99" t="inlineStr">
        <is>
          <t>OA Damper Position</t>
        </is>
      </c>
      <c r="J3456" s="400" t="n"/>
      <c r="K3456" s="401" t="n"/>
      <c r="L3456" s="56" t="n"/>
    </row>
    <row r="3457" ht="13.35" customHeight="1" s="162">
      <c r="B3457" s="491" t="inlineStr">
        <is>
          <t>Lvg.</t>
        </is>
      </c>
      <c r="C3457" s="492" t="n"/>
      <c r="D3457" s="492" t="n"/>
      <c r="E3457" s="492" t="n"/>
      <c r="F3457" s="492" t="n"/>
      <c r="G3457" s="492" t="n"/>
      <c r="H3457" s="23" t="n"/>
    </row>
    <row r="3458" ht="13.35" customHeight="1" s="162">
      <c r="B3458" s="425" t="inlineStr">
        <is>
          <t>Unit type:</t>
        </is>
      </c>
      <c r="D3458" s="522" t="inlineStr">
        <is>
          <t>RTU</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IF(OR(H3475="",H3475=0),"",IF(L3475="",IF(J3475="","",IF(OR(ISTEXT(J3475),ISTEXT(H3475)),"",J3475/H3475)),IF(OR(ISTEXT(L3475),ISTEXT(H3475)),"",L3475/H3475)))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IF(OR(ISTEXT(H3478),ISTEXT(F3478)),"",H3478/F3478))</f>
        <v/>
      </c>
      <c r="H3478" s="33">
        <f>IF(H3475="","",IF(ISTEXT(H3475),"",H3475-N(H3483)))</f>
        <v/>
      </c>
      <c r="I3478" s="33" t="n"/>
      <c r="J3478" s="33">
        <f>IF(I3478="", "", IF(OR(ISTEXT(I3478),ISTEXT($F3478)),"",I3478*$F3478))</f>
        <v/>
      </c>
      <c r="K3478" s="33" t="n"/>
      <c r="L3478" s="33">
        <f>IF(L3483="","",IF(ISTEXT(L3475),"",L3475-N(L3483)))</f>
        <v/>
      </c>
      <c r="M3478" s="30">
        <f>IF(OR(H3478="",H3478=0),"",IF(K3478="",IF(J3478="","",IF(OR(ISTEXT(J3478),ISTEXT(H3478)),"",J3478/H3478)),IF(OR(ISTEXT(L3478),ISTEXT(H3478)),"",L3478/H3478)))</f>
        <v/>
      </c>
    </row>
    <row r="3479" ht="13.35" customHeight="1" s="162">
      <c r="B3479" s="31" t="n"/>
      <c r="C3479" s="31" t="n"/>
      <c r="E3479" s="31"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IF(OR(H3480="",H3480=0),"",IF(L3480="",IF(J3480="","",IF(OR(ISTEXT(J3480),ISTEXT(H3480)),"",J3480/H3480)),IF(OR(ISTEXT(L3480),ISTEXT(H3480)),"",L3480/H3480)))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IF(OR(ISTEXT(H3483),ISTEXT(F3483)),"",H3483/F3483))</f>
        <v/>
      </c>
      <c r="H3483" s="33" t="n"/>
      <c r="I3483" s="33" t="n"/>
      <c r="J3483" s="33">
        <f>IF(I3483="", "", IF(OR(ISTEXT(I3483),ISTEXT($F3483)),"",I3483*$F3483))</f>
        <v/>
      </c>
      <c r="K3483" s="33" t="n"/>
      <c r="L3483" s="33">
        <f>IF(K3483="", "", IF(OR(ISTEXT(K3483),ISTEXT($F3483)),"",K3483*$F3483))</f>
        <v/>
      </c>
      <c r="M3483" s="30">
        <f>IF(OR(H3483="",H3483=0),"",IF(K3483="",IF(J3483="","",IF(OR(ISTEXT(J3483),ISTEXT(H3483)),"",J3483/H3483)),IF(OR(ISTEXT(L3483),ISTEXT(H3483)),"",L3483/H3483)))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IF(OR(H3530="",H3530=0),"",IF(L3530="",IF(J3530="","",IF(OR(ISTEXT(J3530),ISTEXT(H3530)),"",J3530/H3530)),IF(OR(ISTEXT(L3530),ISTEXT(H3530)),"",L3530/H3530)))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IF(OR(ISTEXT(H3533),ISTEXT(F3533)),"",H3533/F3533))</f>
        <v/>
      </c>
      <c r="H3533" s="33" t="n"/>
      <c r="I3533" s="33" t="n"/>
      <c r="J3533" s="33">
        <f>IF(I3533="", "", IF(OR(ISTEXT(I3533),ISTEXT($F3533)),"",I3533*$F3533))</f>
        <v/>
      </c>
      <c r="K3533" s="33" t="n"/>
      <c r="L3533" s="33">
        <f>IF(K3533="", "", IF(OR(ISTEXT(K3533),ISTEXT($F3533)),"",K3533*$F3533))</f>
        <v/>
      </c>
      <c r="M3533" s="30">
        <f>IF(OR(H3533="",H3533=0),"",IF(K3533="",IF(J3533="","",IF(OR(ISTEXT(J3533),ISTEXT(H3533)),"",J3533/H3533)),IF(OR(ISTEXT(L3533),ISTEXT(H3533)),"",L3533/H3533)))</f>
        <v/>
      </c>
    </row>
    <row r="3534" ht="13.35" customHeight="1" s="162">
      <c r="B3534" s="31" t="n"/>
      <c r="C3534" s="31" t="n"/>
      <c r="E3534" s="31" t="n"/>
      <c r="F3534" s="32" t="n"/>
      <c r="G3534" s="33">
        <f>IF(F3534="", "", IF(OR(ISTEXT(H3534),ISTEXT(F3534)),"",H3534/F3534))</f>
        <v/>
      </c>
      <c r="H3534" s="33" t="n"/>
      <c r="I3534" s="33" t="n"/>
      <c r="J3534" s="33">
        <f>IF(I3534="", "", IF(OR(ISTEXT(I3534),ISTEXT($F3534)),"",I3534*$F3534))</f>
        <v/>
      </c>
      <c r="K3534" s="33" t="n"/>
      <c r="L3534" s="33">
        <f>IF(K3534="", "", IF(OR(ISTEXT(K3534),ISTEXT($F3534)),"",K3534*$F3534))</f>
        <v/>
      </c>
      <c r="M3534" s="30">
        <f>IF(OR(H3534="",H3534=0),"",IF(K3534="",IF(J3534="","",IF(OR(ISTEXT(J3534),ISTEXT(H3534)),"",J3534/H3534)),IF(OR(ISTEXT(L3534),ISTEXT(H3534)),"",L3534/H3534)))</f>
        <v/>
      </c>
    </row>
    <row r="3535" ht="13.35" customHeight="1" s="162">
      <c r="B3535" s="31" t="n"/>
      <c r="C3535" s="31" t="n"/>
      <c r="E3535" s="31" t="n"/>
      <c r="F3535" s="32" t="n"/>
      <c r="G3535" s="33">
        <f>IF(F3535="", "", IF(OR(ISTEXT(H3535),ISTEXT(F3535)),"",H3535/F3535))</f>
        <v/>
      </c>
      <c r="H3535" s="33" t="n"/>
      <c r="I3535" s="33" t="n"/>
      <c r="J3535" s="33">
        <f>IF(I3535="", "", IF(OR(ISTEXT(I3535),ISTEXT($F3535)),"",I3535*$F3535))</f>
        <v/>
      </c>
      <c r="K3535" s="33" t="n"/>
      <c r="L3535" s="33">
        <f>IF(K3535="", "", IF(OR(ISTEXT(K3535),ISTEXT($F3535)),"",K3535*$F3535))</f>
        <v/>
      </c>
      <c r="M3535" s="30">
        <f>IF(OR(H3535="",H3535=0),"",IF(K3535="",IF(J3535="","",IF(OR(ISTEXT(J3535),ISTEXT(H3535)),"",J3535/H3535)),IF(OR(ISTEXT(L3535),ISTEXT(H3535)),"",L3535/H3535)))</f>
        <v/>
      </c>
    </row>
    <row r="3536" ht="13.35" customHeight="1" s="162">
      <c r="B3536" s="31" t="n"/>
      <c r="C3536" s="31" t="n"/>
      <c r="E3536" s="31" t="n"/>
      <c r="F3536" s="32" t="n"/>
      <c r="G3536" s="33">
        <f>IF(F3536="", "", IF(OR(ISTEXT(H3536),ISTEXT(F3536)),"",H3536/F3536))</f>
        <v/>
      </c>
      <c r="H3536" s="33" t="n"/>
      <c r="I3536" s="33" t="n"/>
      <c r="J3536" s="33">
        <f>IF(I3536="", "", IF(OR(ISTEXT(I3536),ISTEXT($F3536)),"",I3536*$F3536))</f>
        <v/>
      </c>
      <c r="K3536" s="33" t="n"/>
      <c r="L3536" s="33">
        <f>IF(K3536="", "", IF(OR(ISTEXT(K3536),ISTEXT($F3536)),"",K3536*$F3536))</f>
        <v/>
      </c>
      <c r="M3536" s="30">
        <f>IF(OR(H3536="",H3536=0),"",IF(K3536="",IF(J3536="","",IF(OR(ISTEXT(J3536),ISTEXT(H3536)),"",J3536/H3536)),IF(OR(ISTEXT(L3536),ISTEXT(H3536)),"",L3536/H3536)))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IF(OR(H3537="",H3537=0),"",IF(L3537="",IF(J3537="","",IF(OR(ISTEXT(J3537),ISTEXT(H3537)),"",J3537/H3537)),IF(OR(ISTEXT(L3537),ISTEXT(H3537)),"",L3537/H3537)))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c r="K3542" s="425" t="inlineStr">
        <is>
          <t>Shv Bore M/F:</t>
        </is>
      </c>
      <c r="M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IF(OR(L3545="",K3545="",K3545=0),"",IF(OR(ISTEXT(L3545),ISTEXT(K3545)),"",L3545/K3545))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IF(OR(L3546="",K3546="",K3546=0),"",IF(OR(ISTEXT(L3546),ISTEXT(K3546)),"",L3546/K3546))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IF(K3545="","",IF(ISTEXT(K3545),"",K3545-N(K3546)))</f>
        <v/>
      </c>
      <c r="L3547" s="24">
        <f>IF(L3545="","",IF(ISTEXT(L3545),"",L3545-N(L3546)))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Shv OD/Bore/PD</t>
        </is>
      </c>
      <c r="J3552" s="400" t="n"/>
      <c r="K3552" s="401" t="n"/>
      <c r="L3552">
        <f>IF('{Equipment Data Entry}'!J41="","",'{Equipment Data Entry}'!J41)</f>
        <v/>
      </c>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Sheave OD/Bore</t>
        </is>
      </c>
      <c r="J3553" s="400" t="n"/>
      <c r="K3553" s="401" t="n"/>
      <c r="L3553">
        <f>IF('{Equipment Data Entry}'!K41="","",'{Equipment Data Entry}'!K41)</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AVERAGE(E3555,F3555,G3555)*AVERAGE(E3556,F3556,G3556)*0.8*0.9*1.732/746))</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I3559" s="199" t="inlineStr">
        <is>
          <t>VSD Frequency</t>
        </is>
      </c>
      <c r="J3559" s="401" t="n"/>
      <c r="K3559" s="66" t="n"/>
      <c r="L3559" s="66"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99" t="inlineStr">
        <is>
          <t>OA Damper Position</t>
        </is>
      </c>
      <c r="J3560" s="400" t="n"/>
      <c r="K3560" s="401" t="n"/>
      <c r="L3560" s="56" t="n"/>
    </row>
    <row r="3561" ht="13.35" customHeight="1" s="162">
      <c r="B3561" s="491" t="inlineStr">
        <is>
          <t>Lvg.</t>
        </is>
      </c>
      <c r="C3561" s="492" t="n"/>
      <c r="D3561" s="492" t="n"/>
      <c r="E3561" s="492" t="n"/>
      <c r="F3561" s="492" t="n"/>
      <c r="G3561" s="492" t="n"/>
      <c r="H3561" s="23" t="n"/>
    </row>
    <row r="3562" ht="13.35" customHeight="1" s="162">
      <c r="B3562" s="425" t="inlineStr">
        <is>
          <t>Unit type:</t>
        </is>
      </c>
      <c r="D3562" s="522" t="inlineStr">
        <is>
          <t>RTU</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IF(OR(H3579="",H3579=0),"",IF(L3579="",IF(J3579="","",IF(OR(ISTEXT(J3579),ISTEXT(H3579)),"",J3579/H3579)),IF(OR(ISTEXT(L3579),ISTEXT(H3579)),"",L3579/H3579)))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IF(OR(ISTEXT(H3582),ISTEXT(F3582)),"",H3582/F3582))</f>
        <v/>
      </c>
      <c r="H3582" s="33">
        <f>IF(H3579="","",IF(ISTEXT(H3579),"",H3579-N(H3587)))</f>
        <v/>
      </c>
      <c r="I3582" s="33" t="n"/>
      <c r="J3582" s="33">
        <f>IF(I3582="", "", IF(OR(ISTEXT(I3582),ISTEXT($F3582)),"",I3582*$F3582))</f>
        <v/>
      </c>
      <c r="K3582" s="33" t="n"/>
      <c r="L3582" s="33">
        <f>IF(L3587="","",IF(ISTEXT(L3579),"",L3579-N(L3587)))</f>
        <v/>
      </c>
      <c r="M3582" s="30">
        <f>IF(OR(H3582="",H3582=0),"",IF(K3582="",IF(J3582="","",IF(OR(ISTEXT(J3582),ISTEXT(H3582)),"",J3582/H3582)),IF(OR(ISTEXT(L3582),ISTEXT(H3582)),"",L3582/H3582)))</f>
        <v/>
      </c>
    </row>
    <row r="3583" ht="13.35" customHeight="1" s="162">
      <c r="B3583" s="31" t="n"/>
      <c r="C3583" s="31" t="n"/>
      <c r="E3583" s="31"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IF(OR(H3584="",H3584=0),"",IF(L3584="",IF(J3584="","",IF(OR(ISTEXT(J3584),ISTEXT(H3584)),"",J3584/H3584)),IF(OR(ISTEXT(L3584),ISTEXT(H3584)),"",L3584/H3584)))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IF(OR(ISTEXT(H3587),ISTEXT(F3587)),"",H3587/F3587))</f>
        <v/>
      </c>
      <c r="H3587" s="33" t="n"/>
      <c r="I3587" s="33" t="n"/>
      <c r="J3587" s="33">
        <f>IF(I3587="", "", IF(OR(ISTEXT(I3587),ISTEXT($F3587)),"",I3587*$F3587))</f>
        <v/>
      </c>
      <c r="K3587" s="33" t="n"/>
      <c r="L3587" s="33">
        <f>IF(K3587="", "", IF(OR(ISTEXT(K3587),ISTEXT($F3587)),"",K3587*$F3587))</f>
        <v/>
      </c>
      <c r="M3587" s="30">
        <f>IF(OR(H3587="",H3587=0),"",IF(K3587="",IF(J3587="","",IF(OR(ISTEXT(J3587),ISTEXT(H3587)),"",J3587/H3587)),IF(OR(ISTEXT(L3587),ISTEXT(H3587)),"",L3587/H3587)))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IF(OR(H3634="",H3634=0),"",IF(L3634="",IF(J3634="","",IF(OR(ISTEXT(J3634),ISTEXT(H3634)),"",J3634/H3634)),IF(OR(ISTEXT(L3634),ISTEXT(H3634)),"",L3634/H3634)))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IF(OR(ISTEXT(H3637),ISTEXT(F3637)),"",H3637/F3637))</f>
        <v/>
      </c>
      <c r="H3637" s="33" t="n"/>
      <c r="I3637" s="33" t="n"/>
      <c r="J3637" s="33">
        <f>IF(I3637="", "", IF(OR(ISTEXT(I3637),ISTEXT($F3637)),"",I3637*$F3637))</f>
        <v/>
      </c>
      <c r="K3637" s="33" t="n"/>
      <c r="L3637" s="33">
        <f>IF(K3637="", "", IF(OR(ISTEXT(K3637),ISTEXT($F3637)),"",K3637*$F3637))</f>
        <v/>
      </c>
      <c r="M3637" s="30">
        <f>IF(OR(H3637="",H3637=0),"",IF(K3637="",IF(J3637="","",IF(OR(ISTEXT(J3637),ISTEXT(H3637)),"",J3637/H3637)),IF(OR(ISTEXT(L3637),ISTEXT(H3637)),"",L3637/H3637)))</f>
        <v/>
      </c>
    </row>
    <row r="3638" ht="13.35" customHeight="1" s="162">
      <c r="B3638" s="31" t="n"/>
      <c r="C3638" s="31" t="n"/>
      <c r="E3638" s="31" t="n"/>
      <c r="F3638" s="32" t="n"/>
      <c r="G3638" s="33">
        <f>IF(F3638="", "", IF(OR(ISTEXT(H3638),ISTEXT(F3638)),"",H3638/F3638))</f>
        <v/>
      </c>
      <c r="H3638" s="33" t="n"/>
      <c r="I3638" s="33" t="n"/>
      <c r="J3638" s="33">
        <f>IF(I3638="", "", IF(OR(ISTEXT(I3638),ISTEXT($F3638)),"",I3638*$F3638))</f>
        <v/>
      </c>
      <c r="K3638" s="33" t="n"/>
      <c r="L3638" s="33">
        <f>IF(K3638="", "", IF(OR(ISTEXT(K3638),ISTEXT($F3638)),"",K3638*$F3638))</f>
        <v/>
      </c>
      <c r="M3638" s="30">
        <f>IF(OR(H3638="",H3638=0),"",IF(K3638="",IF(J3638="","",IF(OR(ISTEXT(J3638),ISTEXT(H3638)),"",J3638/H3638)),IF(OR(ISTEXT(L3638),ISTEXT(H3638)),"",L3638/H3638)))</f>
        <v/>
      </c>
    </row>
    <row r="3639" ht="13.35" customHeight="1" s="162">
      <c r="B3639" s="31" t="n"/>
      <c r="C3639" s="31" t="n"/>
      <c r="E3639" s="31" t="n"/>
      <c r="F3639" s="32" t="n"/>
      <c r="G3639" s="33">
        <f>IF(F3639="", "", IF(OR(ISTEXT(H3639),ISTEXT(F3639)),"",H3639/F3639))</f>
        <v/>
      </c>
      <c r="H3639" s="33" t="n"/>
      <c r="I3639" s="33" t="n"/>
      <c r="J3639" s="33">
        <f>IF(I3639="", "", IF(OR(ISTEXT(I3639),ISTEXT($F3639)),"",I3639*$F3639))</f>
        <v/>
      </c>
      <c r="K3639" s="33" t="n"/>
      <c r="L3639" s="33">
        <f>IF(K3639="", "", IF(OR(ISTEXT(K3639),ISTEXT($F3639)),"",K3639*$F3639))</f>
        <v/>
      </c>
      <c r="M3639" s="30">
        <f>IF(OR(H3639="",H3639=0),"",IF(K3639="",IF(J3639="","",IF(OR(ISTEXT(J3639),ISTEXT(H3639)),"",J3639/H3639)),IF(OR(ISTEXT(L3639),ISTEXT(H3639)),"",L3639/H3639)))</f>
        <v/>
      </c>
    </row>
    <row r="3640" ht="13.35" customHeight="1" s="162">
      <c r="B3640" s="31" t="n"/>
      <c r="C3640" s="31" t="n"/>
      <c r="E3640" s="31" t="n"/>
      <c r="F3640" s="32" t="n"/>
      <c r="G3640" s="33">
        <f>IF(F3640="", "", IF(OR(ISTEXT(H3640),ISTEXT(F3640)),"",H3640/F3640))</f>
        <v/>
      </c>
      <c r="H3640" s="33" t="n"/>
      <c r="I3640" s="33" t="n"/>
      <c r="J3640" s="33">
        <f>IF(I3640="", "", IF(OR(ISTEXT(I3640),ISTEXT($F3640)),"",I3640*$F3640))</f>
        <v/>
      </c>
      <c r="K3640" s="33" t="n"/>
      <c r="L3640" s="33">
        <f>IF(K3640="", "", IF(OR(ISTEXT(K3640),ISTEXT($F3640)),"",K3640*$F3640))</f>
        <v/>
      </c>
      <c r="M3640" s="30">
        <f>IF(OR(H3640="",H3640=0),"",IF(K3640="",IF(J3640="","",IF(OR(ISTEXT(J3640),ISTEXT(H3640)),"",J3640/H3640)),IF(OR(ISTEXT(L3640),ISTEXT(H3640)),"",L3640/H3640)))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IF(OR(H3641="",H3641=0),"",IF(L3641="",IF(J3641="","",IF(OR(ISTEXT(J3641),ISTEXT(H3641)),"",J3641/H3641)),IF(OR(ISTEXT(L3641),ISTEXT(H3641)),"",L3641/H3641)))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c r="K3646" s="425" t="inlineStr">
        <is>
          <t>Shv Bore M/F:</t>
        </is>
      </c>
      <c r="M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IF(OR(L3649="",K3649="",K3649=0),"",IF(OR(ISTEXT(L3649),ISTEXT(K3649)),"",L3649/K3649))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IF(OR(L3650="",K3650="",K3650=0),"",IF(OR(ISTEXT(L3650),ISTEXT(K3650)),"",L3650/K3650))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IF(K3649="","",IF(ISTEXT(K3649),"",K3649-N(K3650)))</f>
        <v/>
      </c>
      <c r="L3651" s="24">
        <f>IF(L3649="","",IF(ISTEXT(L3649),"",L3649-N(L3650)))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Shv OD/Bore/PD</t>
        </is>
      </c>
      <c r="J3656" s="400" t="n"/>
      <c r="K3656" s="401" t="n"/>
      <c r="L3656">
        <f>IF('{Equipment Data Entry}'!J42="","",'{Equipment Data Entry}'!J42)</f>
        <v/>
      </c>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Sheave OD/Bore</t>
        </is>
      </c>
      <c r="J3657" s="400" t="n"/>
      <c r="K3657" s="401" t="n"/>
      <c r="L3657">
        <f>IF('{Equipment Data Entry}'!K42="","",'{Equipment Data Entry}'!K42)</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AVERAGE(E3659,F3659,G3659)*AVERAGE(E3660,F3660,G3660)*0.8*0.9*1.732/746))</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I3663" s="199" t="inlineStr">
        <is>
          <t>VSD Frequency</t>
        </is>
      </c>
      <c r="J3663" s="401" t="n"/>
      <c r="K3663" s="66" t="n"/>
      <c r="L3663" s="66"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99" t="inlineStr">
        <is>
          <t>OA Damper Position</t>
        </is>
      </c>
      <c r="J3664" s="400" t="n"/>
      <c r="K3664" s="401" t="n"/>
      <c r="L3664" s="56" t="n"/>
    </row>
    <row r="3665" ht="13.35" customHeight="1" s="162">
      <c r="B3665" s="491" t="inlineStr">
        <is>
          <t>Lvg.</t>
        </is>
      </c>
      <c r="C3665" s="492" t="n"/>
      <c r="D3665" s="492" t="n"/>
      <c r="E3665" s="492" t="n"/>
      <c r="F3665" s="492" t="n"/>
      <c r="G3665" s="492" t="n"/>
      <c r="H3665" s="23" t="n"/>
    </row>
    <row r="3666" ht="13.35" customHeight="1" s="162">
      <c r="B3666" s="425" t="inlineStr">
        <is>
          <t>Unit type:</t>
        </is>
      </c>
      <c r="D3666" s="522" t="inlineStr">
        <is>
          <t>RTU</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IF(OR(H3683="",H3683=0),"",IF(L3683="",IF(J3683="","",IF(OR(ISTEXT(J3683),ISTEXT(H3683)),"",J3683/H3683)),IF(OR(ISTEXT(L3683),ISTEXT(H3683)),"",L3683/H3683)))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IF(OR(ISTEXT(H3686),ISTEXT(F3686)),"",H3686/F3686))</f>
        <v/>
      </c>
      <c r="H3686" s="33">
        <f>IF(H3683="","",IF(ISTEXT(H3683),"",H3683-N(H3691)))</f>
        <v/>
      </c>
      <c r="I3686" s="33" t="n"/>
      <c r="J3686" s="33">
        <f>IF(I3686="", "", IF(OR(ISTEXT(I3686),ISTEXT($F3686)),"",I3686*$F3686))</f>
        <v/>
      </c>
      <c r="K3686" s="33" t="n"/>
      <c r="L3686" s="33">
        <f>IF(L3691="","",IF(ISTEXT(L3683),"",L3683-N(L3691)))</f>
        <v/>
      </c>
      <c r="M3686" s="30">
        <f>IF(OR(H3686="",H3686=0),"",IF(K3686="",IF(J3686="","",IF(OR(ISTEXT(J3686),ISTEXT(H3686)),"",J3686/H3686)),IF(OR(ISTEXT(L3686),ISTEXT(H3686)),"",L3686/H3686)))</f>
        <v/>
      </c>
    </row>
    <row r="3687" ht="13.35" customHeight="1" s="162">
      <c r="B3687" s="31" t="n"/>
      <c r="C3687" s="31" t="n"/>
      <c r="E3687" s="31"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IF(OR(H3688="",H3688=0),"",IF(L3688="",IF(J3688="","",IF(OR(ISTEXT(J3688),ISTEXT(H3688)),"",J3688/H3688)),IF(OR(ISTEXT(L3688),ISTEXT(H3688)),"",L3688/H3688)))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IF(OR(ISTEXT(H3691),ISTEXT(F3691)),"",H3691/F3691))</f>
        <v/>
      </c>
      <c r="H3691" s="33" t="n"/>
      <c r="I3691" s="33" t="n"/>
      <c r="J3691" s="33">
        <f>IF(I3691="", "", IF(OR(ISTEXT(I3691),ISTEXT($F3691)),"",I3691*$F3691))</f>
        <v/>
      </c>
      <c r="K3691" s="33" t="n"/>
      <c r="L3691" s="33">
        <f>IF(K3691="", "", IF(OR(ISTEXT(K3691),ISTEXT($F3691)),"",K3691*$F3691))</f>
        <v/>
      </c>
      <c r="M3691" s="30">
        <f>IF(OR(H3691="",H3691=0),"",IF(K3691="",IF(J3691="","",IF(OR(ISTEXT(J3691),ISTEXT(H3691)),"",J3691/H3691)),IF(OR(ISTEXT(L3691),ISTEXT(H3691)),"",L3691/H3691)))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IF(OR(H3738="",H3738=0),"",IF(L3738="",IF(J3738="","",IF(OR(ISTEXT(J3738),ISTEXT(H3738)),"",J3738/H3738)),IF(OR(ISTEXT(L3738),ISTEXT(H3738)),"",L3738/H3738)))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IF(OR(ISTEXT(H3741),ISTEXT(F3741)),"",H3741/F3741))</f>
        <v/>
      </c>
      <c r="H3741" s="33" t="n"/>
      <c r="I3741" s="33" t="n"/>
      <c r="J3741" s="33">
        <f>IF(I3741="", "", IF(OR(ISTEXT(I3741),ISTEXT($F3741)),"",I3741*$F3741))</f>
        <v/>
      </c>
      <c r="K3741" s="33" t="n"/>
      <c r="L3741" s="33">
        <f>IF(K3741="", "", IF(OR(ISTEXT(K3741),ISTEXT($F3741)),"",K3741*$F3741))</f>
        <v/>
      </c>
      <c r="M3741" s="30">
        <f>IF(OR(H3741="",H3741=0),"",IF(K3741="",IF(J3741="","",IF(OR(ISTEXT(J3741),ISTEXT(H3741)),"",J3741/H3741)),IF(OR(ISTEXT(L3741),ISTEXT(H3741)),"",L3741/H3741)))</f>
        <v/>
      </c>
    </row>
    <row r="3742" ht="13.35" customHeight="1" s="162">
      <c r="B3742" s="31" t="n"/>
      <c r="C3742" s="31" t="n"/>
      <c r="E3742" s="31" t="n"/>
      <c r="F3742" s="32" t="n"/>
      <c r="G3742" s="33">
        <f>IF(F3742="", "", IF(OR(ISTEXT(H3742),ISTEXT(F3742)),"",H3742/F3742))</f>
        <v/>
      </c>
      <c r="H3742" s="33" t="n"/>
      <c r="I3742" s="33" t="n"/>
      <c r="J3742" s="33">
        <f>IF(I3742="", "", IF(OR(ISTEXT(I3742),ISTEXT($F3742)),"",I3742*$F3742))</f>
        <v/>
      </c>
      <c r="K3742" s="33" t="n"/>
      <c r="L3742" s="33">
        <f>IF(K3742="", "", IF(OR(ISTEXT(K3742),ISTEXT($F3742)),"",K3742*$F3742))</f>
        <v/>
      </c>
      <c r="M3742" s="30">
        <f>IF(OR(H3742="",H3742=0),"",IF(K3742="",IF(J3742="","",IF(OR(ISTEXT(J3742),ISTEXT(H3742)),"",J3742/H3742)),IF(OR(ISTEXT(L3742),ISTEXT(H3742)),"",L3742/H3742)))</f>
        <v/>
      </c>
    </row>
    <row r="3743" ht="13.35" customHeight="1" s="162">
      <c r="B3743" s="31" t="n"/>
      <c r="C3743" s="31" t="n"/>
      <c r="E3743" s="31" t="n"/>
      <c r="F3743" s="32" t="n"/>
      <c r="G3743" s="33">
        <f>IF(F3743="", "", IF(OR(ISTEXT(H3743),ISTEXT(F3743)),"",H3743/F3743))</f>
        <v/>
      </c>
      <c r="H3743" s="33" t="n"/>
      <c r="I3743" s="33" t="n"/>
      <c r="J3743" s="33">
        <f>IF(I3743="", "", IF(OR(ISTEXT(I3743),ISTEXT($F3743)),"",I3743*$F3743))</f>
        <v/>
      </c>
      <c r="K3743" s="33" t="n"/>
      <c r="L3743" s="33">
        <f>IF(K3743="", "", IF(OR(ISTEXT(K3743),ISTEXT($F3743)),"",K3743*$F3743))</f>
        <v/>
      </c>
      <c r="M3743" s="30">
        <f>IF(OR(H3743="",H3743=0),"",IF(K3743="",IF(J3743="","",IF(OR(ISTEXT(J3743),ISTEXT(H3743)),"",J3743/H3743)),IF(OR(ISTEXT(L3743),ISTEXT(H3743)),"",L3743/H3743)))</f>
        <v/>
      </c>
    </row>
    <row r="3744" ht="13.35" customHeight="1" s="162">
      <c r="B3744" s="31" t="n"/>
      <c r="C3744" s="31" t="n"/>
      <c r="E3744" s="31" t="n"/>
      <c r="F3744" s="32" t="n"/>
      <c r="G3744" s="33">
        <f>IF(F3744="", "", IF(OR(ISTEXT(H3744),ISTEXT(F3744)),"",H3744/F3744))</f>
        <v/>
      </c>
      <c r="H3744" s="33" t="n"/>
      <c r="I3744" s="33" t="n"/>
      <c r="J3744" s="33">
        <f>IF(I3744="", "", IF(OR(ISTEXT(I3744),ISTEXT($F3744)),"",I3744*$F3744))</f>
        <v/>
      </c>
      <c r="K3744" s="33" t="n"/>
      <c r="L3744" s="33">
        <f>IF(K3744="", "", IF(OR(ISTEXT(K3744),ISTEXT($F3744)),"",K3744*$F3744))</f>
        <v/>
      </c>
      <c r="M3744" s="30">
        <f>IF(OR(H3744="",H3744=0),"",IF(K3744="",IF(J3744="","",IF(OR(ISTEXT(J3744),ISTEXT(H3744)),"",J3744/H3744)),IF(OR(ISTEXT(L3744),ISTEXT(H3744)),"",L3744/H3744)))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IF(OR(H3745="",H3745=0),"",IF(L3745="",IF(J3745="","",IF(OR(ISTEXT(J3745),ISTEXT(H3745)),"",J3745/H3745)),IF(OR(ISTEXT(L3745),ISTEXT(H3745)),"",L3745/H3745)))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c r="K3750" s="425" t="inlineStr">
        <is>
          <t>Shv Bore M/F:</t>
        </is>
      </c>
      <c r="M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IF(OR(L3753="",K3753="",K3753=0),"",IF(OR(ISTEXT(L3753),ISTEXT(K3753)),"",L3753/K3753))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IF(OR(L3754="",K3754="",K3754=0),"",IF(OR(ISTEXT(L3754),ISTEXT(K3754)),"",L3754/K3754))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IF(K3753="","",IF(ISTEXT(K3753),"",K3753-N(K3754)))</f>
        <v/>
      </c>
      <c r="L3755" s="24">
        <f>IF(L3753="","",IF(ISTEXT(L3753),"",L3753-N(L3754)))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Shv OD/Bore/PD</t>
        </is>
      </c>
      <c r="J3760" s="400" t="n"/>
      <c r="K3760" s="401" t="n"/>
      <c r="L3760">
        <f>IF('{Equipment Data Entry}'!J43="","",'{Equipment Data Entry}'!J43)</f>
        <v/>
      </c>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Sheave OD/Bore</t>
        </is>
      </c>
      <c r="J3761" s="400" t="n"/>
      <c r="K3761" s="401" t="n"/>
      <c r="L3761">
        <f>IF('{Equipment Data Entry}'!K43="","",'{Equipment Data Entry}'!K43)</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AVERAGE(E3763,F3763,G3763)*AVERAGE(E3764,F3764,G3764)*0.8*0.9*1.732/746))</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I3767" s="199" t="inlineStr">
        <is>
          <t>VSD Frequency</t>
        </is>
      </c>
      <c r="J3767" s="401" t="n"/>
      <c r="K3767" s="66" t="n"/>
      <c r="L3767" s="66"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99" t="inlineStr">
        <is>
          <t>OA Damper Position</t>
        </is>
      </c>
      <c r="J3768" s="400" t="n"/>
      <c r="K3768" s="401" t="n"/>
      <c r="L3768" s="56" t="n"/>
    </row>
    <row r="3769" ht="13.35" customHeight="1" s="162">
      <c r="B3769" s="491" t="inlineStr">
        <is>
          <t>Lvg.</t>
        </is>
      </c>
      <c r="C3769" s="492" t="n"/>
      <c r="D3769" s="492" t="n"/>
      <c r="E3769" s="492" t="n"/>
      <c r="F3769" s="492" t="n"/>
      <c r="G3769" s="492" t="n"/>
      <c r="H3769" s="23" t="n"/>
    </row>
    <row r="3770" ht="13.35" customHeight="1" s="162">
      <c r="B3770" s="425" t="inlineStr">
        <is>
          <t>Unit type:</t>
        </is>
      </c>
      <c r="D3770" s="522" t="inlineStr">
        <is>
          <t>RTU</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IF(OR(H3787="",H3787=0),"",IF(L3787="",IF(J3787="","",IF(OR(ISTEXT(J3787),ISTEXT(H3787)),"",J3787/H3787)),IF(OR(ISTEXT(L3787),ISTEXT(H3787)),"",L3787/H3787)))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IF(OR(ISTEXT(H3790),ISTEXT(F3790)),"",H3790/F3790))</f>
        <v/>
      </c>
      <c r="H3790" s="33">
        <f>IF(H3787="","",IF(ISTEXT(H3787),"",H3787-N(H3795)))</f>
        <v/>
      </c>
      <c r="I3790" s="33" t="n"/>
      <c r="J3790" s="33">
        <f>IF(I3790="", "", IF(OR(ISTEXT(I3790),ISTEXT($F3790)),"",I3790*$F3790))</f>
        <v/>
      </c>
      <c r="K3790" s="33" t="n"/>
      <c r="L3790" s="33">
        <f>IF(L3795="","",IF(ISTEXT(L3787),"",L3787-N(L3795)))</f>
        <v/>
      </c>
      <c r="M3790" s="30">
        <f>IF(OR(H3790="",H3790=0),"",IF(K3790="",IF(J3790="","",IF(OR(ISTEXT(J3790),ISTEXT(H3790)),"",J3790/H3790)),IF(OR(ISTEXT(L3790),ISTEXT(H3790)),"",L3790/H3790)))</f>
        <v/>
      </c>
    </row>
    <row r="3791" ht="13.35" customHeight="1" s="162">
      <c r="B3791" s="31" t="n"/>
      <c r="C3791" s="31" t="n"/>
      <c r="E3791" s="31"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IF(OR(H3792="",H3792=0),"",IF(L3792="",IF(J3792="","",IF(OR(ISTEXT(J3792),ISTEXT(H3792)),"",J3792/H3792)),IF(OR(ISTEXT(L3792),ISTEXT(H3792)),"",L3792/H3792)))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IF(OR(ISTEXT(H3795),ISTEXT(F3795)),"",H3795/F3795))</f>
        <v/>
      </c>
      <c r="H3795" s="33" t="n"/>
      <c r="I3795" s="33" t="n"/>
      <c r="J3795" s="33">
        <f>IF(I3795="", "", IF(OR(ISTEXT(I3795),ISTEXT($F3795)),"",I3795*$F3795))</f>
        <v/>
      </c>
      <c r="K3795" s="33" t="n"/>
      <c r="L3795" s="33">
        <f>IF(K3795="", "", IF(OR(ISTEXT(K3795),ISTEXT($F3795)),"",K3795*$F3795))</f>
        <v/>
      </c>
      <c r="M3795" s="30">
        <f>IF(OR(H3795="",H3795=0),"",IF(K3795="",IF(J3795="","",IF(OR(ISTEXT(J3795),ISTEXT(H3795)),"",J3795/H3795)),IF(OR(ISTEXT(L3795),ISTEXT(H3795)),"",L3795/H3795)))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IF(OR(H3842="",H3842=0),"",IF(L3842="",IF(J3842="","",IF(OR(ISTEXT(J3842),ISTEXT(H3842)),"",J3842/H3842)),IF(OR(ISTEXT(L3842),ISTEXT(H3842)),"",L3842/H3842)))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IF(OR(ISTEXT(H3845),ISTEXT(F3845)),"",H3845/F3845))</f>
        <v/>
      </c>
      <c r="H3845" s="33" t="n"/>
      <c r="I3845" s="33" t="n"/>
      <c r="J3845" s="33">
        <f>IF(I3845="", "", IF(OR(ISTEXT(I3845),ISTEXT($F3845)),"",I3845*$F3845))</f>
        <v/>
      </c>
      <c r="K3845" s="33" t="n"/>
      <c r="L3845" s="33">
        <f>IF(K3845="", "", IF(OR(ISTEXT(K3845),ISTEXT($F3845)),"",K3845*$F3845))</f>
        <v/>
      </c>
      <c r="M3845" s="30">
        <f>IF(OR(H3845="",H3845=0),"",IF(K3845="",IF(J3845="","",IF(OR(ISTEXT(J3845),ISTEXT(H3845)),"",J3845/H3845)),IF(OR(ISTEXT(L3845),ISTEXT(H3845)),"",L3845/H3845)))</f>
        <v/>
      </c>
    </row>
    <row r="3846" ht="13.35" customHeight="1" s="162">
      <c r="B3846" s="31" t="n"/>
      <c r="C3846" s="31" t="n"/>
      <c r="E3846" s="31" t="n"/>
      <c r="F3846" s="32" t="n"/>
      <c r="G3846" s="33">
        <f>IF(F3846="", "", IF(OR(ISTEXT(H3846),ISTEXT(F3846)),"",H3846/F3846))</f>
        <v/>
      </c>
      <c r="H3846" s="33" t="n"/>
      <c r="I3846" s="33" t="n"/>
      <c r="J3846" s="33">
        <f>IF(I3846="", "", IF(OR(ISTEXT(I3846),ISTEXT($F3846)),"",I3846*$F3846))</f>
        <v/>
      </c>
      <c r="K3846" s="33" t="n"/>
      <c r="L3846" s="33">
        <f>IF(K3846="", "", IF(OR(ISTEXT(K3846),ISTEXT($F3846)),"",K3846*$F3846))</f>
        <v/>
      </c>
      <c r="M3846" s="30">
        <f>IF(OR(H3846="",H3846=0),"",IF(K3846="",IF(J3846="","",IF(OR(ISTEXT(J3846),ISTEXT(H3846)),"",J3846/H3846)),IF(OR(ISTEXT(L3846),ISTEXT(H3846)),"",L3846/H3846)))</f>
        <v/>
      </c>
    </row>
    <row r="3847" ht="13.35" customHeight="1" s="162">
      <c r="B3847" s="31" t="n"/>
      <c r="C3847" s="31" t="n"/>
      <c r="E3847" s="31" t="n"/>
      <c r="F3847" s="32" t="n"/>
      <c r="G3847" s="33">
        <f>IF(F3847="", "", IF(OR(ISTEXT(H3847),ISTEXT(F3847)),"",H3847/F3847))</f>
        <v/>
      </c>
      <c r="H3847" s="33" t="n"/>
      <c r="I3847" s="33" t="n"/>
      <c r="J3847" s="33">
        <f>IF(I3847="", "", IF(OR(ISTEXT(I3847),ISTEXT($F3847)),"",I3847*$F3847))</f>
        <v/>
      </c>
      <c r="K3847" s="33" t="n"/>
      <c r="L3847" s="33">
        <f>IF(K3847="", "", IF(OR(ISTEXT(K3847),ISTEXT($F3847)),"",K3847*$F3847))</f>
        <v/>
      </c>
      <c r="M3847" s="30">
        <f>IF(OR(H3847="",H3847=0),"",IF(K3847="",IF(J3847="","",IF(OR(ISTEXT(J3847),ISTEXT(H3847)),"",J3847/H3847)),IF(OR(ISTEXT(L3847),ISTEXT(H3847)),"",L3847/H3847)))</f>
        <v/>
      </c>
    </row>
    <row r="3848" ht="13.35" customHeight="1" s="162">
      <c r="B3848" s="31" t="n"/>
      <c r="C3848" s="31" t="n"/>
      <c r="E3848" s="31" t="n"/>
      <c r="F3848" s="32" t="n"/>
      <c r="G3848" s="33">
        <f>IF(F3848="", "", IF(OR(ISTEXT(H3848),ISTEXT(F3848)),"",H3848/F3848))</f>
        <v/>
      </c>
      <c r="H3848" s="33" t="n"/>
      <c r="I3848" s="33" t="n"/>
      <c r="J3848" s="33">
        <f>IF(I3848="", "", IF(OR(ISTEXT(I3848),ISTEXT($F3848)),"",I3848*$F3848))</f>
        <v/>
      </c>
      <c r="K3848" s="33" t="n"/>
      <c r="L3848" s="33">
        <f>IF(K3848="", "", IF(OR(ISTEXT(K3848),ISTEXT($F3848)),"",K3848*$F3848))</f>
        <v/>
      </c>
      <c r="M3848" s="30">
        <f>IF(OR(H3848="",H3848=0),"",IF(K3848="",IF(J3848="","",IF(OR(ISTEXT(J3848),ISTEXT(H3848)),"",J3848/H3848)),IF(OR(ISTEXT(L3848),ISTEXT(H3848)),"",L3848/H3848)))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IF(OR(H3849="",H3849=0),"",IF(L3849="",IF(J3849="","",IF(OR(ISTEXT(J3849),ISTEXT(H3849)),"",J3849/H3849)),IF(OR(ISTEXT(L3849),ISTEXT(H3849)),"",L3849/H3849)))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c r="K3854" s="425" t="inlineStr">
        <is>
          <t>Shv Bore M/F:</t>
        </is>
      </c>
      <c r="M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IF(OR(L3857="",K3857="",K3857=0),"",IF(OR(ISTEXT(L3857),ISTEXT(K3857)),"",L3857/K3857))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IF(OR(L3858="",K3858="",K3858=0),"",IF(OR(ISTEXT(L3858),ISTEXT(K3858)),"",L3858/K3858))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IF(K3857="","",IF(ISTEXT(K3857),"",K3857-N(K3858)))</f>
        <v/>
      </c>
      <c r="L3859" s="24">
        <f>IF(L3857="","",IF(ISTEXT(L3857),"",L3857-N(L3858)))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Shv OD/Bore/PD</t>
        </is>
      </c>
      <c r="J3864" s="400" t="n"/>
      <c r="K3864" s="401" t="n"/>
      <c r="L3864">
        <f>IF('{Equipment Data Entry}'!J44="","",'{Equipment Data Entry}'!J44)</f>
        <v/>
      </c>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Sheave OD/Bore</t>
        </is>
      </c>
      <c r="J3865" s="400" t="n"/>
      <c r="K3865" s="401" t="n"/>
      <c r="L3865">
        <f>IF('{Equipment Data Entry}'!K44="","",'{Equipment Data Entry}'!K44)</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AVERAGE(E3867,F3867,G3867)*AVERAGE(E3868,F3868,G3868)*0.8*0.9*1.732/746))</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I3871" s="199" t="inlineStr">
        <is>
          <t>VSD Frequency</t>
        </is>
      </c>
      <c r="J3871" s="401" t="n"/>
      <c r="K3871" s="66" t="n"/>
      <c r="L3871" s="66"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99" t="inlineStr">
        <is>
          <t>OA Damper Position</t>
        </is>
      </c>
      <c r="J3872" s="400" t="n"/>
      <c r="K3872" s="401" t="n"/>
      <c r="L3872" s="56" t="n"/>
    </row>
    <row r="3873" ht="13.35" customHeight="1" s="162">
      <c r="B3873" s="491" t="inlineStr">
        <is>
          <t>Lvg.</t>
        </is>
      </c>
      <c r="C3873" s="492" t="n"/>
      <c r="D3873" s="492" t="n"/>
      <c r="E3873" s="492" t="n"/>
      <c r="F3873" s="492" t="n"/>
      <c r="G3873" s="492" t="n"/>
      <c r="H3873" s="23" t="n"/>
    </row>
    <row r="3874" ht="13.35" customHeight="1" s="162">
      <c r="B3874" s="425" t="inlineStr">
        <is>
          <t>Unit type:</t>
        </is>
      </c>
      <c r="D3874" s="522" t="inlineStr">
        <is>
          <t>RTU</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IF(OR(H3891="",H3891=0),"",IF(L3891="",IF(J3891="","",IF(OR(ISTEXT(J3891),ISTEXT(H3891)),"",J3891/H3891)),IF(OR(ISTEXT(L3891),ISTEXT(H3891)),"",L3891/H3891)))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IF(OR(ISTEXT(H3894),ISTEXT(F3894)),"",H3894/F3894))</f>
        <v/>
      </c>
      <c r="H3894" s="33">
        <f>IF(H3891="","",IF(ISTEXT(H3891),"",H3891-N(H3899)))</f>
        <v/>
      </c>
      <c r="I3894" s="33" t="n"/>
      <c r="J3894" s="33">
        <f>IF(I3894="", "", IF(OR(ISTEXT(I3894),ISTEXT($F3894)),"",I3894*$F3894))</f>
        <v/>
      </c>
      <c r="K3894" s="33" t="n"/>
      <c r="L3894" s="33">
        <f>IF(L3899="","",IF(ISTEXT(L3891),"",L3891-N(L3899)))</f>
        <v/>
      </c>
      <c r="M3894" s="30">
        <f>IF(OR(H3894="",H3894=0),"",IF(K3894="",IF(J3894="","",IF(OR(ISTEXT(J3894),ISTEXT(H3894)),"",J3894/H3894)),IF(OR(ISTEXT(L3894),ISTEXT(H3894)),"",L3894/H3894)))</f>
        <v/>
      </c>
    </row>
    <row r="3895" ht="13.35" customHeight="1" s="162">
      <c r="B3895" s="31" t="n"/>
      <c r="C3895" s="31" t="n"/>
      <c r="E3895" s="31"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IF(OR(H3896="",H3896=0),"",IF(L3896="",IF(J3896="","",IF(OR(ISTEXT(J3896),ISTEXT(H3896)),"",J3896/H3896)),IF(OR(ISTEXT(L3896),ISTEXT(H3896)),"",L3896/H3896)))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IF(OR(ISTEXT(H3899),ISTEXT(F3899)),"",H3899/F3899))</f>
        <v/>
      </c>
      <c r="H3899" s="33" t="n"/>
      <c r="I3899" s="33" t="n"/>
      <c r="J3899" s="33">
        <f>IF(I3899="", "", IF(OR(ISTEXT(I3899),ISTEXT($F3899)),"",I3899*$F3899))</f>
        <v/>
      </c>
      <c r="K3899" s="33" t="n"/>
      <c r="L3899" s="33">
        <f>IF(K3899="", "", IF(OR(ISTEXT(K3899),ISTEXT($F3899)),"",K3899*$F3899))</f>
        <v/>
      </c>
      <c r="M3899" s="30">
        <f>IF(OR(H3899="",H3899=0),"",IF(K3899="",IF(J3899="","",IF(OR(ISTEXT(J3899),ISTEXT(H3899)),"",J3899/H3899)),IF(OR(ISTEXT(L3899),ISTEXT(H3899)),"",L3899/H3899)))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IF(OR(H3946="",H3946=0),"",IF(L3946="",IF(J3946="","",IF(OR(ISTEXT(J3946),ISTEXT(H3946)),"",J3946/H3946)),IF(OR(ISTEXT(L3946),ISTEXT(H3946)),"",L3946/H3946)))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IF(OR(ISTEXT(H3949),ISTEXT(F3949)),"",H3949/F3949))</f>
        <v/>
      </c>
      <c r="H3949" s="33" t="n"/>
      <c r="I3949" s="33" t="n"/>
      <c r="J3949" s="33">
        <f>IF(I3949="", "", IF(OR(ISTEXT(I3949),ISTEXT($F3949)),"",I3949*$F3949))</f>
        <v/>
      </c>
      <c r="K3949" s="33" t="n"/>
      <c r="L3949" s="33">
        <f>IF(K3949="", "", IF(OR(ISTEXT(K3949),ISTEXT($F3949)),"",K3949*$F3949))</f>
        <v/>
      </c>
      <c r="M3949" s="30">
        <f>IF(OR(H3949="",H3949=0),"",IF(K3949="",IF(J3949="","",IF(OR(ISTEXT(J3949),ISTEXT(H3949)),"",J3949/H3949)),IF(OR(ISTEXT(L3949),ISTEXT(H3949)),"",L3949/H3949)))</f>
        <v/>
      </c>
    </row>
    <row r="3950" ht="13.35" customHeight="1" s="162">
      <c r="B3950" s="31" t="n"/>
      <c r="C3950" s="31" t="n"/>
      <c r="E3950" s="31" t="n"/>
      <c r="F3950" s="32" t="n"/>
      <c r="G3950" s="33">
        <f>IF(F3950="", "", IF(OR(ISTEXT(H3950),ISTEXT(F3950)),"",H3950/F3950))</f>
        <v/>
      </c>
      <c r="H3950" s="33" t="n"/>
      <c r="I3950" s="33" t="n"/>
      <c r="J3950" s="33">
        <f>IF(I3950="", "", IF(OR(ISTEXT(I3950),ISTEXT($F3950)),"",I3950*$F3950))</f>
        <v/>
      </c>
      <c r="K3950" s="33" t="n"/>
      <c r="L3950" s="33">
        <f>IF(K3950="", "", IF(OR(ISTEXT(K3950),ISTEXT($F3950)),"",K3950*$F3950))</f>
        <v/>
      </c>
      <c r="M3950" s="30">
        <f>IF(OR(H3950="",H3950=0),"",IF(K3950="",IF(J3950="","",IF(OR(ISTEXT(J3950),ISTEXT(H3950)),"",J3950/H3950)),IF(OR(ISTEXT(L3950),ISTEXT(H3950)),"",L3950/H3950)))</f>
        <v/>
      </c>
    </row>
    <row r="3951" ht="13.35" customHeight="1" s="162">
      <c r="B3951" s="31" t="n"/>
      <c r="C3951" s="31" t="n"/>
      <c r="E3951" s="31" t="n"/>
      <c r="F3951" s="32" t="n"/>
      <c r="G3951" s="33">
        <f>IF(F3951="", "", IF(OR(ISTEXT(H3951),ISTEXT(F3951)),"",H3951/F3951))</f>
        <v/>
      </c>
      <c r="H3951" s="33" t="n"/>
      <c r="I3951" s="33" t="n"/>
      <c r="J3951" s="33">
        <f>IF(I3951="", "", IF(OR(ISTEXT(I3951),ISTEXT($F3951)),"",I3951*$F3951))</f>
        <v/>
      </c>
      <c r="K3951" s="33" t="n"/>
      <c r="L3951" s="33">
        <f>IF(K3951="", "", IF(OR(ISTEXT(K3951),ISTEXT($F3951)),"",K3951*$F3951))</f>
        <v/>
      </c>
      <c r="M3951" s="30">
        <f>IF(OR(H3951="",H3951=0),"",IF(K3951="",IF(J3951="","",IF(OR(ISTEXT(J3951),ISTEXT(H3951)),"",J3951/H3951)),IF(OR(ISTEXT(L3951),ISTEXT(H3951)),"",L3951/H3951)))</f>
        <v/>
      </c>
    </row>
    <row r="3952" ht="13.35" customHeight="1" s="162">
      <c r="B3952" s="31" t="n"/>
      <c r="C3952" s="31" t="n"/>
      <c r="E3952" s="31" t="n"/>
      <c r="F3952" s="32" t="n"/>
      <c r="G3952" s="33">
        <f>IF(F3952="", "", IF(OR(ISTEXT(H3952),ISTEXT(F3952)),"",H3952/F3952))</f>
        <v/>
      </c>
      <c r="H3952" s="33" t="n"/>
      <c r="I3952" s="33" t="n"/>
      <c r="J3952" s="33">
        <f>IF(I3952="", "", IF(OR(ISTEXT(I3952),ISTEXT($F3952)),"",I3952*$F3952))</f>
        <v/>
      </c>
      <c r="K3952" s="33" t="n"/>
      <c r="L3952" s="33">
        <f>IF(K3952="", "", IF(OR(ISTEXT(K3952),ISTEXT($F3952)),"",K3952*$F3952))</f>
        <v/>
      </c>
      <c r="M3952" s="30">
        <f>IF(OR(H3952="",H3952=0),"",IF(K3952="",IF(J3952="","",IF(OR(ISTEXT(J3952),ISTEXT(H3952)),"",J3952/H3952)),IF(OR(ISTEXT(L3952),ISTEXT(H3952)),"",L3952/H3952)))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IF(OR(H3953="",H3953=0),"",IF(L3953="",IF(J3953="","",IF(OR(ISTEXT(J3953),ISTEXT(H3953)),"",J3953/H3953)),IF(OR(ISTEXT(L3953),ISTEXT(H3953)),"",L3953/H3953)))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c r="K3958" s="425" t="inlineStr">
        <is>
          <t>Shv Bore M/F:</t>
        </is>
      </c>
      <c r="M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IF(OR(L3961="",K3961="",K3961=0),"",IF(OR(ISTEXT(L3961),ISTEXT(K3961)),"",L3961/K3961))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IF(OR(L3962="",K3962="",K3962=0),"",IF(OR(ISTEXT(L3962),ISTEXT(K3962)),"",L3962/K3962))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IF(K3961="","",IF(ISTEXT(K3961),"",K3961-N(K3962)))</f>
        <v/>
      </c>
      <c r="L3963" s="24">
        <f>IF(L3961="","",IF(ISTEXT(L3961),"",L3961-N(L3962)))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Shv OD/Bore/PD</t>
        </is>
      </c>
      <c r="J3968" s="400" t="n"/>
      <c r="K3968" s="401" t="n"/>
      <c r="L3968">
        <f>IF('{Equipment Data Entry}'!J45="","",'{Equipment Data Entry}'!J45)</f>
        <v/>
      </c>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Sheave OD/Bore</t>
        </is>
      </c>
      <c r="J3969" s="400" t="n"/>
      <c r="K3969" s="401" t="n"/>
      <c r="L3969">
        <f>IF('{Equipment Data Entry}'!K45="","",'{Equipment Data Entry}'!K45)</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AVERAGE(E3971,F3971,G3971)*AVERAGE(E3972,F3972,G3972)*0.8*0.9*1.732/746))</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I3975" s="199" t="inlineStr">
        <is>
          <t>VSD Frequency</t>
        </is>
      </c>
      <c r="J3975" s="401" t="n"/>
      <c r="K3975" s="66" t="n"/>
      <c r="L3975" s="66"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99" t="inlineStr">
        <is>
          <t>OA Damper Position</t>
        </is>
      </c>
      <c r="J3976" s="400" t="n"/>
      <c r="K3976" s="401" t="n"/>
      <c r="L3976" s="56" t="n"/>
    </row>
    <row r="3977" ht="13.35" customHeight="1" s="162">
      <c r="B3977" s="491" t="inlineStr">
        <is>
          <t>Lvg.</t>
        </is>
      </c>
      <c r="C3977" s="492" t="n"/>
      <c r="D3977" s="492" t="n"/>
      <c r="E3977" s="492" t="n"/>
      <c r="F3977" s="492" t="n"/>
      <c r="G3977" s="492" t="n"/>
      <c r="H3977" s="23" t="n"/>
    </row>
    <row r="3978" ht="13.35" customHeight="1" s="162">
      <c r="B3978" s="425" t="inlineStr">
        <is>
          <t>Unit type:</t>
        </is>
      </c>
      <c r="D3978" s="522" t="inlineStr">
        <is>
          <t>RTU</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IF(OR(H3995="",H3995=0),"",IF(L3995="",IF(J3995="","",IF(OR(ISTEXT(J3995),ISTEXT(H3995)),"",J3995/H3995)),IF(OR(ISTEXT(L3995),ISTEXT(H3995)),"",L3995/H3995)))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IF(OR(ISTEXT(H3998),ISTEXT(F3998)),"",H3998/F3998))</f>
        <v/>
      </c>
      <c r="H3998" s="33">
        <f>IF(H3995="","",IF(ISTEXT(H3995),"",H3995-N(H4003)))</f>
        <v/>
      </c>
      <c r="I3998" s="33" t="n"/>
      <c r="J3998" s="33">
        <f>IF(I3998="", "", IF(OR(ISTEXT(I3998),ISTEXT($F3998)),"",I3998*$F3998))</f>
        <v/>
      </c>
      <c r="K3998" s="33" t="n"/>
      <c r="L3998" s="33">
        <f>IF(L4003="","",IF(ISTEXT(L3995),"",L3995-N(L4003)))</f>
        <v/>
      </c>
      <c r="M3998" s="30">
        <f>IF(OR(H3998="",H3998=0),"",IF(K3998="",IF(J3998="","",IF(OR(ISTEXT(J3998),ISTEXT(H3998)),"",J3998/H3998)),IF(OR(ISTEXT(L3998),ISTEXT(H3998)),"",L3998/H3998)))</f>
        <v/>
      </c>
    </row>
    <row r="3999" ht="13.35" customHeight="1" s="162">
      <c r="B3999" s="31" t="n"/>
      <c r="C3999" s="31" t="n"/>
      <c r="E3999" s="31"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IF(OR(H4000="",H4000=0),"",IF(L4000="",IF(J4000="","",IF(OR(ISTEXT(J4000),ISTEXT(H4000)),"",J4000/H4000)),IF(OR(ISTEXT(L4000),ISTEXT(H4000)),"",L4000/H4000)))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IF(OR(ISTEXT(H4003),ISTEXT(F4003)),"",H4003/F4003))</f>
        <v/>
      </c>
      <c r="H4003" s="33" t="n"/>
      <c r="I4003" s="33" t="n"/>
      <c r="J4003" s="33">
        <f>IF(I4003="", "", IF(OR(ISTEXT(I4003),ISTEXT($F4003)),"",I4003*$F4003))</f>
        <v/>
      </c>
      <c r="K4003" s="33" t="n"/>
      <c r="L4003" s="33">
        <f>IF(K4003="", "", IF(OR(ISTEXT(K4003),ISTEXT($F4003)),"",K4003*$F4003))</f>
        <v/>
      </c>
      <c r="M4003" s="30">
        <f>IF(OR(H4003="",H4003=0),"",IF(K4003="",IF(J4003="","",IF(OR(ISTEXT(J4003),ISTEXT(H4003)),"",J4003/H4003)),IF(OR(ISTEXT(L4003),ISTEXT(H4003)),"",L4003/H4003)))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IF(OR(H4050="",H4050=0),"",IF(L4050="",IF(J4050="","",IF(OR(ISTEXT(J4050),ISTEXT(H4050)),"",J4050/H4050)),IF(OR(ISTEXT(L4050),ISTEXT(H4050)),"",L4050/H4050)))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IF(OR(ISTEXT(H4053),ISTEXT(F4053)),"",H4053/F4053))</f>
        <v/>
      </c>
      <c r="H4053" s="33" t="n"/>
      <c r="I4053" s="33" t="n"/>
      <c r="J4053" s="33">
        <f>IF(I4053="", "", IF(OR(ISTEXT(I4053),ISTEXT($F4053)),"",I4053*$F4053))</f>
        <v/>
      </c>
      <c r="K4053" s="33" t="n"/>
      <c r="L4053" s="33">
        <f>IF(K4053="", "", IF(OR(ISTEXT(K4053),ISTEXT($F4053)),"",K4053*$F4053))</f>
        <v/>
      </c>
      <c r="M4053" s="30">
        <f>IF(OR(H4053="",H4053=0),"",IF(K4053="",IF(J4053="","",IF(OR(ISTEXT(J4053),ISTEXT(H4053)),"",J4053/H4053)),IF(OR(ISTEXT(L4053),ISTEXT(H4053)),"",L4053/H4053)))</f>
        <v/>
      </c>
    </row>
    <row r="4054" ht="13.35" customHeight="1" s="162">
      <c r="B4054" s="31" t="n"/>
      <c r="C4054" s="31" t="n"/>
      <c r="E4054" s="31" t="n"/>
      <c r="F4054" s="32" t="n"/>
      <c r="G4054" s="33">
        <f>IF(F4054="", "", IF(OR(ISTEXT(H4054),ISTEXT(F4054)),"",H4054/F4054))</f>
        <v/>
      </c>
      <c r="H4054" s="33" t="n"/>
      <c r="I4054" s="33" t="n"/>
      <c r="J4054" s="33">
        <f>IF(I4054="", "", IF(OR(ISTEXT(I4054),ISTEXT($F4054)),"",I4054*$F4054))</f>
        <v/>
      </c>
      <c r="K4054" s="33" t="n"/>
      <c r="L4054" s="33">
        <f>IF(K4054="", "", IF(OR(ISTEXT(K4054),ISTEXT($F4054)),"",K4054*$F4054))</f>
        <v/>
      </c>
      <c r="M4054" s="30">
        <f>IF(OR(H4054="",H4054=0),"",IF(K4054="",IF(J4054="","",IF(OR(ISTEXT(J4054),ISTEXT(H4054)),"",J4054/H4054)),IF(OR(ISTEXT(L4054),ISTEXT(H4054)),"",L4054/H4054)))</f>
        <v/>
      </c>
    </row>
    <row r="4055" ht="13.35" customHeight="1" s="162">
      <c r="B4055" s="31" t="n"/>
      <c r="C4055" s="31" t="n"/>
      <c r="E4055" s="31" t="n"/>
      <c r="F4055" s="32" t="n"/>
      <c r="G4055" s="33">
        <f>IF(F4055="", "", IF(OR(ISTEXT(H4055),ISTEXT(F4055)),"",H4055/F4055))</f>
        <v/>
      </c>
      <c r="H4055" s="33" t="n"/>
      <c r="I4055" s="33" t="n"/>
      <c r="J4055" s="33">
        <f>IF(I4055="", "", IF(OR(ISTEXT(I4055),ISTEXT($F4055)),"",I4055*$F4055))</f>
        <v/>
      </c>
      <c r="K4055" s="33" t="n"/>
      <c r="L4055" s="33">
        <f>IF(K4055="", "", IF(OR(ISTEXT(K4055),ISTEXT($F4055)),"",K4055*$F4055))</f>
        <v/>
      </c>
      <c r="M4055" s="30">
        <f>IF(OR(H4055="",H4055=0),"",IF(K4055="",IF(J4055="","",IF(OR(ISTEXT(J4055),ISTEXT(H4055)),"",J4055/H4055)),IF(OR(ISTEXT(L4055),ISTEXT(H4055)),"",L4055/H4055)))</f>
        <v/>
      </c>
    </row>
    <row r="4056" ht="13.35" customHeight="1" s="162">
      <c r="B4056" s="31" t="n"/>
      <c r="C4056" s="31" t="n"/>
      <c r="E4056" s="31" t="n"/>
      <c r="F4056" s="32" t="n"/>
      <c r="G4056" s="33">
        <f>IF(F4056="", "", IF(OR(ISTEXT(H4056),ISTEXT(F4056)),"",H4056/F4056))</f>
        <v/>
      </c>
      <c r="H4056" s="33" t="n"/>
      <c r="I4056" s="33" t="n"/>
      <c r="J4056" s="33">
        <f>IF(I4056="", "", IF(OR(ISTEXT(I4056),ISTEXT($F4056)),"",I4056*$F4056))</f>
        <v/>
      </c>
      <c r="K4056" s="33" t="n"/>
      <c r="L4056" s="33">
        <f>IF(K4056="", "", IF(OR(ISTEXT(K4056),ISTEXT($F4056)),"",K4056*$F4056))</f>
        <v/>
      </c>
      <c r="M4056" s="30">
        <f>IF(OR(H4056="",H4056=0),"",IF(K4056="",IF(J4056="","",IF(OR(ISTEXT(J4056),ISTEXT(H4056)),"",J4056/H4056)),IF(OR(ISTEXT(L4056),ISTEXT(H4056)),"",L4056/H4056)))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IF(OR(H4057="",H4057=0),"",IF(L4057="",IF(J4057="","",IF(OR(ISTEXT(J4057),ISTEXT(H4057)),"",J4057/H4057)),IF(OR(ISTEXT(L4057),ISTEXT(H4057)),"",L4057/H4057)))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c r="K4062" s="425" t="inlineStr">
        <is>
          <t>Shv Bore M/F:</t>
        </is>
      </c>
      <c r="M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IF(OR(L4065="",K4065="",K4065=0),"",IF(OR(ISTEXT(L4065),ISTEXT(K4065)),"",L4065/K4065))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IF(OR(L4066="",K4066="",K4066=0),"",IF(OR(ISTEXT(L4066),ISTEXT(K4066)),"",L4066/K4066))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IF(K4065="","",IF(ISTEXT(K4065),"",K4065-N(K4066)))</f>
        <v/>
      </c>
      <c r="L4067" s="24">
        <f>IF(L4065="","",IF(ISTEXT(L4065),"",L4065-N(L4066)))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Shv OD/Bore/PD</t>
        </is>
      </c>
      <c r="J4072" s="400" t="n"/>
      <c r="K4072" s="401" t="n"/>
      <c r="L4072">
        <f>IF('{Equipment Data Entry}'!J46="","",'{Equipment Data Entry}'!J46)</f>
        <v/>
      </c>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Sheave OD/Bore</t>
        </is>
      </c>
      <c r="J4073" s="400" t="n"/>
      <c r="K4073" s="401" t="n"/>
      <c r="L4073">
        <f>IF('{Equipment Data Entry}'!K46="","",'{Equipment Data Entry}'!K46)</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AVERAGE(E4075,F4075,G4075)*AVERAGE(E4076,F4076,G4076)*0.8*0.9*1.732/746))</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I4079" s="199" t="inlineStr">
        <is>
          <t>VSD Frequency</t>
        </is>
      </c>
      <c r="J4079" s="401" t="n"/>
      <c r="K4079" s="66" t="n"/>
      <c r="L4079" s="66"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99" t="inlineStr">
        <is>
          <t>OA Damper Position</t>
        </is>
      </c>
      <c r="J4080" s="400" t="n"/>
      <c r="K4080" s="401" t="n"/>
      <c r="L4080" s="56" t="n"/>
    </row>
    <row r="4081" ht="13.35" customHeight="1" s="162">
      <c r="B4081" s="491" t="inlineStr">
        <is>
          <t>Lvg.</t>
        </is>
      </c>
      <c r="C4081" s="492" t="n"/>
      <c r="D4081" s="492" t="n"/>
      <c r="E4081" s="492" t="n"/>
      <c r="F4081" s="492" t="n"/>
      <c r="G4081" s="492" t="n"/>
      <c r="H4081" s="23" t="n"/>
    </row>
    <row r="4082" ht="13.35" customHeight="1" s="162">
      <c r="B4082" s="425" t="inlineStr">
        <is>
          <t>Unit type:</t>
        </is>
      </c>
      <c r="D4082" s="522" t="inlineStr">
        <is>
          <t>RTU</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IF(OR(H4099="",H4099=0),"",IF(L4099="",IF(J4099="","",IF(OR(ISTEXT(J4099),ISTEXT(H4099)),"",J4099/H4099)),IF(OR(ISTEXT(L4099),ISTEXT(H4099)),"",L4099/H4099)))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IF(OR(ISTEXT(H4102),ISTEXT(F4102)),"",H4102/F4102))</f>
        <v/>
      </c>
      <c r="H4102" s="33">
        <f>IF(H4099="","",IF(ISTEXT(H4099),"",H4099-N(H4107)))</f>
        <v/>
      </c>
      <c r="I4102" s="33" t="n"/>
      <c r="J4102" s="33">
        <f>IF(I4102="", "", IF(OR(ISTEXT(I4102),ISTEXT($F4102)),"",I4102*$F4102))</f>
        <v/>
      </c>
      <c r="K4102" s="33" t="n"/>
      <c r="L4102" s="33">
        <f>IF(L4107="","",IF(ISTEXT(L4099),"",L4099-N(L4107)))</f>
        <v/>
      </c>
      <c r="M4102" s="30">
        <f>IF(OR(H4102="",H4102=0),"",IF(K4102="",IF(J4102="","",IF(OR(ISTEXT(J4102),ISTEXT(H4102)),"",J4102/H4102)),IF(OR(ISTEXT(L4102),ISTEXT(H4102)),"",L4102/H4102)))</f>
        <v/>
      </c>
    </row>
    <row r="4103" ht="13.35" customHeight="1" s="162">
      <c r="B4103" s="31" t="n"/>
      <c r="C4103" s="31" t="n"/>
      <c r="E4103" s="31"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IF(OR(H4104="",H4104=0),"",IF(L4104="",IF(J4104="","",IF(OR(ISTEXT(J4104),ISTEXT(H4104)),"",J4104/H4104)),IF(OR(ISTEXT(L4104),ISTEXT(H4104)),"",L4104/H4104)))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IF(OR(ISTEXT(H4107),ISTEXT(F4107)),"",H4107/F4107))</f>
        <v/>
      </c>
      <c r="H4107" s="33" t="n"/>
      <c r="I4107" s="33" t="n"/>
      <c r="J4107" s="33">
        <f>IF(I4107="", "", IF(OR(ISTEXT(I4107),ISTEXT($F4107)),"",I4107*$F4107))</f>
        <v/>
      </c>
      <c r="K4107" s="33" t="n"/>
      <c r="L4107" s="33">
        <f>IF(K4107="", "", IF(OR(ISTEXT(K4107),ISTEXT($F4107)),"",K4107*$F4107))</f>
        <v/>
      </c>
      <c r="M4107" s="30">
        <f>IF(OR(H4107="",H4107=0),"",IF(K4107="",IF(J4107="","",IF(OR(ISTEXT(J4107),ISTEXT(H4107)),"",J4107/H4107)),IF(OR(ISTEXT(L4107),ISTEXT(H4107)),"",L4107/H4107)))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IF(OR(H4154="",H4154=0),"",IF(L4154="",IF(J4154="","",IF(OR(ISTEXT(J4154),ISTEXT(H4154)),"",J4154/H4154)),IF(OR(ISTEXT(L4154),ISTEXT(H4154)),"",L4154/H4154)))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IF(OR(ISTEXT(H4157),ISTEXT(F4157)),"",H4157/F4157))</f>
        <v/>
      </c>
      <c r="H4157" s="33" t="n"/>
      <c r="I4157" s="33" t="n"/>
      <c r="J4157" s="33">
        <f>IF(I4157="", "", IF(OR(ISTEXT(I4157),ISTEXT($F4157)),"",I4157*$F4157))</f>
        <v/>
      </c>
      <c r="K4157" s="33" t="n"/>
      <c r="L4157" s="33">
        <f>IF(K4157="", "", IF(OR(ISTEXT(K4157),ISTEXT($F4157)),"",K4157*$F4157))</f>
        <v/>
      </c>
      <c r="M4157" s="30">
        <f>IF(OR(H4157="",H4157=0),"",IF(K4157="",IF(J4157="","",IF(OR(ISTEXT(J4157),ISTEXT(H4157)),"",J4157/H4157)),IF(OR(ISTEXT(L4157),ISTEXT(H4157)),"",L4157/H4157)))</f>
        <v/>
      </c>
    </row>
    <row r="4158" ht="13.35" customHeight="1" s="162">
      <c r="B4158" s="31" t="n"/>
      <c r="C4158" s="31" t="n"/>
      <c r="E4158" s="31" t="n"/>
      <c r="F4158" s="32" t="n"/>
      <c r="G4158" s="33">
        <f>IF(F4158="", "", IF(OR(ISTEXT(H4158),ISTEXT(F4158)),"",H4158/F4158))</f>
        <v/>
      </c>
      <c r="H4158" s="33" t="n"/>
      <c r="I4158" s="33" t="n"/>
      <c r="J4158" s="33">
        <f>IF(I4158="", "", IF(OR(ISTEXT(I4158),ISTEXT($F4158)),"",I4158*$F4158))</f>
        <v/>
      </c>
      <c r="K4158" s="33" t="n"/>
      <c r="L4158" s="33">
        <f>IF(K4158="", "", IF(OR(ISTEXT(K4158),ISTEXT($F4158)),"",K4158*$F4158))</f>
        <v/>
      </c>
      <c r="M4158" s="30">
        <f>IF(OR(H4158="",H4158=0),"",IF(K4158="",IF(J4158="","",IF(OR(ISTEXT(J4158),ISTEXT(H4158)),"",J4158/H4158)),IF(OR(ISTEXT(L4158),ISTEXT(H4158)),"",L4158/H4158)))</f>
        <v/>
      </c>
    </row>
    <row r="4159" ht="13.35" customHeight="1" s="162">
      <c r="B4159" s="31" t="n"/>
      <c r="C4159" s="31" t="n"/>
      <c r="E4159" s="31" t="n"/>
      <c r="F4159" s="32" t="n"/>
      <c r="G4159" s="33">
        <f>IF(F4159="", "", IF(OR(ISTEXT(H4159),ISTEXT(F4159)),"",H4159/F4159))</f>
        <v/>
      </c>
      <c r="H4159" s="33" t="n"/>
      <c r="I4159" s="33" t="n"/>
      <c r="J4159" s="33">
        <f>IF(I4159="", "", IF(OR(ISTEXT(I4159),ISTEXT($F4159)),"",I4159*$F4159))</f>
        <v/>
      </c>
      <c r="K4159" s="33" t="n"/>
      <c r="L4159" s="33">
        <f>IF(K4159="", "", IF(OR(ISTEXT(K4159),ISTEXT($F4159)),"",K4159*$F4159))</f>
        <v/>
      </c>
      <c r="M4159" s="30">
        <f>IF(OR(H4159="",H4159=0),"",IF(K4159="",IF(J4159="","",IF(OR(ISTEXT(J4159),ISTEXT(H4159)),"",J4159/H4159)),IF(OR(ISTEXT(L4159),ISTEXT(H4159)),"",L4159/H4159)))</f>
        <v/>
      </c>
    </row>
    <row r="4160" ht="13.35" customHeight="1" s="162">
      <c r="B4160" s="31" t="n"/>
      <c r="C4160" s="31" t="n"/>
      <c r="E4160" s="31" t="n"/>
      <c r="F4160" s="32" t="n"/>
      <c r="G4160" s="33">
        <f>IF(F4160="", "", IF(OR(ISTEXT(H4160),ISTEXT(F4160)),"",H4160/F4160))</f>
        <v/>
      </c>
      <c r="H4160" s="33" t="n"/>
      <c r="I4160" s="33" t="n"/>
      <c r="J4160" s="33">
        <f>IF(I4160="", "", IF(OR(ISTEXT(I4160),ISTEXT($F4160)),"",I4160*$F4160))</f>
        <v/>
      </c>
      <c r="K4160" s="33" t="n"/>
      <c r="L4160" s="33">
        <f>IF(K4160="", "", IF(OR(ISTEXT(K4160),ISTEXT($F4160)),"",K4160*$F4160))</f>
        <v/>
      </c>
      <c r="M4160" s="30">
        <f>IF(OR(H4160="",H4160=0),"",IF(K4160="",IF(J4160="","",IF(OR(ISTEXT(J4160),ISTEXT(H4160)),"",J4160/H4160)),IF(OR(ISTEXT(L4160),ISTEXT(H4160)),"",L4160/H4160)))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IF(OR(H4161="",H4161=0),"",IF(L4161="",IF(J4161="","",IF(OR(ISTEXT(J4161),ISTEXT(H4161)),"",J4161/H4161)),IF(OR(ISTEXT(L4161),ISTEXT(H4161)),"",L4161/H4161)))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3930">
    <mergeCell ref="L641:M641"/>
    <mergeCell ref="M1193:M1194"/>
    <mergeCell ref="I1576:K1576"/>
    <mergeCell ref="C313:D313"/>
    <mergeCell ref="I1568:J1568"/>
    <mergeCell ref="I2214:M2214"/>
    <mergeCell ref="I2621:J2621"/>
    <mergeCell ref="G4060:H4061"/>
    <mergeCell ref="D2407:G2407"/>
    <mergeCell ref="H2907:H2908"/>
    <mergeCell ref="M619:M620"/>
    <mergeCell ref="K2387:L2387"/>
    <mergeCell ref="I2929:K2929"/>
    <mergeCell ref="I368:M369"/>
    <mergeCell ref="B4010:F4010"/>
    <mergeCell ref="B3255:F3255"/>
    <mergeCell ref="I3656:K3656"/>
    <mergeCell ref="C3530:D3530"/>
    <mergeCell ref="B551:F551"/>
    <mergeCell ref="B2941:D2941"/>
    <mergeCell ref="F1586:M1586"/>
    <mergeCell ref="L3240:M3240"/>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L3241:M3241"/>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I1160:K1160"/>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L1161:M1161"/>
    <mergeCell ref="M1591:M1592"/>
    <mergeCell ref="B2087:G2087"/>
    <mergeCell ref="B3562:C3562"/>
    <mergeCell ref="B1717:M1717"/>
    <mergeCell ref="M2020:M2021"/>
    <mergeCell ref="F3458:M3458"/>
    <mergeCell ref="B2720:C2720"/>
    <mergeCell ref="B3135:C3135"/>
    <mergeCell ref="I433:K433"/>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L433:M433"/>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L745:M745"/>
    <mergeCell ref="B1571:C1571"/>
    <mergeCell ref="G2396:H2397"/>
    <mergeCell ref="B1876:C1877"/>
    <mergeCell ref="D3850:M3850"/>
    <mergeCell ref="B3870:G3870"/>
    <mergeCell ref="B3235:C3235"/>
    <mergeCell ref="B3906:F3906"/>
    <mergeCell ref="B56:C57"/>
    <mergeCell ref="I3548:J3548"/>
    <mergeCell ref="H2943:H2944"/>
    <mergeCell ref="L432:M432"/>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I1784:K1784"/>
    <mergeCell ref="B1366:G1366"/>
    <mergeCell ref="I2720:K2720"/>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L16:M16"/>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953:K953"/>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L2617:M2617"/>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I1264:K1264"/>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I3865:K3865"/>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L2720:M2720"/>
    <mergeCell ref="K4105:L4105"/>
    <mergeCell ref="M515:M516"/>
    <mergeCell ref="C1291:D1291"/>
    <mergeCell ref="I2097:K2097"/>
    <mergeCell ref="I3763:K3763"/>
    <mergeCell ref="I1678:K1678"/>
    <mergeCell ref="I1372:J1372"/>
    <mergeCell ref="E1994:F1994"/>
    <mergeCell ref="D2630:F2630"/>
    <mergeCell ref="B3662:G3662"/>
    <mergeCell ref="B2595:F2595"/>
    <mergeCell ref="B2753:F2753"/>
    <mergeCell ref="G2319:G2320"/>
    <mergeCell ref="D56:F57"/>
    <mergeCell ref="I1680:K1680"/>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L224:M224"/>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3761:K3761"/>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L2825:M2825"/>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I328:K328"/>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L1992:M1992"/>
    <mergeCell ref="D2192:G2192"/>
    <mergeCell ref="I2298:J2298"/>
    <mergeCell ref="D1467:G1467"/>
    <mergeCell ref="B3450:C3450"/>
    <mergeCell ref="I3025:J3025"/>
    <mergeCell ref="B3669:D3669"/>
    <mergeCell ref="B2092:C2092"/>
    <mergeCell ref="B2608:C2608"/>
    <mergeCell ref="M252:M253"/>
    <mergeCell ref="L2721:M2721"/>
    <mergeCell ref="I2283:J2283"/>
    <mergeCell ref="D1196:M1196"/>
    <mergeCell ref="C1457:D1457"/>
    <mergeCell ref="B2303:C2303"/>
    <mergeCell ref="I16:K16"/>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4072:K4072"/>
    <mergeCell ref="I827:J827"/>
    <mergeCell ref="B1268:D1268"/>
    <mergeCell ref="B1512:C1513"/>
    <mergeCell ref="I2924:J2924"/>
    <mergeCell ref="I3341:J3341"/>
    <mergeCell ref="I2309:J2309"/>
    <mergeCell ref="L225:M225"/>
    <mergeCell ref="B1722:F1722"/>
    <mergeCell ref="C1242:D1242"/>
    <mergeCell ref="B1716:C1716"/>
    <mergeCell ref="B2020:F2020"/>
    <mergeCell ref="D2091:G2091"/>
    <mergeCell ref="F2733:H2733"/>
    <mergeCell ref="I3036:J3036"/>
    <mergeCell ref="L952:M952"/>
    <mergeCell ref="D2210:E2210"/>
    <mergeCell ref="I2311:J2311"/>
    <mergeCell ref="L227:M227"/>
    <mergeCell ref="I2617:K261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L3864:M3864"/>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I2200:K2200"/>
    <mergeCell ref="D2923:G2923"/>
    <mergeCell ref="M2649:M2650"/>
    <mergeCell ref="B619:F619"/>
    <mergeCell ref="K2423:L2423"/>
    <mergeCell ref="D3046:F3046"/>
    <mergeCell ref="D3650:G3650"/>
    <mergeCell ref="L2824:M2824"/>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I1889:K1889"/>
    <mergeCell ref="D3540:F3541"/>
    <mergeCell ref="B2620:D2620"/>
    <mergeCell ref="C2081:D2081"/>
    <mergeCell ref="I2616:K2616"/>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I3969:K3969"/>
    <mergeCell ref="D420:F421"/>
    <mergeCell ref="L2616:M2616"/>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I536:K536"/>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L849:M849"/>
    <mergeCell ref="D2422:F2422"/>
    <mergeCell ref="B3548:C3548"/>
    <mergeCell ref="L2200:M2200"/>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L1160:M1160"/>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L3761:M3761"/>
    <mergeCell ref="B314:C314"/>
    <mergeCell ref="B3343:C3343"/>
    <mergeCell ref="I1512:M1513"/>
    <mergeCell ref="D3172:M3172"/>
    <mergeCell ref="I633:J633"/>
    <mergeCell ref="G3580:G3581"/>
    <mergeCell ref="I1686:J1686"/>
    <mergeCell ref="I931:J931"/>
    <mergeCell ref="I1360:J1360"/>
    <mergeCell ref="L3035:M3035"/>
    <mergeCell ref="I2413:J2413"/>
    <mergeCell ref="L329:M329"/>
    <mergeCell ref="C1192:D1192"/>
    <mergeCell ref="B2654:M2654"/>
    <mergeCell ref="G2812:H2813"/>
    <mergeCell ref="K2179:L2179"/>
    <mergeCell ref="I2721:K2721"/>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L2928:M2928"/>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52:K952"/>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L1888:M1888"/>
    <mergeCell ref="I2936:K2936"/>
    <mergeCell ref="I851:K851"/>
    <mergeCell ref="I3545:J3545"/>
    <mergeCell ref="D442:E442"/>
    <mergeCell ref="L744:M744"/>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L3760:M3760"/>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I1993:K1993"/>
    <mergeCell ref="B3793:F3793"/>
    <mergeCell ref="G3983:G3984"/>
    <mergeCell ref="D3129:G3129"/>
    <mergeCell ref="B3963:C3963"/>
    <mergeCell ref="D1042:M1042"/>
    <mergeCell ref="D3856:G3856"/>
    <mergeCell ref="L3656:M3656"/>
    <mergeCell ref="B2708:C2709"/>
    <mergeCell ref="B3754:C3754"/>
    <mergeCell ref="C2544:D2544"/>
    <mergeCell ref="F650:M650"/>
    <mergeCell ref="I1799:J1799"/>
    <mergeCell ref="I12:J12"/>
    <mergeCell ref="B331:D331"/>
    <mergeCell ref="D3551:G3551"/>
    <mergeCell ref="M1451:M1452"/>
    <mergeCell ref="M723:M724"/>
    <mergeCell ref="I3020:M3021"/>
    <mergeCell ref="L1993:M1993"/>
    <mergeCell ref="B3756:C3756"/>
    <mergeCell ref="B1875:M1875"/>
    <mergeCell ref="I1826:J1826"/>
    <mergeCell ref="D3072:F3073"/>
    <mergeCell ref="I2124:J2124"/>
    <mergeCell ref="B2549:M2549"/>
    <mergeCell ref="I643:K643"/>
    <mergeCell ref="L3657:M3657"/>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L953:M953"/>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L537:M537"/>
    <mergeCell ref="M1089:M1090"/>
    <mergeCell ref="C1400:D1400"/>
    <mergeCell ref="B2291:M2291"/>
    <mergeCell ref="I2540:J2540"/>
    <mergeCell ref="M370:M371"/>
    <mergeCell ref="I1472:K1472"/>
    <mergeCell ref="I1166:J1166"/>
    <mergeCell ref="M668:M669"/>
    <mergeCell ref="H1297:H1298"/>
    <mergeCell ref="I3136:K3136"/>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L3865:M3865"/>
    <mergeCell ref="I10:J10"/>
    <mergeCell ref="D962:E962"/>
    <mergeCell ref="K1098:L1098"/>
    <mergeCell ref="D2340:M2340"/>
    <mergeCell ref="I745:K745"/>
    <mergeCell ref="B3447:C3447"/>
    <mergeCell ref="M3996:M3997"/>
    <mergeCell ref="I99:J99"/>
    <mergeCell ref="I737:J737"/>
    <mergeCell ref="I2096:K2096"/>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L2409:M2409"/>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329:K329"/>
    <mergeCell ref="I23:J23"/>
    <mergeCell ref="K673:L673"/>
    <mergeCell ref="H2124:H2125"/>
    <mergeCell ref="H2762:H2763"/>
    <mergeCell ref="K1609:L1609"/>
    <mergeCell ref="H3060:H3061"/>
    <mergeCell ref="I1056:K1056"/>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3657:K3657"/>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L3137:M3137"/>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L3033:M3033"/>
    <mergeCell ref="D3233:G3233"/>
    <mergeCell ref="B3047:F3047"/>
    <mergeCell ref="B3131:C3131"/>
    <mergeCell ref="I752:K752"/>
    <mergeCell ref="L3032:M303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3760:K3760"/>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849:K849"/>
    <mergeCell ref="I3967:L3967"/>
    <mergeCell ref="C1083:D1083"/>
    <mergeCell ref="G3879:G3880"/>
    <mergeCell ref="I3240:K324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I537:K537"/>
    <mergeCell ref="M2735:M2736"/>
    <mergeCell ref="B1156:C1156"/>
    <mergeCell ref="H2215:H2216"/>
    <mergeCell ref="M3671:M3672"/>
    <mergeCell ref="H3268:H3269"/>
    <mergeCell ref="I2084:M2085"/>
    <mergeCell ref="L1057:M1057"/>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L17:M17"/>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1265:K1265"/>
    <mergeCell ref="I959:J959"/>
    <mergeCell ref="H3698:H3699"/>
    <mergeCell ref="G3906:G3907"/>
    <mergeCell ref="I3963:J3963"/>
    <mergeCell ref="B107:M107"/>
    <mergeCell ref="H3996:H3997"/>
    <mergeCell ref="J3357:L3357"/>
    <mergeCell ref="B2924:C2924"/>
    <mergeCell ref="I2441:J2441"/>
    <mergeCell ref="I356:J356"/>
    <mergeCell ref="I960:K960"/>
    <mergeCell ref="L1889:M1889"/>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L1784:M1784"/>
    <mergeCell ref="K2233:L2233"/>
    <mergeCell ref="K148:L148"/>
    <mergeCell ref="H863:H864"/>
    <mergeCell ref="I682:J682"/>
    <mergeCell ref="I3132:J3132"/>
    <mergeCell ref="G1500:G1501"/>
    <mergeCell ref="H3282:H3283"/>
    <mergeCell ref="D635:G635"/>
    <mergeCell ref="H2527:H2528"/>
    <mergeCell ref="B2516:D2516"/>
    <mergeCell ref="I225:K225"/>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37:K3137"/>
    <mergeCell ref="I3129:J3129"/>
    <mergeCell ref="G4:H5"/>
    <mergeCell ref="I3462:M3462"/>
    <mergeCell ref="D2186:M2186"/>
    <mergeCell ref="I3864:K3864"/>
    <mergeCell ref="B1478:G1478"/>
    <mergeCell ref="B2414:G2414"/>
    <mergeCell ref="G1824:H1825"/>
    <mergeCell ref="F1794:M1794"/>
    <mergeCell ref="B1160:C1160"/>
    <mergeCell ref="I1672:J1672"/>
    <mergeCell ref="H551:H552"/>
    <mergeCell ref="B2411:D2411"/>
    <mergeCell ref="M1867:M1868"/>
    <mergeCell ref="G1826:G1827"/>
    <mergeCell ref="L1368:M1368"/>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I3448:K344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I1992:K1992"/>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L2201:M2201"/>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L848:M848"/>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L120:M120"/>
    <mergeCell ref="B1921:F1921"/>
    <mergeCell ref="I3144:K3144"/>
    <mergeCell ref="B14:G14"/>
    <mergeCell ref="I535:L535"/>
    <mergeCell ref="D650:E650"/>
    <mergeCell ref="I3751:L3751"/>
    <mergeCell ref="G2753:G2754"/>
    <mergeCell ref="B220:C220"/>
    <mergeCell ref="B736:C736"/>
    <mergeCell ref="C4099:D4099"/>
    <mergeCell ref="B2:C2"/>
    <mergeCell ref="L121:M121"/>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473:K1473"/>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369:K1369"/>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L1472:M1472"/>
    <mergeCell ref="L4073:M4073"/>
    <mergeCell ref="B931:F931"/>
    <mergeCell ref="L3345:M3345"/>
    <mergeCell ref="K2735:L2735"/>
    <mergeCell ref="B3540:C3541"/>
    <mergeCell ref="C2809:D2809"/>
    <mergeCell ref="L3136:M3136"/>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I2928:K2928"/>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L3553:M3553"/>
    <mergeCell ref="B1173:D1173"/>
    <mergeCell ref="D2028:M2028"/>
    <mergeCell ref="I848:K84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I1577:K1577"/>
    <mergeCell ref="G307:G308"/>
    <mergeCell ref="I1367:L1367"/>
    <mergeCell ref="B2196:C2196"/>
    <mergeCell ref="D3649:G3649"/>
    <mergeCell ref="H4010:H4011"/>
    <mergeCell ref="I2188:M2189"/>
    <mergeCell ref="K2007:L2007"/>
    <mergeCell ref="E746:F746"/>
    <mergeCell ref="G1401:G1402"/>
    <mergeCell ref="L2097:M2097"/>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I121:K121"/>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968:K3968"/>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L2512:M2512"/>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L2513:M2513"/>
    <mergeCell ref="M3065:M3066"/>
    <mergeCell ref="C3376:D3376"/>
    <mergeCell ref="C2913:D2913"/>
    <mergeCell ref="M3372:M3373"/>
    <mergeCell ref="B1071:F1071"/>
    <mergeCell ref="I3440:J3440"/>
    <mergeCell ref="H1505:H1506"/>
    <mergeCell ref="B1500:F1500"/>
    <mergeCell ref="B3585:F3585"/>
    <mergeCell ref="I569:J569"/>
    <mergeCell ref="L1056:M1056"/>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L1785:M178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4073:K4073"/>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2304:K2304"/>
    <mergeCell ref="L4072:M4072"/>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I3033:K3033"/>
    <mergeCell ref="D1898:E1898"/>
    <mergeCell ref="I1999:J1999"/>
    <mergeCell ref="I2305:K2305"/>
    <mergeCell ref="D2504:G2504"/>
    <mergeCell ref="I2297:J2297"/>
    <mergeCell ref="B1147:M1147"/>
    <mergeCell ref="B3983:F3983"/>
    <mergeCell ref="B4105:F4105"/>
    <mergeCell ref="I2728:K2728"/>
    <mergeCell ref="I1396:J1396"/>
    <mergeCell ref="I3032:K3032"/>
    <mergeCell ref="I2000:K2000"/>
    <mergeCell ref="I3481:J3481"/>
    <mergeCell ref="C2856:D2856"/>
    <mergeCell ref="C771:D771"/>
    <mergeCell ref="B472:C473"/>
    <mergeCell ref="G2631:G2632"/>
    <mergeCell ref="I2607:L2607"/>
    <mergeCell ref="D3863:G3863"/>
    <mergeCell ref="B2920:C2920"/>
    <mergeCell ref="G1451:G1452"/>
    <mergeCell ref="I3332:M3333"/>
    <mergeCell ref="L2305:M2305"/>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L1265:M1265"/>
    <mergeCell ref="I1465:J1465"/>
    <mergeCell ref="I1098:J1098"/>
    <mergeCell ref="C2185:D2185"/>
    <mergeCell ref="B1821:M1821"/>
    <mergeCell ref="I224:K224"/>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2513:K2513"/>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1057:K1057"/>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L536:M536"/>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L3448:M3448"/>
    <mergeCell ref="B884:C884"/>
    <mergeCell ref="I1591:J1591"/>
    <mergeCell ref="M2346:M2347"/>
    <mergeCell ref="I2527:J2527"/>
    <mergeCell ref="M2644:M2645"/>
    <mergeCell ref="C618:D618"/>
    <mergeCell ref="I1470:K1470"/>
    <mergeCell ref="B3338:C3338"/>
    <mergeCell ref="I531:J531"/>
    <mergeCell ref="I2406:K2406"/>
    <mergeCell ref="I4051:J4051"/>
    <mergeCell ref="I1681:K1681"/>
    <mergeCell ref="H2545:H2546"/>
    <mergeCell ref="L3449:M3449"/>
    <mergeCell ref="F442:M442"/>
    <mergeCell ref="L3030:M3030"/>
    <mergeCell ref="B523:M523"/>
    <mergeCell ref="C1608:D1608"/>
    <mergeCell ref="D3588:M3588"/>
    <mergeCell ref="M4001:M4002"/>
    <mergeCell ref="I2408:K2408"/>
    <mergeCell ref="B3027:C3027"/>
    <mergeCell ref="I1505:J1505"/>
    <mergeCell ref="D1154:G1154"/>
    <mergeCell ref="I890:J890"/>
    <mergeCell ref="H2111:H2112"/>
    <mergeCell ref="G1708:G1709"/>
    <mergeCell ref="M3698:M3699"/>
    <mergeCell ref="D1881:G1881"/>
    <mergeCell ref="B2607:G2607"/>
    <mergeCell ref="I3904:M3905"/>
    <mergeCell ref="I134:M134"/>
    <mergeCell ref="I2409:K2409"/>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I641:K641"/>
    <mergeCell ref="B2441:F2441"/>
    <mergeCell ref="B356:F356"/>
    <mergeCell ref="D112:G112"/>
    <mergeCell ref="H2346:H2347"/>
    <mergeCell ref="H3372:H3373"/>
    <mergeCell ref="D1778:G1778"/>
    <mergeCell ref="B3659:D3659"/>
    <mergeCell ref="I1368:K1368"/>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I3241:K3241"/>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161:K1161"/>
    <mergeCell ref="I1468:J1468"/>
    <mergeCell ref="C1816:D1816"/>
    <mergeCell ref="B210:C210"/>
    <mergeCell ref="M1243:M1244"/>
    <mergeCell ref="I2658:J2658"/>
    <mergeCell ref="C2490:D2490"/>
    <mergeCell ref="I2956:J2956"/>
    <mergeCell ref="I1888:K1888"/>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L1680:M1680"/>
    <mergeCell ref="B3443:C3443"/>
    <mergeCell ref="D2297:G2297"/>
    <mergeCell ref="L3344:M3344"/>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L640:M640"/>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L3969:M3969"/>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L3552:M3552"/>
    <mergeCell ref="B3446:G3446"/>
    <mergeCell ref="B1822:M1822"/>
    <mergeCell ref="I432:K432"/>
    <mergeCell ref="I1695:J1695"/>
    <mergeCell ref="I3130:J3130"/>
    <mergeCell ref="B3173:M3173"/>
    <mergeCell ref="I1574:K1574"/>
    <mergeCell ref="M1383:M1384"/>
    <mergeCell ref="B2193:C2193"/>
    <mergeCell ref="D3592:F3593"/>
    <mergeCell ref="M655:M656"/>
    <mergeCell ref="I3857:J3857"/>
    <mergeCell ref="I4155:J4155"/>
    <mergeCell ref="M3169:M3170"/>
    <mergeCell ref="I1785:K1785"/>
    <mergeCell ref="B1888:C1888"/>
    <mergeCell ref="K1401:L1401"/>
    <mergeCell ref="L1369:M1369"/>
    <mergeCell ref="B2111:F2111"/>
    <mergeCell ref="B2866:F2866"/>
    <mergeCell ref="B3164:F3164"/>
    <mergeCell ref="G3178:G3179"/>
    <mergeCell ref="L2096:M2096"/>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120:K120"/>
    <mergeCell ref="I3141:J3141"/>
    <mergeCell ref="G3384:H3385"/>
    <mergeCell ref="B1406:M1406"/>
    <mergeCell ref="G777:G778"/>
    <mergeCell ref="B2133:M2133"/>
    <mergeCell ref="I3449:K3449"/>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I3344:K3344"/>
    <mergeCell ref="B1998:G1998"/>
    <mergeCell ref="B3644:C3645"/>
    <mergeCell ref="G2344:H2345"/>
    <mergeCell ref="D3666:E3666"/>
    <mergeCell ref="L3968:M3968"/>
    <mergeCell ref="H3047:H3048"/>
    <mergeCell ref="B1302:M1302"/>
    <mergeCell ref="D847:G847"/>
    <mergeCell ref="M2387:M2388"/>
    <mergeCell ref="M994:M995"/>
    <mergeCell ref="G411:G412"/>
    <mergeCell ref="B2815:G2815"/>
    <mergeCell ref="C2539:D2539"/>
    <mergeCell ref="I3345:K3345"/>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I640:K640"/>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L2304:M2304"/>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L2929:M2929"/>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L1473:M1473"/>
    <mergeCell ref="B2028:C2028"/>
    <mergeCell ref="B2332:F2332"/>
    <mergeCell ref="B2970:F2970"/>
    <mergeCell ref="B3798:M3798"/>
    <mergeCell ref="C209:D209"/>
    <mergeCell ref="L1264:M1264"/>
    <mergeCell ref="I1884:J1884"/>
    <mergeCell ref="G3956:H3957"/>
    <mergeCell ref="D2299:G2299"/>
    <mergeCell ref="B1062:G1062"/>
    <mergeCell ref="L1475:M1475"/>
    <mergeCell ref="F2941:H2941"/>
    <mergeCell ref="I3244:J3244"/>
    <mergeCell ref="K162:L162"/>
    <mergeCell ref="B2626:C2626"/>
    <mergeCell ref="K460:L460"/>
    <mergeCell ref="M786:M787"/>
    <mergeCell ref="I2825:K2825"/>
    <mergeCell ref="M58:M59"/>
    <mergeCell ref="M1084:M1085"/>
    <mergeCell ref="B1784:C1784"/>
    <mergeCell ref="I3552:K3552"/>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3553:K3553"/>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I2512:K2512"/>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I17:K17"/>
    <mergeCell ref="D314:M314"/>
    <mergeCell ref="B3069:M3069"/>
    <mergeCell ref="B2611:C2611"/>
    <mergeCell ref="K1175:L1175"/>
    <mergeCell ref="I3660:J3660"/>
    <mergeCell ref="L1576:M1576"/>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I2824:K2824"/>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2201:K2201"/>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I744:K744"/>
    <mergeCell ref="G655:G656"/>
    <mergeCell ref="B732:C733"/>
    <mergeCell ref="D1152:G1152"/>
    <mergeCell ref="B1396:F1396"/>
    <mergeCell ref="B1778:C1778"/>
    <mergeCell ref="D1880:G1880"/>
    <mergeCell ref="B3481:F3481"/>
    <mergeCell ref="L328:M328"/>
    <mergeCell ref="I1376:K1376"/>
    <mergeCell ref="I2864:M2865"/>
    <mergeCell ref="I1985:J1985"/>
    <mergeCell ref="B2724:D2724"/>
    <mergeCell ref="B2722:C2722"/>
    <mergeCell ref="D1096:F1097"/>
    <mergeCell ref="G2803:G2804"/>
    <mergeCell ref="B1690:C1690"/>
    <mergeCell ref="D368:F369"/>
    <mergeCell ref="B2716:C2716"/>
    <mergeCell ref="D238:F238"/>
    <mergeCell ref="L1681:M1681"/>
    <mergeCell ref="B2423:F2423"/>
    <mergeCell ref="B4006:M4006"/>
    <mergeCell ref="L2408:M2408"/>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&amp;L&amp;G&amp;C&amp;"+,Bold"&amp;16&amp;K1F1F1FRooftop Unit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2"/>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IF(K74="",H49,K74)</f>
        <v/>
      </c>
      <c r="L9" s="24">
        <f>IF(OR(E74="",E74="Outlets"),L49,E75)</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MAU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IF(SUM(H33:H48)+SUM(H81:H102)=0,"",SUM(H33:H48)+SUM(H81:H102))</f>
        <v/>
      </c>
      <c r="I49" s="43" t="n"/>
      <c r="J49" s="43">
        <f>IF(SUM(J33:J48)+SUM(J81:J102)=0,"",SUM(J33:J48)+SUM(J81:J102))</f>
        <v/>
      </c>
      <c r="K49" s="43" t="n"/>
      <c r="L49" s="43">
        <f>IF(SUM(L33:L48)+SUM(L81:L102)=0,"",SUM(L33:L48)+SUM(L81:L102))</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Vel 1-10</t>
        </is>
      </c>
      <c r="C60" s="173" t="n"/>
      <c r="D60" s="33" t="n"/>
      <c r="E60" s="33" t="n"/>
      <c r="F60" s="33" t="n"/>
      <c r="G60" s="33" t="n"/>
      <c r="H60" s="33" t="n"/>
      <c r="I60" s="33" t="n"/>
      <c r="J60" s="33" t="n"/>
      <c r="K60" s="33" t="n"/>
      <c r="L60" s="33" t="n"/>
      <c r="M60" s="33" t="n"/>
    </row>
    <row r="61" ht="13.35" customHeight="1" s="162">
      <c r="B61" s="460" t="inlineStr">
        <is>
          <t>Vel 11-20</t>
        </is>
      </c>
      <c r="C61" s="173" t="n"/>
      <c r="D61" s="33" t="n"/>
      <c r="E61" s="33" t="n"/>
      <c r="F61" s="33" t="n"/>
      <c r="G61" s="33" t="n"/>
      <c r="H61" s="33" t="n"/>
      <c r="I61" s="33" t="n"/>
      <c r="J61" s="33" t="n"/>
      <c r="K61" s="33" t="n"/>
      <c r="L61" s="33" t="n"/>
      <c r="M61" s="33" t="n"/>
    </row>
    <row r="62" ht="13.35" customHeight="1" s="162">
      <c r="B62" s="460" t="inlineStr">
        <is>
          <t>PSP CFM</t>
        </is>
      </c>
      <c r="C62" s="174" t="n"/>
      <c r="D62" s="173" t="n"/>
      <c r="E62" s="33">
        <f>IF(OR(D59="",G59="",COUNT(D60:M61)=0),"",IF(OR(ISTEXT(D59),ISTEXT(G59)),"",AVERAGE(D60:M61)*(D59-2-2*N(J59))*G59*N(M59)/144))</f>
        <v/>
      </c>
      <c r="F62" s="174" t="n"/>
      <c r="G62" s="173" t="n"/>
      <c r="H62" s="460" t="inlineStr">
        <is>
          <t>CFM / ft</t>
        </is>
      </c>
      <c r="I62" s="174" t="n"/>
      <c r="J62" s="173" t="n"/>
      <c r="K62" s="33">
        <f>IF(OR(E62="",D59=""),"",IF(OR(ISTEXT(E62),ISTEXT(D59)),"",E62/(D59/12)))</f>
        <v/>
      </c>
      <c r="L62" s="174" t="n"/>
      <c r="M62" s="173" t="n"/>
    </row>
    <row r="63" ht="13.35" customHeight="1" s="162"/>
    <row r="64" ht="13.35" customHeight="1" s="162">
      <c r="B64" s="188" t="inlineStr">
        <is>
          <t>Supply Filter Grid (VelGrid, K 1.35): CFM = velocity × free area × K</t>
        </is>
      </c>
      <c r="C64" s="174" t="n"/>
      <c r="D64" s="174" t="n"/>
      <c r="E64" s="174" t="n"/>
      <c r="F64" s="174" t="n"/>
      <c r="G64" s="174" t="n"/>
      <c r="H64" s="174" t="n"/>
      <c r="I64" s="174" t="n"/>
      <c r="J64" s="174" t="n"/>
      <c r="K64" s="174" t="n"/>
      <c r="L64" s="174" t="n"/>
      <c r="M64" s="173" t="n"/>
    </row>
    <row r="65" ht="13.35" customHeight="1" s="162">
      <c r="B65" s="460" t="inlineStr">
        <is>
          <t>Filter Size</t>
        </is>
      </c>
      <c r="C65" s="33" t="n"/>
      <c r="D65" s="33" t="n"/>
      <c r="E65" s="33" t="n"/>
      <c r="F65" s="33" t="n"/>
      <c r="G65" s="33" t="n"/>
      <c r="H65" s="33" t="n"/>
      <c r="I65" s="33" t="n"/>
      <c r="J65" s="33" t="n"/>
      <c r="K65" s="33" t="n"/>
      <c r="L65" s="33" t="n"/>
      <c r="M65" s="33" t="n"/>
    </row>
    <row r="66" ht="13.35" customHeight="1" s="162">
      <c r="B66" s="460" t="inlineStr">
        <is>
          <t>Velocity (fpm)</t>
        </is>
      </c>
      <c r="C66" s="33" t="n"/>
      <c r="D66" s="33" t="n"/>
      <c r="E66" s="33" t="n"/>
      <c r="F66" s="33" t="n"/>
      <c r="G66" s="33" t="n"/>
      <c r="H66" s="33" t="n"/>
      <c r="I66" s="33" t="n"/>
      <c r="J66" s="33" t="n"/>
      <c r="K66" s="33" t="n"/>
      <c r="L66" s="33" t="n"/>
      <c r="M66" s="33" t="n"/>
    </row>
    <row r="67" ht="13.35" customHeight="1" s="162">
      <c r="B67" s="460" t="inlineStr">
        <is>
          <t>CFM</t>
        </is>
      </c>
      <c r="C67" s="33">
        <f>IF(OR(C65="",C66=""),"",IF(OR(ISTEXT(C66),C65="N/A",C65="Not Avail.",C65="Not Acc.",C65="N/L"),"",C66*IFERROR(INDEX('{Dropdowns}'!$J:$J,MATCH("Supply Filter (VelGrid)|"&amp;C65,'{Dropdowns}'!$H:$H,0)),0)*IFERROR(INDEX('{Dropdowns}'!$K:$K,MATCH("Supply Filter (VelGrid)|"&amp;C65,'{Dropdowns}'!$H:$H,0)),0)))</f>
        <v/>
      </c>
      <c r="D67" s="33">
        <f>IF(OR(D65="",D66=""),"",IF(OR(ISTEXT(D66),D65="N/A",D65="Not Avail.",D65="Not Acc.",D65="N/L"),"",D66*IFERROR(INDEX('{Dropdowns}'!$J:$J,MATCH("Supply Filter (VelGrid)|"&amp;D65,'{Dropdowns}'!$H:$H,0)),0)*IFERROR(INDEX('{Dropdowns}'!$K:$K,MATCH("Supply Filter (VelGrid)|"&amp;D65,'{Dropdowns}'!$H:$H,0)),0)))</f>
        <v/>
      </c>
      <c r="E67" s="33">
        <f>IF(OR(E65="",E66=""),"",IF(OR(ISTEXT(E66),E65="N/A",E65="Not Avail.",E65="Not Acc.",E65="N/L"),"",E66*IFERROR(INDEX('{Dropdowns}'!$J:$J,MATCH("Supply Filter (VelGrid)|"&amp;E65,'{Dropdowns}'!$H:$H,0)),0)*IFERROR(INDEX('{Dropdowns}'!$K:$K,MATCH("Supply Filter (VelGrid)|"&amp;E65,'{Dropdowns}'!$H:$H,0)),0)))</f>
        <v/>
      </c>
      <c r="F67" s="33">
        <f>IF(OR(F65="",F66=""),"",IF(OR(ISTEXT(F66),F65="N/A",F65="Not Avail.",F65="Not Acc.",F65="N/L"),"",F66*IFERROR(INDEX('{Dropdowns}'!$J:$J,MATCH("Supply Filter (VelGrid)|"&amp;F65,'{Dropdowns}'!$H:$H,0)),0)*IFERROR(INDEX('{Dropdowns}'!$K:$K,MATCH("Supply Filter (VelGrid)|"&amp;F65,'{Dropdowns}'!$H:$H,0)),0)))</f>
        <v/>
      </c>
      <c r="G67" s="33">
        <f>IF(OR(G65="",G66=""),"",IF(OR(ISTEXT(G66),G65="N/A",G65="Not Avail.",G65="Not Acc.",G65="N/L"),"",G66*IFERROR(INDEX('{Dropdowns}'!$J:$J,MATCH("Supply Filter (VelGrid)|"&amp;G65,'{Dropdowns}'!$H:$H,0)),0)*IFERROR(INDEX('{Dropdowns}'!$K:$K,MATCH("Supply Filter (VelGrid)|"&amp;G65,'{Dropdowns}'!$H:$H,0)),0)))</f>
        <v/>
      </c>
      <c r="H67" s="33">
        <f>IF(OR(H65="",H66=""),"",IF(OR(ISTEXT(H66),H65="N/A",H65="Not Avail.",H65="Not Acc.",H65="N/L"),"",H66*IFERROR(INDEX('{Dropdowns}'!$J:$J,MATCH("Supply Filter (VelGrid)|"&amp;H65,'{Dropdowns}'!$H:$H,0)),0)*IFERROR(INDEX('{Dropdowns}'!$K:$K,MATCH("Supply Filter (VelGrid)|"&amp;H65,'{Dropdowns}'!$H:$H,0)),0)))</f>
        <v/>
      </c>
      <c r="I67" s="33">
        <f>IF(OR(I65="",I66=""),"",IF(OR(ISTEXT(I66),I65="N/A",I65="Not Avail.",I65="Not Acc.",I65="N/L"),"",I66*IFERROR(INDEX('{Dropdowns}'!$J:$J,MATCH("Supply Filter (VelGrid)|"&amp;I65,'{Dropdowns}'!$H:$H,0)),0)*IFERROR(INDEX('{Dropdowns}'!$K:$K,MATCH("Supply Filter (VelGrid)|"&amp;I65,'{Dropdowns}'!$H:$H,0)),0)))</f>
        <v/>
      </c>
      <c r="J67" s="33">
        <f>IF(OR(J65="",J66=""),"",IF(OR(ISTEXT(J66),J65="N/A",J65="Not Avail.",J65="Not Acc.",J65="N/L"),"",J66*IFERROR(INDEX('{Dropdowns}'!$J:$J,MATCH("Supply Filter (VelGrid)|"&amp;J65,'{Dropdowns}'!$H:$H,0)),0)*IFERROR(INDEX('{Dropdowns}'!$K:$K,MATCH("Supply Filter (VelGrid)|"&amp;J65,'{Dropdowns}'!$H:$H,0)),0)))</f>
        <v/>
      </c>
      <c r="K67" s="33">
        <f>IF(OR(K65="",K66=""),"",IF(OR(ISTEXT(K66),K65="N/A",K65="Not Avail.",K65="Not Acc.",K65="N/L"),"",K66*IFERROR(INDEX('{Dropdowns}'!$J:$J,MATCH("Supply Filter (VelGrid)|"&amp;K65,'{Dropdowns}'!$H:$H,0)),0)*IFERROR(INDEX('{Dropdowns}'!$K:$K,MATCH("Supply Filter (VelGrid)|"&amp;K65,'{Dropdowns}'!$H:$H,0)),0)))</f>
        <v/>
      </c>
      <c r="L67" s="33">
        <f>IF(OR(L65="",L66=""),"",IF(OR(ISTEXT(L66),L65="N/A",L65="Not Avail.",L65="Not Acc.",L65="N/L"),"",L66*IFERROR(INDEX('{Dropdowns}'!$J:$J,MATCH("Supply Filter (VelGrid)|"&amp;L65,'{Dropdowns}'!$H:$H,0)),0)*IFERROR(INDEX('{Dropdowns}'!$K:$K,MATCH("Supply Filter (VelGrid)|"&amp;L65,'{Dropdowns}'!$H:$H,0)),0)))</f>
        <v/>
      </c>
      <c r="M67" s="33">
        <f>IF(OR(M65="",M66=""),"",IF(OR(ISTEXT(M66),M65="N/A",M65="Not Avail.",M65="Not Acc.",M65="N/L"),"",M66*IFERROR(INDEX('{Dropdowns}'!$J:$J,MATCH("Supply Filter (VelGrid)|"&amp;M65,'{Dropdowns}'!$H:$H,0)),0)*IFERROR(INDEX('{Dropdowns}'!$K:$K,MATCH("Supply Filter (VelGrid)|"&amp;M65,'{Dropdowns}'!$H:$H,0)),0)))</f>
        <v/>
      </c>
    </row>
    <row r="68" ht="13.35" customHeight="1" s="162">
      <c r="B68" s="460" t="inlineStr">
        <is>
          <t>Filter Grid Total CFM</t>
        </is>
      </c>
      <c r="C68" s="174" t="n"/>
      <c r="D68" s="173" t="n"/>
      <c r="E68" s="33">
        <f>IF(SUM(C67:M67)=0,"",SUM(C67:M67))</f>
        <v/>
      </c>
      <c r="F68" s="174" t="n"/>
      <c r="G68" s="173" t="n"/>
    </row>
    <row r="69" ht="13.35" customHeight="1" s="162"/>
    <row r="70" ht="13.35" customHeight="1" s="162">
      <c r="B70" s="188" t="inlineStr">
        <is>
          <t>Direct-Fired Burner Profile Pressure → Supply CFM (Evergreen table)</t>
        </is>
      </c>
      <c r="C70" s="174" t="n"/>
      <c r="D70" s="174" t="n"/>
      <c r="E70" s="174" t="n"/>
      <c r="F70" s="174" t="n"/>
      <c r="G70" s="174" t="n"/>
      <c r="H70" s="174" t="n"/>
      <c r="I70" s="174" t="n"/>
      <c r="J70" s="174" t="n"/>
      <c r="K70" s="174" t="n"/>
      <c r="L70" s="174" t="n"/>
      <c r="M70" s="173" t="n"/>
    </row>
    <row r="71" ht="13.35" customHeight="1" s="162">
      <c r="B71" s="460" t="inlineStr">
        <is>
          <t>Housing (1-5)</t>
        </is>
      </c>
      <c r="C71" s="173" t="n"/>
      <c r="D71" s="33" t="n"/>
      <c r="E71" s="460" t="inlineStr">
        <is>
          <t>Profile P (in wg)</t>
        </is>
      </c>
      <c r="F71" s="174" t="n"/>
      <c r="G71" s="173" t="n"/>
      <c r="H71" s="32" t="n"/>
      <c r="I71" s="460" t="inlineStr">
        <is>
          <t>Derived CFM</t>
        </is>
      </c>
      <c r="J71" s="173" t="n"/>
      <c r="K71" s="33">
        <f>IF(OR(D71="",H71=""),"",IF(ISTEXT(H71),"",IF(H71&lt;0.15,"Pressure too low",IF(H71&gt;0.65,"Pressure too high",IF(ISTEXT(D71),"",INDEX('{Dropdowns}'!$V$2:$Z$12,MATCH(H71,'{Dropdowns}'!$U$2:$U$12,1),D71)+(H71-INDEX('{Dropdowns}'!$U$2:$U$12,MATCH(H71,'{Dropdowns}'!$U$2:$U$12,1)))*(INDEX('{Dropdowns}'!$V$2:$Z$12,MIN(MATCH(H71,'{Dropdowns}'!$U$2:$U$12,1)+1,11),D71)-INDEX('{Dropdowns}'!$V$2:$Z$12,MATCH(H71,'{Dropdowns}'!$U$2:$U$12,1),D71))/0.05)))))</f>
        <v/>
      </c>
      <c r="L71" s="174" t="n"/>
      <c r="M71" s="173" t="n"/>
    </row>
    <row r="72" ht="13.35" customHeight="1" s="162"/>
    <row r="73" ht="13.35" customHeight="1" s="162">
      <c r="B73" s="188" t="inlineStr">
        <is>
          <t>Airflow Basis for Total Airflow (page 1)</t>
        </is>
      </c>
      <c r="C73" s="174" t="n"/>
      <c r="D73" s="174" t="n"/>
      <c r="E73" s="174" t="n"/>
      <c r="F73" s="174" t="n"/>
      <c r="G73" s="174" t="n"/>
      <c r="H73" s="174" t="n"/>
      <c r="I73" s="174" t="n"/>
      <c r="J73" s="174" t="n"/>
      <c r="K73" s="174" t="n"/>
      <c r="L73" s="174" t="n"/>
      <c r="M73" s="173" t="n"/>
    </row>
    <row r="74" ht="13.35" customHeight="1" s="162">
      <c r="B74" s="460" t="inlineStr">
        <is>
          <t>Method used</t>
        </is>
      </c>
      <c r="C74" s="174" t="n"/>
      <c r="D74" s="173" t="n"/>
      <c r="E74" s="33" t="n"/>
      <c r="F74" s="174" t="n"/>
      <c r="G74" s="173" t="n"/>
      <c r="H74" s="460" t="inlineStr">
        <is>
          <t>Design CFM</t>
        </is>
      </c>
      <c r="I74" s="174" t="n"/>
      <c r="J74" s="173" t="n"/>
      <c r="K74" s="33" t="n"/>
      <c r="L74" s="174" t="n"/>
      <c r="M74" s="173" t="n"/>
    </row>
    <row r="75" ht="13.35" customHeight="1" s="162">
      <c r="B75" s="460" t="inlineStr">
        <is>
          <t>Method Total CFM</t>
        </is>
      </c>
      <c r="C75" s="174" t="n"/>
      <c r="D75" s="173" t="n"/>
      <c r="E75" s="33">
        <f>IF(E74="","",IF(E74="PSP",E62,IF(E74="Filter Grid",E68,IF(E74="Profile Pressure",K71,""))))</f>
        <v/>
      </c>
      <c r="F75" s="174" t="n"/>
      <c r="G75" s="173" t="n"/>
      <c r="H75" s="460" t="inlineStr">
        <is>
          <t>Remarks</t>
        </is>
      </c>
      <c r="I75" s="174" t="n"/>
      <c r="J75" s="173" t="n"/>
      <c r="K75" s="33" t="n"/>
      <c r="L75" s="174" t="n"/>
      <c r="M75" s="173" t="n"/>
    </row>
    <row r="76" ht="13.35" customHeight="1" s="162"/>
    <row r="77" ht="13.35" customHeight="1" s="162"/>
    <row r="78" ht="13.35" customHeight="1" s="162"/>
    <row r="79" ht="13.35" customHeight="1" s="162">
      <c r="B79" s="188" t="inlineStr">
        <is>
          <t>Supply Air Outlets (cont.)</t>
        </is>
      </c>
      <c r="C79" s="174" t="n"/>
      <c r="D79" s="174" t="n"/>
      <c r="E79" s="174" t="n"/>
      <c r="F79" s="173" t="n"/>
      <c r="G79" s="233" t="inlineStr">
        <is>
          <t>Design VEL</t>
        </is>
      </c>
      <c r="H79" s="194" t="inlineStr">
        <is>
          <t>Design CFM</t>
        </is>
      </c>
      <c r="I79" s="188" t="inlineStr">
        <is>
          <t>Initial</t>
        </is>
      </c>
      <c r="J79" s="173" t="n"/>
      <c r="K79" s="188" t="inlineStr">
        <is>
          <t>Final</t>
        </is>
      </c>
      <c r="L79" s="173" t="n"/>
      <c r="M79" s="188" t="inlineStr">
        <is>
          <t>%</t>
        </is>
      </c>
    </row>
    <row r="80" ht="13.35" customHeight="1" s="162">
      <c r="B80" s="153" t="inlineStr">
        <is>
          <t>No.</t>
        </is>
      </c>
      <c r="C80" s="188" t="inlineStr">
        <is>
          <t>Area Served</t>
        </is>
      </c>
      <c r="D80" s="188" t="inlineStr">
        <is>
          <t>Type</t>
        </is>
      </c>
      <c r="E80" s="188" t="inlineStr">
        <is>
          <t>Size</t>
        </is>
      </c>
      <c r="F80" s="188" t="inlineStr">
        <is>
          <t>Ak</t>
        </is>
      </c>
      <c r="G80" s="440" t="n"/>
      <c r="H80" s="440" t="n"/>
      <c r="I80" s="188" t="inlineStr">
        <is>
          <t>VEL</t>
        </is>
      </c>
      <c r="J80" s="188" t="inlineStr">
        <is>
          <t>CFM</t>
        </is>
      </c>
      <c r="K80" s="188" t="inlineStr">
        <is>
          <t>VEL</t>
        </is>
      </c>
      <c r="L80" s="188" t="inlineStr">
        <is>
          <t>CFM</t>
        </is>
      </c>
      <c r="M80" s="440" t="n"/>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307" t="n"/>
      <c r="C101" s="307" t="n"/>
      <c r="E101" s="307"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07" t="n"/>
      <c r="C102" s="307" t="n"/>
      <c r="E102" s="307"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42" t="n"/>
      <c r="C103" s="231" t="inlineStr">
        <is>
          <t>Subtotal (this page)</t>
        </is>
      </c>
      <c r="D103" s="159" t="n"/>
      <c r="E103" s="42" t="n"/>
      <c r="F103" s="42" t="n"/>
      <c r="G103" s="43" t="n"/>
      <c r="H103" s="43">
        <f>IF(SUM(H81:H102)=0,"",SUM(H81:H102))</f>
        <v/>
      </c>
      <c r="I103" s="43" t="n"/>
      <c r="J103" s="43">
        <f>IF(SUM(J81:J102)=0,"",SUM(J81:J102))</f>
        <v/>
      </c>
      <c r="K103" s="43" t="n"/>
      <c r="L103" s="43">
        <f>IF(SUM(L81:L102)=0,"",SUM(L81:L102))</f>
        <v/>
      </c>
      <c r="M103" s="35">
        <f>IF(OR(H103="",H103=0),"",IF(L103="",IF(J103="","",IF(OR(ISTEXT(J103),ISTEXT(H103)),"",J103/H103)),IF(OR(ISTEXT(L103),ISTEXT(H103)),"",L103/H103)))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IF(K178="",H153,K178)</f>
        <v/>
      </c>
      <c r="L113" s="24">
        <f>IF(OR(E178="",E178="Outlets"),L153,E179)</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Shv OD/Bore/PD</t>
        </is>
      </c>
      <c r="J120" s="400" t="n"/>
      <c r="K120" s="401" t="n"/>
      <c r="L120">
        <f>IF('{Equipment Data Entry}'!J53="","",'{Equipment Data Entry}'!J53)</f>
        <v/>
      </c>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Sheave OD/Bore</t>
        </is>
      </c>
      <c r="J121" s="400" t="n"/>
      <c r="K121" s="401" t="n"/>
      <c r="L121">
        <f>IF('{Equipment Data Entry}'!K53="","",'{Equipment Data Entry}'!K53)</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MAU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IF(SUM(H137:H152)+SUM(H185:H206)=0,"",SUM(H137:H152)+SUM(H185:H206))</f>
        <v/>
      </c>
      <c r="I153" s="43" t="n"/>
      <c r="J153" s="43">
        <f>IF(SUM(J137:J152)+SUM(J185:J206)=0,"",SUM(J137:J152)+SUM(J185:J206))</f>
        <v/>
      </c>
      <c r="K153" s="43" t="n"/>
      <c r="L153" s="43">
        <f>IF(SUM(L137:L152)+SUM(L185:L206)=0,"",SUM(L137:L152)+SUM(L185:L206))</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Vel 1-10</t>
        </is>
      </c>
      <c r="C164" s="173" t="n"/>
      <c r="D164" s="33" t="n"/>
      <c r="E164" s="33" t="n"/>
      <c r="F164" s="33" t="n"/>
      <c r="G164" s="33" t="n"/>
      <c r="H164" s="33" t="n"/>
      <c r="I164" s="33" t="n"/>
      <c r="J164" s="33" t="n"/>
      <c r="K164" s="33" t="n"/>
      <c r="L164" s="33" t="n"/>
      <c r="M164" s="33" t="n"/>
    </row>
    <row r="165" ht="13.35" customHeight="1" s="162">
      <c r="B165" s="460" t="inlineStr">
        <is>
          <t>Vel 11-20</t>
        </is>
      </c>
      <c r="C165" s="173" t="n"/>
      <c r="D165" s="33" t="n"/>
      <c r="E165" s="33" t="n"/>
      <c r="F165" s="33" t="n"/>
      <c r="G165" s="33" t="n"/>
      <c r="H165" s="33" t="n"/>
      <c r="I165" s="33" t="n"/>
      <c r="J165" s="33" t="n"/>
      <c r="K165" s="33" t="n"/>
      <c r="L165" s="33" t="n"/>
      <c r="M165" s="33" t="n"/>
    </row>
    <row r="166" ht="13.35" customHeight="1" s="162">
      <c r="B166" s="460" t="inlineStr">
        <is>
          <t>PSP CFM</t>
        </is>
      </c>
      <c r="C166" s="174" t="n"/>
      <c r="D166" s="173" t="n"/>
      <c r="E166" s="33">
        <f>IF(OR(D163="",G163="",COUNT(D164:M165)=0),"",IF(OR(ISTEXT(D163),ISTEXT(G163)),"",AVERAGE(D164:M165)*(D163-2-2*N(J163))*G163*N(M163)/144))</f>
        <v/>
      </c>
      <c r="F166" s="174" t="n"/>
      <c r="G166" s="173" t="n"/>
      <c r="H166" s="460" t="inlineStr">
        <is>
          <t>CFM / ft</t>
        </is>
      </c>
      <c r="I166" s="174" t="n"/>
      <c r="J166" s="173" t="n"/>
      <c r="K166" s="33">
        <f>IF(OR(E166="",D163=""),"",IF(OR(ISTEXT(E166),ISTEXT(D163)),"",E166/(D163/12)))</f>
        <v/>
      </c>
      <c r="L166" s="174" t="n"/>
      <c r="M166" s="173" t="n"/>
    </row>
    <row r="167" ht="13.35" customHeight="1" s="162"/>
    <row r="168" ht="13.35" customHeight="1" s="162">
      <c r="B168" s="188" t="inlineStr">
        <is>
          <t>Supply Filter Grid (VelGrid, K 1.35): CFM = velocity × free area × K</t>
        </is>
      </c>
      <c r="C168" s="174" t="n"/>
      <c r="D168" s="174" t="n"/>
      <c r="E168" s="174" t="n"/>
      <c r="F168" s="174" t="n"/>
      <c r="G168" s="174" t="n"/>
      <c r="H168" s="174" t="n"/>
      <c r="I168" s="174" t="n"/>
      <c r="J168" s="174" t="n"/>
      <c r="K168" s="174" t="n"/>
      <c r="L168" s="174" t="n"/>
      <c r="M168" s="173" t="n"/>
    </row>
    <row r="169" ht="13.35" customHeight="1" s="162">
      <c r="B169" s="460" t="inlineStr">
        <is>
          <t>Filter Size</t>
        </is>
      </c>
      <c r="C169" s="33" t="n"/>
      <c r="D169" s="33" t="n"/>
      <c r="E169" s="33" t="n"/>
      <c r="F169" s="33" t="n"/>
      <c r="G169" s="33" t="n"/>
      <c r="H169" s="33" t="n"/>
      <c r="I169" s="33" t="n"/>
      <c r="J169" s="33" t="n"/>
      <c r="K169" s="33" t="n"/>
      <c r="L169" s="33" t="n"/>
      <c r="M169" s="33" t="n"/>
    </row>
    <row r="170" ht="13.35" customHeight="1" s="162">
      <c r="B170" s="460" t="inlineStr">
        <is>
          <t>Velocity (fpm)</t>
        </is>
      </c>
      <c r="C170" s="33" t="n"/>
      <c r="D170" s="33" t="n"/>
      <c r="E170" s="33" t="n"/>
      <c r="F170" s="33" t="n"/>
      <c r="G170" s="33" t="n"/>
      <c r="H170" s="33" t="n"/>
      <c r="I170" s="33" t="n"/>
      <c r="J170" s="33" t="n"/>
      <c r="K170" s="33" t="n"/>
      <c r="L170" s="33" t="n"/>
      <c r="M170" s="33" t="n"/>
    </row>
    <row r="171" ht="13.35" customHeight="1" s="162">
      <c r="B171" s="460" t="inlineStr">
        <is>
          <t>CFM</t>
        </is>
      </c>
      <c r="C171" s="33">
        <f>IF(OR(C169="",C170=""),"",IF(OR(ISTEXT(C170),C169="N/A",C169="Not Avail.",C169="Not Acc.",C169="N/L"),"",C170*IFERROR(INDEX('{Dropdowns}'!$J:$J,MATCH("Supply Filter (VelGrid)|"&amp;C169,'{Dropdowns}'!$H:$H,0)),0)*IFERROR(INDEX('{Dropdowns}'!$K:$K,MATCH("Supply Filter (VelGrid)|"&amp;C169,'{Dropdowns}'!$H:$H,0)),0)))</f>
        <v/>
      </c>
      <c r="D171" s="33">
        <f>IF(OR(D169="",D170=""),"",IF(OR(ISTEXT(D170),D169="N/A",D169="Not Avail.",D169="Not Acc.",D169="N/L"),"",D170*IFERROR(INDEX('{Dropdowns}'!$J:$J,MATCH("Supply Filter (VelGrid)|"&amp;D169,'{Dropdowns}'!$H:$H,0)),0)*IFERROR(INDEX('{Dropdowns}'!$K:$K,MATCH("Supply Filter (VelGrid)|"&amp;D169,'{Dropdowns}'!$H:$H,0)),0)))</f>
        <v/>
      </c>
      <c r="E171" s="33">
        <f>IF(OR(E169="",E170=""),"",IF(OR(ISTEXT(E170),E169="N/A",E169="Not Avail.",E169="Not Acc.",E169="N/L"),"",E170*IFERROR(INDEX('{Dropdowns}'!$J:$J,MATCH("Supply Filter (VelGrid)|"&amp;E169,'{Dropdowns}'!$H:$H,0)),0)*IFERROR(INDEX('{Dropdowns}'!$K:$K,MATCH("Supply Filter (VelGrid)|"&amp;E169,'{Dropdowns}'!$H:$H,0)),0)))</f>
        <v/>
      </c>
      <c r="F171" s="33">
        <f>IF(OR(F169="",F170=""),"",IF(OR(ISTEXT(F170),F169="N/A",F169="Not Avail.",F169="Not Acc.",F169="N/L"),"",F170*IFERROR(INDEX('{Dropdowns}'!$J:$J,MATCH("Supply Filter (VelGrid)|"&amp;F169,'{Dropdowns}'!$H:$H,0)),0)*IFERROR(INDEX('{Dropdowns}'!$K:$K,MATCH("Supply Filter (VelGrid)|"&amp;F169,'{Dropdowns}'!$H:$H,0)),0)))</f>
        <v/>
      </c>
      <c r="G171" s="33">
        <f>IF(OR(G169="",G170=""),"",IF(OR(ISTEXT(G170),G169="N/A",G169="Not Avail.",G169="Not Acc.",G169="N/L"),"",G170*IFERROR(INDEX('{Dropdowns}'!$J:$J,MATCH("Supply Filter (VelGrid)|"&amp;G169,'{Dropdowns}'!$H:$H,0)),0)*IFERROR(INDEX('{Dropdowns}'!$K:$K,MATCH("Supply Filter (VelGrid)|"&amp;G169,'{Dropdowns}'!$H:$H,0)),0)))</f>
        <v/>
      </c>
      <c r="H171" s="33">
        <f>IF(OR(H169="",H170=""),"",IF(OR(ISTEXT(H170),H169="N/A",H169="Not Avail.",H169="Not Acc.",H169="N/L"),"",H170*IFERROR(INDEX('{Dropdowns}'!$J:$J,MATCH("Supply Filter (VelGrid)|"&amp;H169,'{Dropdowns}'!$H:$H,0)),0)*IFERROR(INDEX('{Dropdowns}'!$K:$K,MATCH("Supply Filter (VelGrid)|"&amp;H169,'{Dropdowns}'!$H:$H,0)),0)))</f>
        <v/>
      </c>
      <c r="I171" s="33">
        <f>IF(OR(I169="",I170=""),"",IF(OR(ISTEXT(I170),I169="N/A",I169="Not Avail.",I169="Not Acc.",I169="N/L"),"",I170*IFERROR(INDEX('{Dropdowns}'!$J:$J,MATCH("Supply Filter (VelGrid)|"&amp;I169,'{Dropdowns}'!$H:$H,0)),0)*IFERROR(INDEX('{Dropdowns}'!$K:$K,MATCH("Supply Filter (VelGrid)|"&amp;I169,'{Dropdowns}'!$H:$H,0)),0)))</f>
        <v/>
      </c>
      <c r="J171" s="33">
        <f>IF(OR(J169="",J170=""),"",IF(OR(ISTEXT(J170),J169="N/A",J169="Not Avail.",J169="Not Acc.",J169="N/L"),"",J170*IFERROR(INDEX('{Dropdowns}'!$J:$J,MATCH("Supply Filter (VelGrid)|"&amp;J169,'{Dropdowns}'!$H:$H,0)),0)*IFERROR(INDEX('{Dropdowns}'!$K:$K,MATCH("Supply Filter (VelGrid)|"&amp;J169,'{Dropdowns}'!$H:$H,0)),0)))</f>
        <v/>
      </c>
      <c r="K171" s="33">
        <f>IF(OR(K169="",K170=""),"",IF(OR(ISTEXT(K170),K169="N/A",K169="Not Avail.",K169="Not Acc.",K169="N/L"),"",K170*IFERROR(INDEX('{Dropdowns}'!$J:$J,MATCH("Supply Filter (VelGrid)|"&amp;K169,'{Dropdowns}'!$H:$H,0)),0)*IFERROR(INDEX('{Dropdowns}'!$K:$K,MATCH("Supply Filter (VelGrid)|"&amp;K169,'{Dropdowns}'!$H:$H,0)),0)))</f>
        <v/>
      </c>
      <c r="L171" s="33">
        <f>IF(OR(L169="",L170=""),"",IF(OR(ISTEXT(L170),L169="N/A",L169="Not Avail.",L169="Not Acc.",L169="N/L"),"",L170*IFERROR(INDEX('{Dropdowns}'!$J:$J,MATCH("Supply Filter (VelGrid)|"&amp;L169,'{Dropdowns}'!$H:$H,0)),0)*IFERROR(INDEX('{Dropdowns}'!$K:$K,MATCH("Supply Filter (VelGrid)|"&amp;L169,'{Dropdowns}'!$H:$H,0)),0)))</f>
        <v/>
      </c>
      <c r="M171" s="33">
        <f>IF(OR(M169="",M170=""),"",IF(OR(ISTEXT(M170),M169="N/A",M169="Not Avail.",M169="Not Acc.",M169="N/L"),"",M170*IFERROR(INDEX('{Dropdowns}'!$J:$J,MATCH("Supply Filter (VelGrid)|"&amp;M169,'{Dropdowns}'!$H:$H,0)),0)*IFERROR(INDEX('{Dropdowns}'!$K:$K,MATCH("Supply Filter (VelGrid)|"&amp;M169,'{Dropdowns}'!$H:$H,0)),0)))</f>
        <v/>
      </c>
    </row>
    <row r="172" ht="13.35" customHeight="1" s="162">
      <c r="B172" s="460" t="inlineStr">
        <is>
          <t>Filter Grid Total CFM</t>
        </is>
      </c>
      <c r="C172" s="174" t="n"/>
      <c r="D172" s="173" t="n"/>
      <c r="E172" s="33">
        <f>IF(SUM(C171:M171)=0,"",SUM(C171:M171))</f>
        <v/>
      </c>
      <c r="F172" s="174" t="n"/>
      <c r="G172" s="173" t="n"/>
    </row>
    <row r="173" ht="13.35" customHeight="1" s="162"/>
    <row r="174" ht="13.35" customHeight="1" s="162">
      <c r="B174" s="188" t="inlineStr">
        <is>
          <t>Direct-Fired Burner Profile Pressure → Supply CFM (Evergreen table)</t>
        </is>
      </c>
      <c r="C174" s="174" t="n"/>
      <c r="D174" s="174" t="n"/>
      <c r="E174" s="174" t="n"/>
      <c r="F174" s="174" t="n"/>
      <c r="G174" s="174" t="n"/>
      <c r="H174" s="174" t="n"/>
      <c r="I174" s="174" t="n"/>
      <c r="J174" s="174" t="n"/>
      <c r="K174" s="174" t="n"/>
      <c r="L174" s="174" t="n"/>
      <c r="M174" s="173" t="n"/>
    </row>
    <row r="175" ht="13.35" customHeight="1" s="162">
      <c r="B175" s="460" t="inlineStr">
        <is>
          <t>Housing (1-5)</t>
        </is>
      </c>
      <c r="C175" s="173" t="n"/>
      <c r="D175" s="33" t="n"/>
      <c r="E175" s="460" t="inlineStr">
        <is>
          <t>Profile P (in wg)</t>
        </is>
      </c>
      <c r="F175" s="174" t="n"/>
      <c r="G175" s="173" t="n"/>
      <c r="H175" s="32" t="n"/>
      <c r="I175" s="460" t="inlineStr">
        <is>
          <t>Derived CFM</t>
        </is>
      </c>
      <c r="J175" s="173" t="n"/>
      <c r="K175" s="33">
        <f>IF(OR(D175="",H175=""),"",IF(ISTEXT(H175),"",IF(H175&lt;0.15,"Pressure too low",IF(H175&gt;0.65,"Pressure too high",IF(ISTEXT(D175),"",INDEX('{Dropdowns}'!$V$2:$Z$12,MATCH(H175,'{Dropdowns}'!$U$2:$U$12,1),D175)+(H175-INDEX('{Dropdowns}'!$U$2:$U$12,MATCH(H175,'{Dropdowns}'!$U$2:$U$12,1)))*(INDEX('{Dropdowns}'!$V$2:$Z$12,MIN(MATCH(H175,'{Dropdowns}'!$U$2:$U$12,1)+1,11),D175)-INDEX('{Dropdowns}'!$V$2:$Z$12,MATCH(H175,'{Dropdowns}'!$U$2:$U$12,1),D175))/0.05)))))</f>
        <v/>
      </c>
      <c r="L175" s="174" t="n"/>
      <c r="M175" s="173" t="n"/>
    </row>
    <row r="176" ht="13.35" customHeight="1" s="162"/>
    <row r="177" ht="13.35" customHeight="1" s="162">
      <c r="B177" s="188" t="inlineStr">
        <is>
          <t>Airflow Basis for Total Airflow (page 1)</t>
        </is>
      </c>
      <c r="C177" s="174" t="n"/>
      <c r="D177" s="174" t="n"/>
      <c r="E177" s="174" t="n"/>
      <c r="F177" s="174" t="n"/>
      <c r="G177" s="174" t="n"/>
      <c r="H177" s="174" t="n"/>
      <c r="I177" s="174" t="n"/>
      <c r="J177" s="174" t="n"/>
      <c r="K177" s="174" t="n"/>
      <c r="L177" s="174" t="n"/>
      <c r="M177" s="173" t="n"/>
    </row>
    <row r="178" ht="13.35" customHeight="1" s="162">
      <c r="B178" s="460" t="inlineStr">
        <is>
          <t>Method used</t>
        </is>
      </c>
      <c r="C178" s="174" t="n"/>
      <c r="D178" s="173" t="n"/>
      <c r="E178" s="33" t="n"/>
      <c r="F178" s="174" t="n"/>
      <c r="G178" s="173" t="n"/>
      <c r="H178" s="460" t="inlineStr">
        <is>
          <t>Design CFM</t>
        </is>
      </c>
      <c r="I178" s="174" t="n"/>
      <c r="J178" s="173" t="n"/>
      <c r="K178" s="33" t="n"/>
      <c r="L178" s="174" t="n"/>
      <c r="M178" s="173" t="n"/>
    </row>
    <row r="179" ht="13.35" customHeight="1" s="162">
      <c r="B179" s="460" t="inlineStr">
        <is>
          <t>Method Total CFM</t>
        </is>
      </c>
      <c r="C179" s="174" t="n"/>
      <c r="D179" s="173" t="n"/>
      <c r="E179" s="33">
        <f>IF(E178="","",IF(E178="PSP",E166,IF(E178="Filter Grid",E172,IF(E178="Profile Pressure",K175,""))))</f>
        <v/>
      </c>
      <c r="F179" s="174" t="n"/>
      <c r="G179" s="173" t="n"/>
      <c r="H179" s="460" t="inlineStr">
        <is>
          <t>Remarks</t>
        </is>
      </c>
      <c r="I179" s="174" t="n"/>
      <c r="J179" s="173" t="n"/>
      <c r="K179" s="33" t="n"/>
      <c r="L179" s="174" t="n"/>
      <c r="M179" s="173" t="n"/>
    </row>
    <row r="180" ht="13.35" customHeight="1" s="162"/>
    <row r="181" ht="13.35" customHeight="1" s="162"/>
    <row r="182" ht="13.35" customHeight="1" s="162"/>
    <row r="183" ht="13.35" customHeight="1" s="162">
      <c r="B183" s="188" t="inlineStr">
        <is>
          <t>Supply Air Outlets (cont.)</t>
        </is>
      </c>
      <c r="C183" s="174" t="n"/>
      <c r="D183" s="174" t="n"/>
      <c r="E183" s="174" t="n"/>
      <c r="F183" s="173" t="n"/>
      <c r="G183" s="233" t="inlineStr">
        <is>
          <t>Design VEL</t>
        </is>
      </c>
      <c r="H183" s="194" t="inlineStr">
        <is>
          <t>Design CFM</t>
        </is>
      </c>
      <c r="I183" s="188" t="inlineStr">
        <is>
          <t>Initial</t>
        </is>
      </c>
      <c r="J183" s="173" t="n"/>
      <c r="K183" s="188" t="inlineStr">
        <is>
          <t>Final</t>
        </is>
      </c>
      <c r="L183" s="173" t="n"/>
      <c r="M183" s="188" t="inlineStr">
        <is>
          <t>%</t>
        </is>
      </c>
    </row>
    <row r="184" ht="13.35" customHeight="1" s="162">
      <c r="B184" s="153" t="inlineStr">
        <is>
          <t>No.</t>
        </is>
      </c>
      <c r="C184" s="188" t="inlineStr">
        <is>
          <t>Area Served</t>
        </is>
      </c>
      <c r="D184" s="188" t="inlineStr">
        <is>
          <t>Type</t>
        </is>
      </c>
      <c r="E184" s="188" t="inlineStr">
        <is>
          <t>Size</t>
        </is>
      </c>
      <c r="F184" s="188" t="inlineStr">
        <is>
          <t>Ak</t>
        </is>
      </c>
      <c r="G184" s="440" t="n"/>
      <c r="H184" s="440" t="n"/>
      <c r="I184" s="188" t="inlineStr">
        <is>
          <t>VEL</t>
        </is>
      </c>
      <c r="J184" s="188" t="inlineStr">
        <is>
          <t>CFM</t>
        </is>
      </c>
      <c r="K184" s="188" t="inlineStr">
        <is>
          <t>VEL</t>
        </is>
      </c>
      <c r="L184" s="188" t="inlineStr">
        <is>
          <t>CFM</t>
        </is>
      </c>
      <c r="M184" s="440" t="n"/>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307" t="n"/>
      <c r="C205" s="307" t="n"/>
      <c r="E205" s="307"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07" t="n"/>
      <c r="C206" s="307" t="n"/>
      <c r="E206" s="307"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42" t="n"/>
      <c r="C207" s="231" t="inlineStr">
        <is>
          <t>Subtotal (this page)</t>
        </is>
      </c>
      <c r="D207" s="159" t="n"/>
      <c r="E207" s="42" t="n"/>
      <c r="F207" s="42" t="n"/>
      <c r="G207" s="43" t="n"/>
      <c r="H207" s="43">
        <f>IF(SUM(H185:H206)=0,"",SUM(H185:H206))</f>
        <v/>
      </c>
      <c r="I207" s="43" t="n"/>
      <c r="J207" s="43">
        <f>IF(SUM(J185:J206)=0,"",SUM(J185:J206))</f>
        <v/>
      </c>
      <c r="K207" s="43" t="n"/>
      <c r="L207" s="43">
        <f>IF(SUM(L185:L206)=0,"",SUM(L185:L206))</f>
        <v/>
      </c>
      <c r="M207" s="35">
        <f>IF(OR(H207="",H207=0),"",IF(L207="",IF(J207="","",IF(OR(ISTEXT(J207),ISTEXT(H207)),"",J207/H207)),IF(OR(ISTEXT(L207),ISTEXT(H207)),"",L207/H207)))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IF(K282="",H257,K282)</f>
        <v/>
      </c>
      <c r="L217" s="24">
        <f>IF(OR(E282="",E282="Outlets"),L257,E283)</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Shv OD/Bore/PD</t>
        </is>
      </c>
      <c r="J224" s="400" t="n"/>
      <c r="K224" s="401" t="n"/>
      <c r="L224">
        <f>IF('{Equipment Data Entry}'!J54="","",'{Equipment Data Entry}'!J54)</f>
        <v/>
      </c>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Sheave OD/Bore</t>
        </is>
      </c>
      <c r="J225" s="400" t="n"/>
      <c r="K225" s="401" t="n"/>
      <c r="L225">
        <f>IF('{Equipment Data Entry}'!K54="","",'{Equipment Data Entry}'!K54)</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MAU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IF(SUM(H241:H256)+SUM(H289:H310)=0,"",SUM(H241:H256)+SUM(H289:H310))</f>
        <v/>
      </c>
      <c r="I257" s="43" t="n"/>
      <c r="J257" s="43">
        <f>IF(SUM(J241:J256)+SUM(J289:J310)=0,"",SUM(J241:J256)+SUM(J289:J310))</f>
        <v/>
      </c>
      <c r="K257" s="43" t="n"/>
      <c r="L257" s="43">
        <f>IF(SUM(L241:L256)+SUM(L289:L310)=0,"",SUM(L241:L256)+SUM(L289:L310))</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Vel 1-10</t>
        </is>
      </c>
      <c r="C268" s="173" t="n"/>
      <c r="D268" s="33" t="n"/>
      <c r="E268" s="33" t="n"/>
      <c r="F268" s="33" t="n"/>
      <c r="G268" s="33" t="n"/>
      <c r="H268" s="33" t="n"/>
      <c r="I268" s="33" t="n"/>
      <c r="J268" s="33" t="n"/>
      <c r="K268" s="33" t="n"/>
      <c r="L268" s="33" t="n"/>
      <c r="M268" s="33" t="n"/>
    </row>
    <row r="269" ht="13.35" customHeight="1" s="162">
      <c r="B269" s="460" t="inlineStr">
        <is>
          <t>Vel 11-20</t>
        </is>
      </c>
      <c r="C269" s="173" t="n"/>
      <c r="D269" s="33" t="n"/>
      <c r="E269" s="33" t="n"/>
      <c r="F269" s="33" t="n"/>
      <c r="G269" s="33" t="n"/>
      <c r="H269" s="33" t="n"/>
      <c r="I269" s="33" t="n"/>
      <c r="J269" s="33" t="n"/>
      <c r="K269" s="33" t="n"/>
      <c r="L269" s="33" t="n"/>
      <c r="M269" s="33" t="n"/>
    </row>
    <row r="270" ht="13.35" customHeight="1" s="162">
      <c r="B270" s="460" t="inlineStr">
        <is>
          <t>PSP CFM</t>
        </is>
      </c>
      <c r="C270" s="174" t="n"/>
      <c r="D270" s="173" t="n"/>
      <c r="E270" s="33">
        <f>IF(OR(D267="",G267="",COUNT(D268:M269)=0),"",IF(OR(ISTEXT(D267),ISTEXT(G267)),"",AVERAGE(D268:M269)*(D267-2-2*N(J267))*G267*N(M267)/144))</f>
        <v/>
      </c>
      <c r="F270" s="174" t="n"/>
      <c r="G270" s="173" t="n"/>
      <c r="H270" s="460" t="inlineStr">
        <is>
          <t>CFM / ft</t>
        </is>
      </c>
      <c r="I270" s="174" t="n"/>
      <c r="J270" s="173" t="n"/>
      <c r="K270" s="33">
        <f>IF(OR(E270="",D267=""),"",IF(OR(ISTEXT(E270),ISTEXT(D267)),"",E270/(D267/12)))</f>
        <v/>
      </c>
      <c r="L270" s="174" t="n"/>
      <c r="M270" s="173" t="n"/>
    </row>
    <row r="271" ht="13.35" customHeight="1" s="162"/>
    <row r="272" ht="13.35" customHeight="1" s="162">
      <c r="B272" s="188" t="inlineStr">
        <is>
          <t>Supply Filter Grid (VelGrid, K 1.35): CFM = velocity × free area × K</t>
        </is>
      </c>
      <c r="C272" s="174" t="n"/>
      <c r="D272" s="174" t="n"/>
      <c r="E272" s="174" t="n"/>
      <c r="F272" s="174" t="n"/>
      <c r="G272" s="174" t="n"/>
      <c r="H272" s="174" t="n"/>
      <c r="I272" s="174" t="n"/>
      <c r="J272" s="174" t="n"/>
      <c r="K272" s="174" t="n"/>
      <c r="L272" s="174" t="n"/>
      <c r="M272" s="173" t="n"/>
    </row>
    <row r="273" ht="13.35" customHeight="1" s="162">
      <c r="B273" s="460" t="inlineStr">
        <is>
          <t>Filter Size</t>
        </is>
      </c>
      <c r="C273" s="33" t="n"/>
      <c r="D273" s="33" t="n"/>
      <c r="E273" s="33" t="n"/>
      <c r="F273" s="33" t="n"/>
      <c r="G273" s="33" t="n"/>
      <c r="H273" s="33" t="n"/>
      <c r="I273" s="33" t="n"/>
      <c r="J273" s="33" t="n"/>
      <c r="K273" s="33" t="n"/>
      <c r="L273" s="33" t="n"/>
      <c r="M273" s="33" t="n"/>
    </row>
    <row r="274" ht="13.35" customHeight="1" s="162">
      <c r="B274" s="460" t="inlineStr">
        <is>
          <t>Velocity (fpm)</t>
        </is>
      </c>
      <c r="C274" s="33" t="n"/>
      <c r="D274" s="33" t="n"/>
      <c r="E274" s="33" t="n"/>
      <c r="F274" s="33" t="n"/>
      <c r="G274" s="33" t="n"/>
      <c r="H274" s="33" t="n"/>
      <c r="I274" s="33" t="n"/>
      <c r="J274" s="33" t="n"/>
      <c r="K274" s="33" t="n"/>
      <c r="L274" s="33" t="n"/>
      <c r="M274" s="33" t="n"/>
    </row>
    <row r="275" ht="13.35" customHeight="1" s="162">
      <c r="B275" s="460" t="inlineStr">
        <is>
          <t>CFM</t>
        </is>
      </c>
      <c r="C275" s="33">
        <f>IF(OR(C273="",C274=""),"",IF(OR(ISTEXT(C274),C273="N/A",C273="Not Avail.",C273="Not Acc.",C273="N/L"),"",C274*IFERROR(INDEX('{Dropdowns}'!$J:$J,MATCH("Supply Filter (VelGrid)|"&amp;C273,'{Dropdowns}'!$H:$H,0)),0)*IFERROR(INDEX('{Dropdowns}'!$K:$K,MATCH("Supply Filter (VelGrid)|"&amp;C273,'{Dropdowns}'!$H:$H,0)),0)))</f>
        <v/>
      </c>
      <c r="D275" s="33">
        <f>IF(OR(D273="",D274=""),"",IF(OR(ISTEXT(D274),D273="N/A",D273="Not Avail.",D273="Not Acc.",D273="N/L"),"",D274*IFERROR(INDEX('{Dropdowns}'!$J:$J,MATCH("Supply Filter (VelGrid)|"&amp;D273,'{Dropdowns}'!$H:$H,0)),0)*IFERROR(INDEX('{Dropdowns}'!$K:$K,MATCH("Supply Filter (VelGrid)|"&amp;D273,'{Dropdowns}'!$H:$H,0)),0)))</f>
        <v/>
      </c>
      <c r="E275" s="33">
        <f>IF(OR(E273="",E274=""),"",IF(OR(ISTEXT(E274),E273="N/A",E273="Not Avail.",E273="Not Acc.",E273="N/L"),"",E274*IFERROR(INDEX('{Dropdowns}'!$J:$J,MATCH("Supply Filter (VelGrid)|"&amp;E273,'{Dropdowns}'!$H:$H,0)),0)*IFERROR(INDEX('{Dropdowns}'!$K:$K,MATCH("Supply Filter (VelGrid)|"&amp;E273,'{Dropdowns}'!$H:$H,0)),0)))</f>
        <v/>
      </c>
      <c r="F275" s="33">
        <f>IF(OR(F273="",F274=""),"",IF(OR(ISTEXT(F274),F273="N/A",F273="Not Avail.",F273="Not Acc.",F273="N/L"),"",F274*IFERROR(INDEX('{Dropdowns}'!$J:$J,MATCH("Supply Filter (VelGrid)|"&amp;F273,'{Dropdowns}'!$H:$H,0)),0)*IFERROR(INDEX('{Dropdowns}'!$K:$K,MATCH("Supply Filter (VelGrid)|"&amp;F273,'{Dropdowns}'!$H:$H,0)),0)))</f>
        <v/>
      </c>
      <c r="G275" s="33">
        <f>IF(OR(G273="",G274=""),"",IF(OR(ISTEXT(G274),G273="N/A",G273="Not Avail.",G273="Not Acc.",G273="N/L"),"",G274*IFERROR(INDEX('{Dropdowns}'!$J:$J,MATCH("Supply Filter (VelGrid)|"&amp;G273,'{Dropdowns}'!$H:$H,0)),0)*IFERROR(INDEX('{Dropdowns}'!$K:$K,MATCH("Supply Filter (VelGrid)|"&amp;G273,'{Dropdowns}'!$H:$H,0)),0)))</f>
        <v/>
      </c>
      <c r="H275" s="33">
        <f>IF(OR(H273="",H274=""),"",IF(OR(ISTEXT(H274),H273="N/A",H273="Not Avail.",H273="Not Acc.",H273="N/L"),"",H274*IFERROR(INDEX('{Dropdowns}'!$J:$J,MATCH("Supply Filter (VelGrid)|"&amp;H273,'{Dropdowns}'!$H:$H,0)),0)*IFERROR(INDEX('{Dropdowns}'!$K:$K,MATCH("Supply Filter (VelGrid)|"&amp;H273,'{Dropdowns}'!$H:$H,0)),0)))</f>
        <v/>
      </c>
      <c r="I275" s="33">
        <f>IF(OR(I273="",I274=""),"",IF(OR(ISTEXT(I274),I273="N/A",I273="Not Avail.",I273="Not Acc.",I273="N/L"),"",I274*IFERROR(INDEX('{Dropdowns}'!$J:$J,MATCH("Supply Filter (VelGrid)|"&amp;I273,'{Dropdowns}'!$H:$H,0)),0)*IFERROR(INDEX('{Dropdowns}'!$K:$K,MATCH("Supply Filter (VelGrid)|"&amp;I273,'{Dropdowns}'!$H:$H,0)),0)))</f>
        <v/>
      </c>
      <c r="J275" s="33">
        <f>IF(OR(J273="",J274=""),"",IF(OR(ISTEXT(J274),J273="N/A",J273="Not Avail.",J273="Not Acc.",J273="N/L"),"",J274*IFERROR(INDEX('{Dropdowns}'!$J:$J,MATCH("Supply Filter (VelGrid)|"&amp;J273,'{Dropdowns}'!$H:$H,0)),0)*IFERROR(INDEX('{Dropdowns}'!$K:$K,MATCH("Supply Filter (VelGrid)|"&amp;J273,'{Dropdowns}'!$H:$H,0)),0)))</f>
        <v/>
      </c>
      <c r="K275" s="33">
        <f>IF(OR(K273="",K274=""),"",IF(OR(ISTEXT(K274),K273="N/A",K273="Not Avail.",K273="Not Acc.",K273="N/L"),"",K274*IFERROR(INDEX('{Dropdowns}'!$J:$J,MATCH("Supply Filter (VelGrid)|"&amp;K273,'{Dropdowns}'!$H:$H,0)),0)*IFERROR(INDEX('{Dropdowns}'!$K:$K,MATCH("Supply Filter (VelGrid)|"&amp;K273,'{Dropdowns}'!$H:$H,0)),0)))</f>
        <v/>
      </c>
      <c r="L275" s="33">
        <f>IF(OR(L273="",L274=""),"",IF(OR(ISTEXT(L274),L273="N/A",L273="Not Avail.",L273="Not Acc.",L273="N/L"),"",L274*IFERROR(INDEX('{Dropdowns}'!$J:$J,MATCH("Supply Filter (VelGrid)|"&amp;L273,'{Dropdowns}'!$H:$H,0)),0)*IFERROR(INDEX('{Dropdowns}'!$K:$K,MATCH("Supply Filter (VelGrid)|"&amp;L273,'{Dropdowns}'!$H:$H,0)),0)))</f>
        <v/>
      </c>
      <c r="M275" s="33">
        <f>IF(OR(M273="",M274=""),"",IF(OR(ISTEXT(M274),M273="N/A",M273="Not Avail.",M273="Not Acc.",M273="N/L"),"",M274*IFERROR(INDEX('{Dropdowns}'!$J:$J,MATCH("Supply Filter (VelGrid)|"&amp;M273,'{Dropdowns}'!$H:$H,0)),0)*IFERROR(INDEX('{Dropdowns}'!$K:$K,MATCH("Supply Filter (VelGrid)|"&amp;M273,'{Dropdowns}'!$H:$H,0)),0)))</f>
        <v/>
      </c>
    </row>
    <row r="276" ht="13.35" customHeight="1" s="162">
      <c r="B276" s="460" t="inlineStr">
        <is>
          <t>Filter Grid Total CFM</t>
        </is>
      </c>
      <c r="C276" s="174" t="n"/>
      <c r="D276" s="173" t="n"/>
      <c r="E276" s="33">
        <f>IF(SUM(C275:M275)=0,"",SUM(C275:M275))</f>
        <v/>
      </c>
      <c r="F276" s="174" t="n"/>
      <c r="G276" s="173" t="n"/>
    </row>
    <row r="277" ht="13.35" customHeight="1" s="162"/>
    <row r="278" ht="13.35" customHeight="1" s="162">
      <c r="B278" s="188" t="inlineStr">
        <is>
          <t>Direct-Fired Burner Profile Pressure → Supply CFM (Evergreen table)</t>
        </is>
      </c>
      <c r="C278" s="174" t="n"/>
      <c r="D278" s="174" t="n"/>
      <c r="E278" s="174" t="n"/>
      <c r="F278" s="174" t="n"/>
      <c r="G278" s="174" t="n"/>
      <c r="H278" s="174" t="n"/>
      <c r="I278" s="174" t="n"/>
      <c r="J278" s="174" t="n"/>
      <c r="K278" s="174" t="n"/>
      <c r="L278" s="174" t="n"/>
      <c r="M278" s="173" t="n"/>
    </row>
    <row r="279" ht="13.35" customHeight="1" s="162">
      <c r="B279" s="460" t="inlineStr">
        <is>
          <t>Housing (1-5)</t>
        </is>
      </c>
      <c r="C279" s="173" t="n"/>
      <c r="D279" s="33" t="n"/>
      <c r="E279" s="460" t="inlineStr">
        <is>
          <t>Profile P (in wg)</t>
        </is>
      </c>
      <c r="F279" s="174" t="n"/>
      <c r="G279" s="173" t="n"/>
      <c r="H279" s="32" t="n"/>
      <c r="I279" s="460" t="inlineStr">
        <is>
          <t>Derived CFM</t>
        </is>
      </c>
      <c r="J279" s="173" t="n"/>
      <c r="K279" s="33">
        <f>IF(OR(D279="",H279=""),"",IF(ISTEXT(H279),"",IF(H279&lt;0.15,"Pressure too low",IF(H279&gt;0.65,"Pressure too high",IF(ISTEXT(D279),"",INDEX('{Dropdowns}'!$V$2:$Z$12,MATCH(H279,'{Dropdowns}'!$U$2:$U$12,1),D279)+(H279-INDEX('{Dropdowns}'!$U$2:$U$12,MATCH(H279,'{Dropdowns}'!$U$2:$U$12,1)))*(INDEX('{Dropdowns}'!$V$2:$Z$12,MIN(MATCH(H279,'{Dropdowns}'!$U$2:$U$12,1)+1,11),D279)-INDEX('{Dropdowns}'!$V$2:$Z$12,MATCH(H279,'{Dropdowns}'!$U$2:$U$12,1),D279))/0.05)))))</f>
        <v/>
      </c>
      <c r="L279" s="174" t="n"/>
      <c r="M279" s="173" t="n"/>
    </row>
    <row r="280" ht="13.35" customHeight="1" s="162"/>
    <row r="281" ht="13.35" customHeight="1" s="162">
      <c r="B281" s="188" t="inlineStr">
        <is>
          <t>Airflow Basis for Total Airflow (page 1)</t>
        </is>
      </c>
      <c r="C281" s="174" t="n"/>
      <c r="D281" s="174" t="n"/>
      <c r="E281" s="174" t="n"/>
      <c r="F281" s="174" t="n"/>
      <c r="G281" s="174" t="n"/>
      <c r="H281" s="174" t="n"/>
      <c r="I281" s="174" t="n"/>
      <c r="J281" s="174" t="n"/>
      <c r="K281" s="174" t="n"/>
      <c r="L281" s="174" t="n"/>
      <c r="M281" s="173" t="n"/>
    </row>
    <row r="282" ht="13.35" customHeight="1" s="162">
      <c r="B282" s="460" t="inlineStr">
        <is>
          <t>Method used</t>
        </is>
      </c>
      <c r="C282" s="174" t="n"/>
      <c r="D282" s="173" t="n"/>
      <c r="E282" s="33" t="n"/>
      <c r="F282" s="174" t="n"/>
      <c r="G282" s="173" t="n"/>
      <c r="H282" s="460" t="inlineStr">
        <is>
          <t>Design CFM</t>
        </is>
      </c>
      <c r="I282" s="174" t="n"/>
      <c r="J282" s="173" t="n"/>
      <c r="K282" s="33" t="n"/>
      <c r="L282" s="174" t="n"/>
      <c r="M282" s="173" t="n"/>
    </row>
    <row r="283" ht="13.35" customHeight="1" s="162">
      <c r="B283" s="460" t="inlineStr">
        <is>
          <t>Method Total CFM</t>
        </is>
      </c>
      <c r="C283" s="174" t="n"/>
      <c r="D283" s="173" t="n"/>
      <c r="E283" s="33">
        <f>IF(E282="","",IF(E282="PSP",E270,IF(E282="Filter Grid",E276,IF(E282="Profile Pressure",K279,""))))</f>
        <v/>
      </c>
      <c r="F283" s="174" t="n"/>
      <c r="G283" s="173" t="n"/>
      <c r="H283" s="460" t="inlineStr">
        <is>
          <t>Remarks</t>
        </is>
      </c>
      <c r="I283" s="174" t="n"/>
      <c r="J283" s="173" t="n"/>
      <c r="K283" s="33" t="n"/>
      <c r="L283" s="174" t="n"/>
      <c r="M283" s="173" t="n"/>
    </row>
    <row r="284" ht="13.35" customHeight="1" s="162"/>
    <row r="285" ht="13.35" customHeight="1" s="162"/>
    <row r="286" ht="13.35" customHeight="1" s="162"/>
    <row r="287" ht="13.35" customHeight="1" s="162">
      <c r="B287" s="188" t="inlineStr">
        <is>
          <t>Supply Air Outlets (cont.)</t>
        </is>
      </c>
      <c r="C287" s="174" t="n"/>
      <c r="D287" s="174" t="n"/>
      <c r="E287" s="174" t="n"/>
      <c r="F287" s="173" t="n"/>
      <c r="G287" s="233" t="inlineStr">
        <is>
          <t>Design VEL</t>
        </is>
      </c>
      <c r="H287" s="194" t="inlineStr">
        <is>
          <t>Design CFM</t>
        </is>
      </c>
      <c r="I287" s="188" t="inlineStr">
        <is>
          <t>Initial</t>
        </is>
      </c>
      <c r="J287" s="173" t="n"/>
      <c r="K287" s="188" t="inlineStr">
        <is>
          <t>Final</t>
        </is>
      </c>
      <c r="L287" s="173" t="n"/>
      <c r="M287" s="188" t="inlineStr">
        <is>
          <t>%</t>
        </is>
      </c>
    </row>
    <row r="288" ht="13.35" customHeight="1" s="162">
      <c r="B288" s="153" t="inlineStr">
        <is>
          <t>No.</t>
        </is>
      </c>
      <c r="C288" s="188" t="inlineStr">
        <is>
          <t>Area Served</t>
        </is>
      </c>
      <c r="D288" s="188" t="inlineStr">
        <is>
          <t>Type</t>
        </is>
      </c>
      <c r="E288" s="188" t="inlineStr">
        <is>
          <t>Size</t>
        </is>
      </c>
      <c r="F288" s="188" t="inlineStr">
        <is>
          <t>Ak</t>
        </is>
      </c>
      <c r="G288" s="440" t="n"/>
      <c r="H288" s="440" t="n"/>
      <c r="I288" s="188" t="inlineStr">
        <is>
          <t>VEL</t>
        </is>
      </c>
      <c r="J288" s="188" t="inlineStr">
        <is>
          <t>CFM</t>
        </is>
      </c>
      <c r="K288" s="188" t="inlineStr">
        <is>
          <t>VEL</t>
        </is>
      </c>
      <c r="L288" s="188" t="inlineStr">
        <is>
          <t>CFM</t>
        </is>
      </c>
      <c r="M288" s="440" t="n"/>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07" t="n"/>
      <c r="C310" s="307" t="n"/>
      <c r="E310" s="307"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42" t="n"/>
      <c r="C311" s="231" t="inlineStr">
        <is>
          <t>Subtotal (this page)</t>
        </is>
      </c>
      <c r="D311" s="159" t="n"/>
      <c r="E311" s="42" t="n"/>
      <c r="F311" s="42" t="n"/>
      <c r="G311" s="43" t="n"/>
      <c r="H311" s="43">
        <f>IF(SUM(H289:H310)=0,"",SUM(H289:H310))</f>
        <v/>
      </c>
      <c r="I311" s="43" t="n"/>
      <c r="J311" s="43">
        <f>IF(SUM(J289:J310)=0,"",SUM(J289:J310))</f>
        <v/>
      </c>
      <c r="K311" s="43" t="n"/>
      <c r="L311" s="43">
        <f>IF(SUM(L289:L310)=0,"",SUM(L289:L310))</f>
        <v/>
      </c>
      <c r="M311" s="35">
        <f>IF(OR(H311="",H311=0),"",IF(L311="",IF(J311="","",IF(OR(ISTEXT(J311),ISTEXT(H311)),"",J311/H311)),IF(OR(ISTEXT(L311),ISTEXT(H311)),"",L311/H311)))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IF(K386="",H361,K386)</f>
        <v/>
      </c>
      <c r="L321" s="24">
        <f>IF(OR(E386="",E386="Outlets"),L361,E387)</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Shv OD/Bore/PD</t>
        </is>
      </c>
      <c r="J328" s="400" t="n"/>
      <c r="K328" s="401" t="n"/>
      <c r="L328">
        <f>IF('{Equipment Data Entry}'!J55="","",'{Equipment Data Entry}'!J55)</f>
        <v/>
      </c>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Sheave OD/Bore</t>
        </is>
      </c>
      <c r="J329" s="400" t="n"/>
      <c r="K329" s="401" t="n"/>
      <c r="L329">
        <f>IF('{Equipment Data Entry}'!K55="","",'{Equipment Data Entry}'!K55)</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MAU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IF(SUM(H345:H360)+SUM(H393:H414)=0,"",SUM(H345:H360)+SUM(H393:H414))</f>
        <v/>
      </c>
      <c r="I361" s="43" t="n"/>
      <c r="J361" s="43">
        <f>IF(SUM(J345:J360)+SUM(J393:J414)=0,"",SUM(J345:J360)+SUM(J393:J414))</f>
        <v/>
      </c>
      <c r="K361" s="43" t="n"/>
      <c r="L361" s="43">
        <f>IF(SUM(L345:L360)+SUM(L393:L414)=0,"",SUM(L345:L360)+SUM(L393:L414))</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Vel 1-10</t>
        </is>
      </c>
      <c r="C372" s="173" t="n"/>
      <c r="D372" s="33" t="n"/>
      <c r="E372" s="33" t="n"/>
      <c r="F372" s="33" t="n"/>
      <c r="G372" s="33" t="n"/>
      <c r="H372" s="33" t="n"/>
      <c r="I372" s="33" t="n"/>
      <c r="J372" s="33" t="n"/>
      <c r="K372" s="33" t="n"/>
      <c r="L372" s="33" t="n"/>
      <c r="M372" s="33" t="n"/>
    </row>
    <row r="373" ht="13.35" customHeight="1" s="162">
      <c r="B373" s="460" t="inlineStr">
        <is>
          <t>Vel 11-20</t>
        </is>
      </c>
      <c r="C373" s="173" t="n"/>
      <c r="D373" s="33" t="n"/>
      <c r="E373" s="33" t="n"/>
      <c r="F373" s="33" t="n"/>
      <c r="G373" s="33" t="n"/>
      <c r="H373" s="33" t="n"/>
      <c r="I373" s="33" t="n"/>
      <c r="J373" s="33" t="n"/>
      <c r="K373" s="33" t="n"/>
      <c r="L373" s="33" t="n"/>
      <c r="M373" s="33" t="n"/>
    </row>
    <row r="374" ht="13.35" customHeight="1" s="162">
      <c r="B374" s="460" t="inlineStr">
        <is>
          <t>PSP CFM</t>
        </is>
      </c>
      <c r="C374" s="174" t="n"/>
      <c r="D374" s="173" t="n"/>
      <c r="E374" s="33">
        <f>IF(OR(D371="",G371="",COUNT(D372:M373)=0),"",IF(OR(ISTEXT(D371),ISTEXT(G371)),"",AVERAGE(D372:M373)*(D371-2-2*N(J371))*G371*N(M371)/144))</f>
        <v/>
      </c>
      <c r="F374" s="174" t="n"/>
      <c r="G374" s="173" t="n"/>
      <c r="H374" s="460" t="inlineStr">
        <is>
          <t>CFM / ft</t>
        </is>
      </c>
      <c r="I374" s="174" t="n"/>
      <c r="J374" s="173" t="n"/>
      <c r="K374" s="33">
        <f>IF(OR(E374="",D371=""),"",IF(OR(ISTEXT(E374),ISTEXT(D371)),"",E374/(D371/12)))</f>
        <v/>
      </c>
      <c r="L374" s="174" t="n"/>
      <c r="M374" s="173" t="n"/>
    </row>
    <row r="375" ht="13.35" customHeight="1" s="162"/>
    <row r="376" ht="13.35" customHeight="1" s="162">
      <c r="B376" s="188" t="inlineStr">
        <is>
          <t>Supply Filter Grid (VelGrid, K 1.35): CFM = velocity × free area × K</t>
        </is>
      </c>
      <c r="C376" s="174" t="n"/>
      <c r="D376" s="174" t="n"/>
      <c r="E376" s="174" t="n"/>
      <c r="F376" s="174" t="n"/>
      <c r="G376" s="174" t="n"/>
      <c r="H376" s="174" t="n"/>
      <c r="I376" s="174" t="n"/>
      <c r="J376" s="174" t="n"/>
      <c r="K376" s="174" t="n"/>
      <c r="L376" s="174" t="n"/>
      <c r="M376" s="173" t="n"/>
    </row>
    <row r="377" ht="13.35" customHeight="1" s="162">
      <c r="B377" s="460" t="inlineStr">
        <is>
          <t>Filter Size</t>
        </is>
      </c>
      <c r="C377" s="33" t="n"/>
      <c r="D377" s="33" t="n"/>
      <c r="E377" s="33" t="n"/>
      <c r="F377" s="33" t="n"/>
      <c r="G377" s="33" t="n"/>
      <c r="H377" s="33" t="n"/>
      <c r="I377" s="33" t="n"/>
      <c r="J377" s="33" t="n"/>
      <c r="K377" s="33" t="n"/>
      <c r="L377" s="33" t="n"/>
      <c r="M377" s="33" t="n"/>
    </row>
    <row r="378" ht="13.35" customHeight="1" s="162">
      <c r="B378" s="460" t="inlineStr">
        <is>
          <t>Velocity (fpm)</t>
        </is>
      </c>
      <c r="C378" s="33" t="n"/>
      <c r="D378" s="33" t="n"/>
      <c r="E378" s="33" t="n"/>
      <c r="F378" s="33" t="n"/>
      <c r="G378" s="33" t="n"/>
      <c r="H378" s="33" t="n"/>
      <c r="I378" s="33" t="n"/>
      <c r="J378" s="33" t="n"/>
      <c r="K378" s="33" t="n"/>
      <c r="L378" s="33" t="n"/>
      <c r="M378" s="33" t="n"/>
    </row>
    <row r="379" ht="13.35" customHeight="1" s="162">
      <c r="B379" s="460" t="inlineStr">
        <is>
          <t>CFM</t>
        </is>
      </c>
      <c r="C379" s="33">
        <f>IF(OR(C377="",C378=""),"",IF(OR(ISTEXT(C378),C377="N/A",C377="Not Avail.",C377="Not Acc.",C377="N/L"),"",C378*IFERROR(INDEX('{Dropdowns}'!$J:$J,MATCH("Supply Filter (VelGrid)|"&amp;C377,'{Dropdowns}'!$H:$H,0)),0)*IFERROR(INDEX('{Dropdowns}'!$K:$K,MATCH("Supply Filter (VelGrid)|"&amp;C377,'{Dropdowns}'!$H:$H,0)),0)))</f>
        <v/>
      </c>
      <c r="D379" s="33">
        <f>IF(OR(D377="",D378=""),"",IF(OR(ISTEXT(D378),D377="N/A",D377="Not Avail.",D377="Not Acc.",D377="N/L"),"",D378*IFERROR(INDEX('{Dropdowns}'!$J:$J,MATCH("Supply Filter (VelGrid)|"&amp;D377,'{Dropdowns}'!$H:$H,0)),0)*IFERROR(INDEX('{Dropdowns}'!$K:$K,MATCH("Supply Filter (VelGrid)|"&amp;D377,'{Dropdowns}'!$H:$H,0)),0)))</f>
        <v/>
      </c>
      <c r="E379" s="33">
        <f>IF(OR(E377="",E378=""),"",IF(OR(ISTEXT(E378),E377="N/A",E377="Not Avail.",E377="Not Acc.",E377="N/L"),"",E378*IFERROR(INDEX('{Dropdowns}'!$J:$J,MATCH("Supply Filter (VelGrid)|"&amp;E377,'{Dropdowns}'!$H:$H,0)),0)*IFERROR(INDEX('{Dropdowns}'!$K:$K,MATCH("Supply Filter (VelGrid)|"&amp;E377,'{Dropdowns}'!$H:$H,0)),0)))</f>
        <v/>
      </c>
      <c r="F379" s="33">
        <f>IF(OR(F377="",F378=""),"",IF(OR(ISTEXT(F378),F377="N/A",F377="Not Avail.",F377="Not Acc.",F377="N/L"),"",F378*IFERROR(INDEX('{Dropdowns}'!$J:$J,MATCH("Supply Filter (VelGrid)|"&amp;F377,'{Dropdowns}'!$H:$H,0)),0)*IFERROR(INDEX('{Dropdowns}'!$K:$K,MATCH("Supply Filter (VelGrid)|"&amp;F377,'{Dropdowns}'!$H:$H,0)),0)))</f>
        <v/>
      </c>
      <c r="G379" s="33">
        <f>IF(OR(G377="",G378=""),"",IF(OR(ISTEXT(G378),G377="N/A",G377="Not Avail.",G377="Not Acc.",G377="N/L"),"",G378*IFERROR(INDEX('{Dropdowns}'!$J:$J,MATCH("Supply Filter (VelGrid)|"&amp;G377,'{Dropdowns}'!$H:$H,0)),0)*IFERROR(INDEX('{Dropdowns}'!$K:$K,MATCH("Supply Filter (VelGrid)|"&amp;G377,'{Dropdowns}'!$H:$H,0)),0)))</f>
        <v/>
      </c>
      <c r="H379" s="33">
        <f>IF(OR(H377="",H378=""),"",IF(OR(ISTEXT(H378),H377="N/A",H377="Not Avail.",H377="Not Acc.",H377="N/L"),"",H378*IFERROR(INDEX('{Dropdowns}'!$J:$J,MATCH("Supply Filter (VelGrid)|"&amp;H377,'{Dropdowns}'!$H:$H,0)),0)*IFERROR(INDEX('{Dropdowns}'!$K:$K,MATCH("Supply Filter (VelGrid)|"&amp;H377,'{Dropdowns}'!$H:$H,0)),0)))</f>
        <v/>
      </c>
      <c r="I379" s="33">
        <f>IF(OR(I377="",I378=""),"",IF(OR(ISTEXT(I378),I377="N/A",I377="Not Avail.",I377="Not Acc.",I377="N/L"),"",I378*IFERROR(INDEX('{Dropdowns}'!$J:$J,MATCH("Supply Filter (VelGrid)|"&amp;I377,'{Dropdowns}'!$H:$H,0)),0)*IFERROR(INDEX('{Dropdowns}'!$K:$K,MATCH("Supply Filter (VelGrid)|"&amp;I377,'{Dropdowns}'!$H:$H,0)),0)))</f>
        <v/>
      </c>
      <c r="J379" s="33">
        <f>IF(OR(J377="",J378=""),"",IF(OR(ISTEXT(J378),J377="N/A",J377="Not Avail.",J377="Not Acc.",J377="N/L"),"",J378*IFERROR(INDEX('{Dropdowns}'!$J:$J,MATCH("Supply Filter (VelGrid)|"&amp;J377,'{Dropdowns}'!$H:$H,0)),0)*IFERROR(INDEX('{Dropdowns}'!$K:$K,MATCH("Supply Filter (VelGrid)|"&amp;J377,'{Dropdowns}'!$H:$H,0)),0)))</f>
        <v/>
      </c>
      <c r="K379" s="33">
        <f>IF(OR(K377="",K378=""),"",IF(OR(ISTEXT(K378),K377="N/A",K377="Not Avail.",K377="Not Acc.",K377="N/L"),"",K378*IFERROR(INDEX('{Dropdowns}'!$J:$J,MATCH("Supply Filter (VelGrid)|"&amp;K377,'{Dropdowns}'!$H:$H,0)),0)*IFERROR(INDEX('{Dropdowns}'!$K:$K,MATCH("Supply Filter (VelGrid)|"&amp;K377,'{Dropdowns}'!$H:$H,0)),0)))</f>
        <v/>
      </c>
      <c r="L379" s="33">
        <f>IF(OR(L377="",L378=""),"",IF(OR(ISTEXT(L378),L377="N/A",L377="Not Avail.",L377="Not Acc.",L377="N/L"),"",L378*IFERROR(INDEX('{Dropdowns}'!$J:$J,MATCH("Supply Filter (VelGrid)|"&amp;L377,'{Dropdowns}'!$H:$H,0)),0)*IFERROR(INDEX('{Dropdowns}'!$K:$K,MATCH("Supply Filter (VelGrid)|"&amp;L377,'{Dropdowns}'!$H:$H,0)),0)))</f>
        <v/>
      </c>
      <c r="M379" s="33">
        <f>IF(OR(M377="",M378=""),"",IF(OR(ISTEXT(M378),M377="N/A",M377="Not Avail.",M377="Not Acc.",M377="N/L"),"",M378*IFERROR(INDEX('{Dropdowns}'!$J:$J,MATCH("Supply Filter (VelGrid)|"&amp;M377,'{Dropdowns}'!$H:$H,0)),0)*IFERROR(INDEX('{Dropdowns}'!$K:$K,MATCH("Supply Filter (VelGrid)|"&amp;M377,'{Dropdowns}'!$H:$H,0)),0)))</f>
        <v/>
      </c>
    </row>
    <row r="380" ht="13.35" customHeight="1" s="162">
      <c r="B380" s="460" t="inlineStr">
        <is>
          <t>Filter Grid Total CFM</t>
        </is>
      </c>
      <c r="C380" s="174" t="n"/>
      <c r="D380" s="173" t="n"/>
      <c r="E380" s="33">
        <f>IF(SUM(C379:M379)=0,"",SUM(C379:M379))</f>
        <v/>
      </c>
      <c r="F380" s="174" t="n"/>
      <c r="G380" s="173" t="n"/>
    </row>
    <row r="381" ht="13.35" customHeight="1" s="162"/>
    <row r="382" ht="13.35" customHeight="1" s="162">
      <c r="B382" s="188" t="inlineStr">
        <is>
          <t>Direct-Fired Burner Profile Pressure → Supply CFM (Evergreen table)</t>
        </is>
      </c>
      <c r="C382" s="174" t="n"/>
      <c r="D382" s="174" t="n"/>
      <c r="E382" s="174" t="n"/>
      <c r="F382" s="174" t="n"/>
      <c r="G382" s="174" t="n"/>
      <c r="H382" s="174" t="n"/>
      <c r="I382" s="174" t="n"/>
      <c r="J382" s="174" t="n"/>
      <c r="K382" s="174" t="n"/>
      <c r="L382" s="174" t="n"/>
      <c r="M382" s="173" t="n"/>
    </row>
    <row r="383" ht="13.35" customHeight="1" s="162">
      <c r="B383" s="460" t="inlineStr">
        <is>
          <t>Housing (1-5)</t>
        </is>
      </c>
      <c r="C383" s="173" t="n"/>
      <c r="D383" s="33" t="n"/>
      <c r="E383" s="460" t="inlineStr">
        <is>
          <t>Profile P (in wg)</t>
        </is>
      </c>
      <c r="F383" s="174" t="n"/>
      <c r="G383" s="173" t="n"/>
      <c r="H383" s="32" t="n"/>
      <c r="I383" s="460" t="inlineStr">
        <is>
          <t>Derived CFM</t>
        </is>
      </c>
      <c r="J383" s="173" t="n"/>
      <c r="K383" s="33">
        <f>IF(OR(D383="",H383=""),"",IF(ISTEXT(H383),"",IF(H383&lt;0.15,"Pressure too low",IF(H383&gt;0.65,"Pressure too high",IF(ISTEXT(D383),"",INDEX('{Dropdowns}'!$V$2:$Z$12,MATCH(H383,'{Dropdowns}'!$U$2:$U$12,1),D383)+(H383-INDEX('{Dropdowns}'!$U$2:$U$12,MATCH(H383,'{Dropdowns}'!$U$2:$U$12,1)))*(INDEX('{Dropdowns}'!$V$2:$Z$12,MIN(MATCH(H383,'{Dropdowns}'!$U$2:$U$12,1)+1,11),D383)-INDEX('{Dropdowns}'!$V$2:$Z$12,MATCH(H383,'{Dropdowns}'!$U$2:$U$12,1),D383))/0.05)))))</f>
        <v/>
      </c>
      <c r="L383" s="174" t="n"/>
      <c r="M383" s="173" t="n"/>
    </row>
    <row r="384" ht="13.35" customHeight="1" s="162"/>
    <row r="385" ht="13.35" customHeight="1" s="162">
      <c r="B385" s="188" t="inlineStr">
        <is>
          <t>Airflow Basis for Total Airflow (page 1)</t>
        </is>
      </c>
      <c r="C385" s="174" t="n"/>
      <c r="D385" s="174" t="n"/>
      <c r="E385" s="174" t="n"/>
      <c r="F385" s="174" t="n"/>
      <c r="G385" s="174" t="n"/>
      <c r="H385" s="174" t="n"/>
      <c r="I385" s="174" t="n"/>
      <c r="J385" s="174" t="n"/>
      <c r="K385" s="174" t="n"/>
      <c r="L385" s="174" t="n"/>
      <c r="M385" s="173" t="n"/>
    </row>
    <row r="386" ht="13.35" customHeight="1" s="162">
      <c r="B386" s="460" t="inlineStr">
        <is>
          <t>Method used</t>
        </is>
      </c>
      <c r="C386" s="174" t="n"/>
      <c r="D386" s="173" t="n"/>
      <c r="E386" s="33" t="n"/>
      <c r="F386" s="174" t="n"/>
      <c r="G386" s="173" t="n"/>
      <c r="H386" s="460" t="inlineStr">
        <is>
          <t>Design CFM</t>
        </is>
      </c>
      <c r="I386" s="174" t="n"/>
      <c r="J386" s="173" t="n"/>
      <c r="K386" s="33" t="n"/>
      <c r="L386" s="174" t="n"/>
      <c r="M386" s="173" t="n"/>
    </row>
    <row r="387" ht="13.35" customHeight="1" s="162">
      <c r="B387" s="460" t="inlineStr">
        <is>
          <t>Method Total CFM</t>
        </is>
      </c>
      <c r="C387" s="174" t="n"/>
      <c r="D387" s="173" t="n"/>
      <c r="E387" s="33">
        <f>IF(E386="","",IF(E386="PSP",E374,IF(E386="Filter Grid",E380,IF(E386="Profile Pressure",K383,""))))</f>
        <v/>
      </c>
      <c r="F387" s="174" t="n"/>
      <c r="G387" s="173" t="n"/>
      <c r="H387" s="460" t="inlineStr">
        <is>
          <t>Remarks</t>
        </is>
      </c>
      <c r="I387" s="174" t="n"/>
      <c r="J387" s="173" t="n"/>
      <c r="K387" s="33" t="n"/>
      <c r="L387" s="174" t="n"/>
      <c r="M387" s="173" t="n"/>
    </row>
    <row r="388" ht="13.35" customHeight="1" s="162"/>
    <row r="389" ht="13.35" customHeight="1" s="162"/>
    <row r="390" ht="13.35" customHeight="1" s="162"/>
    <row r="391" ht="13.35" customHeight="1" s="162">
      <c r="B391" s="188" t="inlineStr">
        <is>
          <t>Supply Air Outlets (cont.)</t>
        </is>
      </c>
      <c r="C391" s="174" t="n"/>
      <c r="D391" s="174" t="n"/>
      <c r="E391" s="174" t="n"/>
      <c r="F391" s="173" t="n"/>
      <c r="G391" s="233" t="inlineStr">
        <is>
          <t>Design VEL</t>
        </is>
      </c>
      <c r="H391" s="194" t="inlineStr">
        <is>
          <t>Design CFM</t>
        </is>
      </c>
      <c r="I391" s="188" t="inlineStr">
        <is>
          <t>Initial</t>
        </is>
      </c>
      <c r="J391" s="173" t="n"/>
      <c r="K391" s="188" t="inlineStr">
        <is>
          <t>Final</t>
        </is>
      </c>
      <c r="L391" s="173" t="n"/>
      <c r="M391" s="188" t="inlineStr">
        <is>
          <t>%</t>
        </is>
      </c>
    </row>
    <row r="392" ht="13.35" customHeight="1" s="162">
      <c r="B392" s="153" t="inlineStr">
        <is>
          <t>No.</t>
        </is>
      </c>
      <c r="C392" s="188" t="inlineStr">
        <is>
          <t>Area Served</t>
        </is>
      </c>
      <c r="D392" s="188" t="inlineStr">
        <is>
          <t>Type</t>
        </is>
      </c>
      <c r="E392" s="188" t="inlineStr">
        <is>
          <t>Size</t>
        </is>
      </c>
      <c r="F392" s="188" t="inlineStr">
        <is>
          <t>Ak</t>
        </is>
      </c>
      <c r="G392" s="440" t="n"/>
      <c r="H392" s="440" t="n"/>
      <c r="I392" s="188" t="inlineStr">
        <is>
          <t>VEL</t>
        </is>
      </c>
      <c r="J392" s="188" t="inlineStr">
        <is>
          <t>CFM</t>
        </is>
      </c>
      <c r="K392" s="188" t="inlineStr">
        <is>
          <t>VEL</t>
        </is>
      </c>
      <c r="L392" s="188" t="inlineStr">
        <is>
          <t>CFM</t>
        </is>
      </c>
      <c r="M392" s="440" t="n"/>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307" t="n"/>
      <c r="C413" s="307" t="n"/>
      <c r="E413" s="307"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07" t="n"/>
      <c r="C414" s="307" t="n"/>
      <c r="E414" s="307"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42" t="n"/>
      <c r="C415" s="231" t="inlineStr">
        <is>
          <t>Subtotal (this page)</t>
        </is>
      </c>
      <c r="D415" s="159" t="n"/>
      <c r="E415" s="42" t="n"/>
      <c r="F415" s="42" t="n"/>
      <c r="G415" s="43" t="n"/>
      <c r="H415" s="43">
        <f>IF(SUM(H393:H414)=0,"",SUM(H393:H414))</f>
        <v/>
      </c>
      <c r="I415" s="43" t="n"/>
      <c r="J415" s="43">
        <f>IF(SUM(J393:J414)=0,"",SUM(J393:J414))</f>
        <v/>
      </c>
      <c r="K415" s="43" t="n"/>
      <c r="L415" s="43">
        <f>IF(SUM(L393:L414)=0,"",SUM(L393:L414))</f>
        <v/>
      </c>
      <c r="M415" s="35">
        <f>IF(OR(H415="",H415=0),"",IF(L415="",IF(J415="","",IF(OR(ISTEXT(J415),ISTEXT(H415)),"",J415/H415)),IF(OR(ISTEXT(L415),ISTEXT(H415)),"",L415/H415)))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IF(K490="",H465,K490)</f>
        <v/>
      </c>
      <c r="L425" s="24">
        <f>IF(OR(E490="",E490="Outlets"),L465,E491)</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Shv OD/Bore/PD</t>
        </is>
      </c>
      <c r="J432" s="400" t="n"/>
      <c r="K432" s="401" t="n"/>
      <c r="L432">
        <f>IF('{Equipment Data Entry}'!J56="","",'{Equipment Data Entry}'!J56)</f>
        <v/>
      </c>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Sheave OD/Bore</t>
        </is>
      </c>
      <c r="J433" s="400" t="n"/>
      <c r="K433" s="401" t="n"/>
      <c r="L433">
        <f>IF('{Equipment Data Entry}'!K56="","",'{Equipment Data Entry}'!K56)</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MAU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IF(SUM(H449:H464)+SUM(H497:H518)=0,"",SUM(H449:H464)+SUM(H497:H518))</f>
        <v/>
      </c>
      <c r="I465" s="43" t="n"/>
      <c r="J465" s="43">
        <f>IF(SUM(J449:J464)+SUM(J497:J518)=0,"",SUM(J449:J464)+SUM(J497:J518))</f>
        <v/>
      </c>
      <c r="K465" s="43" t="n"/>
      <c r="L465" s="43">
        <f>IF(SUM(L449:L464)+SUM(L497:L518)=0,"",SUM(L449:L464)+SUM(L497:L518))</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Vel 1-10</t>
        </is>
      </c>
      <c r="C476" s="173" t="n"/>
      <c r="D476" s="33" t="n"/>
      <c r="E476" s="33" t="n"/>
      <c r="F476" s="33" t="n"/>
      <c r="G476" s="33" t="n"/>
      <c r="H476" s="33" t="n"/>
      <c r="I476" s="33" t="n"/>
      <c r="J476" s="33" t="n"/>
      <c r="K476" s="33" t="n"/>
      <c r="L476" s="33" t="n"/>
      <c r="M476" s="33" t="n"/>
    </row>
    <row r="477" ht="13.35" customHeight="1" s="162">
      <c r="B477" s="460" t="inlineStr">
        <is>
          <t>Vel 11-20</t>
        </is>
      </c>
      <c r="C477" s="173" t="n"/>
      <c r="D477" s="33" t="n"/>
      <c r="E477" s="33" t="n"/>
      <c r="F477" s="33" t="n"/>
      <c r="G477" s="33" t="n"/>
      <c r="H477" s="33" t="n"/>
      <c r="I477" s="33" t="n"/>
      <c r="J477" s="33" t="n"/>
      <c r="K477" s="33" t="n"/>
      <c r="L477" s="33" t="n"/>
      <c r="M477" s="33" t="n"/>
    </row>
    <row r="478" ht="13.35" customHeight="1" s="162">
      <c r="B478" s="460" t="inlineStr">
        <is>
          <t>PSP CFM</t>
        </is>
      </c>
      <c r="C478" s="174" t="n"/>
      <c r="D478" s="173" t="n"/>
      <c r="E478" s="33">
        <f>IF(OR(D475="",G475="",COUNT(D476:M477)=0),"",IF(OR(ISTEXT(D475),ISTEXT(G475)),"",AVERAGE(D476:M477)*(D475-2-2*N(J475))*G475*N(M475)/144))</f>
        <v/>
      </c>
      <c r="F478" s="174" t="n"/>
      <c r="G478" s="173" t="n"/>
      <c r="H478" s="460" t="inlineStr">
        <is>
          <t>CFM / ft</t>
        </is>
      </c>
      <c r="I478" s="174" t="n"/>
      <c r="J478" s="173" t="n"/>
      <c r="K478" s="33">
        <f>IF(OR(E478="",D475=""),"",IF(OR(ISTEXT(E478),ISTEXT(D475)),"",E478/(D475/12)))</f>
        <v/>
      </c>
      <c r="L478" s="174" t="n"/>
      <c r="M478" s="173" t="n"/>
    </row>
    <row r="479" ht="13.35" customHeight="1" s="162"/>
    <row r="480" ht="13.35" customHeight="1" s="162">
      <c r="B480" s="188" t="inlineStr">
        <is>
          <t>Supply Filter Grid (VelGrid, K 1.35): CFM = velocity × free area × K</t>
        </is>
      </c>
      <c r="C480" s="174" t="n"/>
      <c r="D480" s="174" t="n"/>
      <c r="E480" s="174" t="n"/>
      <c r="F480" s="174" t="n"/>
      <c r="G480" s="174" t="n"/>
      <c r="H480" s="174" t="n"/>
      <c r="I480" s="174" t="n"/>
      <c r="J480" s="174" t="n"/>
      <c r="K480" s="174" t="n"/>
      <c r="L480" s="174" t="n"/>
      <c r="M480" s="173" t="n"/>
    </row>
    <row r="481" ht="13.35" customHeight="1" s="162">
      <c r="B481" s="460" t="inlineStr">
        <is>
          <t>Filter Size</t>
        </is>
      </c>
      <c r="C481" s="33" t="n"/>
      <c r="D481" s="33" t="n"/>
      <c r="E481" s="33" t="n"/>
      <c r="F481" s="33" t="n"/>
      <c r="G481" s="33" t="n"/>
      <c r="H481" s="33" t="n"/>
      <c r="I481" s="33" t="n"/>
      <c r="J481" s="33" t="n"/>
      <c r="K481" s="33" t="n"/>
      <c r="L481" s="33" t="n"/>
      <c r="M481" s="33" t="n"/>
    </row>
    <row r="482" ht="13.35" customHeight="1" s="162">
      <c r="B482" s="460" t="inlineStr">
        <is>
          <t>Velocity (fpm)</t>
        </is>
      </c>
      <c r="C482" s="33" t="n"/>
      <c r="D482" s="33" t="n"/>
      <c r="E482" s="33" t="n"/>
      <c r="F482" s="33" t="n"/>
      <c r="G482" s="33" t="n"/>
      <c r="H482" s="33" t="n"/>
      <c r="I482" s="33" t="n"/>
      <c r="J482" s="33" t="n"/>
      <c r="K482" s="33" t="n"/>
      <c r="L482" s="33" t="n"/>
      <c r="M482" s="33" t="n"/>
    </row>
    <row r="483" ht="13.35" customHeight="1" s="162">
      <c r="B483" s="460" t="inlineStr">
        <is>
          <t>CFM</t>
        </is>
      </c>
      <c r="C483" s="33">
        <f>IF(OR(C481="",C482=""),"",IF(OR(ISTEXT(C482),C481="N/A",C481="Not Avail.",C481="Not Acc.",C481="N/L"),"",C482*IFERROR(INDEX('{Dropdowns}'!$J:$J,MATCH("Supply Filter (VelGrid)|"&amp;C481,'{Dropdowns}'!$H:$H,0)),0)*IFERROR(INDEX('{Dropdowns}'!$K:$K,MATCH("Supply Filter (VelGrid)|"&amp;C481,'{Dropdowns}'!$H:$H,0)),0)))</f>
        <v/>
      </c>
      <c r="D483" s="33">
        <f>IF(OR(D481="",D482=""),"",IF(OR(ISTEXT(D482),D481="N/A",D481="Not Avail.",D481="Not Acc.",D481="N/L"),"",D482*IFERROR(INDEX('{Dropdowns}'!$J:$J,MATCH("Supply Filter (VelGrid)|"&amp;D481,'{Dropdowns}'!$H:$H,0)),0)*IFERROR(INDEX('{Dropdowns}'!$K:$K,MATCH("Supply Filter (VelGrid)|"&amp;D481,'{Dropdowns}'!$H:$H,0)),0)))</f>
        <v/>
      </c>
      <c r="E483" s="33">
        <f>IF(OR(E481="",E482=""),"",IF(OR(ISTEXT(E482),E481="N/A",E481="Not Avail.",E481="Not Acc.",E481="N/L"),"",E482*IFERROR(INDEX('{Dropdowns}'!$J:$J,MATCH("Supply Filter (VelGrid)|"&amp;E481,'{Dropdowns}'!$H:$H,0)),0)*IFERROR(INDEX('{Dropdowns}'!$K:$K,MATCH("Supply Filter (VelGrid)|"&amp;E481,'{Dropdowns}'!$H:$H,0)),0)))</f>
        <v/>
      </c>
      <c r="F483" s="33">
        <f>IF(OR(F481="",F482=""),"",IF(OR(ISTEXT(F482),F481="N/A",F481="Not Avail.",F481="Not Acc.",F481="N/L"),"",F482*IFERROR(INDEX('{Dropdowns}'!$J:$J,MATCH("Supply Filter (VelGrid)|"&amp;F481,'{Dropdowns}'!$H:$H,0)),0)*IFERROR(INDEX('{Dropdowns}'!$K:$K,MATCH("Supply Filter (VelGrid)|"&amp;F481,'{Dropdowns}'!$H:$H,0)),0)))</f>
        <v/>
      </c>
      <c r="G483" s="33">
        <f>IF(OR(G481="",G482=""),"",IF(OR(ISTEXT(G482),G481="N/A",G481="Not Avail.",G481="Not Acc.",G481="N/L"),"",G482*IFERROR(INDEX('{Dropdowns}'!$J:$J,MATCH("Supply Filter (VelGrid)|"&amp;G481,'{Dropdowns}'!$H:$H,0)),0)*IFERROR(INDEX('{Dropdowns}'!$K:$K,MATCH("Supply Filter (VelGrid)|"&amp;G481,'{Dropdowns}'!$H:$H,0)),0)))</f>
        <v/>
      </c>
      <c r="H483" s="33">
        <f>IF(OR(H481="",H482=""),"",IF(OR(ISTEXT(H482),H481="N/A",H481="Not Avail.",H481="Not Acc.",H481="N/L"),"",H482*IFERROR(INDEX('{Dropdowns}'!$J:$J,MATCH("Supply Filter (VelGrid)|"&amp;H481,'{Dropdowns}'!$H:$H,0)),0)*IFERROR(INDEX('{Dropdowns}'!$K:$K,MATCH("Supply Filter (VelGrid)|"&amp;H481,'{Dropdowns}'!$H:$H,0)),0)))</f>
        <v/>
      </c>
      <c r="I483" s="33">
        <f>IF(OR(I481="",I482=""),"",IF(OR(ISTEXT(I482),I481="N/A",I481="Not Avail.",I481="Not Acc.",I481="N/L"),"",I482*IFERROR(INDEX('{Dropdowns}'!$J:$J,MATCH("Supply Filter (VelGrid)|"&amp;I481,'{Dropdowns}'!$H:$H,0)),0)*IFERROR(INDEX('{Dropdowns}'!$K:$K,MATCH("Supply Filter (VelGrid)|"&amp;I481,'{Dropdowns}'!$H:$H,0)),0)))</f>
        <v/>
      </c>
      <c r="J483" s="33">
        <f>IF(OR(J481="",J482=""),"",IF(OR(ISTEXT(J482),J481="N/A",J481="Not Avail.",J481="Not Acc.",J481="N/L"),"",J482*IFERROR(INDEX('{Dropdowns}'!$J:$J,MATCH("Supply Filter (VelGrid)|"&amp;J481,'{Dropdowns}'!$H:$H,0)),0)*IFERROR(INDEX('{Dropdowns}'!$K:$K,MATCH("Supply Filter (VelGrid)|"&amp;J481,'{Dropdowns}'!$H:$H,0)),0)))</f>
        <v/>
      </c>
      <c r="K483" s="33">
        <f>IF(OR(K481="",K482=""),"",IF(OR(ISTEXT(K482),K481="N/A",K481="Not Avail.",K481="Not Acc.",K481="N/L"),"",K482*IFERROR(INDEX('{Dropdowns}'!$J:$J,MATCH("Supply Filter (VelGrid)|"&amp;K481,'{Dropdowns}'!$H:$H,0)),0)*IFERROR(INDEX('{Dropdowns}'!$K:$K,MATCH("Supply Filter (VelGrid)|"&amp;K481,'{Dropdowns}'!$H:$H,0)),0)))</f>
        <v/>
      </c>
      <c r="L483" s="33">
        <f>IF(OR(L481="",L482=""),"",IF(OR(ISTEXT(L482),L481="N/A",L481="Not Avail.",L481="Not Acc.",L481="N/L"),"",L482*IFERROR(INDEX('{Dropdowns}'!$J:$J,MATCH("Supply Filter (VelGrid)|"&amp;L481,'{Dropdowns}'!$H:$H,0)),0)*IFERROR(INDEX('{Dropdowns}'!$K:$K,MATCH("Supply Filter (VelGrid)|"&amp;L481,'{Dropdowns}'!$H:$H,0)),0)))</f>
        <v/>
      </c>
      <c r="M483" s="33">
        <f>IF(OR(M481="",M482=""),"",IF(OR(ISTEXT(M482),M481="N/A",M481="Not Avail.",M481="Not Acc.",M481="N/L"),"",M482*IFERROR(INDEX('{Dropdowns}'!$J:$J,MATCH("Supply Filter (VelGrid)|"&amp;M481,'{Dropdowns}'!$H:$H,0)),0)*IFERROR(INDEX('{Dropdowns}'!$K:$K,MATCH("Supply Filter (VelGrid)|"&amp;M481,'{Dropdowns}'!$H:$H,0)),0)))</f>
        <v/>
      </c>
    </row>
    <row r="484" ht="13.35" customHeight="1" s="162">
      <c r="B484" s="460" t="inlineStr">
        <is>
          <t>Filter Grid Total CFM</t>
        </is>
      </c>
      <c r="C484" s="174" t="n"/>
      <c r="D484" s="173" t="n"/>
      <c r="E484" s="33">
        <f>IF(SUM(C483:M483)=0,"",SUM(C483:M483))</f>
        <v/>
      </c>
      <c r="F484" s="174" t="n"/>
      <c r="G484" s="173" t="n"/>
    </row>
    <row r="485" ht="13.35" customHeight="1" s="162"/>
    <row r="486" ht="13.35" customHeight="1" s="162">
      <c r="B486" s="188" t="inlineStr">
        <is>
          <t>Direct-Fired Burner Profile Pressure → Supply CFM (Evergreen table)</t>
        </is>
      </c>
      <c r="C486" s="174" t="n"/>
      <c r="D486" s="174" t="n"/>
      <c r="E486" s="174" t="n"/>
      <c r="F486" s="174" t="n"/>
      <c r="G486" s="174" t="n"/>
      <c r="H486" s="174" t="n"/>
      <c r="I486" s="174" t="n"/>
      <c r="J486" s="174" t="n"/>
      <c r="K486" s="174" t="n"/>
      <c r="L486" s="174" t="n"/>
      <c r="M486" s="173" t="n"/>
    </row>
    <row r="487" ht="13.35" customHeight="1" s="162">
      <c r="B487" s="460" t="inlineStr">
        <is>
          <t>Housing (1-5)</t>
        </is>
      </c>
      <c r="C487" s="173" t="n"/>
      <c r="D487" s="33" t="n"/>
      <c r="E487" s="460" t="inlineStr">
        <is>
          <t>Profile P (in wg)</t>
        </is>
      </c>
      <c r="F487" s="174" t="n"/>
      <c r="G487" s="173" t="n"/>
      <c r="H487" s="32" t="n"/>
      <c r="I487" s="460" t="inlineStr">
        <is>
          <t>Derived CFM</t>
        </is>
      </c>
      <c r="J487" s="173" t="n"/>
      <c r="K487" s="33">
        <f>IF(OR(D487="",H487=""),"",IF(ISTEXT(H487),"",IF(H487&lt;0.15,"Pressure too low",IF(H487&gt;0.65,"Pressure too high",IF(ISTEXT(D487),"",INDEX('{Dropdowns}'!$V$2:$Z$12,MATCH(H487,'{Dropdowns}'!$U$2:$U$12,1),D487)+(H487-INDEX('{Dropdowns}'!$U$2:$U$12,MATCH(H487,'{Dropdowns}'!$U$2:$U$12,1)))*(INDEX('{Dropdowns}'!$V$2:$Z$12,MIN(MATCH(H487,'{Dropdowns}'!$U$2:$U$12,1)+1,11),D487)-INDEX('{Dropdowns}'!$V$2:$Z$12,MATCH(H487,'{Dropdowns}'!$U$2:$U$12,1),D487))/0.05)))))</f>
        <v/>
      </c>
      <c r="L487" s="174" t="n"/>
      <c r="M487" s="173" t="n"/>
    </row>
    <row r="488" ht="13.35" customHeight="1" s="162"/>
    <row r="489" ht="13.35" customHeight="1" s="162">
      <c r="B489" s="188" t="inlineStr">
        <is>
          <t>Airflow Basis for Total Airflow (page 1)</t>
        </is>
      </c>
      <c r="C489" s="174" t="n"/>
      <c r="D489" s="174" t="n"/>
      <c r="E489" s="174" t="n"/>
      <c r="F489" s="174" t="n"/>
      <c r="G489" s="174" t="n"/>
      <c r="H489" s="174" t="n"/>
      <c r="I489" s="174" t="n"/>
      <c r="J489" s="174" t="n"/>
      <c r="K489" s="174" t="n"/>
      <c r="L489" s="174" t="n"/>
      <c r="M489" s="173" t="n"/>
    </row>
    <row r="490" ht="13.35" customHeight="1" s="162">
      <c r="B490" s="460" t="inlineStr">
        <is>
          <t>Method used</t>
        </is>
      </c>
      <c r="C490" s="174" t="n"/>
      <c r="D490" s="173" t="n"/>
      <c r="E490" s="33" t="n"/>
      <c r="F490" s="174" t="n"/>
      <c r="G490" s="173" t="n"/>
      <c r="H490" s="460" t="inlineStr">
        <is>
          <t>Design CFM</t>
        </is>
      </c>
      <c r="I490" s="174" t="n"/>
      <c r="J490" s="173" t="n"/>
      <c r="K490" s="33" t="n"/>
      <c r="L490" s="174" t="n"/>
      <c r="M490" s="173" t="n"/>
    </row>
    <row r="491" ht="13.35" customHeight="1" s="162">
      <c r="B491" s="460" t="inlineStr">
        <is>
          <t>Method Total CFM</t>
        </is>
      </c>
      <c r="C491" s="174" t="n"/>
      <c r="D491" s="173" t="n"/>
      <c r="E491" s="33">
        <f>IF(E490="","",IF(E490="PSP",E478,IF(E490="Filter Grid",E484,IF(E490="Profile Pressure",K487,""))))</f>
        <v/>
      </c>
      <c r="F491" s="174" t="n"/>
      <c r="G491" s="173" t="n"/>
      <c r="H491" s="460" t="inlineStr">
        <is>
          <t>Remarks</t>
        </is>
      </c>
      <c r="I491" s="174" t="n"/>
      <c r="J491" s="173" t="n"/>
      <c r="K491" s="33" t="n"/>
      <c r="L491" s="174" t="n"/>
      <c r="M491" s="173" t="n"/>
    </row>
    <row r="492" ht="13.35" customHeight="1" s="162"/>
    <row r="493" ht="13.35" customHeight="1" s="162"/>
    <row r="494" ht="13.35" customHeight="1" s="162"/>
    <row r="495" ht="13.35" customHeight="1" s="162">
      <c r="B495" s="188" t="inlineStr">
        <is>
          <t>Supply Air Outlets (cont.)</t>
        </is>
      </c>
      <c r="C495" s="174" t="n"/>
      <c r="D495" s="174" t="n"/>
      <c r="E495" s="174" t="n"/>
      <c r="F495" s="173" t="n"/>
      <c r="G495" s="233" t="inlineStr">
        <is>
          <t>Design VEL</t>
        </is>
      </c>
      <c r="H495" s="194" t="inlineStr">
        <is>
          <t>Design CFM</t>
        </is>
      </c>
      <c r="I495" s="188" t="inlineStr">
        <is>
          <t>Initial</t>
        </is>
      </c>
      <c r="J495" s="173" t="n"/>
      <c r="K495" s="188" t="inlineStr">
        <is>
          <t>Final</t>
        </is>
      </c>
      <c r="L495" s="173" t="n"/>
      <c r="M495" s="188" t="inlineStr">
        <is>
          <t>%</t>
        </is>
      </c>
    </row>
    <row r="496" ht="13.35" customHeight="1" s="162">
      <c r="B496" s="153" t="inlineStr">
        <is>
          <t>No.</t>
        </is>
      </c>
      <c r="C496" s="188" t="inlineStr">
        <is>
          <t>Area Served</t>
        </is>
      </c>
      <c r="D496" s="188" t="inlineStr">
        <is>
          <t>Type</t>
        </is>
      </c>
      <c r="E496" s="188" t="inlineStr">
        <is>
          <t>Size</t>
        </is>
      </c>
      <c r="F496" s="188" t="inlineStr">
        <is>
          <t>Ak</t>
        </is>
      </c>
      <c r="G496" s="440" t="n"/>
      <c r="H496" s="440" t="n"/>
      <c r="I496" s="188" t="inlineStr">
        <is>
          <t>VEL</t>
        </is>
      </c>
      <c r="J496" s="188" t="inlineStr">
        <is>
          <t>CFM</t>
        </is>
      </c>
      <c r="K496" s="188" t="inlineStr">
        <is>
          <t>VEL</t>
        </is>
      </c>
      <c r="L496" s="188" t="inlineStr">
        <is>
          <t>CFM</t>
        </is>
      </c>
      <c r="M496" s="440" t="n"/>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307" t="n"/>
      <c r="C517" s="307" t="n"/>
      <c r="E517" s="307"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07" t="n"/>
      <c r="C518" s="307" t="n"/>
      <c r="E518" s="307"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42" t="n"/>
      <c r="C519" s="231" t="inlineStr">
        <is>
          <t>Subtotal (this page)</t>
        </is>
      </c>
      <c r="D519" s="159" t="n"/>
      <c r="E519" s="42" t="n"/>
      <c r="F519" s="42" t="n"/>
      <c r="G519" s="43" t="n"/>
      <c r="H519" s="43">
        <f>IF(SUM(H497:H518)=0,"",SUM(H497:H518))</f>
        <v/>
      </c>
      <c r="I519" s="43" t="n"/>
      <c r="J519" s="43">
        <f>IF(SUM(J497:J518)=0,"",SUM(J497:J518))</f>
        <v/>
      </c>
      <c r="K519" s="43" t="n"/>
      <c r="L519" s="43">
        <f>IF(SUM(L497:L518)=0,"",SUM(L497:L518))</f>
        <v/>
      </c>
      <c r="M519" s="35">
        <f>IF(OR(H519="",H519=0),"",IF(L519="",IF(J519="","",IF(OR(ISTEXT(J519),ISTEXT(H519)),"",J519/H519)),IF(OR(ISTEXT(L519),ISTEXT(H519)),"",L519/H519)))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IF(K594="",H569,K594)</f>
        <v/>
      </c>
      <c r="L529" s="24">
        <f>IF(OR(E594="",E594="Outlets"),L569,E595)</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Shv OD/Bore/PD</t>
        </is>
      </c>
      <c r="J536" s="400" t="n"/>
      <c r="K536" s="401" t="n"/>
      <c r="L536">
        <f>IF('{Equipment Data Entry}'!J57="","",'{Equipment Data Entry}'!J57)</f>
        <v/>
      </c>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Sheave OD/Bore</t>
        </is>
      </c>
      <c r="J537" s="400" t="n"/>
      <c r="K537" s="401" t="n"/>
      <c r="L537">
        <f>IF('{Equipment Data Entry}'!K57="","",'{Equipment Data Entry}'!K57)</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MAU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IF(SUM(H553:H568)+SUM(H601:H622)=0,"",SUM(H553:H568)+SUM(H601:H622))</f>
        <v/>
      </c>
      <c r="I569" s="43" t="n"/>
      <c r="J569" s="43">
        <f>IF(SUM(J553:J568)+SUM(J601:J622)=0,"",SUM(J553:J568)+SUM(J601:J622))</f>
        <v/>
      </c>
      <c r="K569" s="43" t="n"/>
      <c r="L569" s="43">
        <f>IF(SUM(L553:L568)+SUM(L601:L622)=0,"",SUM(L553:L568)+SUM(L601:L622))</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Vel 1-10</t>
        </is>
      </c>
      <c r="C580" s="173" t="n"/>
      <c r="D580" s="33" t="n"/>
      <c r="E580" s="33" t="n"/>
      <c r="F580" s="33" t="n"/>
      <c r="G580" s="33" t="n"/>
      <c r="H580" s="33" t="n"/>
      <c r="I580" s="33" t="n"/>
      <c r="J580" s="33" t="n"/>
      <c r="K580" s="33" t="n"/>
      <c r="L580" s="33" t="n"/>
      <c r="M580" s="33" t="n"/>
    </row>
    <row r="581" ht="13.35" customHeight="1" s="162">
      <c r="B581" s="460" t="inlineStr">
        <is>
          <t>Vel 11-20</t>
        </is>
      </c>
      <c r="C581" s="173" t="n"/>
      <c r="D581" s="33" t="n"/>
      <c r="E581" s="33" t="n"/>
      <c r="F581" s="33" t="n"/>
      <c r="G581" s="33" t="n"/>
      <c r="H581" s="33" t="n"/>
      <c r="I581" s="33" t="n"/>
      <c r="J581" s="33" t="n"/>
      <c r="K581" s="33" t="n"/>
      <c r="L581" s="33" t="n"/>
      <c r="M581" s="33" t="n"/>
    </row>
    <row r="582" ht="13.35" customHeight="1" s="162">
      <c r="B582" s="460" t="inlineStr">
        <is>
          <t>PSP CFM</t>
        </is>
      </c>
      <c r="C582" s="174" t="n"/>
      <c r="D582" s="173" t="n"/>
      <c r="E582" s="33">
        <f>IF(OR(D579="",G579="",COUNT(D580:M581)=0),"",IF(OR(ISTEXT(D579),ISTEXT(G579)),"",AVERAGE(D580:M581)*(D579-2-2*N(J579))*G579*N(M579)/144))</f>
        <v/>
      </c>
      <c r="F582" s="174" t="n"/>
      <c r="G582" s="173" t="n"/>
      <c r="H582" s="460" t="inlineStr">
        <is>
          <t>CFM / ft</t>
        </is>
      </c>
      <c r="I582" s="174" t="n"/>
      <c r="J582" s="173" t="n"/>
      <c r="K582" s="33">
        <f>IF(OR(E582="",D579=""),"",IF(OR(ISTEXT(E582),ISTEXT(D579)),"",E582/(D579/12)))</f>
        <v/>
      </c>
      <c r="L582" s="174" t="n"/>
      <c r="M582" s="173" t="n"/>
    </row>
    <row r="583" ht="13.35" customHeight="1" s="162"/>
    <row r="584" ht="13.35" customHeight="1" s="162">
      <c r="B584" s="188" t="inlineStr">
        <is>
          <t>Supply Filter Grid (VelGrid, K 1.35): CFM = velocity × free area × K</t>
        </is>
      </c>
      <c r="C584" s="174" t="n"/>
      <c r="D584" s="174" t="n"/>
      <c r="E584" s="174" t="n"/>
      <c r="F584" s="174" t="n"/>
      <c r="G584" s="174" t="n"/>
      <c r="H584" s="174" t="n"/>
      <c r="I584" s="174" t="n"/>
      <c r="J584" s="174" t="n"/>
      <c r="K584" s="174" t="n"/>
      <c r="L584" s="174" t="n"/>
      <c r="M584" s="173" t="n"/>
    </row>
    <row r="585" ht="13.35" customHeight="1" s="162">
      <c r="B585" s="460" t="inlineStr">
        <is>
          <t>Filter Size</t>
        </is>
      </c>
      <c r="C585" s="33" t="n"/>
      <c r="D585" s="33" t="n"/>
      <c r="E585" s="33" t="n"/>
      <c r="F585" s="33" t="n"/>
      <c r="G585" s="33" t="n"/>
      <c r="H585" s="33" t="n"/>
      <c r="I585" s="33" t="n"/>
      <c r="J585" s="33" t="n"/>
      <c r="K585" s="33" t="n"/>
      <c r="L585" s="33" t="n"/>
      <c r="M585" s="33" t="n"/>
    </row>
    <row r="586" ht="13.35" customHeight="1" s="162">
      <c r="B586" s="460" t="inlineStr">
        <is>
          <t>Velocity (fpm)</t>
        </is>
      </c>
      <c r="C586" s="33" t="n"/>
      <c r="D586" s="33" t="n"/>
      <c r="E586" s="33" t="n"/>
      <c r="F586" s="33" t="n"/>
      <c r="G586" s="33" t="n"/>
      <c r="H586" s="33" t="n"/>
      <c r="I586" s="33" t="n"/>
      <c r="J586" s="33" t="n"/>
      <c r="K586" s="33" t="n"/>
      <c r="L586" s="33" t="n"/>
      <c r="M586" s="33" t="n"/>
    </row>
    <row r="587" ht="13.35" customHeight="1" s="162">
      <c r="B587" s="460" t="inlineStr">
        <is>
          <t>CFM</t>
        </is>
      </c>
      <c r="C587" s="33">
        <f>IF(OR(C585="",C586=""),"",IF(OR(ISTEXT(C586),C585="N/A",C585="Not Avail.",C585="Not Acc.",C585="N/L"),"",C586*IFERROR(INDEX('{Dropdowns}'!$J:$J,MATCH("Supply Filter (VelGrid)|"&amp;C585,'{Dropdowns}'!$H:$H,0)),0)*IFERROR(INDEX('{Dropdowns}'!$K:$K,MATCH("Supply Filter (VelGrid)|"&amp;C585,'{Dropdowns}'!$H:$H,0)),0)))</f>
        <v/>
      </c>
      <c r="D587" s="33">
        <f>IF(OR(D585="",D586=""),"",IF(OR(ISTEXT(D586),D585="N/A",D585="Not Avail.",D585="Not Acc.",D585="N/L"),"",D586*IFERROR(INDEX('{Dropdowns}'!$J:$J,MATCH("Supply Filter (VelGrid)|"&amp;D585,'{Dropdowns}'!$H:$H,0)),0)*IFERROR(INDEX('{Dropdowns}'!$K:$K,MATCH("Supply Filter (VelGrid)|"&amp;D585,'{Dropdowns}'!$H:$H,0)),0)))</f>
        <v/>
      </c>
      <c r="E587" s="33">
        <f>IF(OR(E585="",E586=""),"",IF(OR(ISTEXT(E586),E585="N/A",E585="Not Avail.",E585="Not Acc.",E585="N/L"),"",E586*IFERROR(INDEX('{Dropdowns}'!$J:$J,MATCH("Supply Filter (VelGrid)|"&amp;E585,'{Dropdowns}'!$H:$H,0)),0)*IFERROR(INDEX('{Dropdowns}'!$K:$K,MATCH("Supply Filter (VelGrid)|"&amp;E585,'{Dropdowns}'!$H:$H,0)),0)))</f>
        <v/>
      </c>
      <c r="F587" s="33">
        <f>IF(OR(F585="",F586=""),"",IF(OR(ISTEXT(F586),F585="N/A",F585="Not Avail.",F585="Not Acc.",F585="N/L"),"",F586*IFERROR(INDEX('{Dropdowns}'!$J:$J,MATCH("Supply Filter (VelGrid)|"&amp;F585,'{Dropdowns}'!$H:$H,0)),0)*IFERROR(INDEX('{Dropdowns}'!$K:$K,MATCH("Supply Filter (VelGrid)|"&amp;F585,'{Dropdowns}'!$H:$H,0)),0)))</f>
        <v/>
      </c>
      <c r="G587" s="33">
        <f>IF(OR(G585="",G586=""),"",IF(OR(ISTEXT(G586),G585="N/A",G585="Not Avail.",G585="Not Acc.",G585="N/L"),"",G586*IFERROR(INDEX('{Dropdowns}'!$J:$J,MATCH("Supply Filter (VelGrid)|"&amp;G585,'{Dropdowns}'!$H:$H,0)),0)*IFERROR(INDEX('{Dropdowns}'!$K:$K,MATCH("Supply Filter (VelGrid)|"&amp;G585,'{Dropdowns}'!$H:$H,0)),0)))</f>
        <v/>
      </c>
      <c r="H587" s="33">
        <f>IF(OR(H585="",H586=""),"",IF(OR(ISTEXT(H586),H585="N/A",H585="Not Avail.",H585="Not Acc.",H585="N/L"),"",H586*IFERROR(INDEX('{Dropdowns}'!$J:$J,MATCH("Supply Filter (VelGrid)|"&amp;H585,'{Dropdowns}'!$H:$H,0)),0)*IFERROR(INDEX('{Dropdowns}'!$K:$K,MATCH("Supply Filter (VelGrid)|"&amp;H585,'{Dropdowns}'!$H:$H,0)),0)))</f>
        <v/>
      </c>
      <c r="I587" s="33">
        <f>IF(OR(I585="",I586=""),"",IF(OR(ISTEXT(I586),I585="N/A",I585="Not Avail.",I585="Not Acc.",I585="N/L"),"",I586*IFERROR(INDEX('{Dropdowns}'!$J:$J,MATCH("Supply Filter (VelGrid)|"&amp;I585,'{Dropdowns}'!$H:$H,0)),0)*IFERROR(INDEX('{Dropdowns}'!$K:$K,MATCH("Supply Filter (VelGrid)|"&amp;I585,'{Dropdowns}'!$H:$H,0)),0)))</f>
        <v/>
      </c>
      <c r="J587" s="33">
        <f>IF(OR(J585="",J586=""),"",IF(OR(ISTEXT(J586),J585="N/A",J585="Not Avail.",J585="Not Acc.",J585="N/L"),"",J586*IFERROR(INDEX('{Dropdowns}'!$J:$J,MATCH("Supply Filter (VelGrid)|"&amp;J585,'{Dropdowns}'!$H:$H,0)),0)*IFERROR(INDEX('{Dropdowns}'!$K:$K,MATCH("Supply Filter (VelGrid)|"&amp;J585,'{Dropdowns}'!$H:$H,0)),0)))</f>
        <v/>
      </c>
      <c r="K587" s="33">
        <f>IF(OR(K585="",K586=""),"",IF(OR(ISTEXT(K586),K585="N/A",K585="Not Avail.",K585="Not Acc.",K585="N/L"),"",K586*IFERROR(INDEX('{Dropdowns}'!$J:$J,MATCH("Supply Filter (VelGrid)|"&amp;K585,'{Dropdowns}'!$H:$H,0)),0)*IFERROR(INDEX('{Dropdowns}'!$K:$K,MATCH("Supply Filter (VelGrid)|"&amp;K585,'{Dropdowns}'!$H:$H,0)),0)))</f>
        <v/>
      </c>
      <c r="L587" s="33">
        <f>IF(OR(L585="",L586=""),"",IF(OR(ISTEXT(L586),L585="N/A",L585="Not Avail.",L585="Not Acc.",L585="N/L"),"",L586*IFERROR(INDEX('{Dropdowns}'!$J:$J,MATCH("Supply Filter (VelGrid)|"&amp;L585,'{Dropdowns}'!$H:$H,0)),0)*IFERROR(INDEX('{Dropdowns}'!$K:$K,MATCH("Supply Filter (VelGrid)|"&amp;L585,'{Dropdowns}'!$H:$H,0)),0)))</f>
        <v/>
      </c>
      <c r="M587" s="33">
        <f>IF(OR(M585="",M586=""),"",IF(OR(ISTEXT(M586),M585="N/A",M585="Not Avail.",M585="Not Acc.",M585="N/L"),"",M586*IFERROR(INDEX('{Dropdowns}'!$J:$J,MATCH("Supply Filter (VelGrid)|"&amp;M585,'{Dropdowns}'!$H:$H,0)),0)*IFERROR(INDEX('{Dropdowns}'!$K:$K,MATCH("Supply Filter (VelGrid)|"&amp;M585,'{Dropdowns}'!$H:$H,0)),0)))</f>
        <v/>
      </c>
    </row>
    <row r="588" ht="13.35" customHeight="1" s="162">
      <c r="B588" s="460" t="inlineStr">
        <is>
          <t>Filter Grid Total CFM</t>
        </is>
      </c>
      <c r="C588" s="174" t="n"/>
      <c r="D588" s="173" t="n"/>
      <c r="E588" s="33">
        <f>IF(SUM(C587:M587)=0,"",SUM(C587:M587))</f>
        <v/>
      </c>
      <c r="F588" s="174" t="n"/>
      <c r="G588" s="173" t="n"/>
    </row>
    <row r="589" ht="13.35" customHeight="1" s="162"/>
    <row r="590" ht="13.35" customHeight="1" s="162">
      <c r="B590" s="188" t="inlineStr">
        <is>
          <t>Direct-Fired Burner Profile Pressure → Supply CFM (Evergreen table)</t>
        </is>
      </c>
      <c r="C590" s="174" t="n"/>
      <c r="D590" s="174" t="n"/>
      <c r="E590" s="174" t="n"/>
      <c r="F590" s="174" t="n"/>
      <c r="G590" s="174" t="n"/>
      <c r="H590" s="174" t="n"/>
      <c r="I590" s="174" t="n"/>
      <c r="J590" s="174" t="n"/>
      <c r="K590" s="174" t="n"/>
      <c r="L590" s="174" t="n"/>
      <c r="M590" s="173" t="n"/>
    </row>
    <row r="591" ht="13.35" customHeight="1" s="162">
      <c r="B591" s="460" t="inlineStr">
        <is>
          <t>Housing (1-5)</t>
        </is>
      </c>
      <c r="C591" s="173" t="n"/>
      <c r="D591" s="33" t="n"/>
      <c r="E591" s="460" t="inlineStr">
        <is>
          <t>Profile P (in wg)</t>
        </is>
      </c>
      <c r="F591" s="174" t="n"/>
      <c r="G591" s="173" t="n"/>
      <c r="H591" s="32" t="n"/>
      <c r="I591" s="460" t="inlineStr">
        <is>
          <t>Derived CFM</t>
        </is>
      </c>
      <c r="J591" s="173" t="n"/>
      <c r="K591" s="33">
        <f>IF(OR(D591="",H591=""),"",IF(ISTEXT(H591),"",IF(H591&lt;0.15,"Pressure too low",IF(H591&gt;0.65,"Pressure too high",IF(ISTEXT(D591),"",INDEX('{Dropdowns}'!$V$2:$Z$12,MATCH(H591,'{Dropdowns}'!$U$2:$U$12,1),D591)+(H591-INDEX('{Dropdowns}'!$U$2:$U$12,MATCH(H591,'{Dropdowns}'!$U$2:$U$12,1)))*(INDEX('{Dropdowns}'!$V$2:$Z$12,MIN(MATCH(H591,'{Dropdowns}'!$U$2:$U$12,1)+1,11),D591)-INDEX('{Dropdowns}'!$V$2:$Z$12,MATCH(H591,'{Dropdowns}'!$U$2:$U$12,1),D591))/0.05)))))</f>
        <v/>
      </c>
      <c r="L591" s="174" t="n"/>
      <c r="M591" s="173" t="n"/>
    </row>
    <row r="592" ht="13.35" customHeight="1" s="162"/>
    <row r="593" ht="13.35" customHeight="1" s="162">
      <c r="B593" s="188" t="inlineStr">
        <is>
          <t>Airflow Basis for Total Airflow (page 1)</t>
        </is>
      </c>
      <c r="C593" s="174" t="n"/>
      <c r="D593" s="174" t="n"/>
      <c r="E593" s="174" t="n"/>
      <c r="F593" s="174" t="n"/>
      <c r="G593" s="174" t="n"/>
      <c r="H593" s="174" t="n"/>
      <c r="I593" s="174" t="n"/>
      <c r="J593" s="174" t="n"/>
      <c r="K593" s="174" t="n"/>
      <c r="L593" s="174" t="n"/>
      <c r="M593" s="173" t="n"/>
    </row>
    <row r="594" ht="13.35" customHeight="1" s="162">
      <c r="B594" s="460" t="inlineStr">
        <is>
          <t>Method used</t>
        </is>
      </c>
      <c r="C594" s="174" t="n"/>
      <c r="D594" s="173" t="n"/>
      <c r="E594" s="33" t="n"/>
      <c r="F594" s="174" t="n"/>
      <c r="G594" s="173" t="n"/>
      <c r="H594" s="460" t="inlineStr">
        <is>
          <t>Design CFM</t>
        </is>
      </c>
      <c r="I594" s="174" t="n"/>
      <c r="J594" s="173" t="n"/>
      <c r="K594" s="33" t="n"/>
      <c r="L594" s="174" t="n"/>
      <c r="M594" s="173" t="n"/>
    </row>
    <row r="595" ht="13.35" customHeight="1" s="162">
      <c r="B595" s="460" t="inlineStr">
        <is>
          <t>Method Total CFM</t>
        </is>
      </c>
      <c r="C595" s="174" t="n"/>
      <c r="D595" s="173" t="n"/>
      <c r="E595" s="33">
        <f>IF(E594="","",IF(E594="PSP",E582,IF(E594="Filter Grid",E588,IF(E594="Profile Pressure",K591,""))))</f>
        <v/>
      </c>
      <c r="F595" s="174" t="n"/>
      <c r="G595" s="173" t="n"/>
      <c r="H595" s="460" t="inlineStr">
        <is>
          <t>Remarks</t>
        </is>
      </c>
      <c r="I595" s="174" t="n"/>
      <c r="J595" s="173" t="n"/>
      <c r="K595" s="33" t="n"/>
      <c r="L595" s="174" t="n"/>
      <c r="M595" s="173" t="n"/>
    </row>
    <row r="596" ht="13.35" customHeight="1" s="162"/>
    <row r="597" ht="13.35" customHeight="1" s="162"/>
    <row r="598" ht="13.35" customHeight="1" s="162"/>
    <row r="599" ht="13.35" customHeight="1" s="162">
      <c r="B599" s="188" t="inlineStr">
        <is>
          <t>Supply Air Outlets (cont.)</t>
        </is>
      </c>
      <c r="C599" s="174" t="n"/>
      <c r="D599" s="174" t="n"/>
      <c r="E599" s="174" t="n"/>
      <c r="F599" s="173" t="n"/>
      <c r="G599" s="233" t="inlineStr">
        <is>
          <t>Design VEL</t>
        </is>
      </c>
      <c r="H599" s="194" t="inlineStr">
        <is>
          <t>Design CFM</t>
        </is>
      </c>
      <c r="I599" s="188" t="inlineStr">
        <is>
          <t>Initial</t>
        </is>
      </c>
      <c r="J599" s="173" t="n"/>
      <c r="K599" s="188" t="inlineStr">
        <is>
          <t>Final</t>
        </is>
      </c>
      <c r="L599" s="173" t="n"/>
      <c r="M599" s="188" t="inlineStr">
        <is>
          <t>%</t>
        </is>
      </c>
    </row>
    <row r="600" ht="13.35" customHeight="1" s="162">
      <c r="B600" s="153" t="inlineStr">
        <is>
          <t>No.</t>
        </is>
      </c>
      <c r="C600" s="188" t="inlineStr">
        <is>
          <t>Area Served</t>
        </is>
      </c>
      <c r="D600" s="188" t="inlineStr">
        <is>
          <t>Type</t>
        </is>
      </c>
      <c r="E600" s="188" t="inlineStr">
        <is>
          <t>Size</t>
        </is>
      </c>
      <c r="F600" s="188" t="inlineStr">
        <is>
          <t>Ak</t>
        </is>
      </c>
      <c r="G600" s="440" t="n"/>
      <c r="H600" s="440" t="n"/>
      <c r="I600" s="188" t="inlineStr">
        <is>
          <t>VEL</t>
        </is>
      </c>
      <c r="J600" s="188" t="inlineStr">
        <is>
          <t>CFM</t>
        </is>
      </c>
      <c r="K600" s="188" t="inlineStr">
        <is>
          <t>VEL</t>
        </is>
      </c>
      <c r="L600" s="188" t="inlineStr">
        <is>
          <t>CFM</t>
        </is>
      </c>
      <c r="M600" s="440" t="n"/>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07" t="n"/>
      <c r="C622" s="307" t="n"/>
      <c r="E622" s="307"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42" t="n"/>
      <c r="C623" s="231" t="inlineStr">
        <is>
          <t>Subtotal (this page)</t>
        </is>
      </c>
      <c r="D623" s="159" t="n"/>
      <c r="E623" s="42" t="n"/>
      <c r="F623" s="42" t="n"/>
      <c r="G623" s="43" t="n"/>
      <c r="H623" s="43">
        <f>IF(SUM(H601:H622)=0,"",SUM(H601:H622))</f>
        <v/>
      </c>
      <c r="I623" s="43" t="n"/>
      <c r="J623" s="43">
        <f>IF(SUM(J601:J622)=0,"",SUM(J601:J622))</f>
        <v/>
      </c>
      <c r="K623" s="43" t="n"/>
      <c r="L623" s="43">
        <f>IF(SUM(L601:L622)=0,"",SUM(L601:L622))</f>
        <v/>
      </c>
      <c r="M623" s="35">
        <f>IF(OR(H623="",H623=0),"",IF(L623="",IF(J623="","",IF(OR(ISTEXT(J623),ISTEXT(H623)),"",J623/H623)),IF(OR(ISTEXT(L623),ISTEXT(H623)),"",L623/H623)))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IF(K698="",H673,K698)</f>
        <v/>
      </c>
      <c r="L633" s="24">
        <f>IF(OR(E698="",E698="Outlets"),L673,E699)</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Shv OD/Bore/PD</t>
        </is>
      </c>
      <c r="J640" s="400" t="n"/>
      <c r="K640" s="401" t="n"/>
      <c r="L640">
        <f>IF('{Equipment Data Entry}'!J58="","",'{Equipment Data Entry}'!J58)</f>
        <v/>
      </c>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Sheave OD/Bore</t>
        </is>
      </c>
      <c r="J641" s="400" t="n"/>
      <c r="K641" s="401" t="n"/>
      <c r="L641">
        <f>IF('{Equipment Data Entry}'!K58="","",'{Equipment Data Entry}'!K58)</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MAU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IF(SUM(H657:H672)+SUM(H705:H726)=0,"",SUM(H657:H672)+SUM(H705:H726))</f>
        <v/>
      </c>
      <c r="I673" s="43" t="n"/>
      <c r="J673" s="43">
        <f>IF(SUM(J657:J672)+SUM(J705:J726)=0,"",SUM(J657:J672)+SUM(J705:J726))</f>
        <v/>
      </c>
      <c r="K673" s="43" t="n"/>
      <c r="L673" s="43">
        <f>IF(SUM(L657:L672)+SUM(L705:L726)=0,"",SUM(L657:L672)+SUM(L705:L726))</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Vel 1-10</t>
        </is>
      </c>
      <c r="C684" s="173" t="n"/>
      <c r="D684" s="33" t="n"/>
      <c r="E684" s="33" t="n"/>
      <c r="F684" s="33" t="n"/>
      <c r="G684" s="33" t="n"/>
      <c r="H684" s="33" t="n"/>
      <c r="I684" s="33" t="n"/>
      <c r="J684" s="33" t="n"/>
      <c r="K684" s="33" t="n"/>
      <c r="L684" s="33" t="n"/>
      <c r="M684" s="33" t="n"/>
    </row>
    <row r="685" ht="13.35" customHeight="1" s="162">
      <c r="B685" s="460" t="inlineStr">
        <is>
          <t>Vel 11-20</t>
        </is>
      </c>
      <c r="C685" s="173" t="n"/>
      <c r="D685" s="33" t="n"/>
      <c r="E685" s="33" t="n"/>
      <c r="F685" s="33" t="n"/>
      <c r="G685" s="33" t="n"/>
      <c r="H685" s="33" t="n"/>
      <c r="I685" s="33" t="n"/>
      <c r="J685" s="33" t="n"/>
      <c r="K685" s="33" t="n"/>
      <c r="L685" s="33" t="n"/>
      <c r="M685" s="33" t="n"/>
    </row>
    <row r="686" ht="13.35" customHeight="1" s="162">
      <c r="B686" s="460" t="inlineStr">
        <is>
          <t>PSP CFM</t>
        </is>
      </c>
      <c r="C686" s="174" t="n"/>
      <c r="D686" s="173" t="n"/>
      <c r="E686" s="33">
        <f>IF(OR(D683="",G683="",COUNT(D684:M685)=0),"",IF(OR(ISTEXT(D683),ISTEXT(G683)),"",AVERAGE(D684:M685)*(D683-2-2*N(J683))*G683*N(M683)/144))</f>
        <v/>
      </c>
      <c r="F686" s="174" t="n"/>
      <c r="G686" s="173" t="n"/>
      <c r="H686" s="460" t="inlineStr">
        <is>
          <t>CFM / ft</t>
        </is>
      </c>
      <c r="I686" s="174" t="n"/>
      <c r="J686" s="173" t="n"/>
      <c r="K686" s="33">
        <f>IF(OR(E686="",D683=""),"",IF(OR(ISTEXT(E686),ISTEXT(D683)),"",E686/(D683/12)))</f>
        <v/>
      </c>
      <c r="L686" s="174" t="n"/>
      <c r="M686" s="173" t="n"/>
    </row>
    <row r="687" ht="13.35" customHeight="1" s="162"/>
    <row r="688" ht="13.35" customHeight="1" s="162">
      <c r="B688" s="188" t="inlineStr">
        <is>
          <t>Supply Filter Grid (VelGrid, K 1.35): CFM = velocity × free area × K</t>
        </is>
      </c>
      <c r="C688" s="174" t="n"/>
      <c r="D688" s="174" t="n"/>
      <c r="E688" s="174" t="n"/>
      <c r="F688" s="174" t="n"/>
      <c r="G688" s="174" t="n"/>
      <c r="H688" s="174" t="n"/>
      <c r="I688" s="174" t="n"/>
      <c r="J688" s="174" t="n"/>
      <c r="K688" s="174" t="n"/>
      <c r="L688" s="174" t="n"/>
      <c r="M688" s="173" t="n"/>
    </row>
    <row r="689" ht="13.35" customHeight="1" s="162">
      <c r="B689" s="460" t="inlineStr">
        <is>
          <t>Filter Size</t>
        </is>
      </c>
      <c r="C689" s="33" t="n"/>
      <c r="D689" s="33" t="n"/>
      <c r="E689" s="33" t="n"/>
      <c r="F689" s="33" t="n"/>
      <c r="G689" s="33" t="n"/>
      <c r="H689" s="33" t="n"/>
      <c r="I689" s="33" t="n"/>
      <c r="J689" s="33" t="n"/>
      <c r="K689" s="33" t="n"/>
      <c r="L689" s="33" t="n"/>
      <c r="M689" s="33" t="n"/>
    </row>
    <row r="690" ht="13.35" customHeight="1" s="162">
      <c r="B690" s="460" t="inlineStr">
        <is>
          <t>Velocity (fpm)</t>
        </is>
      </c>
      <c r="C690" s="33" t="n"/>
      <c r="D690" s="33" t="n"/>
      <c r="E690" s="33" t="n"/>
      <c r="F690" s="33" t="n"/>
      <c r="G690" s="33" t="n"/>
      <c r="H690" s="33" t="n"/>
      <c r="I690" s="33" t="n"/>
      <c r="J690" s="33" t="n"/>
      <c r="K690" s="33" t="n"/>
      <c r="L690" s="33" t="n"/>
      <c r="M690" s="33" t="n"/>
    </row>
    <row r="691" ht="13.35" customHeight="1" s="162">
      <c r="B691" s="460" t="inlineStr">
        <is>
          <t>CFM</t>
        </is>
      </c>
      <c r="C691" s="33">
        <f>IF(OR(C689="",C690=""),"",IF(OR(ISTEXT(C690),C689="N/A",C689="Not Avail.",C689="Not Acc.",C689="N/L"),"",C690*IFERROR(INDEX('{Dropdowns}'!$J:$J,MATCH("Supply Filter (VelGrid)|"&amp;C689,'{Dropdowns}'!$H:$H,0)),0)*IFERROR(INDEX('{Dropdowns}'!$K:$K,MATCH("Supply Filter (VelGrid)|"&amp;C689,'{Dropdowns}'!$H:$H,0)),0)))</f>
        <v/>
      </c>
      <c r="D691" s="33">
        <f>IF(OR(D689="",D690=""),"",IF(OR(ISTEXT(D690),D689="N/A",D689="Not Avail.",D689="Not Acc.",D689="N/L"),"",D690*IFERROR(INDEX('{Dropdowns}'!$J:$J,MATCH("Supply Filter (VelGrid)|"&amp;D689,'{Dropdowns}'!$H:$H,0)),0)*IFERROR(INDEX('{Dropdowns}'!$K:$K,MATCH("Supply Filter (VelGrid)|"&amp;D689,'{Dropdowns}'!$H:$H,0)),0)))</f>
        <v/>
      </c>
      <c r="E691" s="33">
        <f>IF(OR(E689="",E690=""),"",IF(OR(ISTEXT(E690),E689="N/A",E689="Not Avail.",E689="Not Acc.",E689="N/L"),"",E690*IFERROR(INDEX('{Dropdowns}'!$J:$J,MATCH("Supply Filter (VelGrid)|"&amp;E689,'{Dropdowns}'!$H:$H,0)),0)*IFERROR(INDEX('{Dropdowns}'!$K:$K,MATCH("Supply Filter (VelGrid)|"&amp;E689,'{Dropdowns}'!$H:$H,0)),0)))</f>
        <v/>
      </c>
      <c r="F691" s="33">
        <f>IF(OR(F689="",F690=""),"",IF(OR(ISTEXT(F690),F689="N/A",F689="Not Avail.",F689="Not Acc.",F689="N/L"),"",F690*IFERROR(INDEX('{Dropdowns}'!$J:$J,MATCH("Supply Filter (VelGrid)|"&amp;F689,'{Dropdowns}'!$H:$H,0)),0)*IFERROR(INDEX('{Dropdowns}'!$K:$K,MATCH("Supply Filter (VelGrid)|"&amp;F689,'{Dropdowns}'!$H:$H,0)),0)))</f>
        <v/>
      </c>
      <c r="G691" s="33">
        <f>IF(OR(G689="",G690=""),"",IF(OR(ISTEXT(G690),G689="N/A",G689="Not Avail.",G689="Not Acc.",G689="N/L"),"",G690*IFERROR(INDEX('{Dropdowns}'!$J:$J,MATCH("Supply Filter (VelGrid)|"&amp;G689,'{Dropdowns}'!$H:$H,0)),0)*IFERROR(INDEX('{Dropdowns}'!$K:$K,MATCH("Supply Filter (VelGrid)|"&amp;G689,'{Dropdowns}'!$H:$H,0)),0)))</f>
        <v/>
      </c>
      <c r="H691" s="33">
        <f>IF(OR(H689="",H690=""),"",IF(OR(ISTEXT(H690),H689="N/A",H689="Not Avail.",H689="Not Acc.",H689="N/L"),"",H690*IFERROR(INDEX('{Dropdowns}'!$J:$J,MATCH("Supply Filter (VelGrid)|"&amp;H689,'{Dropdowns}'!$H:$H,0)),0)*IFERROR(INDEX('{Dropdowns}'!$K:$K,MATCH("Supply Filter (VelGrid)|"&amp;H689,'{Dropdowns}'!$H:$H,0)),0)))</f>
        <v/>
      </c>
      <c r="I691" s="33">
        <f>IF(OR(I689="",I690=""),"",IF(OR(ISTEXT(I690),I689="N/A",I689="Not Avail.",I689="Not Acc.",I689="N/L"),"",I690*IFERROR(INDEX('{Dropdowns}'!$J:$J,MATCH("Supply Filter (VelGrid)|"&amp;I689,'{Dropdowns}'!$H:$H,0)),0)*IFERROR(INDEX('{Dropdowns}'!$K:$K,MATCH("Supply Filter (VelGrid)|"&amp;I689,'{Dropdowns}'!$H:$H,0)),0)))</f>
        <v/>
      </c>
      <c r="J691" s="33">
        <f>IF(OR(J689="",J690=""),"",IF(OR(ISTEXT(J690),J689="N/A",J689="Not Avail.",J689="Not Acc.",J689="N/L"),"",J690*IFERROR(INDEX('{Dropdowns}'!$J:$J,MATCH("Supply Filter (VelGrid)|"&amp;J689,'{Dropdowns}'!$H:$H,0)),0)*IFERROR(INDEX('{Dropdowns}'!$K:$K,MATCH("Supply Filter (VelGrid)|"&amp;J689,'{Dropdowns}'!$H:$H,0)),0)))</f>
        <v/>
      </c>
      <c r="K691" s="33">
        <f>IF(OR(K689="",K690=""),"",IF(OR(ISTEXT(K690),K689="N/A",K689="Not Avail.",K689="Not Acc.",K689="N/L"),"",K690*IFERROR(INDEX('{Dropdowns}'!$J:$J,MATCH("Supply Filter (VelGrid)|"&amp;K689,'{Dropdowns}'!$H:$H,0)),0)*IFERROR(INDEX('{Dropdowns}'!$K:$K,MATCH("Supply Filter (VelGrid)|"&amp;K689,'{Dropdowns}'!$H:$H,0)),0)))</f>
        <v/>
      </c>
      <c r="L691" s="33">
        <f>IF(OR(L689="",L690=""),"",IF(OR(ISTEXT(L690),L689="N/A",L689="Not Avail.",L689="Not Acc.",L689="N/L"),"",L690*IFERROR(INDEX('{Dropdowns}'!$J:$J,MATCH("Supply Filter (VelGrid)|"&amp;L689,'{Dropdowns}'!$H:$H,0)),0)*IFERROR(INDEX('{Dropdowns}'!$K:$K,MATCH("Supply Filter (VelGrid)|"&amp;L689,'{Dropdowns}'!$H:$H,0)),0)))</f>
        <v/>
      </c>
      <c r="M691" s="33">
        <f>IF(OR(M689="",M690=""),"",IF(OR(ISTEXT(M690),M689="N/A",M689="Not Avail.",M689="Not Acc.",M689="N/L"),"",M690*IFERROR(INDEX('{Dropdowns}'!$J:$J,MATCH("Supply Filter (VelGrid)|"&amp;M689,'{Dropdowns}'!$H:$H,0)),0)*IFERROR(INDEX('{Dropdowns}'!$K:$K,MATCH("Supply Filter (VelGrid)|"&amp;M689,'{Dropdowns}'!$H:$H,0)),0)))</f>
        <v/>
      </c>
    </row>
    <row r="692" ht="13.35" customHeight="1" s="162">
      <c r="B692" s="460" t="inlineStr">
        <is>
          <t>Filter Grid Total CFM</t>
        </is>
      </c>
      <c r="C692" s="174" t="n"/>
      <c r="D692" s="173" t="n"/>
      <c r="E692" s="33">
        <f>IF(SUM(C691:M691)=0,"",SUM(C691:M691))</f>
        <v/>
      </c>
      <c r="F692" s="174" t="n"/>
      <c r="G692" s="173" t="n"/>
    </row>
    <row r="693" ht="13.35" customHeight="1" s="162"/>
    <row r="694" ht="13.35" customHeight="1" s="162">
      <c r="B694" s="188" t="inlineStr">
        <is>
          <t>Direct-Fired Burner Profile Pressure → Supply CFM (Evergreen table)</t>
        </is>
      </c>
      <c r="C694" s="174" t="n"/>
      <c r="D694" s="174" t="n"/>
      <c r="E694" s="174" t="n"/>
      <c r="F694" s="174" t="n"/>
      <c r="G694" s="174" t="n"/>
      <c r="H694" s="174" t="n"/>
      <c r="I694" s="174" t="n"/>
      <c r="J694" s="174" t="n"/>
      <c r="K694" s="174" t="n"/>
      <c r="L694" s="174" t="n"/>
      <c r="M694" s="173" t="n"/>
    </row>
    <row r="695" ht="13.35" customHeight="1" s="162">
      <c r="B695" s="460" t="inlineStr">
        <is>
          <t>Housing (1-5)</t>
        </is>
      </c>
      <c r="C695" s="173" t="n"/>
      <c r="D695" s="33" t="n"/>
      <c r="E695" s="460" t="inlineStr">
        <is>
          <t>Profile P (in wg)</t>
        </is>
      </c>
      <c r="F695" s="174" t="n"/>
      <c r="G695" s="173" t="n"/>
      <c r="H695" s="32" t="n"/>
      <c r="I695" s="460" t="inlineStr">
        <is>
          <t>Derived CFM</t>
        </is>
      </c>
      <c r="J695" s="173" t="n"/>
      <c r="K695" s="33">
        <f>IF(OR(D695="",H695=""),"",IF(ISTEXT(H695),"",IF(H695&lt;0.15,"Pressure too low",IF(H695&gt;0.65,"Pressure too high",IF(ISTEXT(D695),"",INDEX('{Dropdowns}'!$V$2:$Z$12,MATCH(H695,'{Dropdowns}'!$U$2:$U$12,1),D695)+(H695-INDEX('{Dropdowns}'!$U$2:$U$12,MATCH(H695,'{Dropdowns}'!$U$2:$U$12,1)))*(INDEX('{Dropdowns}'!$V$2:$Z$12,MIN(MATCH(H695,'{Dropdowns}'!$U$2:$U$12,1)+1,11),D695)-INDEX('{Dropdowns}'!$V$2:$Z$12,MATCH(H695,'{Dropdowns}'!$U$2:$U$12,1),D695))/0.05)))))</f>
        <v/>
      </c>
      <c r="L695" s="174" t="n"/>
      <c r="M695" s="173" t="n"/>
    </row>
    <row r="696" ht="13.35" customHeight="1" s="162"/>
    <row r="697" ht="13.35" customHeight="1" s="162">
      <c r="B697" s="188" t="inlineStr">
        <is>
          <t>Airflow Basis for Total Airflow (page 1)</t>
        </is>
      </c>
      <c r="C697" s="174" t="n"/>
      <c r="D697" s="174" t="n"/>
      <c r="E697" s="174" t="n"/>
      <c r="F697" s="174" t="n"/>
      <c r="G697" s="174" t="n"/>
      <c r="H697" s="174" t="n"/>
      <c r="I697" s="174" t="n"/>
      <c r="J697" s="174" t="n"/>
      <c r="K697" s="174" t="n"/>
      <c r="L697" s="174" t="n"/>
      <c r="M697" s="173" t="n"/>
    </row>
    <row r="698" ht="13.35" customHeight="1" s="162">
      <c r="B698" s="460" t="inlineStr">
        <is>
          <t>Method used</t>
        </is>
      </c>
      <c r="C698" s="174" t="n"/>
      <c r="D698" s="173" t="n"/>
      <c r="E698" s="33" t="n"/>
      <c r="F698" s="174" t="n"/>
      <c r="G698" s="173" t="n"/>
      <c r="H698" s="460" t="inlineStr">
        <is>
          <t>Design CFM</t>
        </is>
      </c>
      <c r="I698" s="174" t="n"/>
      <c r="J698" s="173" t="n"/>
      <c r="K698" s="33" t="n"/>
      <c r="L698" s="174" t="n"/>
      <c r="M698" s="173" t="n"/>
    </row>
    <row r="699" ht="13.35" customHeight="1" s="162">
      <c r="B699" s="460" t="inlineStr">
        <is>
          <t>Method Total CFM</t>
        </is>
      </c>
      <c r="C699" s="174" t="n"/>
      <c r="D699" s="173" t="n"/>
      <c r="E699" s="33">
        <f>IF(E698="","",IF(E698="PSP",E686,IF(E698="Filter Grid",E692,IF(E698="Profile Pressure",K695,""))))</f>
        <v/>
      </c>
      <c r="F699" s="174" t="n"/>
      <c r="G699" s="173" t="n"/>
      <c r="H699" s="460" t="inlineStr">
        <is>
          <t>Remarks</t>
        </is>
      </c>
      <c r="I699" s="174" t="n"/>
      <c r="J699" s="173" t="n"/>
      <c r="K699" s="33" t="n"/>
      <c r="L699" s="174" t="n"/>
      <c r="M699" s="173" t="n"/>
    </row>
    <row r="700" ht="13.35" customHeight="1" s="162"/>
    <row r="701" ht="13.35" customHeight="1" s="162"/>
    <row r="702" ht="13.35" customHeight="1" s="162"/>
    <row r="703" ht="13.35" customHeight="1" s="162">
      <c r="B703" s="188" t="inlineStr">
        <is>
          <t>Supply Air Outlets (cont.)</t>
        </is>
      </c>
      <c r="C703" s="174" t="n"/>
      <c r="D703" s="174" t="n"/>
      <c r="E703" s="174" t="n"/>
      <c r="F703" s="173" t="n"/>
      <c r="G703" s="233" t="inlineStr">
        <is>
          <t>Design VEL</t>
        </is>
      </c>
      <c r="H703" s="194" t="inlineStr">
        <is>
          <t>Design CFM</t>
        </is>
      </c>
      <c r="I703" s="188" t="inlineStr">
        <is>
          <t>Initial</t>
        </is>
      </c>
      <c r="J703" s="173" t="n"/>
      <c r="K703" s="188" t="inlineStr">
        <is>
          <t>Final</t>
        </is>
      </c>
      <c r="L703" s="173" t="n"/>
      <c r="M703" s="188" t="inlineStr">
        <is>
          <t>%</t>
        </is>
      </c>
    </row>
    <row r="704" ht="13.35" customHeight="1" s="162">
      <c r="B704" s="153" t="inlineStr">
        <is>
          <t>No.</t>
        </is>
      </c>
      <c r="C704" s="188" t="inlineStr">
        <is>
          <t>Area Served</t>
        </is>
      </c>
      <c r="D704" s="188" t="inlineStr">
        <is>
          <t>Type</t>
        </is>
      </c>
      <c r="E704" s="188" t="inlineStr">
        <is>
          <t>Size</t>
        </is>
      </c>
      <c r="F704" s="188" t="inlineStr">
        <is>
          <t>Ak</t>
        </is>
      </c>
      <c r="G704" s="440" t="n"/>
      <c r="H704" s="440" t="n"/>
      <c r="I704" s="188" t="inlineStr">
        <is>
          <t>VEL</t>
        </is>
      </c>
      <c r="J704" s="188" t="inlineStr">
        <is>
          <t>CFM</t>
        </is>
      </c>
      <c r="K704" s="188" t="inlineStr">
        <is>
          <t>VEL</t>
        </is>
      </c>
      <c r="L704" s="188" t="inlineStr">
        <is>
          <t>CFM</t>
        </is>
      </c>
      <c r="M704" s="440" t="n"/>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307" t="n"/>
      <c r="C725" s="307" t="n"/>
      <c r="E725" s="307"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07" t="n"/>
      <c r="C726" s="307" t="n"/>
      <c r="E726" s="307"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42" t="n"/>
      <c r="C727" s="231" t="inlineStr">
        <is>
          <t>Subtotal (this page)</t>
        </is>
      </c>
      <c r="D727" s="159" t="n"/>
      <c r="E727" s="42" t="n"/>
      <c r="F727" s="42" t="n"/>
      <c r="G727" s="43" t="n"/>
      <c r="H727" s="43">
        <f>IF(SUM(H705:H726)=0,"",SUM(H705:H726))</f>
        <v/>
      </c>
      <c r="I727" s="43" t="n"/>
      <c r="J727" s="43">
        <f>IF(SUM(J705:J726)=0,"",SUM(J705:J726))</f>
        <v/>
      </c>
      <c r="K727" s="43" t="n"/>
      <c r="L727" s="43">
        <f>IF(SUM(L705:L726)=0,"",SUM(L705:L726))</f>
        <v/>
      </c>
      <c r="M727" s="35">
        <f>IF(OR(H727="",H727=0),"",IF(L727="",IF(J727="","",IF(OR(ISTEXT(J727),ISTEXT(H727)),"",J727/H727)),IF(OR(ISTEXT(L727),ISTEXT(H727)),"",L727/H727)))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IF(K802="",H777,K802)</f>
        <v/>
      </c>
      <c r="L737" s="24">
        <f>IF(OR(E802="",E802="Outlets"),L777,E803)</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Shv OD/Bore/PD</t>
        </is>
      </c>
      <c r="J744" s="400" t="n"/>
      <c r="K744" s="401" t="n"/>
      <c r="L744">
        <f>IF('{Equipment Data Entry}'!J59="","",'{Equipment Data Entry}'!J59)</f>
        <v/>
      </c>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Sheave OD/Bore</t>
        </is>
      </c>
      <c r="J745" s="400" t="n"/>
      <c r="K745" s="401" t="n"/>
      <c r="L745">
        <f>IF('{Equipment Data Entry}'!K59="","",'{Equipment Data Entry}'!K59)</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MAU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IF(SUM(H761:H776)+SUM(H809:H830)=0,"",SUM(H761:H776)+SUM(H809:H830))</f>
        <v/>
      </c>
      <c r="I777" s="43" t="n"/>
      <c r="J777" s="43">
        <f>IF(SUM(J761:J776)+SUM(J809:J830)=0,"",SUM(J761:J776)+SUM(J809:J830))</f>
        <v/>
      </c>
      <c r="K777" s="43" t="n"/>
      <c r="L777" s="43">
        <f>IF(SUM(L761:L776)+SUM(L809:L830)=0,"",SUM(L761:L776)+SUM(L809:L830))</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Vel 1-10</t>
        </is>
      </c>
      <c r="C788" s="173" t="n"/>
      <c r="D788" s="33" t="n"/>
      <c r="E788" s="33" t="n"/>
      <c r="F788" s="33" t="n"/>
      <c r="G788" s="33" t="n"/>
      <c r="H788" s="33" t="n"/>
      <c r="I788" s="33" t="n"/>
      <c r="J788" s="33" t="n"/>
      <c r="K788" s="33" t="n"/>
      <c r="L788" s="33" t="n"/>
      <c r="M788" s="33" t="n"/>
    </row>
    <row r="789" ht="13.35" customHeight="1" s="162">
      <c r="B789" s="460" t="inlineStr">
        <is>
          <t>Vel 11-20</t>
        </is>
      </c>
      <c r="C789" s="173" t="n"/>
      <c r="D789" s="33" t="n"/>
      <c r="E789" s="33" t="n"/>
      <c r="F789" s="33" t="n"/>
      <c r="G789" s="33" t="n"/>
      <c r="H789" s="33" t="n"/>
      <c r="I789" s="33" t="n"/>
      <c r="J789" s="33" t="n"/>
      <c r="K789" s="33" t="n"/>
      <c r="L789" s="33" t="n"/>
      <c r="M789" s="33" t="n"/>
    </row>
    <row r="790" ht="13.35" customHeight="1" s="162">
      <c r="B790" s="460" t="inlineStr">
        <is>
          <t>PSP CFM</t>
        </is>
      </c>
      <c r="C790" s="174" t="n"/>
      <c r="D790" s="173" t="n"/>
      <c r="E790" s="33">
        <f>IF(OR(D787="",G787="",COUNT(D788:M789)=0),"",IF(OR(ISTEXT(D787),ISTEXT(G787)),"",AVERAGE(D788:M789)*(D787-2-2*N(J787))*G787*N(M787)/144))</f>
        <v/>
      </c>
      <c r="F790" s="174" t="n"/>
      <c r="G790" s="173" t="n"/>
      <c r="H790" s="460" t="inlineStr">
        <is>
          <t>CFM / ft</t>
        </is>
      </c>
      <c r="I790" s="174" t="n"/>
      <c r="J790" s="173" t="n"/>
      <c r="K790" s="33">
        <f>IF(OR(E790="",D787=""),"",IF(OR(ISTEXT(E790),ISTEXT(D787)),"",E790/(D787/12)))</f>
        <v/>
      </c>
      <c r="L790" s="174" t="n"/>
      <c r="M790" s="173" t="n"/>
    </row>
    <row r="791" ht="13.35" customHeight="1" s="162"/>
    <row r="792" ht="13.35" customHeight="1" s="162">
      <c r="B792" s="188" t="inlineStr">
        <is>
          <t>Supply Filter Grid (VelGrid, K 1.35): CFM = velocity × free area × K</t>
        </is>
      </c>
      <c r="C792" s="174" t="n"/>
      <c r="D792" s="174" t="n"/>
      <c r="E792" s="174" t="n"/>
      <c r="F792" s="174" t="n"/>
      <c r="G792" s="174" t="n"/>
      <c r="H792" s="174" t="n"/>
      <c r="I792" s="174" t="n"/>
      <c r="J792" s="174" t="n"/>
      <c r="K792" s="174" t="n"/>
      <c r="L792" s="174" t="n"/>
      <c r="M792" s="173" t="n"/>
    </row>
    <row r="793" ht="13.35" customHeight="1" s="162">
      <c r="B793" s="460" t="inlineStr">
        <is>
          <t>Filter Size</t>
        </is>
      </c>
      <c r="C793" s="33" t="n"/>
      <c r="D793" s="33" t="n"/>
      <c r="E793" s="33" t="n"/>
      <c r="F793" s="33" t="n"/>
      <c r="G793" s="33" t="n"/>
      <c r="H793" s="33" t="n"/>
      <c r="I793" s="33" t="n"/>
      <c r="J793" s="33" t="n"/>
      <c r="K793" s="33" t="n"/>
      <c r="L793" s="33" t="n"/>
      <c r="M793" s="33" t="n"/>
    </row>
    <row r="794" ht="13.35" customHeight="1" s="162">
      <c r="B794" s="460" t="inlineStr">
        <is>
          <t>Velocity (fpm)</t>
        </is>
      </c>
      <c r="C794" s="33" t="n"/>
      <c r="D794" s="33" t="n"/>
      <c r="E794" s="33" t="n"/>
      <c r="F794" s="33" t="n"/>
      <c r="G794" s="33" t="n"/>
      <c r="H794" s="33" t="n"/>
      <c r="I794" s="33" t="n"/>
      <c r="J794" s="33" t="n"/>
      <c r="K794" s="33" t="n"/>
      <c r="L794" s="33" t="n"/>
      <c r="M794" s="33" t="n"/>
    </row>
    <row r="795" ht="13.35" customHeight="1" s="162">
      <c r="B795" s="460" t="inlineStr">
        <is>
          <t>CFM</t>
        </is>
      </c>
      <c r="C795" s="33">
        <f>IF(OR(C793="",C794=""),"",IF(OR(ISTEXT(C794),C793="N/A",C793="Not Avail.",C793="Not Acc.",C793="N/L"),"",C794*IFERROR(INDEX('{Dropdowns}'!$J:$J,MATCH("Supply Filter (VelGrid)|"&amp;C793,'{Dropdowns}'!$H:$H,0)),0)*IFERROR(INDEX('{Dropdowns}'!$K:$K,MATCH("Supply Filter (VelGrid)|"&amp;C793,'{Dropdowns}'!$H:$H,0)),0)))</f>
        <v/>
      </c>
      <c r="D795" s="33">
        <f>IF(OR(D793="",D794=""),"",IF(OR(ISTEXT(D794),D793="N/A",D793="Not Avail.",D793="Not Acc.",D793="N/L"),"",D794*IFERROR(INDEX('{Dropdowns}'!$J:$J,MATCH("Supply Filter (VelGrid)|"&amp;D793,'{Dropdowns}'!$H:$H,0)),0)*IFERROR(INDEX('{Dropdowns}'!$K:$K,MATCH("Supply Filter (VelGrid)|"&amp;D793,'{Dropdowns}'!$H:$H,0)),0)))</f>
        <v/>
      </c>
      <c r="E795" s="33">
        <f>IF(OR(E793="",E794=""),"",IF(OR(ISTEXT(E794),E793="N/A",E793="Not Avail.",E793="Not Acc.",E793="N/L"),"",E794*IFERROR(INDEX('{Dropdowns}'!$J:$J,MATCH("Supply Filter (VelGrid)|"&amp;E793,'{Dropdowns}'!$H:$H,0)),0)*IFERROR(INDEX('{Dropdowns}'!$K:$K,MATCH("Supply Filter (VelGrid)|"&amp;E793,'{Dropdowns}'!$H:$H,0)),0)))</f>
        <v/>
      </c>
      <c r="F795" s="33">
        <f>IF(OR(F793="",F794=""),"",IF(OR(ISTEXT(F794),F793="N/A",F793="Not Avail.",F793="Not Acc.",F793="N/L"),"",F794*IFERROR(INDEX('{Dropdowns}'!$J:$J,MATCH("Supply Filter (VelGrid)|"&amp;F793,'{Dropdowns}'!$H:$H,0)),0)*IFERROR(INDEX('{Dropdowns}'!$K:$K,MATCH("Supply Filter (VelGrid)|"&amp;F793,'{Dropdowns}'!$H:$H,0)),0)))</f>
        <v/>
      </c>
      <c r="G795" s="33">
        <f>IF(OR(G793="",G794=""),"",IF(OR(ISTEXT(G794),G793="N/A",G793="Not Avail.",G793="Not Acc.",G793="N/L"),"",G794*IFERROR(INDEX('{Dropdowns}'!$J:$J,MATCH("Supply Filter (VelGrid)|"&amp;G793,'{Dropdowns}'!$H:$H,0)),0)*IFERROR(INDEX('{Dropdowns}'!$K:$K,MATCH("Supply Filter (VelGrid)|"&amp;G793,'{Dropdowns}'!$H:$H,0)),0)))</f>
        <v/>
      </c>
      <c r="H795" s="33">
        <f>IF(OR(H793="",H794=""),"",IF(OR(ISTEXT(H794),H793="N/A",H793="Not Avail.",H793="Not Acc.",H793="N/L"),"",H794*IFERROR(INDEX('{Dropdowns}'!$J:$J,MATCH("Supply Filter (VelGrid)|"&amp;H793,'{Dropdowns}'!$H:$H,0)),0)*IFERROR(INDEX('{Dropdowns}'!$K:$K,MATCH("Supply Filter (VelGrid)|"&amp;H793,'{Dropdowns}'!$H:$H,0)),0)))</f>
        <v/>
      </c>
      <c r="I795" s="33">
        <f>IF(OR(I793="",I794=""),"",IF(OR(ISTEXT(I794),I793="N/A",I793="Not Avail.",I793="Not Acc.",I793="N/L"),"",I794*IFERROR(INDEX('{Dropdowns}'!$J:$J,MATCH("Supply Filter (VelGrid)|"&amp;I793,'{Dropdowns}'!$H:$H,0)),0)*IFERROR(INDEX('{Dropdowns}'!$K:$K,MATCH("Supply Filter (VelGrid)|"&amp;I793,'{Dropdowns}'!$H:$H,0)),0)))</f>
        <v/>
      </c>
      <c r="J795" s="33">
        <f>IF(OR(J793="",J794=""),"",IF(OR(ISTEXT(J794),J793="N/A",J793="Not Avail.",J793="Not Acc.",J793="N/L"),"",J794*IFERROR(INDEX('{Dropdowns}'!$J:$J,MATCH("Supply Filter (VelGrid)|"&amp;J793,'{Dropdowns}'!$H:$H,0)),0)*IFERROR(INDEX('{Dropdowns}'!$K:$K,MATCH("Supply Filter (VelGrid)|"&amp;J793,'{Dropdowns}'!$H:$H,0)),0)))</f>
        <v/>
      </c>
      <c r="K795" s="33">
        <f>IF(OR(K793="",K794=""),"",IF(OR(ISTEXT(K794),K793="N/A",K793="Not Avail.",K793="Not Acc.",K793="N/L"),"",K794*IFERROR(INDEX('{Dropdowns}'!$J:$J,MATCH("Supply Filter (VelGrid)|"&amp;K793,'{Dropdowns}'!$H:$H,0)),0)*IFERROR(INDEX('{Dropdowns}'!$K:$K,MATCH("Supply Filter (VelGrid)|"&amp;K793,'{Dropdowns}'!$H:$H,0)),0)))</f>
        <v/>
      </c>
      <c r="L795" s="33">
        <f>IF(OR(L793="",L794=""),"",IF(OR(ISTEXT(L794),L793="N/A",L793="Not Avail.",L793="Not Acc.",L793="N/L"),"",L794*IFERROR(INDEX('{Dropdowns}'!$J:$J,MATCH("Supply Filter (VelGrid)|"&amp;L793,'{Dropdowns}'!$H:$H,0)),0)*IFERROR(INDEX('{Dropdowns}'!$K:$K,MATCH("Supply Filter (VelGrid)|"&amp;L793,'{Dropdowns}'!$H:$H,0)),0)))</f>
        <v/>
      </c>
      <c r="M795" s="33">
        <f>IF(OR(M793="",M794=""),"",IF(OR(ISTEXT(M794),M793="N/A",M793="Not Avail.",M793="Not Acc.",M793="N/L"),"",M794*IFERROR(INDEX('{Dropdowns}'!$J:$J,MATCH("Supply Filter (VelGrid)|"&amp;M793,'{Dropdowns}'!$H:$H,0)),0)*IFERROR(INDEX('{Dropdowns}'!$K:$K,MATCH("Supply Filter (VelGrid)|"&amp;M793,'{Dropdowns}'!$H:$H,0)),0)))</f>
        <v/>
      </c>
    </row>
    <row r="796" ht="13.35" customHeight="1" s="162">
      <c r="B796" s="460" t="inlineStr">
        <is>
          <t>Filter Grid Total CFM</t>
        </is>
      </c>
      <c r="C796" s="174" t="n"/>
      <c r="D796" s="173" t="n"/>
      <c r="E796" s="33">
        <f>IF(SUM(C795:M795)=0,"",SUM(C795:M795))</f>
        <v/>
      </c>
      <c r="F796" s="174" t="n"/>
      <c r="G796" s="173" t="n"/>
    </row>
    <row r="797" ht="13.35" customHeight="1" s="162"/>
    <row r="798" ht="13.35" customHeight="1" s="162">
      <c r="B798" s="188" t="inlineStr">
        <is>
          <t>Direct-Fired Burner Profile Pressure → Supply CFM (Evergreen table)</t>
        </is>
      </c>
      <c r="C798" s="174" t="n"/>
      <c r="D798" s="174" t="n"/>
      <c r="E798" s="174" t="n"/>
      <c r="F798" s="174" t="n"/>
      <c r="G798" s="174" t="n"/>
      <c r="H798" s="174" t="n"/>
      <c r="I798" s="174" t="n"/>
      <c r="J798" s="174" t="n"/>
      <c r="K798" s="174" t="n"/>
      <c r="L798" s="174" t="n"/>
      <c r="M798" s="173" t="n"/>
    </row>
    <row r="799" ht="13.35" customHeight="1" s="162">
      <c r="B799" s="460" t="inlineStr">
        <is>
          <t>Housing (1-5)</t>
        </is>
      </c>
      <c r="C799" s="173" t="n"/>
      <c r="D799" s="33" t="n"/>
      <c r="E799" s="460" t="inlineStr">
        <is>
          <t>Profile P (in wg)</t>
        </is>
      </c>
      <c r="F799" s="174" t="n"/>
      <c r="G799" s="173" t="n"/>
      <c r="H799" s="32" t="n"/>
      <c r="I799" s="460" t="inlineStr">
        <is>
          <t>Derived CFM</t>
        </is>
      </c>
      <c r="J799" s="173" t="n"/>
      <c r="K799" s="33">
        <f>IF(OR(D799="",H799=""),"",IF(ISTEXT(H799),"",IF(H799&lt;0.15,"Pressure too low",IF(H799&gt;0.65,"Pressure too high",IF(ISTEXT(D799),"",INDEX('{Dropdowns}'!$V$2:$Z$12,MATCH(H799,'{Dropdowns}'!$U$2:$U$12,1),D799)+(H799-INDEX('{Dropdowns}'!$U$2:$U$12,MATCH(H799,'{Dropdowns}'!$U$2:$U$12,1)))*(INDEX('{Dropdowns}'!$V$2:$Z$12,MIN(MATCH(H799,'{Dropdowns}'!$U$2:$U$12,1)+1,11),D799)-INDEX('{Dropdowns}'!$V$2:$Z$12,MATCH(H799,'{Dropdowns}'!$U$2:$U$12,1),D799))/0.05)))))</f>
        <v/>
      </c>
      <c r="L799" s="174" t="n"/>
      <c r="M799" s="173" t="n"/>
    </row>
    <row r="800" ht="13.35" customHeight="1" s="162"/>
    <row r="801" ht="13.35" customHeight="1" s="162">
      <c r="B801" s="188" t="inlineStr">
        <is>
          <t>Airflow Basis for Total Airflow (page 1)</t>
        </is>
      </c>
      <c r="C801" s="174" t="n"/>
      <c r="D801" s="174" t="n"/>
      <c r="E801" s="174" t="n"/>
      <c r="F801" s="174" t="n"/>
      <c r="G801" s="174" t="n"/>
      <c r="H801" s="174" t="n"/>
      <c r="I801" s="174" t="n"/>
      <c r="J801" s="174" t="n"/>
      <c r="K801" s="174" t="n"/>
      <c r="L801" s="174" t="n"/>
      <c r="M801" s="173" t="n"/>
    </row>
    <row r="802" ht="13.35" customHeight="1" s="162">
      <c r="B802" s="460" t="inlineStr">
        <is>
          <t>Method used</t>
        </is>
      </c>
      <c r="C802" s="174" t="n"/>
      <c r="D802" s="173" t="n"/>
      <c r="E802" s="33" t="n"/>
      <c r="F802" s="174" t="n"/>
      <c r="G802" s="173" t="n"/>
      <c r="H802" s="460" t="inlineStr">
        <is>
          <t>Design CFM</t>
        </is>
      </c>
      <c r="I802" s="174" t="n"/>
      <c r="J802" s="173" t="n"/>
      <c r="K802" s="33" t="n"/>
      <c r="L802" s="174" t="n"/>
      <c r="M802" s="173" t="n"/>
    </row>
    <row r="803" ht="13.35" customHeight="1" s="162">
      <c r="B803" s="460" t="inlineStr">
        <is>
          <t>Method Total CFM</t>
        </is>
      </c>
      <c r="C803" s="174" t="n"/>
      <c r="D803" s="173" t="n"/>
      <c r="E803" s="33">
        <f>IF(E802="","",IF(E802="PSP",E790,IF(E802="Filter Grid",E796,IF(E802="Profile Pressure",K799,""))))</f>
        <v/>
      </c>
      <c r="F803" s="174" t="n"/>
      <c r="G803" s="173" t="n"/>
      <c r="H803" s="460" t="inlineStr">
        <is>
          <t>Remarks</t>
        </is>
      </c>
      <c r="I803" s="174" t="n"/>
      <c r="J803" s="173" t="n"/>
      <c r="K803" s="33" t="n"/>
      <c r="L803" s="174" t="n"/>
      <c r="M803" s="173" t="n"/>
    </row>
    <row r="804" ht="13.35" customHeight="1" s="162"/>
    <row r="805" ht="13.35" customHeight="1" s="162"/>
    <row r="806" ht="13.35" customHeight="1" s="162"/>
    <row r="807" ht="13.35" customHeight="1" s="162">
      <c r="B807" s="188" t="inlineStr">
        <is>
          <t>Supply Air Outlets (cont.)</t>
        </is>
      </c>
      <c r="C807" s="174" t="n"/>
      <c r="D807" s="174" t="n"/>
      <c r="E807" s="174" t="n"/>
      <c r="F807" s="173" t="n"/>
      <c r="G807" s="233" t="inlineStr">
        <is>
          <t>Design VEL</t>
        </is>
      </c>
      <c r="H807" s="194" t="inlineStr">
        <is>
          <t>Design CFM</t>
        </is>
      </c>
      <c r="I807" s="188" t="inlineStr">
        <is>
          <t>Initial</t>
        </is>
      </c>
      <c r="J807" s="173" t="n"/>
      <c r="K807" s="188" t="inlineStr">
        <is>
          <t>Final</t>
        </is>
      </c>
      <c r="L807" s="173" t="n"/>
      <c r="M807" s="188" t="inlineStr">
        <is>
          <t>%</t>
        </is>
      </c>
    </row>
    <row r="808" ht="13.35" customHeight="1" s="162">
      <c r="B808" s="153" t="inlineStr">
        <is>
          <t>No.</t>
        </is>
      </c>
      <c r="C808" s="188" t="inlineStr">
        <is>
          <t>Area Served</t>
        </is>
      </c>
      <c r="D808" s="188" t="inlineStr">
        <is>
          <t>Type</t>
        </is>
      </c>
      <c r="E808" s="188" t="inlineStr">
        <is>
          <t>Size</t>
        </is>
      </c>
      <c r="F808" s="188" t="inlineStr">
        <is>
          <t>Ak</t>
        </is>
      </c>
      <c r="G808" s="440" t="n"/>
      <c r="H808" s="440" t="n"/>
      <c r="I808" s="188" t="inlineStr">
        <is>
          <t>VEL</t>
        </is>
      </c>
      <c r="J808" s="188" t="inlineStr">
        <is>
          <t>CFM</t>
        </is>
      </c>
      <c r="K808" s="188" t="inlineStr">
        <is>
          <t>VEL</t>
        </is>
      </c>
      <c r="L808" s="188" t="inlineStr">
        <is>
          <t>CFM</t>
        </is>
      </c>
      <c r="M808" s="440" t="n"/>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307" t="n"/>
      <c r="C829" s="307" t="n"/>
      <c r="E829" s="307"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07" t="n"/>
      <c r="C830" s="307" t="n"/>
      <c r="E830" s="307"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42" t="n"/>
      <c r="C831" s="231" t="inlineStr">
        <is>
          <t>Subtotal (this page)</t>
        </is>
      </c>
      <c r="D831" s="159" t="n"/>
      <c r="E831" s="42" t="n"/>
      <c r="F831" s="42" t="n"/>
      <c r="G831" s="43" t="n"/>
      <c r="H831" s="43">
        <f>IF(SUM(H809:H830)=0,"",SUM(H809:H830))</f>
        <v/>
      </c>
      <c r="I831" s="43" t="n"/>
      <c r="J831" s="43">
        <f>IF(SUM(J809:J830)=0,"",SUM(J809:J830))</f>
        <v/>
      </c>
      <c r="K831" s="43" t="n"/>
      <c r="L831" s="43">
        <f>IF(SUM(L809:L830)=0,"",SUM(L809:L830))</f>
        <v/>
      </c>
      <c r="M831" s="35">
        <f>IF(OR(H831="",H831=0),"",IF(L831="",IF(J831="","",IF(OR(ISTEXT(J831),ISTEXT(H831)),"",J831/H831)),IF(OR(ISTEXT(L831),ISTEXT(H831)),"",L831/H831)))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IF(K906="",H881,K906)</f>
        <v/>
      </c>
      <c r="L841" s="24">
        <f>IF(OR(E906="",E906="Outlets"),L881,E907)</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Shv OD/Bore/PD</t>
        </is>
      </c>
      <c r="J848" s="400" t="n"/>
      <c r="K848" s="401" t="n"/>
      <c r="L848">
        <f>IF('{Equipment Data Entry}'!J60="","",'{Equipment Data Entry}'!J60)</f>
        <v/>
      </c>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Sheave OD/Bore</t>
        </is>
      </c>
      <c r="J849" s="400" t="n"/>
      <c r="K849" s="401" t="n"/>
      <c r="L849">
        <f>IF('{Equipment Data Entry}'!K60="","",'{Equipment Data Entry}'!K60)</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MAU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IF(SUM(H865:H880)+SUM(H913:H934)=0,"",SUM(H865:H880)+SUM(H913:H934))</f>
        <v/>
      </c>
      <c r="I881" s="43" t="n"/>
      <c r="J881" s="43">
        <f>IF(SUM(J865:J880)+SUM(J913:J934)=0,"",SUM(J865:J880)+SUM(J913:J934))</f>
        <v/>
      </c>
      <c r="K881" s="43" t="n"/>
      <c r="L881" s="43">
        <f>IF(SUM(L865:L880)+SUM(L913:L934)=0,"",SUM(L865:L880)+SUM(L913:L934))</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Vel 1-10</t>
        </is>
      </c>
      <c r="C892" s="173" t="n"/>
      <c r="D892" s="33" t="n"/>
      <c r="E892" s="33" t="n"/>
      <c r="F892" s="33" t="n"/>
      <c r="G892" s="33" t="n"/>
      <c r="H892" s="33" t="n"/>
      <c r="I892" s="33" t="n"/>
      <c r="J892" s="33" t="n"/>
      <c r="K892" s="33" t="n"/>
      <c r="L892" s="33" t="n"/>
      <c r="M892" s="33" t="n"/>
    </row>
    <row r="893" ht="13.35" customHeight="1" s="162">
      <c r="B893" s="460" t="inlineStr">
        <is>
          <t>Vel 11-20</t>
        </is>
      </c>
      <c r="C893" s="173" t="n"/>
      <c r="D893" s="33" t="n"/>
      <c r="E893" s="33" t="n"/>
      <c r="F893" s="33" t="n"/>
      <c r="G893" s="33" t="n"/>
      <c r="H893" s="33" t="n"/>
      <c r="I893" s="33" t="n"/>
      <c r="J893" s="33" t="n"/>
      <c r="K893" s="33" t="n"/>
      <c r="L893" s="33" t="n"/>
      <c r="M893" s="33" t="n"/>
    </row>
    <row r="894" ht="13.35" customHeight="1" s="162">
      <c r="B894" s="460" t="inlineStr">
        <is>
          <t>PSP CFM</t>
        </is>
      </c>
      <c r="C894" s="174" t="n"/>
      <c r="D894" s="173" t="n"/>
      <c r="E894" s="33">
        <f>IF(OR(D891="",G891="",COUNT(D892:M893)=0),"",IF(OR(ISTEXT(D891),ISTEXT(G891)),"",AVERAGE(D892:M893)*(D891-2-2*N(J891))*G891*N(M891)/144))</f>
        <v/>
      </c>
      <c r="F894" s="174" t="n"/>
      <c r="G894" s="173" t="n"/>
      <c r="H894" s="460" t="inlineStr">
        <is>
          <t>CFM / ft</t>
        </is>
      </c>
      <c r="I894" s="174" t="n"/>
      <c r="J894" s="173" t="n"/>
      <c r="K894" s="33">
        <f>IF(OR(E894="",D891=""),"",IF(OR(ISTEXT(E894),ISTEXT(D891)),"",E894/(D891/12)))</f>
        <v/>
      </c>
      <c r="L894" s="174" t="n"/>
      <c r="M894" s="173" t="n"/>
    </row>
    <row r="895" ht="13.35" customHeight="1" s="162"/>
    <row r="896" ht="13.35" customHeight="1" s="162">
      <c r="B896" s="188" t="inlineStr">
        <is>
          <t>Supply Filter Grid (VelGrid, K 1.35): CFM = velocity × free area × K</t>
        </is>
      </c>
      <c r="C896" s="174" t="n"/>
      <c r="D896" s="174" t="n"/>
      <c r="E896" s="174" t="n"/>
      <c r="F896" s="174" t="n"/>
      <c r="G896" s="174" t="n"/>
      <c r="H896" s="174" t="n"/>
      <c r="I896" s="174" t="n"/>
      <c r="J896" s="174" t="n"/>
      <c r="K896" s="174" t="n"/>
      <c r="L896" s="174" t="n"/>
      <c r="M896" s="173" t="n"/>
    </row>
    <row r="897" ht="13.35" customHeight="1" s="162">
      <c r="B897" s="460" t="inlineStr">
        <is>
          <t>Filter Size</t>
        </is>
      </c>
      <c r="C897" s="33" t="n"/>
      <c r="D897" s="33" t="n"/>
      <c r="E897" s="33" t="n"/>
      <c r="F897" s="33" t="n"/>
      <c r="G897" s="33" t="n"/>
      <c r="H897" s="33" t="n"/>
      <c r="I897" s="33" t="n"/>
      <c r="J897" s="33" t="n"/>
      <c r="K897" s="33" t="n"/>
      <c r="L897" s="33" t="n"/>
      <c r="M897" s="33" t="n"/>
    </row>
    <row r="898" ht="13.35" customHeight="1" s="162">
      <c r="B898" s="460" t="inlineStr">
        <is>
          <t>Velocity (fpm)</t>
        </is>
      </c>
      <c r="C898" s="33" t="n"/>
      <c r="D898" s="33" t="n"/>
      <c r="E898" s="33" t="n"/>
      <c r="F898" s="33" t="n"/>
      <c r="G898" s="33" t="n"/>
      <c r="H898" s="33" t="n"/>
      <c r="I898" s="33" t="n"/>
      <c r="J898" s="33" t="n"/>
      <c r="K898" s="33" t="n"/>
      <c r="L898" s="33" t="n"/>
      <c r="M898" s="33" t="n"/>
    </row>
    <row r="899" ht="13.35" customHeight="1" s="162">
      <c r="B899" s="460" t="inlineStr">
        <is>
          <t>CFM</t>
        </is>
      </c>
      <c r="C899" s="33">
        <f>IF(OR(C897="",C898=""),"",IF(OR(ISTEXT(C898),C897="N/A",C897="Not Avail.",C897="Not Acc.",C897="N/L"),"",C898*IFERROR(INDEX('{Dropdowns}'!$J:$J,MATCH("Supply Filter (VelGrid)|"&amp;C897,'{Dropdowns}'!$H:$H,0)),0)*IFERROR(INDEX('{Dropdowns}'!$K:$K,MATCH("Supply Filter (VelGrid)|"&amp;C897,'{Dropdowns}'!$H:$H,0)),0)))</f>
        <v/>
      </c>
      <c r="D899" s="33">
        <f>IF(OR(D897="",D898=""),"",IF(OR(ISTEXT(D898),D897="N/A",D897="Not Avail.",D897="Not Acc.",D897="N/L"),"",D898*IFERROR(INDEX('{Dropdowns}'!$J:$J,MATCH("Supply Filter (VelGrid)|"&amp;D897,'{Dropdowns}'!$H:$H,0)),0)*IFERROR(INDEX('{Dropdowns}'!$K:$K,MATCH("Supply Filter (VelGrid)|"&amp;D897,'{Dropdowns}'!$H:$H,0)),0)))</f>
        <v/>
      </c>
      <c r="E899" s="33">
        <f>IF(OR(E897="",E898=""),"",IF(OR(ISTEXT(E898),E897="N/A",E897="Not Avail.",E897="Not Acc.",E897="N/L"),"",E898*IFERROR(INDEX('{Dropdowns}'!$J:$J,MATCH("Supply Filter (VelGrid)|"&amp;E897,'{Dropdowns}'!$H:$H,0)),0)*IFERROR(INDEX('{Dropdowns}'!$K:$K,MATCH("Supply Filter (VelGrid)|"&amp;E897,'{Dropdowns}'!$H:$H,0)),0)))</f>
        <v/>
      </c>
      <c r="F899" s="33">
        <f>IF(OR(F897="",F898=""),"",IF(OR(ISTEXT(F898),F897="N/A",F897="Not Avail.",F897="Not Acc.",F897="N/L"),"",F898*IFERROR(INDEX('{Dropdowns}'!$J:$J,MATCH("Supply Filter (VelGrid)|"&amp;F897,'{Dropdowns}'!$H:$H,0)),0)*IFERROR(INDEX('{Dropdowns}'!$K:$K,MATCH("Supply Filter (VelGrid)|"&amp;F897,'{Dropdowns}'!$H:$H,0)),0)))</f>
        <v/>
      </c>
      <c r="G899" s="33">
        <f>IF(OR(G897="",G898=""),"",IF(OR(ISTEXT(G898),G897="N/A",G897="Not Avail.",G897="Not Acc.",G897="N/L"),"",G898*IFERROR(INDEX('{Dropdowns}'!$J:$J,MATCH("Supply Filter (VelGrid)|"&amp;G897,'{Dropdowns}'!$H:$H,0)),0)*IFERROR(INDEX('{Dropdowns}'!$K:$K,MATCH("Supply Filter (VelGrid)|"&amp;G897,'{Dropdowns}'!$H:$H,0)),0)))</f>
        <v/>
      </c>
      <c r="H899" s="33">
        <f>IF(OR(H897="",H898=""),"",IF(OR(ISTEXT(H898),H897="N/A",H897="Not Avail.",H897="Not Acc.",H897="N/L"),"",H898*IFERROR(INDEX('{Dropdowns}'!$J:$J,MATCH("Supply Filter (VelGrid)|"&amp;H897,'{Dropdowns}'!$H:$H,0)),0)*IFERROR(INDEX('{Dropdowns}'!$K:$K,MATCH("Supply Filter (VelGrid)|"&amp;H897,'{Dropdowns}'!$H:$H,0)),0)))</f>
        <v/>
      </c>
      <c r="I899" s="33">
        <f>IF(OR(I897="",I898=""),"",IF(OR(ISTEXT(I898),I897="N/A",I897="Not Avail.",I897="Not Acc.",I897="N/L"),"",I898*IFERROR(INDEX('{Dropdowns}'!$J:$J,MATCH("Supply Filter (VelGrid)|"&amp;I897,'{Dropdowns}'!$H:$H,0)),0)*IFERROR(INDEX('{Dropdowns}'!$K:$K,MATCH("Supply Filter (VelGrid)|"&amp;I897,'{Dropdowns}'!$H:$H,0)),0)))</f>
        <v/>
      </c>
      <c r="J899" s="33">
        <f>IF(OR(J897="",J898=""),"",IF(OR(ISTEXT(J898),J897="N/A",J897="Not Avail.",J897="Not Acc.",J897="N/L"),"",J898*IFERROR(INDEX('{Dropdowns}'!$J:$J,MATCH("Supply Filter (VelGrid)|"&amp;J897,'{Dropdowns}'!$H:$H,0)),0)*IFERROR(INDEX('{Dropdowns}'!$K:$K,MATCH("Supply Filter (VelGrid)|"&amp;J897,'{Dropdowns}'!$H:$H,0)),0)))</f>
        <v/>
      </c>
      <c r="K899" s="33">
        <f>IF(OR(K897="",K898=""),"",IF(OR(ISTEXT(K898),K897="N/A",K897="Not Avail.",K897="Not Acc.",K897="N/L"),"",K898*IFERROR(INDEX('{Dropdowns}'!$J:$J,MATCH("Supply Filter (VelGrid)|"&amp;K897,'{Dropdowns}'!$H:$H,0)),0)*IFERROR(INDEX('{Dropdowns}'!$K:$K,MATCH("Supply Filter (VelGrid)|"&amp;K897,'{Dropdowns}'!$H:$H,0)),0)))</f>
        <v/>
      </c>
      <c r="L899" s="33">
        <f>IF(OR(L897="",L898=""),"",IF(OR(ISTEXT(L898),L897="N/A",L897="Not Avail.",L897="Not Acc.",L897="N/L"),"",L898*IFERROR(INDEX('{Dropdowns}'!$J:$J,MATCH("Supply Filter (VelGrid)|"&amp;L897,'{Dropdowns}'!$H:$H,0)),0)*IFERROR(INDEX('{Dropdowns}'!$K:$K,MATCH("Supply Filter (VelGrid)|"&amp;L897,'{Dropdowns}'!$H:$H,0)),0)))</f>
        <v/>
      </c>
      <c r="M899" s="33">
        <f>IF(OR(M897="",M898=""),"",IF(OR(ISTEXT(M898),M897="N/A",M897="Not Avail.",M897="Not Acc.",M897="N/L"),"",M898*IFERROR(INDEX('{Dropdowns}'!$J:$J,MATCH("Supply Filter (VelGrid)|"&amp;M897,'{Dropdowns}'!$H:$H,0)),0)*IFERROR(INDEX('{Dropdowns}'!$K:$K,MATCH("Supply Filter (VelGrid)|"&amp;M897,'{Dropdowns}'!$H:$H,0)),0)))</f>
        <v/>
      </c>
    </row>
    <row r="900" ht="13.35" customHeight="1" s="162">
      <c r="B900" s="460" t="inlineStr">
        <is>
          <t>Filter Grid Total CFM</t>
        </is>
      </c>
      <c r="C900" s="174" t="n"/>
      <c r="D900" s="173" t="n"/>
      <c r="E900" s="33">
        <f>IF(SUM(C899:M899)=0,"",SUM(C899:M899))</f>
        <v/>
      </c>
      <c r="F900" s="174" t="n"/>
      <c r="G900" s="173" t="n"/>
    </row>
    <row r="901" ht="13.35" customHeight="1" s="162"/>
    <row r="902" ht="13.35" customHeight="1" s="162">
      <c r="B902" s="188" t="inlineStr">
        <is>
          <t>Direct-Fired Burner Profile Pressure → Supply CFM (Evergreen table)</t>
        </is>
      </c>
      <c r="C902" s="174" t="n"/>
      <c r="D902" s="174" t="n"/>
      <c r="E902" s="174" t="n"/>
      <c r="F902" s="174" t="n"/>
      <c r="G902" s="174" t="n"/>
      <c r="H902" s="174" t="n"/>
      <c r="I902" s="174" t="n"/>
      <c r="J902" s="174" t="n"/>
      <c r="K902" s="174" t="n"/>
      <c r="L902" s="174" t="n"/>
      <c r="M902" s="173" t="n"/>
    </row>
    <row r="903" ht="13.35" customHeight="1" s="162">
      <c r="B903" s="460" t="inlineStr">
        <is>
          <t>Housing (1-5)</t>
        </is>
      </c>
      <c r="C903" s="173" t="n"/>
      <c r="D903" s="33" t="n"/>
      <c r="E903" s="460" t="inlineStr">
        <is>
          <t>Profile P (in wg)</t>
        </is>
      </c>
      <c r="F903" s="174" t="n"/>
      <c r="G903" s="173" t="n"/>
      <c r="H903" s="32" t="n"/>
      <c r="I903" s="460" t="inlineStr">
        <is>
          <t>Derived CFM</t>
        </is>
      </c>
      <c r="J903" s="173" t="n"/>
      <c r="K903" s="33">
        <f>IF(OR(D903="",H903=""),"",IF(ISTEXT(H903),"",IF(H903&lt;0.15,"Pressure too low",IF(H903&gt;0.65,"Pressure too high",IF(ISTEXT(D903),"",INDEX('{Dropdowns}'!$V$2:$Z$12,MATCH(H903,'{Dropdowns}'!$U$2:$U$12,1),D903)+(H903-INDEX('{Dropdowns}'!$U$2:$U$12,MATCH(H903,'{Dropdowns}'!$U$2:$U$12,1)))*(INDEX('{Dropdowns}'!$V$2:$Z$12,MIN(MATCH(H903,'{Dropdowns}'!$U$2:$U$12,1)+1,11),D903)-INDEX('{Dropdowns}'!$V$2:$Z$12,MATCH(H903,'{Dropdowns}'!$U$2:$U$12,1),D903))/0.05)))))</f>
        <v/>
      </c>
      <c r="L903" s="174" t="n"/>
      <c r="M903" s="173" t="n"/>
    </row>
    <row r="904" ht="13.35" customHeight="1" s="162"/>
    <row r="905" ht="13.35" customHeight="1" s="162">
      <c r="B905" s="188" t="inlineStr">
        <is>
          <t>Airflow Basis for Total Airflow (page 1)</t>
        </is>
      </c>
      <c r="C905" s="174" t="n"/>
      <c r="D905" s="174" t="n"/>
      <c r="E905" s="174" t="n"/>
      <c r="F905" s="174" t="n"/>
      <c r="G905" s="174" t="n"/>
      <c r="H905" s="174" t="n"/>
      <c r="I905" s="174" t="n"/>
      <c r="J905" s="174" t="n"/>
      <c r="K905" s="174" t="n"/>
      <c r="L905" s="174" t="n"/>
      <c r="M905" s="173" t="n"/>
    </row>
    <row r="906" ht="13.35" customHeight="1" s="162">
      <c r="B906" s="460" t="inlineStr">
        <is>
          <t>Method used</t>
        </is>
      </c>
      <c r="C906" s="174" t="n"/>
      <c r="D906" s="173" t="n"/>
      <c r="E906" s="33" t="n"/>
      <c r="F906" s="174" t="n"/>
      <c r="G906" s="173" t="n"/>
      <c r="H906" s="460" t="inlineStr">
        <is>
          <t>Design CFM</t>
        </is>
      </c>
      <c r="I906" s="174" t="n"/>
      <c r="J906" s="173" t="n"/>
      <c r="K906" s="33" t="n"/>
      <c r="L906" s="174" t="n"/>
      <c r="M906" s="173" t="n"/>
    </row>
    <row r="907" ht="13.35" customHeight="1" s="162">
      <c r="B907" s="460" t="inlineStr">
        <is>
          <t>Method Total CFM</t>
        </is>
      </c>
      <c r="C907" s="174" t="n"/>
      <c r="D907" s="173" t="n"/>
      <c r="E907" s="33">
        <f>IF(E906="","",IF(E906="PSP",E894,IF(E906="Filter Grid",E900,IF(E906="Profile Pressure",K903,""))))</f>
        <v/>
      </c>
      <c r="F907" s="174" t="n"/>
      <c r="G907" s="173" t="n"/>
      <c r="H907" s="460" t="inlineStr">
        <is>
          <t>Remarks</t>
        </is>
      </c>
      <c r="I907" s="174" t="n"/>
      <c r="J907" s="173" t="n"/>
      <c r="K907" s="33" t="n"/>
      <c r="L907" s="174" t="n"/>
      <c r="M907" s="173" t="n"/>
    </row>
    <row r="908" ht="13.35" customHeight="1" s="162"/>
    <row r="909" ht="13.35" customHeight="1" s="162"/>
    <row r="910" ht="13.35" customHeight="1" s="162"/>
    <row r="911" ht="13.35" customHeight="1" s="162">
      <c r="B911" s="188" t="inlineStr">
        <is>
          <t>Supply Air Outlets (cont.)</t>
        </is>
      </c>
      <c r="C911" s="174" t="n"/>
      <c r="D911" s="174" t="n"/>
      <c r="E911" s="174" t="n"/>
      <c r="F911" s="173" t="n"/>
      <c r="G911" s="233" t="inlineStr">
        <is>
          <t>Design VEL</t>
        </is>
      </c>
      <c r="H911" s="194" t="inlineStr">
        <is>
          <t>Design CFM</t>
        </is>
      </c>
      <c r="I911" s="188" t="inlineStr">
        <is>
          <t>Initial</t>
        </is>
      </c>
      <c r="J911" s="173" t="n"/>
      <c r="K911" s="188" t="inlineStr">
        <is>
          <t>Final</t>
        </is>
      </c>
      <c r="L911" s="173" t="n"/>
      <c r="M911" s="188" t="inlineStr">
        <is>
          <t>%</t>
        </is>
      </c>
    </row>
    <row r="912" ht="13.35" customHeight="1" s="162">
      <c r="B912" s="153" t="inlineStr">
        <is>
          <t>No.</t>
        </is>
      </c>
      <c r="C912" s="188" t="inlineStr">
        <is>
          <t>Area Served</t>
        </is>
      </c>
      <c r="D912" s="188" t="inlineStr">
        <is>
          <t>Type</t>
        </is>
      </c>
      <c r="E912" s="188" t="inlineStr">
        <is>
          <t>Size</t>
        </is>
      </c>
      <c r="F912" s="188" t="inlineStr">
        <is>
          <t>Ak</t>
        </is>
      </c>
      <c r="G912" s="440" t="n"/>
      <c r="H912" s="440" t="n"/>
      <c r="I912" s="188" t="inlineStr">
        <is>
          <t>VEL</t>
        </is>
      </c>
      <c r="J912" s="188" t="inlineStr">
        <is>
          <t>CFM</t>
        </is>
      </c>
      <c r="K912" s="188" t="inlineStr">
        <is>
          <t>VEL</t>
        </is>
      </c>
      <c r="L912" s="188" t="inlineStr">
        <is>
          <t>CFM</t>
        </is>
      </c>
      <c r="M912" s="440" t="n"/>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07" t="n"/>
      <c r="C934" s="307" t="n"/>
      <c r="E934" s="307"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42" t="n"/>
      <c r="C935" s="231" t="inlineStr">
        <is>
          <t>Subtotal (this page)</t>
        </is>
      </c>
      <c r="D935" s="159" t="n"/>
      <c r="E935" s="42" t="n"/>
      <c r="F935" s="42" t="n"/>
      <c r="G935" s="43" t="n"/>
      <c r="H935" s="43">
        <f>IF(SUM(H913:H934)=0,"",SUM(H913:H934))</f>
        <v/>
      </c>
      <c r="I935" s="43" t="n"/>
      <c r="J935" s="43">
        <f>IF(SUM(J913:J934)=0,"",SUM(J913:J934))</f>
        <v/>
      </c>
      <c r="K935" s="43" t="n"/>
      <c r="L935" s="43">
        <f>IF(SUM(L913:L934)=0,"",SUM(L913:L934))</f>
        <v/>
      </c>
      <c r="M935" s="35">
        <f>IF(OR(H935="",H935=0),"",IF(L935="",IF(J935="","",IF(OR(ISTEXT(J935),ISTEXT(H935)),"",J935/H935)),IF(OR(ISTEXT(L935),ISTEXT(H935)),"",L935/H935)))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IF(K1010="",H985,K1010)</f>
        <v/>
      </c>
      <c r="L945" s="24">
        <f>IF(OR(E1010="",E1010="Outlets"),L985,E1011)</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Shv OD/Bore/PD</t>
        </is>
      </c>
      <c r="J952" s="400" t="n"/>
      <c r="K952" s="401" t="n"/>
      <c r="L952">
        <f>IF('{Equipment Data Entry}'!J61="","",'{Equipment Data Entry}'!J61)</f>
        <v/>
      </c>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Sheave OD/Bore</t>
        </is>
      </c>
      <c r="J953" s="400" t="n"/>
      <c r="K953" s="401" t="n"/>
      <c r="L953">
        <f>IF('{Equipment Data Entry}'!K61="","",'{Equipment Data Entry}'!K61)</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MAU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IF(SUM(H969:H984)+SUM(H1017:H1038)=0,"",SUM(H969:H984)+SUM(H1017:H1038))</f>
        <v/>
      </c>
      <c r="I985" s="43" t="n"/>
      <c r="J985" s="43">
        <f>IF(SUM(J969:J984)+SUM(J1017:J1038)=0,"",SUM(J969:J984)+SUM(J1017:J1038))</f>
        <v/>
      </c>
      <c r="K985" s="43" t="n"/>
      <c r="L985" s="43">
        <f>IF(SUM(L969:L984)+SUM(L1017:L1038)=0,"",SUM(L969:L984)+SUM(L1017:L1038))</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Vel 1-10</t>
        </is>
      </c>
      <c r="C996" s="173" t="n"/>
      <c r="D996" s="33" t="n"/>
      <c r="E996" s="33" t="n"/>
      <c r="F996" s="33" t="n"/>
      <c r="G996" s="33" t="n"/>
      <c r="H996" s="33" t="n"/>
      <c r="I996" s="33" t="n"/>
      <c r="J996" s="33" t="n"/>
      <c r="K996" s="33" t="n"/>
      <c r="L996" s="33" t="n"/>
      <c r="M996" s="33" t="n"/>
    </row>
    <row r="997" ht="13.35" customHeight="1" s="162">
      <c r="B997" s="460" t="inlineStr">
        <is>
          <t>Vel 11-20</t>
        </is>
      </c>
      <c r="C997" s="173" t="n"/>
      <c r="D997" s="33" t="n"/>
      <c r="E997" s="33" t="n"/>
      <c r="F997" s="33" t="n"/>
      <c r="G997" s="33" t="n"/>
      <c r="H997" s="33" t="n"/>
      <c r="I997" s="33" t="n"/>
      <c r="J997" s="33" t="n"/>
      <c r="K997" s="33" t="n"/>
      <c r="L997" s="33" t="n"/>
      <c r="M997" s="33" t="n"/>
    </row>
    <row r="998" ht="13.35" customHeight="1" s="162">
      <c r="B998" s="460" t="inlineStr">
        <is>
          <t>PSP CFM</t>
        </is>
      </c>
      <c r="C998" s="174" t="n"/>
      <c r="D998" s="173" t="n"/>
      <c r="E998" s="33">
        <f>IF(OR(D995="",G995="",COUNT(D996:M997)=0),"",IF(OR(ISTEXT(D995),ISTEXT(G995)),"",AVERAGE(D996:M997)*(D995-2-2*N(J995))*G995*N(M995)/144))</f>
        <v/>
      </c>
      <c r="F998" s="174" t="n"/>
      <c r="G998" s="173" t="n"/>
      <c r="H998" s="460" t="inlineStr">
        <is>
          <t>CFM / ft</t>
        </is>
      </c>
      <c r="I998" s="174" t="n"/>
      <c r="J998" s="173" t="n"/>
      <c r="K998" s="33">
        <f>IF(OR(E998="",D995=""),"",IF(OR(ISTEXT(E998),ISTEXT(D995)),"",E998/(D995/12)))</f>
        <v/>
      </c>
      <c r="L998" s="174" t="n"/>
      <c r="M998" s="173" t="n"/>
    </row>
    <row r="999" ht="13.35" customHeight="1" s="162"/>
    <row r="1000" ht="13.35" customHeight="1" s="162">
      <c r="B1000" s="188" t="inlineStr">
        <is>
          <t>Supply Filter Grid (VelGrid, K 1.35): CFM = velocity × free area × K</t>
        </is>
      </c>
      <c r="C1000" s="174" t="n"/>
      <c r="D1000" s="174" t="n"/>
      <c r="E1000" s="174" t="n"/>
      <c r="F1000" s="174" t="n"/>
      <c r="G1000" s="174" t="n"/>
      <c r="H1000" s="174" t="n"/>
      <c r="I1000" s="174" t="n"/>
      <c r="J1000" s="174" t="n"/>
      <c r="K1000" s="174" t="n"/>
      <c r="L1000" s="174" t="n"/>
      <c r="M1000" s="173" t="n"/>
    </row>
    <row r="1001" ht="13.35" customHeight="1" s="162">
      <c r="B1001" s="460" t="inlineStr">
        <is>
          <t>Filter Size</t>
        </is>
      </c>
      <c r="C1001" s="33" t="n"/>
      <c r="D1001" s="33" t="n"/>
      <c r="E1001" s="33" t="n"/>
      <c r="F1001" s="33" t="n"/>
      <c r="G1001" s="33" t="n"/>
      <c r="H1001" s="33" t="n"/>
      <c r="I1001" s="33" t="n"/>
      <c r="J1001" s="33" t="n"/>
      <c r="K1001" s="33" t="n"/>
      <c r="L1001" s="33" t="n"/>
      <c r="M1001" s="33" t="n"/>
    </row>
    <row r="1002" ht="13.35" customHeight="1" s="162">
      <c r="B1002" s="460" t="inlineStr">
        <is>
          <t>Velocity (fpm)</t>
        </is>
      </c>
      <c r="C1002" s="33" t="n"/>
      <c r="D1002" s="33" t="n"/>
      <c r="E1002" s="33" t="n"/>
      <c r="F1002" s="33" t="n"/>
      <c r="G1002" s="33" t="n"/>
      <c r="H1002" s="33" t="n"/>
      <c r="I1002" s="33" t="n"/>
      <c r="J1002" s="33" t="n"/>
      <c r="K1002" s="33" t="n"/>
      <c r="L1002" s="33" t="n"/>
      <c r="M1002" s="33" t="n"/>
    </row>
    <row r="1003" ht="13.35" customHeight="1" s="162">
      <c r="B1003" s="460" t="inlineStr">
        <is>
          <t>CFM</t>
        </is>
      </c>
      <c r="C1003" s="33">
        <f>IF(OR(C1001="",C1002=""),"",IF(OR(ISTEXT(C1002),C1001="N/A",C1001="Not Avail.",C1001="Not Acc.",C1001="N/L"),"",C1002*IFERROR(INDEX('{Dropdowns}'!$J:$J,MATCH("Supply Filter (VelGrid)|"&amp;C1001,'{Dropdowns}'!$H:$H,0)),0)*IFERROR(INDEX('{Dropdowns}'!$K:$K,MATCH("Supply Filter (VelGrid)|"&amp;C1001,'{Dropdowns}'!$H:$H,0)),0)))</f>
        <v/>
      </c>
      <c r="D1003" s="33">
        <f>IF(OR(D1001="",D1002=""),"",IF(OR(ISTEXT(D1002),D1001="N/A",D1001="Not Avail.",D1001="Not Acc.",D1001="N/L"),"",D1002*IFERROR(INDEX('{Dropdowns}'!$J:$J,MATCH("Supply Filter (VelGrid)|"&amp;D1001,'{Dropdowns}'!$H:$H,0)),0)*IFERROR(INDEX('{Dropdowns}'!$K:$K,MATCH("Supply Filter (VelGrid)|"&amp;D1001,'{Dropdowns}'!$H:$H,0)),0)))</f>
        <v/>
      </c>
      <c r="E1003" s="33">
        <f>IF(OR(E1001="",E1002=""),"",IF(OR(ISTEXT(E1002),E1001="N/A",E1001="Not Avail.",E1001="Not Acc.",E1001="N/L"),"",E1002*IFERROR(INDEX('{Dropdowns}'!$J:$J,MATCH("Supply Filter (VelGrid)|"&amp;E1001,'{Dropdowns}'!$H:$H,0)),0)*IFERROR(INDEX('{Dropdowns}'!$K:$K,MATCH("Supply Filter (VelGrid)|"&amp;E1001,'{Dropdowns}'!$H:$H,0)),0)))</f>
        <v/>
      </c>
      <c r="F1003" s="33">
        <f>IF(OR(F1001="",F1002=""),"",IF(OR(ISTEXT(F1002),F1001="N/A",F1001="Not Avail.",F1001="Not Acc.",F1001="N/L"),"",F1002*IFERROR(INDEX('{Dropdowns}'!$J:$J,MATCH("Supply Filter (VelGrid)|"&amp;F1001,'{Dropdowns}'!$H:$H,0)),0)*IFERROR(INDEX('{Dropdowns}'!$K:$K,MATCH("Supply Filter (VelGrid)|"&amp;F1001,'{Dropdowns}'!$H:$H,0)),0)))</f>
        <v/>
      </c>
      <c r="G1003" s="33">
        <f>IF(OR(G1001="",G1002=""),"",IF(OR(ISTEXT(G1002),G1001="N/A",G1001="Not Avail.",G1001="Not Acc.",G1001="N/L"),"",G1002*IFERROR(INDEX('{Dropdowns}'!$J:$J,MATCH("Supply Filter (VelGrid)|"&amp;G1001,'{Dropdowns}'!$H:$H,0)),0)*IFERROR(INDEX('{Dropdowns}'!$K:$K,MATCH("Supply Filter (VelGrid)|"&amp;G1001,'{Dropdowns}'!$H:$H,0)),0)))</f>
        <v/>
      </c>
      <c r="H1003" s="33">
        <f>IF(OR(H1001="",H1002=""),"",IF(OR(ISTEXT(H1002),H1001="N/A",H1001="Not Avail.",H1001="Not Acc.",H1001="N/L"),"",H1002*IFERROR(INDEX('{Dropdowns}'!$J:$J,MATCH("Supply Filter (VelGrid)|"&amp;H1001,'{Dropdowns}'!$H:$H,0)),0)*IFERROR(INDEX('{Dropdowns}'!$K:$K,MATCH("Supply Filter (VelGrid)|"&amp;H1001,'{Dropdowns}'!$H:$H,0)),0)))</f>
        <v/>
      </c>
      <c r="I1003" s="33">
        <f>IF(OR(I1001="",I1002=""),"",IF(OR(ISTEXT(I1002),I1001="N/A",I1001="Not Avail.",I1001="Not Acc.",I1001="N/L"),"",I1002*IFERROR(INDEX('{Dropdowns}'!$J:$J,MATCH("Supply Filter (VelGrid)|"&amp;I1001,'{Dropdowns}'!$H:$H,0)),0)*IFERROR(INDEX('{Dropdowns}'!$K:$K,MATCH("Supply Filter (VelGrid)|"&amp;I1001,'{Dropdowns}'!$H:$H,0)),0)))</f>
        <v/>
      </c>
      <c r="J1003" s="33">
        <f>IF(OR(J1001="",J1002=""),"",IF(OR(ISTEXT(J1002),J1001="N/A",J1001="Not Avail.",J1001="Not Acc.",J1001="N/L"),"",J1002*IFERROR(INDEX('{Dropdowns}'!$J:$J,MATCH("Supply Filter (VelGrid)|"&amp;J1001,'{Dropdowns}'!$H:$H,0)),0)*IFERROR(INDEX('{Dropdowns}'!$K:$K,MATCH("Supply Filter (VelGrid)|"&amp;J1001,'{Dropdowns}'!$H:$H,0)),0)))</f>
        <v/>
      </c>
      <c r="K1003" s="33">
        <f>IF(OR(K1001="",K1002=""),"",IF(OR(ISTEXT(K1002),K1001="N/A",K1001="Not Avail.",K1001="Not Acc.",K1001="N/L"),"",K1002*IFERROR(INDEX('{Dropdowns}'!$J:$J,MATCH("Supply Filter (VelGrid)|"&amp;K1001,'{Dropdowns}'!$H:$H,0)),0)*IFERROR(INDEX('{Dropdowns}'!$K:$K,MATCH("Supply Filter (VelGrid)|"&amp;K1001,'{Dropdowns}'!$H:$H,0)),0)))</f>
        <v/>
      </c>
      <c r="L1003" s="33">
        <f>IF(OR(L1001="",L1002=""),"",IF(OR(ISTEXT(L1002),L1001="N/A",L1001="Not Avail.",L1001="Not Acc.",L1001="N/L"),"",L1002*IFERROR(INDEX('{Dropdowns}'!$J:$J,MATCH("Supply Filter (VelGrid)|"&amp;L1001,'{Dropdowns}'!$H:$H,0)),0)*IFERROR(INDEX('{Dropdowns}'!$K:$K,MATCH("Supply Filter (VelGrid)|"&amp;L1001,'{Dropdowns}'!$H:$H,0)),0)))</f>
        <v/>
      </c>
      <c r="M1003" s="33">
        <f>IF(OR(M1001="",M1002=""),"",IF(OR(ISTEXT(M1002),M1001="N/A",M1001="Not Avail.",M1001="Not Acc.",M1001="N/L"),"",M1002*IFERROR(INDEX('{Dropdowns}'!$J:$J,MATCH("Supply Filter (VelGrid)|"&amp;M1001,'{Dropdowns}'!$H:$H,0)),0)*IFERROR(INDEX('{Dropdowns}'!$K:$K,MATCH("Supply Filter (VelGrid)|"&amp;M1001,'{Dropdowns}'!$H:$H,0)),0)))</f>
        <v/>
      </c>
    </row>
    <row r="1004" ht="13.35" customHeight="1" s="162">
      <c r="B1004" s="460" t="inlineStr">
        <is>
          <t>Filter Grid Total CFM</t>
        </is>
      </c>
      <c r="C1004" s="174" t="n"/>
      <c r="D1004" s="173" t="n"/>
      <c r="E1004" s="33">
        <f>IF(SUM(C1003:M1003)=0,"",SUM(C1003:M1003))</f>
        <v/>
      </c>
      <c r="F1004" s="174" t="n"/>
      <c r="G1004" s="173" t="n"/>
    </row>
    <row r="1005" ht="13.35" customHeight="1" s="162"/>
    <row r="1006" ht="13.35" customHeight="1" s="162">
      <c r="B1006" s="188" t="inlineStr">
        <is>
          <t>Direct-Fired Burner Profile Pressure → Supply CFM (Evergreen table)</t>
        </is>
      </c>
      <c r="C1006" s="174" t="n"/>
      <c r="D1006" s="174" t="n"/>
      <c r="E1006" s="174" t="n"/>
      <c r="F1006" s="174" t="n"/>
      <c r="G1006" s="174" t="n"/>
      <c r="H1006" s="174" t="n"/>
      <c r="I1006" s="174" t="n"/>
      <c r="J1006" s="174" t="n"/>
      <c r="K1006" s="174" t="n"/>
      <c r="L1006" s="174" t="n"/>
      <c r="M1006" s="173" t="n"/>
    </row>
    <row r="1007" ht="13.35" customHeight="1" s="162">
      <c r="B1007" s="460" t="inlineStr">
        <is>
          <t>Housing (1-5)</t>
        </is>
      </c>
      <c r="C1007" s="173" t="n"/>
      <c r="D1007" s="33" t="n"/>
      <c r="E1007" s="460" t="inlineStr">
        <is>
          <t>Profile P (in wg)</t>
        </is>
      </c>
      <c r="F1007" s="174" t="n"/>
      <c r="G1007" s="173" t="n"/>
      <c r="H1007" s="32" t="n"/>
      <c r="I1007" s="460" t="inlineStr">
        <is>
          <t>Derived CFM</t>
        </is>
      </c>
      <c r="J1007" s="173" t="n"/>
      <c r="K1007" s="33">
        <f>IF(OR(D1007="",H1007=""),"",IF(ISTEXT(H1007),"",IF(H1007&lt;0.15,"Pressure too low",IF(H1007&gt;0.65,"Pressure too high",IF(ISTEXT(D1007),"",INDEX('{Dropdowns}'!$V$2:$Z$12,MATCH(H1007,'{Dropdowns}'!$U$2:$U$12,1),D1007)+(H1007-INDEX('{Dropdowns}'!$U$2:$U$12,MATCH(H1007,'{Dropdowns}'!$U$2:$U$12,1)))*(INDEX('{Dropdowns}'!$V$2:$Z$12,MIN(MATCH(H1007,'{Dropdowns}'!$U$2:$U$12,1)+1,11),D1007)-INDEX('{Dropdowns}'!$V$2:$Z$12,MATCH(H1007,'{Dropdowns}'!$U$2:$U$12,1),D1007))/0.05)))))</f>
        <v/>
      </c>
      <c r="L1007" s="174" t="n"/>
      <c r="M1007" s="173" t="n"/>
    </row>
    <row r="1008" ht="13.35" customHeight="1" s="162"/>
    <row r="1009" ht="13.35" customHeight="1" s="162">
      <c r="B1009" s="188" t="inlineStr">
        <is>
          <t>Airflow Basis for Total Airflow (page 1)</t>
        </is>
      </c>
      <c r="C1009" s="174" t="n"/>
      <c r="D1009" s="174" t="n"/>
      <c r="E1009" s="174" t="n"/>
      <c r="F1009" s="174" t="n"/>
      <c r="G1009" s="174" t="n"/>
      <c r="H1009" s="174" t="n"/>
      <c r="I1009" s="174" t="n"/>
      <c r="J1009" s="174" t="n"/>
      <c r="K1009" s="174" t="n"/>
      <c r="L1009" s="174" t="n"/>
      <c r="M1009" s="173" t="n"/>
    </row>
    <row r="1010" ht="13.35" customHeight="1" s="162">
      <c r="B1010" s="460" t="inlineStr">
        <is>
          <t>Method used</t>
        </is>
      </c>
      <c r="C1010" s="174" t="n"/>
      <c r="D1010" s="173" t="n"/>
      <c r="E1010" s="33" t="n"/>
      <c r="F1010" s="174" t="n"/>
      <c r="G1010" s="173" t="n"/>
      <c r="H1010" s="460" t="inlineStr">
        <is>
          <t>Design CFM</t>
        </is>
      </c>
      <c r="I1010" s="174" t="n"/>
      <c r="J1010" s="173" t="n"/>
      <c r="K1010" s="33" t="n"/>
      <c r="L1010" s="174" t="n"/>
      <c r="M1010" s="173" t="n"/>
    </row>
    <row r="1011" ht="13.35" customHeight="1" s="162">
      <c r="B1011" s="460" t="inlineStr">
        <is>
          <t>Method Total CFM</t>
        </is>
      </c>
      <c r="C1011" s="174" t="n"/>
      <c r="D1011" s="173" t="n"/>
      <c r="E1011" s="33">
        <f>IF(E1010="","",IF(E1010="PSP",E998,IF(E1010="Filter Grid",E1004,IF(E1010="Profile Pressure",K1007,""))))</f>
        <v/>
      </c>
      <c r="F1011" s="174" t="n"/>
      <c r="G1011" s="173" t="n"/>
      <c r="H1011" s="460" t="inlineStr">
        <is>
          <t>Remarks</t>
        </is>
      </c>
      <c r="I1011" s="174" t="n"/>
      <c r="J1011" s="173" t="n"/>
      <c r="K1011" s="33" t="n"/>
      <c r="L1011" s="174" t="n"/>
      <c r="M1011" s="173" t="n"/>
    </row>
    <row r="1012" ht="13.35" customHeight="1" s="162"/>
    <row r="1013" ht="13.35" customHeight="1" s="162"/>
    <row r="1014" ht="13.35" customHeight="1" s="162"/>
    <row r="1015" ht="13.35" customHeight="1" s="162">
      <c r="B1015" s="188" t="inlineStr">
        <is>
          <t>Supply Air Outlets (cont.)</t>
        </is>
      </c>
      <c r="C1015" s="174" t="n"/>
      <c r="D1015" s="174" t="n"/>
      <c r="E1015" s="174" t="n"/>
      <c r="F1015" s="173" t="n"/>
      <c r="G1015" s="233" t="inlineStr">
        <is>
          <t>Design VEL</t>
        </is>
      </c>
      <c r="H1015" s="194" t="inlineStr">
        <is>
          <t>Design CFM</t>
        </is>
      </c>
      <c r="I1015" s="188" t="inlineStr">
        <is>
          <t>Initial</t>
        </is>
      </c>
      <c r="J1015" s="173" t="n"/>
      <c r="K1015" s="188" t="inlineStr">
        <is>
          <t>Final</t>
        </is>
      </c>
      <c r="L1015" s="173" t="n"/>
      <c r="M1015" s="188" t="inlineStr">
        <is>
          <t>%</t>
        </is>
      </c>
    </row>
    <row r="1016" ht="13.35" customHeight="1" s="162">
      <c r="B1016" s="153" t="inlineStr">
        <is>
          <t>No.</t>
        </is>
      </c>
      <c r="C1016" s="188" t="inlineStr">
        <is>
          <t>Area Served</t>
        </is>
      </c>
      <c r="D1016" s="188" t="inlineStr">
        <is>
          <t>Type</t>
        </is>
      </c>
      <c r="E1016" s="188" t="inlineStr">
        <is>
          <t>Size</t>
        </is>
      </c>
      <c r="F1016" s="188" t="inlineStr">
        <is>
          <t>Ak</t>
        </is>
      </c>
      <c r="G1016" s="440" t="n"/>
      <c r="H1016" s="440" t="n"/>
      <c r="I1016" s="188" t="inlineStr">
        <is>
          <t>VEL</t>
        </is>
      </c>
      <c r="J1016" s="188" t="inlineStr">
        <is>
          <t>CFM</t>
        </is>
      </c>
      <c r="K1016" s="188" t="inlineStr">
        <is>
          <t>VEL</t>
        </is>
      </c>
      <c r="L1016" s="188" t="inlineStr">
        <is>
          <t>CFM</t>
        </is>
      </c>
      <c r="M1016" s="440" t="n"/>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307" t="n"/>
      <c r="C1037" s="307" t="n"/>
      <c r="E1037" s="307"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07" t="n"/>
      <c r="C1038" s="307" t="n"/>
      <c r="E1038" s="307"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42" t="n"/>
      <c r="C1039" s="231" t="inlineStr">
        <is>
          <t>Subtotal (this page)</t>
        </is>
      </c>
      <c r="D1039" s="159" t="n"/>
      <c r="E1039" s="42" t="n"/>
      <c r="F1039" s="42" t="n"/>
      <c r="G1039" s="43" t="n"/>
      <c r="H1039" s="43">
        <f>IF(SUM(H1017:H1038)=0,"",SUM(H1017:H1038))</f>
        <v/>
      </c>
      <c r="I1039" s="43" t="n"/>
      <c r="J1039" s="43">
        <f>IF(SUM(J1017:J1038)=0,"",SUM(J1017:J1038))</f>
        <v/>
      </c>
      <c r="K1039" s="43" t="n"/>
      <c r="L1039" s="43">
        <f>IF(SUM(L1017:L1038)=0,"",SUM(L1017:L1038))</f>
        <v/>
      </c>
      <c r="M1039" s="35">
        <f>IF(OR(H1039="",H1039=0),"",IF(L1039="",IF(J1039="","",IF(OR(ISTEXT(J1039),ISTEXT(H1039)),"",J1039/H1039)),IF(OR(ISTEXT(L1039),ISTEXT(H1039)),"",L1039/H1039)))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048">
    <mergeCell ref="I531:J531"/>
    <mergeCell ref="B890:M890"/>
    <mergeCell ref="L641:M641"/>
    <mergeCell ref="E799:G799"/>
    <mergeCell ref="G524:H525"/>
    <mergeCell ref="B594:D594"/>
    <mergeCell ref="F442:M442"/>
    <mergeCell ref="K475:L475"/>
    <mergeCell ref="D633:G633"/>
    <mergeCell ref="B675:C675"/>
    <mergeCell ref="L430:M430"/>
    <mergeCell ref="K907:M907"/>
    <mergeCell ref="B53:M53"/>
    <mergeCell ref="D424:G424"/>
    <mergeCell ref="B12:C12"/>
    <mergeCell ref="B789:C789"/>
    <mergeCell ref="I4:M5"/>
    <mergeCell ref="E371:F371"/>
    <mergeCell ref="I368:M369"/>
    <mergeCell ref="K906:M906"/>
    <mergeCell ref="B108:C109"/>
    <mergeCell ref="B739:C739"/>
    <mergeCell ref="K387:M387"/>
    <mergeCell ref="H75:J75"/>
    <mergeCell ref="B551:F551"/>
    <mergeCell ref="I134:M134"/>
    <mergeCell ref="G599:G600"/>
    <mergeCell ref="B962:C962"/>
    <mergeCell ref="E998:G998"/>
    <mergeCell ref="B368:C369"/>
    <mergeCell ref="B833:C833"/>
    <mergeCell ref="G836:H837"/>
    <mergeCell ref="I956:J956"/>
    <mergeCell ref="B363:C363"/>
    <mergeCell ref="I633:J633"/>
    <mergeCell ref="K391:L391"/>
    <mergeCell ref="H386:J386"/>
    <mergeCell ref="L848:M848"/>
    <mergeCell ref="B905:M905"/>
    <mergeCell ref="B386:D386"/>
    <mergeCell ref="L329:M329"/>
    <mergeCell ref="H907:J907"/>
    <mergeCell ref="F130:M130"/>
    <mergeCell ref="G183:G184"/>
    <mergeCell ref="D946:G946"/>
    <mergeCell ref="L331:M331"/>
    <mergeCell ref="I641:K641"/>
    <mergeCell ref="F546:M546"/>
    <mergeCell ref="D112:G112"/>
    <mergeCell ref="H911:H912"/>
    <mergeCell ref="B135:F135"/>
    <mergeCell ref="I784:M785"/>
    <mergeCell ref="B210:M210"/>
    <mergeCell ref="E374:G374"/>
    <mergeCell ref="D944:G944"/>
    <mergeCell ref="B994:M994"/>
    <mergeCell ref="L120:M120"/>
    <mergeCell ref="K998:M998"/>
    <mergeCell ref="K863:L863"/>
    <mergeCell ref="B14:G14"/>
    <mergeCell ref="D114:G114"/>
    <mergeCell ref="M703:M704"/>
    <mergeCell ref="I535:L535"/>
    <mergeCell ref="D650:E650"/>
    <mergeCell ref="H683:I683"/>
    <mergeCell ref="K698:M698"/>
    <mergeCell ref="I183:J183"/>
    <mergeCell ref="B655:F655"/>
    <mergeCell ref="B223:C223"/>
    <mergeCell ref="E894:G894"/>
    <mergeCell ref="B220:C220"/>
    <mergeCell ref="B521:C521"/>
    <mergeCell ref="B736:C736"/>
    <mergeCell ref="I175:J175"/>
    <mergeCell ref="E995:F995"/>
    <mergeCell ref="B2:C2"/>
    <mergeCell ref="B534:G534"/>
    <mergeCell ref="B779:C779"/>
    <mergeCell ref="L121:M121"/>
    <mergeCell ref="I946:J946"/>
    <mergeCell ref="I125:J125"/>
    <mergeCell ref="B431:C431"/>
    <mergeCell ref="H699:J699"/>
    <mergeCell ref="B729:C729"/>
    <mergeCell ref="B529:C529"/>
    <mergeCell ref="I112:J112"/>
    <mergeCell ref="B593:M593"/>
    <mergeCell ref="B74:D74"/>
    <mergeCell ref="B900:D900"/>
    <mergeCell ref="B956:D956"/>
    <mergeCell ref="B68:D68"/>
    <mergeCell ref="I952:K952"/>
    <mergeCell ref="I646:J646"/>
    <mergeCell ref="I944:J944"/>
    <mergeCell ref="D743:G743"/>
    <mergeCell ref="I433:K433"/>
    <mergeCell ref="I127:J127"/>
    <mergeCell ref="E591:G591"/>
    <mergeCell ref="B595:D595"/>
    <mergeCell ref="J757:L757"/>
    <mergeCell ref="I114:J114"/>
    <mergeCell ref="B374:D374"/>
    <mergeCell ref="C415:D415"/>
    <mergeCell ref="D425:G425"/>
    <mergeCell ref="H490:J490"/>
    <mergeCell ref="I7:L7"/>
    <mergeCell ref="D11:G11"/>
    <mergeCell ref="C623:D623"/>
    <mergeCell ref="K478:M478"/>
    <mergeCell ref="D636:G636"/>
    <mergeCell ref="F653:H653"/>
    <mergeCell ref="L433:M433"/>
    <mergeCell ref="D738:G738"/>
    <mergeCell ref="C777:D777"/>
    <mergeCell ref="B434:C434"/>
    <mergeCell ref="D427:G427"/>
    <mergeCell ref="I222:K222"/>
    <mergeCell ref="B15:C15"/>
    <mergeCell ref="F338:M338"/>
    <mergeCell ref="M391:M392"/>
    <mergeCell ref="B313:C313"/>
    <mergeCell ref="K695:M695"/>
    <mergeCell ref="D524:F525"/>
    <mergeCell ref="B841:C841"/>
    <mergeCell ref="G391:G392"/>
    <mergeCell ref="K1011:M1011"/>
    <mergeCell ref="H594:J594"/>
    <mergeCell ref="E18:F18"/>
    <mergeCell ref="H579:I579"/>
    <mergeCell ref="I9:J9"/>
    <mergeCell ref="D363:M363"/>
    <mergeCell ref="I851:K851"/>
    <mergeCell ref="B748:D748"/>
    <mergeCell ref="B442:C442"/>
    <mergeCell ref="B686:D686"/>
    <mergeCell ref="B950:G950"/>
    <mergeCell ref="I438:J438"/>
    <mergeCell ref="D442:E442"/>
    <mergeCell ref="L744:M744"/>
    <mergeCell ref="B990:M990"/>
    <mergeCell ref="B842:C842"/>
    <mergeCell ref="K183:L183"/>
    <mergeCell ref="H178:J178"/>
    <mergeCell ref="I11:J11"/>
    <mergeCell ref="K75:M75"/>
    <mergeCell ref="M551:M552"/>
    <mergeCell ref="H31:H32"/>
    <mergeCell ref="B283:D283"/>
    <mergeCell ref="D322:G322"/>
    <mergeCell ref="I738:J738"/>
    <mergeCell ref="I799:J799"/>
    <mergeCell ref="D836:F837"/>
    <mergeCell ref="B839:G839"/>
    <mergeCell ref="I123:K123"/>
    <mergeCell ref="I423:L423"/>
    <mergeCell ref="E698:G698"/>
    <mergeCell ref="M183:M184"/>
    <mergeCell ref="B260:M260"/>
    <mergeCell ref="K166:M166"/>
    <mergeCell ref="K31:L31"/>
    <mergeCell ref="E179:G179"/>
    <mergeCell ref="C311:D311"/>
    <mergeCell ref="D316:F317"/>
    <mergeCell ref="F341:H341"/>
    <mergeCell ref="I807:J807"/>
    <mergeCell ref="D217:G217"/>
    <mergeCell ref="F549:H549"/>
    <mergeCell ref="K239:L239"/>
    <mergeCell ref="G79:G80"/>
    <mergeCell ref="D155:M155"/>
    <mergeCell ref="H478:J478"/>
    <mergeCell ref="B742:G742"/>
    <mergeCell ref="B234:C234"/>
    <mergeCell ref="L123:M123"/>
    <mergeCell ref="D428:G428"/>
    <mergeCell ref="B599:F599"/>
    <mergeCell ref="B737:C737"/>
    <mergeCell ref="B264:C265"/>
    <mergeCell ref="B380:D380"/>
    <mergeCell ref="L742:M742"/>
    <mergeCell ref="M343:M344"/>
    <mergeCell ref="G160:H161"/>
    <mergeCell ref="B893:C893"/>
    <mergeCell ref="J2:K2"/>
    <mergeCell ref="I647:J647"/>
    <mergeCell ref="D628:F629"/>
    <mergeCell ref="L950:M950"/>
    <mergeCell ref="B382:M382"/>
    <mergeCell ref="I426:J426"/>
    <mergeCell ref="B631:G631"/>
    <mergeCell ref="B965:D965"/>
    <mergeCell ref="E1004:G1004"/>
    <mergeCell ref="C49:D49"/>
    <mergeCell ref="I955:K955"/>
    <mergeCell ref="F133:H133"/>
    <mergeCell ref="I947:J947"/>
    <mergeCell ref="D12:G12"/>
    <mergeCell ref="B321:C321"/>
    <mergeCell ref="B684:C684"/>
    <mergeCell ref="H475:I475"/>
    <mergeCell ref="D992:F993"/>
    <mergeCell ref="B29:D29"/>
    <mergeCell ref="B391:F391"/>
    <mergeCell ref="B475:C475"/>
    <mergeCell ref="B958:G958"/>
    <mergeCell ref="B323:C323"/>
    <mergeCell ref="B854:G854"/>
    <mergeCell ref="E538:F538"/>
    <mergeCell ref="K790:M790"/>
    <mergeCell ref="I836:M837"/>
    <mergeCell ref="B685:C685"/>
    <mergeCell ref="L745:M745"/>
    <mergeCell ref="B848:C848"/>
    <mergeCell ref="F650:M650"/>
    <mergeCell ref="B266:M266"/>
    <mergeCell ref="B331:D331"/>
    <mergeCell ref="B56:C57"/>
    <mergeCell ref="L638:M638"/>
    <mergeCell ref="L432:M432"/>
    <mergeCell ref="H447:H448"/>
    <mergeCell ref="B703:F703"/>
    <mergeCell ref="I643:K643"/>
    <mergeCell ref="L640:M640"/>
    <mergeCell ref="K579:L579"/>
    <mergeCell ref="B851:D851"/>
    <mergeCell ref="H267:I267"/>
    <mergeCell ref="I950:K950"/>
    <mergeCell ref="I215:L215"/>
    <mergeCell ref="B261:M261"/>
    <mergeCell ref="D632:G632"/>
    <mergeCell ref="C727:D727"/>
    <mergeCell ref="I951:L951"/>
    <mergeCell ref="H495:H496"/>
    <mergeCell ref="B646:G646"/>
    <mergeCell ref="I847:L847"/>
    <mergeCell ref="B79:F79"/>
    <mergeCell ref="G31:G32"/>
    <mergeCell ref="F962:M962"/>
    <mergeCell ref="I599:J599"/>
    <mergeCell ref="C935:D935"/>
    <mergeCell ref="B163:C163"/>
    <mergeCell ref="B782:M782"/>
    <mergeCell ref="K599:L599"/>
    <mergeCell ref="B113:C113"/>
    <mergeCell ref="L2:M2"/>
    <mergeCell ref="B735:G735"/>
    <mergeCell ref="K1007:M1007"/>
    <mergeCell ref="H906:J906"/>
    <mergeCell ref="D313:M313"/>
    <mergeCell ref="D220:G220"/>
    <mergeCell ref="B165:C165"/>
    <mergeCell ref="G472:H473"/>
    <mergeCell ref="D8:G8"/>
    <mergeCell ref="B634:C634"/>
    <mergeCell ref="I217:J217"/>
    <mergeCell ref="K282:M282"/>
    <mergeCell ref="B179:D179"/>
    <mergeCell ref="I655:J655"/>
    <mergeCell ref="D736:G736"/>
    <mergeCell ref="B115:C115"/>
    <mergeCell ref="B628:C629"/>
    <mergeCell ref="D446:F446"/>
    <mergeCell ref="B166:D166"/>
    <mergeCell ref="D521:M521"/>
    <mergeCell ref="D529:G529"/>
    <mergeCell ref="I534:K534"/>
    <mergeCell ref="I228:J228"/>
    <mergeCell ref="I654:M654"/>
    <mergeCell ref="L326:M326"/>
    <mergeCell ref="B644:D644"/>
    <mergeCell ref="L3:M3"/>
    <mergeCell ref="K71:M71"/>
    <mergeCell ref="H807:H808"/>
    <mergeCell ref="H79:H80"/>
    <mergeCell ref="I742:K742"/>
    <mergeCell ref="B174:M174"/>
    <mergeCell ref="I436:J436"/>
    <mergeCell ref="B168:M168"/>
    <mergeCell ref="H802:J802"/>
    <mergeCell ref="I528:J528"/>
    <mergeCell ref="B490:D490"/>
    <mergeCell ref="I71:J71"/>
    <mergeCell ref="H287:H288"/>
    <mergeCell ref="L953:M953"/>
    <mergeCell ref="I957:J957"/>
    <mergeCell ref="D108:F109"/>
    <mergeCell ref="B1006:M1006"/>
    <mergeCell ref="D472:F473"/>
    <mergeCell ref="B20:D20"/>
    <mergeCell ref="B281:M281"/>
    <mergeCell ref="I736:J736"/>
    <mergeCell ref="D320:G320"/>
    <mergeCell ref="K594:M594"/>
    <mergeCell ref="B334:G334"/>
    <mergeCell ref="B476:C476"/>
    <mergeCell ref="D833:M833"/>
    <mergeCell ref="M135:M136"/>
    <mergeCell ref="D841:G841"/>
    <mergeCell ref="D105:M105"/>
    <mergeCell ref="K287:L287"/>
    <mergeCell ref="C361:D361"/>
    <mergeCell ref="I316:M317"/>
    <mergeCell ref="K74:M74"/>
    <mergeCell ref="G940:H941"/>
    <mergeCell ref="B420:C421"/>
    <mergeCell ref="I743:L743"/>
    <mergeCell ref="J29:L29"/>
    <mergeCell ref="H891:I891"/>
    <mergeCell ref="D321:G321"/>
    <mergeCell ref="I20:J20"/>
    <mergeCell ref="K595:M595"/>
    <mergeCell ref="B572:M572"/>
    <mergeCell ref="B695:C695"/>
    <mergeCell ref="I383:J383"/>
    <mergeCell ref="H599:H600"/>
    <mergeCell ref="G807:G808"/>
    <mergeCell ref="D842:G842"/>
    <mergeCell ref="B787:C787"/>
    <mergeCell ref="I541:J541"/>
    <mergeCell ref="B987:C987"/>
    <mergeCell ref="B332:D332"/>
    <mergeCell ref="B26:C26"/>
    <mergeCell ref="B330:C330"/>
    <mergeCell ref="B268:C268"/>
    <mergeCell ref="D26:E26"/>
    <mergeCell ref="B324:C324"/>
    <mergeCell ref="E491:G491"/>
    <mergeCell ref="I320:J320"/>
    <mergeCell ref="E802:G802"/>
    <mergeCell ref="B840:C840"/>
    <mergeCell ref="I447:J447"/>
    <mergeCell ref="I680:M681"/>
    <mergeCell ref="K447:L447"/>
    <mergeCell ref="I749:J749"/>
    <mergeCell ref="I854:J854"/>
    <mergeCell ref="L16:M16"/>
    <mergeCell ref="D531:G531"/>
    <mergeCell ref="E122:F122"/>
    <mergeCell ref="I326:K326"/>
    <mergeCell ref="B803:D803"/>
    <mergeCell ref="I841:J841"/>
    <mergeCell ref="B790:D790"/>
    <mergeCell ref="D546:E546"/>
    <mergeCell ref="I432:K432"/>
    <mergeCell ref="L537:M537"/>
    <mergeCell ref="B162:M162"/>
    <mergeCell ref="K807:L807"/>
    <mergeCell ref="K79:L79"/>
    <mergeCell ref="K279:M279"/>
    <mergeCell ref="I953:K953"/>
    <mergeCell ref="M655:M656"/>
    <mergeCell ref="K686:M686"/>
    <mergeCell ref="C985:D985"/>
    <mergeCell ref="B642:C642"/>
    <mergeCell ref="K490:M490"/>
    <mergeCell ref="M599:M600"/>
    <mergeCell ref="I992:M993"/>
    <mergeCell ref="D737:G737"/>
    <mergeCell ref="E582:G582"/>
    <mergeCell ref="B579:C579"/>
    <mergeCell ref="B4:C5"/>
    <mergeCell ref="I527:L527"/>
    <mergeCell ref="B124:D124"/>
    <mergeCell ref="K283:M283"/>
    <mergeCell ref="B535:C535"/>
    <mergeCell ref="D528:G528"/>
    <mergeCell ref="B116:C116"/>
    <mergeCell ref="B222:G222"/>
    <mergeCell ref="E283:G283"/>
    <mergeCell ref="G495:G496"/>
    <mergeCell ref="K62:M62"/>
    <mergeCell ref="I108:M109"/>
    <mergeCell ref="I472:M473"/>
    <mergeCell ref="D571:M571"/>
    <mergeCell ref="B279:C279"/>
    <mergeCell ref="K491:M491"/>
    <mergeCell ref="J965:L965"/>
    <mergeCell ref="B474:M474"/>
    <mergeCell ref="I8:J8"/>
    <mergeCell ref="G703:G704"/>
    <mergeCell ref="I437:J437"/>
    <mergeCell ref="I852:J852"/>
    <mergeCell ref="B522:M522"/>
    <mergeCell ref="I231:J231"/>
    <mergeCell ref="E906:G906"/>
    <mergeCell ref="I529:J529"/>
    <mergeCell ref="I333:J333"/>
    <mergeCell ref="E387:G387"/>
    <mergeCell ref="B885:M885"/>
    <mergeCell ref="I10:J10"/>
    <mergeCell ref="I120:K120"/>
    <mergeCell ref="B801:M801"/>
    <mergeCell ref="B282:D282"/>
    <mergeCell ref="K787:L787"/>
    <mergeCell ref="I958:J958"/>
    <mergeCell ref="I745:K745"/>
    <mergeCell ref="D962:E962"/>
    <mergeCell ref="I737:J737"/>
    <mergeCell ref="K495:L495"/>
    <mergeCell ref="G264:H265"/>
    <mergeCell ref="C569:D569"/>
    <mergeCell ref="B1009:M1009"/>
    <mergeCell ref="K374:M374"/>
    <mergeCell ref="B582:D582"/>
    <mergeCell ref="K803:M803"/>
    <mergeCell ref="D323:G323"/>
    <mergeCell ref="F234:M234"/>
    <mergeCell ref="B863:F863"/>
    <mergeCell ref="B31:F31"/>
    <mergeCell ref="E276:G276"/>
    <mergeCell ref="G287:G288"/>
    <mergeCell ref="B528:C528"/>
    <mergeCell ref="E270:G270"/>
    <mergeCell ref="B995:C995"/>
    <mergeCell ref="B71:C71"/>
    <mergeCell ref="D216:G216"/>
    <mergeCell ref="B73:M73"/>
    <mergeCell ref="B807:F807"/>
    <mergeCell ref="I940:M941"/>
    <mergeCell ref="K903:M903"/>
    <mergeCell ref="B423:G423"/>
    <mergeCell ref="B230:G230"/>
    <mergeCell ref="B118:G118"/>
    <mergeCell ref="D218:G218"/>
    <mergeCell ref="I319:L319"/>
    <mergeCell ref="I321:J321"/>
    <mergeCell ref="B60:C60"/>
    <mergeCell ref="B632:C632"/>
    <mergeCell ref="B677:M677"/>
    <mergeCell ref="B996:C996"/>
    <mergeCell ref="D754:E754"/>
    <mergeCell ref="H787:I787"/>
    <mergeCell ref="B938:M938"/>
    <mergeCell ref="I842:J842"/>
    <mergeCell ref="B892:C892"/>
    <mergeCell ref="I21:J21"/>
    <mergeCell ref="E59:F59"/>
    <mergeCell ref="I323:J323"/>
    <mergeCell ref="B796:D796"/>
    <mergeCell ref="M863:M864"/>
    <mergeCell ref="B836:C837"/>
    <mergeCell ref="I542:J542"/>
    <mergeCell ref="I848:K848"/>
    <mergeCell ref="I229:J229"/>
    <mergeCell ref="D639:G639"/>
    <mergeCell ref="I329:K329"/>
    <mergeCell ref="I23:J23"/>
    <mergeCell ref="H239:H240"/>
    <mergeCell ref="I216:J216"/>
    <mergeCell ref="K911:L911"/>
    <mergeCell ref="I911:J911"/>
    <mergeCell ref="B1004:D1004"/>
    <mergeCell ref="B7:G7"/>
    <mergeCell ref="I750:J750"/>
    <mergeCell ref="E62:G62"/>
    <mergeCell ref="D847:G847"/>
    <mergeCell ref="I331:K331"/>
    <mergeCell ref="D264:F265"/>
    <mergeCell ref="B216:C216"/>
    <mergeCell ref="B487:C487"/>
    <mergeCell ref="C519:D519"/>
    <mergeCell ref="E746:F746"/>
    <mergeCell ref="K591:M591"/>
    <mergeCell ref="I111:L111"/>
    <mergeCell ref="B424:C424"/>
    <mergeCell ref="F757:H757"/>
    <mergeCell ref="H686:J686"/>
    <mergeCell ref="B218:C218"/>
    <mergeCell ref="D2:I2"/>
    <mergeCell ref="B59:C59"/>
    <mergeCell ref="B945:C945"/>
    <mergeCell ref="B588:D588"/>
    <mergeCell ref="H790:J790"/>
    <mergeCell ref="B580:C580"/>
    <mergeCell ref="G212:H213"/>
    <mergeCell ref="I334:J334"/>
    <mergeCell ref="D338:E338"/>
    <mergeCell ref="K163:L163"/>
    <mergeCell ref="B653:D653"/>
    <mergeCell ref="I121:K121"/>
    <mergeCell ref="D937:M937"/>
    <mergeCell ref="I113:J113"/>
    <mergeCell ref="B219:C219"/>
    <mergeCell ref="I855:J855"/>
    <mergeCell ref="C103:D103"/>
    <mergeCell ref="M447:M448"/>
    <mergeCell ref="B590:M590"/>
    <mergeCell ref="H759:H760"/>
    <mergeCell ref="G447:G448"/>
    <mergeCell ref="B740:C740"/>
    <mergeCell ref="I115:J115"/>
    <mergeCell ref="K179:M179"/>
    <mergeCell ref="B8:C8"/>
    <mergeCell ref="I19:K19"/>
    <mergeCell ref="B371:C371"/>
    <mergeCell ref="B64:M64"/>
    <mergeCell ref="M807:M808"/>
    <mergeCell ref="I903:J903"/>
    <mergeCell ref="H387:J387"/>
    <mergeCell ref="C207:D207"/>
    <mergeCell ref="E75:G75"/>
    <mergeCell ref="B10:C10"/>
    <mergeCell ref="B943:G943"/>
    <mergeCell ref="B126:G126"/>
    <mergeCell ref="B237:D237"/>
    <mergeCell ref="I327:L327"/>
    <mergeCell ref="D56:F57"/>
    <mergeCell ref="D779:M779"/>
    <mergeCell ref="J445:L445"/>
    <mergeCell ref="L851:M851"/>
    <mergeCell ref="E175:G175"/>
    <mergeCell ref="D130:E130"/>
    <mergeCell ref="B372:C372"/>
    <mergeCell ref="B445:D445"/>
    <mergeCell ref="B633:C633"/>
    <mergeCell ref="D729:M729"/>
    <mergeCell ref="I862:M862"/>
    <mergeCell ref="B1010:D1010"/>
    <mergeCell ref="B114:C114"/>
    <mergeCell ref="B276:D276"/>
    <mergeCell ref="J861:L861"/>
    <mergeCell ref="B730:M730"/>
    <mergeCell ref="I31:J31"/>
    <mergeCell ref="I264:M265"/>
    <mergeCell ref="G888:H889"/>
    <mergeCell ref="F858:M858"/>
    <mergeCell ref="B484:D484"/>
    <mergeCell ref="I30:M30"/>
    <mergeCell ref="L846:M846"/>
    <mergeCell ref="D862:F862"/>
    <mergeCell ref="B278:M278"/>
    <mergeCell ref="I943:L943"/>
    <mergeCell ref="D947:G947"/>
    <mergeCell ref="I695:J695"/>
    <mergeCell ref="D732:F733"/>
    <mergeCell ref="G911:G912"/>
    <mergeCell ref="D342:F342"/>
    <mergeCell ref="B951:C951"/>
    <mergeCell ref="K799:M799"/>
    <mergeCell ref="B578:M578"/>
    <mergeCell ref="I119:L119"/>
    <mergeCell ref="B847:C847"/>
    <mergeCell ref="H998:J998"/>
    <mergeCell ref="H703:H704"/>
    <mergeCell ref="D535:G535"/>
    <mergeCell ref="L643:M643"/>
    <mergeCell ref="E683:F683"/>
    <mergeCell ref="B61:C61"/>
    <mergeCell ref="B287:F287"/>
    <mergeCell ref="G239:G240"/>
    <mergeCell ref="B425:C425"/>
    <mergeCell ref="E954:F954"/>
    <mergeCell ref="L118:M118"/>
    <mergeCell ref="D467:M467"/>
    <mergeCell ref="D3:I3"/>
    <mergeCell ref="H698:J698"/>
    <mergeCell ref="B894:D894"/>
    <mergeCell ref="B158:M158"/>
    <mergeCell ref="G420:H421"/>
    <mergeCell ref="B133:D133"/>
    <mergeCell ref="E172:G172"/>
    <mergeCell ref="B946:C946"/>
    <mergeCell ref="B495:F495"/>
    <mergeCell ref="G680:H681"/>
    <mergeCell ref="B427:C427"/>
    <mergeCell ref="B112:C112"/>
    <mergeCell ref="E699:G699"/>
    <mergeCell ref="I863:J863"/>
    <mergeCell ref="B418:M418"/>
    <mergeCell ref="B489:M489"/>
    <mergeCell ref="D654:F654"/>
    <mergeCell ref="I888:M889"/>
    <mergeCell ref="B896:M896"/>
    <mergeCell ref="B62:D62"/>
    <mergeCell ref="B227:D227"/>
    <mergeCell ref="I212:M213"/>
    <mergeCell ref="D160:F161"/>
    <mergeCell ref="B447:F447"/>
    <mergeCell ref="J653:L653"/>
    <mergeCell ref="I631:L631"/>
    <mergeCell ref="I644:J644"/>
    <mergeCell ref="B370:M370"/>
    <mergeCell ref="B435:D435"/>
    <mergeCell ref="B51:C51"/>
    <mergeCell ref="B326:G326"/>
    <mergeCell ref="D426:G426"/>
    <mergeCell ref="B215:G215"/>
    <mergeCell ref="E790:G790"/>
    <mergeCell ref="K487:M487"/>
    <mergeCell ref="I279:J279"/>
    <mergeCell ref="B228:D228"/>
    <mergeCell ref="G1015:G1016"/>
    <mergeCell ref="D259:M259"/>
    <mergeCell ref="B16:C16"/>
    <mergeCell ref="E383:G383"/>
    <mergeCell ref="B209:C209"/>
    <mergeCell ref="B542:G542"/>
    <mergeCell ref="K683:L683"/>
    <mergeCell ref="B3:C3"/>
    <mergeCell ref="G759:G760"/>
    <mergeCell ref="G108:H109"/>
    <mergeCell ref="B743:C743"/>
    <mergeCell ref="H1011:J1011"/>
    <mergeCell ref="B432:C432"/>
    <mergeCell ref="I524:M525"/>
    <mergeCell ref="B750:G750"/>
    <mergeCell ref="B18:C18"/>
    <mergeCell ref="J237:L237"/>
    <mergeCell ref="B688:M688"/>
    <mergeCell ref="G368:H369"/>
    <mergeCell ref="B682:M682"/>
    <mergeCell ref="H283:J283"/>
    <mergeCell ref="B19:D19"/>
    <mergeCell ref="I118:K118"/>
    <mergeCell ref="I732:M733"/>
    <mergeCell ref="B780:M780"/>
    <mergeCell ref="B11:C11"/>
    <mergeCell ref="B903:C903"/>
    <mergeCell ref="E178:G178"/>
    <mergeCell ref="D417:M417"/>
    <mergeCell ref="B540:D540"/>
    <mergeCell ref="B538:C538"/>
    <mergeCell ref="K386:M386"/>
    <mergeCell ref="D680:F681"/>
    <mergeCell ref="B532:C532"/>
    <mergeCell ref="K759:L759"/>
    <mergeCell ref="I759:J759"/>
    <mergeCell ref="B988:M988"/>
    <mergeCell ref="J341:L341"/>
    <mergeCell ref="B1041:C1041"/>
    <mergeCell ref="K995:L995"/>
    <mergeCell ref="D948:G948"/>
    <mergeCell ref="I638:K638"/>
    <mergeCell ref="I332:J332"/>
    <mergeCell ref="E478:G478"/>
    <mergeCell ref="L224:M224"/>
    <mergeCell ref="D739:G739"/>
    <mergeCell ref="K175:M175"/>
    <mergeCell ref="H183:H184"/>
    <mergeCell ref="I853:J853"/>
    <mergeCell ref="E891:F891"/>
    <mergeCell ref="H166:J166"/>
    <mergeCell ref="I640:K640"/>
    <mergeCell ref="I632:J632"/>
    <mergeCell ref="D431:G431"/>
    <mergeCell ref="H595:J595"/>
    <mergeCell ref="E71:G71"/>
    <mergeCell ref="B239:F239"/>
    <mergeCell ref="J3:K3"/>
    <mergeCell ref="D843:G843"/>
    <mergeCell ref="B850:C850"/>
    <mergeCell ref="I160:M161"/>
    <mergeCell ref="D951:G951"/>
    <mergeCell ref="B952:C952"/>
    <mergeCell ref="D209:M209"/>
    <mergeCell ref="H343:H344"/>
    <mergeCell ref="C465:D465"/>
    <mergeCell ref="I420:M421"/>
    <mergeCell ref="H894:J894"/>
    <mergeCell ref="B272:M272"/>
    <mergeCell ref="E594:G594"/>
    <mergeCell ref="B591:C591"/>
    <mergeCell ref="B224:C224"/>
    <mergeCell ref="B992:C993"/>
    <mergeCell ref="H995:I995"/>
    <mergeCell ref="B954:C954"/>
    <mergeCell ref="I124:J124"/>
    <mergeCell ref="K699:M699"/>
    <mergeCell ref="B470:M470"/>
    <mergeCell ref="D15:G15"/>
    <mergeCell ref="E74:G74"/>
    <mergeCell ref="I287:J287"/>
    <mergeCell ref="I487:J487"/>
    <mergeCell ref="F861:H861"/>
    <mergeCell ref="K343:L343"/>
    <mergeCell ref="D51:M51"/>
    <mergeCell ref="E166:G166"/>
    <mergeCell ref="B436:D436"/>
    <mergeCell ref="I645:J645"/>
    <mergeCell ref="B891:C891"/>
    <mergeCell ref="I126:J126"/>
    <mergeCell ref="E595:G595"/>
    <mergeCell ref="I424:J424"/>
    <mergeCell ref="B678:M678"/>
    <mergeCell ref="D883:M883"/>
    <mergeCell ref="I218:J218"/>
    <mergeCell ref="K551:L551"/>
    <mergeCell ref="B322:C322"/>
    <mergeCell ref="G967:G968"/>
    <mergeCell ref="I328:K328"/>
    <mergeCell ref="I945:J945"/>
    <mergeCell ref="I430:K430"/>
    <mergeCell ref="E475:F475"/>
    <mergeCell ref="K703:L703"/>
    <mergeCell ref="B911:F911"/>
    <mergeCell ref="D10:G10"/>
    <mergeCell ref="B843:C843"/>
    <mergeCell ref="B576:C577"/>
    <mergeCell ref="B834:M834"/>
    <mergeCell ref="I849:K849"/>
    <mergeCell ref="K582:M582"/>
    <mergeCell ref="B527:G527"/>
    <mergeCell ref="C257:D257"/>
    <mergeCell ref="E386:G386"/>
    <mergeCell ref="M759:M760"/>
    <mergeCell ref="E484:G484"/>
    <mergeCell ref="D940:F941"/>
    <mergeCell ref="B746:C746"/>
    <mergeCell ref="B546:C546"/>
    <mergeCell ref="B844:C844"/>
    <mergeCell ref="E907:G907"/>
    <mergeCell ref="E695:G695"/>
    <mergeCell ref="H1015:H1016"/>
    <mergeCell ref="I79:J79"/>
    <mergeCell ref="B156:M156"/>
    <mergeCell ref="B683:C683"/>
    <mergeCell ref="D212:F213"/>
    <mergeCell ref="E686:G686"/>
    <mergeCell ref="B477:C477"/>
    <mergeCell ref="K371:L371"/>
    <mergeCell ref="M911:M912"/>
    <mergeCell ref="D675:M675"/>
    <mergeCell ref="B383:C383"/>
    <mergeCell ref="B385:M385"/>
    <mergeCell ref="E267:F267"/>
    <mergeCell ref="B676:M676"/>
    <mergeCell ref="I16:K16"/>
    <mergeCell ref="B635:C635"/>
    <mergeCell ref="B262:M262"/>
    <mergeCell ref="I335:J335"/>
    <mergeCell ref="G551:G552"/>
    <mergeCell ref="I537:K537"/>
    <mergeCell ref="K1010:M1010"/>
    <mergeCell ref="K178:M178"/>
    <mergeCell ref="D223:G223"/>
    <mergeCell ref="B747:D747"/>
    <mergeCell ref="B472:C473"/>
    <mergeCell ref="E900:G900"/>
    <mergeCell ref="B259:C259"/>
    <mergeCell ref="B530:C530"/>
    <mergeCell ref="D987:M987"/>
    <mergeCell ref="B937:C937"/>
    <mergeCell ref="L225:M225"/>
    <mergeCell ref="I495:J495"/>
    <mergeCell ref="B319:G319"/>
    <mergeCell ref="E380:G380"/>
    <mergeCell ref="B469:M469"/>
    <mergeCell ref="B175:C175"/>
    <mergeCell ref="B549:D549"/>
    <mergeCell ref="L952:M952"/>
    <mergeCell ref="K59:L59"/>
    <mergeCell ref="B177:M177"/>
    <mergeCell ref="B267:C267"/>
    <mergeCell ref="L227:M227"/>
    <mergeCell ref="E487:G487"/>
    <mergeCell ref="B373:C373"/>
    <mergeCell ref="I1015:J1015"/>
    <mergeCell ref="K1015:L1015"/>
    <mergeCell ref="D4:F5"/>
    <mergeCell ref="G343:G344"/>
    <mergeCell ref="I219:J219"/>
    <mergeCell ref="B106:M106"/>
    <mergeCell ref="B269:C269"/>
    <mergeCell ref="B536:C536"/>
    <mergeCell ref="B784:C785"/>
    <mergeCell ref="E903:G903"/>
    <mergeCell ref="B907:D907"/>
    <mergeCell ref="C153:D153"/>
    <mergeCell ref="K894:M894"/>
    <mergeCell ref="B1042:M1042"/>
    <mergeCell ref="H967:H968"/>
    <mergeCell ref="H135:H136"/>
    <mergeCell ref="B366:M366"/>
    <mergeCell ref="L222:M222"/>
    <mergeCell ref="E692:G692"/>
    <mergeCell ref="E1010:G1010"/>
    <mergeCell ref="B940:C941"/>
    <mergeCell ref="H74:J74"/>
    <mergeCell ref="B754:C754"/>
    <mergeCell ref="I227:K227"/>
    <mergeCell ref="L17:M17"/>
    <mergeCell ref="B111:G111"/>
    <mergeCell ref="B327:C327"/>
    <mergeCell ref="B625:C625"/>
    <mergeCell ref="L747:M747"/>
    <mergeCell ref="I435:K435"/>
    <mergeCell ref="H374:J374"/>
    <mergeCell ref="I748:J748"/>
    <mergeCell ref="B852:D852"/>
    <mergeCell ref="B480:M480"/>
    <mergeCell ref="B155:C155"/>
    <mergeCell ref="L19:M19"/>
    <mergeCell ref="B157:M157"/>
    <mergeCell ref="B320:C320"/>
    <mergeCell ref="D1041:M1041"/>
    <mergeCell ref="B626:M626"/>
    <mergeCell ref="B491:D491"/>
    <mergeCell ref="B697:M697"/>
    <mergeCell ref="B172:D172"/>
    <mergeCell ref="G784:H785"/>
    <mergeCell ref="B989:M989"/>
    <mergeCell ref="I224:K224"/>
    <mergeCell ref="B270:D270"/>
    <mergeCell ref="B699:D699"/>
    <mergeCell ref="I239:J239"/>
    <mergeCell ref="I17:K17"/>
    <mergeCell ref="D30:F30"/>
    <mergeCell ref="L14:M14"/>
    <mergeCell ref="D634:G634"/>
    <mergeCell ref="B692:D692"/>
    <mergeCell ref="B757:D757"/>
    <mergeCell ref="K267:L267"/>
    <mergeCell ref="B486:M486"/>
    <mergeCell ref="H655:H656"/>
    <mergeCell ref="D740:G740"/>
    <mergeCell ref="B967:F967"/>
    <mergeCell ref="B467:C467"/>
    <mergeCell ref="B1007:C1007"/>
    <mergeCell ref="M495:M496"/>
    <mergeCell ref="D550:F550"/>
    <mergeCell ref="B694:M694"/>
    <mergeCell ref="B846:G846"/>
    <mergeCell ref="E163:F163"/>
    <mergeCell ref="B338:C338"/>
    <mergeCell ref="B786:M786"/>
    <mergeCell ref="B640:C640"/>
    <mergeCell ref="B54:M54"/>
    <mergeCell ref="B22:G22"/>
    <mergeCell ref="H1010:J1010"/>
    <mergeCell ref="I223:L223"/>
    <mergeCell ref="B164:C164"/>
    <mergeCell ref="E434:F434"/>
    <mergeCell ref="H491:J491"/>
    <mergeCell ref="I634:J634"/>
    <mergeCell ref="G628:H629"/>
    <mergeCell ref="B341:D341"/>
    <mergeCell ref="I431:L431"/>
    <mergeCell ref="D625:M625"/>
    <mergeCell ref="B744:C744"/>
    <mergeCell ref="B906:D906"/>
    <mergeCell ref="B539:D539"/>
    <mergeCell ref="I425:J425"/>
    <mergeCell ref="B468:M468"/>
    <mergeCell ref="B387:D387"/>
    <mergeCell ref="J549:L549"/>
    <mergeCell ref="L955:M955"/>
    <mergeCell ref="E279:G279"/>
    <mergeCell ref="I959:J959"/>
    <mergeCell ref="M79:M80"/>
    <mergeCell ref="K802:M802"/>
    <mergeCell ref="B759:F759"/>
    <mergeCell ref="I427:J427"/>
    <mergeCell ref="E490:G490"/>
    <mergeCell ref="D113:G113"/>
    <mergeCell ref="I135:J135"/>
    <mergeCell ref="K270:M270"/>
    <mergeCell ref="K135:L135"/>
    <mergeCell ref="F445:H445"/>
    <mergeCell ref="B638:G638"/>
    <mergeCell ref="I839:L839"/>
    <mergeCell ref="G992:H993"/>
    <mergeCell ref="B130:C130"/>
    <mergeCell ref="I591:J591"/>
    <mergeCell ref="H803:J803"/>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K891:L891"/>
    <mergeCell ref="C673:D673"/>
    <mergeCell ref="I322:J322"/>
    <mergeCell ref="G316:H317"/>
    <mergeCell ref="B997:C997"/>
    <mergeCell ref="I751:J751"/>
    <mergeCell ref="E787:F787"/>
    <mergeCell ref="B75:D75"/>
    <mergeCell ref="F29:H29"/>
    <mergeCell ref="B524:C525"/>
    <mergeCell ref="G576:H577"/>
    <mergeCell ref="B781:M781"/>
    <mergeCell ref="I843:J843"/>
    <mergeCell ref="C881:D881"/>
    <mergeCell ref="B998:D998"/>
    <mergeCell ref="H863:H864"/>
    <mergeCell ref="L539:M539"/>
    <mergeCell ref="B792:M792"/>
    <mergeCell ref="D635:G635"/>
    <mergeCell ref="E803:G803"/>
    <mergeCell ref="I225:K225"/>
    <mergeCell ref="B698:D698"/>
    <mergeCell ref="D888:F889"/>
    <mergeCell ref="K967:L967"/>
    <mergeCell ref="I967:J967"/>
    <mergeCell ref="D758:F758"/>
    <mergeCell ref="B343:F343"/>
    <mergeCell ref="B1000:M1000"/>
    <mergeCell ref="I846:K846"/>
    <mergeCell ref="I540:J540"/>
    <mergeCell ref="M1015:M1016"/>
    <mergeCell ref="B70:M70"/>
    <mergeCell ref="E1011:G1011"/>
    <mergeCell ref="D9:G9"/>
    <mergeCell ref="K383:M383"/>
    <mergeCell ref="B573:M573"/>
    <mergeCell ref="H282:J282"/>
    <mergeCell ref="C1039:D1039"/>
    <mergeCell ref="I735:L735"/>
    <mergeCell ref="B581:C581"/>
    <mergeCell ref="E642:F642"/>
    <mergeCell ref="B430:G430"/>
    <mergeCell ref="D530:G530"/>
    <mergeCell ref="B122:C122"/>
    <mergeCell ref="B944:C944"/>
    <mergeCell ref="M967:M968"/>
    <mergeCell ref="B105:C105"/>
    <mergeCell ref="B178:D178"/>
    <mergeCell ref="H582:J582"/>
    <mergeCell ref="E579:F579"/>
    <mergeCell ref="L534:M534"/>
    <mergeCell ref="G4:H5"/>
    <mergeCell ref="B639:C639"/>
    <mergeCell ref="D532:G532"/>
    <mergeCell ref="I635:J635"/>
    <mergeCell ref="B120:C120"/>
    <mergeCell ref="M287:M288"/>
    <mergeCell ref="I439:J439"/>
    <mergeCell ref="B364:M364"/>
    <mergeCell ref="G863:G864"/>
    <mergeCell ref="D420:F421"/>
    <mergeCell ref="B212:C213"/>
    <mergeCell ref="B478:D478"/>
    <mergeCell ref="I230:J230"/>
    <mergeCell ref="D234:E234"/>
    <mergeCell ref="L536:M536"/>
    <mergeCell ref="H551:H552"/>
    <mergeCell ref="H163:I163"/>
    <mergeCell ref="I628:M629"/>
    <mergeCell ref="E796:G796"/>
    <mergeCell ref="I238:M238"/>
    <mergeCell ref="B799:C799"/>
    <mergeCell ref="B883:C883"/>
    <mergeCell ref="I966:M966"/>
    <mergeCell ref="I747:K747"/>
    <mergeCell ref="H391:H392"/>
    <mergeCell ref="I739:J739"/>
    <mergeCell ref="B1011:D1011"/>
    <mergeCell ref="B123:D123"/>
    <mergeCell ref="H371:I371"/>
    <mergeCell ref="E226:F226"/>
    <mergeCell ref="D576:F577"/>
    <mergeCell ref="B884:M884"/>
    <mergeCell ref="E282:G282"/>
    <mergeCell ref="C831:D831"/>
    <mergeCell ref="H179:J179"/>
    <mergeCell ref="B9:C9"/>
    <mergeCell ref="F237:H237"/>
    <mergeCell ref="B584:M584"/>
    <mergeCell ref="D784:F785"/>
    <mergeCell ref="B183:F183"/>
    <mergeCell ref="B886:M886"/>
    <mergeCell ref="D116:G116"/>
    <mergeCell ref="B861:D861"/>
    <mergeCell ref="I536:K536"/>
    <mergeCell ref="E330:F330"/>
    <mergeCell ref="B788:C788"/>
    <mergeCell ref="D327:G327"/>
    <mergeCell ref="I840:J840"/>
    <mergeCell ref="B636:C636"/>
    <mergeCell ref="B802:D802"/>
    <mergeCell ref="I550:M550"/>
    <mergeCell ref="B738:C738"/>
    <mergeCell ref="H270:J270"/>
    <mergeCell ref="I744:K744"/>
    <mergeCell ref="G655:G656"/>
    <mergeCell ref="B732:C733"/>
    <mergeCell ref="L328:M328"/>
    <mergeCell ref="I56:M57"/>
    <mergeCell ref="E1007:G1007"/>
    <mergeCell ref="I758:M758"/>
    <mergeCell ref="B531:C531"/>
    <mergeCell ref="L849:M849"/>
    <mergeCell ref="B902:M902"/>
    <mergeCell ref="B571:C571"/>
    <mergeCell ref="B888:C889"/>
    <mergeCell ref="D368:F369"/>
    <mergeCell ref="L435:M435"/>
    <mergeCell ref="D238:F238"/>
    <mergeCell ref="D134:F134"/>
    <mergeCell ref="B643:D643"/>
    <mergeCell ref="H59:I59"/>
    <mergeCell ref="B376:M376"/>
    <mergeCell ref="B314:M314"/>
    <mergeCell ref="M31:M32"/>
    <mergeCell ref="B858:C858"/>
    <mergeCell ref="B1015:F1015"/>
    <mergeCell ref="D858:E858"/>
    <mergeCell ref="I539:K539"/>
    <mergeCell ref="B438:G438"/>
    <mergeCell ref="I22:J22"/>
    <mergeCell ref="B316:C317"/>
    <mergeCell ref="I639:L639"/>
    <mergeCell ref="B574:M574"/>
    <mergeCell ref="D119:G119"/>
    <mergeCell ref="M239:M240"/>
    <mergeCell ref="I391:J391"/>
    <mergeCell ref="F754:M754"/>
    <mergeCell ref="D945:G945"/>
    <mergeCell ref="I342:M342"/>
    <mergeCell ref="G732:H733"/>
    <mergeCell ref="H62:J62"/>
    <mergeCell ref="B160:C161"/>
    <mergeCell ref="G135:G136"/>
    <mergeCell ref="B426:C426"/>
    <mergeCell ref="B226:C226"/>
    <mergeCell ref="D219:G219"/>
    <mergeCell ref="B217:C217"/>
    <mergeCell ref="I343:J343"/>
    <mergeCell ref="E68:G68"/>
    <mergeCell ref="I576:M577"/>
    <mergeCell ref="B955:D955"/>
    <mergeCell ref="B947:C947"/>
    <mergeCell ref="I446:M446"/>
    <mergeCell ref="I530:J530"/>
    <mergeCell ref="B680:C681"/>
    <mergeCell ref="B365:M365"/>
    <mergeCell ref="B428:C428"/>
    <mergeCell ref="I551:J551"/>
    <mergeCell ref="I703:J703"/>
    <mergeCell ref="I1007:J1007"/>
    <mergeCell ref="B58:M58"/>
    <mergeCell ref="E588:G588"/>
    <mergeCell ref="B52:M52"/>
    <mergeCell ref="B798:M79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74 E178 E282 E386 E490 E594 E698 E802 E906 E1010"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C65 C169 C273 C377 C481 C585 C689 C793 C897 C1001 D65 D169 D273 D377 D481 D585 D689 D793 D897 D1001 E65 E169 E273 E377 E481 E585 E689 E793 E897 E1001 F65 F169 F273 F377 F481 F585 F689 F793 F897 F1001 G65 G169 G273 G377 G481 G585 G689 G793 G897 G1001 H65 H169 H273 H377 H481 H585 H689 H793 H897 H1001 I65 I169 I273 I377 I481 I585 I689 I793 I897 I1001 J65 J169 J273 J377 J481 J585 J689 J793 J897 J1001 K65 K169 K273 K377 K481 K585 K689 K793 K897 K1001 L65 L169 L273 L377 L481 L585 L689 L793 L897 L1001 M65 M169 M273 M377 M481 M585 M689 M793 M897 M1001" showDropDown="0" showInputMessage="0" showErrorMessage="0" allowBlank="1" type="list">
      <formula1>Hood.FilterSize</formula1>
    </dataValidation>
    <dataValidation sqref="D71 D175 D279 D383 D487 D591 D695 D799 D903 D1007" showDropDown="0" showInputMessage="0" showErrorMessage="0" allowBlank="1" type="whole" operator="between">
      <formula1>1</formula1>
      <formula2>5</formula2>
    </dataValidation>
  </dataValidations>
  <pageMargins left="0.7" right="0.7" top="0.75" bottom="0.75" header="0.3" footer="0.3"/>
  <pageSetup scale="89" orientation="portrait"/>
  <headerFooter>
    <oddHeader>&amp;L&amp;G&amp;C&amp;"+,Bold"&amp;16&amp;K1F1F1FMake-up Air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3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IF(OR(L9="",K9="",K9=0),"",IF(OR(ISTEXT(L9),ISTEXT(K9)),"",L9/K9))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IF(OR(L10="",K10="",K10=0),"",IF(OR(ISTEXT(L10),ISTEXT(K10)),"",L10/K10))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ERV</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IF(OR(H39="",H39=0),"",IF(L39="",IF(J39="","",IF(OR(ISTEXT(J39),ISTEXT(H39)),"",J39/H39)),IF(OR(ISTEXT(L39),ISTEXT(H39)),"",L39/H39)))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IF(OR(H78="",H78=0),"",IF(L78="",IF(J78="","",IF(OR(ISTEXT(J78),ISTEXT(H78)),"",J78/H78)),IF(OR(ISTEXT(L78),ISTEXT(H78)),"",L78/H78)))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IF(OR(L114="",K114="",K114=0),"",IF(OR(ISTEXT(L114),ISTEXT(K114)),"",L114/K114))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Shv OD/Bore/PD</t>
        </is>
      </c>
      <c r="J120" s="400" t="n"/>
      <c r="K120" s="401" t="n"/>
      <c r="L120">
        <f>IF('{Equipment Data Entry}'!J66="","",'{Equipment Data Entry}'!J66)</f>
        <v/>
      </c>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Sheave OD/Bore</t>
        </is>
      </c>
      <c r="J121" s="400" t="n"/>
      <c r="K121" s="401" t="n"/>
      <c r="L121">
        <f>IF('{Equipment Data Entry}'!K66="","",'{Equipment Data Entry}'!K66)</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ERV</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IF(OR(H143="",H143=0),"",IF(L143="",IF(J143="","",IF(OR(ISTEXT(J143),ISTEXT(H143)),"",J143/H143)),IF(OR(ISTEXT(L143),ISTEXT(H143)),"",L143/H143)))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IF(OR(H182="",H182=0),"",IF(L182="",IF(J182="","",IF(OR(ISTEXT(J182),ISTEXT(H182)),"",J182/H182)),IF(OR(ISTEXT(L182),ISTEXT(H182)),"",L182/H182)))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IF(OR(L218="",K218="",K218=0),"",IF(OR(ISTEXT(L218),ISTEXT(K218)),"",L218/K218))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Shv OD/Bore/PD</t>
        </is>
      </c>
      <c r="J224" s="400" t="n"/>
      <c r="K224" s="401" t="n"/>
      <c r="L224">
        <f>IF('{Equipment Data Entry}'!J67="","",'{Equipment Data Entry}'!J67)</f>
        <v/>
      </c>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Sheave OD/Bore</t>
        </is>
      </c>
      <c r="J225" s="400" t="n"/>
      <c r="K225" s="401" t="n"/>
      <c r="L225">
        <f>IF('{Equipment Data Entry}'!K67="","",'{Equipment Data Entry}'!K67)</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ERV</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IF(OR(H247="",H247=0),"",IF(L247="",IF(J247="","",IF(OR(ISTEXT(J247),ISTEXT(H247)),"",J247/H247)),IF(OR(ISTEXT(L247),ISTEXT(H247)),"",L247/H247)))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IF(OR(H286="",H286=0),"",IF(L286="",IF(J286="","",IF(OR(ISTEXT(J286),ISTEXT(H286)),"",J286/H286)),IF(OR(ISTEXT(L286),ISTEXT(H286)),"",L286/H286)))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IF(OR(L322="",K322="",K322=0),"",IF(OR(ISTEXT(L322),ISTEXT(K322)),"",L322/K322))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Shv OD/Bore/PD</t>
        </is>
      </c>
      <c r="J328" s="400" t="n"/>
      <c r="K328" s="401" t="n"/>
      <c r="L328">
        <f>IF('{Equipment Data Entry}'!J68="","",'{Equipment Data Entry}'!J68)</f>
        <v/>
      </c>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Sheave OD/Bore</t>
        </is>
      </c>
      <c r="J329" s="400" t="n"/>
      <c r="K329" s="401" t="n"/>
      <c r="L329">
        <f>IF('{Equipment Data Entry}'!K68="","",'{Equipment Data Entry}'!K68)</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ERV</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IF(OR(H351="",H351=0),"",IF(L351="",IF(J351="","",IF(OR(ISTEXT(J351),ISTEXT(H351)),"",J351/H351)),IF(OR(ISTEXT(L351),ISTEXT(H351)),"",L351/H351)))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IF(OR(H390="",H390=0),"",IF(L390="",IF(J390="","",IF(OR(ISTEXT(J390),ISTEXT(H390)),"",J390/H390)),IF(OR(ISTEXT(L390),ISTEXT(H390)),"",L390/H390)))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IF(OR(L426="",K426="",K426=0),"",IF(OR(ISTEXT(L426),ISTEXT(K426)),"",L426/K426))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Shv OD/Bore/PD</t>
        </is>
      </c>
      <c r="J432" s="400" t="n"/>
      <c r="K432" s="401" t="n"/>
      <c r="L432">
        <f>IF('{Equipment Data Entry}'!J69="","",'{Equipment Data Entry}'!J69)</f>
        <v/>
      </c>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Sheave OD/Bore</t>
        </is>
      </c>
      <c r="J433" s="400" t="n"/>
      <c r="K433" s="401" t="n"/>
      <c r="L433">
        <f>IF('{Equipment Data Entry}'!K69="","",'{Equipment Data Entry}'!K69)</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ERV</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IF(OR(H455="",H455=0),"",IF(L455="",IF(J455="","",IF(OR(ISTEXT(J455),ISTEXT(H455)),"",J455/H455)),IF(OR(ISTEXT(L455),ISTEXT(H455)),"",L455/H455)))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IF(OR(H494="",H494=0),"",IF(L494="",IF(J494="","",IF(OR(ISTEXT(J494),ISTEXT(H494)),"",J494/H494)),IF(OR(ISTEXT(L494),ISTEXT(H494)),"",L494/H494)))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IF(OR(L530="",K530="",K530=0),"",IF(OR(ISTEXT(L530),ISTEXT(K530)),"",L530/K530))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Shv OD/Bore/PD</t>
        </is>
      </c>
      <c r="J536" s="400" t="n"/>
      <c r="K536" s="401" t="n"/>
      <c r="L536">
        <f>IF('{Equipment Data Entry}'!J70="","",'{Equipment Data Entry}'!J70)</f>
        <v/>
      </c>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Sheave OD/Bore</t>
        </is>
      </c>
      <c r="J537" s="400" t="n"/>
      <c r="K537" s="401" t="n"/>
      <c r="L537">
        <f>IF('{Equipment Data Entry}'!K70="","",'{Equipment Data Entry}'!K70)</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ERV</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IF(OR(H559="",H559=0),"",IF(L559="",IF(J559="","",IF(OR(ISTEXT(J559),ISTEXT(H559)),"",J559/H559)),IF(OR(ISTEXT(L559),ISTEXT(H559)),"",L559/H559)))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IF(OR(H598="",H598=0),"",IF(L598="",IF(J598="","",IF(OR(ISTEXT(J598),ISTEXT(H598)),"",J598/H598)),IF(OR(ISTEXT(L598),ISTEXT(H598)),"",L598/H598)))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IF(OR(L634="",K634="",K634=0),"",IF(OR(ISTEXT(L634),ISTEXT(K634)),"",L634/K634))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Shv OD/Bore/PD</t>
        </is>
      </c>
      <c r="J640" s="400" t="n"/>
      <c r="K640" s="401" t="n"/>
      <c r="L640">
        <f>IF('{Equipment Data Entry}'!J71="","",'{Equipment Data Entry}'!J71)</f>
        <v/>
      </c>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Sheave OD/Bore</t>
        </is>
      </c>
      <c r="J641" s="400" t="n"/>
      <c r="K641" s="401" t="n"/>
      <c r="L641">
        <f>IF('{Equipment Data Entry}'!K71="","",'{Equipment Data Entry}'!K71)</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ERV</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IF(OR(H663="",H663=0),"",IF(L663="",IF(J663="","",IF(OR(ISTEXT(J663),ISTEXT(H663)),"",J663/H663)),IF(OR(ISTEXT(L663),ISTEXT(H663)),"",L663/H663)))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IF(OR(H702="",H702=0),"",IF(L702="",IF(J702="","",IF(OR(ISTEXT(J702),ISTEXT(H702)),"",J702/H702)),IF(OR(ISTEXT(L702),ISTEXT(H702)),"",L702/H702)))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IF(OR(L738="",K738="",K738=0),"",IF(OR(ISTEXT(L738),ISTEXT(K738)),"",L738/K738))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Shv OD/Bore/PD</t>
        </is>
      </c>
      <c r="J744" s="400" t="n"/>
      <c r="K744" s="401" t="n"/>
      <c r="L744">
        <f>IF('{Equipment Data Entry}'!J72="","",'{Equipment Data Entry}'!J72)</f>
        <v/>
      </c>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Sheave OD/Bore</t>
        </is>
      </c>
      <c r="J745" s="400" t="n"/>
      <c r="K745" s="401" t="n"/>
      <c r="L745">
        <f>IF('{Equipment Data Entry}'!K72="","",'{Equipment Data Entry}'!K72)</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ERV</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IF(OR(H767="",H767=0),"",IF(L767="",IF(J767="","",IF(OR(ISTEXT(J767),ISTEXT(H767)),"",J767/H767)),IF(OR(ISTEXT(L767),ISTEXT(H767)),"",L767/H767)))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IF(OR(H806="",H806=0),"",IF(L806="",IF(J806="","",IF(OR(ISTEXT(J806),ISTEXT(H806)),"",J806/H806)),IF(OR(ISTEXT(L806),ISTEXT(H806)),"",L806/H806)))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IF(OR(L842="",K842="",K842=0),"",IF(OR(ISTEXT(L842),ISTEXT(K842)),"",L842/K842))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Shv OD/Bore/PD</t>
        </is>
      </c>
      <c r="J848" s="400" t="n"/>
      <c r="K848" s="401" t="n"/>
      <c r="L848">
        <f>IF('{Equipment Data Entry}'!J73="","",'{Equipment Data Entry}'!J73)</f>
        <v/>
      </c>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Sheave OD/Bore</t>
        </is>
      </c>
      <c r="J849" s="400" t="n"/>
      <c r="K849" s="401" t="n"/>
      <c r="L849">
        <f>IF('{Equipment Data Entry}'!K73="","",'{Equipment Data Entry}'!K73)</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ERV</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IF(OR(H871="",H871=0),"",IF(L871="",IF(J871="","",IF(OR(ISTEXT(J871),ISTEXT(H871)),"",J871/H871)),IF(OR(ISTEXT(L871),ISTEXT(H871)),"",L871/H871)))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IF(OR(H910="",H910=0),"",IF(L910="",IF(J910="","",IF(OR(ISTEXT(J910),ISTEXT(H910)),"",J910/H910)),IF(OR(ISTEXT(L910),ISTEXT(H910)),"",L910/H910)))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IF(OR(L946="",K946="",K946=0),"",IF(OR(ISTEXT(L946),ISTEXT(K946)),"",L946/K946))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Shv OD/Bore/PD</t>
        </is>
      </c>
      <c r="J952" s="400" t="n"/>
      <c r="K952" s="401" t="n"/>
      <c r="L952">
        <f>IF('{Equipment Data Entry}'!J74="","",'{Equipment Data Entry}'!J74)</f>
        <v/>
      </c>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Sheave OD/Bore</t>
        </is>
      </c>
      <c r="J953" s="400" t="n"/>
      <c r="K953" s="401" t="n"/>
      <c r="L953">
        <f>IF('{Equipment Data Entry}'!K74="","",'{Equipment Data Entry}'!K74)</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ERV</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IF(OR(H975="",H975=0),"",IF(L975="",IF(J975="","",IF(OR(ISTEXT(J975),ISTEXT(H975)),"",J975/H975)),IF(OR(ISTEXT(L975),ISTEXT(H975)),"",L975/H975)))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IF(OR(H1014="",H1014=0),"",IF(L1014="",IF(J1014="","",IF(OR(ISTEXT(J1014),ISTEXT(H1014)),"",J1014/H1014)),IF(OR(ISTEXT(L1014),ISTEXT(H1014)),"",L1014/H1014)))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38">
    <mergeCell ref="I531:J531"/>
    <mergeCell ref="L641:M64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L848:M848"/>
    <mergeCell ref="D144:F144"/>
    <mergeCell ref="L329:M329"/>
    <mergeCell ref="F130:M130"/>
    <mergeCell ref="H184:H185"/>
    <mergeCell ref="D946:G946"/>
    <mergeCell ref="L331:M331"/>
    <mergeCell ref="K392:L392"/>
    <mergeCell ref="I641:K641"/>
    <mergeCell ref="I457:J457"/>
    <mergeCell ref="F546:M546"/>
    <mergeCell ref="D112:G112"/>
    <mergeCell ref="I288:J288"/>
    <mergeCell ref="K457:L457"/>
    <mergeCell ref="B135:F135"/>
    <mergeCell ref="I784:M785"/>
    <mergeCell ref="D944:G944"/>
    <mergeCell ref="L120:M120"/>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L121:M121"/>
    <mergeCell ref="B779:C779"/>
    <mergeCell ref="I946:J946"/>
    <mergeCell ref="I125:J125"/>
    <mergeCell ref="B431:C431"/>
    <mergeCell ref="G1016:G1017"/>
    <mergeCell ref="I41:J41"/>
    <mergeCell ref="B529:C529"/>
    <mergeCell ref="I112:J112"/>
    <mergeCell ref="K41:L41"/>
    <mergeCell ref="B956:D956"/>
    <mergeCell ref="I952:K952"/>
    <mergeCell ref="I646:J646"/>
    <mergeCell ref="I944:J944"/>
    <mergeCell ref="D743:G743"/>
    <mergeCell ref="I433:K433"/>
    <mergeCell ref="I127:J127"/>
    <mergeCell ref="K249:L249"/>
    <mergeCell ref="J757:L757"/>
    <mergeCell ref="I114:J114"/>
    <mergeCell ref="B682:F682"/>
    <mergeCell ref="K808:L808"/>
    <mergeCell ref="D425:G425"/>
    <mergeCell ref="I7:L7"/>
    <mergeCell ref="D11:G11"/>
    <mergeCell ref="M41:M42"/>
    <mergeCell ref="F653:H653"/>
    <mergeCell ref="D636:G636"/>
    <mergeCell ref="L433:M433"/>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L744:M744"/>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L745:M745"/>
    <mergeCell ref="B848:C848"/>
    <mergeCell ref="F650:M650"/>
    <mergeCell ref="I456:M456"/>
    <mergeCell ref="I12:J12"/>
    <mergeCell ref="B331:D331"/>
    <mergeCell ref="B56:C57"/>
    <mergeCell ref="L638:M638"/>
    <mergeCell ref="H665:H666"/>
    <mergeCell ref="L432:M432"/>
    <mergeCell ref="H447:H448"/>
    <mergeCell ref="D310:M310"/>
    <mergeCell ref="I533:J533"/>
    <mergeCell ref="I643:K643"/>
    <mergeCell ref="C39:D39"/>
    <mergeCell ref="L640:M640"/>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L953:M953"/>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L16:M16"/>
    <mergeCell ref="I326:K326"/>
    <mergeCell ref="E122:F122"/>
    <mergeCell ref="I841:J841"/>
    <mergeCell ref="I80:J80"/>
    <mergeCell ref="K80:L80"/>
    <mergeCell ref="D546:E546"/>
    <mergeCell ref="I432:K432"/>
    <mergeCell ref="L537:M537"/>
    <mergeCell ref="M370:M371"/>
    <mergeCell ref="H496:H497"/>
    <mergeCell ref="I953:K953"/>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I120:K120"/>
    <mergeCell ref="M873:M874"/>
    <mergeCell ref="I958:J958"/>
    <mergeCell ref="D40:F40"/>
    <mergeCell ref="G561:G562"/>
    <mergeCell ref="I745:K745"/>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848:K848"/>
    <mergeCell ref="I229:J229"/>
    <mergeCell ref="D639:G639"/>
    <mergeCell ref="I329:K32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21:K121"/>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L224:M224"/>
    <mergeCell ref="D739:G739"/>
    <mergeCell ref="I853:J853"/>
    <mergeCell ref="M184:M185"/>
    <mergeCell ref="I640:K640"/>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328:K328"/>
    <mergeCell ref="I945:J945"/>
    <mergeCell ref="I430:K430"/>
    <mergeCell ref="B977:F977"/>
    <mergeCell ref="B145:F145"/>
    <mergeCell ref="C910:D910"/>
    <mergeCell ref="D10:G10"/>
    <mergeCell ref="B843:C843"/>
    <mergeCell ref="B576:C577"/>
    <mergeCell ref="G266:G267"/>
    <mergeCell ref="C247:D247"/>
    <mergeCell ref="I849:K849"/>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I16:K16"/>
    <mergeCell ref="B635:C635"/>
    <mergeCell ref="I335:J335"/>
    <mergeCell ref="C204:D204"/>
    <mergeCell ref="I704:J704"/>
    <mergeCell ref="G551:G552"/>
    <mergeCell ref="I537:K537"/>
    <mergeCell ref="K704:L704"/>
    <mergeCell ref="G682:G683"/>
    <mergeCell ref="D223:G223"/>
    <mergeCell ref="B747:D747"/>
    <mergeCell ref="B472:C473"/>
    <mergeCell ref="G162:G163"/>
    <mergeCell ref="B259:C259"/>
    <mergeCell ref="B530:C530"/>
    <mergeCell ref="D987:M987"/>
    <mergeCell ref="D622:M622"/>
    <mergeCell ref="L225:M225"/>
    <mergeCell ref="B319:G319"/>
    <mergeCell ref="B469:M469"/>
    <mergeCell ref="B549:D549"/>
    <mergeCell ref="L952:M952"/>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L17:M1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224:K224"/>
    <mergeCell ref="I144:M144"/>
    <mergeCell ref="D976:F976"/>
    <mergeCell ref="M600:M601"/>
    <mergeCell ref="M665:M666"/>
    <mergeCell ref="I239:J239"/>
    <mergeCell ref="I17:K17"/>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225:K22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L536:M536"/>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I536:K536"/>
    <mergeCell ref="E330:F330"/>
    <mergeCell ref="B704:F704"/>
    <mergeCell ref="D327:G327"/>
    <mergeCell ref="I840:J840"/>
    <mergeCell ref="B636:C636"/>
    <mergeCell ref="I550:M550"/>
    <mergeCell ref="B738:C738"/>
    <mergeCell ref="B934:C934"/>
    <mergeCell ref="I744:K744"/>
    <mergeCell ref="G655:G656"/>
    <mergeCell ref="B732:C733"/>
    <mergeCell ref="M682:M683"/>
    <mergeCell ref="L328:M328"/>
    <mergeCell ref="I56:M57"/>
    <mergeCell ref="I758:M758"/>
    <mergeCell ref="B531:C531"/>
    <mergeCell ref="G184:G185"/>
    <mergeCell ref="C828:D828"/>
    <mergeCell ref="B831:M831"/>
    <mergeCell ref="L849:M849"/>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&amp;L&amp;G&amp;C&amp;"+,Bold"&amp;16&amp;K1F1F1FEnergy Recovery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1"/>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EF</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Shv OD/Bore/PD</t>
        </is>
      </c>
      <c r="J120" s="400" t="n"/>
      <c r="K120" s="401" t="n"/>
      <c r="L120">
        <f>IF('{Equipment Data Entry}'!J82="","",'{Equipment Data Entry}'!J82)</f>
        <v/>
      </c>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Sheave OD/Bore</t>
        </is>
      </c>
      <c r="J121" s="400" t="n"/>
      <c r="K121" s="401" t="n"/>
      <c r="L121">
        <f>IF('{Equipment Data Entry}'!K82="","",'{Equipment Data Entry}'!K82)</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EF</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Shv OD/Bore/PD</t>
        </is>
      </c>
      <c r="J224" s="400" t="n"/>
      <c r="K224" s="401" t="n"/>
      <c r="L224">
        <f>IF('{Equipment Data Entry}'!J83="","",'{Equipment Data Entry}'!J83)</f>
        <v/>
      </c>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Sheave OD/Bore</t>
        </is>
      </c>
      <c r="J225" s="400" t="n"/>
      <c r="K225" s="401" t="n"/>
      <c r="L225">
        <f>IF('{Equipment Data Entry}'!K83="","",'{Equipment Data Entry}'!K83)</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EF</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Shv OD/Bore/PD</t>
        </is>
      </c>
      <c r="J328" s="400" t="n"/>
      <c r="K328" s="401" t="n"/>
      <c r="L328">
        <f>IF('{Equipment Data Entry}'!J84="","",'{Equipment Data Entry}'!J84)</f>
        <v/>
      </c>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Sheave OD/Bore</t>
        </is>
      </c>
      <c r="J329" s="400" t="n"/>
      <c r="K329" s="401" t="n"/>
      <c r="L329">
        <f>IF('{Equipment Data Entry}'!K84="","",'{Equipment Data Entry}'!K84)</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EF</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Shv OD/Bore/PD</t>
        </is>
      </c>
      <c r="J432" s="400" t="n"/>
      <c r="K432" s="401" t="n"/>
      <c r="L432">
        <f>IF('{Equipment Data Entry}'!J85="","",'{Equipment Data Entry}'!J85)</f>
        <v/>
      </c>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Sheave OD/Bore</t>
        </is>
      </c>
      <c r="J433" s="400" t="n"/>
      <c r="K433" s="401" t="n"/>
      <c r="L433">
        <f>IF('{Equipment Data Entry}'!K85="","",'{Equipment Data Entry}'!K85)</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EF</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Shv OD/Bore/PD</t>
        </is>
      </c>
      <c r="J536" s="400" t="n"/>
      <c r="K536" s="401" t="n"/>
      <c r="L536">
        <f>IF('{Equipment Data Entry}'!J86="","",'{Equipment Data Entry}'!J86)</f>
        <v/>
      </c>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Sheave OD/Bore</t>
        </is>
      </c>
      <c r="J537" s="400" t="n"/>
      <c r="K537" s="401" t="n"/>
      <c r="L537">
        <f>IF('{Equipment Data Entry}'!K86="","",'{Equipment Data Entry}'!K86)</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EF</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Shv OD/Bore/PD</t>
        </is>
      </c>
      <c r="J640" s="400" t="n"/>
      <c r="K640" s="401" t="n"/>
      <c r="L640">
        <f>IF('{Equipment Data Entry}'!J87="","",'{Equipment Data Entry}'!J87)</f>
        <v/>
      </c>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Sheave OD/Bore</t>
        </is>
      </c>
      <c r="J641" s="400" t="n"/>
      <c r="K641" s="401" t="n"/>
      <c r="L641">
        <f>IF('{Equipment Data Entry}'!K87="","",'{Equipment Data Entry}'!K87)</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EF</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Shv OD/Bore/PD</t>
        </is>
      </c>
      <c r="J744" s="400" t="n"/>
      <c r="K744" s="401" t="n"/>
      <c r="L744">
        <f>IF('{Equipment Data Entry}'!J88="","",'{Equipment Data Entry}'!J88)</f>
        <v/>
      </c>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Sheave OD/Bore</t>
        </is>
      </c>
      <c r="J745" s="400" t="n"/>
      <c r="K745" s="401" t="n"/>
      <c r="L745">
        <f>IF('{Equipment Data Entry}'!K88="","",'{Equipment Data Entry}'!K88)</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EF</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Shv OD/Bore/PD</t>
        </is>
      </c>
      <c r="J848" s="400" t="n"/>
      <c r="K848" s="401" t="n"/>
      <c r="L848">
        <f>IF('{Equipment Data Entry}'!J89="","",'{Equipment Data Entry}'!J89)</f>
        <v/>
      </c>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Sheave OD/Bore</t>
        </is>
      </c>
      <c r="J849" s="400" t="n"/>
      <c r="K849" s="401" t="n"/>
      <c r="L849">
        <f>IF('{Equipment Data Entry}'!K89="","",'{Equipment Data Entry}'!K89)</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EF</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Shv OD/Bore/PD</t>
        </is>
      </c>
      <c r="J952" s="400" t="n"/>
      <c r="K952" s="401" t="n"/>
      <c r="L952">
        <f>IF('{Equipment Data Entry}'!J90="","",'{Equipment Data Entry}'!J90)</f>
        <v/>
      </c>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Sheave OD/Bore</t>
        </is>
      </c>
      <c r="J953" s="400" t="n"/>
      <c r="K953" s="401" t="n"/>
      <c r="L953">
        <f>IF('{Equipment Data Entry}'!K90="","",'{Equipment Data Entry}'!K90)</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EF</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c r="K1046" s="437" t="inlineStr">
        <is>
          <t>Shv Bore M/F:</t>
        </is>
      </c>
      <c r="L1046" s="13" t="n"/>
      <c r="M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IF(OR(L1049="",K1049="",K1049=0),"",IF(OR(ISTEXT(L1049),ISTEXT(K1049)),"",L1049/K1049))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Shv OD/Bore/PD</t>
        </is>
      </c>
      <c r="J1056" s="400" t="n"/>
      <c r="K1056" s="401" t="n"/>
      <c r="L1056">
        <f>IF('{Equipment Data Entry}'!J91="","",'{Equipment Data Entry}'!J91)</f>
        <v/>
      </c>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Sheave OD/Bore</t>
        </is>
      </c>
      <c r="J1057" s="400" t="n"/>
      <c r="K1057" s="401" t="n"/>
      <c r="L1057">
        <f>IF('{Equipment Data Entry}'!K91="","",'{Equipment Data Entry}'!K91)</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AVERAGE(E1059:G1059)*AVERAGE(E1060:G1060)*0.8*0.9*1.732/746))</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3" t="n"/>
      <c r="C1061" s="13" t="n"/>
      <c r="D1061" s="13" t="n"/>
      <c r="E1061" s="13" t="n"/>
      <c r="F1061" s="13" t="n"/>
      <c r="G1061" s="13" t="n"/>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H1063" s="13" t="n"/>
      <c r="I1063" s="246" t="inlineStr">
        <is>
          <t>VSD Frequency</t>
        </is>
      </c>
      <c r="J1063" s="403" t="n"/>
      <c r="K1063" s="65" t="n"/>
      <c r="L1063" s="65" t="n"/>
      <c r="M1063" s="13"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4" t="n"/>
      <c r="J1064" s="14" t="n"/>
      <c r="K1064" s="14" t="n"/>
      <c r="L1064" s="38" t="n"/>
      <c r="M1064" s="13" t="n"/>
    </row>
    <row r="1065" ht="13.35" customHeight="1" s="162">
      <c r="B1065" s="491" t="inlineStr">
        <is>
          <t>Lvg.</t>
        </is>
      </c>
      <c r="C1065" s="492" t="n"/>
      <c r="D1065" s="492" t="n"/>
      <c r="E1065" s="492" t="n"/>
      <c r="F1065" s="492" t="n"/>
      <c r="G1065" s="492" t="n"/>
      <c r="H1065" s="23" t="n"/>
      <c r="I1065" s="13" t="n"/>
      <c r="J1065" s="13" t="n"/>
      <c r="K1065" s="13" t="n"/>
      <c r="L1065" s="13" t="n"/>
      <c r="M1065" s="13" t="n"/>
    </row>
    <row r="1066" ht="13.35" customHeight="1" s="162">
      <c r="B1066" s="425" t="inlineStr">
        <is>
          <t>Unit type:</t>
        </is>
      </c>
      <c r="D1066" s="522" t="inlineStr">
        <is>
          <t>EF</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IF(OR(H1089="",H1089=0),"",IF(L1089="",IF(J1089="","",IF(OR(ISTEXT(J1089),ISTEXT(H1089)),"",J1089/H1089)),IF(OR(ISTEXT(L1089),ISTEXT(H1089)),"",L1089/H1089)))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IF(OR(H1140="",H1140=0),"",IF(L1140="",IF(J1140="","",IF(OR(ISTEXT(J1140),ISTEXT(H1140)),"",J1140/H1140)),IF(OR(ISTEXT(L1140),ISTEXT(H1140)),"",L1140/H1140)))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c r="K1150" s="437" t="inlineStr">
        <is>
          <t>Shv Bore M/F:</t>
        </is>
      </c>
      <c r="L1150" s="13" t="n"/>
      <c r="M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IF(OR(L1153="",K1153="",K1153=0),"",IF(OR(ISTEXT(L1153),ISTEXT(K1153)),"",L1153/K1153))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Shv OD/Bore/PD</t>
        </is>
      </c>
      <c r="J1160" s="400" t="n"/>
      <c r="K1160" s="401" t="n"/>
      <c r="L1160">
        <f>IF('{Equipment Data Entry}'!J92="","",'{Equipment Data Entry}'!J92)</f>
        <v/>
      </c>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Sheave OD/Bore</t>
        </is>
      </c>
      <c r="J1161" s="400" t="n"/>
      <c r="K1161" s="401" t="n"/>
      <c r="L1161">
        <f>IF('{Equipment Data Entry}'!K92="","",'{Equipment Data Entry}'!K92)</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AVERAGE(E1163:G1163)*AVERAGE(E1164:G1164)*0.8*0.9*1.732/746))</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3" t="n"/>
      <c r="C1165" s="13" t="n"/>
      <c r="D1165" s="13" t="n"/>
      <c r="E1165" s="13" t="n"/>
      <c r="F1165" s="13" t="n"/>
      <c r="G1165" s="13" t="n"/>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H1167" s="13" t="n"/>
      <c r="I1167" s="246" t="inlineStr">
        <is>
          <t>VSD Frequency</t>
        </is>
      </c>
      <c r="J1167" s="403" t="n"/>
      <c r="K1167" s="65" t="n"/>
      <c r="L1167" s="65" t="n"/>
      <c r="M1167" s="13"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4" t="n"/>
      <c r="J1168" s="14" t="n"/>
      <c r="K1168" s="14" t="n"/>
      <c r="L1168" s="38" t="n"/>
      <c r="M1168" s="13" t="n"/>
    </row>
    <row r="1169" ht="13.35" customHeight="1" s="162">
      <c r="B1169" s="491" t="inlineStr">
        <is>
          <t>Lvg.</t>
        </is>
      </c>
      <c r="C1169" s="492" t="n"/>
      <c r="D1169" s="492" t="n"/>
      <c r="E1169" s="492" t="n"/>
      <c r="F1169" s="492" t="n"/>
      <c r="G1169" s="492" t="n"/>
      <c r="H1169" s="23" t="n"/>
      <c r="I1169" s="13" t="n"/>
      <c r="J1169" s="13" t="n"/>
      <c r="K1169" s="13" t="n"/>
      <c r="L1169" s="13" t="n"/>
      <c r="M1169" s="13" t="n"/>
    </row>
    <row r="1170" ht="13.35" customHeight="1" s="162">
      <c r="B1170" s="425" t="inlineStr">
        <is>
          <t>Unit type:</t>
        </is>
      </c>
      <c r="D1170" s="522" t="inlineStr">
        <is>
          <t>EF</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IF(OR(H1193="",H1193=0),"",IF(L1193="",IF(J1193="","",IF(OR(ISTEXT(J1193),ISTEXT(H1193)),"",J1193/H1193)),IF(OR(ISTEXT(L1193),ISTEXT(H1193)),"",L1193/H1193)))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IF(OR(H1244="",H1244=0),"",IF(L1244="",IF(J1244="","",IF(OR(ISTEXT(J1244),ISTEXT(H1244)),"",J1244/H1244)),IF(OR(ISTEXT(L1244),ISTEXT(H1244)),"",L1244/H1244)))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c r="K1254" s="437" t="inlineStr">
        <is>
          <t>Shv Bore M/F:</t>
        </is>
      </c>
      <c r="L1254" s="13" t="n"/>
      <c r="M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IF(OR(L1257="",K1257="",K1257=0),"",IF(OR(ISTEXT(L1257),ISTEXT(K1257)),"",L1257/K1257))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Shv OD/Bore/PD</t>
        </is>
      </c>
      <c r="J1264" s="400" t="n"/>
      <c r="K1264" s="401" t="n"/>
      <c r="L1264">
        <f>IF('{Equipment Data Entry}'!J93="","",'{Equipment Data Entry}'!J93)</f>
        <v/>
      </c>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Sheave OD/Bore</t>
        </is>
      </c>
      <c r="J1265" s="400" t="n"/>
      <c r="K1265" s="401" t="n"/>
      <c r="L1265">
        <f>IF('{Equipment Data Entry}'!K93="","",'{Equipment Data Entry}'!K93)</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AVERAGE(E1267:G1267)*AVERAGE(E1268:G1268)*0.8*0.9*1.732/746))</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3" t="n"/>
      <c r="C1269" s="13" t="n"/>
      <c r="D1269" s="13" t="n"/>
      <c r="E1269" s="13" t="n"/>
      <c r="F1269" s="13" t="n"/>
      <c r="G1269" s="13" t="n"/>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H1271" s="13" t="n"/>
      <c r="I1271" s="246" t="inlineStr">
        <is>
          <t>VSD Frequency</t>
        </is>
      </c>
      <c r="J1271" s="403" t="n"/>
      <c r="K1271" s="65" t="n"/>
      <c r="L1271" s="65" t="n"/>
      <c r="M1271" s="13"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4" t="n"/>
      <c r="J1272" s="14" t="n"/>
      <c r="K1272" s="14" t="n"/>
      <c r="L1272" s="38" t="n"/>
      <c r="M1272" s="13" t="n"/>
    </row>
    <row r="1273" ht="13.35" customHeight="1" s="162">
      <c r="B1273" s="491" t="inlineStr">
        <is>
          <t>Lvg.</t>
        </is>
      </c>
      <c r="C1273" s="492" t="n"/>
      <c r="D1273" s="492" t="n"/>
      <c r="E1273" s="492" t="n"/>
      <c r="F1273" s="492" t="n"/>
      <c r="G1273" s="492" t="n"/>
      <c r="H1273" s="23" t="n"/>
      <c r="I1273" s="13" t="n"/>
      <c r="J1273" s="13" t="n"/>
      <c r="K1273" s="13" t="n"/>
      <c r="L1273" s="13" t="n"/>
      <c r="M1273" s="13" t="n"/>
    </row>
    <row r="1274" ht="13.35" customHeight="1" s="162">
      <c r="B1274" s="425" t="inlineStr">
        <is>
          <t>Unit type:</t>
        </is>
      </c>
      <c r="D1274" s="522" t="inlineStr">
        <is>
          <t>EF</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IF(OR(H1297="",H1297=0),"",IF(L1297="",IF(J1297="","",IF(OR(ISTEXT(J1297),ISTEXT(H1297)),"",J1297/H1297)),IF(OR(ISTEXT(L1297),ISTEXT(H1297)),"",L1297/H1297)))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IF(OR(H1348="",H1348=0),"",IF(L1348="",IF(J1348="","",IF(OR(ISTEXT(J1348),ISTEXT(H1348)),"",J1348/H1348)),IF(OR(ISTEXT(L1348),ISTEXT(H1348)),"",L1348/H1348)))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c r="K1358" s="437" t="inlineStr">
        <is>
          <t>Shv Bore M/F:</t>
        </is>
      </c>
      <c r="L1358" s="13" t="n"/>
      <c r="M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IF(OR(L1361="",K1361="",K1361=0),"",IF(OR(ISTEXT(L1361),ISTEXT(K1361)),"",L1361/K1361))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Shv OD/Bore/PD</t>
        </is>
      </c>
      <c r="J1368" s="400" t="n"/>
      <c r="K1368" s="401" t="n"/>
      <c r="L1368">
        <f>IF('{Equipment Data Entry}'!J94="","",'{Equipment Data Entry}'!J94)</f>
        <v/>
      </c>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Sheave OD/Bore</t>
        </is>
      </c>
      <c r="J1369" s="400" t="n"/>
      <c r="K1369" s="401" t="n"/>
      <c r="L1369">
        <f>IF('{Equipment Data Entry}'!K94="","",'{Equipment Data Entry}'!K94)</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AVERAGE(E1371:G1371)*AVERAGE(E1372:G1372)*0.8*0.9*1.732/746))</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3" t="n"/>
      <c r="C1373" s="13" t="n"/>
      <c r="D1373" s="13" t="n"/>
      <c r="E1373" s="13" t="n"/>
      <c r="F1373" s="13" t="n"/>
      <c r="G1373" s="13" t="n"/>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H1375" s="13" t="n"/>
      <c r="I1375" s="246" t="inlineStr">
        <is>
          <t>VSD Frequency</t>
        </is>
      </c>
      <c r="J1375" s="403" t="n"/>
      <c r="K1375" s="65" t="n"/>
      <c r="L1375" s="65" t="n"/>
      <c r="M1375" s="13"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4" t="n"/>
      <c r="J1376" s="14" t="n"/>
      <c r="K1376" s="14" t="n"/>
      <c r="L1376" s="38" t="n"/>
      <c r="M1376" s="13" t="n"/>
    </row>
    <row r="1377" ht="13.35" customHeight="1" s="162">
      <c r="B1377" s="491" t="inlineStr">
        <is>
          <t>Lvg.</t>
        </is>
      </c>
      <c r="C1377" s="492" t="n"/>
      <c r="D1377" s="492" t="n"/>
      <c r="E1377" s="492" t="n"/>
      <c r="F1377" s="492" t="n"/>
      <c r="G1377" s="492" t="n"/>
      <c r="H1377" s="23" t="n"/>
      <c r="I1377" s="13" t="n"/>
      <c r="J1377" s="13" t="n"/>
      <c r="K1377" s="13" t="n"/>
      <c r="L1377" s="13" t="n"/>
      <c r="M1377" s="13" t="n"/>
    </row>
    <row r="1378" ht="13.35" customHeight="1" s="162">
      <c r="B1378" s="425" t="inlineStr">
        <is>
          <t>Unit type:</t>
        </is>
      </c>
      <c r="D1378" s="522" t="inlineStr">
        <is>
          <t>EF</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IF(OR(H1401="",H1401=0),"",IF(L1401="",IF(J1401="","",IF(OR(ISTEXT(J1401),ISTEXT(H1401)),"",J1401/H1401)),IF(OR(ISTEXT(L1401),ISTEXT(H1401)),"",L1401/H1401)))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IF(OR(H1452="",H1452=0),"",IF(L1452="",IF(J1452="","",IF(OR(ISTEXT(J1452),ISTEXT(H1452)),"",J1452/H1452)),IF(OR(ISTEXT(L1452),ISTEXT(H1452)),"",L1452/H1452)))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c r="K1462" s="437" t="inlineStr">
        <is>
          <t>Shv Bore M/F:</t>
        </is>
      </c>
      <c r="L1462" s="13" t="n"/>
      <c r="M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IF(OR(L1465="",K1465="",K1465=0),"",IF(OR(ISTEXT(L1465),ISTEXT(K1465)),"",L1465/K1465))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Shv OD/Bore/PD</t>
        </is>
      </c>
      <c r="J1472" s="400" t="n"/>
      <c r="K1472" s="401" t="n"/>
      <c r="L1472">
        <f>IF('{Equipment Data Entry}'!J95="","",'{Equipment Data Entry}'!J95)</f>
        <v/>
      </c>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Sheave OD/Bore</t>
        </is>
      </c>
      <c r="J1473" s="400" t="n"/>
      <c r="K1473" s="401" t="n"/>
      <c r="L1473">
        <f>IF('{Equipment Data Entry}'!K95="","",'{Equipment Data Entry}'!K95)</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AVERAGE(E1475:G1475)*AVERAGE(E1476:G1476)*0.8*0.9*1.732/746))</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3" t="n"/>
      <c r="C1477" s="13" t="n"/>
      <c r="D1477" s="13" t="n"/>
      <c r="E1477" s="13" t="n"/>
      <c r="F1477" s="13" t="n"/>
      <c r="G1477" s="13" t="n"/>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H1479" s="13" t="n"/>
      <c r="I1479" s="246" t="inlineStr">
        <is>
          <t>VSD Frequency</t>
        </is>
      </c>
      <c r="J1479" s="403" t="n"/>
      <c r="K1479" s="65" t="n"/>
      <c r="L1479" s="65" t="n"/>
      <c r="M1479" s="13"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4" t="n"/>
      <c r="J1480" s="14" t="n"/>
      <c r="K1480" s="14" t="n"/>
      <c r="L1480" s="38" t="n"/>
      <c r="M1480" s="13" t="n"/>
    </row>
    <row r="1481" ht="13.35" customHeight="1" s="162">
      <c r="B1481" s="491" t="inlineStr">
        <is>
          <t>Lvg.</t>
        </is>
      </c>
      <c r="C1481" s="492" t="n"/>
      <c r="D1481" s="492" t="n"/>
      <c r="E1481" s="492" t="n"/>
      <c r="F1481" s="492" t="n"/>
      <c r="G1481" s="492" t="n"/>
      <c r="H1481" s="23" t="n"/>
      <c r="I1481" s="13" t="n"/>
      <c r="J1481" s="13" t="n"/>
      <c r="K1481" s="13" t="n"/>
      <c r="L1481" s="13" t="n"/>
      <c r="M1481" s="13" t="n"/>
    </row>
    <row r="1482" ht="13.35" customHeight="1" s="162">
      <c r="B1482" s="425" t="inlineStr">
        <is>
          <t>Unit type:</t>
        </is>
      </c>
      <c r="D1482" s="522" t="inlineStr">
        <is>
          <t>EF</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IF(OR(H1505="",H1505=0),"",IF(L1505="",IF(J1505="","",IF(OR(ISTEXT(J1505),ISTEXT(H1505)),"",J1505/H1505)),IF(OR(ISTEXT(L1505),ISTEXT(H1505)),"",L1505/H1505)))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IF(OR(H1556="",H1556=0),"",IF(L1556="",IF(J1556="","",IF(OR(ISTEXT(J1556),ISTEXT(H1556)),"",J1556/H1556)),IF(OR(ISTEXT(L1556),ISTEXT(H1556)),"",L1556/H1556)))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c r="K1566" s="437" t="inlineStr">
        <is>
          <t>Shv Bore M/F:</t>
        </is>
      </c>
      <c r="L1566" s="13" t="n"/>
      <c r="M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IF(OR(L1569="",K1569="",K1569=0),"",IF(OR(ISTEXT(L1569),ISTEXT(K1569)),"",L1569/K1569))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Shv OD/Bore/PD</t>
        </is>
      </c>
      <c r="J1576" s="400" t="n"/>
      <c r="K1576" s="401" t="n"/>
      <c r="L1576">
        <f>IF('{Equipment Data Entry}'!J96="","",'{Equipment Data Entry}'!J96)</f>
        <v/>
      </c>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Sheave OD/Bore</t>
        </is>
      </c>
      <c r="J1577" s="400" t="n"/>
      <c r="K1577" s="401" t="n"/>
      <c r="L1577">
        <f>IF('{Equipment Data Entry}'!K96="","",'{Equipment Data Entry}'!K96)</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AVERAGE(E1579:G1579)*AVERAGE(E1580:G1580)*0.8*0.9*1.732/746))</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3" t="n"/>
      <c r="C1581" s="13" t="n"/>
      <c r="D1581" s="13" t="n"/>
      <c r="E1581" s="13" t="n"/>
      <c r="F1581" s="13" t="n"/>
      <c r="G1581" s="13" t="n"/>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H1583" s="13" t="n"/>
      <c r="I1583" s="246" t="inlineStr">
        <is>
          <t>VSD Frequency</t>
        </is>
      </c>
      <c r="J1583" s="403" t="n"/>
      <c r="K1583" s="65" t="n"/>
      <c r="L1583" s="65" t="n"/>
      <c r="M1583" s="13"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4" t="n"/>
      <c r="J1584" s="14" t="n"/>
      <c r="K1584" s="14" t="n"/>
      <c r="L1584" s="38" t="n"/>
      <c r="M1584" s="13" t="n"/>
    </row>
    <row r="1585" ht="13.35" customHeight="1" s="162">
      <c r="B1585" s="491" t="inlineStr">
        <is>
          <t>Lvg.</t>
        </is>
      </c>
      <c r="C1585" s="492" t="n"/>
      <c r="D1585" s="492" t="n"/>
      <c r="E1585" s="492" t="n"/>
      <c r="F1585" s="492" t="n"/>
      <c r="G1585" s="492" t="n"/>
      <c r="H1585" s="23" t="n"/>
      <c r="I1585" s="13" t="n"/>
      <c r="J1585" s="13" t="n"/>
      <c r="K1585" s="13" t="n"/>
      <c r="L1585" s="13" t="n"/>
      <c r="M1585" s="13" t="n"/>
    </row>
    <row r="1586" ht="13.35" customHeight="1" s="162">
      <c r="B1586" s="425" t="inlineStr">
        <is>
          <t>Unit type:</t>
        </is>
      </c>
      <c r="D1586" s="522" t="inlineStr">
        <is>
          <t>EF</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IF(OR(H1609="",H1609=0),"",IF(L1609="",IF(J1609="","",IF(OR(ISTEXT(J1609),ISTEXT(H1609)),"",J1609/H1609)),IF(OR(ISTEXT(L1609),ISTEXT(H1609)),"",L1609/H1609)))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IF(OR(H1660="",H1660=0),"",IF(L1660="",IF(J1660="","",IF(OR(ISTEXT(J1660),ISTEXT(H1660)),"",J1660/H1660)),IF(OR(ISTEXT(L1660),ISTEXT(H1660)),"",L1660/H1660)))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c r="K1670" s="437" t="inlineStr">
        <is>
          <t>Shv Bore M/F:</t>
        </is>
      </c>
      <c r="L1670" s="13" t="n"/>
      <c r="M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IF(OR(L1673="",K1673="",K1673=0),"",IF(OR(ISTEXT(L1673),ISTEXT(K1673)),"",L1673/K1673))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Shv OD/Bore/PD</t>
        </is>
      </c>
      <c r="J1680" s="400" t="n"/>
      <c r="K1680" s="401" t="n"/>
      <c r="L1680">
        <f>IF('{Equipment Data Entry}'!J97="","",'{Equipment Data Entry}'!J97)</f>
        <v/>
      </c>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Sheave OD/Bore</t>
        </is>
      </c>
      <c r="J1681" s="400" t="n"/>
      <c r="K1681" s="401" t="n"/>
      <c r="L1681">
        <f>IF('{Equipment Data Entry}'!K97="","",'{Equipment Data Entry}'!K97)</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AVERAGE(E1683:G1683)*AVERAGE(E1684:G1684)*0.8*0.9*1.732/746))</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3" t="n"/>
      <c r="C1685" s="13" t="n"/>
      <c r="D1685" s="13" t="n"/>
      <c r="E1685" s="13" t="n"/>
      <c r="F1685" s="13" t="n"/>
      <c r="G1685" s="13" t="n"/>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H1687" s="13" t="n"/>
      <c r="I1687" s="246" t="inlineStr">
        <is>
          <t>VSD Frequency</t>
        </is>
      </c>
      <c r="J1687" s="403" t="n"/>
      <c r="K1687" s="65" t="n"/>
      <c r="L1687" s="65" t="n"/>
      <c r="M1687" s="13"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4" t="n"/>
      <c r="J1688" s="14" t="n"/>
      <c r="K1688" s="14" t="n"/>
      <c r="L1688" s="38" t="n"/>
      <c r="M1688" s="13" t="n"/>
    </row>
    <row r="1689" ht="13.35" customHeight="1" s="162">
      <c r="B1689" s="491" t="inlineStr">
        <is>
          <t>Lvg.</t>
        </is>
      </c>
      <c r="C1689" s="492" t="n"/>
      <c r="D1689" s="492" t="n"/>
      <c r="E1689" s="492" t="n"/>
      <c r="F1689" s="492" t="n"/>
      <c r="G1689" s="492" t="n"/>
      <c r="H1689" s="23" t="n"/>
      <c r="I1689" s="13" t="n"/>
      <c r="J1689" s="13" t="n"/>
      <c r="K1689" s="13" t="n"/>
      <c r="L1689" s="13" t="n"/>
      <c r="M1689" s="13" t="n"/>
    </row>
    <row r="1690" ht="13.35" customHeight="1" s="162">
      <c r="B1690" s="425" t="inlineStr">
        <is>
          <t>Unit type:</t>
        </is>
      </c>
      <c r="D1690" s="522" t="inlineStr">
        <is>
          <t>EF</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IF(OR(H1713="",H1713=0),"",IF(L1713="",IF(J1713="","",IF(OR(ISTEXT(J1713),ISTEXT(H1713)),"",J1713/H1713)),IF(OR(ISTEXT(L1713),ISTEXT(H1713)),"",L1713/H1713)))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IF(OR(H1764="",H1764=0),"",IF(L1764="",IF(J1764="","",IF(OR(ISTEXT(J1764),ISTEXT(H1764)),"",J1764/H1764)),IF(OR(ISTEXT(L1764),ISTEXT(H1764)),"",L1764/H1764)))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c r="K1774" s="437" t="inlineStr">
        <is>
          <t>Shv Bore M/F:</t>
        </is>
      </c>
      <c r="L1774" s="13" t="n"/>
      <c r="M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IF(OR(L1777="",K1777="",K1777=0),"",IF(OR(ISTEXT(L1777),ISTEXT(K1777)),"",L1777/K1777))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Shv OD/Bore/PD</t>
        </is>
      </c>
      <c r="J1784" s="400" t="n"/>
      <c r="K1784" s="401" t="n"/>
      <c r="L1784">
        <f>IF('{Equipment Data Entry}'!J98="","",'{Equipment Data Entry}'!J98)</f>
        <v/>
      </c>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Sheave OD/Bore</t>
        </is>
      </c>
      <c r="J1785" s="400" t="n"/>
      <c r="K1785" s="401" t="n"/>
      <c r="L1785">
        <f>IF('{Equipment Data Entry}'!K98="","",'{Equipment Data Entry}'!K98)</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AVERAGE(E1787:G1787)*AVERAGE(E1788:G1788)*0.8*0.9*1.732/746))</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3" t="n"/>
      <c r="C1789" s="13" t="n"/>
      <c r="D1789" s="13" t="n"/>
      <c r="E1789" s="13" t="n"/>
      <c r="F1789" s="13" t="n"/>
      <c r="G1789" s="13" t="n"/>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H1791" s="13" t="n"/>
      <c r="I1791" s="246" t="inlineStr">
        <is>
          <t>VSD Frequency</t>
        </is>
      </c>
      <c r="J1791" s="403" t="n"/>
      <c r="K1791" s="65" t="n"/>
      <c r="L1791" s="65" t="n"/>
      <c r="M1791" s="13"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4" t="n"/>
      <c r="J1792" s="14" t="n"/>
      <c r="K1792" s="14" t="n"/>
      <c r="L1792" s="38" t="n"/>
      <c r="M1792" s="13" t="n"/>
    </row>
    <row r="1793" ht="13.35" customHeight="1" s="162">
      <c r="B1793" s="491" t="inlineStr">
        <is>
          <t>Lvg.</t>
        </is>
      </c>
      <c r="C1793" s="492" t="n"/>
      <c r="D1793" s="492" t="n"/>
      <c r="E1793" s="492" t="n"/>
      <c r="F1793" s="492" t="n"/>
      <c r="G1793" s="492" t="n"/>
      <c r="H1793" s="23" t="n"/>
      <c r="I1793" s="13" t="n"/>
      <c r="J1793" s="13" t="n"/>
      <c r="K1793" s="13" t="n"/>
      <c r="L1793" s="13" t="n"/>
      <c r="M1793" s="13" t="n"/>
    </row>
    <row r="1794" ht="13.35" customHeight="1" s="162">
      <c r="B1794" s="425" t="inlineStr">
        <is>
          <t>Unit type:</t>
        </is>
      </c>
      <c r="D1794" s="522" t="inlineStr">
        <is>
          <t>EF</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IF(OR(H1817="",H1817=0),"",IF(L1817="",IF(J1817="","",IF(OR(ISTEXT(J1817),ISTEXT(H1817)),"",J1817/H1817)),IF(OR(ISTEXT(L1817),ISTEXT(H1817)),"",L1817/H1817)))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IF(OR(H1868="",H1868=0),"",IF(L1868="",IF(J1868="","",IF(OR(ISTEXT(J1868),ISTEXT(H1868)),"",J1868/H1868)),IF(OR(ISTEXT(L1868),ISTEXT(H1868)),"",L1868/H1868)))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c r="K1878" s="437" t="inlineStr">
        <is>
          <t>Shv Bore M/F:</t>
        </is>
      </c>
      <c r="L1878" s="13" t="n"/>
      <c r="M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IF(OR(L1881="",K1881="",K1881=0),"",IF(OR(ISTEXT(L1881),ISTEXT(K1881)),"",L1881/K1881))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Shv OD/Bore/PD</t>
        </is>
      </c>
      <c r="J1888" s="400" t="n"/>
      <c r="K1888" s="401" t="n"/>
      <c r="L1888">
        <f>IF('{Equipment Data Entry}'!J99="","",'{Equipment Data Entry}'!J99)</f>
        <v/>
      </c>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Sheave OD/Bore</t>
        </is>
      </c>
      <c r="J1889" s="400" t="n"/>
      <c r="K1889" s="401" t="n"/>
      <c r="L1889">
        <f>IF('{Equipment Data Entry}'!K99="","",'{Equipment Data Entry}'!K99)</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AVERAGE(E1891:G1891)*AVERAGE(E1892:G1892)*0.8*0.9*1.732/746))</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3" t="n"/>
      <c r="C1893" s="13" t="n"/>
      <c r="D1893" s="13" t="n"/>
      <c r="E1893" s="13" t="n"/>
      <c r="F1893" s="13" t="n"/>
      <c r="G1893" s="13" t="n"/>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H1895" s="13" t="n"/>
      <c r="I1895" s="246" t="inlineStr">
        <is>
          <t>VSD Frequency</t>
        </is>
      </c>
      <c r="J1895" s="403" t="n"/>
      <c r="K1895" s="65" t="n"/>
      <c r="L1895" s="65" t="n"/>
      <c r="M1895" s="13"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4" t="n"/>
      <c r="J1896" s="14" t="n"/>
      <c r="K1896" s="14" t="n"/>
      <c r="L1896" s="38" t="n"/>
      <c r="M1896" s="13" t="n"/>
    </row>
    <row r="1897" ht="13.35" customHeight="1" s="162">
      <c r="B1897" s="491" t="inlineStr">
        <is>
          <t>Lvg.</t>
        </is>
      </c>
      <c r="C1897" s="492" t="n"/>
      <c r="D1897" s="492" t="n"/>
      <c r="E1897" s="492" t="n"/>
      <c r="F1897" s="492" t="n"/>
      <c r="G1897" s="492" t="n"/>
      <c r="H1897" s="23" t="n"/>
      <c r="I1897" s="13" t="n"/>
      <c r="J1897" s="13" t="n"/>
      <c r="K1897" s="13" t="n"/>
      <c r="L1897" s="13" t="n"/>
      <c r="M1897" s="13" t="n"/>
    </row>
    <row r="1898" ht="13.35" customHeight="1" s="162">
      <c r="B1898" s="425" t="inlineStr">
        <is>
          <t>Unit type:</t>
        </is>
      </c>
      <c r="D1898" s="522" t="inlineStr">
        <is>
          <t>EF</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IF(OR(H1921="",H1921=0),"",IF(L1921="",IF(J1921="","",IF(OR(ISTEXT(J1921),ISTEXT(H1921)),"",J1921/H1921)),IF(OR(ISTEXT(L1921),ISTEXT(H1921)),"",L1921/H1921)))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IF(OR(H1972="",H1972=0),"",IF(L1972="",IF(J1972="","",IF(OR(ISTEXT(J1972),ISTEXT(H1972)),"",J1972/H1972)),IF(OR(ISTEXT(L1972),ISTEXT(H1972)),"",L1972/H1972)))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c r="K1982" s="437" t="inlineStr">
        <is>
          <t>Shv Bore M/F:</t>
        </is>
      </c>
      <c r="L1982" s="13" t="n"/>
      <c r="M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IF(OR(L1985="",K1985="",K1985=0),"",IF(OR(ISTEXT(L1985),ISTEXT(K1985)),"",L1985/K1985))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Shv OD/Bore/PD</t>
        </is>
      </c>
      <c r="J1992" s="400" t="n"/>
      <c r="K1992" s="401" t="n"/>
      <c r="L1992">
        <f>IF('{Equipment Data Entry}'!J100="","",'{Equipment Data Entry}'!J100)</f>
        <v/>
      </c>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Sheave OD/Bore</t>
        </is>
      </c>
      <c r="J1993" s="400" t="n"/>
      <c r="K1993" s="401" t="n"/>
      <c r="L1993">
        <f>IF('{Equipment Data Entry}'!K100="","",'{Equipment Data Entry}'!K100)</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AVERAGE(E1995:G1995)*AVERAGE(E1996:G1996)*0.8*0.9*1.732/746))</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3" t="n"/>
      <c r="C1997" s="13" t="n"/>
      <c r="D1997" s="13" t="n"/>
      <c r="E1997" s="13" t="n"/>
      <c r="F1997" s="13" t="n"/>
      <c r="G1997" s="13" t="n"/>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H1999" s="13" t="n"/>
      <c r="I1999" s="246" t="inlineStr">
        <is>
          <t>VSD Frequency</t>
        </is>
      </c>
      <c r="J1999" s="403" t="n"/>
      <c r="K1999" s="65" t="n"/>
      <c r="L1999" s="65" t="n"/>
      <c r="M1999" s="13"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4" t="n"/>
      <c r="J2000" s="14" t="n"/>
      <c r="K2000" s="14" t="n"/>
      <c r="L2000" s="38" t="n"/>
      <c r="M2000" s="13" t="n"/>
    </row>
    <row r="2001" ht="13.35" customHeight="1" s="162">
      <c r="B2001" s="491" t="inlineStr">
        <is>
          <t>Lvg.</t>
        </is>
      </c>
      <c r="C2001" s="492" t="n"/>
      <c r="D2001" s="492" t="n"/>
      <c r="E2001" s="492" t="n"/>
      <c r="F2001" s="492" t="n"/>
      <c r="G2001" s="492" t="n"/>
      <c r="H2001" s="23" t="n"/>
      <c r="I2001" s="13" t="n"/>
      <c r="J2001" s="13" t="n"/>
      <c r="K2001" s="13" t="n"/>
      <c r="L2001" s="13" t="n"/>
      <c r="M2001" s="13" t="n"/>
    </row>
    <row r="2002" ht="13.35" customHeight="1" s="162">
      <c r="B2002" s="425" t="inlineStr">
        <is>
          <t>Unit type:</t>
        </is>
      </c>
      <c r="D2002" s="522" t="inlineStr">
        <is>
          <t>EF</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IF(OR(H2025="",H2025=0),"",IF(L2025="",IF(J2025="","",IF(OR(ISTEXT(J2025),ISTEXT(H2025)),"",J2025/H2025)),IF(OR(ISTEXT(L2025),ISTEXT(H2025)),"",L2025/H2025)))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IF(OR(H2076="",H2076=0),"",IF(L2076="",IF(J2076="","",IF(OR(ISTEXT(J2076),ISTEXT(H2076)),"",J2076/H2076)),IF(OR(ISTEXT(L2076),ISTEXT(H2076)),"",L2076/H2076)))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c r="K2086" s="437" t="inlineStr">
        <is>
          <t>Shv Bore M/F:</t>
        </is>
      </c>
      <c r="L2086" s="13" t="n"/>
      <c r="M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IF(OR(L2089="",K2089="",K2089=0),"",IF(OR(ISTEXT(L2089),ISTEXT(K2089)),"",L2089/K2089))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Shv OD/Bore/PD</t>
        </is>
      </c>
      <c r="J2096" s="400" t="n"/>
      <c r="K2096" s="401" t="n"/>
      <c r="L2096">
        <f>IF('{Equipment Data Entry}'!J101="","",'{Equipment Data Entry}'!J101)</f>
        <v/>
      </c>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Sheave OD/Bore</t>
        </is>
      </c>
      <c r="J2097" s="400" t="n"/>
      <c r="K2097" s="401" t="n"/>
      <c r="L2097">
        <f>IF('{Equipment Data Entry}'!K101="","",'{Equipment Data Entry}'!K101)</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AVERAGE(E2099:G2099)*AVERAGE(E2100:G2100)*0.8*0.9*1.732/746))</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3" t="n"/>
      <c r="C2101" s="13" t="n"/>
      <c r="D2101" s="13" t="n"/>
      <c r="E2101" s="13" t="n"/>
      <c r="F2101" s="13" t="n"/>
      <c r="G2101" s="13" t="n"/>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H2103" s="13" t="n"/>
      <c r="I2103" s="246" t="inlineStr">
        <is>
          <t>VSD Frequency</t>
        </is>
      </c>
      <c r="J2103" s="403" t="n"/>
      <c r="K2103" s="65" t="n"/>
      <c r="L2103" s="65" t="n"/>
      <c r="M2103" s="13"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4" t="n"/>
      <c r="J2104" s="14" t="n"/>
      <c r="K2104" s="14" t="n"/>
      <c r="L2104" s="38" t="n"/>
      <c r="M2104" s="13" t="n"/>
    </row>
    <row r="2105" ht="13.35" customHeight="1" s="162">
      <c r="B2105" s="491" t="inlineStr">
        <is>
          <t>Lvg.</t>
        </is>
      </c>
      <c r="C2105" s="492" t="n"/>
      <c r="D2105" s="492" t="n"/>
      <c r="E2105" s="492" t="n"/>
      <c r="F2105" s="492" t="n"/>
      <c r="G2105" s="492" t="n"/>
      <c r="H2105" s="23" t="n"/>
      <c r="I2105" s="13" t="n"/>
      <c r="J2105" s="13" t="n"/>
      <c r="K2105" s="13" t="n"/>
      <c r="L2105" s="13" t="n"/>
      <c r="M2105" s="13" t="n"/>
    </row>
    <row r="2106" ht="13.35" customHeight="1" s="162">
      <c r="B2106" s="425" t="inlineStr">
        <is>
          <t>Unit type:</t>
        </is>
      </c>
      <c r="D2106" s="522" t="inlineStr">
        <is>
          <t>EF</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307" t="n"/>
      <c r="C2123" s="307" t="n"/>
      <c r="E2123" s="307" t="n"/>
      <c r="F2123" s="32" t="n"/>
      <c r="G2123" s="33">
        <f>IF(F2123="", "", IF(OR(ISTEXT(H2123),ISTEXT(F2123)),"",H2123/F2123))</f>
        <v/>
      </c>
      <c r="H2123" s="33" t="n"/>
      <c r="I2123" s="33" t="n"/>
      <c r="J2123" s="33">
        <f>IF(I2123="", "", IF(OR(ISTEXT(I2123),ISTEXT($F2123)),"",I2123*$F2123))</f>
        <v/>
      </c>
      <c r="K2123" s="33" t="n"/>
      <c r="L2123" s="33">
        <f>IF(K2123="", "", IF(OR(ISTEXT(K2123),ISTEXT($F2123)),"",K2123*$F2123))</f>
        <v/>
      </c>
      <c r="M2123" s="30">
        <f>IF(OR(H2123="",H2123=0),"",IF(K2123="",IF(J2123="","",IF(OR(ISTEXT(J2123),ISTEXT(H2123)),"",J2123/H2123)),IF(OR(ISTEXT(L2123),ISTEXT(H2123)),"",L2123/H2123)))</f>
        <v/>
      </c>
    </row>
    <row r="2124" ht="13.35" customHeight="1" s="162">
      <c r="B2124" s="307" t="n"/>
      <c r="C2124" s="307" t="n"/>
      <c r="E2124" s="307" t="n"/>
      <c r="F2124" s="32" t="n"/>
      <c r="G2124" s="33">
        <f>IF(F2124="", "", IF(OR(ISTEXT(H2124),ISTEXT(F2124)),"",H2124/F2124))</f>
        <v/>
      </c>
      <c r="H2124" s="33" t="n"/>
      <c r="I2124" s="33" t="n"/>
      <c r="J2124" s="33">
        <f>IF(I2124="", "", IF(OR(ISTEXT(I2124),ISTEXT($F2124)),"",I2124*$F2124))</f>
        <v/>
      </c>
      <c r="K2124" s="33" t="n"/>
      <c r="L2124" s="33">
        <f>IF(K2124="", "", IF(OR(ISTEXT(K2124),ISTEXT($F2124)),"",K2124*$F2124))</f>
        <v/>
      </c>
      <c r="M2124" s="30">
        <f>IF(OR(H2124="",H2124=0),"",IF(K2124="",IF(J2124="","",IF(OR(ISTEXT(J2124),ISTEXT(H2124)),"",J2124/H2124)),IF(OR(ISTEXT(L2124),ISTEXT(H2124)),"",L2124/H2124)))</f>
        <v/>
      </c>
    </row>
    <row r="2125" ht="13.35" customHeight="1" s="162">
      <c r="B2125" s="307" t="n"/>
      <c r="C2125" s="307" t="n"/>
      <c r="E2125" s="307" t="n"/>
      <c r="F2125" s="32" t="n"/>
      <c r="G2125" s="33">
        <f>IF(F2125="", "", IF(OR(ISTEXT(H2125),ISTEXT(F2125)),"",H2125/F2125))</f>
        <v/>
      </c>
      <c r="H2125" s="33" t="n"/>
      <c r="I2125" s="33" t="n"/>
      <c r="J2125" s="33">
        <f>IF(I2125="", "", IF(OR(ISTEXT(I2125),ISTEXT($F2125)),"",I2125*$F2125))</f>
        <v/>
      </c>
      <c r="K2125" s="33" t="n"/>
      <c r="L2125" s="33">
        <f>IF(K2125="", "", IF(OR(ISTEXT(K2125),ISTEXT($F2125)),"",K2125*$F2125))</f>
        <v/>
      </c>
      <c r="M2125" s="30">
        <f>IF(OR(H2125="",H2125=0),"",IF(K2125="",IF(J2125="","",IF(OR(ISTEXT(J2125),ISTEXT(H2125)),"",J2125/H2125)),IF(OR(ISTEXT(L2125),ISTEXT(H2125)),"",L2125/H2125)))</f>
        <v/>
      </c>
    </row>
    <row r="2126" ht="13.35" customHeight="1" s="162">
      <c r="B2126" s="307" t="n"/>
      <c r="C2126" s="307" t="n"/>
      <c r="E2126" s="307" t="n"/>
      <c r="F2126" s="32" t="n"/>
      <c r="G2126" s="33">
        <f>IF(F2126="", "", IF(OR(ISTEXT(H2126),ISTEXT(F2126)),"",H2126/F2126))</f>
        <v/>
      </c>
      <c r="H2126" s="33" t="n"/>
      <c r="I2126" s="33" t="n"/>
      <c r="J2126" s="33">
        <f>IF(I2126="", "", IF(OR(ISTEXT(I2126),ISTEXT($F2126)),"",I2126*$F2126))</f>
        <v/>
      </c>
      <c r="K2126" s="33" t="n"/>
      <c r="L2126" s="33">
        <f>IF(K2126="", "", IF(OR(ISTEXT(K2126),ISTEXT($F2126)),"",K2126*$F2126))</f>
        <v/>
      </c>
      <c r="M2126" s="30">
        <f>IF(OR(H2126="",H2126=0),"",IF(K2126="",IF(J2126="","",IF(OR(ISTEXT(J2126),ISTEXT(H2126)),"",J2126/H2126)),IF(OR(ISTEXT(L2126),ISTEXT(H2126)),"",L2126/H2126)))</f>
        <v/>
      </c>
    </row>
    <row r="2127" ht="13.35" customHeight="1" s="162">
      <c r="B2127" s="307" t="n"/>
      <c r="C2127" s="307" t="n"/>
      <c r="E2127" s="307"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307" t="n"/>
      <c r="C2128" s="307" t="n"/>
      <c r="E2128" s="307" t="n"/>
      <c r="F2128" s="32" t="n"/>
      <c r="G2128" s="33">
        <f>IF(F2128="", "", IF(OR(ISTEXT(H2128),ISTEXT(F2128)),"",H2128/F2128))</f>
        <v/>
      </c>
      <c r="H2128" s="33" t="n"/>
      <c r="I2128" s="33" t="n"/>
      <c r="J2128" s="33">
        <f>IF(I2128="", "", IF(OR(ISTEXT(I2128),ISTEXT($F2128)),"",I2128*$F2128))</f>
        <v/>
      </c>
      <c r="K2128" s="33" t="n"/>
      <c r="L2128" s="33">
        <f>IF(K2128="", "", IF(OR(ISTEXT(K2128),ISTEXT($F2128)),"",K2128*$F2128))</f>
        <v/>
      </c>
      <c r="M2128" s="30">
        <f>IF(OR(H2128="",H2128=0),"",IF(K2128="",IF(J2128="","",IF(OR(ISTEXT(J2128),ISTEXT(H2128)),"",J2128/H2128)),IF(OR(ISTEXT(L2128),ISTEXT(H2128)),"",L2128/H2128)))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IF(OR(H2129="",H2129=0),"",IF(L2129="",IF(J2129="","",IF(OR(ISTEXT(J2129),ISTEXT(H2129)),"",J2129/H2129)),IF(OR(ISTEXT(L2129),ISTEXT(H2129)),"",L2129/H2129)))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307" t="n"/>
      <c r="C2178" s="307" t="n"/>
      <c r="E2178" s="307" t="n"/>
      <c r="F2178" s="32" t="n"/>
      <c r="G2178" s="33">
        <f>IF(F2178="", "", IF(OR(ISTEXT(H2178),ISTEXT(F2178)),"",H2178/F2178))</f>
        <v/>
      </c>
      <c r="H2178" s="33" t="n"/>
      <c r="I2178" s="33" t="n"/>
      <c r="J2178" s="33">
        <f>IF(I2178="", "", IF(OR(ISTEXT(I2178),ISTEXT($F2178)),"",I2178*$F2178))</f>
        <v/>
      </c>
      <c r="K2178" s="33" t="n"/>
      <c r="L2178" s="33">
        <f>IF(K2178="", "", IF(OR(ISTEXT(K2178),ISTEXT($F2178)),"",K2178*$F2178))</f>
        <v/>
      </c>
      <c r="M2178" s="30">
        <f>IF(OR(H2178="",H2178=0),"",IF(K2178="",IF(J2178="","",IF(OR(ISTEXT(J2178),ISTEXT(H2178)),"",J2178/H2178)),IF(OR(ISTEXT(L2178),ISTEXT(H2178)),"",L2178/H2178)))</f>
        <v/>
      </c>
    </row>
    <row r="2179" ht="13.35" customHeight="1" s="162">
      <c r="B2179" s="307" t="n"/>
      <c r="C2179" s="307" t="n"/>
      <c r="E2179" s="307" t="n"/>
      <c r="F2179" s="32" t="n"/>
      <c r="G2179" s="33">
        <f>IF(F2179="", "", IF(OR(ISTEXT(H2179),ISTEXT(F2179)),"",H2179/F2179))</f>
        <v/>
      </c>
      <c r="H2179" s="33" t="n"/>
      <c r="I2179" s="33" t="n"/>
      <c r="J2179" s="33">
        <f>IF(I2179="", "", IF(OR(ISTEXT(I2179),ISTEXT($F2179)),"",I2179*$F2179))</f>
        <v/>
      </c>
      <c r="K2179" s="33" t="n"/>
      <c r="L2179" s="33">
        <f>IF(K2179="", "", IF(OR(ISTEXT(K2179),ISTEXT($F2179)),"",K2179*$F2179))</f>
        <v/>
      </c>
      <c r="M2179" s="30">
        <f>IF(OR(H2179="",H2179=0),"",IF(K2179="",IF(J2179="","",IF(OR(ISTEXT(J2179),ISTEXT(H2179)),"",J2179/H2179)),IF(OR(ISTEXT(L2179),ISTEXT(H2179)),"",L2179/H2179)))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IF(OR(H2180="",H2180=0),"",IF(L2180="",IF(J2180="","",IF(OR(ISTEXT(J2180),ISTEXT(H2180)),"",J2180/H2180)),IF(OR(ISTEXT(L2180),ISTEXT(H2180)),"",L2180/H2180)))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c r="K2190" s="437" t="inlineStr">
        <is>
          <t>Shv Bore M/F:</t>
        </is>
      </c>
      <c r="L2190" s="13" t="n"/>
      <c r="M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IF(OR(L2193="",K2193="",K2193=0),"",IF(OR(ISTEXT(L2193),ISTEXT(K2193)),"",L2193/K2193))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Shv OD/Bore/PD</t>
        </is>
      </c>
      <c r="J2200" s="400" t="n"/>
      <c r="K2200" s="401" t="n"/>
      <c r="L2200">
        <f>IF('{Equipment Data Entry}'!J102="","",'{Equipment Data Entry}'!J102)</f>
        <v/>
      </c>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Sheave OD/Bore</t>
        </is>
      </c>
      <c r="J2201" s="400" t="n"/>
      <c r="K2201" s="401" t="n"/>
      <c r="L2201">
        <f>IF('{Equipment Data Entry}'!K102="","",'{Equipment Data Entry}'!K102)</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AVERAGE(E2203:G2203)*AVERAGE(E2204:G2204)*0.8*0.9*1.732/746))</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3" t="n"/>
      <c r="C2205" s="13" t="n"/>
      <c r="D2205" s="13" t="n"/>
      <c r="E2205" s="13" t="n"/>
      <c r="F2205" s="13" t="n"/>
      <c r="G2205" s="13" t="n"/>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H2207" s="13" t="n"/>
      <c r="I2207" s="246" t="inlineStr">
        <is>
          <t>VSD Frequency</t>
        </is>
      </c>
      <c r="J2207" s="403" t="n"/>
      <c r="K2207" s="65" t="n"/>
      <c r="L2207" s="65" t="n"/>
      <c r="M2207" s="13"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4" t="n"/>
      <c r="J2208" s="14" t="n"/>
      <c r="K2208" s="14" t="n"/>
      <c r="L2208" s="38" t="n"/>
      <c r="M2208" s="13" t="n"/>
    </row>
    <row r="2209" ht="13.35" customHeight="1" s="162">
      <c r="B2209" s="491" t="inlineStr">
        <is>
          <t>Lvg.</t>
        </is>
      </c>
      <c r="C2209" s="492" t="n"/>
      <c r="D2209" s="492" t="n"/>
      <c r="E2209" s="492" t="n"/>
      <c r="F2209" s="492" t="n"/>
      <c r="G2209" s="492" t="n"/>
      <c r="H2209" s="23" t="n"/>
      <c r="I2209" s="13" t="n"/>
      <c r="J2209" s="13" t="n"/>
      <c r="K2209" s="13" t="n"/>
      <c r="L2209" s="13" t="n"/>
      <c r="M2209" s="13" t="n"/>
    </row>
    <row r="2210" ht="13.35" customHeight="1" s="162">
      <c r="B2210" s="425" t="inlineStr">
        <is>
          <t>Unit type:</t>
        </is>
      </c>
      <c r="D2210" s="522" t="inlineStr">
        <is>
          <t>EF</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307" t="n"/>
      <c r="C2227" s="307" t="n"/>
      <c r="E2227" s="307" t="n"/>
      <c r="F2227" s="32" t="n"/>
      <c r="G2227" s="33">
        <f>IF(F2227="", "", IF(OR(ISTEXT(H2227),ISTEXT(F2227)),"",H2227/F2227))</f>
        <v/>
      </c>
      <c r="H2227" s="33" t="n"/>
      <c r="I2227" s="33" t="n"/>
      <c r="J2227" s="33">
        <f>IF(I2227="", "", IF(OR(ISTEXT(I2227),ISTEXT($F2227)),"",I2227*$F2227))</f>
        <v/>
      </c>
      <c r="K2227" s="33" t="n"/>
      <c r="L2227" s="33">
        <f>IF(K2227="", "", IF(OR(ISTEXT(K2227),ISTEXT($F2227)),"",K2227*$F2227))</f>
        <v/>
      </c>
      <c r="M2227" s="30">
        <f>IF(OR(H2227="",H2227=0),"",IF(K2227="",IF(J2227="","",IF(OR(ISTEXT(J2227),ISTEXT(H2227)),"",J2227/H2227)),IF(OR(ISTEXT(L2227),ISTEXT(H2227)),"",L2227/H2227)))</f>
        <v/>
      </c>
    </row>
    <row r="2228" ht="13.35" customHeight="1" s="162">
      <c r="B2228" s="307" t="n"/>
      <c r="C2228" s="307" t="n"/>
      <c r="E2228" s="307" t="n"/>
      <c r="F2228" s="32" t="n"/>
      <c r="G2228" s="33">
        <f>IF(F2228="", "", IF(OR(ISTEXT(H2228),ISTEXT(F2228)),"",H2228/F2228))</f>
        <v/>
      </c>
      <c r="H2228" s="33" t="n"/>
      <c r="I2228" s="33" t="n"/>
      <c r="J2228" s="33">
        <f>IF(I2228="", "", IF(OR(ISTEXT(I2228),ISTEXT($F2228)),"",I2228*$F2228))</f>
        <v/>
      </c>
      <c r="K2228" s="33" t="n"/>
      <c r="L2228" s="33">
        <f>IF(K2228="", "", IF(OR(ISTEXT(K2228),ISTEXT($F2228)),"",K2228*$F2228))</f>
        <v/>
      </c>
      <c r="M2228" s="30">
        <f>IF(OR(H2228="",H2228=0),"",IF(K2228="",IF(J2228="","",IF(OR(ISTEXT(J2228),ISTEXT(H2228)),"",J2228/H2228)),IF(OR(ISTEXT(L2228),ISTEXT(H2228)),"",L2228/H2228)))</f>
        <v/>
      </c>
    </row>
    <row r="2229" ht="13.35" customHeight="1" s="162">
      <c r="B2229" s="307" t="n"/>
      <c r="C2229" s="307" t="n"/>
      <c r="E2229" s="307" t="n"/>
      <c r="F2229" s="32" t="n"/>
      <c r="G2229" s="33">
        <f>IF(F2229="", "", IF(OR(ISTEXT(H2229),ISTEXT(F2229)),"",H2229/F2229))</f>
        <v/>
      </c>
      <c r="H2229" s="33" t="n"/>
      <c r="I2229" s="33" t="n"/>
      <c r="J2229" s="33">
        <f>IF(I2229="", "", IF(OR(ISTEXT(I2229),ISTEXT($F2229)),"",I2229*$F2229))</f>
        <v/>
      </c>
      <c r="K2229" s="33" t="n"/>
      <c r="L2229" s="33">
        <f>IF(K2229="", "", IF(OR(ISTEXT(K2229),ISTEXT($F2229)),"",K2229*$F2229))</f>
        <v/>
      </c>
      <c r="M2229" s="30">
        <f>IF(OR(H2229="",H2229=0),"",IF(K2229="",IF(J2229="","",IF(OR(ISTEXT(J2229),ISTEXT(H2229)),"",J2229/H2229)),IF(OR(ISTEXT(L2229),ISTEXT(H2229)),"",L2229/H2229)))</f>
        <v/>
      </c>
    </row>
    <row r="2230" ht="13.35" customHeight="1" s="162">
      <c r="B2230" s="307" t="n"/>
      <c r="C2230" s="307" t="n"/>
      <c r="E2230" s="307" t="n"/>
      <c r="F2230" s="32" t="n"/>
      <c r="G2230" s="33">
        <f>IF(F2230="", "", IF(OR(ISTEXT(H2230),ISTEXT(F2230)),"",H2230/F2230))</f>
        <v/>
      </c>
      <c r="H2230" s="33" t="n"/>
      <c r="I2230" s="33" t="n"/>
      <c r="J2230" s="33">
        <f>IF(I2230="", "", IF(OR(ISTEXT(I2230),ISTEXT($F2230)),"",I2230*$F2230))</f>
        <v/>
      </c>
      <c r="K2230" s="33" t="n"/>
      <c r="L2230" s="33">
        <f>IF(K2230="", "", IF(OR(ISTEXT(K2230),ISTEXT($F2230)),"",K2230*$F2230))</f>
        <v/>
      </c>
      <c r="M2230" s="30">
        <f>IF(OR(H2230="",H2230=0),"",IF(K2230="",IF(J2230="","",IF(OR(ISTEXT(J2230),ISTEXT(H2230)),"",J2230/H2230)),IF(OR(ISTEXT(L2230),ISTEXT(H2230)),"",L2230/H2230)))</f>
        <v/>
      </c>
    </row>
    <row r="2231" ht="13.35" customHeight="1" s="162">
      <c r="B2231" s="307" t="n"/>
      <c r="C2231" s="307" t="n"/>
      <c r="E2231" s="307"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307" t="n"/>
      <c r="C2232" s="307" t="n"/>
      <c r="E2232" s="307" t="n"/>
      <c r="F2232" s="32" t="n"/>
      <c r="G2232" s="33">
        <f>IF(F2232="", "", IF(OR(ISTEXT(H2232),ISTEXT(F2232)),"",H2232/F2232))</f>
        <v/>
      </c>
      <c r="H2232" s="33" t="n"/>
      <c r="I2232" s="33" t="n"/>
      <c r="J2232" s="33">
        <f>IF(I2232="", "", IF(OR(ISTEXT(I2232),ISTEXT($F2232)),"",I2232*$F2232))</f>
        <v/>
      </c>
      <c r="K2232" s="33" t="n"/>
      <c r="L2232" s="33">
        <f>IF(K2232="", "", IF(OR(ISTEXT(K2232),ISTEXT($F2232)),"",K2232*$F2232))</f>
        <v/>
      </c>
      <c r="M2232" s="30">
        <f>IF(OR(H2232="",H2232=0),"",IF(K2232="",IF(J2232="","",IF(OR(ISTEXT(J2232),ISTEXT(H2232)),"",J2232/H2232)),IF(OR(ISTEXT(L2232),ISTEXT(H2232)),"",L2232/H2232)))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IF(OR(H2233="",H2233=0),"",IF(L2233="",IF(J2233="","",IF(OR(ISTEXT(J2233),ISTEXT(H2233)),"",J2233/H2233)),IF(OR(ISTEXT(L2233),ISTEXT(H2233)),"",L2233/H2233)))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307" t="n"/>
      <c r="C2282" s="307" t="n"/>
      <c r="E2282" s="307" t="n"/>
      <c r="F2282" s="32" t="n"/>
      <c r="G2282" s="33">
        <f>IF(F2282="", "", IF(OR(ISTEXT(H2282),ISTEXT(F2282)),"",H2282/F2282))</f>
        <v/>
      </c>
      <c r="H2282" s="33" t="n"/>
      <c r="I2282" s="33" t="n"/>
      <c r="J2282" s="33">
        <f>IF(I2282="", "", IF(OR(ISTEXT(I2282),ISTEXT($F2282)),"",I2282*$F2282))</f>
        <v/>
      </c>
      <c r="K2282" s="33" t="n"/>
      <c r="L2282" s="33">
        <f>IF(K2282="", "", IF(OR(ISTEXT(K2282),ISTEXT($F2282)),"",K2282*$F2282))</f>
        <v/>
      </c>
      <c r="M2282" s="30">
        <f>IF(OR(H2282="",H2282=0),"",IF(K2282="",IF(J2282="","",IF(OR(ISTEXT(J2282),ISTEXT(H2282)),"",J2282/H2282)),IF(OR(ISTEXT(L2282),ISTEXT(H2282)),"",L2282/H2282)))</f>
        <v/>
      </c>
    </row>
    <row r="2283" ht="13.35" customHeight="1" s="162">
      <c r="B2283" s="307" t="n"/>
      <c r="C2283" s="307" t="n"/>
      <c r="E2283" s="307" t="n"/>
      <c r="F2283" s="32" t="n"/>
      <c r="G2283" s="33">
        <f>IF(F2283="", "", IF(OR(ISTEXT(H2283),ISTEXT(F2283)),"",H2283/F2283))</f>
        <v/>
      </c>
      <c r="H2283" s="33" t="n"/>
      <c r="I2283" s="33" t="n"/>
      <c r="J2283" s="33">
        <f>IF(I2283="", "", IF(OR(ISTEXT(I2283),ISTEXT($F2283)),"",I2283*$F2283))</f>
        <v/>
      </c>
      <c r="K2283" s="33" t="n"/>
      <c r="L2283" s="33">
        <f>IF(K2283="", "", IF(OR(ISTEXT(K2283),ISTEXT($F2283)),"",K2283*$F2283))</f>
        <v/>
      </c>
      <c r="M2283" s="30">
        <f>IF(OR(H2283="",H2283=0),"",IF(K2283="",IF(J2283="","",IF(OR(ISTEXT(J2283),ISTEXT(H2283)),"",J2283/H2283)),IF(OR(ISTEXT(L2283),ISTEXT(H2283)),"",L2283/H2283)))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IF(OR(H2284="",H2284=0),"",IF(L2284="",IF(J2284="","",IF(OR(ISTEXT(J2284),ISTEXT(H2284)),"",J2284/H2284)),IF(OR(ISTEXT(L2284),ISTEXT(H2284)),"",L2284/H2284)))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c r="K2294" s="437" t="inlineStr">
        <is>
          <t>Shv Bore M/F:</t>
        </is>
      </c>
      <c r="L2294" s="13" t="n"/>
      <c r="M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IF(OR(L2297="",K2297="",K2297=0),"",IF(OR(ISTEXT(L2297),ISTEXT(K2297)),"",L2297/K2297))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Shv OD/Bore/PD</t>
        </is>
      </c>
      <c r="J2304" s="400" t="n"/>
      <c r="K2304" s="401" t="n"/>
      <c r="L2304">
        <f>IF('{Equipment Data Entry}'!J103="","",'{Equipment Data Entry}'!J103)</f>
        <v/>
      </c>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Sheave OD/Bore</t>
        </is>
      </c>
      <c r="J2305" s="400" t="n"/>
      <c r="K2305" s="401" t="n"/>
      <c r="L2305">
        <f>IF('{Equipment Data Entry}'!K103="","",'{Equipment Data Entry}'!K103)</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AVERAGE(E2307:G2307)*AVERAGE(E2308:G2308)*0.8*0.9*1.732/746))</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3" t="n"/>
      <c r="C2309" s="13" t="n"/>
      <c r="D2309" s="13" t="n"/>
      <c r="E2309" s="13" t="n"/>
      <c r="F2309" s="13" t="n"/>
      <c r="G2309" s="13" t="n"/>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H2311" s="13" t="n"/>
      <c r="I2311" s="246" t="inlineStr">
        <is>
          <t>VSD Frequency</t>
        </is>
      </c>
      <c r="J2311" s="403" t="n"/>
      <c r="K2311" s="65" t="n"/>
      <c r="L2311" s="65" t="n"/>
      <c r="M2311" s="13"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4" t="n"/>
      <c r="J2312" s="14" t="n"/>
      <c r="K2312" s="14" t="n"/>
      <c r="L2312" s="38" t="n"/>
      <c r="M2312" s="13" t="n"/>
    </row>
    <row r="2313" ht="13.35" customHeight="1" s="162">
      <c r="B2313" s="491" t="inlineStr">
        <is>
          <t>Lvg.</t>
        </is>
      </c>
      <c r="C2313" s="492" t="n"/>
      <c r="D2313" s="492" t="n"/>
      <c r="E2313" s="492" t="n"/>
      <c r="F2313" s="492" t="n"/>
      <c r="G2313" s="492" t="n"/>
      <c r="H2313" s="23" t="n"/>
      <c r="I2313" s="13" t="n"/>
      <c r="J2313" s="13" t="n"/>
      <c r="K2313" s="13" t="n"/>
      <c r="L2313" s="13" t="n"/>
      <c r="M2313" s="13" t="n"/>
    </row>
    <row r="2314" ht="13.35" customHeight="1" s="162">
      <c r="B2314" s="425" t="inlineStr">
        <is>
          <t>Unit type:</t>
        </is>
      </c>
      <c r="D2314" s="522" t="inlineStr">
        <is>
          <t>EF</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307" t="n"/>
      <c r="C2331" s="307" t="n"/>
      <c r="E2331" s="307" t="n"/>
      <c r="F2331" s="32" t="n"/>
      <c r="G2331" s="33">
        <f>IF(F2331="", "", IF(OR(ISTEXT(H2331),ISTEXT(F2331)),"",H2331/F2331))</f>
        <v/>
      </c>
      <c r="H2331" s="33" t="n"/>
      <c r="I2331" s="33" t="n"/>
      <c r="J2331" s="33">
        <f>IF(I2331="", "", IF(OR(ISTEXT(I2331),ISTEXT($F2331)),"",I2331*$F2331))</f>
        <v/>
      </c>
      <c r="K2331" s="33" t="n"/>
      <c r="L2331" s="33">
        <f>IF(K2331="", "", IF(OR(ISTEXT(K2331),ISTEXT($F2331)),"",K2331*$F2331))</f>
        <v/>
      </c>
      <c r="M2331" s="30">
        <f>IF(OR(H2331="",H2331=0),"",IF(K2331="",IF(J2331="","",IF(OR(ISTEXT(J2331),ISTEXT(H2331)),"",J2331/H2331)),IF(OR(ISTEXT(L2331),ISTEXT(H2331)),"",L2331/H2331)))</f>
        <v/>
      </c>
    </row>
    <row r="2332" ht="13.35" customHeight="1" s="162">
      <c r="B2332" s="307" t="n"/>
      <c r="C2332" s="307" t="n"/>
      <c r="E2332" s="307" t="n"/>
      <c r="F2332" s="32" t="n"/>
      <c r="G2332" s="33">
        <f>IF(F2332="", "", IF(OR(ISTEXT(H2332),ISTEXT(F2332)),"",H2332/F2332))</f>
        <v/>
      </c>
      <c r="H2332" s="33" t="n"/>
      <c r="I2332" s="33" t="n"/>
      <c r="J2332" s="33">
        <f>IF(I2332="", "", IF(OR(ISTEXT(I2332),ISTEXT($F2332)),"",I2332*$F2332))</f>
        <v/>
      </c>
      <c r="K2332" s="33" t="n"/>
      <c r="L2332" s="33">
        <f>IF(K2332="", "", IF(OR(ISTEXT(K2332),ISTEXT($F2332)),"",K2332*$F2332))</f>
        <v/>
      </c>
      <c r="M2332" s="30">
        <f>IF(OR(H2332="",H2332=0),"",IF(K2332="",IF(J2332="","",IF(OR(ISTEXT(J2332),ISTEXT(H2332)),"",J2332/H2332)),IF(OR(ISTEXT(L2332),ISTEXT(H2332)),"",L2332/H2332)))</f>
        <v/>
      </c>
    </row>
    <row r="2333" ht="13.35" customHeight="1" s="162">
      <c r="B2333" s="307" t="n"/>
      <c r="C2333" s="307" t="n"/>
      <c r="E2333" s="307" t="n"/>
      <c r="F2333" s="32" t="n"/>
      <c r="G2333" s="33">
        <f>IF(F2333="", "", IF(OR(ISTEXT(H2333),ISTEXT(F2333)),"",H2333/F2333))</f>
        <v/>
      </c>
      <c r="H2333" s="33" t="n"/>
      <c r="I2333" s="33" t="n"/>
      <c r="J2333" s="33">
        <f>IF(I2333="", "", IF(OR(ISTEXT(I2333),ISTEXT($F2333)),"",I2333*$F2333))</f>
        <v/>
      </c>
      <c r="K2333" s="33" t="n"/>
      <c r="L2333" s="33">
        <f>IF(K2333="", "", IF(OR(ISTEXT(K2333),ISTEXT($F2333)),"",K2333*$F2333))</f>
        <v/>
      </c>
      <c r="M2333" s="30">
        <f>IF(OR(H2333="",H2333=0),"",IF(K2333="",IF(J2333="","",IF(OR(ISTEXT(J2333),ISTEXT(H2333)),"",J2333/H2333)),IF(OR(ISTEXT(L2333),ISTEXT(H2333)),"",L2333/H2333)))</f>
        <v/>
      </c>
    </row>
    <row r="2334" ht="13.35" customHeight="1" s="162">
      <c r="B2334" s="307" t="n"/>
      <c r="C2334" s="307" t="n"/>
      <c r="E2334" s="307" t="n"/>
      <c r="F2334" s="32" t="n"/>
      <c r="G2334" s="33">
        <f>IF(F2334="", "", IF(OR(ISTEXT(H2334),ISTEXT(F2334)),"",H2334/F2334))</f>
        <v/>
      </c>
      <c r="H2334" s="33" t="n"/>
      <c r="I2334" s="33" t="n"/>
      <c r="J2334" s="33">
        <f>IF(I2334="", "", IF(OR(ISTEXT(I2334),ISTEXT($F2334)),"",I2334*$F2334))</f>
        <v/>
      </c>
      <c r="K2334" s="33" t="n"/>
      <c r="L2334" s="33">
        <f>IF(K2334="", "", IF(OR(ISTEXT(K2334),ISTEXT($F2334)),"",K2334*$F2334))</f>
        <v/>
      </c>
      <c r="M2334" s="30">
        <f>IF(OR(H2334="",H2334=0),"",IF(K2334="",IF(J2334="","",IF(OR(ISTEXT(J2334),ISTEXT(H2334)),"",J2334/H2334)),IF(OR(ISTEXT(L2334),ISTEXT(H2334)),"",L2334/H2334)))</f>
        <v/>
      </c>
    </row>
    <row r="2335" ht="13.35" customHeight="1" s="162">
      <c r="B2335" s="307" t="n"/>
      <c r="C2335" s="307" t="n"/>
      <c r="E2335" s="307"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307" t="n"/>
      <c r="C2336" s="307" t="n"/>
      <c r="E2336" s="307" t="n"/>
      <c r="F2336" s="32" t="n"/>
      <c r="G2336" s="33">
        <f>IF(F2336="", "", IF(OR(ISTEXT(H2336),ISTEXT(F2336)),"",H2336/F2336))</f>
        <v/>
      </c>
      <c r="H2336" s="33" t="n"/>
      <c r="I2336" s="33" t="n"/>
      <c r="J2336" s="33">
        <f>IF(I2336="", "", IF(OR(ISTEXT(I2336),ISTEXT($F2336)),"",I2336*$F2336))</f>
        <v/>
      </c>
      <c r="K2336" s="33" t="n"/>
      <c r="L2336" s="33">
        <f>IF(K2336="", "", IF(OR(ISTEXT(K2336),ISTEXT($F2336)),"",K2336*$F2336))</f>
        <v/>
      </c>
      <c r="M2336" s="30">
        <f>IF(OR(H2336="",H2336=0),"",IF(K2336="",IF(J2336="","",IF(OR(ISTEXT(J2336),ISTEXT(H2336)),"",J2336/H2336)),IF(OR(ISTEXT(L2336),ISTEXT(H2336)),"",L2336/H2336)))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IF(OR(H2337="",H2337=0),"",IF(L2337="",IF(J2337="","",IF(OR(ISTEXT(J2337),ISTEXT(H2337)),"",J2337/H2337)),IF(OR(ISTEXT(L2337),ISTEXT(H2337)),"",L2337/H2337)))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307" t="n"/>
      <c r="C2386" s="307" t="n"/>
      <c r="E2386" s="307" t="n"/>
      <c r="F2386" s="32" t="n"/>
      <c r="G2386" s="33">
        <f>IF(F2386="", "", IF(OR(ISTEXT(H2386),ISTEXT(F2386)),"",H2386/F2386))</f>
        <v/>
      </c>
      <c r="H2386" s="33" t="n"/>
      <c r="I2386" s="33" t="n"/>
      <c r="J2386" s="33">
        <f>IF(I2386="", "", IF(OR(ISTEXT(I2386),ISTEXT($F2386)),"",I2386*$F2386))</f>
        <v/>
      </c>
      <c r="K2386" s="33" t="n"/>
      <c r="L2386" s="33">
        <f>IF(K2386="", "", IF(OR(ISTEXT(K2386),ISTEXT($F2386)),"",K2386*$F2386))</f>
        <v/>
      </c>
      <c r="M2386" s="30">
        <f>IF(OR(H2386="",H2386=0),"",IF(K2386="",IF(J2386="","",IF(OR(ISTEXT(J2386),ISTEXT(H2386)),"",J2386/H2386)),IF(OR(ISTEXT(L2386),ISTEXT(H2386)),"",L2386/H2386)))</f>
        <v/>
      </c>
    </row>
    <row r="2387" ht="13.35" customHeight="1" s="162">
      <c r="B2387" s="307" t="n"/>
      <c r="C2387" s="307" t="n"/>
      <c r="E2387" s="307" t="n"/>
      <c r="F2387" s="32" t="n"/>
      <c r="G2387" s="33">
        <f>IF(F2387="", "", IF(OR(ISTEXT(H2387),ISTEXT(F2387)),"",H2387/F2387))</f>
        <v/>
      </c>
      <c r="H2387" s="33" t="n"/>
      <c r="I2387" s="33" t="n"/>
      <c r="J2387" s="33">
        <f>IF(I2387="", "", IF(OR(ISTEXT(I2387),ISTEXT($F2387)),"",I2387*$F2387))</f>
        <v/>
      </c>
      <c r="K2387" s="33" t="n"/>
      <c r="L2387" s="33">
        <f>IF(K2387="", "", IF(OR(ISTEXT(K2387),ISTEXT($F2387)),"",K2387*$F2387))</f>
        <v/>
      </c>
      <c r="M2387" s="30">
        <f>IF(OR(H2387="",H2387=0),"",IF(K2387="",IF(J2387="","",IF(OR(ISTEXT(J2387),ISTEXT(H2387)),"",J2387/H2387)),IF(OR(ISTEXT(L2387),ISTEXT(H2387)),"",L2387/H2387)))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IF(OR(H2388="",H2388=0),"",IF(L2388="",IF(J2388="","",IF(OR(ISTEXT(J2388),ISTEXT(H2388)),"",J2388/H2388)),IF(OR(ISTEXT(L2388),ISTEXT(H2388)),"",L2388/H2388)))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c r="K2398" s="437" t="inlineStr">
        <is>
          <t>Shv Bore M/F:</t>
        </is>
      </c>
      <c r="L2398" s="13" t="n"/>
      <c r="M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IF(OR(L2401="",K2401="",K2401=0),"",IF(OR(ISTEXT(L2401),ISTEXT(K2401)),"",L2401/K2401))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Shv OD/Bore/PD</t>
        </is>
      </c>
      <c r="J2408" s="400" t="n"/>
      <c r="K2408" s="401" t="n"/>
      <c r="L2408">
        <f>IF('{Equipment Data Entry}'!J104="","",'{Equipment Data Entry}'!J104)</f>
        <v/>
      </c>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Sheave OD/Bore</t>
        </is>
      </c>
      <c r="J2409" s="400" t="n"/>
      <c r="K2409" s="401" t="n"/>
      <c r="L2409">
        <f>IF('{Equipment Data Entry}'!K104="","",'{Equipment Data Entry}'!K104)</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AVERAGE(E2411:G2411)*AVERAGE(E2412:G2412)*0.8*0.9*1.732/746))</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3" t="n"/>
      <c r="C2413" s="13" t="n"/>
      <c r="D2413" s="13" t="n"/>
      <c r="E2413" s="13" t="n"/>
      <c r="F2413" s="13" t="n"/>
      <c r="G2413" s="13" t="n"/>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H2415" s="13" t="n"/>
      <c r="I2415" s="246" t="inlineStr">
        <is>
          <t>VSD Frequency</t>
        </is>
      </c>
      <c r="J2415" s="403" t="n"/>
      <c r="K2415" s="65" t="n"/>
      <c r="L2415" s="65" t="n"/>
      <c r="M2415" s="13"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4" t="n"/>
      <c r="J2416" s="14" t="n"/>
      <c r="K2416" s="14" t="n"/>
      <c r="L2416" s="38" t="n"/>
      <c r="M2416" s="13" t="n"/>
    </row>
    <row r="2417" ht="13.35" customHeight="1" s="162">
      <c r="B2417" s="491" t="inlineStr">
        <is>
          <t>Lvg.</t>
        </is>
      </c>
      <c r="C2417" s="492" t="n"/>
      <c r="D2417" s="492" t="n"/>
      <c r="E2417" s="492" t="n"/>
      <c r="F2417" s="492" t="n"/>
      <c r="G2417" s="492" t="n"/>
      <c r="H2417" s="23" t="n"/>
      <c r="I2417" s="13" t="n"/>
      <c r="J2417" s="13" t="n"/>
      <c r="K2417" s="13" t="n"/>
      <c r="L2417" s="13" t="n"/>
      <c r="M2417" s="13" t="n"/>
    </row>
    <row r="2418" ht="13.35" customHeight="1" s="162">
      <c r="B2418" s="425" t="inlineStr">
        <is>
          <t>Unit type:</t>
        </is>
      </c>
      <c r="D2418" s="522" t="inlineStr">
        <is>
          <t>EF</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307" t="n"/>
      <c r="C2435" s="307" t="n"/>
      <c r="E2435" s="307" t="n"/>
      <c r="F2435" s="32" t="n"/>
      <c r="G2435" s="33">
        <f>IF(F2435="", "", IF(OR(ISTEXT(H2435),ISTEXT(F2435)),"",H2435/F2435))</f>
        <v/>
      </c>
      <c r="H2435" s="33" t="n"/>
      <c r="I2435" s="33" t="n"/>
      <c r="J2435" s="33">
        <f>IF(I2435="", "", IF(OR(ISTEXT(I2435),ISTEXT($F2435)),"",I2435*$F2435))</f>
        <v/>
      </c>
      <c r="K2435" s="33" t="n"/>
      <c r="L2435" s="33">
        <f>IF(K2435="", "", IF(OR(ISTEXT(K2435),ISTEXT($F2435)),"",K2435*$F2435))</f>
        <v/>
      </c>
      <c r="M2435" s="30">
        <f>IF(OR(H2435="",H2435=0),"",IF(K2435="",IF(J2435="","",IF(OR(ISTEXT(J2435),ISTEXT(H2435)),"",J2435/H2435)),IF(OR(ISTEXT(L2435),ISTEXT(H2435)),"",L2435/H2435)))</f>
        <v/>
      </c>
    </row>
    <row r="2436" ht="13.35" customHeight="1" s="162">
      <c r="B2436" s="307" t="n"/>
      <c r="C2436" s="307" t="n"/>
      <c r="E2436" s="307" t="n"/>
      <c r="F2436" s="32" t="n"/>
      <c r="G2436" s="33">
        <f>IF(F2436="", "", IF(OR(ISTEXT(H2436),ISTEXT(F2436)),"",H2436/F2436))</f>
        <v/>
      </c>
      <c r="H2436" s="33" t="n"/>
      <c r="I2436" s="33" t="n"/>
      <c r="J2436" s="33">
        <f>IF(I2436="", "", IF(OR(ISTEXT(I2436),ISTEXT($F2436)),"",I2436*$F2436))</f>
        <v/>
      </c>
      <c r="K2436" s="33" t="n"/>
      <c r="L2436" s="33">
        <f>IF(K2436="", "", IF(OR(ISTEXT(K2436),ISTEXT($F2436)),"",K2436*$F2436))</f>
        <v/>
      </c>
      <c r="M2436" s="30">
        <f>IF(OR(H2436="",H2436=0),"",IF(K2436="",IF(J2436="","",IF(OR(ISTEXT(J2436),ISTEXT(H2436)),"",J2436/H2436)),IF(OR(ISTEXT(L2436),ISTEXT(H2436)),"",L2436/H2436)))</f>
        <v/>
      </c>
    </row>
    <row r="2437" ht="13.35" customHeight="1" s="162">
      <c r="B2437" s="307" t="n"/>
      <c r="C2437" s="307" t="n"/>
      <c r="E2437" s="307" t="n"/>
      <c r="F2437" s="32" t="n"/>
      <c r="G2437" s="33">
        <f>IF(F2437="", "", IF(OR(ISTEXT(H2437),ISTEXT(F2437)),"",H2437/F2437))</f>
        <v/>
      </c>
      <c r="H2437" s="33" t="n"/>
      <c r="I2437" s="33" t="n"/>
      <c r="J2437" s="33">
        <f>IF(I2437="", "", IF(OR(ISTEXT(I2437),ISTEXT($F2437)),"",I2437*$F2437))</f>
        <v/>
      </c>
      <c r="K2437" s="33" t="n"/>
      <c r="L2437" s="33">
        <f>IF(K2437="", "", IF(OR(ISTEXT(K2437),ISTEXT($F2437)),"",K2437*$F2437))</f>
        <v/>
      </c>
      <c r="M2437" s="30">
        <f>IF(OR(H2437="",H2437=0),"",IF(K2437="",IF(J2437="","",IF(OR(ISTEXT(J2437),ISTEXT(H2437)),"",J2437/H2437)),IF(OR(ISTEXT(L2437),ISTEXT(H2437)),"",L2437/H2437)))</f>
        <v/>
      </c>
    </row>
    <row r="2438" ht="13.35" customHeight="1" s="162">
      <c r="B2438" s="307" t="n"/>
      <c r="C2438" s="307" t="n"/>
      <c r="E2438" s="307" t="n"/>
      <c r="F2438" s="32" t="n"/>
      <c r="G2438" s="33">
        <f>IF(F2438="", "", IF(OR(ISTEXT(H2438),ISTEXT(F2438)),"",H2438/F2438))</f>
        <v/>
      </c>
      <c r="H2438" s="33" t="n"/>
      <c r="I2438" s="33" t="n"/>
      <c r="J2438" s="33">
        <f>IF(I2438="", "", IF(OR(ISTEXT(I2438),ISTEXT($F2438)),"",I2438*$F2438))</f>
        <v/>
      </c>
      <c r="K2438" s="33" t="n"/>
      <c r="L2438" s="33">
        <f>IF(K2438="", "", IF(OR(ISTEXT(K2438),ISTEXT($F2438)),"",K2438*$F2438))</f>
        <v/>
      </c>
      <c r="M2438" s="30">
        <f>IF(OR(H2438="",H2438=0),"",IF(K2438="",IF(J2438="","",IF(OR(ISTEXT(J2438),ISTEXT(H2438)),"",J2438/H2438)),IF(OR(ISTEXT(L2438),ISTEXT(H2438)),"",L2438/H2438)))</f>
        <v/>
      </c>
    </row>
    <row r="2439" ht="13.35" customHeight="1" s="162">
      <c r="B2439" s="307" t="n"/>
      <c r="C2439" s="307" t="n"/>
      <c r="E2439" s="307"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307" t="n"/>
      <c r="C2440" s="307" t="n"/>
      <c r="E2440" s="307" t="n"/>
      <c r="F2440" s="32" t="n"/>
      <c r="G2440" s="33">
        <f>IF(F2440="", "", IF(OR(ISTEXT(H2440),ISTEXT(F2440)),"",H2440/F2440))</f>
        <v/>
      </c>
      <c r="H2440" s="33" t="n"/>
      <c r="I2440" s="33" t="n"/>
      <c r="J2440" s="33">
        <f>IF(I2440="", "", IF(OR(ISTEXT(I2440),ISTEXT($F2440)),"",I2440*$F2440))</f>
        <v/>
      </c>
      <c r="K2440" s="33" t="n"/>
      <c r="L2440" s="33">
        <f>IF(K2440="", "", IF(OR(ISTEXT(K2440),ISTEXT($F2440)),"",K2440*$F2440))</f>
        <v/>
      </c>
      <c r="M2440" s="30">
        <f>IF(OR(H2440="",H2440=0),"",IF(K2440="",IF(J2440="","",IF(OR(ISTEXT(J2440),ISTEXT(H2440)),"",J2440/H2440)),IF(OR(ISTEXT(L2440),ISTEXT(H2440)),"",L2440/H2440)))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IF(OR(H2441="",H2441=0),"",IF(L2441="",IF(J2441="","",IF(OR(ISTEXT(J2441),ISTEXT(H2441)),"",J2441/H2441)),IF(OR(ISTEXT(L2441),ISTEXT(H2441)),"",L2441/H2441)))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307" t="n"/>
      <c r="C2490" s="307" t="n"/>
      <c r="E2490" s="307" t="n"/>
      <c r="F2490" s="32" t="n"/>
      <c r="G2490" s="33">
        <f>IF(F2490="", "", IF(OR(ISTEXT(H2490),ISTEXT(F2490)),"",H2490/F2490))</f>
        <v/>
      </c>
      <c r="H2490" s="33" t="n"/>
      <c r="I2490" s="33" t="n"/>
      <c r="J2490" s="33">
        <f>IF(I2490="", "", IF(OR(ISTEXT(I2490),ISTEXT($F2490)),"",I2490*$F2490))</f>
        <v/>
      </c>
      <c r="K2490" s="33" t="n"/>
      <c r="L2490" s="33">
        <f>IF(K2490="", "", IF(OR(ISTEXT(K2490),ISTEXT($F2490)),"",K2490*$F2490))</f>
        <v/>
      </c>
      <c r="M2490" s="30">
        <f>IF(OR(H2490="",H2490=0),"",IF(K2490="",IF(J2490="","",IF(OR(ISTEXT(J2490),ISTEXT(H2490)),"",J2490/H2490)),IF(OR(ISTEXT(L2490),ISTEXT(H2490)),"",L2490/H2490)))</f>
        <v/>
      </c>
    </row>
    <row r="2491" ht="13.35" customHeight="1" s="162">
      <c r="B2491" s="307" t="n"/>
      <c r="C2491" s="307" t="n"/>
      <c r="E2491" s="307" t="n"/>
      <c r="F2491" s="32" t="n"/>
      <c r="G2491" s="33">
        <f>IF(F2491="", "", IF(OR(ISTEXT(H2491),ISTEXT(F2491)),"",H2491/F2491))</f>
        <v/>
      </c>
      <c r="H2491" s="33" t="n"/>
      <c r="I2491" s="33" t="n"/>
      <c r="J2491" s="33">
        <f>IF(I2491="", "", IF(OR(ISTEXT(I2491),ISTEXT($F2491)),"",I2491*$F2491))</f>
        <v/>
      </c>
      <c r="K2491" s="33" t="n"/>
      <c r="L2491" s="33">
        <f>IF(K2491="", "", IF(OR(ISTEXT(K2491),ISTEXT($F2491)),"",K2491*$F2491))</f>
        <v/>
      </c>
      <c r="M2491" s="30">
        <f>IF(OR(H2491="",H2491=0),"",IF(K2491="",IF(J2491="","",IF(OR(ISTEXT(J2491),ISTEXT(H2491)),"",J2491/H2491)),IF(OR(ISTEXT(L2491),ISTEXT(H2491)),"",L2491/H2491)))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IF(OR(H2492="",H2492=0),"",IF(L2492="",IF(J2492="","",IF(OR(ISTEXT(J2492),ISTEXT(H2492)),"",J2492/H2492)),IF(OR(ISTEXT(L2492),ISTEXT(H2492)),"",L2492/H2492)))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c r="K2502" s="437" t="inlineStr">
        <is>
          <t>Shv Bore M/F:</t>
        </is>
      </c>
      <c r="L2502" s="13" t="n"/>
      <c r="M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IF(OR(L2505="",K2505="",K2505=0),"",IF(OR(ISTEXT(L2505),ISTEXT(K2505)),"",L2505/K2505))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Shv OD/Bore/PD</t>
        </is>
      </c>
      <c r="J2512" s="400" t="n"/>
      <c r="K2512" s="401" t="n"/>
      <c r="L2512">
        <f>IF('{Equipment Data Entry}'!J105="","",'{Equipment Data Entry}'!J105)</f>
        <v/>
      </c>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Sheave OD/Bore</t>
        </is>
      </c>
      <c r="J2513" s="400" t="n"/>
      <c r="K2513" s="401" t="n"/>
      <c r="L2513">
        <f>IF('{Equipment Data Entry}'!K105="","",'{Equipment Data Entry}'!K105)</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AVERAGE(E2515:G2515)*AVERAGE(E2516:G2516)*0.8*0.9*1.732/746))</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3" t="n"/>
      <c r="C2517" s="13" t="n"/>
      <c r="D2517" s="13" t="n"/>
      <c r="E2517" s="13" t="n"/>
      <c r="F2517" s="13" t="n"/>
      <c r="G2517" s="13" t="n"/>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H2519" s="13" t="n"/>
      <c r="I2519" s="246" t="inlineStr">
        <is>
          <t>VSD Frequency</t>
        </is>
      </c>
      <c r="J2519" s="403" t="n"/>
      <c r="K2519" s="65" t="n"/>
      <c r="L2519" s="65" t="n"/>
      <c r="M2519" s="13"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4" t="n"/>
      <c r="J2520" s="14" t="n"/>
      <c r="K2520" s="14" t="n"/>
      <c r="L2520" s="38" t="n"/>
      <c r="M2520" s="13" t="n"/>
    </row>
    <row r="2521" ht="13.35" customHeight="1" s="162">
      <c r="B2521" s="491" t="inlineStr">
        <is>
          <t>Lvg.</t>
        </is>
      </c>
      <c r="C2521" s="492" t="n"/>
      <c r="D2521" s="492" t="n"/>
      <c r="E2521" s="492" t="n"/>
      <c r="F2521" s="492" t="n"/>
      <c r="G2521" s="492" t="n"/>
      <c r="H2521" s="23" t="n"/>
      <c r="I2521" s="13" t="n"/>
      <c r="J2521" s="13" t="n"/>
      <c r="K2521" s="13" t="n"/>
      <c r="L2521" s="13" t="n"/>
      <c r="M2521" s="13" t="n"/>
    </row>
    <row r="2522" ht="13.35" customHeight="1" s="162">
      <c r="B2522" s="425" t="inlineStr">
        <is>
          <t>Unit type:</t>
        </is>
      </c>
      <c r="D2522" s="522" t="inlineStr">
        <is>
          <t>EF</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307" t="n"/>
      <c r="C2539" s="307" t="n"/>
      <c r="E2539" s="307" t="n"/>
      <c r="F2539" s="32" t="n"/>
      <c r="G2539" s="33">
        <f>IF(F2539="", "", IF(OR(ISTEXT(H2539),ISTEXT(F2539)),"",H2539/F2539))</f>
        <v/>
      </c>
      <c r="H2539" s="33" t="n"/>
      <c r="I2539" s="33" t="n"/>
      <c r="J2539" s="33">
        <f>IF(I2539="", "", IF(OR(ISTEXT(I2539),ISTEXT($F2539)),"",I2539*$F2539))</f>
        <v/>
      </c>
      <c r="K2539" s="33" t="n"/>
      <c r="L2539" s="33">
        <f>IF(K2539="", "", IF(OR(ISTEXT(K2539),ISTEXT($F2539)),"",K2539*$F2539))</f>
        <v/>
      </c>
      <c r="M2539" s="30">
        <f>IF(OR(H2539="",H2539=0),"",IF(K2539="",IF(J2539="","",IF(OR(ISTEXT(J2539),ISTEXT(H2539)),"",J2539/H2539)),IF(OR(ISTEXT(L2539),ISTEXT(H2539)),"",L2539/H2539)))</f>
        <v/>
      </c>
    </row>
    <row r="2540" ht="13.35" customHeight="1" s="162">
      <c r="B2540" s="307" t="n"/>
      <c r="C2540" s="307" t="n"/>
      <c r="E2540" s="307" t="n"/>
      <c r="F2540" s="32" t="n"/>
      <c r="G2540" s="33">
        <f>IF(F2540="", "", IF(OR(ISTEXT(H2540),ISTEXT(F2540)),"",H2540/F2540))</f>
        <v/>
      </c>
      <c r="H2540" s="33" t="n"/>
      <c r="I2540" s="33" t="n"/>
      <c r="J2540" s="33">
        <f>IF(I2540="", "", IF(OR(ISTEXT(I2540),ISTEXT($F2540)),"",I2540*$F2540))</f>
        <v/>
      </c>
      <c r="K2540" s="33" t="n"/>
      <c r="L2540" s="33">
        <f>IF(K2540="", "", IF(OR(ISTEXT(K2540),ISTEXT($F2540)),"",K2540*$F2540))</f>
        <v/>
      </c>
      <c r="M2540" s="30">
        <f>IF(OR(H2540="",H2540=0),"",IF(K2540="",IF(J2540="","",IF(OR(ISTEXT(J2540),ISTEXT(H2540)),"",J2540/H2540)),IF(OR(ISTEXT(L2540),ISTEXT(H2540)),"",L2540/H2540)))</f>
        <v/>
      </c>
    </row>
    <row r="2541" ht="13.35" customHeight="1" s="162">
      <c r="B2541" s="307" t="n"/>
      <c r="C2541" s="307" t="n"/>
      <c r="E2541" s="307" t="n"/>
      <c r="F2541" s="32" t="n"/>
      <c r="G2541" s="33">
        <f>IF(F2541="", "", IF(OR(ISTEXT(H2541),ISTEXT(F2541)),"",H2541/F2541))</f>
        <v/>
      </c>
      <c r="H2541" s="33" t="n"/>
      <c r="I2541" s="33" t="n"/>
      <c r="J2541" s="33">
        <f>IF(I2541="", "", IF(OR(ISTEXT(I2541),ISTEXT($F2541)),"",I2541*$F2541))</f>
        <v/>
      </c>
      <c r="K2541" s="33" t="n"/>
      <c r="L2541" s="33">
        <f>IF(K2541="", "", IF(OR(ISTEXT(K2541),ISTEXT($F2541)),"",K2541*$F2541))</f>
        <v/>
      </c>
      <c r="M2541" s="30">
        <f>IF(OR(H2541="",H2541=0),"",IF(K2541="",IF(J2541="","",IF(OR(ISTEXT(J2541),ISTEXT(H2541)),"",J2541/H2541)),IF(OR(ISTEXT(L2541),ISTEXT(H2541)),"",L2541/H2541)))</f>
        <v/>
      </c>
    </row>
    <row r="2542" ht="13.35" customHeight="1" s="162">
      <c r="B2542" s="307" t="n"/>
      <c r="C2542" s="307" t="n"/>
      <c r="E2542" s="307" t="n"/>
      <c r="F2542" s="32" t="n"/>
      <c r="G2542" s="33">
        <f>IF(F2542="", "", IF(OR(ISTEXT(H2542),ISTEXT(F2542)),"",H2542/F2542))</f>
        <v/>
      </c>
      <c r="H2542" s="33" t="n"/>
      <c r="I2542" s="33" t="n"/>
      <c r="J2542" s="33">
        <f>IF(I2542="", "", IF(OR(ISTEXT(I2542),ISTEXT($F2542)),"",I2542*$F2542))</f>
        <v/>
      </c>
      <c r="K2542" s="33" t="n"/>
      <c r="L2542" s="33">
        <f>IF(K2542="", "", IF(OR(ISTEXT(K2542),ISTEXT($F2542)),"",K2542*$F2542))</f>
        <v/>
      </c>
      <c r="M2542" s="30">
        <f>IF(OR(H2542="",H2542=0),"",IF(K2542="",IF(J2542="","",IF(OR(ISTEXT(J2542),ISTEXT(H2542)),"",J2542/H2542)),IF(OR(ISTEXT(L2542),ISTEXT(H2542)),"",L2542/H2542)))</f>
        <v/>
      </c>
    </row>
    <row r="2543" ht="13.35" customHeight="1" s="162">
      <c r="B2543" s="307" t="n"/>
      <c r="C2543" s="307" t="n"/>
      <c r="E2543" s="307"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307" t="n"/>
      <c r="C2544" s="307" t="n"/>
      <c r="E2544" s="307" t="n"/>
      <c r="F2544" s="32" t="n"/>
      <c r="G2544" s="33">
        <f>IF(F2544="", "", IF(OR(ISTEXT(H2544),ISTEXT(F2544)),"",H2544/F2544))</f>
        <v/>
      </c>
      <c r="H2544" s="33" t="n"/>
      <c r="I2544" s="33" t="n"/>
      <c r="J2544" s="33">
        <f>IF(I2544="", "", IF(OR(ISTEXT(I2544),ISTEXT($F2544)),"",I2544*$F2544))</f>
        <v/>
      </c>
      <c r="K2544" s="33" t="n"/>
      <c r="L2544" s="33">
        <f>IF(K2544="", "", IF(OR(ISTEXT(K2544),ISTEXT($F2544)),"",K2544*$F2544))</f>
        <v/>
      </c>
      <c r="M2544" s="30">
        <f>IF(OR(H2544="",H2544=0),"",IF(K2544="",IF(J2544="","",IF(OR(ISTEXT(J2544),ISTEXT(H2544)),"",J2544/H2544)),IF(OR(ISTEXT(L2544),ISTEXT(H2544)),"",L2544/H2544)))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IF(OR(H2545="",H2545=0),"",IF(L2545="",IF(J2545="","",IF(OR(ISTEXT(J2545),ISTEXT(H2545)),"",J2545/H2545)),IF(OR(ISTEXT(L2545),ISTEXT(H2545)),"",L2545/H2545)))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307" t="n"/>
      <c r="C2594" s="307" t="n"/>
      <c r="E2594" s="307" t="n"/>
      <c r="F2594" s="32" t="n"/>
      <c r="G2594" s="33">
        <f>IF(F2594="", "", IF(OR(ISTEXT(H2594),ISTEXT(F2594)),"",H2594/F2594))</f>
        <v/>
      </c>
      <c r="H2594" s="33" t="n"/>
      <c r="I2594" s="33" t="n"/>
      <c r="J2594" s="33">
        <f>IF(I2594="", "", IF(OR(ISTEXT(I2594),ISTEXT($F2594)),"",I2594*$F2594))</f>
        <v/>
      </c>
      <c r="K2594" s="33" t="n"/>
      <c r="L2594" s="33">
        <f>IF(K2594="", "", IF(OR(ISTEXT(K2594),ISTEXT($F2594)),"",K2594*$F2594))</f>
        <v/>
      </c>
      <c r="M2594" s="30">
        <f>IF(OR(H2594="",H2594=0),"",IF(K2594="",IF(J2594="","",IF(OR(ISTEXT(J2594),ISTEXT(H2594)),"",J2594/H2594)),IF(OR(ISTEXT(L2594),ISTEXT(H2594)),"",L2594/H2594)))</f>
        <v/>
      </c>
    </row>
    <row r="2595" ht="13.35" customHeight="1" s="162">
      <c r="B2595" s="307" t="n"/>
      <c r="C2595" s="307" t="n"/>
      <c r="E2595" s="307" t="n"/>
      <c r="F2595" s="32" t="n"/>
      <c r="G2595" s="33">
        <f>IF(F2595="", "", IF(OR(ISTEXT(H2595),ISTEXT(F2595)),"",H2595/F2595))</f>
        <v/>
      </c>
      <c r="H2595" s="33" t="n"/>
      <c r="I2595" s="33" t="n"/>
      <c r="J2595" s="33">
        <f>IF(I2595="", "", IF(OR(ISTEXT(I2595),ISTEXT($F2595)),"",I2595*$F2595))</f>
        <v/>
      </c>
      <c r="K2595" s="33" t="n"/>
      <c r="L2595" s="33">
        <f>IF(K2595="", "", IF(OR(ISTEXT(K2595),ISTEXT($F2595)),"",K2595*$F2595))</f>
        <v/>
      </c>
      <c r="M2595" s="30">
        <f>IF(OR(H2595="",H2595=0),"",IF(K2595="",IF(J2595="","",IF(OR(ISTEXT(J2595),ISTEXT(H2595)),"",J2595/H2595)),IF(OR(ISTEXT(L2595),ISTEXT(H2595)),"",L2595/H2595)))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IF(OR(H2596="",H2596=0),"",IF(L2596="",IF(J2596="","",IF(OR(ISTEXT(J2596),ISTEXT(H2596)),"",J2596/H2596)),IF(OR(ISTEXT(L2596),ISTEXT(H2596)),"",L2596/H2596)))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c r="K2606" s="437" t="inlineStr">
        <is>
          <t>Shv Bore M/F:</t>
        </is>
      </c>
      <c r="L2606" s="13" t="n"/>
      <c r="M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IF(OR(L2609="",K2609="",K2609=0),"",IF(OR(ISTEXT(L2609),ISTEXT(K2609)),"",L2609/K2609))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Shv OD/Bore/PD</t>
        </is>
      </c>
      <c r="J2616" s="400" t="n"/>
      <c r="K2616" s="401" t="n"/>
      <c r="L2616">
        <f>IF('{Equipment Data Entry}'!J106="","",'{Equipment Data Entry}'!J106)</f>
        <v/>
      </c>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Sheave OD/Bore</t>
        </is>
      </c>
      <c r="J2617" s="400" t="n"/>
      <c r="K2617" s="401" t="n"/>
      <c r="L2617">
        <f>IF('{Equipment Data Entry}'!K106="","",'{Equipment Data Entry}'!K106)</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AVERAGE(E2619:G2619)*AVERAGE(E2620:G2620)*0.8*0.9*1.732/746))</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3" t="n"/>
      <c r="C2621" s="13" t="n"/>
      <c r="D2621" s="13" t="n"/>
      <c r="E2621" s="13" t="n"/>
      <c r="F2621" s="13" t="n"/>
      <c r="G2621" s="13" t="n"/>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H2623" s="13" t="n"/>
      <c r="I2623" s="246" t="inlineStr">
        <is>
          <t>VSD Frequency</t>
        </is>
      </c>
      <c r="J2623" s="403" t="n"/>
      <c r="K2623" s="65" t="n"/>
      <c r="L2623" s="65" t="n"/>
      <c r="M2623" s="13"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4" t="n"/>
      <c r="J2624" s="14" t="n"/>
      <c r="K2624" s="14" t="n"/>
      <c r="L2624" s="38" t="n"/>
      <c r="M2624" s="13" t="n"/>
    </row>
    <row r="2625" ht="13.35" customHeight="1" s="162">
      <c r="B2625" s="491" t="inlineStr">
        <is>
          <t>Lvg.</t>
        </is>
      </c>
      <c r="C2625" s="492" t="n"/>
      <c r="D2625" s="492" t="n"/>
      <c r="E2625" s="492" t="n"/>
      <c r="F2625" s="492" t="n"/>
      <c r="G2625" s="492" t="n"/>
      <c r="H2625" s="23" t="n"/>
      <c r="I2625" s="13" t="n"/>
      <c r="J2625" s="13" t="n"/>
      <c r="K2625" s="13" t="n"/>
      <c r="L2625" s="13" t="n"/>
      <c r="M2625" s="13" t="n"/>
    </row>
    <row r="2626" ht="13.35" customHeight="1" s="162">
      <c r="B2626" s="425" t="inlineStr">
        <is>
          <t>Unit type:</t>
        </is>
      </c>
      <c r="D2626" s="522" t="inlineStr">
        <is>
          <t>EF</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307" t="n"/>
      <c r="C2643" s="307" t="n"/>
      <c r="E2643" s="307" t="n"/>
      <c r="F2643" s="32" t="n"/>
      <c r="G2643" s="33">
        <f>IF(F2643="", "", IF(OR(ISTEXT(H2643),ISTEXT(F2643)),"",H2643/F2643))</f>
        <v/>
      </c>
      <c r="H2643" s="33" t="n"/>
      <c r="I2643" s="33" t="n"/>
      <c r="J2643" s="33">
        <f>IF(I2643="", "", IF(OR(ISTEXT(I2643),ISTEXT($F2643)),"",I2643*$F2643))</f>
        <v/>
      </c>
      <c r="K2643" s="33" t="n"/>
      <c r="L2643" s="33">
        <f>IF(K2643="", "", IF(OR(ISTEXT(K2643),ISTEXT($F2643)),"",K2643*$F2643))</f>
        <v/>
      </c>
      <c r="M2643" s="30">
        <f>IF(OR(H2643="",H2643=0),"",IF(K2643="",IF(J2643="","",IF(OR(ISTEXT(J2643),ISTEXT(H2643)),"",J2643/H2643)),IF(OR(ISTEXT(L2643),ISTEXT(H2643)),"",L2643/H2643)))</f>
        <v/>
      </c>
    </row>
    <row r="2644" ht="13.35" customHeight="1" s="162">
      <c r="B2644" s="307" t="n"/>
      <c r="C2644" s="307" t="n"/>
      <c r="E2644" s="307" t="n"/>
      <c r="F2644" s="32" t="n"/>
      <c r="G2644" s="33">
        <f>IF(F2644="", "", IF(OR(ISTEXT(H2644),ISTEXT(F2644)),"",H2644/F2644))</f>
        <v/>
      </c>
      <c r="H2644" s="33" t="n"/>
      <c r="I2644" s="33" t="n"/>
      <c r="J2644" s="33">
        <f>IF(I2644="", "", IF(OR(ISTEXT(I2644),ISTEXT($F2644)),"",I2644*$F2644))</f>
        <v/>
      </c>
      <c r="K2644" s="33" t="n"/>
      <c r="L2644" s="33">
        <f>IF(K2644="", "", IF(OR(ISTEXT(K2644),ISTEXT($F2644)),"",K2644*$F2644))</f>
        <v/>
      </c>
      <c r="M2644" s="30">
        <f>IF(OR(H2644="",H2644=0),"",IF(K2644="",IF(J2644="","",IF(OR(ISTEXT(J2644),ISTEXT(H2644)),"",J2644/H2644)),IF(OR(ISTEXT(L2644),ISTEXT(H2644)),"",L2644/H2644)))</f>
        <v/>
      </c>
    </row>
    <row r="2645" ht="13.35" customHeight="1" s="162">
      <c r="B2645" s="307" t="n"/>
      <c r="C2645" s="307" t="n"/>
      <c r="E2645" s="307" t="n"/>
      <c r="F2645" s="32" t="n"/>
      <c r="G2645" s="33">
        <f>IF(F2645="", "", IF(OR(ISTEXT(H2645),ISTEXT(F2645)),"",H2645/F2645))</f>
        <v/>
      </c>
      <c r="H2645" s="33" t="n"/>
      <c r="I2645" s="33" t="n"/>
      <c r="J2645" s="33">
        <f>IF(I2645="", "", IF(OR(ISTEXT(I2645),ISTEXT($F2645)),"",I2645*$F2645))</f>
        <v/>
      </c>
      <c r="K2645" s="33" t="n"/>
      <c r="L2645" s="33">
        <f>IF(K2645="", "", IF(OR(ISTEXT(K2645),ISTEXT($F2645)),"",K2645*$F2645))</f>
        <v/>
      </c>
      <c r="M2645" s="30">
        <f>IF(OR(H2645="",H2645=0),"",IF(K2645="",IF(J2645="","",IF(OR(ISTEXT(J2645),ISTEXT(H2645)),"",J2645/H2645)),IF(OR(ISTEXT(L2645),ISTEXT(H2645)),"",L2645/H2645)))</f>
        <v/>
      </c>
    </row>
    <row r="2646" ht="13.35" customHeight="1" s="162">
      <c r="B2646" s="307" t="n"/>
      <c r="C2646" s="307" t="n"/>
      <c r="E2646" s="307" t="n"/>
      <c r="F2646" s="32" t="n"/>
      <c r="G2646" s="33">
        <f>IF(F2646="", "", IF(OR(ISTEXT(H2646),ISTEXT(F2646)),"",H2646/F2646))</f>
        <v/>
      </c>
      <c r="H2646" s="33" t="n"/>
      <c r="I2646" s="33" t="n"/>
      <c r="J2646" s="33">
        <f>IF(I2646="", "", IF(OR(ISTEXT(I2646),ISTEXT($F2646)),"",I2646*$F2646))</f>
        <v/>
      </c>
      <c r="K2646" s="33" t="n"/>
      <c r="L2646" s="33">
        <f>IF(K2646="", "", IF(OR(ISTEXT(K2646),ISTEXT($F2646)),"",K2646*$F2646))</f>
        <v/>
      </c>
      <c r="M2646" s="30">
        <f>IF(OR(H2646="",H2646=0),"",IF(K2646="",IF(J2646="","",IF(OR(ISTEXT(J2646),ISTEXT(H2646)),"",J2646/H2646)),IF(OR(ISTEXT(L2646),ISTEXT(H2646)),"",L2646/H2646)))</f>
        <v/>
      </c>
    </row>
    <row r="2647" ht="13.35" customHeight="1" s="162">
      <c r="B2647" s="307" t="n"/>
      <c r="C2647" s="307" t="n"/>
      <c r="E2647" s="307"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307" t="n"/>
      <c r="C2648" s="307" t="n"/>
      <c r="E2648" s="307" t="n"/>
      <c r="F2648" s="32" t="n"/>
      <c r="G2648" s="33">
        <f>IF(F2648="", "", IF(OR(ISTEXT(H2648),ISTEXT(F2648)),"",H2648/F2648))</f>
        <v/>
      </c>
      <c r="H2648" s="33" t="n"/>
      <c r="I2648" s="33" t="n"/>
      <c r="J2648" s="33">
        <f>IF(I2648="", "", IF(OR(ISTEXT(I2648),ISTEXT($F2648)),"",I2648*$F2648))</f>
        <v/>
      </c>
      <c r="K2648" s="33" t="n"/>
      <c r="L2648" s="33">
        <f>IF(K2648="", "", IF(OR(ISTEXT(K2648),ISTEXT($F2648)),"",K2648*$F2648))</f>
        <v/>
      </c>
      <c r="M2648" s="30">
        <f>IF(OR(H2648="",H2648=0),"",IF(K2648="",IF(J2648="","",IF(OR(ISTEXT(J2648),ISTEXT(H2648)),"",J2648/H2648)),IF(OR(ISTEXT(L2648),ISTEXT(H2648)),"",L2648/H2648)))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IF(OR(H2649="",H2649=0),"",IF(L2649="",IF(J2649="","",IF(OR(ISTEXT(J2649),ISTEXT(H2649)),"",J2649/H2649)),IF(OR(ISTEXT(L2649),ISTEXT(H2649)),"",L2649/H2649)))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307" t="n"/>
      <c r="C2698" s="307" t="n"/>
      <c r="E2698" s="307" t="n"/>
      <c r="F2698" s="32" t="n"/>
      <c r="G2698" s="33">
        <f>IF(F2698="", "", IF(OR(ISTEXT(H2698),ISTEXT(F2698)),"",H2698/F2698))</f>
        <v/>
      </c>
      <c r="H2698" s="33" t="n"/>
      <c r="I2698" s="33" t="n"/>
      <c r="J2698" s="33">
        <f>IF(I2698="", "", IF(OR(ISTEXT(I2698),ISTEXT($F2698)),"",I2698*$F2698))</f>
        <v/>
      </c>
      <c r="K2698" s="33" t="n"/>
      <c r="L2698" s="33">
        <f>IF(K2698="", "", IF(OR(ISTEXT(K2698),ISTEXT($F2698)),"",K2698*$F2698))</f>
        <v/>
      </c>
      <c r="M2698" s="30">
        <f>IF(OR(H2698="",H2698=0),"",IF(K2698="",IF(J2698="","",IF(OR(ISTEXT(J2698),ISTEXT(H2698)),"",J2698/H2698)),IF(OR(ISTEXT(L2698),ISTEXT(H2698)),"",L2698/H2698)))</f>
        <v/>
      </c>
    </row>
    <row r="2699" ht="13.35" customHeight="1" s="162">
      <c r="B2699" s="307" t="n"/>
      <c r="C2699" s="307" t="n"/>
      <c r="E2699" s="307" t="n"/>
      <c r="F2699" s="32" t="n"/>
      <c r="G2699" s="33">
        <f>IF(F2699="", "", IF(OR(ISTEXT(H2699),ISTEXT(F2699)),"",H2699/F2699))</f>
        <v/>
      </c>
      <c r="H2699" s="33" t="n"/>
      <c r="I2699" s="33" t="n"/>
      <c r="J2699" s="33">
        <f>IF(I2699="", "", IF(OR(ISTEXT(I2699),ISTEXT($F2699)),"",I2699*$F2699))</f>
        <v/>
      </c>
      <c r="K2699" s="33" t="n"/>
      <c r="L2699" s="33">
        <f>IF(K2699="", "", IF(OR(ISTEXT(K2699),ISTEXT($F2699)),"",K2699*$F2699))</f>
        <v/>
      </c>
      <c r="M2699" s="30">
        <f>IF(OR(H2699="",H2699=0),"",IF(K2699="",IF(J2699="","",IF(OR(ISTEXT(J2699),ISTEXT(H2699)),"",J2699/H2699)),IF(OR(ISTEXT(L2699),ISTEXT(H2699)),"",L2699/H2699)))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IF(OR(H2700="",H2700=0),"",IF(L2700="",IF(J2700="","",IF(OR(ISTEXT(J2700),ISTEXT(H2700)),"",J2700/H2700)),IF(OR(ISTEXT(L2700),ISTEXT(H2700)),"",L2700/H2700)))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c r="K2710" s="437" t="inlineStr">
        <is>
          <t>Shv Bore M/F:</t>
        </is>
      </c>
      <c r="L2710" s="13" t="n"/>
      <c r="M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IF(OR(L2713="",K2713="",K2713=0),"",IF(OR(ISTEXT(L2713),ISTEXT(K2713)),"",L2713/K2713))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Shv OD/Bore/PD</t>
        </is>
      </c>
      <c r="J2720" s="400" t="n"/>
      <c r="K2720" s="401" t="n"/>
      <c r="L2720">
        <f>IF('{Equipment Data Entry}'!J107="","",'{Equipment Data Entry}'!J107)</f>
        <v/>
      </c>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Sheave OD/Bore</t>
        </is>
      </c>
      <c r="J2721" s="400" t="n"/>
      <c r="K2721" s="401" t="n"/>
      <c r="L2721">
        <f>IF('{Equipment Data Entry}'!K107="","",'{Equipment Data Entry}'!K107)</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AVERAGE(E2723:G2723)*AVERAGE(E2724:G2724)*0.8*0.9*1.732/746))</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3" t="n"/>
      <c r="C2725" s="13" t="n"/>
      <c r="D2725" s="13" t="n"/>
      <c r="E2725" s="13" t="n"/>
      <c r="F2725" s="13" t="n"/>
      <c r="G2725" s="13" t="n"/>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H2727" s="13" t="n"/>
      <c r="I2727" s="246" t="inlineStr">
        <is>
          <t>VSD Frequency</t>
        </is>
      </c>
      <c r="J2727" s="403" t="n"/>
      <c r="K2727" s="65" t="n"/>
      <c r="L2727" s="65" t="n"/>
      <c r="M2727" s="13"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4" t="n"/>
      <c r="J2728" s="14" t="n"/>
      <c r="K2728" s="14" t="n"/>
      <c r="L2728" s="38" t="n"/>
      <c r="M2728" s="13" t="n"/>
    </row>
    <row r="2729" ht="13.35" customHeight="1" s="162">
      <c r="B2729" s="491" t="inlineStr">
        <is>
          <t>Lvg.</t>
        </is>
      </c>
      <c r="C2729" s="492" t="n"/>
      <c r="D2729" s="492" t="n"/>
      <c r="E2729" s="492" t="n"/>
      <c r="F2729" s="492" t="n"/>
      <c r="G2729" s="492" t="n"/>
      <c r="H2729" s="23" t="n"/>
      <c r="I2729" s="13" t="n"/>
      <c r="J2729" s="13" t="n"/>
      <c r="K2729" s="13" t="n"/>
      <c r="L2729" s="13" t="n"/>
      <c r="M2729" s="13" t="n"/>
    </row>
    <row r="2730" ht="13.35" customHeight="1" s="162">
      <c r="B2730" s="425" t="inlineStr">
        <is>
          <t>Unit type:</t>
        </is>
      </c>
      <c r="D2730" s="522" t="inlineStr">
        <is>
          <t>EF</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307" t="n"/>
      <c r="C2747" s="307" t="n"/>
      <c r="E2747" s="307" t="n"/>
      <c r="F2747" s="32" t="n"/>
      <c r="G2747" s="33">
        <f>IF(F2747="", "", IF(OR(ISTEXT(H2747),ISTEXT(F2747)),"",H2747/F2747))</f>
        <v/>
      </c>
      <c r="H2747" s="33" t="n"/>
      <c r="I2747" s="33" t="n"/>
      <c r="J2747" s="33">
        <f>IF(I2747="", "", IF(OR(ISTEXT(I2747),ISTEXT($F2747)),"",I2747*$F2747))</f>
        <v/>
      </c>
      <c r="K2747" s="33" t="n"/>
      <c r="L2747" s="33">
        <f>IF(K2747="", "", IF(OR(ISTEXT(K2747),ISTEXT($F2747)),"",K2747*$F2747))</f>
        <v/>
      </c>
      <c r="M2747" s="30">
        <f>IF(OR(H2747="",H2747=0),"",IF(K2747="",IF(J2747="","",IF(OR(ISTEXT(J2747),ISTEXT(H2747)),"",J2747/H2747)),IF(OR(ISTEXT(L2747),ISTEXT(H2747)),"",L2747/H2747)))</f>
        <v/>
      </c>
    </row>
    <row r="2748" ht="13.35" customHeight="1" s="162">
      <c r="B2748" s="307" t="n"/>
      <c r="C2748" s="307" t="n"/>
      <c r="E2748" s="307" t="n"/>
      <c r="F2748" s="32" t="n"/>
      <c r="G2748" s="33">
        <f>IF(F2748="", "", IF(OR(ISTEXT(H2748),ISTEXT(F2748)),"",H2748/F2748))</f>
        <v/>
      </c>
      <c r="H2748" s="33" t="n"/>
      <c r="I2748" s="33" t="n"/>
      <c r="J2748" s="33">
        <f>IF(I2748="", "", IF(OR(ISTEXT(I2748),ISTEXT($F2748)),"",I2748*$F2748))</f>
        <v/>
      </c>
      <c r="K2748" s="33" t="n"/>
      <c r="L2748" s="33">
        <f>IF(K2748="", "", IF(OR(ISTEXT(K2748),ISTEXT($F2748)),"",K2748*$F2748))</f>
        <v/>
      </c>
      <c r="M2748" s="30">
        <f>IF(OR(H2748="",H2748=0),"",IF(K2748="",IF(J2748="","",IF(OR(ISTEXT(J2748),ISTEXT(H2748)),"",J2748/H2748)),IF(OR(ISTEXT(L2748),ISTEXT(H2748)),"",L2748/H2748)))</f>
        <v/>
      </c>
    </row>
    <row r="2749" ht="13.35" customHeight="1" s="162">
      <c r="B2749" s="307" t="n"/>
      <c r="C2749" s="307" t="n"/>
      <c r="E2749" s="307" t="n"/>
      <c r="F2749" s="32" t="n"/>
      <c r="G2749" s="33">
        <f>IF(F2749="", "", IF(OR(ISTEXT(H2749),ISTEXT(F2749)),"",H2749/F2749))</f>
        <v/>
      </c>
      <c r="H2749" s="33" t="n"/>
      <c r="I2749" s="33" t="n"/>
      <c r="J2749" s="33">
        <f>IF(I2749="", "", IF(OR(ISTEXT(I2749),ISTEXT($F2749)),"",I2749*$F2749))</f>
        <v/>
      </c>
      <c r="K2749" s="33" t="n"/>
      <c r="L2749" s="33">
        <f>IF(K2749="", "", IF(OR(ISTEXT(K2749),ISTEXT($F2749)),"",K2749*$F2749))</f>
        <v/>
      </c>
      <c r="M2749" s="30">
        <f>IF(OR(H2749="",H2749=0),"",IF(K2749="",IF(J2749="","",IF(OR(ISTEXT(J2749),ISTEXT(H2749)),"",J2749/H2749)),IF(OR(ISTEXT(L2749),ISTEXT(H2749)),"",L2749/H2749)))</f>
        <v/>
      </c>
    </row>
    <row r="2750" ht="13.35" customHeight="1" s="162">
      <c r="B2750" s="307" t="n"/>
      <c r="C2750" s="307" t="n"/>
      <c r="E2750" s="307" t="n"/>
      <c r="F2750" s="32" t="n"/>
      <c r="G2750" s="33">
        <f>IF(F2750="", "", IF(OR(ISTEXT(H2750),ISTEXT(F2750)),"",H2750/F2750))</f>
        <v/>
      </c>
      <c r="H2750" s="33" t="n"/>
      <c r="I2750" s="33" t="n"/>
      <c r="J2750" s="33">
        <f>IF(I2750="", "", IF(OR(ISTEXT(I2750),ISTEXT($F2750)),"",I2750*$F2750))</f>
        <v/>
      </c>
      <c r="K2750" s="33" t="n"/>
      <c r="L2750" s="33">
        <f>IF(K2750="", "", IF(OR(ISTEXT(K2750),ISTEXT($F2750)),"",K2750*$F2750))</f>
        <v/>
      </c>
      <c r="M2750" s="30">
        <f>IF(OR(H2750="",H2750=0),"",IF(K2750="",IF(J2750="","",IF(OR(ISTEXT(J2750),ISTEXT(H2750)),"",J2750/H2750)),IF(OR(ISTEXT(L2750),ISTEXT(H2750)),"",L2750/H2750)))</f>
        <v/>
      </c>
    </row>
    <row r="2751" ht="13.35" customHeight="1" s="162">
      <c r="B2751" s="307" t="n"/>
      <c r="C2751" s="307" t="n"/>
      <c r="E2751" s="307"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307" t="n"/>
      <c r="C2752" s="307" t="n"/>
      <c r="E2752" s="307" t="n"/>
      <c r="F2752" s="32" t="n"/>
      <c r="G2752" s="33">
        <f>IF(F2752="", "", IF(OR(ISTEXT(H2752),ISTEXT(F2752)),"",H2752/F2752))</f>
        <v/>
      </c>
      <c r="H2752" s="33" t="n"/>
      <c r="I2752" s="33" t="n"/>
      <c r="J2752" s="33">
        <f>IF(I2752="", "", IF(OR(ISTEXT(I2752),ISTEXT($F2752)),"",I2752*$F2752))</f>
        <v/>
      </c>
      <c r="K2752" s="33" t="n"/>
      <c r="L2752" s="33">
        <f>IF(K2752="", "", IF(OR(ISTEXT(K2752),ISTEXT($F2752)),"",K2752*$F2752))</f>
        <v/>
      </c>
      <c r="M2752" s="30">
        <f>IF(OR(H2752="",H2752=0),"",IF(K2752="",IF(J2752="","",IF(OR(ISTEXT(J2752),ISTEXT(H2752)),"",J2752/H2752)),IF(OR(ISTEXT(L2752),ISTEXT(H2752)),"",L2752/H2752)))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IF(OR(H2753="",H2753=0),"",IF(L2753="",IF(J2753="","",IF(OR(ISTEXT(J2753),ISTEXT(H2753)),"",J2753/H2753)),IF(OR(ISTEXT(L2753),ISTEXT(H2753)),"",L2753/H2753)))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307" t="n"/>
      <c r="C2802" s="307" t="n"/>
      <c r="E2802" s="307" t="n"/>
      <c r="F2802" s="32" t="n"/>
      <c r="G2802" s="33">
        <f>IF(F2802="", "", IF(OR(ISTEXT(H2802),ISTEXT(F2802)),"",H2802/F2802))</f>
        <v/>
      </c>
      <c r="H2802" s="33" t="n"/>
      <c r="I2802" s="33" t="n"/>
      <c r="J2802" s="33">
        <f>IF(I2802="", "", IF(OR(ISTEXT(I2802),ISTEXT($F2802)),"",I2802*$F2802))</f>
        <v/>
      </c>
      <c r="K2802" s="33" t="n"/>
      <c r="L2802" s="33">
        <f>IF(K2802="", "", IF(OR(ISTEXT(K2802),ISTEXT($F2802)),"",K2802*$F2802))</f>
        <v/>
      </c>
      <c r="M2802" s="30">
        <f>IF(OR(H2802="",H2802=0),"",IF(K2802="",IF(J2802="","",IF(OR(ISTEXT(J2802),ISTEXT(H2802)),"",J2802/H2802)),IF(OR(ISTEXT(L2802),ISTEXT(H2802)),"",L2802/H2802)))</f>
        <v/>
      </c>
    </row>
    <row r="2803" ht="13.35" customHeight="1" s="162">
      <c r="B2803" s="307" t="n"/>
      <c r="C2803" s="307" t="n"/>
      <c r="E2803" s="307" t="n"/>
      <c r="F2803" s="32" t="n"/>
      <c r="G2803" s="33">
        <f>IF(F2803="", "", IF(OR(ISTEXT(H2803),ISTEXT(F2803)),"",H2803/F2803))</f>
        <v/>
      </c>
      <c r="H2803" s="33" t="n"/>
      <c r="I2803" s="33" t="n"/>
      <c r="J2803" s="33">
        <f>IF(I2803="", "", IF(OR(ISTEXT(I2803),ISTEXT($F2803)),"",I2803*$F2803))</f>
        <v/>
      </c>
      <c r="K2803" s="33" t="n"/>
      <c r="L2803" s="33">
        <f>IF(K2803="", "", IF(OR(ISTEXT(K2803),ISTEXT($F2803)),"",K2803*$F2803))</f>
        <v/>
      </c>
      <c r="M2803" s="30">
        <f>IF(OR(H2803="",H2803=0),"",IF(K2803="",IF(J2803="","",IF(OR(ISTEXT(J2803),ISTEXT(H2803)),"",J2803/H2803)),IF(OR(ISTEXT(L2803),ISTEXT(H2803)),"",L2803/H2803)))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IF(OR(H2804="",H2804=0),"",IF(L2804="",IF(J2804="","",IF(OR(ISTEXT(J2804),ISTEXT(H2804)),"",J2804/H2804)),IF(OR(ISTEXT(L2804),ISTEXT(H2804)),"",L2804/H2804)))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c r="K2814" s="437" t="inlineStr">
        <is>
          <t>Shv Bore M/F:</t>
        </is>
      </c>
      <c r="L2814" s="13" t="n"/>
      <c r="M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IF(OR(L2817="",K2817="",K2817=0),"",IF(OR(ISTEXT(L2817),ISTEXT(K2817)),"",L2817/K2817))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Shv OD/Bore/PD</t>
        </is>
      </c>
      <c r="J2824" s="400" t="n"/>
      <c r="K2824" s="401" t="n"/>
      <c r="L2824">
        <f>IF('{Equipment Data Entry}'!J108="","",'{Equipment Data Entry}'!J108)</f>
        <v/>
      </c>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Sheave OD/Bore</t>
        </is>
      </c>
      <c r="J2825" s="400" t="n"/>
      <c r="K2825" s="401" t="n"/>
      <c r="L2825">
        <f>IF('{Equipment Data Entry}'!K108="","",'{Equipment Data Entry}'!K108)</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AVERAGE(E2827:G2827)*AVERAGE(E2828:G2828)*0.8*0.9*1.732/746))</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3" t="n"/>
      <c r="C2829" s="13" t="n"/>
      <c r="D2829" s="13" t="n"/>
      <c r="E2829" s="13" t="n"/>
      <c r="F2829" s="13" t="n"/>
      <c r="G2829" s="13" t="n"/>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H2831" s="13" t="n"/>
      <c r="I2831" s="246" t="inlineStr">
        <is>
          <t>VSD Frequency</t>
        </is>
      </c>
      <c r="J2831" s="403" t="n"/>
      <c r="K2831" s="65" t="n"/>
      <c r="L2831" s="65" t="n"/>
      <c r="M2831" s="13"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4" t="n"/>
      <c r="J2832" s="14" t="n"/>
      <c r="K2832" s="14" t="n"/>
      <c r="L2832" s="38" t="n"/>
      <c r="M2832" s="13" t="n"/>
    </row>
    <row r="2833" ht="13.35" customHeight="1" s="162">
      <c r="B2833" s="491" t="inlineStr">
        <is>
          <t>Lvg.</t>
        </is>
      </c>
      <c r="C2833" s="492" t="n"/>
      <c r="D2833" s="492" t="n"/>
      <c r="E2833" s="492" t="n"/>
      <c r="F2833" s="492" t="n"/>
      <c r="G2833" s="492" t="n"/>
      <c r="H2833" s="23" t="n"/>
      <c r="I2833" s="13" t="n"/>
      <c r="J2833" s="13" t="n"/>
      <c r="K2833" s="13" t="n"/>
      <c r="L2833" s="13" t="n"/>
      <c r="M2833" s="13" t="n"/>
    </row>
    <row r="2834" ht="13.35" customHeight="1" s="162">
      <c r="B2834" s="425" t="inlineStr">
        <is>
          <t>Unit type:</t>
        </is>
      </c>
      <c r="D2834" s="522" t="inlineStr">
        <is>
          <t>EF</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307" t="n"/>
      <c r="C2851" s="307" t="n"/>
      <c r="E2851" s="307" t="n"/>
      <c r="F2851" s="32" t="n"/>
      <c r="G2851" s="33">
        <f>IF(F2851="", "", IF(OR(ISTEXT(H2851),ISTEXT(F2851)),"",H2851/F2851))</f>
        <v/>
      </c>
      <c r="H2851" s="33" t="n"/>
      <c r="I2851" s="33" t="n"/>
      <c r="J2851" s="33">
        <f>IF(I2851="", "", IF(OR(ISTEXT(I2851),ISTEXT($F2851)),"",I2851*$F2851))</f>
        <v/>
      </c>
      <c r="K2851" s="33" t="n"/>
      <c r="L2851" s="33">
        <f>IF(K2851="", "", IF(OR(ISTEXT(K2851),ISTEXT($F2851)),"",K2851*$F2851))</f>
        <v/>
      </c>
      <c r="M2851" s="30">
        <f>IF(OR(H2851="",H2851=0),"",IF(K2851="",IF(J2851="","",IF(OR(ISTEXT(J2851),ISTEXT(H2851)),"",J2851/H2851)),IF(OR(ISTEXT(L2851),ISTEXT(H2851)),"",L2851/H2851)))</f>
        <v/>
      </c>
    </row>
    <row r="2852" ht="13.35" customHeight="1" s="162">
      <c r="B2852" s="307" t="n"/>
      <c r="C2852" s="307" t="n"/>
      <c r="E2852" s="307" t="n"/>
      <c r="F2852" s="32" t="n"/>
      <c r="G2852" s="33">
        <f>IF(F2852="", "", IF(OR(ISTEXT(H2852),ISTEXT(F2852)),"",H2852/F2852))</f>
        <v/>
      </c>
      <c r="H2852" s="33" t="n"/>
      <c r="I2852" s="33" t="n"/>
      <c r="J2852" s="33">
        <f>IF(I2852="", "", IF(OR(ISTEXT(I2852),ISTEXT($F2852)),"",I2852*$F2852))</f>
        <v/>
      </c>
      <c r="K2852" s="33" t="n"/>
      <c r="L2852" s="33">
        <f>IF(K2852="", "", IF(OR(ISTEXT(K2852),ISTEXT($F2852)),"",K2852*$F2852))</f>
        <v/>
      </c>
      <c r="M2852" s="30">
        <f>IF(OR(H2852="",H2852=0),"",IF(K2852="",IF(J2852="","",IF(OR(ISTEXT(J2852),ISTEXT(H2852)),"",J2852/H2852)),IF(OR(ISTEXT(L2852),ISTEXT(H2852)),"",L2852/H2852)))</f>
        <v/>
      </c>
    </row>
    <row r="2853" ht="13.35" customHeight="1" s="162">
      <c r="B2853" s="307" t="n"/>
      <c r="C2853" s="307" t="n"/>
      <c r="E2853" s="307" t="n"/>
      <c r="F2853" s="32" t="n"/>
      <c r="G2853" s="33">
        <f>IF(F2853="", "", IF(OR(ISTEXT(H2853),ISTEXT(F2853)),"",H2853/F2853))</f>
        <v/>
      </c>
      <c r="H2853" s="33" t="n"/>
      <c r="I2853" s="33" t="n"/>
      <c r="J2853" s="33">
        <f>IF(I2853="", "", IF(OR(ISTEXT(I2853),ISTEXT($F2853)),"",I2853*$F2853))</f>
        <v/>
      </c>
      <c r="K2853" s="33" t="n"/>
      <c r="L2853" s="33">
        <f>IF(K2853="", "", IF(OR(ISTEXT(K2853),ISTEXT($F2853)),"",K2853*$F2853))</f>
        <v/>
      </c>
      <c r="M2853" s="30">
        <f>IF(OR(H2853="",H2853=0),"",IF(K2853="",IF(J2853="","",IF(OR(ISTEXT(J2853),ISTEXT(H2853)),"",J2853/H2853)),IF(OR(ISTEXT(L2853),ISTEXT(H2853)),"",L2853/H2853)))</f>
        <v/>
      </c>
    </row>
    <row r="2854" ht="13.35" customHeight="1" s="162">
      <c r="B2854" s="307" t="n"/>
      <c r="C2854" s="307" t="n"/>
      <c r="E2854" s="307" t="n"/>
      <c r="F2854" s="32" t="n"/>
      <c r="G2854" s="33">
        <f>IF(F2854="", "", IF(OR(ISTEXT(H2854),ISTEXT(F2854)),"",H2854/F2854))</f>
        <v/>
      </c>
      <c r="H2854" s="33" t="n"/>
      <c r="I2854" s="33" t="n"/>
      <c r="J2854" s="33">
        <f>IF(I2854="", "", IF(OR(ISTEXT(I2854),ISTEXT($F2854)),"",I2854*$F2854))</f>
        <v/>
      </c>
      <c r="K2854" s="33" t="n"/>
      <c r="L2854" s="33">
        <f>IF(K2854="", "", IF(OR(ISTEXT(K2854),ISTEXT($F2854)),"",K2854*$F2854))</f>
        <v/>
      </c>
      <c r="M2854" s="30">
        <f>IF(OR(H2854="",H2854=0),"",IF(K2854="",IF(J2854="","",IF(OR(ISTEXT(J2854),ISTEXT(H2854)),"",J2854/H2854)),IF(OR(ISTEXT(L2854),ISTEXT(H2854)),"",L2854/H2854)))</f>
        <v/>
      </c>
    </row>
    <row r="2855" ht="13.35" customHeight="1" s="162">
      <c r="B2855" s="307" t="n"/>
      <c r="C2855" s="307" t="n"/>
      <c r="E2855" s="307"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307" t="n"/>
      <c r="C2856" s="307" t="n"/>
      <c r="E2856" s="307" t="n"/>
      <c r="F2856" s="32" t="n"/>
      <c r="G2856" s="33">
        <f>IF(F2856="", "", IF(OR(ISTEXT(H2856),ISTEXT(F2856)),"",H2856/F2856))</f>
        <v/>
      </c>
      <c r="H2856" s="33" t="n"/>
      <c r="I2856" s="33" t="n"/>
      <c r="J2856" s="33">
        <f>IF(I2856="", "", IF(OR(ISTEXT(I2856),ISTEXT($F2856)),"",I2856*$F2856))</f>
        <v/>
      </c>
      <c r="K2856" s="33" t="n"/>
      <c r="L2856" s="33">
        <f>IF(K2856="", "", IF(OR(ISTEXT(K2856),ISTEXT($F2856)),"",K2856*$F2856))</f>
        <v/>
      </c>
      <c r="M2856" s="30">
        <f>IF(OR(H2856="",H2856=0),"",IF(K2856="",IF(J2856="","",IF(OR(ISTEXT(J2856),ISTEXT(H2856)),"",J2856/H2856)),IF(OR(ISTEXT(L2856),ISTEXT(H2856)),"",L2856/H2856)))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IF(OR(H2857="",H2857=0),"",IF(L2857="",IF(J2857="","",IF(OR(ISTEXT(J2857),ISTEXT(H2857)),"",J2857/H2857)),IF(OR(ISTEXT(L2857),ISTEXT(H2857)),"",L2857/H2857)))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307" t="n"/>
      <c r="C2906" s="307" t="n"/>
      <c r="E2906" s="307" t="n"/>
      <c r="F2906" s="32" t="n"/>
      <c r="G2906" s="33">
        <f>IF(F2906="", "", IF(OR(ISTEXT(H2906),ISTEXT(F2906)),"",H2906/F2906))</f>
        <v/>
      </c>
      <c r="H2906" s="33" t="n"/>
      <c r="I2906" s="33" t="n"/>
      <c r="J2906" s="33">
        <f>IF(I2906="", "", IF(OR(ISTEXT(I2906),ISTEXT($F2906)),"",I2906*$F2906))</f>
        <v/>
      </c>
      <c r="K2906" s="33" t="n"/>
      <c r="L2906" s="33">
        <f>IF(K2906="", "", IF(OR(ISTEXT(K2906),ISTEXT($F2906)),"",K2906*$F2906))</f>
        <v/>
      </c>
      <c r="M2906" s="30">
        <f>IF(OR(H2906="",H2906=0),"",IF(K2906="",IF(J2906="","",IF(OR(ISTEXT(J2906),ISTEXT(H2906)),"",J2906/H2906)),IF(OR(ISTEXT(L2906),ISTEXT(H2906)),"",L2906/H2906)))</f>
        <v/>
      </c>
    </row>
    <row r="2907" ht="13.35" customHeight="1" s="162">
      <c r="B2907" s="307" t="n"/>
      <c r="C2907" s="307" t="n"/>
      <c r="E2907" s="307" t="n"/>
      <c r="F2907" s="32" t="n"/>
      <c r="G2907" s="33">
        <f>IF(F2907="", "", IF(OR(ISTEXT(H2907),ISTEXT(F2907)),"",H2907/F2907))</f>
        <v/>
      </c>
      <c r="H2907" s="33" t="n"/>
      <c r="I2907" s="33" t="n"/>
      <c r="J2907" s="33">
        <f>IF(I2907="", "", IF(OR(ISTEXT(I2907),ISTEXT($F2907)),"",I2907*$F2907))</f>
        <v/>
      </c>
      <c r="K2907" s="33" t="n"/>
      <c r="L2907" s="33">
        <f>IF(K2907="", "", IF(OR(ISTEXT(K2907),ISTEXT($F2907)),"",K2907*$F2907))</f>
        <v/>
      </c>
      <c r="M2907" s="30">
        <f>IF(OR(H2907="",H2907=0),"",IF(K2907="",IF(J2907="","",IF(OR(ISTEXT(J2907),ISTEXT(H2907)),"",J2907/H2907)),IF(OR(ISTEXT(L2907),ISTEXT(H2907)),"",L2907/H2907)))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IF(OR(H2908="",H2908=0),"",IF(L2908="",IF(J2908="","",IF(OR(ISTEXT(J2908),ISTEXT(H2908)),"",J2908/H2908)),IF(OR(ISTEXT(L2908),ISTEXT(H2908)),"",L2908/H2908)))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c r="K2918" s="437" t="inlineStr">
        <is>
          <t>Shv Bore M/F:</t>
        </is>
      </c>
      <c r="L2918" s="13" t="n"/>
      <c r="M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IF(OR(L2921="",K2921="",K2921=0),"",IF(OR(ISTEXT(L2921),ISTEXT(K2921)),"",L2921/K2921))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Shv OD/Bore/PD</t>
        </is>
      </c>
      <c r="J2928" s="400" t="n"/>
      <c r="K2928" s="401" t="n"/>
      <c r="L2928">
        <f>IF('{Equipment Data Entry}'!J109="","",'{Equipment Data Entry}'!J109)</f>
        <v/>
      </c>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Sheave OD/Bore</t>
        </is>
      </c>
      <c r="J2929" s="400" t="n"/>
      <c r="K2929" s="401" t="n"/>
      <c r="L2929">
        <f>IF('{Equipment Data Entry}'!K109="","",'{Equipment Data Entry}'!K109)</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AVERAGE(E2931:G2931)*AVERAGE(E2932:G2932)*0.8*0.9*1.732/746))</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3" t="n"/>
      <c r="C2933" s="13" t="n"/>
      <c r="D2933" s="13" t="n"/>
      <c r="E2933" s="13" t="n"/>
      <c r="F2933" s="13" t="n"/>
      <c r="G2933" s="13" t="n"/>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H2935" s="13" t="n"/>
      <c r="I2935" s="246" t="inlineStr">
        <is>
          <t>VSD Frequency</t>
        </is>
      </c>
      <c r="J2935" s="403" t="n"/>
      <c r="K2935" s="65" t="n"/>
      <c r="L2935" s="65" t="n"/>
      <c r="M2935" s="13"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4" t="n"/>
      <c r="J2936" s="14" t="n"/>
      <c r="K2936" s="14" t="n"/>
      <c r="L2936" s="38" t="n"/>
      <c r="M2936" s="13" t="n"/>
    </row>
    <row r="2937" ht="13.35" customHeight="1" s="162">
      <c r="B2937" s="491" t="inlineStr">
        <is>
          <t>Lvg.</t>
        </is>
      </c>
      <c r="C2937" s="492" t="n"/>
      <c r="D2937" s="492" t="n"/>
      <c r="E2937" s="492" t="n"/>
      <c r="F2937" s="492" t="n"/>
      <c r="G2937" s="492" t="n"/>
      <c r="H2937" s="23" t="n"/>
      <c r="I2937" s="13" t="n"/>
      <c r="J2937" s="13" t="n"/>
      <c r="K2937" s="13" t="n"/>
      <c r="L2937" s="13" t="n"/>
      <c r="M2937" s="13" t="n"/>
    </row>
    <row r="2938" ht="13.35" customHeight="1" s="162">
      <c r="B2938" s="425" t="inlineStr">
        <is>
          <t>Unit type:</t>
        </is>
      </c>
      <c r="D2938" s="522" t="inlineStr">
        <is>
          <t>EF</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307" t="n"/>
      <c r="C2955" s="307" t="n"/>
      <c r="E2955" s="307" t="n"/>
      <c r="F2955" s="32" t="n"/>
      <c r="G2955" s="33">
        <f>IF(F2955="", "", IF(OR(ISTEXT(H2955),ISTEXT(F2955)),"",H2955/F2955))</f>
        <v/>
      </c>
      <c r="H2955" s="33" t="n"/>
      <c r="I2955" s="33" t="n"/>
      <c r="J2955" s="33">
        <f>IF(I2955="", "", IF(OR(ISTEXT(I2955),ISTEXT($F2955)),"",I2955*$F2955))</f>
        <v/>
      </c>
      <c r="K2955" s="33" t="n"/>
      <c r="L2955" s="33">
        <f>IF(K2955="", "", IF(OR(ISTEXT(K2955),ISTEXT($F2955)),"",K2955*$F2955))</f>
        <v/>
      </c>
      <c r="M2955" s="30">
        <f>IF(OR(H2955="",H2955=0),"",IF(K2955="",IF(J2955="","",IF(OR(ISTEXT(J2955),ISTEXT(H2955)),"",J2955/H2955)),IF(OR(ISTEXT(L2955),ISTEXT(H2955)),"",L2955/H2955)))</f>
        <v/>
      </c>
    </row>
    <row r="2956" ht="13.35" customHeight="1" s="162">
      <c r="B2956" s="307" t="n"/>
      <c r="C2956" s="307" t="n"/>
      <c r="E2956" s="307" t="n"/>
      <c r="F2956" s="32" t="n"/>
      <c r="G2956" s="33">
        <f>IF(F2956="", "", IF(OR(ISTEXT(H2956),ISTEXT(F2956)),"",H2956/F2956))</f>
        <v/>
      </c>
      <c r="H2956" s="33" t="n"/>
      <c r="I2956" s="33" t="n"/>
      <c r="J2956" s="33">
        <f>IF(I2956="", "", IF(OR(ISTEXT(I2956),ISTEXT($F2956)),"",I2956*$F2956))</f>
        <v/>
      </c>
      <c r="K2956" s="33" t="n"/>
      <c r="L2956" s="33">
        <f>IF(K2956="", "", IF(OR(ISTEXT(K2956),ISTEXT($F2956)),"",K2956*$F2956))</f>
        <v/>
      </c>
      <c r="M2956" s="30">
        <f>IF(OR(H2956="",H2956=0),"",IF(K2956="",IF(J2956="","",IF(OR(ISTEXT(J2956),ISTEXT(H2956)),"",J2956/H2956)),IF(OR(ISTEXT(L2956),ISTEXT(H2956)),"",L2956/H2956)))</f>
        <v/>
      </c>
    </row>
    <row r="2957" ht="13.35" customHeight="1" s="162">
      <c r="B2957" s="307" t="n"/>
      <c r="C2957" s="307" t="n"/>
      <c r="E2957" s="307" t="n"/>
      <c r="F2957" s="32" t="n"/>
      <c r="G2957" s="33">
        <f>IF(F2957="", "", IF(OR(ISTEXT(H2957),ISTEXT(F2957)),"",H2957/F2957))</f>
        <v/>
      </c>
      <c r="H2957" s="33" t="n"/>
      <c r="I2957" s="33" t="n"/>
      <c r="J2957" s="33">
        <f>IF(I2957="", "", IF(OR(ISTEXT(I2957),ISTEXT($F2957)),"",I2957*$F2957))</f>
        <v/>
      </c>
      <c r="K2957" s="33" t="n"/>
      <c r="L2957" s="33">
        <f>IF(K2957="", "", IF(OR(ISTEXT(K2957),ISTEXT($F2957)),"",K2957*$F2957))</f>
        <v/>
      </c>
      <c r="M2957" s="30">
        <f>IF(OR(H2957="",H2957=0),"",IF(K2957="",IF(J2957="","",IF(OR(ISTEXT(J2957),ISTEXT(H2957)),"",J2957/H2957)),IF(OR(ISTEXT(L2957),ISTEXT(H2957)),"",L2957/H2957)))</f>
        <v/>
      </c>
    </row>
    <row r="2958" ht="13.35" customHeight="1" s="162">
      <c r="B2958" s="307" t="n"/>
      <c r="C2958" s="307" t="n"/>
      <c r="E2958" s="307" t="n"/>
      <c r="F2958" s="32" t="n"/>
      <c r="G2958" s="33">
        <f>IF(F2958="", "", IF(OR(ISTEXT(H2958),ISTEXT(F2958)),"",H2958/F2958))</f>
        <v/>
      </c>
      <c r="H2958" s="33" t="n"/>
      <c r="I2958" s="33" t="n"/>
      <c r="J2958" s="33">
        <f>IF(I2958="", "", IF(OR(ISTEXT(I2958),ISTEXT($F2958)),"",I2958*$F2958))</f>
        <v/>
      </c>
      <c r="K2958" s="33" t="n"/>
      <c r="L2958" s="33">
        <f>IF(K2958="", "", IF(OR(ISTEXT(K2958),ISTEXT($F2958)),"",K2958*$F2958))</f>
        <v/>
      </c>
      <c r="M2958" s="30">
        <f>IF(OR(H2958="",H2958=0),"",IF(K2958="",IF(J2958="","",IF(OR(ISTEXT(J2958),ISTEXT(H2958)),"",J2958/H2958)),IF(OR(ISTEXT(L2958),ISTEXT(H2958)),"",L2958/H2958)))</f>
        <v/>
      </c>
    </row>
    <row r="2959" ht="13.35" customHeight="1" s="162">
      <c r="B2959" s="307" t="n"/>
      <c r="C2959" s="307" t="n"/>
      <c r="E2959" s="307"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307" t="n"/>
      <c r="C2960" s="307" t="n"/>
      <c r="E2960" s="307" t="n"/>
      <c r="F2960" s="32" t="n"/>
      <c r="G2960" s="33">
        <f>IF(F2960="", "", IF(OR(ISTEXT(H2960),ISTEXT(F2960)),"",H2960/F2960))</f>
        <v/>
      </c>
      <c r="H2960" s="33" t="n"/>
      <c r="I2960" s="33" t="n"/>
      <c r="J2960" s="33">
        <f>IF(I2960="", "", IF(OR(ISTEXT(I2960),ISTEXT($F2960)),"",I2960*$F2960))</f>
        <v/>
      </c>
      <c r="K2960" s="33" t="n"/>
      <c r="L2960" s="33">
        <f>IF(K2960="", "", IF(OR(ISTEXT(K2960),ISTEXT($F2960)),"",K2960*$F2960))</f>
        <v/>
      </c>
      <c r="M2960" s="30">
        <f>IF(OR(H2960="",H2960=0),"",IF(K2960="",IF(J2960="","",IF(OR(ISTEXT(J2960),ISTEXT(H2960)),"",J2960/H2960)),IF(OR(ISTEXT(L2960),ISTEXT(H2960)),"",L2960/H2960)))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IF(OR(H2961="",H2961=0),"",IF(L2961="",IF(J2961="","",IF(OR(ISTEXT(J2961),ISTEXT(H2961)),"",J2961/H2961)),IF(OR(ISTEXT(L2961),ISTEXT(H2961)),"",L2961/H2961)))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307" t="n"/>
      <c r="C3010" s="307" t="n"/>
      <c r="E3010" s="307" t="n"/>
      <c r="F3010" s="32" t="n"/>
      <c r="G3010" s="33">
        <f>IF(F3010="", "", IF(OR(ISTEXT(H3010),ISTEXT(F3010)),"",H3010/F3010))</f>
        <v/>
      </c>
      <c r="H3010" s="33" t="n"/>
      <c r="I3010" s="33" t="n"/>
      <c r="J3010" s="33">
        <f>IF(I3010="", "", IF(OR(ISTEXT(I3010),ISTEXT($F3010)),"",I3010*$F3010))</f>
        <v/>
      </c>
      <c r="K3010" s="33" t="n"/>
      <c r="L3010" s="33">
        <f>IF(K3010="", "", IF(OR(ISTEXT(K3010),ISTEXT($F3010)),"",K3010*$F3010))</f>
        <v/>
      </c>
      <c r="M3010" s="30">
        <f>IF(OR(H3010="",H3010=0),"",IF(K3010="",IF(J3010="","",IF(OR(ISTEXT(J3010),ISTEXT(H3010)),"",J3010/H3010)),IF(OR(ISTEXT(L3010),ISTEXT(H3010)),"",L3010/H3010)))</f>
        <v/>
      </c>
    </row>
    <row r="3011" ht="13.35" customHeight="1" s="162">
      <c r="B3011" s="307" t="n"/>
      <c r="C3011" s="307" t="n"/>
      <c r="E3011" s="307" t="n"/>
      <c r="F3011" s="32" t="n"/>
      <c r="G3011" s="33">
        <f>IF(F3011="", "", IF(OR(ISTEXT(H3011),ISTEXT(F3011)),"",H3011/F3011))</f>
        <v/>
      </c>
      <c r="H3011" s="33" t="n"/>
      <c r="I3011" s="33" t="n"/>
      <c r="J3011" s="33">
        <f>IF(I3011="", "", IF(OR(ISTEXT(I3011),ISTEXT($F3011)),"",I3011*$F3011))</f>
        <v/>
      </c>
      <c r="K3011" s="33" t="n"/>
      <c r="L3011" s="33">
        <f>IF(K3011="", "", IF(OR(ISTEXT(K3011),ISTEXT($F3011)),"",K3011*$F3011))</f>
        <v/>
      </c>
      <c r="M3011" s="30">
        <f>IF(OR(H3011="",H3011=0),"",IF(K3011="",IF(J3011="","",IF(OR(ISTEXT(J3011),ISTEXT(H3011)),"",J3011/H3011)),IF(OR(ISTEXT(L3011),ISTEXT(H3011)),"",L3011/H3011)))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IF(OR(H3012="",H3012=0),"",IF(L3012="",IF(J3012="","",IF(OR(ISTEXT(J3012),ISTEXT(H3012)),"",J3012/H3012)),IF(OR(ISTEXT(L3012),ISTEXT(H3012)),"",L3012/H3012)))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c r="K3022" s="437" t="inlineStr">
        <is>
          <t>Shv Bore M/F:</t>
        </is>
      </c>
      <c r="L3022" s="13" t="n"/>
      <c r="M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IF(OR(L3025="",K3025="",K3025=0),"",IF(OR(ISTEXT(L3025),ISTEXT(K3025)),"",L3025/K3025))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Shv OD/Bore/PD</t>
        </is>
      </c>
      <c r="J3032" s="400" t="n"/>
      <c r="K3032" s="401" t="n"/>
      <c r="L3032">
        <f>IF('{Equipment Data Entry}'!J110="","",'{Equipment Data Entry}'!J110)</f>
        <v/>
      </c>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Sheave OD/Bore</t>
        </is>
      </c>
      <c r="J3033" s="400" t="n"/>
      <c r="K3033" s="401" t="n"/>
      <c r="L3033">
        <f>IF('{Equipment Data Entry}'!K110="","",'{Equipment Data Entry}'!K110)</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AVERAGE(E3035:G3035)*AVERAGE(E3036:G3036)*0.8*0.9*1.732/746))</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3" t="n"/>
      <c r="C3037" s="13" t="n"/>
      <c r="D3037" s="13" t="n"/>
      <c r="E3037" s="13" t="n"/>
      <c r="F3037" s="13" t="n"/>
      <c r="G3037" s="13" t="n"/>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H3039" s="13" t="n"/>
      <c r="I3039" s="246" t="inlineStr">
        <is>
          <t>VSD Frequency</t>
        </is>
      </c>
      <c r="J3039" s="403" t="n"/>
      <c r="K3039" s="65" t="n"/>
      <c r="L3039" s="65" t="n"/>
      <c r="M3039" s="13"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4" t="n"/>
      <c r="J3040" s="14" t="n"/>
      <c r="K3040" s="14" t="n"/>
      <c r="L3040" s="38" t="n"/>
      <c r="M3040" s="13" t="n"/>
    </row>
    <row r="3041" ht="13.35" customHeight="1" s="162">
      <c r="B3041" s="491" t="inlineStr">
        <is>
          <t>Lvg.</t>
        </is>
      </c>
      <c r="C3041" s="492" t="n"/>
      <c r="D3041" s="492" t="n"/>
      <c r="E3041" s="492" t="n"/>
      <c r="F3041" s="492" t="n"/>
      <c r="G3041" s="492" t="n"/>
      <c r="H3041" s="23" t="n"/>
      <c r="I3041" s="13" t="n"/>
      <c r="J3041" s="13" t="n"/>
      <c r="K3041" s="13" t="n"/>
      <c r="L3041" s="13" t="n"/>
      <c r="M3041" s="13" t="n"/>
    </row>
    <row r="3042" ht="13.35" customHeight="1" s="162">
      <c r="B3042" s="425" t="inlineStr">
        <is>
          <t>Unit type:</t>
        </is>
      </c>
      <c r="D3042" s="522" t="inlineStr">
        <is>
          <t>EF</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307" t="n"/>
      <c r="C3059" s="307" t="n"/>
      <c r="E3059" s="307" t="n"/>
      <c r="F3059" s="32" t="n"/>
      <c r="G3059" s="33">
        <f>IF(F3059="", "", IF(OR(ISTEXT(H3059),ISTEXT(F3059)),"",H3059/F3059))</f>
        <v/>
      </c>
      <c r="H3059" s="33" t="n"/>
      <c r="I3059" s="33" t="n"/>
      <c r="J3059" s="33">
        <f>IF(I3059="", "", IF(OR(ISTEXT(I3059),ISTEXT($F3059)),"",I3059*$F3059))</f>
        <v/>
      </c>
      <c r="K3059" s="33" t="n"/>
      <c r="L3059" s="33">
        <f>IF(K3059="", "", IF(OR(ISTEXT(K3059),ISTEXT($F3059)),"",K3059*$F3059))</f>
        <v/>
      </c>
      <c r="M3059" s="30">
        <f>IF(OR(H3059="",H3059=0),"",IF(K3059="",IF(J3059="","",IF(OR(ISTEXT(J3059),ISTEXT(H3059)),"",J3059/H3059)),IF(OR(ISTEXT(L3059),ISTEXT(H3059)),"",L3059/H3059)))</f>
        <v/>
      </c>
    </row>
    <row r="3060" ht="13.35" customHeight="1" s="162">
      <c r="B3060" s="307" t="n"/>
      <c r="C3060" s="307" t="n"/>
      <c r="E3060" s="307" t="n"/>
      <c r="F3060" s="32" t="n"/>
      <c r="G3060" s="33">
        <f>IF(F3060="", "", IF(OR(ISTEXT(H3060),ISTEXT(F3060)),"",H3060/F3060))</f>
        <v/>
      </c>
      <c r="H3060" s="33" t="n"/>
      <c r="I3060" s="33" t="n"/>
      <c r="J3060" s="33">
        <f>IF(I3060="", "", IF(OR(ISTEXT(I3060),ISTEXT($F3060)),"",I3060*$F3060))</f>
        <v/>
      </c>
      <c r="K3060" s="33" t="n"/>
      <c r="L3060" s="33">
        <f>IF(K3060="", "", IF(OR(ISTEXT(K3060),ISTEXT($F3060)),"",K3060*$F3060))</f>
        <v/>
      </c>
      <c r="M3060" s="30">
        <f>IF(OR(H3060="",H3060=0),"",IF(K3060="",IF(J3060="","",IF(OR(ISTEXT(J3060),ISTEXT(H3060)),"",J3060/H3060)),IF(OR(ISTEXT(L3060),ISTEXT(H3060)),"",L3060/H3060)))</f>
        <v/>
      </c>
    </row>
    <row r="3061" ht="13.35" customHeight="1" s="162">
      <c r="B3061" s="307" t="n"/>
      <c r="C3061" s="307" t="n"/>
      <c r="E3061" s="307" t="n"/>
      <c r="F3061" s="32" t="n"/>
      <c r="G3061" s="33">
        <f>IF(F3061="", "", IF(OR(ISTEXT(H3061),ISTEXT(F3061)),"",H3061/F3061))</f>
        <v/>
      </c>
      <c r="H3061" s="33" t="n"/>
      <c r="I3061" s="33" t="n"/>
      <c r="J3061" s="33">
        <f>IF(I3061="", "", IF(OR(ISTEXT(I3061),ISTEXT($F3061)),"",I3061*$F3061))</f>
        <v/>
      </c>
      <c r="K3061" s="33" t="n"/>
      <c r="L3061" s="33">
        <f>IF(K3061="", "", IF(OR(ISTEXT(K3061),ISTEXT($F3061)),"",K3061*$F3061))</f>
        <v/>
      </c>
      <c r="M3061" s="30">
        <f>IF(OR(H3061="",H3061=0),"",IF(K3061="",IF(J3061="","",IF(OR(ISTEXT(J3061),ISTEXT(H3061)),"",J3061/H3061)),IF(OR(ISTEXT(L3061),ISTEXT(H3061)),"",L3061/H3061)))</f>
        <v/>
      </c>
    </row>
    <row r="3062" ht="13.35" customHeight="1" s="162">
      <c r="B3062" s="307" t="n"/>
      <c r="C3062" s="307" t="n"/>
      <c r="E3062" s="307" t="n"/>
      <c r="F3062" s="32" t="n"/>
      <c r="G3062" s="33">
        <f>IF(F3062="", "", IF(OR(ISTEXT(H3062),ISTEXT(F3062)),"",H3062/F3062))</f>
        <v/>
      </c>
      <c r="H3062" s="33" t="n"/>
      <c r="I3062" s="33" t="n"/>
      <c r="J3062" s="33">
        <f>IF(I3062="", "", IF(OR(ISTEXT(I3062),ISTEXT($F3062)),"",I3062*$F3062))</f>
        <v/>
      </c>
      <c r="K3062" s="33" t="n"/>
      <c r="L3062" s="33">
        <f>IF(K3062="", "", IF(OR(ISTEXT(K3062),ISTEXT($F3062)),"",K3062*$F3062))</f>
        <v/>
      </c>
      <c r="M3062" s="30">
        <f>IF(OR(H3062="",H3062=0),"",IF(K3062="",IF(J3062="","",IF(OR(ISTEXT(J3062),ISTEXT(H3062)),"",J3062/H3062)),IF(OR(ISTEXT(L3062),ISTEXT(H3062)),"",L3062/H3062)))</f>
        <v/>
      </c>
    </row>
    <row r="3063" ht="13.35" customHeight="1" s="162">
      <c r="B3063" s="307" t="n"/>
      <c r="C3063" s="307" t="n"/>
      <c r="E3063" s="307"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307" t="n"/>
      <c r="C3064" s="307" t="n"/>
      <c r="E3064" s="307" t="n"/>
      <c r="F3064" s="32" t="n"/>
      <c r="G3064" s="33">
        <f>IF(F3064="", "", IF(OR(ISTEXT(H3064),ISTEXT(F3064)),"",H3064/F3064))</f>
        <v/>
      </c>
      <c r="H3064" s="33" t="n"/>
      <c r="I3064" s="33" t="n"/>
      <c r="J3064" s="33">
        <f>IF(I3064="", "", IF(OR(ISTEXT(I3064),ISTEXT($F3064)),"",I3064*$F3064))</f>
        <v/>
      </c>
      <c r="K3064" s="33" t="n"/>
      <c r="L3064" s="33">
        <f>IF(K3064="", "", IF(OR(ISTEXT(K3064),ISTEXT($F3064)),"",K3064*$F3064))</f>
        <v/>
      </c>
      <c r="M3064" s="30">
        <f>IF(OR(H3064="",H3064=0),"",IF(K3064="",IF(J3064="","",IF(OR(ISTEXT(J3064),ISTEXT(H3064)),"",J3064/H3064)),IF(OR(ISTEXT(L3064),ISTEXT(H3064)),"",L3064/H3064)))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IF(OR(H3065="",H3065=0),"",IF(L3065="",IF(J3065="","",IF(OR(ISTEXT(J3065),ISTEXT(H3065)),"",J3065/H3065)),IF(OR(ISTEXT(L3065),ISTEXT(H3065)),"",L3065/H3065)))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307" t="n"/>
      <c r="C3114" s="307" t="n"/>
      <c r="E3114" s="307" t="n"/>
      <c r="F3114" s="32" t="n"/>
      <c r="G3114" s="33">
        <f>IF(F3114="", "", IF(OR(ISTEXT(H3114),ISTEXT(F3114)),"",H3114/F3114))</f>
        <v/>
      </c>
      <c r="H3114" s="33" t="n"/>
      <c r="I3114" s="33" t="n"/>
      <c r="J3114" s="33">
        <f>IF(I3114="", "", IF(OR(ISTEXT(I3114),ISTEXT($F3114)),"",I3114*$F3114))</f>
        <v/>
      </c>
      <c r="K3114" s="33" t="n"/>
      <c r="L3114" s="33">
        <f>IF(K3114="", "", IF(OR(ISTEXT(K3114),ISTEXT($F3114)),"",K3114*$F3114))</f>
        <v/>
      </c>
      <c r="M3114" s="30">
        <f>IF(OR(H3114="",H3114=0),"",IF(K3114="",IF(J3114="","",IF(OR(ISTEXT(J3114),ISTEXT(H3114)),"",J3114/H3114)),IF(OR(ISTEXT(L3114),ISTEXT(H3114)),"",L3114/H3114)))</f>
        <v/>
      </c>
    </row>
    <row r="3115" ht="13.35" customHeight="1" s="162">
      <c r="B3115" s="307" t="n"/>
      <c r="C3115" s="307" t="n"/>
      <c r="E3115" s="307" t="n"/>
      <c r="F3115" s="32" t="n"/>
      <c r="G3115" s="33">
        <f>IF(F3115="", "", IF(OR(ISTEXT(H3115),ISTEXT(F3115)),"",H3115/F3115))</f>
        <v/>
      </c>
      <c r="H3115" s="33" t="n"/>
      <c r="I3115" s="33" t="n"/>
      <c r="J3115" s="33">
        <f>IF(I3115="", "", IF(OR(ISTEXT(I3115),ISTEXT($F3115)),"",I3115*$F3115))</f>
        <v/>
      </c>
      <c r="K3115" s="33" t="n"/>
      <c r="L3115" s="33">
        <f>IF(K3115="", "", IF(OR(ISTEXT(K3115),ISTEXT($F3115)),"",K3115*$F3115))</f>
        <v/>
      </c>
      <c r="M3115" s="30">
        <f>IF(OR(H3115="",H3115=0),"",IF(K3115="",IF(J3115="","",IF(OR(ISTEXT(J3115),ISTEXT(H3115)),"",J3115/H3115)),IF(OR(ISTEXT(L3115),ISTEXT(H3115)),"",L3115/H3115)))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IF(OR(H3116="",H3116=0),"",IF(L3116="",IF(J3116="","",IF(OR(ISTEXT(J3116),ISTEXT(H3116)),"",J3116/H3116)),IF(OR(ISTEXT(L3116),ISTEXT(H3116)),"",L3116/H3116)))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c r="K3126" s="437" t="inlineStr">
        <is>
          <t>Shv Bore M/F:</t>
        </is>
      </c>
      <c r="L3126" s="13" t="n"/>
      <c r="M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IF(OR(L3129="",K3129="",K3129=0),"",IF(OR(ISTEXT(L3129),ISTEXT(K3129)),"",L3129/K3129))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Shv OD/Bore/PD</t>
        </is>
      </c>
      <c r="J3136" s="400" t="n"/>
      <c r="K3136" s="401" t="n"/>
      <c r="L3136">
        <f>IF('{Equipment Data Entry}'!J111="","",'{Equipment Data Entry}'!J111)</f>
        <v/>
      </c>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Sheave OD/Bore</t>
        </is>
      </c>
      <c r="J3137" s="400" t="n"/>
      <c r="K3137" s="401" t="n"/>
      <c r="L3137">
        <f>IF('{Equipment Data Entry}'!K111="","",'{Equipment Data Entry}'!K111)</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AVERAGE(E3139:G3139)*AVERAGE(E3140:G3140)*0.8*0.9*1.732/746))</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3" t="n"/>
      <c r="C3141" s="13" t="n"/>
      <c r="D3141" s="13" t="n"/>
      <c r="E3141" s="13" t="n"/>
      <c r="F3141" s="13" t="n"/>
      <c r="G3141" s="13" t="n"/>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H3143" s="13" t="n"/>
      <c r="I3143" s="246" t="inlineStr">
        <is>
          <t>VSD Frequency</t>
        </is>
      </c>
      <c r="J3143" s="403" t="n"/>
      <c r="K3143" s="65" t="n"/>
      <c r="L3143" s="65" t="n"/>
      <c r="M3143" s="13"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4" t="n"/>
      <c r="J3144" s="14" t="n"/>
      <c r="K3144" s="14" t="n"/>
      <c r="L3144" s="38" t="n"/>
      <c r="M3144" s="13" t="n"/>
    </row>
    <row r="3145" ht="13.35" customHeight="1" s="162">
      <c r="B3145" s="491" t="inlineStr">
        <is>
          <t>Lvg.</t>
        </is>
      </c>
      <c r="C3145" s="492" t="n"/>
      <c r="D3145" s="492" t="n"/>
      <c r="E3145" s="492" t="n"/>
      <c r="F3145" s="492" t="n"/>
      <c r="G3145" s="492" t="n"/>
      <c r="H3145" s="23" t="n"/>
      <c r="I3145" s="13" t="n"/>
      <c r="J3145" s="13" t="n"/>
      <c r="K3145" s="13" t="n"/>
      <c r="L3145" s="13" t="n"/>
      <c r="M3145" s="13" t="n"/>
    </row>
    <row r="3146" ht="13.35" customHeight="1" s="162">
      <c r="B3146" s="425" t="inlineStr">
        <is>
          <t>Unit type:</t>
        </is>
      </c>
      <c r="D3146" s="522" t="inlineStr">
        <is>
          <t>EF</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307" t="n"/>
      <c r="C3163" s="307" t="n"/>
      <c r="E3163" s="307" t="n"/>
      <c r="F3163" s="32" t="n"/>
      <c r="G3163" s="33">
        <f>IF(F3163="", "", IF(OR(ISTEXT(H3163),ISTEXT(F3163)),"",H3163/F3163))</f>
        <v/>
      </c>
      <c r="H3163" s="33" t="n"/>
      <c r="I3163" s="33" t="n"/>
      <c r="J3163" s="33">
        <f>IF(I3163="", "", IF(OR(ISTEXT(I3163),ISTEXT($F3163)),"",I3163*$F3163))</f>
        <v/>
      </c>
      <c r="K3163" s="33" t="n"/>
      <c r="L3163" s="33">
        <f>IF(K3163="", "", IF(OR(ISTEXT(K3163),ISTEXT($F3163)),"",K3163*$F3163))</f>
        <v/>
      </c>
      <c r="M3163" s="30">
        <f>IF(OR(H3163="",H3163=0),"",IF(K3163="",IF(J3163="","",IF(OR(ISTEXT(J3163),ISTEXT(H3163)),"",J3163/H3163)),IF(OR(ISTEXT(L3163),ISTEXT(H3163)),"",L3163/H3163)))</f>
        <v/>
      </c>
    </row>
    <row r="3164" ht="13.35" customHeight="1" s="162">
      <c r="B3164" s="307" t="n"/>
      <c r="C3164" s="307" t="n"/>
      <c r="E3164" s="307" t="n"/>
      <c r="F3164" s="32" t="n"/>
      <c r="G3164" s="33">
        <f>IF(F3164="", "", IF(OR(ISTEXT(H3164),ISTEXT(F3164)),"",H3164/F3164))</f>
        <v/>
      </c>
      <c r="H3164" s="33" t="n"/>
      <c r="I3164" s="33" t="n"/>
      <c r="J3164" s="33">
        <f>IF(I3164="", "", IF(OR(ISTEXT(I3164),ISTEXT($F3164)),"",I3164*$F3164))</f>
        <v/>
      </c>
      <c r="K3164" s="33" t="n"/>
      <c r="L3164" s="33">
        <f>IF(K3164="", "", IF(OR(ISTEXT(K3164),ISTEXT($F3164)),"",K3164*$F3164))</f>
        <v/>
      </c>
      <c r="M3164" s="30">
        <f>IF(OR(H3164="",H3164=0),"",IF(K3164="",IF(J3164="","",IF(OR(ISTEXT(J3164),ISTEXT(H3164)),"",J3164/H3164)),IF(OR(ISTEXT(L3164),ISTEXT(H3164)),"",L3164/H3164)))</f>
        <v/>
      </c>
    </row>
    <row r="3165" ht="13.35" customHeight="1" s="162">
      <c r="B3165" s="307" t="n"/>
      <c r="C3165" s="307" t="n"/>
      <c r="E3165" s="307" t="n"/>
      <c r="F3165" s="32" t="n"/>
      <c r="G3165" s="33">
        <f>IF(F3165="", "", IF(OR(ISTEXT(H3165),ISTEXT(F3165)),"",H3165/F3165))</f>
        <v/>
      </c>
      <c r="H3165" s="33" t="n"/>
      <c r="I3165" s="33" t="n"/>
      <c r="J3165" s="33">
        <f>IF(I3165="", "", IF(OR(ISTEXT(I3165),ISTEXT($F3165)),"",I3165*$F3165))</f>
        <v/>
      </c>
      <c r="K3165" s="33" t="n"/>
      <c r="L3165" s="33">
        <f>IF(K3165="", "", IF(OR(ISTEXT(K3165),ISTEXT($F3165)),"",K3165*$F3165))</f>
        <v/>
      </c>
      <c r="M3165" s="30">
        <f>IF(OR(H3165="",H3165=0),"",IF(K3165="",IF(J3165="","",IF(OR(ISTEXT(J3165),ISTEXT(H3165)),"",J3165/H3165)),IF(OR(ISTEXT(L3165),ISTEXT(H3165)),"",L3165/H3165)))</f>
        <v/>
      </c>
    </row>
    <row r="3166" ht="13.35" customHeight="1" s="162">
      <c r="B3166" s="307" t="n"/>
      <c r="C3166" s="307" t="n"/>
      <c r="E3166" s="307" t="n"/>
      <c r="F3166" s="32" t="n"/>
      <c r="G3166" s="33">
        <f>IF(F3166="", "", IF(OR(ISTEXT(H3166),ISTEXT(F3166)),"",H3166/F3166))</f>
        <v/>
      </c>
      <c r="H3166" s="33" t="n"/>
      <c r="I3166" s="33" t="n"/>
      <c r="J3166" s="33">
        <f>IF(I3166="", "", IF(OR(ISTEXT(I3166),ISTEXT($F3166)),"",I3166*$F3166))</f>
        <v/>
      </c>
      <c r="K3166" s="33" t="n"/>
      <c r="L3166" s="33">
        <f>IF(K3166="", "", IF(OR(ISTEXT(K3166),ISTEXT($F3166)),"",K3166*$F3166))</f>
        <v/>
      </c>
      <c r="M3166" s="30">
        <f>IF(OR(H3166="",H3166=0),"",IF(K3166="",IF(J3166="","",IF(OR(ISTEXT(J3166),ISTEXT(H3166)),"",J3166/H3166)),IF(OR(ISTEXT(L3166),ISTEXT(H3166)),"",L3166/H3166)))</f>
        <v/>
      </c>
    </row>
    <row r="3167" ht="13.35" customHeight="1" s="162">
      <c r="B3167" s="307" t="n"/>
      <c r="C3167" s="307" t="n"/>
      <c r="E3167" s="307"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307" t="n"/>
      <c r="C3168" s="307" t="n"/>
      <c r="E3168" s="307" t="n"/>
      <c r="F3168" s="32" t="n"/>
      <c r="G3168" s="33">
        <f>IF(F3168="", "", IF(OR(ISTEXT(H3168),ISTEXT(F3168)),"",H3168/F3168))</f>
        <v/>
      </c>
      <c r="H3168" s="33" t="n"/>
      <c r="I3168" s="33" t="n"/>
      <c r="J3168" s="33">
        <f>IF(I3168="", "", IF(OR(ISTEXT(I3168),ISTEXT($F3168)),"",I3168*$F3168))</f>
        <v/>
      </c>
      <c r="K3168" s="33" t="n"/>
      <c r="L3168" s="33">
        <f>IF(K3168="", "", IF(OR(ISTEXT(K3168),ISTEXT($F3168)),"",K3168*$F3168))</f>
        <v/>
      </c>
      <c r="M3168" s="30">
        <f>IF(OR(H3168="",H3168=0),"",IF(K3168="",IF(J3168="","",IF(OR(ISTEXT(J3168),ISTEXT(H3168)),"",J3168/H3168)),IF(OR(ISTEXT(L3168),ISTEXT(H3168)),"",L3168/H3168)))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IF(OR(H3169="",H3169=0),"",IF(L3169="",IF(J3169="","",IF(OR(ISTEXT(J3169),ISTEXT(H3169)),"",J3169/H3169)),IF(OR(ISTEXT(L3169),ISTEXT(H3169)),"",L3169/H3169)))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307" t="n"/>
      <c r="C3218" s="307" t="n"/>
      <c r="E3218" s="307" t="n"/>
      <c r="F3218" s="32" t="n"/>
      <c r="G3218" s="33">
        <f>IF(F3218="", "", IF(OR(ISTEXT(H3218),ISTEXT(F3218)),"",H3218/F3218))</f>
        <v/>
      </c>
      <c r="H3218" s="33" t="n"/>
      <c r="I3218" s="33" t="n"/>
      <c r="J3218" s="33">
        <f>IF(I3218="", "", IF(OR(ISTEXT(I3218),ISTEXT($F3218)),"",I3218*$F3218))</f>
        <v/>
      </c>
      <c r="K3218" s="33" t="n"/>
      <c r="L3218" s="33">
        <f>IF(K3218="", "", IF(OR(ISTEXT(K3218),ISTEXT($F3218)),"",K3218*$F3218))</f>
        <v/>
      </c>
      <c r="M3218" s="30">
        <f>IF(OR(H3218="",H3218=0),"",IF(K3218="",IF(J3218="","",IF(OR(ISTEXT(J3218),ISTEXT(H3218)),"",J3218/H3218)),IF(OR(ISTEXT(L3218),ISTEXT(H3218)),"",L3218/H3218)))</f>
        <v/>
      </c>
    </row>
    <row r="3219" ht="13.35" customHeight="1" s="162">
      <c r="B3219" s="307" t="n"/>
      <c r="C3219" s="307" t="n"/>
      <c r="E3219" s="307" t="n"/>
      <c r="F3219" s="32" t="n"/>
      <c r="G3219" s="33">
        <f>IF(F3219="", "", IF(OR(ISTEXT(H3219),ISTEXT(F3219)),"",H3219/F3219))</f>
        <v/>
      </c>
      <c r="H3219" s="33" t="n"/>
      <c r="I3219" s="33" t="n"/>
      <c r="J3219" s="33">
        <f>IF(I3219="", "", IF(OR(ISTEXT(I3219),ISTEXT($F3219)),"",I3219*$F3219))</f>
        <v/>
      </c>
      <c r="K3219" s="33" t="n"/>
      <c r="L3219" s="33">
        <f>IF(K3219="", "", IF(OR(ISTEXT(K3219),ISTEXT($F3219)),"",K3219*$F3219))</f>
        <v/>
      </c>
      <c r="M3219" s="30">
        <f>IF(OR(H3219="",H3219=0),"",IF(K3219="",IF(J3219="","",IF(OR(ISTEXT(J3219),ISTEXT(H3219)),"",J3219/H3219)),IF(OR(ISTEXT(L3219),ISTEXT(H3219)),"",L3219/H3219)))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IF(OR(H3220="",H3220=0),"",IF(L3220="",IF(J3220="","",IF(OR(ISTEXT(J3220),ISTEXT(H3220)),"",J3220/H3220)),IF(OR(ISTEXT(L3220),ISTEXT(H3220)),"",L3220/H3220)))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c r="K3230" s="437" t="inlineStr">
        <is>
          <t>Shv Bore M/F:</t>
        </is>
      </c>
      <c r="L3230" s="13" t="n"/>
      <c r="M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IF(OR(L3233="",K3233="",K3233=0),"",IF(OR(ISTEXT(L3233),ISTEXT(K3233)),"",L3233/K3233))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Shv OD/Bore/PD</t>
        </is>
      </c>
      <c r="J3240" s="400" t="n"/>
      <c r="K3240" s="401" t="n"/>
      <c r="L3240">
        <f>IF('{Equipment Data Entry}'!J112="","",'{Equipment Data Entry}'!J112)</f>
        <v/>
      </c>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Sheave OD/Bore</t>
        </is>
      </c>
      <c r="J3241" s="400" t="n"/>
      <c r="K3241" s="401" t="n"/>
      <c r="L3241">
        <f>IF('{Equipment Data Entry}'!K112="","",'{Equipment Data Entry}'!K112)</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AVERAGE(E3243:G3243)*AVERAGE(E3244:G3244)*0.8*0.9*1.732/746))</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3" t="n"/>
      <c r="C3245" s="13" t="n"/>
      <c r="D3245" s="13" t="n"/>
      <c r="E3245" s="13" t="n"/>
      <c r="F3245" s="13" t="n"/>
      <c r="G3245" s="13" t="n"/>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H3247" s="13" t="n"/>
      <c r="I3247" s="246" t="inlineStr">
        <is>
          <t>VSD Frequency</t>
        </is>
      </c>
      <c r="J3247" s="403" t="n"/>
      <c r="K3247" s="65" t="n"/>
      <c r="L3247" s="65" t="n"/>
      <c r="M3247" s="13"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4" t="n"/>
      <c r="J3248" s="14" t="n"/>
      <c r="K3248" s="14" t="n"/>
      <c r="L3248" s="38" t="n"/>
      <c r="M3248" s="13" t="n"/>
    </row>
    <row r="3249" ht="13.35" customHeight="1" s="162">
      <c r="B3249" s="491" t="inlineStr">
        <is>
          <t>Lvg.</t>
        </is>
      </c>
      <c r="C3249" s="492" t="n"/>
      <c r="D3249" s="492" t="n"/>
      <c r="E3249" s="492" t="n"/>
      <c r="F3249" s="492" t="n"/>
      <c r="G3249" s="492" t="n"/>
      <c r="H3249" s="23" t="n"/>
      <c r="I3249" s="13" t="n"/>
      <c r="J3249" s="13" t="n"/>
      <c r="K3249" s="13" t="n"/>
      <c r="L3249" s="13" t="n"/>
      <c r="M3249" s="13" t="n"/>
    </row>
    <row r="3250" ht="13.35" customHeight="1" s="162">
      <c r="B3250" s="425" t="inlineStr">
        <is>
          <t>Unit type:</t>
        </is>
      </c>
      <c r="D3250" s="522" t="inlineStr">
        <is>
          <t>EF</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307" t="n"/>
      <c r="C3267" s="307" t="n"/>
      <c r="E3267" s="307" t="n"/>
      <c r="F3267" s="32" t="n"/>
      <c r="G3267" s="33">
        <f>IF(F3267="", "", IF(OR(ISTEXT(H3267),ISTEXT(F3267)),"",H3267/F3267))</f>
        <v/>
      </c>
      <c r="H3267" s="33" t="n"/>
      <c r="I3267" s="33" t="n"/>
      <c r="J3267" s="33">
        <f>IF(I3267="", "", IF(OR(ISTEXT(I3267),ISTEXT($F3267)),"",I3267*$F3267))</f>
        <v/>
      </c>
      <c r="K3267" s="33" t="n"/>
      <c r="L3267" s="33">
        <f>IF(K3267="", "", IF(OR(ISTEXT(K3267),ISTEXT($F3267)),"",K3267*$F3267))</f>
        <v/>
      </c>
      <c r="M3267" s="30">
        <f>IF(OR(H3267="",H3267=0),"",IF(K3267="",IF(J3267="","",IF(OR(ISTEXT(J3267),ISTEXT(H3267)),"",J3267/H3267)),IF(OR(ISTEXT(L3267),ISTEXT(H3267)),"",L3267/H3267)))</f>
        <v/>
      </c>
    </row>
    <row r="3268" ht="13.35" customHeight="1" s="162">
      <c r="B3268" s="307" t="n"/>
      <c r="C3268" s="307" t="n"/>
      <c r="E3268" s="307" t="n"/>
      <c r="F3268" s="32" t="n"/>
      <c r="G3268" s="33">
        <f>IF(F3268="", "", IF(OR(ISTEXT(H3268),ISTEXT(F3268)),"",H3268/F3268))</f>
        <v/>
      </c>
      <c r="H3268" s="33" t="n"/>
      <c r="I3268" s="33" t="n"/>
      <c r="J3268" s="33">
        <f>IF(I3268="", "", IF(OR(ISTEXT(I3268),ISTEXT($F3268)),"",I3268*$F3268))</f>
        <v/>
      </c>
      <c r="K3268" s="33" t="n"/>
      <c r="L3268" s="33">
        <f>IF(K3268="", "", IF(OR(ISTEXT(K3268),ISTEXT($F3268)),"",K3268*$F3268))</f>
        <v/>
      </c>
      <c r="M3268" s="30">
        <f>IF(OR(H3268="",H3268=0),"",IF(K3268="",IF(J3268="","",IF(OR(ISTEXT(J3268),ISTEXT(H3268)),"",J3268/H3268)),IF(OR(ISTEXT(L3268),ISTEXT(H3268)),"",L3268/H3268)))</f>
        <v/>
      </c>
    </row>
    <row r="3269" ht="13.35" customHeight="1" s="162">
      <c r="B3269" s="307" t="n"/>
      <c r="C3269" s="307" t="n"/>
      <c r="E3269" s="307" t="n"/>
      <c r="F3269" s="32" t="n"/>
      <c r="G3269" s="33">
        <f>IF(F3269="", "", IF(OR(ISTEXT(H3269),ISTEXT(F3269)),"",H3269/F3269))</f>
        <v/>
      </c>
      <c r="H3269" s="33" t="n"/>
      <c r="I3269" s="33" t="n"/>
      <c r="J3269" s="33">
        <f>IF(I3269="", "", IF(OR(ISTEXT(I3269),ISTEXT($F3269)),"",I3269*$F3269))</f>
        <v/>
      </c>
      <c r="K3269" s="33" t="n"/>
      <c r="L3269" s="33">
        <f>IF(K3269="", "", IF(OR(ISTEXT(K3269),ISTEXT($F3269)),"",K3269*$F3269))</f>
        <v/>
      </c>
      <c r="M3269" s="30">
        <f>IF(OR(H3269="",H3269=0),"",IF(K3269="",IF(J3269="","",IF(OR(ISTEXT(J3269),ISTEXT(H3269)),"",J3269/H3269)),IF(OR(ISTEXT(L3269),ISTEXT(H3269)),"",L3269/H3269)))</f>
        <v/>
      </c>
    </row>
    <row r="3270" ht="13.35" customHeight="1" s="162">
      <c r="B3270" s="307" t="n"/>
      <c r="C3270" s="307" t="n"/>
      <c r="E3270" s="307" t="n"/>
      <c r="F3270" s="32" t="n"/>
      <c r="G3270" s="33">
        <f>IF(F3270="", "", IF(OR(ISTEXT(H3270),ISTEXT(F3270)),"",H3270/F3270))</f>
        <v/>
      </c>
      <c r="H3270" s="33" t="n"/>
      <c r="I3270" s="33" t="n"/>
      <c r="J3270" s="33">
        <f>IF(I3270="", "", IF(OR(ISTEXT(I3270),ISTEXT($F3270)),"",I3270*$F3270))</f>
        <v/>
      </c>
      <c r="K3270" s="33" t="n"/>
      <c r="L3270" s="33">
        <f>IF(K3270="", "", IF(OR(ISTEXT(K3270),ISTEXT($F3270)),"",K3270*$F3270))</f>
        <v/>
      </c>
      <c r="M3270" s="30">
        <f>IF(OR(H3270="",H3270=0),"",IF(K3270="",IF(J3270="","",IF(OR(ISTEXT(J3270),ISTEXT(H3270)),"",J3270/H3270)),IF(OR(ISTEXT(L3270),ISTEXT(H3270)),"",L3270/H3270)))</f>
        <v/>
      </c>
    </row>
    <row r="3271" ht="13.35" customHeight="1" s="162">
      <c r="B3271" s="307" t="n"/>
      <c r="C3271" s="307" t="n"/>
      <c r="E3271" s="307"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307" t="n"/>
      <c r="C3272" s="307" t="n"/>
      <c r="E3272" s="307" t="n"/>
      <c r="F3272" s="32" t="n"/>
      <c r="G3272" s="33">
        <f>IF(F3272="", "", IF(OR(ISTEXT(H3272),ISTEXT(F3272)),"",H3272/F3272))</f>
        <v/>
      </c>
      <c r="H3272" s="33" t="n"/>
      <c r="I3272" s="33" t="n"/>
      <c r="J3272" s="33">
        <f>IF(I3272="", "", IF(OR(ISTEXT(I3272),ISTEXT($F3272)),"",I3272*$F3272))</f>
        <v/>
      </c>
      <c r="K3272" s="33" t="n"/>
      <c r="L3272" s="33">
        <f>IF(K3272="", "", IF(OR(ISTEXT(K3272),ISTEXT($F3272)),"",K3272*$F3272))</f>
        <v/>
      </c>
      <c r="M3272" s="30">
        <f>IF(OR(H3272="",H3272=0),"",IF(K3272="",IF(J3272="","",IF(OR(ISTEXT(J3272),ISTEXT(H3272)),"",J3272/H3272)),IF(OR(ISTEXT(L3272),ISTEXT(H3272)),"",L3272/H3272)))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IF(OR(H3273="",H3273=0),"",IF(L3273="",IF(J3273="","",IF(OR(ISTEXT(J3273),ISTEXT(H3273)),"",J3273/H3273)),IF(OR(ISTEXT(L3273),ISTEXT(H3273)),"",L3273/H3273)))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307" t="n"/>
      <c r="C3322" s="307" t="n"/>
      <c r="E3322" s="307" t="n"/>
      <c r="F3322" s="32" t="n"/>
      <c r="G3322" s="33">
        <f>IF(F3322="", "", IF(OR(ISTEXT(H3322),ISTEXT(F3322)),"",H3322/F3322))</f>
        <v/>
      </c>
      <c r="H3322" s="33" t="n"/>
      <c r="I3322" s="33" t="n"/>
      <c r="J3322" s="33">
        <f>IF(I3322="", "", IF(OR(ISTEXT(I3322),ISTEXT($F3322)),"",I3322*$F3322))</f>
        <v/>
      </c>
      <c r="K3322" s="33" t="n"/>
      <c r="L3322" s="33">
        <f>IF(K3322="", "", IF(OR(ISTEXT(K3322),ISTEXT($F3322)),"",K3322*$F3322))</f>
        <v/>
      </c>
      <c r="M3322" s="30">
        <f>IF(OR(H3322="",H3322=0),"",IF(K3322="",IF(J3322="","",IF(OR(ISTEXT(J3322),ISTEXT(H3322)),"",J3322/H3322)),IF(OR(ISTEXT(L3322),ISTEXT(H3322)),"",L3322/H3322)))</f>
        <v/>
      </c>
    </row>
    <row r="3323" ht="13.35" customHeight="1" s="162">
      <c r="B3323" s="307" t="n"/>
      <c r="C3323" s="307" t="n"/>
      <c r="E3323" s="307" t="n"/>
      <c r="F3323" s="32" t="n"/>
      <c r="G3323" s="33">
        <f>IF(F3323="", "", IF(OR(ISTEXT(H3323),ISTEXT(F3323)),"",H3323/F3323))</f>
        <v/>
      </c>
      <c r="H3323" s="33" t="n"/>
      <c r="I3323" s="33" t="n"/>
      <c r="J3323" s="33">
        <f>IF(I3323="", "", IF(OR(ISTEXT(I3323),ISTEXT($F3323)),"",I3323*$F3323))</f>
        <v/>
      </c>
      <c r="K3323" s="33" t="n"/>
      <c r="L3323" s="33">
        <f>IF(K3323="", "", IF(OR(ISTEXT(K3323),ISTEXT($F3323)),"",K3323*$F3323))</f>
        <v/>
      </c>
      <c r="M3323" s="30">
        <f>IF(OR(H3323="",H3323=0),"",IF(K3323="",IF(J3323="","",IF(OR(ISTEXT(J3323),ISTEXT(H3323)),"",J3323/H3323)),IF(OR(ISTEXT(L3323),ISTEXT(H3323)),"",L3323/H3323)))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IF(OR(H3324="",H3324=0),"",IF(L3324="",IF(J3324="","",IF(OR(ISTEXT(J3324),ISTEXT(H3324)),"",J3324/H3324)),IF(OR(ISTEXT(L3324),ISTEXT(H3324)),"",L3324/H3324)))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c r="K3334" s="437" t="inlineStr">
        <is>
          <t>Shv Bore M/F:</t>
        </is>
      </c>
      <c r="L3334" s="13" t="n"/>
      <c r="M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IF(OR(L3337="",K3337="",K3337=0),"",IF(OR(ISTEXT(L3337),ISTEXT(K3337)),"",L3337/K3337))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Shv OD/Bore/PD</t>
        </is>
      </c>
      <c r="J3344" s="400" t="n"/>
      <c r="K3344" s="401" t="n"/>
      <c r="L3344">
        <f>IF('{Equipment Data Entry}'!J113="","",'{Equipment Data Entry}'!J113)</f>
        <v/>
      </c>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Sheave OD/Bore</t>
        </is>
      </c>
      <c r="J3345" s="400" t="n"/>
      <c r="K3345" s="401" t="n"/>
      <c r="L3345">
        <f>IF('{Equipment Data Entry}'!K113="","",'{Equipment Data Entry}'!K113)</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AVERAGE(E3347:G3347)*AVERAGE(E3348:G3348)*0.8*0.9*1.732/746))</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3" t="n"/>
      <c r="C3349" s="13" t="n"/>
      <c r="D3349" s="13" t="n"/>
      <c r="E3349" s="13" t="n"/>
      <c r="F3349" s="13" t="n"/>
      <c r="G3349" s="13" t="n"/>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H3351" s="13" t="n"/>
      <c r="I3351" s="246" t="inlineStr">
        <is>
          <t>VSD Frequency</t>
        </is>
      </c>
      <c r="J3351" s="403" t="n"/>
      <c r="K3351" s="65" t="n"/>
      <c r="L3351" s="65" t="n"/>
      <c r="M3351" s="13"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4" t="n"/>
      <c r="J3352" s="14" t="n"/>
      <c r="K3352" s="14" t="n"/>
      <c r="L3352" s="38" t="n"/>
      <c r="M3352" s="13" t="n"/>
    </row>
    <row r="3353" ht="13.35" customHeight="1" s="162">
      <c r="B3353" s="491" t="inlineStr">
        <is>
          <t>Lvg.</t>
        </is>
      </c>
      <c r="C3353" s="492" t="n"/>
      <c r="D3353" s="492" t="n"/>
      <c r="E3353" s="492" t="n"/>
      <c r="F3353" s="492" t="n"/>
      <c r="G3353" s="492" t="n"/>
      <c r="H3353" s="23" t="n"/>
      <c r="I3353" s="13" t="n"/>
      <c r="J3353" s="13" t="n"/>
      <c r="K3353" s="13" t="n"/>
      <c r="L3353" s="13" t="n"/>
      <c r="M3353" s="13" t="n"/>
    </row>
    <row r="3354" ht="13.35" customHeight="1" s="162">
      <c r="B3354" s="425" t="inlineStr">
        <is>
          <t>Unit type:</t>
        </is>
      </c>
      <c r="D3354" s="522" t="inlineStr">
        <is>
          <t>EF</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307" t="n"/>
      <c r="C3371" s="307" t="n"/>
      <c r="E3371" s="307" t="n"/>
      <c r="F3371" s="32" t="n"/>
      <c r="G3371" s="33">
        <f>IF(F3371="", "", IF(OR(ISTEXT(H3371),ISTEXT(F3371)),"",H3371/F3371))</f>
        <v/>
      </c>
      <c r="H3371" s="33" t="n"/>
      <c r="I3371" s="33" t="n"/>
      <c r="J3371" s="33">
        <f>IF(I3371="", "", IF(OR(ISTEXT(I3371),ISTEXT($F3371)),"",I3371*$F3371))</f>
        <v/>
      </c>
      <c r="K3371" s="33" t="n"/>
      <c r="L3371" s="33">
        <f>IF(K3371="", "", IF(OR(ISTEXT(K3371),ISTEXT($F3371)),"",K3371*$F3371))</f>
        <v/>
      </c>
      <c r="M3371" s="30">
        <f>IF(OR(H3371="",H3371=0),"",IF(K3371="",IF(J3371="","",IF(OR(ISTEXT(J3371),ISTEXT(H3371)),"",J3371/H3371)),IF(OR(ISTEXT(L3371),ISTEXT(H3371)),"",L3371/H3371)))</f>
        <v/>
      </c>
    </row>
    <row r="3372" ht="13.35" customHeight="1" s="162">
      <c r="B3372" s="307" t="n"/>
      <c r="C3372" s="307" t="n"/>
      <c r="E3372" s="307" t="n"/>
      <c r="F3372" s="32" t="n"/>
      <c r="G3372" s="33">
        <f>IF(F3372="", "", IF(OR(ISTEXT(H3372),ISTEXT(F3372)),"",H3372/F3372))</f>
        <v/>
      </c>
      <c r="H3372" s="33" t="n"/>
      <c r="I3372" s="33" t="n"/>
      <c r="J3372" s="33">
        <f>IF(I3372="", "", IF(OR(ISTEXT(I3372),ISTEXT($F3372)),"",I3372*$F3372))</f>
        <v/>
      </c>
      <c r="K3372" s="33" t="n"/>
      <c r="L3372" s="33">
        <f>IF(K3372="", "", IF(OR(ISTEXT(K3372),ISTEXT($F3372)),"",K3372*$F3372))</f>
        <v/>
      </c>
      <c r="M3372" s="30">
        <f>IF(OR(H3372="",H3372=0),"",IF(K3372="",IF(J3372="","",IF(OR(ISTEXT(J3372),ISTEXT(H3372)),"",J3372/H3372)),IF(OR(ISTEXT(L3372),ISTEXT(H3372)),"",L3372/H3372)))</f>
        <v/>
      </c>
    </row>
    <row r="3373" ht="13.35" customHeight="1" s="162">
      <c r="B3373" s="307" t="n"/>
      <c r="C3373" s="307" t="n"/>
      <c r="E3373" s="307" t="n"/>
      <c r="F3373" s="32" t="n"/>
      <c r="G3373" s="33">
        <f>IF(F3373="", "", IF(OR(ISTEXT(H3373),ISTEXT(F3373)),"",H3373/F3373))</f>
        <v/>
      </c>
      <c r="H3373" s="33" t="n"/>
      <c r="I3373" s="33" t="n"/>
      <c r="J3373" s="33">
        <f>IF(I3373="", "", IF(OR(ISTEXT(I3373),ISTEXT($F3373)),"",I3373*$F3373))</f>
        <v/>
      </c>
      <c r="K3373" s="33" t="n"/>
      <c r="L3373" s="33">
        <f>IF(K3373="", "", IF(OR(ISTEXT(K3373),ISTEXT($F3373)),"",K3373*$F3373))</f>
        <v/>
      </c>
      <c r="M3373" s="30">
        <f>IF(OR(H3373="",H3373=0),"",IF(K3373="",IF(J3373="","",IF(OR(ISTEXT(J3373),ISTEXT(H3373)),"",J3373/H3373)),IF(OR(ISTEXT(L3373),ISTEXT(H3373)),"",L3373/H3373)))</f>
        <v/>
      </c>
    </row>
    <row r="3374" ht="13.35" customHeight="1" s="162">
      <c r="B3374" s="307" t="n"/>
      <c r="C3374" s="307" t="n"/>
      <c r="E3374" s="307" t="n"/>
      <c r="F3374" s="32" t="n"/>
      <c r="G3374" s="33">
        <f>IF(F3374="", "", IF(OR(ISTEXT(H3374),ISTEXT(F3374)),"",H3374/F3374))</f>
        <v/>
      </c>
      <c r="H3374" s="33" t="n"/>
      <c r="I3374" s="33" t="n"/>
      <c r="J3374" s="33">
        <f>IF(I3374="", "", IF(OR(ISTEXT(I3374),ISTEXT($F3374)),"",I3374*$F3374))</f>
        <v/>
      </c>
      <c r="K3374" s="33" t="n"/>
      <c r="L3374" s="33">
        <f>IF(K3374="", "", IF(OR(ISTEXT(K3374),ISTEXT($F3374)),"",K3374*$F3374))</f>
        <v/>
      </c>
      <c r="M3374" s="30">
        <f>IF(OR(H3374="",H3374=0),"",IF(K3374="",IF(J3374="","",IF(OR(ISTEXT(J3374),ISTEXT(H3374)),"",J3374/H3374)),IF(OR(ISTEXT(L3374),ISTEXT(H3374)),"",L3374/H3374)))</f>
        <v/>
      </c>
    </row>
    <row r="3375" ht="13.35" customHeight="1" s="162">
      <c r="B3375" s="307" t="n"/>
      <c r="C3375" s="307" t="n"/>
      <c r="E3375" s="307"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307" t="n"/>
      <c r="C3376" s="307" t="n"/>
      <c r="E3376" s="307" t="n"/>
      <c r="F3376" s="32" t="n"/>
      <c r="G3376" s="33">
        <f>IF(F3376="", "", IF(OR(ISTEXT(H3376),ISTEXT(F3376)),"",H3376/F3376))</f>
        <v/>
      </c>
      <c r="H3376" s="33" t="n"/>
      <c r="I3376" s="33" t="n"/>
      <c r="J3376" s="33">
        <f>IF(I3376="", "", IF(OR(ISTEXT(I3376),ISTEXT($F3376)),"",I3376*$F3376))</f>
        <v/>
      </c>
      <c r="K3376" s="33" t="n"/>
      <c r="L3376" s="33">
        <f>IF(K3376="", "", IF(OR(ISTEXT(K3376),ISTEXT($F3376)),"",K3376*$F3376))</f>
        <v/>
      </c>
      <c r="M3376" s="30">
        <f>IF(OR(H3376="",H3376=0),"",IF(K3376="",IF(J3376="","",IF(OR(ISTEXT(J3376),ISTEXT(H3376)),"",J3376/H3376)),IF(OR(ISTEXT(L3376),ISTEXT(H3376)),"",L3376/H3376)))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IF(OR(H3377="",H3377=0),"",IF(L3377="",IF(J3377="","",IF(OR(ISTEXT(J3377),ISTEXT(H3377)),"",J3377/H3377)),IF(OR(ISTEXT(L3377),ISTEXT(H3377)),"",L3377/H3377)))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307" t="n"/>
      <c r="C3426" s="307" t="n"/>
      <c r="E3426" s="307" t="n"/>
      <c r="F3426" s="32" t="n"/>
      <c r="G3426" s="33">
        <f>IF(F3426="", "", IF(OR(ISTEXT(H3426),ISTEXT(F3426)),"",H3426/F3426))</f>
        <v/>
      </c>
      <c r="H3426" s="33" t="n"/>
      <c r="I3426" s="33" t="n"/>
      <c r="J3426" s="33">
        <f>IF(I3426="", "", IF(OR(ISTEXT(I3426),ISTEXT($F3426)),"",I3426*$F3426))</f>
        <v/>
      </c>
      <c r="K3426" s="33" t="n"/>
      <c r="L3426" s="33">
        <f>IF(K3426="", "", IF(OR(ISTEXT(K3426),ISTEXT($F3426)),"",K3426*$F3426))</f>
        <v/>
      </c>
      <c r="M3426" s="30">
        <f>IF(OR(H3426="",H3426=0),"",IF(K3426="",IF(J3426="","",IF(OR(ISTEXT(J3426),ISTEXT(H3426)),"",J3426/H3426)),IF(OR(ISTEXT(L3426),ISTEXT(H3426)),"",L3426/H3426)))</f>
        <v/>
      </c>
    </row>
    <row r="3427" ht="13.35" customHeight="1" s="162">
      <c r="B3427" s="307" t="n"/>
      <c r="C3427" s="307" t="n"/>
      <c r="E3427" s="307" t="n"/>
      <c r="F3427" s="32" t="n"/>
      <c r="G3427" s="33">
        <f>IF(F3427="", "", IF(OR(ISTEXT(H3427),ISTEXT(F3427)),"",H3427/F3427))</f>
        <v/>
      </c>
      <c r="H3427" s="33" t="n"/>
      <c r="I3427" s="33" t="n"/>
      <c r="J3427" s="33">
        <f>IF(I3427="", "", IF(OR(ISTEXT(I3427),ISTEXT($F3427)),"",I3427*$F3427))</f>
        <v/>
      </c>
      <c r="K3427" s="33" t="n"/>
      <c r="L3427" s="33">
        <f>IF(K3427="", "", IF(OR(ISTEXT(K3427),ISTEXT($F3427)),"",K3427*$F3427))</f>
        <v/>
      </c>
      <c r="M3427" s="30">
        <f>IF(OR(H3427="",H3427=0),"",IF(K3427="",IF(J3427="","",IF(OR(ISTEXT(J3427),ISTEXT(H3427)),"",J3427/H3427)),IF(OR(ISTEXT(L3427),ISTEXT(H3427)),"",L3427/H3427)))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IF(OR(H3428="",H3428=0),"",IF(L3428="",IF(J3428="","",IF(OR(ISTEXT(J3428),ISTEXT(H3428)),"",J3428/H3428)),IF(OR(ISTEXT(L3428),ISTEXT(H3428)),"",L3428/H3428)))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c r="K3438" s="437" t="inlineStr">
        <is>
          <t>Shv Bore M/F:</t>
        </is>
      </c>
      <c r="L3438" s="13" t="n"/>
      <c r="M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IF(OR(L3441="",K3441="",K3441=0),"",IF(OR(ISTEXT(L3441),ISTEXT(K3441)),"",L3441/K3441))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Shv OD/Bore/PD</t>
        </is>
      </c>
      <c r="J3448" s="400" t="n"/>
      <c r="K3448" s="401" t="n"/>
      <c r="L3448">
        <f>IF('{Equipment Data Entry}'!J114="","",'{Equipment Data Entry}'!J114)</f>
        <v/>
      </c>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Sheave OD/Bore</t>
        </is>
      </c>
      <c r="J3449" s="400" t="n"/>
      <c r="K3449" s="401" t="n"/>
      <c r="L3449">
        <f>IF('{Equipment Data Entry}'!K114="","",'{Equipment Data Entry}'!K114)</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AVERAGE(E3451:G3451)*AVERAGE(E3452:G3452)*0.8*0.9*1.732/746))</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3" t="n"/>
      <c r="C3453" s="13" t="n"/>
      <c r="D3453" s="13" t="n"/>
      <c r="E3453" s="13" t="n"/>
      <c r="F3453" s="13" t="n"/>
      <c r="G3453" s="13" t="n"/>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H3455" s="13" t="n"/>
      <c r="I3455" s="246" t="inlineStr">
        <is>
          <t>VSD Frequency</t>
        </is>
      </c>
      <c r="J3455" s="403" t="n"/>
      <c r="K3455" s="65" t="n"/>
      <c r="L3455" s="65" t="n"/>
      <c r="M3455" s="13"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4" t="n"/>
      <c r="J3456" s="14" t="n"/>
      <c r="K3456" s="14" t="n"/>
      <c r="L3456" s="38" t="n"/>
      <c r="M3456" s="13" t="n"/>
    </row>
    <row r="3457" ht="13.35" customHeight="1" s="162">
      <c r="B3457" s="491" t="inlineStr">
        <is>
          <t>Lvg.</t>
        </is>
      </c>
      <c r="C3457" s="492" t="n"/>
      <c r="D3457" s="492" t="n"/>
      <c r="E3457" s="492" t="n"/>
      <c r="F3457" s="492" t="n"/>
      <c r="G3457" s="492" t="n"/>
      <c r="H3457" s="23" t="n"/>
      <c r="I3457" s="13" t="n"/>
      <c r="J3457" s="13" t="n"/>
      <c r="K3457" s="13" t="n"/>
      <c r="L3457" s="13" t="n"/>
      <c r="M3457" s="13" t="n"/>
    </row>
    <row r="3458" ht="13.35" customHeight="1" s="162">
      <c r="B3458" s="425" t="inlineStr">
        <is>
          <t>Unit type:</t>
        </is>
      </c>
      <c r="D3458" s="522" t="inlineStr">
        <is>
          <t>EF</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307" t="n"/>
      <c r="C3475" s="307" t="n"/>
      <c r="E3475" s="307" t="n"/>
      <c r="F3475" s="32" t="n"/>
      <c r="G3475" s="33">
        <f>IF(F3475="", "", IF(OR(ISTEXT(H3475),ISTEXT(F3475)),"",H3475/F3475))</f>
        <v/>
      </c>
      <c r="H3475" s="33" t="n"/>
      <c r="I3475" s="33" t="n"/>
      <c r="J3475" s="33">
        <f>IF(I3475="", "", IF(OR(ISTEXT(I3475),ISTEXT($F3475)),"",I3475*$F3475))</f>
        <v/>
      </c>
      <c r="K3475" s="33" t="n"/>
      <c r="L3475" s="33">
        <f>IF(K3475="", "", IF(OR(ISTEXT(K3475),ISTEXT($F3475)),"",K3475*$F3475))</f>
        <v/>
      </c>
      <c r="M3475" s="30">
        <f>IF(OR(H3475="",H3475=0),"",IF(K3475="",IF(J3475="","",IF(OR(ISTEXT(J3475),ISTEXT(H3475)),"",J3475/H3475)),IF(OR(ISTEXT(L3475),ISTEXT(H3475)),"",L3475/H3475)))</f>
        <v/>
      </c>
    </row>
    <row r="3476" ht="13.35" customHeight="1" s="162">
      <c r="B3476" s="307" t="n"/>
      <c r="C3476" s="307" t="n"/>
      <c r="E3476" s="307" t="n"/>
      <c r="F3476" s="32" t="n"/>
      <c r="G3476" s="33">
        <f>IF(F3476="", "", IF(OR(ISTEXT(H3476),ISTEXT(F3476)),"",H3476/F3476))</f>
        <v/>
      </c>
      <c r="H3476" s="33" t="n"/>
      <c r="I3476" s="33" t="n"/>
      <c r="J3476" s="33">
        <f>IF(I3476="", "", IF(OR(ISTEXT(I3476),ISTEXT($F3476)),"",I3476*$F3476))</f>
        <v/>
      </c>
      <c r="K3476" s="33" t="n"/>
      <c r="L3476" s="33">
        <f>IF(K3476="", "", IF(OR(ISTEXT(K3476),ISTEXT($F3476)),"",K3476*$F3476))</f>
        <v/>
      </c>
      <c r="M3476" s="30">
        <f>IF(OR(H3476="",H3476=0),"",IF(K3476="",IF(J3476="","",IF(OR(ISTEXT(J3476),ISTEXT(H3476)),"",J3476/H3476)),IF(OR(ISTEXT(L3476),ISTEXT(H3476)),"",L3476/H3476)))</f>
        <v/>
      </c>
    </row>
    <row r="3477" ht="13.35" customHeight="1" s="162">
      <c r="B3477" s="307" t="n"/>
      <c r="C3477" s="307" t="n"/>
      <c r="E3477" s="307" t="n"/>
      <c r="F3477" s="32" t="n"/>
      <c r="G3477" s="33">
        <f>IF(F3477="", "", IF(OR(ISTEXT(H3477),ISTEXT(F3477)),"",H3477/F3477))</f>
        <v/>
      </c>
      <c r="H3477" s="33" t="n"/>
      <c r="I3477" s="33" t="n"/>
      <c r="J3477" s="33">
        <f>IF(I3477="", "", IF(OR(ISTEXT(I3477),ISTEXT($F3477)),"",I3477*$F3477))</f>
        <v/>
      </c>
      <c r="K3477" s="33" t="n"/>
      <c r="L3477" s="33">
        <f>IF(K3477="", "", IF(OR(ISTEXT(K3477),ISTEXT($F3477)),"",K3477*$F3477))</f>
        <v/>
      </c>
      <c r="M3477" s="30">
        <f>IF(OR(H3477="",H3477=0),"",IF(K3477="",IF(J3477="","",IF(OR(ISTEXT(J3477),ISTEXT(H3477)),"",J3477/H3477)),IF(OR(ISTEXT(L3477),ISTEXT(H3477)),"",L3477/H3477)))</f>
        <v/>
      </c>
    </row>
    <row r="3478" ht="13.35" customHeight="1" s="162">
      <c r="B3478" s="307" t="n"/>
      <c r="C3478" s="307" t="n"/>
      <c r="E3478" s="307" t="n"/>
      <c r="F3478" s="32" t="n"/>
      <c r="G3478" s="33">
        <f>IF(F3478="", "", IF(OR(ISTEXT(H3478),ISTEXT(F3478)),"",H3478/F3478))</f>
        <v/>
      </c>
      <c r="H3478" s="33" t="n"/>
      <c r="I3478" s="33" t="n"/>
      <c r="J3478" s="33">
        <f>IF(I3478="", "", IF(OR(ISTEXT(I3478),ISTEXT($F3478)),"",I3478*$F3478))</f>
        <v/>
      </c>
      <c r="K3478" s="33" t="n"/>
      <c r="L3478" s="33">
        <f>IF(K3478="", "", IF(OR(ISTEXT(K3478),ISTEXT($F3478)),"",K3478*$F3478))</f>
        <v/>
      </c>
      <c r="M3478" s="30">
        <f>IF(OR(H3478="",H3478=0),"",IF(K3478="",IF(J3478="","",IF(OR(ISTEXT(J3478),ISTEXT(H3478)),"",J3478/H3478)),IF(OR(ISTEXT(L3478),ISTEXT(H3478)),"",L3478/H3478)))</f>
        <v/>
      </c>
    </row>
    <row r="3479" ht="13.35" customHeight="1" s="162">
      <c r="B3479" s="307" t="n"/>
      <c r="C3479" s="307" t="n"/>
      <c r="E3479" s="307"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307" t="n"/>
      <c r="C3480" s="307" t="n"/>
      <c r="E3480" s="307" t="n"/>
      <c r="F3480" s="32" t="n"/>
      <c r="G3480" s="33">
        <f>IF(F3480="", "", IF(OR(ISTEXT(H3480),ISTEXT(F3480)),"",H3480/F3480))</f>
        <v/>
      </c>
      <c r="H3480" s="33" t="n"/>
      <c r="I3480" s="33" t="n"/>
      <c r="J3480" s="33">
        <f>IF(I3480="", "", IF(OR(ISTEXT(I3480),ISTEXT($F3480)),"",I3480*$F3480))</f>
        <v/>
      </c>
      <c r="K3480" s="33" t="n"/>
      <c r="L3480" s="33">
        <f>IF(K3480="", "", IF(OR(ISTEXT(K3480),ISTEXT($F3480)),"",K3480*$F3480))</f>
        <v/>
      </c>
      <c r="M3480" s="30">
        <f>IF(OR(H3480="",H3480=0),"",IF(K3480="",IF(J3480="","",IF(OR(ISTEXT(J3480),ISTEXT(H3480)),"",J3480/H3480)),IF(OR(ISTEXT(L3480),ISTEXT(H3480)),"",L3480/H3480)))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IF(OR(H3481="",H3481=0),"",IF(L3481="",IF(J3481="","",IF(OR(ISTEXT(J3481),ISTEXT(H3481)),"",J3481/H3481)),IF(OR(ISTEXT(L3481),ISTEXT(H3481)),"",L3481/H3481)))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307" t="n"/>
      <c r="C3530" s="307" t="n"/>
      <c r="E3530" s="307" t="n"/>
      <c r="F3530" s="32" t="n"/>
      <c r="G3530" s="33">
        <f>IF(F3530="", "", IF(OR(ISTEXT(H3530),ISTEXT(F3530)),"",H3530/F3530))</f>
        <v/>
      </c>
      <c r="H3530" s="33" t="n"/>
      <c r="I3530" s="33" t="n"/>
      <c r="J3530" s="33">
        <f>IF(I3530="", "", IF(OR(ISTEXT(I3530),ISTEXT($F3530)),"",I3530*$F3530))</f>
        <v/>
      </c>
      <c r="K3530" s="33" t="n"/>
      <c r="L3530" s="33">
        <f>IF(K3530="", "", IF(OR(ISTEXT(K3530),ISTEXT($F3530)),"",K3530*$F3530))</f>
        <v/>
      </c>
      <c r="M3530" s="30">
        <f>IF(OR(H3530="",H3530=0),"",IF(K3530="",IF(J3530="","",IF(OR(ISTEXT(J3530),ISTEXT(H3530)),"",J3530/H3530)),IF(OR(ISTEXT(L3530),ISTEXT(H3530)),"",L3530/H3530)))</f>
        <v/>
      </c>
    </row>
    <row r="3531" ht="13.35" customHeight="1" s="162">
      <c r="B3531" s="307" t="n"/>
      <c r="C3531" s="307" t="n"/>
      <c r="E3531" s="307" t="n"/>
      <c r="F3531" s="32" t="n"/>
      <c r="G3531" s="33">
        <f>IF(F3531="", "", IF(OR(ISTEXT(H3531),ISTEXT(F3531)),"",H3531/F3531))</f>
        <v/>
      </c>
      <c r="H3531" s="33" t="n"/>
      <c r="I3531" s="33" t="n"/>
      <c r="J3531" s="33">
        <f>IF(I3531="", "", IF(OR(ISTEXT(I3531),ISTEXT($F3531)),"",I3531*$F3531))</f>
        <v/>
      </c>
      <c r="K3531" s="33" t="n"/>
      <c r="L3531" s="33">
        <f>IF(K3531="", "", IF(OR(ISTEXT(K3531),ISTEXT($F3531)),"",K3531*$F3531))</f>
        <v/>
      </c>
      <c r="M3531" s="30">
        <f>IF(OR(H3531="",H3531=0),"",IF(K3531="",IF(J3531="","",IF(OR(ISTEXT(J3531),ISTEXT(H3531)),"",J3531/H3531)),IF(OR(ISTEXT(L3531),ISTEXT(H3531)),"",L3531/H3531)))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IF(OR(H3532="",H3532=0),"",IF(L3532="",IF(J3532="","",IF(OR(ISTEXT(J3532),ISTEXT(H3532)),"",J3532/H3532)),IF(OR(ISTEXT(L3532),ISTEXT(H3532)),"",L3532/H3532)))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c r="K3542" s="437" t="inlineStr">
        <is>
          <t>Shv Bore M/F:</t>
        </is>
      </c>
      <c r="L3542" s="13" t="n"/>
      <c r="M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IF(OR(L3545="",K3545="",K3545=0),"",IF(OR(ISTEXT(L3545),ISTEXT(K3545)),"",L3545/K3545))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Shv OD/Bore/PD</t>
        </is>
      </c>
      <c r="J3552" s="400" t="n"/>
      <c r="K3552" s="401" t="n"/>
      <c r="L3552">
        <f>IF('{Equipment Data Entry}'!J115="","",'{Equipment Data Entry}'!J115)</f>
        <v/>
      </c>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Sheave OD/Bore</t>
        </is>
      </c>
      <c r="J3553" s="400" t="n"/>
      <c r="K3553" s="401" t="n"/>
      <c r="L3553">
        <f>IF('{Equipment Data Entry}'!K115="","",'{Equipment Data Entry}'!K115)</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AVERAGE(E3555:G3555)*AVERAGE(E3556:G3556)*0.8*0.9*1.732/746))</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3" t="n"/>
      <c r="C3557" s="13" t="n"/>
      <c r="D3557" s="13" t="n"/>
      <c r="E3557" s="13" t="n"/>
      <c r="F3557" s="13" t="n"/>
      <c r="G3557" s="13" t="n"/>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H3559" s="13" t="n"/>
      <c r="I3559" s="246" t="inlineStr">
        <is>
          <t>VSD Frequency</t>
        </is>
      </c>
      <c r="J3559" s="403" t="n"/>
      <c r="K3559" s="65" t="n"/>
      <c r="L3559" s="65" t="n"/>
      <c r="M3559" s="13"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4" t="n"/>
      <c r="J3560" s="14" t="n"/>
      <c r="K3560" s="14" t="n"/>
      <c r="L3560" s="38" t="n"/>
      <c r="M3560" s="13" t="n"/>
    </row>
    <row r="3561" ht="13.35" customHeight="1" s="162">
      <c r="B3561" s="491" t="inlineStr">
        <is>
          <t>Lvg.</t>
        </is>
      </c>
      <c r="C3561" s="492" t="n"/>
      <c r="D3561" s="492" t="n"/>
      <c r="E3561" s="492" t="n"/>
      <c r="F3561" s="492" t="n"/>
      <c r="G3561" s="492" t="n"/>
      <c r="H3561" s="23" t="n"/>
      <c r="I3561" s="13" t="n"/>
      <c r="J3561" s="13" t="n"/>
      <c r="K3561" s="13" t="n"/>
      <c r="L3561" s="13" t="n"/>
      <c r="M3561" s="13" t="n"/>
    </row>
    <row r="3562" ht="13.35" customHeight="1" s="162">
      <c r="B3562" s="425" t="inlineStr">
        <is>
          <t>Unit type:</t>
        </is>
      </c>
      <c r="D3562" s="522" t="inlineStr">
        <is>
          <t>EF</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307" t="n"/>
      <c r="C3579" s="307" t="n"/>
      <c r="E3579" s="307" t="n"/>
      <c r="F3579" s="32" t="n"/>
      <c r="G3579" s="33">
        <f>IF(F3579="", "", IF(OR(ISTEXT(H3579),ISTEXT(F3579)),"",H3579/F3579))</f>
        <v/>
      </c>
      <c r="H3579" s="33" t="n"/>
      <c r="I3579" s="33" t="n"/>
      <c r="J3579" s="33">
        <f>IF(I3579="", "", IF(OR(ISTEXT(I3579),ISTEXT($F3579)),"",I3579*$F3579))</f>
        <v/>
      </c>
      <c r="K3579" s="33" t="n"/>
      <c r="L3579" s="33">
        <f>IF(K3579="", "", IF(OR(ISTEXT(K3579),ISTEXT($F3579)),"",K3579*$F3579))</f>
        <v/>
      </c>
      <c r="M3579" s="30">
        <f>IF(OR(H3579="",H3579=0),"",IF(K3579="",IF(J3579="","",IF(OR(ISTEXT(J3579),ISTEXT(H3579)),"",J3579/H3579)),IF(OR(ISTEXT(L3579),ISTEXT(H3579)),"",L3579/H3579)))</f>
        <v/>
      </c>
    </row>
    <row r="3580" ht="13.35" customHeight="1" s="162">
      <c r="B3580" s="307" t="n"/>
      <c r="C3580" s="307" t="n"/>
      <c r="E3580" s="307" t="n"/>
      <c r="F3580" s="32" t="n"/>
      <c r="G3580" s="33">
        <f>IF(F3580="", "", IF(OR(ISTEXT(H3580),ISTEXT(F3580)),"",H3580/F3580))</f>
        <v/>
      </c>
      <c r="H3580" s="33" t="n"/>
      <c r="I3580" s="33" t="n"/>
      <c r="J3580" s="33">
        <f>IF(I3580="", "", IF(OR(ISTEXT(I3580),ISTEXT($F3580)),"",I3580*$F3580))</f>
        <v/>
      </c>
      <c r="K3580" s="33" t="n"/>
      <c r="L3580" s="33">
        <f>IF(K3580="", "", IF(OR(ISTEXT(K3580),ISTEXT($F3580)),"",K3580*$F3580))</f>
        <v/>
      </c>
      <c r="M3580" s="30">
        <f>IF(OR(H3580="",H3580=0),"",IF(K3580="",IF(J3580="","",IF(OR(ISTEXT(J3580),ISTEXT(H3580)),"",J3580/H3580)),IF(OR(ISTEXT(L3580),ISTEXT(H3580)),"",L3580/H3580)))</f>
        <v/>
      </c>
    </row>
    <row r="3581" ht="13.35" customHeight="1" s="162">
      <c r="B3581" s="307" t="n"/>
      <c r="C3581" s="307" t="n"/>
      <c r="E3581" s="307" t="n"/>
      <c r="F3581" s="32" t="n"/>
      <c r="G3581" s="33">
        <f>IF(F3581="", "", IF(OR(ISTEXT(H3581),ISTEXT(F3581)),"",H3581/F3581))</f>
        <v/>
      </c>
      <c r="H3581" s="33" t="n"/>
      <c r="I3581" s="33" t="n"/>
      <c r="J3581" s="33">
        <f>IF(I3581="", "", IF(OR(ISTEXT(I3581),ISTEXT($F3581)),"",I3581*$F3581))</f>
        <v/>
      </c>
      <c r="K3581" s="33" t="n"/>
      <c r="L3581" s="33">
        <f>IF(K3581="", "", IF(OR(ISTEXT(K3581),ISTEXT($F3581)),"",K3581*$F3581))</f>
        <v/>
      </c>
      <c r="M3581" s="30">
        <f>IF(OR(H3581="",H3581=0),"",IF(K3581="",IF(J3581="","",IF(OR(ISTEXT(J3581),ISTEXT(H3581)),"",J3581/H3581)),IF(OR(ISTEXT(L3581),ISTEXT(H3581)),"",L3581/H3581)))</f>
        <v/>
      </c>
    </row>
    <row r="3582" ht="13.35" customHeight="1" s="162">
      <c r="B3582" s="307" t="n"/>
      <c r="C3582" s="307" t="n"/>
      <c r="E3582" s="307" t="n"/>
      <c r="F3582" s="32" t="n"/>
      <c r="G3582" s="33">
        <f>IF(F3582="", "", IF(OR(ISTEXT(H3582),ISTEXT(F3582)),"",H3582/F3582))</f>
        <v/>
      </c>
      <c r="H3582" s="33" t="n"/>
      <c r="I3582" s="33" t="n"/>
      <c r="J3582" s="33">
        <f>IF(I3582="", "", IF(OR(ISTEXT(I3582),ISTEXT($F3582)),"",I3582*$F3582))</f>
        <v/>
      </c>
      <c r="K3582" s="33" t="n"/>
      <c r="L3582" s="33">
        <f>IF(K3582="", "", IF(OR(ISTEXT(K3582),ISTEXT($F3582)),"",K3582*$F3582))</f>
        <v/>
      </c>
      <c r="M3582" s="30">
        <f>IF(OR(H3582="",H3582=0),"",IF(K3582="",IF(J3582="","",IF(OR(ISTEXT(J3582),ISTEXT(H3582)),"",J3582/H3582)),IF(OR(ISTEXT(L3582),ISTEXT(H3582)),"",L3582/H3582)))</f>
        <v/>
      </c>
    </row>
    <row r="3583" ht="13.35" customHeight="1" s="162">
      <c r="B3583" s="307" t="n"/>
      <c r="C3583" s="307" t="n"/>
      <c r="E3583" s="307"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307" t="n"/>
      <c r="C3584" s="307" t="n"/>
      <c r="E3584" s="307" t="n"/>
      <c r="F3584" s="32" t="n"/>
      <c r="G3584" s="33">
        <f>IF(F3584="", "", IF(OR(ISTEXT(H3584),ISTEXT(F3584)),"",H3584/F3584))</f>
        <v/>
      </c>
      <c r="H3584" s="33" t="n"/>
      <c r="I3584" s="33" t="n"/>
      <c r="J3584" s="33">
        <f>IF(I3584="", "", IF(OR(ISTEXT(I3584),ISTEXT($F3584)),"",I3584*$F3584))</f>
        <v/>
      </c>
      <c r="K3584" s="33" t="n"/>
      <c r="L3584" s="33">
        <f>IF(K3584="", "", IF(OR(ISTEXT(K3584),ISTEXT($F3584)),"",K3584*$F3584))</f>
        <v/>
      </c>
      <c r="M3584" s="30">
        <f>IF(OR(H3584="",H3584=0),"",IF(K3584="",IF(J3584="","",IF(OR(ISTEXT(J3584),ISTEXT(H3584)),"",J3584/H3584)),IF(OR(ISTEXT(L3584),ISTEXT(H3584)),"",L3584/H3584)))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IF(OR(H3585="",H3585=0),"",IF(L3585="",IF(J3585="","",IF(OR(ISTEXT(J3585),ISTEXT(H3585)),"",J3585/H3585)),IF(OR(ISTEXT(L3585),ISTEXT(H3585)),"",L3585/H3585)))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307" t="n"/>
      <c r="C3634" s="307" t="n"/>
      <c r="E3634" s="307" t="n"/>
      <c r="F3634" s="32" t="n"/>
      <c r="G3634" s="33">
        <f>IF(F3634="", "", IF(OR(ISTEXT(H3634),ISTEXT(F3634)),"",H3634/F3634))</f>
        <v/>
      </c>
      <c r="H3634" s="33" t="n"/>
      <c r="I3634" s="33" t="n"/>
      <c r="J3634" s="33">
        <f>IF(I3634="", "", IF(OR(ISTEXT(I3634),ISTEXT($F3634)),"",I3634*$F3634))</f>
        <v/>
      </c>
      <c r="K3634" s="33" t="n"/>
      <c r="L3634" s="33">
        <f>IF(K3634="", "", IF(OR(ISTEXT(K3634),ISTEXT($F3634)),"",K3634*$F3634))</f>
        <v/>
      </c>
      <c r="M3634" s="30">
        <f>IF(OR(H3634="",H3634=0),"",IF(K3634="",IF(J3634="","",IF(OR(ISTEXT(J3634),ISTEXT(H3634)),"",J3634/H3634)),IF(OR(ISTEXT(L3634),ISTEXT(H3634)),"",L3634/H3634)))</f>
        <v/>
      </c>
    </row>
    <row r="3635" ht="13.35" customHeight="1" s="162">
      <c r="B3635" s="307" t="n"/>
      <c r="C3635" s="307" t="n"/>
      <c r="E3635" s="307" t="n"/>
      <c r="F3635" s="32" t="n"/>
      <c r="G3635" s="33">
        <f>IF(F3635="", "", IF(OR(ISTEXT(H3635),ISTEXT(F3635)),"",H3635/F3635))</f>
        <v/>
      </c>
      <c r="H3635" s="33" t="n"/>
      <c r="I3635" s="33" t="n"/>
      <c r="J3635" s="33">
        <f>IF(I3635="", "", IF(OR(ISTEXT(I3635),ISTEXT($F3635)),"",I3635*$F3635))</f>
        <v/>
      </c>
      <c r="K3635" s="33" t="n"/>
      <c r="L3635" s="33">
        <f>IF(K3635="", "", IF(OR(ISTEXT(K3635),ISTEXT($F3635)),"",K3635*$F3635))</f>
        <v/>
      </c>
      <c r="M3635" s="30">
        <f>IF(OR(H3635="",H3635=0),"",IF(K3635="",IF(J3635="","",IF(OR(ISTEXT(J3635),ISTEXT(H3635)),"",J3635/H3635)),IF(OR(ISTEXT(L3635),ISTEXT(H3635)),"",L3635/H3635)))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IF(OR(H3636="",H3636=0),"",IF(L3636="",IF(J3636="","",IF(OR(ISTEXT(J3636),ISTEXT(H3636)),"",J3636/H3636)),IF(OR(ISTEXT(L3636),ISTEXT(H3636)),"",L3636/H3636)))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c r="K3646" s="437" t="inlineStr">
        <is>
          <t>Shv Bore M/F:</t>
        </is>
      </c>
      <c r="L3646" s="13" t="n"/>
      <c r="M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IF(OR(L3649="",K3649="",K3649=0),"",IF(OR(ISTEXT(L3649),ISTEXT(K3649)),"",L3649/K3649))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Shv OD/Bore/PD</t>
        </is>
      </c>
      <c r="J3656" s="400" t="n"/>
      <c r="K3656" s="401" t="n"/>
      <c r="L3656">
        <f>IF('{Equipment Data Entry}'!J116="","",'{Equipment Data Entry}'!J116)</f>
        <v/>
      </c>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Sheave OD/Bore</t>
        </is>
      </c>
      <c r="J3657" s="400" t="n"/>
      <c r="K3657" s="401" t="n"/>
      <c r="L3657">
        <f>IF('{Equipment Data Entry}'!K116="","",'{Equipment Data Entry}'!K116)</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AVERAGE(E3659:G3659)*AVERAGE(E3660:G3660)*0.8*0.9*1.732/746))</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3" t="n"/>
      <c r="C3661" s="13" t="n"/>
      <c r="D3661" s="13" t="n"/>
      <c r="E3661" s="13" t="n"/>
      <c r="F3661" s="13" t="n"/>
      <c r="G3661" s="13" t="n"/>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H3663" s="13" t="n"/>
      <c r="I3663" s="246" t="inlineStr">
        <is>
          <t>VSD Frequency</t>
        </is>
      </c>
      <c r="J3663" s="403" t="n"/>
      <c r="K3663" s="65" t="n"/>
      <c r="L3663" s="65" t="n"/>
      <c r="M3663" s="13"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4" t="n"/>
      <c r="J3664" s="14" t="n"/>
      <c r="K3664" s="14" t="n"/>
      <c r="L3664" s="38" t="n"/>
      <c r="M3664" s="13" t="n"/>
    </row>
    <row r="3665" ht="13.35" customHeight="1" s="162">
      <c r="B3665" s="491" t="inlineStr">
        <is>
          <t>Lvg.</t>
        </is>
      </c>
      <c r="C3665" s="492" t="n"/>
      <c r="D3665" s="492" t="n"/>
      <c r="E3665" s="492" t="n"/>
      <c r="F3665" s="492" t="n"/>
      <c r="G3665" s="492" t="n"/>
      <c r="H3665" s="23" t="n"/>
      <c r="I3665" s="13" t="n"/>
      <c r="J3665" s="13" t="n"/>
      <c r="K3665" s="13" t="n"/>
      <c r="L3665" s="13" t="n"/>
      <c r="M3665" s="13" t="n"/>
    </row>
    <row r="3666" ht="13.35" customHeight="1" s="162">
      <c r="B3666" s="425" t="inlineStr">
        <is>
          <t>Unit type:</t>
        </is>
      </c>
      <c r="D3666" s="522" t="inlineStr">
        <is>
          <t>EF</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307" t="n"/>
      <c r="C3683" s="307" t="n"/>
      <c r="E3683" s="307" t="n"/>
      <c r="F3683" s="32" t="n"/>
      <c r="G3683" s="33">
        <f>IF(F3683="", "", IF(OR(ISTEXT(H3683),ISTEXT(F3683)),"",H3683/F3683))</f>
        <v/>
      </c>
      <c r="H3683" s="33" t="n"/>
      <c r="I3683" s="33" t="n"/>
      <c r="J3683" s="33">
        <f>IF(I3683="", "", IF(OR(ISTEXT(I3683),ISTEXT($F3683)),"",I3683*$F3683))</f>
        <v/>
      </c>
      <c r="K3683" s="33" t="n"/>
      <c r="L3683" s="33">
        <f>IF(K3683="", "", IF(OR(ISTEXT(K3683),ISTEXT($F3683)),"",K3683*$F3683))</f>
        <v/>
      </c>
      <c r="M3683" s="30">
        <f>IF(OR(H3683="",H3683=0),"",IF(K3683="",IF(J3683="","",IF(OR(ISTEXT(J3683),ISTEXT(H3683)),"",J3683/H3683)),IF(OR(ISTEXT(L3683),ISTEXT(H3683)),"",L3683/H3683)))</f>
        <v/>
      </c>
    </row>
    <row r="3684" ht="13.35" customHeight="1" s="162">
      <c r="B3684" s="307" t="n"/>
      <c r="C3684" s="307" t="n"/>
      <c r="E3684" s="307" t="n"/>
      <c r="F3684" s="32" t="n"/>
      <c r="G3684" s="33">
        <f>IF(F3684="", "", IF(OR(ISTEXT(H3684),ISTEXT(F3684)),"",H3684/F3684))</f>
        <v/>
      </c>
      <c r="H3684" s="33" t="n"/>
      <c r="I3684" s="33" t="n"/>
      <c r="J3684" s="33">
        <f>IF(I3684="", "", IF(OR(ISTEXT(I3684),ISTEXT($F3684)),"",I3684*$F3684))</f>
        <v/>
      </c>
      <c r="K3684" s="33" t="n"/>
      <c r="L3684" s="33">
        <f>IF(K3684="", "", IF(OR(ISTEXT(K3684),ISTEXT($F3684)),"",K3684*$F3684))</f>
        <v/>
      </c>
      <c r="M3684" s="30">
        <f>IF(OR(H3684="",H3684=0),"",IF(K3684="",IF(J3684="","",IF(OR(ISTEXT(J3684),ISTEXT(H3684)),"",J3684/H3684)),IF(OR(ISTEXT(L3684),ISTEXT(H3684)),"",L3684/H3684)))</f>
        <v/>
      </c>
    </row>
    <row r="3685" ht="13.35" customHeight="1" s="162">
      <c r="B3685" s="307" t="n"/>
      <c r="C3685" s="307" t="n"/>
      <c r="E3685" s="307" t="n"/>
      <c r="F3685" s="32" t="n"/>
      <c r="G3685" s="33">
        <f>IF(F3685="", "", IF(OR(ISTEXT(H3685),ISTEXT(F3685)),"",H3685/F3685))</f>
        <v/>
      </c>
      <c r="H3685" s="33" t="n"/>
      <c r="I3685" s="33" t="n"/>
      <c r="J3685" s="33">
        <f>IF(I3685="", "", IF(OR(ISTEXT(I3685),ISTEXT($F3685)),"",I3685*$F3685))</f>
        <v/>
      </c>
      <c r="K3685" s="33" t="n"/>
      <c r="L3685" s="33">
        <f>IF(K3685="", "", IF(OR(ISTEXT(K3685),ISTEXT($F3685)),"",K3685*$F3685))</f>
        <v/>
      </c>
      <c r="M3685" s="30">
        <f>IF(OR(H3685="",H3685=0),"",IF(K3685="",IF(J3685="","",IF(OR(ISTEXT(J3685),ISTEXT(H3685)),"",J3685/H3685)),IF(OR(ISTEXT(L3685),ISTEXT(H3685)),"",L3685/H3685)))</f>
        <v/>
      </c>
    </row>
    <row r="3686" ht="13.35" customHeight="1" s="162">
      <c r="B3686" s="307" t="n"/>
      <c r="C3686" s="307" t="n"/>
      <c r="E3686" s="307" t="n"/>
      <c r="F3686" s="32" t="n"/>
      <c r="G3686" s="33">
        <f>IF(F3686="", "", IF(OR(ISTEXT(H3686),ISTEXT(F3686)),"",H3686/F3686))</f>
        <v/>
      </c>
      <c r="H3686" s="33" t="n"/>
      <c r="I3686" s="33" t="n"/>
      <c r="J3686" s="33">
        <f>IF(I3686="", "", IF(OR(ISTEXT(I3686),ISTEXT($F3686)),"",I3686*$F3686))</f>
        <v/>
      </c>
      <c r="K3686" s="33" t="n"/>
      <c r="L3686" s="33">
        <f>IF(K3686="", "", IF(OR(ISTEXT(K3686),ISTEXT($F3686)),"",K3686*$F3686))</f>
        <v/>
      </c>
      <c r="M3686" s="30">
        <f>IF(OR(H3686="",H3686=0),"",IF(K3686="",IF(J3686="","",IF(OR(ISTEXT(J3686),ISTEXT(H3686)),"",J3686/H3686)),IF(OR(ISTEXT(L3686),ISTEXT(H3686)),"",L3686/H3686)))</f>
        <v/>
      </c>
    </row>
    <row r="3687" ht="13.35" customHeight="1" s="162">
      <c r="B3687" s="307" t="n"/>
      <c r="C3687" s="307" t="n"/>
      <c r="E3687" s="307"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307" t="n"/>
      <c r="C3688" s="307" t="n"/>
      <c r="E3688" s="307" t="n"/>
      <c r="F3688" s="32" t="n"/>
      <c r="G3688" s="33">
        <f>IF(F3688="", "", IF(OR(ISTEXT(H3688),ISTEXT(F3688)),"",H3688/F3688))</f>
        <v/>
      </c>
      <c r="H3688" s="33" t="n"/>
      <c r="I3688" s="33" t="n"/>
      <c r="J3688" s="33">
        <f>IF(I3688="", "", IF(OR(ISTEXT(I3688),ISTEXT($F3688)),"",I3688*$F3688))</f>
        <v/>
      </c>
      <c r="K3688" s="33" t="n"/>
      <c r="L3688" s="33">
        <f>IF(K3688="", "", IF(OR(ISTEXT(K3688),ISTEXT($F3688)),"",K3688*$F3688))</f>
        <v/>
      </c>
      <c r="M3688" s="30">
        <f>IF(OR(H3688="",H3688=0),"",IF(K3688="",IF(J3688="","",IF(OR(ISTEXT(J3688),ISTEXT(H3688)),"",J3688/H3688)),IF(OR(ISTEXT(L3688),ISTEXT(H3688)),"",L3688/H3688)))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IF(OR(H3689="",H3689=0),"",IF(L3689="",IF(J3689="","",IF(OR(ISTEXT(J3689),ISTEXT(H3689)),"",J3689/H3689)),IF(OR(ISTEXT(L3689),ISTEXT(H3689)),"",L3689/H3689)))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307" t="n"/>
      <c r="C3738" s="307" t="n"/>
      <c r="E3738" s="307" t="n"/>
      <c r="F3738" s="32" t="n"/>
      <c r="G3738" s="33">
        <f>IF(F3738="", "", IF(OR(ISTEXT(H3738),ISTEXT(F3738)),"",H3738/F3738))</f>
        <v/>
      </c>
      <c r="H3738" s="33" t="n"/>
      <c r="I3738" s="33" t="n"/>
      <c r="J3738" s="33">
        <f>IF(I3738="", "", IF(OR(ISTEXT(I3738),ISTEXT($F3738)),"",I3738*$F3738))</f>
        <v/>
      </c>
      <c r="K3738" s="33" t="n"/>
      <c r="L3738" s="33">
        <f>IF(K3738="", "", IF(OR(ISTEXT(K3738),ISTEXT($F3738)),"",K3738*$F3738))</f>
        <v/>
      </c>
      <c r="M3738" s="30">
        <f>IF(OR(H3738="",H3738=0),"",IF(K3738="",IF(J3738="","",IF(OR(ISTEXT(J3738),ISTEXT(H3738)),"",J3738/H3738)),IF(OR(ISTEXT(L3738),ISTEXT(H3738)),"",L3738/H3738)))</f>
        <v/>
      </c>
    </row>
    <row r="3739" ht="13.35" customHeight="1" s="162">
      <c r="B3739" s="307" t="n"/>
      <c r="C3739" s="307" t="n"/>
      <c r="E3739" s="307" t="n"/>
      <c r="F3739" s="32" t="n"/>
      <c r="G3739" s="33">
        <f>IF(F3739="", "", IF(OR(ISTEXT(H3739),ISTEXT(F3739)),"",H3739/F3739))</f>
        <v/>
      </c>
      <c r="H3739" s="33" t="n"/>
      <c r="I3739" s="33" t="n"/>
      <c r="J3739" s="33">
        <f>IF(I3739="", "", IF(OR(ISTEXT(I3739),ISTEXT($F3739)),"",I3739*$F3739))</f>
        <v/>
      </c>
      <c r="K3739" s="33" t="n"/>
      <c r="L3739" s="33">
        <f>IF(K3739="", "", IF(OR(ISTEXT(K3739),ISTEXT($F3739)),"",K3739*$F3739))</f>
        <v/>
      </c>
      <c r="M3739" s="30">
        <f>IF(OR(H3739="",H3739=0),"",IF(K3739="",IF(J3739="","",IF(OR(ISTEXT(J3739),ISTEXT(H3739)),"",J3739/H3739)),IF(OR(ISTEXT(L3739),ISTEXT(H3739)),"",L3739/H3739)))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IF(OR(H3740="",H3740=0),"",IF(L3740="",IF(J3740="","",IF(OR(ISTEXT(J3740),ISTEXT(H3740)),"",J3740/H3740)),IF(OR(ISTEXT(L3740),ISTEXT(H3740)),"",L3740/H3740)))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c r="K3750" s="437" t="inlineStr">
        <is>
          <t>Shv Bore M/F:</t>
        </is>
      </c>
      <c r="L3750" s="13" t="n"/>
      <c r="M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IF(OR(L3753="",K3753="",K3753=0),"",IF(OR(ISTEXT(L3753),ISTEXT(K3753)),"",L3753/K3753))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Shv OD/Bore/PD</t>
        </is>
      </c>
      <c r="J3760" s="400" t="n"/>
      <c r="K3760" s="401" t="n"/>
      <c r="L3760">
        <f>IF('{Equipment Data Entry}'!J117="","",'{Equipment Data Entry}'!J117)</f>
        <v/>
      </c>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Sheave OD/Bore</t>
        </is>
      </c>
      <c r="J3761" s="400" t="n"/>
      <c r="K3761" s="401" t="n"/>
      <c r="L3761">
        <f>IF('{Equipment Data Entry}'!K117="","",'{Equipment Data Entry}'!K117)</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AVERAGE(E3763:G3763)*AVERAGE(E3764:G3764)*0.8*0.9*1.732/746))</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3" t="n"/>
      <c r="C3765" s="13" t="n"/>
      <c r="D3765" s="13" t="n"/>
      <c r="E3765" s="13" t="n"/>
      <c r="F3765" s="13" t="n"/>
      <c r="G3765" s="13" t="n"/>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H3767" s="13" t="n"/>
      <c r="I3767" s="246" t="inlineStr">
        <is>
          <t>VSD Frequency</t>
        </is>
      </c>
      <c r="J3767" s="403" t="n"/>
      <c r="K3767" s="65" t="n"/>
      <c r="L3767" s="65" t="n"/>
      <c r="M3767" s="13"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4" t="n"/>
      <c r="J3768" s="14" t="n"/>
      <c r="K3768" s="14" t="n"/>
      <c r="L3768" s="38" t="n"/>
      <c r="M3768" s="13" t="n"/>
    </row>
    <row r="3769" ht="13.35" customHeight="1" s="162">
      <c r="B3769" s="491" t="inlineStr">
        <is>
          <t>Lvg.</t>
        </is>
      </c>
      <c r="C3769" s="492" t="n"/>
      <c r="D3769" s="492" t="n"/>
      <c r="E3769" s="492" t="n"/>
      <c r="F3769" s="492" t="n"/>
      <c r="G3769" s="492" t="n"/>
      <c r="H3769" s="23" t="n"/>
      <c r="I3769" s="13" t="n"/>
      <c r="J3769" s="13" t="n"/>
      <c r="K3769" s="13" t="n"/>
      <c r="L3769" s="13" t="n"/>
      <c r="M3769" s="13" t="n"/>
    </row>
    <row r="3770" ht="13.35" customHeight="1" s="162">
      <c r="B3770" s="425" t="inlineStr">
        <is>
          <t>Unit type:</t>
        </is>
      </c>
      <c r="D3770" s="522" t="inlineStr">
        <is>
          <t>EF</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307" t="n"/>
      <c r="C3787" s="307" t="n"/>
      <c r="E3787" s="307" t="n"/>
      <c r="F3787" s="32" t="n"/>
      <c r="G3787" s="33">
        <f>IF(F3787="", "", IF(OR(ISTEXT(H3787),ISTEXT(F3787)),"",H3787/F3787))</f>
        <v/>
      </c>
      <c r="H3787" s="33" t="n"/>
      <c r="I3787" s="33" t="n"/>
      <c r="J3787" s="33">
        <f>IF(I3787="", "", IF(OR(ISTEXT(I3787),ISTEXT($F3787)),"",I3787*$F3787))</f>
        <v/>
      </c>
      <c r="K3787" s="33" t="n"/>
      <c r="L3787" s="33">
        <f>IF(K3787="", "", IF(OR(ISTEXT(K3787),ISTEXT($F3787)),"",K3787*$F3787))</f>
        <v/>
      </c>
      <c r="M3787" s="30">
        <f>IF(OR(H3787="",H3787=0),"",IF(K3787="",IF(J3787="","",IF(OR(ISTEXT(J3787),ISTEXT(H3787)),"",J3787/H3787)),IF(OR(ISTEXT(L3787),ISTEXT(H3787)),"",L3787/H3787)))</f>
        <v/>
      </c>
    </row>
    <row r="3788" ht="13.35" customHeight="1" s="162">
      <c r="B3788" s="307" t="n"/>
      <c r="C3788" s="307" t="n"/>
      <c r="E3788" s="307" t="n"/>
      <c r="F3788" s="32" t="n"/>
      <c r="G3788" s="33">
        <f>IF(F3788="", "", IF(OR(ISTEXT(H3788),ISTEXT(F3788)),"",H3788/F3788))</f>
        <v/>
      </c>
      <c r="H3788" s="33" t="n"/>
      <c r="I3788" s="33" t="n"/>
      <c r="J3788" s="33">
        <f>IF(I3788="", "", IF(OR(ISTEXT(I3788),ISTEXT($F3788)),"",I3788*$F3788))</f>
        <v/>
      </c>
      <c r="K3788" s="33" t="n"/>
      <c r="L3788" s="33">
        <f>IF(K3788="", "", IF(OR(ISTEXT(K3788),ISTEXT($F3788)),"",K3788*$F3788))</f>
        <v/>
      </c>
      <c r="M3788" s="30">
        <f>IF(OR(H3788="",H3788=0),"",IF(K3788="",IF(J3788="","",IF(OR(ISTEXT(J3788),ISTEXT(H3788)),"",J3788/H3788)),IF(OR(ISTEXT(L3788),ISTEXT(H3788)),"",L3788/H3788)))</f>
        <v/>
      </c>
    </row>
    <row r="3789" ht="13.35" customHeight="1" s="162">
      <c r="B3789" s="307" t="n"/>
      <c r="C3789" s="307" t="n"/>
      <c r="E3789" s="307" t="n"/>
      <c r="F3789" s="32" t="n"/>
      <c r="G3789" s="33">
        <f>IF(F3789="", "", IF(OR(ISTEXT(H3789),ISTEXT(F3789)),"",H3789/F3789))</f>
        <v/>
      </c>
      <c r="H3789" s="33" t="n"/>
      <c r="I3789" s="33" t="n"/>
      <c r="J3789" s="33">
        <f>IF(I3789="", "", IF(OR(ISTEXT(I3789),ISTEXT($F3789)),"",I3789*$F3789))</f>
        <v/>
      </c>
      <c r="K3789" s="33" t="n"/>
      <c r="L3789" s="33">
        <f>IF(K3789="", "", IF(OR(ISTEXT(K3789),ISTEXT($F3789)),"",K3789*$F3789))</f>
        <v/>
      </c>
      <c r="M3789" s="30">
        <f>IF(OR(H3789="",H3789=0),"",IF(K3789="",IF(J3789="","",IF(OR(ISTEXT(J3789),ISTEXT(H3789)),"",J3789/H3789)),IF(OR(ISTEXT(L3789),ISTEXT(H3789)),"",L3789/H3789)))</f>
        <v/>
      </c>
    </row>
    <row r="3790" ht="13.35" customHeight="1" s="162">
      <c r="B3790" s="307" t="n"/>
      <c r="C3790" s="307" t="n"/>
      <c r="E3790" s="307" t="n"/>
      <c r="F3790" s="32" t="n"/>
      <c r="G3790" s="33">
        <f>IF(F3790="", "", IF(OR(ISTEXT(H3790),ISTEXT(F3790)),"",H3790/F3790))</f>
        <v/>
      </c>
      <c r="H3790" s="33" t="n"/>
      <c r="I3790" s="33" t="n"/>
      <c r="J3790" s="33">
        <f>IF(I3790="", "", IF(OR(ISTEXT(I3790),ISTEXT($F3790)),"",I3790*$F3790))</f>
        <v/>
      </c>
      <c r="K3790" s="33" t="n"/>
      <c r="L3790" s="33">
        <f>IF(K3790="", "", IF(OR(ISTEXT(K3790),ISTEXT($F3790)),"",K3790*$F3790))</f>
        <v/>
      </c>
      <c r="M3790" s="30">
        <f>IF(OR(H3790="",H3790=0),"",IF(K3790="",IF(J3790="","",IF(OR(ISTEXT(J3790),ISTEXT(H3790)),"",J3790/H3790)),IF(OR(ISTEXT(L3790),ISTEXT(H3790)),"",L3790/H3790)))</f>
        <v/>
      </c>
    </row>
    <row r="3791" ht="13.35" customHeight="1" s="162">
      <c r="B3791" s="307" t="n"/>
      <c r="C3791" s="307" t="n"/>
      <c r="E3791" s="307"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307" t="n"/>
      <c r="C3792" s="307" t="n"/>
      <c r="E3792" s="307" t="n"/>
      <c r="F3792" s="32" t="n"/>
      <c r="G3792" s="33">
        <f>IF(F3792="", "", IF(OR(ISTEXT(H3792),ISTEXT(F3792)),"",H3792/F3792))</f>
        <v/>
      </c>
      <c r="H3792" s="33" t="n"/>
      <c r="I3792" s="33" t="n"/>
      <c r="J3792" s="33">
        <f>IF(I3792="", "", IF(OR(ISTEXT(I3792),ISTEXT($F3792)),"",I3792*$F3792))</f>
        <v/>
      </c>
      <c r="K3792" s="33" t="n"/>
      <c r="L3792" s="33">
        <f>IF(K3792="", "", IF(OR(ISTEXT(K3792),ISTEXT($F3792)),"",K3792*$F3792))</f>
        <v/>
      </c>
      <c r="M3792" s="30">
        <f>IF(OR(H3792="",H3792=0),"",IF(K3792="",IF(J3792="","",IF(OR(ISTEXT(J3792),ISTEXT(H3792)),"",J3792/H3792)),IF(OR(ISTEXT(L3792),ISTEXT(H3792)),"",L3792/H3792)))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IF(OR(H3793="",H3793=0),"",IF(L3793="",IF(J3793="","",IF(OR(ISTEXT(J3793),ISTEXT(H3793)),"",J3793/H3793)),IF(OR(ISTEXT(L3793),ISTEXT(H3793)),"",L3793/H3793)))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307" t="n"/>
      <c r="C3842" s="307" t="n"/>
      <c r="E3842" s="307" t="n"/>
      <c r="F3842" s="32" t="n"/>
      <c r="G3842" s="33">
        <f>IF(F3842="", "", IF(OR(ISTEXT(H3842),ISTEXT(F3842)),"",H3842/F3842))</f>
        <v/>
      </c>
      <c r="H3842" s="33" t="n"/>
      <c r="I3842" s="33" t="n"/>
      <c r="J3842" s="33">
        <f>IF(I3842="", "", IF(OR(ISTEXT(I3842),ISTEXT($F3842)),"",I3842*$F3842))</f>
        <v/>
      </c>
      <c r="K3842" s="33" t="n"/>
      <c r="L3842" s="33">
        <f>IF(K3842="", "", IF(OR(ISTEXT(K3842),ISTEXT($F3842)),"",K3842*$F3842))</f>
        <v/>
      </c>
      <c r="M3842" s="30">
        <f>IF(OR(H3842="",H3842=0),"",IF(K3842="",IF(J3842="","",IF(OR(ISTEXT(J3842),ISTEXT(H3842)),"",J3842/H3842)),IF(OR(ISTEXT(L3842),ISTEXT(H3842)),"",L3842/H3842)))</f>
        <v/>
      </c>
    </row>
    <row r="3843" ht="13.35" customHeight="1" s="162">
      <c r="B3843" s="307" t="n"/>
      <c r="C3843" s="307" t="n"/>
      <c r="E3843" s="307" t="n"/>
      <c r="F3843" s="32" t="n"/>
      <c r="G3843" s="33">
        <f>IF(F3843="", "", IF(OR(ISTEXT(H3843),ISTEXT(F3843)),"",H3843/F3843))</f>
        <v/>
      </c>
      <c r="H3843" s="33" t="n"/>
      <c r="I3843" s="33" t="n"/>
      <c r="J3843" s="33">
        <f>IF(I3843="", "", IF(OR(ISTEXT(I3843),ISTEXT($F3843)),"",I3843*$F3843))</f>
        <v/>
      </c>
      <c r="K3843" s="33" t="n"/>
      <c r="L3843" s="33">
        <f>IF(K3843="", "", IF(OR(ISTEXT(K3843),ISTEXT($F3843)),"",K3843*$F3843))</f>
        <v/>
      </c>
      <c r="M3843" s="30">
        <f>IF(OR(H3843="",H3843=0),"",IF(K3843="",IF(J3843="","",IF(OR(ISTEXT(J3843),ISTEXT(H3843)),"",J3843/H3843)),IF(OR(ISTEXT(L3843),ISTEXT(H3843)),"",L3843/H3843)))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IF(OR(H3844="",H3844=0),"",IF(L3844="",IF(J3844="","",IF(OR(ISTEXT(J3844),ISTEXT(H3844)),"",J3844/H3844)),IF(OR(ISTEXT(L3844),ISTEXT(H3844)),"",L3844/H3844)))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c r="K3854" s="437" t="inlineStr">
        <is>
          <t>Shv Bore M/F:</t>
        </is>
      </c>
      <c r="L3854" s="13" t="n"/>
      <c r="M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IF(OR(L3857="",K3857="",K3857=0),"",IF(OR(ISTEXT(L3857),ISTEXT(K3857)),"",L3857/K3857))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Shv OD/Bore/PD</t>
        </is>
      </c>
      <c r="J3864" s="400" t="n"/>
      <c r="K3864" s="401" t="n"/>
      <c r="L3864">
        <f>IF('{Equipment Data Entry}'!J118="","",'{Equipment Data Entry}'!J118)</f>
        <v/>
      </c>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Sheave OD/Bore</t>
        </is>
      </c>
      <c r="J3865" s="400" t="n"/>
      <c r="K3865" s="401" t="n"/>
      <c r="L3865">
        <f>IF('{Equipment Data Entry}'!K118="","",'{Equipment Data Entry}'!K118)</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AVERAGE(E3867:G3867)*AVERAGE(E3868:G3868)*0.8*0.9*1.732/746))</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3" t="n"/>
      <c r="C3869" s="13" t="n"/>
      <c r="D3869" s="13" t="n"/>
      <c r="E3869" s="13" t="n"/>
      <c r="F3869" s="13" t="n"/>
      <c r="G3869" s="13" t="n"/>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H3871" s="13" t="n"/>
      <c r="I3871" s="246" t="inlineStr">
        <is>
          <t>VSD Frequency</t>
        </is>
      </c>
      <c r="J3871" s="403" t="n"/>
      <c r="K3871" s="65" t="n"/>
      <c r="L3871" s="65" t="n"/>
      <c r="M3871" s="13"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4" t="n"/>
      <c r="J3872" s="14" t="n"/>
      <c r="K3872" s="14" t="n"/>
      <c r="L3872" s="38" t="n"/>
      <c r="M3872" s="13" t="n"/>
    </row>
    <row r="3873" ht="13.35" customHeight="1" s="162">
      <c r="B3873" s="491" t="inlineStr">
        <is>
          <t>Lvg.</t>
        </is>
      </c>
      <c r="C3873" s="492" t="n"/>
      <c r="D3873" s="492" t="n"/>
      <c r="E3873" s="492" t="n"/>
      <c r="F3873" s="492" t="n"/>
      <c r="G3873" s="492" t="n"/>
      <c r="H3873" s="23" t="n"/>
      <c r="I3873" s="13" t="n"/>
      <c r="J3873" s="13" t="n"/>
      <c r="K3873" s="13" t="n"/>
      <c r="L3873" s="13" t="n"/>
      <c r="M3873" s="13" t="n"/>
    </row>
    <row r="3874" ht="13.35" customHeight="1" s="162">
      <c r="B3874" s="425" t="inlineStr">
        <is>
          <t>Unit type:</t>
        </is>
      </c>
      <c r="D3874" s="522" t="inlineStr">
        <is>
          <t>EF</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307" t="n"/>
      <c r="C3891" s="307" t="n"/>
      <c r="E3891" s="307" t="n"/>
      <c r="F3891" s="32" t="n"/>
      <c r="G3891" s="33">
        <f>IF(F3891="", "", IF(OR(ISTEXT(H3891),ISTEXT(F3891)),"",H3891/F3891))</f>
        <v/>
      </c>
      <c r="H3891" s="33" t="n"/>
      <c r="I3891" s="33" t="n"/>
      <c r="J3891" s="33">
        <f>IF(I3891="", "", IF(OR(ISTEXT(I3891),ISTEXT($F3891)),"",I3891*$F3891))</f>
        <v/>
      </c>
      <c r="K3891" s="33" t="n"/>
      <c r="L3891" s="33">
        <f>IF(K3891="", "", IF(OR(ISTEXT(K3891),ISTEXT($F3891)),"",K3891*$F3891))</f>
        <v/>
      </c>
      <c r="M3891" s="30">
        <f>IF(OR(H3891="",H3891=0),"",IF(K3891="",IF(J3891="","",IF(OR(ISTEXT(J3891),ISTEXT(H3891)),"",J3891/H3891)),IF(OR(ISTEXT(L3891),ISTEXT(H3891)),"",L3891/H3891)))</f>
        <v/>
      </c>
    </row>
    <row r="3892" ht="13.35" customHeight="1" s="162">
      <c r="B3892" s="307" t="n"/>
      <c r="C3892" s="307" t="n"/>
      <c r="E3892" s="307" t="n"/>
      <c r="F3892" s="32" t="n"/>
      <c r="G3892" s="33">
        <f>IF(F3892="", "", IF(OR(ISTEXT(H3892),ISTEXT(F3892)),"",H3892/F3892))</f>
        <v/>
      </c>
      <c r="H3892" s="33" t="n"/>
      <c r="I3892" s="33" t="n"/>
      <c r="J3892" s="33">
        <f>IF(I3892="", "", IF(OR(ISTEXT(I3892),ISTEXT($F3892)),"",I3892*$F3892))</f>
        <v/>
      </c>
      <c r="K3892" s="33" t="n"/>
      <c r="L3892" s="33">
        <f>IF(K3892="", "", IF(OR(ISTEXT(K3892),ISTEXT($F3892)),"",K3892*$F3892))</f>
        <v/>
      </c>
      <c r="M3892" s="30">
        <f>IF(OR(H3892="",H3892=0),"",IF(K3892="",IF(J3892="","",IF(OR(ISTEXT(J3892),ISTEXT(H3892)),"",J3892/H3892)),IF(OR(ISTEXT(L3892),ISTEXT(H3892)),"",L3892/H3892)))</f>
        <v/>
      </c>
    </row>
    <row r="3893" ht="13.35" customHeight="1" s="162">
      <c r="B3893" s="307" t="n"/>
      <c r="C3893" s="307" t="n"/>
      <c r="E3893" s="307" t="n"/>
      <c r="F3893" s="32" t="n"/>
      <c r="G3893" s="33">
        <f>IF(F3893="", "", IF(OR(ISTEXT(H3893),ISTEXT(F3893)),"",H3893/F3893))</f>
        <v/>
      </c>
      <c r="H3893" s="33" t="n"/>
      <c r="I3893" s="33" t="n"/>
      <c r="J3893" s="33">
        <f>IF(I3893="", "", IF(OR(ISTEXT(I3893),ISTEXT($F3893)),"",I3893*$F3893))</f>
        <v/>
      </c>
      <c r="K3893" s="33" t="n"/>
      <c r="L3893" s="33">
        <f>IF(K3893="", "", IF(OR(ISTEXT(K3893),ISTEXT($F3893)),"",K3893*$F3893))</f>
        <v/>
      </c>
      <c r="M3893" s="30">
        <f>IF(OR(H3893="",H3893=0),"",IF(K3893="",IF(J3893="","",IF(OR(ISTEXT(J3893),ISTEXT(H3893)),"",J3893/H3893)),IF(OR(ISTEXT(L3893),ISTEXT(H3893)),"",L3893/H3893)))</f>
        <v/>
      </c>
    </row>
    <row r="3894" ht="13.35" customHeight="1" s="162">
      <c r="B3894" s="307" t="n"/>
      <c r="C3894" s="307" t="n"/>
      <c r="E3894" s="307" t="n"/>
      <c r="F3894" s="32" t="n"/>
      <c r="G3894" s="33">
        <f>IF(F3894="", "", IF(OR(ISTEXT(H3894),ISTEXT(F3894)),"",H3894/F3894))</f>
        <v/>
      </c>
      <c r="H3894" s="33" t="n"/>
      <c r="I3894" s="33" t="n"/>
      <c r="J3894" s="33">
        <f>IF(I3894="", "", IF(OR(ISTEXT(I3894),ISTEXT($F3894)),"",I3894*$F3894))</f>
        <v/>
      </c>
      <c r="K3894" s="33" t="n"/>
      <c r="L3894" s="33">
        <f>IF(K3894="", "", IF(OR(ISTEXT(K3894),ISTEXT($F3894)),"",K3894*$F3894))</f>
        <v/>
      </c>
      <c r="M3894" s="30">
        <f>IF(OR(H3894="",H3894=0),"",IF(K3894="",IF(J3894="","",IF(OR(ISTEXT(J3894),ISTEXT(H3894)),"",J3894/H3894)),IF(OR(ISTEXT(L3894),ISTEXT(H3894)),"",L3894/H3894)))</f>
        <v/>
      </c>
    </row>
    <row r="3895" ht="13.35" customHeight="1" s="162">
      <c r="B3895" s="307" t="n"/>
      <c r="C3895" s="307" t="n"/>
      <c r="E3895" s="307"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307" t="n"/>
      <c r="C3896" s="307" t="n"/>
      <c r="E3896" s="307" t="n"/>
      <c r="F3896" s="32" t="n"/>
      <c r="G3896" s="33">
        <f>IF(F3896="", "", IF(OR(ISTEXT(H3896),ISTEXT(F3896)),"",H3896/F3896))</f>
        <v/>
      </c>
      <c r="H3896" s="33" t="n"/>
      <c r="I3896" s="33" t="n"/>
      <c r="J3896" s="33">
        <f>IF(I3896="", "", IF(OR(ISTEXT(I3896),ISTEXT($F3896)),"",I3896*$F3896))</f>
        <v/>
      </c>
      <c r="K3896" s="33" t="n"/>
      <c r="L3896" s="33">
        <f>IF(K3896="", "", IF(OR(ISTEXT(K3896),ISTEXT($F3896)),"",K3896*$F3896))</f>
        <v/>
      </c>
      <c r="M3896" s="30">
        <f>IF(OR(H3896="",H3896=0),"",IF(K3896="",IF(J3896="","",IF(OR(ISTEXT(J3896),ISTEXT(H3896)),"",J3896/H3896)),IF(OR(ISTEXT(L3896),ISTEXT(H3896)),"",L3896/H3896)))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IF(OR(H3897="",H3897=0),"",IF(L3897="",IF(J3897="","",IF(OR(ISTEXT(J3897),ISTEXT(H3897)),"",J3897/H3897)),IF(OR(ISTEXT(L3897),ISTEXT(H3897)),"",L3897/H3897)))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307" t="n"/>
      <c r="C3946" s="307" t="n"/>
      <c r="E3946" s="307" t="n"/>
      <c r="F3946" s="32" t="n"/>
      <c r="G3946" s="33">
        <f>IF(F3946="", "", IF(OR(ISTEXT(H3946),ISTEXT(F3946)),"",H3946/F3946))</f>
        <v/>
      </c>
      <c r="H3946" s="33" t="n"/>
      <c r="I3946" s="33" t="n"/>
      <c r="J3946" s="33">
        <f>IF(I3946="", "", IF(OR(ISTEXT(I3946),ISTEXT($F3946)),"",I3946*$F3946))</f>
        <v/>
      </c>
      <c r="K3946" s="33" t="n"/>
      <c r="L3946" s="33">
        <f>IF(K3946="", "", IF(OR(ISTEXT(K3946),ISTEXT($F3946)),"",K3946*$F3946))</f>
        <v/>
      </c>
      <c r="M3946" s="30">
        <f>IF(OR(H3946="",H3946=0),"",IF(K3946="",IF(J3946="","",IF(OR(ISTEXT(J3946),ISTEXT(H3946)),"",J3946/H3946)),IF(OR(ISTEXT(L3946),ISTEXT(H3946)),"",L3946/H3946)))</f>
        <v/>
      </c>
    </row>
    <row r="3947" ht="13.35" customHeight="1" s="162">
      <c r="B3947" s="307" t="n"/>
      <c r="C3947" s="307" t="n"/>
      <c r="E3947" s="307" t="n"/>
      <c r="F3947" s="32" t="n"/>
      <c r="G3947" s="33">
        <f>IF(F3947="", "", IF(OR(ISTEXT(H3947),ISTEXT(F3947)),"",H3947/F3947))</f>
        <v/>
      </c>
      <c r="H3947" s="33" t="n"/>
      <c r="I3947" s="33" t="n"/>
      <c r="J3947" s="33">
        <f>IF(I3947="", "", IF(OR(ISTEXT(I3947),ISTEXT($F3947)),"",I3947*$F3947))</f>
        <v/>
      </c>
      <c r="K3947" s="33" t="n"/>
      <c r="L3947" s="33">
        <f>IF(K3947="", "", IF(OR(ISTEXT(K3947),ISTEXT($F3947)),"",K3947*$F3947))</f>
        <v/>
      </c>
      <c r="M3947" s="30">
        <f>IF(OR(H3947="",H3947=0),"",IF(K3947="",IF(J3947="","",IF(OR(ISTEXT(J3947),ISTEXT(H3947)),"",J3947/H3947)),IF(OR(ISTEXT(L3947),ISTEXT(H3947)),"",L3947/H3947)))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IF(OR(H3948="",H3948=0),"",IF(L3948="",IF(J3948="","",IF(OR(ISTEXT(J3948),ISTEXT(H3948)),"",J3948/H3948)),IF(OR(ISTEXT(L3948),ISTEXT(H3948)),"",L3948/H3948)))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c r="K3958" s="437" t="inlineStr">
        <is>
          <t>Shv Bore M/F:</t>
        </is>
      </c>
      <c r="L3958" s="13" t="n"/>
      <c r="M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IF(OR(L3961="",K3961="",K3961=0),"",IF(OR(ISTEXT(L3961),ISTEXT(K3961)),"",L3961/K3961))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Shv OD/Bore/PD</t>
        </is>
      </c>
      <c r="J3968" s="400" t="n"/>
      <c r="K3968" s="401" t="n"/>
      <c r="L3968">
        <f>IF('{Equipment Data Entry}'!J119="","",'{Equipment Data Entry}'!J119)</f>
        <v/>
      </c>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Sheave OD/Bore</t>
        </is>
      </c>
      <c r="J3969" s="400" t="n"/>
      <c r="K3969" s="401" t="n"/>
      <c r="L3969">
        <f>IF('{Equipment Data Entry}'!K119="","",'{Equipment Data Entry}'!K119)</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AVERAGE(E3971:G3971)*AVERAGE(E3972:G3972)*0.8*0.9*1.732/746))</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3" t="n"/>
      <c r="C3973" s="13" t="n"/>
      <c r="D3973" s="13" t="n"/>
      <c r="E3973" s="13" t="n"/>
      <c r="F3973" s="13" t="n"/>
      <c r="G3973" s="13" t="n"/>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H3975" s="13" t="n"/>
      <c r="I3975" s="246" t="inlineStr">
        <is>
          <t>VSD Frequency</t>
        </is>
      </c>
      <c r="J3975" s="403" t="n"/>
      <c r="K3975" s="65" t="n"/>
      <c r="L3975" s="65" t="n"/>
      <c r="M3975" s="13"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4" t="n"/>
      <c r="J3976" s="14" t="n"/>
      <c r="K3976" s="14" t="n"/>
      <c r="L3976" s="38" t="n"/>
      <c r="M3976" s="13" t="n"/>
    </row>
    <row r="3977" ht="13.35" customHeight="1" s="162">
      <c r="B3977" s="491" t="inlineStr">
        <is>
          <t>Lvg.</t>
        </is>
      </c>
      <c r="C3977" s="492" t="n"/>
      <c r="D3977" s="492" t="n"/>
      <c r="E3977" s="492" t="n"/>
      <c r="F3977" s="492" t="n"/>
      <c r="G3977" s="492" t="n"/>
      <c r="H3977" s="23" t="n"/>
      <c r="I3977" s="13" t="n"/>
      <c r="J3977" s="13" t="n"/>
      <c r="K3977" s="13" t="n"/>
      <c r="L3977" s="13" t="n"/>
      <c r="M3977" s="13" t="n"/>
    </row>
    <row r="3978" ht="13.35" customHeight="1" s="162">
      <c r="B3978" s="425" t="inlineStr">
        <is>
          <t>Unit type:</t>
        </is>
      </c>
      <c r="D3978" s="522" t="inlineStr">
        <is>
          <t>EF</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307" t="n"/>
      <c r="C3995" s="307" t="n"/>
      <c r="E3995" s="307" t="n"/>
      <c r="F3995" s="32" t="n"/>
      <c r="G3995" s="33">
        <f>IF(F3995="", "", IF(OR(ISTEXT(H3995),ISTEXT(F3995)),"",H3995/F3995))</f>
        <v/>
      </c>
      <c r="H3995" s="33" t="n"/>
      <c r="I3995" s="33" t="n"/>
      <c r="J3995" s="33">
        <f>IF(I3995="", "", IF(OR(ISTEXT(I3995),ISTEXT($F3995)),"",I3995*$F3995))</f>
        <v/>
      </c>
      <c r="K3995" s="33" t="n"/>
      <c r="L3995" s="33">
        <f>IF(K3995="", "", IF(OR(ISTEXT(K3995),ISTEXT($F3995)),"",K3995*$F3995))</f>
        <v/>
      </c>
      <c r="M3995" s="30">
        <f>IF(OR(H3995="",H3995=0),"",IF(K3995="",IF(J3995="","",IF(OR(ISTEXT(J3995),ISTEXT(H3995)),"",J3995/H3995)),IF(OR(ISTEXT(L3995),ISTEXT(H3995)),"",L3995/H3995)))</f>
        <v/>
      </c>
    </row>
    <row r="3996" ht="13.35" customHeight="1" s="162">
      <c r="B3996" s="307" t="n"/>
      <c r="C3996" s="307" t="n"/>
      <c r="E3996" s="307" t="n"/>
      <c r="F3996" s="32" t="n"/>
      <c r="G3996" s="33">
        <f>IF(F3996="", "", IF(OR(ISTEXT(H3996),ISTEXT(F3996)),"",H3996/F3996))</f>
        <v/>
      </c>
      <c r="H3996" s="33" t="n"/>
      <c r="I3996" s="33" t="n"/>
      <c r="J3996" s="33">
        <f>IF(I3996="", "", IF(OR(ISTEXT(I3996),ISTEXT($F3996)),"",I3996*$F3996))</f>
        <v/>
      </c>
      <c r="K3996" s="33" t="n"/>
      <c r="L3996" s="33">
        <f>IF(K3996="", "", IF(OR(ISTEXT(K3996),ISTEXT($F3996)),"",K3996*$F3996))</f>
        <v/>
      </c>
      <c r="M3996" s="30">
        <f>IF(OR(H3996="",H3996=0),"",IF(K3996="",IF(J3996="","",IF(OR(ISTEXT(J3996),ISTEXT(H3996)),"",J3996/H3996)),IF(OR(ISTEXT(L3996),ISTEXT(H3996)),"",L3996/H3996)))</f>
        <v/>
      </c>
    </row>
    <row r="3997" ht="13.35" customHeight="1" s="162">
      <c r="B3997" s="307" t="n"/>
      <c r="C3997" s="307" t="n"/>
      <c r="E3997" s="307" t="n"/>
      <c r="F3997" s="32" t="n"/>
      <c r="G3997" s="33">
        <f>IF(F3997="", "", IF(OR(ISTEXT(H3997),ISTEXT(F3997)),"",H3997/F3997))</f>
        <v/>
      </c>
      <c r="H3997" s="33" t="n"/>
      <c r="I3997" s="33" t="n"/>
      <c r="J3997" s="33">
        <f>IF(I3997="", "", IF(OR(ISTEXT(I3997),ISTEXT($F3997)),"",I3997*$F3997))</f>
        <v/>
      </c>
      <c r="K3997" s="33" t="n"/>
      <c r="L3997" s="33">
        <f>IF(K3997="", "", IF(OR(ISTEXT(K3997),ISTEXT($F3997)),"",K3997*$F3997))</f>
        <v/>
      </c>
      <c r="M3997" s="30">
        <f>IF(OR(H3997="",H3997=0),"",IF(K3997="",IF(J3997="","",IF(OR(ISTEXT(J3997),ISTEXT(H3997)),"",J3997/H3997)),IF(OR(ISTEXT(L3997),ISTEXT(H3997)),"",L3997/H3997)))</f>
        <v/>
      </c>
    </row>
    <row r="3998" ht="13.35" customHeight="1" s="162">
      <c r="B3998" s="307" t="n"/>
      <c r="C3998" s="307" t="n"/>
      <c r="E3998" s="307" t="n"/>
      <c r="F3998" s="32" t="n"/>
      <c r="G3998" s="33">
        <f>IF(F3998="", "", IF(OR(ISTEXT(H3998),ISTEXT(F3998)),"",H3998/F3998))</f>
        <v/>
      </c>
      <c r="H3998" s="33" t="n"/>
      <c r="I3998" s="33" t="n"/>
      <c r="J3998" s="33">
        <f>IF(I3998="", "", IF(OR(ISTEXT(I3998),ISTEXT($F3998)),"",I3998*$F3998))</f>
        <v/>
      </c>
      <c r="K3998" s="33" t="n"/>
      <c r="L3998" s="33">
        <f>IF(K3998="", "", IF(OR(ISTEXT(K3998),ISTEXT($F3998)),"",K3998*$F3998))</f>
        <v/>
      </c>
      <c r="M3998" s="30">
        <f>IF(OR(H3998="",H3998=0),"",IF(K3998="",IF(J3998="","",IF(OR(ISTEXT(J3998),ISTEXT(H3998)),"",J3998/H3998)),IF(OR(ISTEXT(L3998),ISTEXT(H3998)),"",L3998/H3998)))</f>
        <v/>
      </c>
    </row>
    <row r="3999" ht="13.35" customHeight="1" s="162">
      <c r="B3999" s="307" t="n"/>
      <c r="C3999" s="307" t="n"/>
      <c r="E3999" s="307"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307" t="n"/>
      <c r="C4000" s="307" t="n"/>
      <c r="E4000" s="307" t="n"/>
      <c r="F4000" s="32" t="n"/>
      <c r="G4000" s="33">
        <f>IF(F4000="", "", IF(OR(ISTEXT(H4000),ISTEXT(F4000)),"",H4000/F4000))</f>
        <v/>
      </c>
      <c r="H4000" s="33" t="n"/>
      <c r="I4000" s="33" t="n"/>
      <c r="J4000" s="33">
        <f>IF(I4000="", "", IF(OR(ISTEXT(I4000),ISTEXT($F4000)),"",I4000*$F4000))</f>
        <v/>
      </c>
      <c r="K4000" s="33" t="n"/>
      <c r="L4000" s="33">
        <f>IF(K4000="", "", IF(OR(ISTEXT(K4000),ISTEXT($F4000)),"",K4000*$F4000))</f>
        <v/>
      </c>
      <c r="M4000" s="30">
        <f>IF(OR(H4000="",H4000=0),"",IF(K4000="",IF(J4000="","",IF(OR(ISTEXT(J4000),ISTEXT(H4000)),"",J4000/H4000)),IF(OR(ISTEXT(L4000),ISTEXT(H4000)),"",L4000/H4000)))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IF(OR(H4001="",H4001=0),"",IF(L4001="",IF(J4001="","",IF(OR(ISTEXT(J4001),ISTEXT(H4001)),"",J4001/H4001)),IF(OR(ISTEXT(L4001),ISTEXT(H4001)),"",L4001/H4001)))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307" t="n"/>
      <c r="C4050" s="307" t="n"/>
      <c r="E4050" s="307" t="n"/>
      <c r="F4050" s="32" t="n"/>
      <c r="G4050" s="33">
        <f>IF(F4050="", "", IF(OR(ISTEXT(H4050),ISTEXT(F4050)),"",H4050/F4050))</f>
        <v/>
      </c>
      <c r="H4050" s="33" t="n"/>
      <c r="I4050" s="33" t="n"/>
      <c r="J4050" s="33">
        <f>IF(I4050="", "", IF(OR(ISTEXT(I4050),ISTEXT($F4050)),"",I4050*$F4050))</f>
        <v/>
      </c>
      <c r="K4050" s="33" t="n"/>
      <c r="L4050" s="33">
        <f>IF(K4050="", "", IF(OR(ISTEXT(K4050),ISTEXT($F4050)),"",K4050*$F4050))</f>
        <v/>
      </c>
      <c r="M4050" s="30">
        <f>IF(OR(H4050="",H4050=0),"",IF(K4050="",IF(J4050="","",IF(OR(ISTEXT(J4050),ISTEXT(H4050)),"",J4050/H4050)),IF(OR(ISTEXT(L4050),ISTEXT(H4050)),"",L4050/H4050)))</f>
        <v/>
      </c>
    </row>
    <row r="4051" ht="13.35" customHeight="1" s="162">
      <c r="B4051" s="307" t="n"/>
      <c r="C4051" s="307" t="n"/>
      <c r="E4051" s="307" t="n"/>
      <c r="F4051" s="32" t="n"/>
      <c r="G4051" s="33">
        <f>IF(F4051="", "", IF(OR(ISTEXT(H4051),ISTEXT(F4051)),"",H4051/F4051))</f>
        <v/>
      </c>
      <c r="H4051" s="33" t="n"/>
      <c r="I4051" s="33" t="n"/>
      <c r="J4051" s="33">
        <f>IF(I4051="", "", IF(OR(ISTEXT(I4051),ISTEXT($F4051)),"",I4051*$F4051))</f>
        <v/>
      </c>
      <c r="K4051" s="33" t="n"/>
      <c r="L4051" s="33">
        <f>IF(K4051="", "", IF(OR(ISTEXT(K4051),ISTEXT($F4051)),"",K4051*$F4051))</f>
        <v/>
      </c>
      <c r="M4051" s="30">
        <f>IF(OR(H4051="",H4051=0),"",IF(K4051="",IF(J4051="","",IF(OR(ISTEXT(J4051),ISTEXT(H4051)),"",J4051/H4051)),IF(OR(ISTEXT(L4051),ISTEXT(H4051)),"",L4051/H4051)))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IF(OR(H4052="",H4052=0),"",IF(L4052="",IF(J4052="","",IF(OR(ISTEXT(J4052),ISTEXT(H4052)),"",J4052/H4052)),IF(OR(ISTEXT(L4052),ISTEXT(H4052)),"",L4052/H4052)))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c r="K4062" s="437" t="inlineStr">
        <is>
          <t>Shv Bore M/F:</t>
        </is>
      </c>
      <c r="L4062" s="13" t="n"/>
      <c r="M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IF(OR(L4065="",K4065="",K4065=0),"",IF(OR(ISTEXT(L4065),ISTEXT(K4065)),"",L4065/K4065))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Shv OD/Bore/PD</t>
        </is>
      </c>
      <c r="J4072" s="400" t="n"/>
      <c r="K4072" s="401" t="n"/>
      <c r="L4072">
        <f>IF('{Equipment Data Entry}'!J120="","",'{Equipment Data Entry}'!J120)</f>
        <v/>
      </c>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Sheave OD/Bore</t>
        </is>
      </c>
      <c r="J4073" s="400" t="n"/>
      <c r="K4073" s="401" t="n"/>
      <c r="L4073">
        <f>IF('{Equipment Data Entry}'!K120="","",'{Equipment Data Entry}'!K120)</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AVERAGE(E4075:G4075)*AVERAGE(E4076:G4076)*0.8*0.9*1.732/746))</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3" t="n"/>
      <c r="C4077" s="13" t="n"/>
      <c r="D4077" s="13" t="n"/>
      <c r="E4077" s="13" t="n"/>
      <c r="F4077" s="13" t="n"/>
      <c r="G4077" s="13" t="n"/>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H4079" s="13" t="n"/>
      <c r="I4079" s="246" t="inlineStr">
        <is>
          <t>VSD Frequency</t>
        </is>
      </c>
      <c r="J4079" s="403" t="n"/>
      <c r="K4079" s="65" t="n"/>
      <c r="L4079" s="65" t="n"/>
      <c r="M4079" s="13"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4" t="n"/>
      <c r="J4080" s="14" t="n"/>
      <c r="K4080" s="14" t="n"/>
      <c r="L4080" s="38" t="n"/>
      <c r="M4080" s="13" t="n"/>
    </row>
    <row r="4081" ht="13.35" customHeight="1" s="162">
      <c r="B4081" s="491" t="inlineStr">
        <is>
          <t>Lvg.</t>
        </is>
      </c>
      <c r="C4081" s="492" t="n"/>
      <c r="D4081" s="492" t="n"/>
      <c r="E4081" s="492" t="n"/>
      <c r="F4081" s="492" t="n"/>
      <c r="G4081" s="492" t="n"/>
      <c r="H4081" s="23" t="n"/>
      <c r="I4081" s="13" t="n"/>
      <c r="J4081" s="13" t="n"/>
      <c r="K4081" s="13" t="n"/>
      <c r="L4081" s="13" t="n"/>
      <c r="M4081" s="13" t="n"/>
    </row>
    <row r="4082" ht="13.35" customHeight="1" s="162">
      <c r="B4082" s="425" t="inlineStr">
        <is>
          <t>Unit type:</t>
        </is>
      </c>
      <c r="D4082" s="522" t="inlineStr">
        <is>
          <t>EF</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307" t="n"/>
      <c r="C4099" s="307" t="n"/>
      <c r="E4099" s="307" t="n"/>
      <c r="F4099" s="32" t="n"/>
      <c r="G4099" s="33">
        <f>IF(F4099="", "", IF(OR(ISTEXT(H4099),ISTEXT(F4099)),"",H4099/F4099))</f>
        <v/>
      </c>
      <c r="H4099" s="33" t="n"/>
      <c r="I4099" s="33" t="n"/>
      <c r="J4099" s="33">
        <f>IF(I4099="", "", IF(OR(ISTEXT(I4099),ISTEXT($F4099)),"",I4099*$F4099))</f>
        <v/>
      </c>
      <c r="K4099" s="33" t="n"/>
      <c r="L4099" s="33">
        <f>IF(K4099="", "", IF(OR(ISTEXT(K4099),ISTEXT($F4099)),"",K4099*$F4099))</f>
        <v/>
      </c>
      <c r="M4099" s="30">
        <f>IF(OR(H4099="",H4099=0),"",IF(K4099="",IF(J4099="","",IF(OR(ISTEXT(J4099),ISTEXT(H4099)),"",J4099/H4099)),IF(OR(ISTEXT(L4099),ISTEXT(H4099)),"",L4099/H4099)))</f>
        <v/>
      </c>
    </row>
    <row r="4100" ht="13.35" customHeight="1" s="162">
      <c r="B4100" s="307" t="n"/>
      <c r="C4100" s="307" t="n"/>
      <c r="E4100" s="307" t="n"/>
      <c r="F4100" s="32" t="n"/>
      <c r="G4100" s="33">
        <f>IF(F4100="", "", IF(OR(ISTEXT(H4100),ISTEXT(F4100)),"",H4100/F4100))</f>
        <v/>
      </c>
      <c r="H4100" s="33" t="n"/>
      <c r="I4100" s="33" t="n"/>
      <c r="J4100" s="33">
        <f>IF(I4100="", "", IF(OR(ISTEXT(I4100),ISTEXT($F4100)),"",I4100*$F4100))</f>
        <v/>
      </c>
      <c r="K4100" s="33" t="n"/>
      <c r="L4100" s="33">
        <f>IF(K4100="", "", IF(OR(ISTEXT(K4100),ISTEXT($F4100)),"",K4100*$F4100))</f>
        <v/>
      </c>
      <c r="M4100" s="30">
        <f>IF(OR(H4100="",H4100=0),"",IF(K4100="",IF(J4100="","",IF(OR(ISTEXT(J4100),ISTEXT(H4100)),"",J4100/H4100)),IF(OR(ISTEXT(L4100),ISTEXT(H4100)),"",L4100/H4100)))</f>
        <v/>
      </c>
    </row>
    <row r="4101" ht="13.35" customHeight="1" s="162">
      <c r="B4101" s="307" t="n"/>
      <c r="C4101" s="307" t="n"/>
      <c r="E4101" s="307" t="n"/>
      <c r="F4101" s="32" t="n"/>
      <c r="G4101" s="33">
        <f>IF(F4101="", "", IF(OR(ISTEXT(H4101),ISTEXT(F4101)),"",H4101/F4101))</f>
        <v/>
      </c>
      <c r="H4101" s="33" t="n"/>
      <c r="I4101" s="33" t="n"/>
      <c r="J4101" s="33">
        <f>IF(I4101="", "", IF(OR(ISTEXT(I4101),ISTEXT($F4101)),"",I4101*$F4101))</f>
        <v/>
      </c>
      <c r="K4101" s="33" t="n"/>
      <c r="L4101" s="33">
        <f>IF(K4101="", "", IF(OR(ISTEXT(K4101),ISTEXT($F4101)),"",K4101*$F4101))</f>
        <v/>
      </c>
      <c r="M4101" s="30">
        <f>IF(OR(H4101="",H4101=0),"",IF(K4101="",IF(J4101="","",IF(OR(ISTEXT(J4101),ISTEXT(H4101)),"",J4101/H4101)),IF(OR(ISTEXT(L4101),ISTEXT(H4101)),"",L4101/H4101)))</f>
        <v/>
      </c>
    </row>
    <row r="4102" ht="13.35" customHeight="1" s="162">
      <c r="B4102" s="307" t="n"/>
      <c r="C4102" s="307" t="n"/>
      <c r="E4102" s="307" t="n"/>
      <c r="F4102" s="32" t="n"/>
      <c r="G4102" s="33">
        <f>IF(F4102="", "", IF(OR(ISTEXT(H4102),ISTEXT(F4102)),"",H4102/F4102))</f>
        <v/>
      </c>
      <c r="H4102" s="33" t="n"/>
      <c r="I4102" s="33" t="n"/>
      <c r="J4102" s="33">
        <f>IF(I4102="", "", IF(OR(ISTEXT(I4102),ISTEXT($F4102)),"",I4102*$F4102))</f>
        <v/>
      </c>
      <c r="K4102" s="33" t="n"/>
      <c r="L4102" s="33">
        <f>IF(K4102="", "", IF(OR(ISTEXT(K4102),ISTEXT($F4102)),"",K4102*$F4102))</f>
        <v/>
      </c>
      <c r="M4102" s="30">
        <f>IF(OR(H4102="",H4102=0),"",IF(K4102="",IF(J4102="","",IF(OR(ISTEXT(J4102),ISTEXT(H4102)),"",J4102/H4102)),IF(OR(ISTEXT(L4102),ISTEXT(H4102)),"",L4102/H4102)))</f>
        <v/>
      </c>
    </row>
    <row r="4103" ht="13.35" customHeight="1" s="162">
      <c r="B4103" s="307" t="n"/>
      <c r="C4103" s="307" t="n"/>
      <c r="E4103" s="307"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307" t="n"/>
      <c r="C4104" s="307" t="n"/>
      <c r="E4104" s="307" t="n"/>
      <c r="F4104" s="32" t="n"/>
      <c r="G4104" s="33">
        <f>IF(F4104="", "", IF(OR(ISTEXT(H4104),ISTEXT(F4104)),"",H4104/F4104))</f>
        <v/>
      </c>
      <c r="H4104" s="33" t="n"/>
      <c r="I4104" s="33" t="n"/>
      <c r="J4104" s="33">
        <f>IF(I4104="", "", IF(OR(ISTEXT(I4104),ISTEXT($F4104)),"",I4104*$F4104))</f>
        <v/>
      </c>
      <c r="K4104" s="33" t="n"/>
      <c r="L4104" s="33">
        <f>IF(K4104="", "", IF(OR(ISTEXT(K4104),ISTEXT($F4104)),"",K4104*$F4104))</f>
        <v/>
      </c>
      <c r="M4104" s="30">
        <f>IF(OR(H4104="",H4104=0),"",IF(K4104="",IF(J4104="","",IF(OR(ISTEXT(J4104),ISTEXT(H4104)),"",J4104/H4104)),IF(OR(ISTEXT(L4104),ISTEXT(H4104)),"",L4104/H4104)))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IF(OR(H4105="",H4105=0),"",IF(L4105="",IF(J4105="","",IF(OR(ISTEXT(J4105),ISTEXT(H4105)),"",J4105/H4105)),IF(OR(ISTEXT(L4105),ISTEXT(H4105)),"",L4105/H4105)))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307" t="n"/>
      <c r="C4154" s="307" t="n"/>
      <c r="E4154" s="307" t="n"/>
      <c r="F4154" s="32" t="n"/>
      <c r="G4154" s="33">
        <f>IF(F4154="", "", IF(OR(ISTEXT(H4154),ISTEXT(F4154)),"",H4154/F4154))</f>
        <v/>
      </c>
      <c r="H4154" s="33" t="n"/>
      <c r="I4154" s="33" t="n"/>
      <c r="J4154" s="33">
        <f>IF(I4154="", "", IF(OR(ISTEXT(I4154),ISTEXT($F4154)),"",I4154*$F4154))</f>
        <v/>
      </c>
      <c r="K4154" s="33" t="n"/>
      <c r="L4154" s="33">
        <f>IF(K4154="", "", IF(OR(ISTEXT(K4154),ISTEXT($F4154)),"",K4154*$F4154))</f>
        <v/>
      </c>
      <c r="M4154" s="30">
        <f>IF(OR(H4154="",H4154=0),"",IF(K4154="",IF(J4154="","",IF(OR(ISTEXT(J4154),ISTEXT(H4154)),"",J4154/H4154)),IF(OR(ISTEXT(L4154),ISTEXT(H4154)),"",L4154/H4154)))</f>
        <v/>
      </c>
    </row>
    <row r="4155" ht="13.35" customHeight="1" s="162">
      <c r="B4155" s="307" t="n"/>
      <c r="C4155" s="307" t="n"/>
      <c r="E4155" s="307" t="n"/>
      <c r="F4155" s="32" t="n"/>
      <c r="G4155" s="33">
        <f>IF(F4155="", "", IF(OR(ISTEXT(H4155),ISTEXT(F4155)),"",H4155/F4155))</f>
        <v/>
      </c>
      <c r="H4155" s="33" t="n"/>
      <c r="I4155" s="33" t="n"/>
      <c r="J4155" s="33">
        <f>IF(I4155="", "", IF(OR(ISTEXT(I4155),ISTEXT($F4155)),"",I4155*$F4155))</f>
        <v/>
      </c>
      <c r="K4155" s="33" t="n"/>
      <c r="L4155" s="33">
        <f>IF(K4155="", "", IF(OR(ISTEXT(K4155),ISTEXT($F4155)),"",K4155*$F4155))</f>
        <v/>
      </c>
      <c r="M4155" s="30">
        <f>IF(OR(H4155="",H4155=0),"",IF(K4155="",IF(J4155="","",IF(OR(ISTEXT(J4155),ISTEXT(H4155)),"",J4155/H4155)),IF(OR(ISTEXT(L4155),ISTEXT(H4155)),"",L4155/H4155)))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IF(OR(H4156="",H4156=0),"",IF(L4156="",IF(J4156="","",IF(OR(ISTEXT(J4156),ISTEXT(H4156)),"",J4156/H4156)),IF(OR(ISTEXT(L4156),ISTEXT(H4156)),"",L4156/H4156)))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128">
    <mergeCell ref="L641:M641"/>
    <mergeCell ref="B2080:M2080"/>
    <mergeCell ref="I1576:K1576"/>
    <mergeCell ref="D4107:M4107"/>
    <mergeCell ref="I1568:J1568"/>
    <mergeCell ref="I2214:M2214"/>
    <mergeCell ref="I2621:J2621"/>
    <mergeCell ref="G4060:H4061"/>
    <mergeCell ref="B675:C675"/>
    <mergeCell ref="D2407:G2407"/>
    <mergeCell ref="C2129:D2129"/>
    <mergeCell ref="I2929:K2929"/>
    <mergeCell ref="I368:M369"/>
    <mergeCell ref="B4010:F4010"/>
    <mergeCell ref="B3255:F3255"/>
    <mergeCell ref="I3656:K3656"/>
    <mergeCell ref="B551:F551"/>
    <mergeCell ref="C1401:D1401"/>
    <mergeCell ref="B2941:D2941"/>
    <mergeCell ref="F1586:M1586"/>
    <mergeCell ref="L3240:M3240"/>
    <mergeCell ref="B368:C369"/>
    <mergeCell ref="B578:F578"/>
    <mergeCell ref="D4066:G4066"/>
    <mergeCell ref="B313:M313"/>
    <mergeCell ref="B3127:G3127"/>
    <mergeCell ref="I956:J956"/>
    <mergeCell ref="I2511:L2511"/>
    <mergeCell ref="B363:C363"/>
    <mergeCell ref="B2824:C2824"/>
    <mergeCell ref="D1066:E1066"/>
    <mergeCell ref="I1167:J1167"/>
    <mergeCell ref="L3241:M3241"/>
    <mergeCell ref="B3551:C3551"/>
    <mergeCell ref="B2817:C2817"/>
    <mergeCell ref="I1894:J1894"/>
    <mergeCell ref="B1485:D1485"/>
    <mergeCell ref="L3446:M3446"/>
    <mergeCell ref="F130:M130"/>
    <mergeCell ref="I1475:K1475"/>
    <mergeCell ref="D1408:F1409"/>
    <mergeCell ref="I1160:K1160"/>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L1161:M1161"/>
    <mergeCell ref="M1591:M1592"/>
    <mergeCell ref="B2087:G2087"/>
    <mergeCell ref="B3562:C3562"/>
    <mergeCell ref="B1717:M1717"/>
    <mergeCell ref="F3458:M3458"/>
    <mergeCell ref="B2720:C2720"/>
    <mergeCell ref="B3135:C3135"/>
    <mergeCell ref="I433:K433"/>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L433:M433"/>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L745:M745"/>
    <mergeCell ref="B1571:C1571"/>
    <mergeCell ref="G2396:H2397"/>
    <mergeCell ref="B1876:C1877"/>
    <mergeCell ref="B3870:G3870"/>
    <mergeCell ref="B3906:F3906"/>
    <mergeCell ref="B3235:C3235"/>
    <mergeCell ref="B56:C57"/>
    <mergeCell ref="H2943:H2944"/>
    <mergeCell ref="L432:M432"/>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I1784:K1784"/>
    <mergeCell ref="B1366:G1366"/>
    <mergeCell ref="I2720:K2720"/>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L16:M16"/>
    <mergeCell ref="B2183:M2183"/>
    <mergeCell ref="M2215:M2216"/>
    <mergeCell ref="B2341:M2341"/>
    <mergeCell ref="B3968:C3968"/>
    <mergeCell ref="D546:E546"/>
    <mergeCell ref="I2827:K2827"/>
    <mergeCell ref="I1049:J1049"/>
    <mergeCell ref="B1457:M1457"/>
    <mergeCell ref="B1693:D1693"/>
    <mergeCell ref="I953:K95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L2617:M2617"/>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I1264:K1264"/>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I3865:K3865"/>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L2720:M2720"/>
    <mergeCell ref="C2961:D2961"/>
    <mergeCell ref="I2097:K2097"/>
    <mergeCell ref="I3763:K3763"/>
    <mergeCell ref="I1678:K1678"/>
    <mergeCell ref="I1372:J1372"/>
    <mergeCell ref="E1994:F1994"/>
    <mergeCell ref="D2630:F2630"/>
    <mergeCell ref="B3662:G3662"/>
    <mergeCell ref="G2319:G2320"/>
    <mergeCell ref="D56:F57"/>
    <mergeCell ref="I1680:K1680"/>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L224:M224"/>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I3761:K3761"/>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L2825:M2825"/>
    <mergeCell ref="B1716:M1716"/>
    <mergeCell ref="B436:D436"/>
    <mergeCell ref="I126:J126"/>
    <mergeCell ref="I424:J424"/>
    <mergeCell ref="B1560:M1560"/>
    <mergeCell ref="I1783:L1783"/>
    <mergeCell ref="B1718:M1718"/>
    <mergeCell ref="G967:G968"/>
    <mergeCell ref="D1263:G1263"/>
    <mergeCell ref="I328:K328"/>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L1992:M1992"/>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L2721:M2721"/>
    <mergeCell ref="B676:M676"/>
    <mergeCell ref="B2303:C2303"/>
    <mergeCell ref="I16:K16"/>
    <mergeCell ref="B1270:G1270"/>
    <mergeCell ref="B635:C635"/>
    <mergeCell ref="B1362:C1362"/>
    <mergeCell ref="G551:G552"/>
    <mergeCell ref="L1995:M1995"/>
    <mergeCell ref="G682:G683"/>
    <mergeCell ref="D223:G223"/>
    <mergeCell ref="I1679:L1679"/>
    <mergeCell ref="K3074:L3074"/>
    <mergeCell ref="B1364:C1364"/>
    <mergeCell ref="I4072:K4072"/>
    <mergeCell ref="B1662:C1662"/>
    <mergeCell ref="B1268:D1268"/>
    <mergeCell ref="B1512:C1513"/>
    <mergeCell ref="D3795:M3795"/>
    <mergeCell ref="I2309:J2309"/>
    <mergeCell ref="L225:M225"/>
    <mergeCell ref="B1722:F1722"/>
    <mergeCell ref="D2091:G2091"/>
    <mergeCell ref="F2733:H2733"/>
    <mergeCell ref="I3036:J3036"/>
    <mergeCell ref="L952:M952"/>
    <mergeCell ref="D1038:M1038"/>
    <mergeCell ref="D2210:E2210"/>
    <mergeCell ref="I2311:J2311"/>
    <mergeCell ref="L227:M227"/>
    <mergeCell ref="I2617:K261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L3864:M3864"/>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I2200:K2200"/>
    <mergeCell ref="D2923:G2923"/>
    <mergeCell ref="K2423:L2423"/>
    <mergeCell ref="D3046:F3046"/>
    <mergeCell ref="D3650:G3650"/>
    <mergeCell ref="L2824:M2824"/>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I1889:K1889"/>
    <mergeCell ref="D3540:F3541"/>
    <mergeCell ref="B2620:D2620"/>
    <mergeCell ref="I2616:K2616"/>
    <mergeCell ref="D530:G530"/>
    <mergeCell ref="I2608:J2608"/>
    <mergeCell ref="B944:C944"/>
    <mergeCell ref="D3447:G3447"/>
    <mergeCell ref="B639:C639"/>
    <mergeCell ref="D532:G532"/>
    <mergeCell ref="I635:J635"/>
    <mergeCell ref="I2136:M2137"/>
    <mergeCell ref="G3540:H3541"/>
    <mergeCell ref="I3969:K3969"/>
    <mergeCell ref="D420:F421"/>
    <mergeCell ref="L2616:M2616"/>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I536:K53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L849:M849"/>
    <mergeCell ref="D2422:F2422"/>
    <mergeCell ref="B3548:C3548"/>
    <mergeCell ref="B312:M312"/>
    <mergeCell ref="B571:C571"/>
    <mergeCell ref="L2200:M2200"/>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L1160:M1160"/>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L3761:M3761"/>
    <mergeCell ref="B3343:C3343"/>
    <mergeCell ref="I1512:M1513"/>
    <mergeCell ref="I633:J633"/>
    <mergeCell ref="I1686:J1686"/>
    <mergeCell ref="D3899:M3899"/>
    <mergeCell ref="I1360:J1360"/>
    <mergeCell ref="L3035:M3035"/>
    <mergeCell ref="I2413:J2413"/>
    <mergeCell ref="L329:M329"/>
    <mergeCell ref="B2654:M2654"/>
    <mergeCell ref="G2812:H2813"/>
    <mergeCell ref="I2721:K2721"/>
    <mergeCell ref="I2415:J2415"/>
    <mergeCell ref="L331:M331"/>
    <mergeCell ref="I1687:J1687"/>
    <mergeCell ref="B2733:D2733"/>
    <mergeCell ref="I784:M785"/>
    <mergeCell ref="H3359:H3360"/>
    <mergeCell ref="F1378:M1378"/>
    <mergeCell ref="D3131:G3131"/>
    <mergeCell ref="M2242:M2243"/>
    <mergeCell ref="D3254:F3254"/>
    <mergeCell ref="B370:F370"/>
    <mergeCell ref="L2928:M2928"/>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952:K952"/>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L1888:M1888"/>
    <mergeCell ref="I851:K851"/>
    <mergeCell ref="D363:M363"/>
    <mergeCell ref="I3545:J3545"/>
    <mergeCell ref="D442:E442"/>
    <mergeCell ref="L744:M744"/>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L3760:M3760"/>
    <mergeCell ref="K786:L786"/>
    <mergeCell ref="B3223:M3223"/>
    <mergeCell ref="B29:D29"/>
    <mergeCell ref="H266:H267"/>
    <mergeCell ref="I1685:J1685"/>
    <mergeCell ref="D3800:F3801"/>
    <mergeCell ref="E1370:F1370"/>
    <mergeCell ref="G1564:H1565"/>
    <mergeCell ref="I1993:K1993"/>
    <mergeCell ref="D3129:G3129"/>
    <mergeCell ref="G3983:G3984"/>
    <mergeCell ref="B3963:C3963"/>
    <mergeCell ref="L3656:M3656"/>
    <mergeCell ref="D3856:G3856"/>
    <mergeCell ref="B2708:C2709"/>
    <mergeCell ref="B3754:C3754"/>
    <mergeCell ref="F650:M650"/>
    <mergeCell ref="I1799:J1799"/>
    <mergeCell ref="B331:D331"/>
    <mergeCell ref="D3551:G3551"/>
    <mergeCell ref="I3020:M3021"/>
    <mergeCell ref="L1993:M1993"/>
    <mergeCell ref="D310:M310"/>
    <mergeCell ref="D3072:F3073"/>
    <mergeCell ref="I1826:J1826"/>
    <mergeCell ref="B3756:C3756"/>
    <mergeCell ref="B4054:C4054"/>
    <mergeCell ref="B2549:M2549"/>
    <mergeCell ref="I643:K643"/>
    <mergeCell ref="L3657:M3657"/>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L953:M953"/>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L537:M537"/>
    <mergeCell ref="M370:M371"/>
    <mergeCell ref="I1472:K1472"/>
    <mergeCell ref="I1166:J1166"/>
    <mergeCell ref="C516:D516"/>
    <mergeCell ref="I3136:K313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L3865:M3865"/>
    <mergeCell ref="I10:J10"/>
    <mergeCell ref="D962:E962"/>
    <mergeCell ref="K1098:L1098"/>
    <mergeCell ref="B3447:C3447"/>
    <mergeCell ref="I745:K745"/>
    <mergeCell ref="I737:J737"/>
    <mergeCell ref="I2096:K2096"/>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L2409:M2409"/>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329:K329"/>
    <mergeCell ref="I23:J23"/>
    <mergeCell ref="H2762:H2763"/>
    <mergeCell ref="I1056:K1056"/>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3657:K3657"/>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L3137:M3137"/>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L3033:M3033"/>
    <mergeCell ref="D3233:G3233"/>
    <mergeCell ref="D3379:M3379"/>
    <mergeCell ref="B3047:F3047"/>
    <mergeCell ref="B3131:C3131"/>
    <mergeCell ref="L3032:M3032"/>
    <mergeCell ref="D1260:G1260"/>
    <mergeCell ref="I631:L631"/>
    <mergeCell ref="G2423:G2424"/>
    <mergeCell ref="B435:D435"/>
    <mergeCell ref="I3452:J3452"/>
    <mergeCell ref="B2653:M2653"/>
    <mergeCell ref="D1883:G1883"/>
    <mergeCell ref="D259:M259"/>
    <mergeCell ref="B2444:M2444"/>
    <mergeCell ref="I3760:K3760"/>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I849:K849"/>
    <mergeCell ref="C2441:D2441"/>
    <mergeCell ref="I3967:L3967"/>
    <mergeCell ref="G3879:G3880"/>
    <mergeCell ref="C620:D620"/>
    <mergeCell ref="I3240:K324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I537:K537"/>
    <mergeCell ref="M2735:M2736"/>
    <mergeCell ref="B1156:C1156"/>
    <mergeCell ref="H2215:H2216"/>
    <mergeCell ref="M3671:M3672"/>
    <mergeCell ref="I2084:M2085"/>
    <mergeCell ref="L1057:M1057"/>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L17:M17"/>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1265:K1265"/>
    <mergeCell ref="I959:J959"/>
    <mergeCell ref="H3698:H3699"/>
    <mergeCell ref="G3906:G3907"/>
    <mergeCell ref="I3963:J3963"/>
    <mergeCell ref="J3357:L3357"/>
    <mergeCell ref="B2924:C2924"/>
    <mergeCell ref="B3222:C3222"/>
    <mergeCell ref="I2916:M2917"/>
    <mergeCell ref="L1889:M1889"/>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L1784:M1784"/>
    <mergeCell ref="H863:H864"/>
    <mergeCell ref="I682:J682"/>
    <mergeCell ref="I3540:M3541"/>
    <mergeCell ref="H3282:H3283"/>
    <mergeCell ref="D635:G635"/>
    <mergeCell ref="H2527:H2528"/>
    <mergeCell ref="B2516:D2516"/>
    <mergeCell ref="I225:K225"/>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37:K3137"/>
    <mergeCell ref="I3129:J3129"/>
    <mergeCell ref="G4:H5"/>
    <mergeCell ref="I3462:M3462"/>
    <mergeCell ref="I3864:K3864"/>
    <mergeCell ref="B1478:G1478"/>
    <mergeCell ref="B2414:G2414"/>
    <mergeCell ref="B364:M364"/>
    <mergeCell ref="F1794:M1794"/>
    <mergeCell ref="B1160:C1160"/>
    <mergeCell ref="G1824:H1825"/>
    <mergeCell ref="I1672:J1672"/>
    <mergeCell ref="B2911:M2911"/>
    <mergeCell ref="H551:H552"/>
    <mergeCell ref="B2411:D2411"/>
    <mergeCell ref="G1826:G1827"/>
    <mergeCell ref="L1368:M1368"/>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I3448:K344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I1992:K1992"/>
    <mergeCell ref="B160:C161"/>
    <mergeCell ref="K3983:L3983"/>
    <mergeCell ref="B3034:C3034"/>
    <mergeCell ref="G2527:G2528"/>
    <mergeCell ref="D2402:G2402"/>
    <mergeCell ref="M3879:M3880"/>
    <mergeCell ref="G2658:G2659"/>
    <mergeCell ref="I343:J343"/>
    <mergeCell ref="B2598:C2598"/>
    <mergeCell ref="L2201:M2201"/>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L848:M848"/>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L120:M120"/>
    <mergeCell ref="B14:G14"/>
    <mergeCell ref="I535:L535"/>
    <mergeCell ref="D650:E650"/>
    <mergeCell ref="I3751:L3751"/>
    <mergeCell ref="B1561:M1561"/>
    <mergeCell ref="B220:C220"/>
    <mergeCell ref="B736:C736"/>
    <mergeCell ref="B518:C518"/>
    <mergeCell ref="B2:C2"/>
    <mergeCell ref="L121:M121"/>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473:K1473"/>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369:K1369"/>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L4073:M4073"/>
    <mergeCell ref="L1472:M1472"/>
    <mergeCell ref="L3345:M3345"/>
    <mergeCell ref="B3540:C3541"/>
    <mergeCell ref="K2735:L2735"/>
    <mergeCell ref="B2028:M2028"/>
    <mergeCell ref="L3136:M3136"/>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I2928:K2928"/>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L3553:M3553"/>
    <mergeCell ref="B1173:D1173"/>
    <mergeCell ref="I848:K848"/>
    <mergeCell ref="I542:J542"/>
    <mergeCell ref="D3488:F3489"/>
    <mergeCell ref="D3026:G3026"/>
    <mergeCell ref="I216:J216"/>
    <mergeCell ref="D1694:F1694"/>
    <mergeCell ref="L3555:M3555"/>
    <mergeCell ref="G2708:H2709"/>
    <mergeCell ref="I1577:K1577"/>
    <mergeCell ref="I1367:L1367"/>
    <mergeCell ref="B2196:C2196"/>
    <mergeCell ref="D3649:G3649"/>
    <mergeCell ref="H4010:H4011"/>
    <mergeCell ref="I2188:M2189"/>
    <mergeCell ref="K2007:L2007"/>
    <mergeCell ref="E746:F746"/>
    <mergeCell ref="L2097:M2097"/>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I121:K121"/>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I3968:K3968"/>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L2512:M2512"/>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L2513:M2513"/>
    <mergeCell ref="B2132:M2132"/>
    <mergeCell ref="B1071:F1071"/>
    <mergeCell ref="I3440:J3440"/>
    <mergeCell ref="C2492:D2492"/>
    <mergeCell ref="L1056:M1056"/>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785:M178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4073:K407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I2304:K2304"/>
    <mergeCell ref="L4072:M4072"/>
    <mergeCell ref="B1928:C1929"/>
    <mergeCell ref="D3483:M3483"/>
    <mergeCell ref="D2626:E2626"/>
    <mergeCell ref="B1873:M1873"/>
    <mergeCell ref="B3959:G3959"/>
    <mergeCell ref="B262:M262"/>
    <mergeCell ref="M3594:M3595"/>
    <mergeCell ref="D1777:G1777"/>
    <mergeCell ref="I335:J335"/>
    <mergeCell ref="C2233:D2233"/>
    <mergeCell ref="D2292:F2293"/>
    <mergeCell ref="I3033:K3033"/>
    <mergeCell ref="D1898:E1898"/>
    <mergeCell ref="I1999:J1999"/>
    <mergeCell ref="I2305:K2305"/>
    <mergeCell ref="D2504:G2504"/>
    <mergeCell ref="I2297:J2297"/>
    <mergeCell ref="B3983:F3983"/>
    <mergeCell ref="I3032:K3032"/>
    <mergeCell ref="B472:C473"/>
    <mergeCell ref="G2631:G2632"/>
    <mergeCell ref="I2607:L2607"/>
    <mergeCell ref="D3863:G3863"/>
    <mergeCell ref="B2920:C2920"/>
    <mergeCell ref="D3326:M3326"/>
    <mergeCell ref="I3332:M3333"/>
    <mergeCell ref="L2305:M2305"/>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L1265:M1265"/>
    <mergeCell ref="I1465:J1465"/>
    <mergeCell ref="I1098:J1098"/>
    <mergeCell ref="B1821:M1821"/>
    <mergeCell ref="I224:K224"/>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2513:K2513"/>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1057:K1057"/>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L536:M536"/>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L3448:M3448"/>
    <mergeCell ref="I1591:J1591"/>
    <mergeCell ref="M2346:M2347"/>
    <mergeCell ref="I2527:J2527"/>
    <mergeCell ref="B1611:C1611"/>
    <mergeCell ref="B521:M521"/>
    <mergeCell ref="I1470:K1470"/>
    <mergeCell ref="B3338:C3338"/>
    <mergeCell ref="I531:J531"/>
    <mergeCell ref="I2406:K2406"/>
    <mergeCell ref="B3796:M3796"/>
    <mergeCell ref="D102:M102"/>
    <mergeCell ref="I1681:K1681"/>
    <mergeCell ref="L3449:M3449"/>
    <mergeCell ref="F442:M442"/>
    <mergeCell ref="L3030:M3030"/>
    <mergeCell ref="I2408:K2408"/>
    <mergeCell ref="B3027:C3027"/>
    <mergeCell ref="D1154:G1154"/>
    <mergeCell ref="I890:J890"/>
    <mergeCell ref="H2111:H2112"/>
    <mergeCell ref="M3698:M3699"/>
    <mergeCell ref="D1881:G1881"/>
    <mergeCell ref="B2607:G2607"/>
    <mergeCell ref="B726:C726"/>
    <mergeCell ref="I3904:M3905"/>
    <mergeCell ref="I134:M134"/>
    <mergeCell ref="I2409:K2409"/>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I641:K641"/>
    <mergeCell ref="C1348:D1348"/>
    <mergeCell ref="D112:G112"/>
    <mergeCell ref="H2346:H2347"/>
    <mergeCell ref="D1778:G1778"/>
    <mergeCell ref="B3659:D3659"/>
    <mergeCell ref="I1368:K1368"/>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I3241:K3241"/>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1161:K1161"/>
    <mergeCell ref="I2658:J2658"/>
    <mergeCell ref="D3339:G3339"/>
    <mergeCell ref="I1888:K1888"/>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L1680:M1680"/>
    <mergeCell ref="B3443:C3443"/>
    <mergeCell ref="D2297:G2297"/>
    <mergeCell ref="C49:D49"/>
    <mergeCell ref="L3344:M3344"/>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L640:M640"/>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L3969:M3969"/>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L3552:M3552"/>
    <mergeCell ref="B3446:G3446"/>
    <mergeCell ref="B1822:M1822"/>
    <mergeCell ref="D2027:M2027"/>
    <mergeCell ref="I432:K432"/>
    <mergeCell ref="I1695:J1695"/>
    <mergeCell ref="I3130:J3130"/>
    <mergeCell ref="B3173:M3173"/>
    <mergeCell ref="I1574:K1574"/>
    <mergeCell ref="M1383:M1384"/>
    <mergeCell ref="B2193:C2193"/>
    <mergeCell ref="D3592:F3593"/>
    <mergeCell ref="M655:M656"/>
    <mergeCell ref="C3689:D3689"/>
    <mergeCell ref="I3857:J3857"/>
    <mergeCell ref="C985:D985"/>
    <mergeCell ref="I1785:K1785"/>
    <mergeCell ref="B1888:C1888"/>
    <mergeCell ref="L1369:M1369"/>
    <mergeCell ref="B2111:F2111"/>
    <mergeCell ref="B2866:F2866"/>
    <mergeCell ref="G3178:G3179"/>
    <mergeCell ref="L2096:M2096"/>
    <mergeCell ref="B1990:G1990"/>
    <mergeCell ref="B1890:C1890"/>
    <mergeCell ref="B3587:C3587"/>
    <mergeCell ref="D571:M571"/>
    <mergeCell ref="I994:J994"/>
    <mergeCell ref="J965:L965"/>
    <mergeCell ref="D2922:G2922"/>
    <mergeCell ref="B2711:G2711"/>
    <mergeCell ref="B1983:G1983"/>
    <mergeCell ref="B1680:C1680"/>
    <mergeCell ref="B2407:C2407"/>
    <mergeCell ref="I120:K120"/>
    <mergeCell ref="I3141:J3141"/>
    <mergeCell ref="G3384:H3385"/>
    <mergeCell ref="B1406:M1406"/>
    <mergeCell ref="B2133:M2133"/>
    <mergeCell ref="I3449:K3449"/>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I3344:K3344"/>
    <mergeCell ref="B1998:G1998"/>
    <mergeCell ref="B3644:C3645"/>
    <mergeCell ref="G2344:H2345"/>
    <mergeCell ref="D3666:E3666"/>
    <mergeCell ref="L3968:M3968"/>
    <mergeCell ref="H3047:H3048"/>
    <mergeCell ref="B1302:M1302"/>
    <mergeCell ref="D847:G847"/>
    <mergeCell ref="M994:M995"/>
    <mergeCell ref="B2815:G2815"/>
    <mergeCell ref="I3345:K334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I640:K640"/>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L2304:M2304"/>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L2929:M2929"/>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L1473:M1473"/>
    <mergeCell ref="B2970:F2970"/>
    <mergeCell ref="B156:M156"/>
    <mergeCell ref="B3798:M3798"/>
    <mergeCell ref="L1264:M1264"/>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I2825:K2825"/>
    <mergeCell ref="B3641:M3641"/>
    <mergeCell ref="M58:M59"/>
    <mergeCell ref="B1784:C1784"/>
    <mergeCell ref="I3552:K3552"/>
    <mergeCell ref="C204:D204"/>
    <mergeCell ref="D3670:F3670"/>
    <mergeCell ref="G3490:G3491"/>
    <mergeCell ref="B747:D747"/>
    <mergeCell ref="G162:G163"/>
    <mergeCell ref="F1485:H1485"/>
    <mergeCell ref="B259:C259"/>
    <mergeCell ref="B530:C530"/>
    <mergeCell ref="B1923:C1923"/>
    <mergeCell ref="I3247:J3247"/>
    <mergeCell ref="I3553:K3553"/>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I2512:K2512"/>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I17:K17"/>
    <mergeCell ref="B3069:M3069"/>
    <mergeCell ref="B2611:C2611"/>
    <mergeCell ref="K1175:L1175"/>
    <mergeCell ref="I3660:J3660"/>
    <mergeCell ref="L1576:M1576"/>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I2824:K2824"/>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2201:K2201"/>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I744:K744"/>
    <mergeCell ref="G655:G656"/>
    <mergeCell ref="B732:C733"/>
    <mergeCell ref="D1152:G1152"/>
    <mergeCell ref="B1778:C1778"/>
    <mergeCell ref="D1880:G1880"/>
    <mergeCell ref="C2388:D2388"/>
    <mergeCell ref="L328:M328"/>
    <mergeCell ref="I2864:M2865"/>
    <mergeCell ref="I1985:J1985"/>
    <mergeCell ref="B3483:C3483"/>
    <mergeCell ref="B2724:D2724"/>
    <mergeCell ref="B2722:C2722"/>
    <mergeCell ref="D1096:F1097"/>
    <mergeCell ref="B1690:C1690"/>
    <mergeCell ref="D368:F369"/>
    <mergeCell ref="B2716:C2716"/>
    <mergeCell ref="D238:F238"/>
    <mergeCell ref="L1681:M1681"/>
    <mergeCell ref="D1974:M1974"/>
    <mergeCell ref="B2423:F2423"/>
    <mergeCell ref="B3120:M3120"/>
    <mergeCell ref="B3848:M3848"/>
    <mergeCell ref="B4006:M4006"/>
    <mergeCell ref="B1300:M1300"/>
    <mergeCell ref="L2408:M2408"/>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&amp;L&amp;G&amp;C&amp;"+,Bold"&amp;16&amp;K1F1F1FFan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IF(OR(L8="",K8="",K8=0),"",IF(OR(ISTEXT(L8),ISTEXT(K8)),"",L8/K8))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IF(OR(ISTEXT(H16),ISTEXT(F16)),"",H16/F16))</f>
        <v/>
      </c>
      <c r="H16" s="33" t="n"/>
      <c r="I16" s="33" t="n"/>
      <c r="J16" s="33">
        <f>IF(I16="", "", IF(OR(ISTEXT(I16),ISTEXT($F16)),"",I16*$F16))</f>
        <v/>
      </c>
      <c r="K16" s="33" t="n"/>
      <c r="L16" s="33">
        <f>IF(K16="", "", IF(OR(ISTEXT(K16),ISTEXT($F16)),"",K16*$F16))</f>
        <v/>
      </c>
      <c r="M16" s="30">
        <f>IF(OR(H16="",H16=0),"",IF(K16="",IF(J16="","",IF(OR(ISTEXT(J16),ISTEXT(H16)),"",J16/H16)),IF(OR(ISTEXT(L16),ISTEXT(H16)),"",L16/H16)))</f>
        <v/>
      </c>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IF(OR(H22="",H22=0),"",IF(L22="",IF(J22="","",IF(OR(ISTEXT(J22),ISTEXT(H22)),"",J22/H22)),IF(OR(ISTEXT(L22),ISTEXT(H22)),"",L22/H22)))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IF(OR(L32="",K32="",K32=0),"",IF(OR(ISTEXT(L32),ISTEXT(K32)),"",L32/K32))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IF(OR(H46="",H46=0),"",IF(L46="",IF(J46="","",IF(OR(ISTEXT(J46),ISTEXT(H46)),"",J46/H46)),IF(OR(ISTEXT(L46),ISTEXT(H46)),"",L46/H46)))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IF(OR(L56="",K56="",K56=0),"",IF(OR(ISTEXT(L56),ISTEXT(K56)),"",L56/K56))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IF(OR(H70="",H70=0),"",IF(L70="",IF(J70="","",IF(OR(ISTEXT(J70),ISTEXT(H70)),"",J70/H70)),IF(OR(ISTEXT(L70),ISTEXT(H70)),"",L70/H70)))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IF(OR(L80="",K80="",K80=0),"",IF(OR(ISTEXT(L80),ISTEXT(K80)),"",L80/K80))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IF(OR(H94="",H94=0),"",IF(L94="",IF(J94="","",IF(OR(ISTEXT(J94),ISTEXT(H94)),"",J94/H94)),IF(OR(ISTEXT(L94),ISTEXT(H94)),"",L94/H94)))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IF(OR(L104="",K104="",K104=0),"",IF(OR(ISTEXT(L104),ISTEXT(K104)),"",L104/K104))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IF(OR(ISTEXT(H112),ISTEXT(F112)),"",H112/F112))</f>
        <v/>
      </c>
      <c r="H112" s="33" t="n"/>
      <c r="I112" s="33" t="n"/>
      <c r="J112" s="33">
        <f>IF(I112="", "", IF(OR(ISTEXT(I112),ISTEXT($F112)),"",I112*$F112))</f>
        <v/>
      </c>
      <c r="K112" s="33" t="n"/>
      <c r="L112" s="33">
        <f>IF(K112="", "", IF(OR(ISTEXT(K112),ISTEXT($F112)),"",K112*$F112))</f>
        <v/>
      </c>
      <c r="M112" s="30">
        <f>IF(OR(H112="",H112=0),"",IF(K112="",IF(J112="","",IF(OR(ISTEXT(J112),ISTEXT(H112)),"",J112/H112)),IF(OR(ISTEXT(L112),ISTEXT(H112)),"",L112/H112)))</f>
        <v/>
      </c>
    </row>
    <row r="113" ht="13.35" customHeight="1" s="162">
      <c r="B113" s="307" t="n"/>
      <c r="C113" s="307" t="n"/>
      <c r="E113" s="307" t="n"/>
      <c r="F113" s="32" t="n"/>
      <c r="G113" s="33">
        <f>IF(F113="", "", IF(OR(ISTEXT(H113),ISTEXT(F113)),"",H113/F113))</f>
        <v/>
      </c>
      <c r="H113" s="33" t="n"/>
      <c r="I113" s="33" t="n"/>
      <c r="J113" s="33">
        <f>IF(I113="", "", IF(OR(ISTEXT(I113),ISTEXT($F113)),"",I113*$F113))</f>
        <v/>
      </c>
      <c r="K113" s="33" t="n"/>
      <c r="L113" s="33">
        <f>IF(K113="", "", IF(OR(ISTEXT(K113),ISTEXT($F113)),"",K113*$F113))</f>
        <v/>
      </c>
      <c r="M113" s="30">
        <f>IF(OR(H113="",H113=0),"",IF(K113="",IF(J113="","",IF(OR(ISTEXT(J113),ISTEXT(H113)),"",J113/H113)),IF(OR(ISTEXT(L113),ISTEXT(H113)),"",L113/H113)))</f>
        <v/>
      </c>
    </row>
    <row r="114" ht="13.35" customHeight="1" s="162">
      <c r="B114" s="307" t="n"/>
      <c r="C114" s="307" t="n"/>
      <c r="E114" s="307" t="n"/>
      <c r="F114" s="32" t="n"/>
      <c r="G114" s="33">
        <f>IF(F114="", "", IF(OR(ISTEXT(H114),ISTEXT(F114)),"",H114/F114))</f>
        <v/>
      </c>
      <c r="H114" s="33" t="n"/>
      <c r="I114" s="33" t="n"/>
      <c r="J114" s="33">
        <f>IF(I114="", "", IF(OR(ISTEXT(I114),ISTEXT($F114)),"",I114*$F114))</f>
        <v/>
      </c>
      <c r="K114" s="33" t="n"/>
      <c r="L114" s="33">
        <f>IF(K114="", "", IF(OR(ISTEXT(K114),ISTEXT($F114)),"",K114*$F114))</f>
        <v/>
      </c>
      <c r="M114" s="30">
        <f>IF(OR(H114="",H114=0),"",IF(K114="",IF(J114="","",IF(OR(ISTEXT(J114),ISTEXT(H114)),"",J114/H114)),IF(OR(ISTEXT(L114),ISTEXT(H114)),"",L114/H114)))</f>
        <v/>
      </c>
    </row>
    <row r="115" ht="13.35" customHeight="1" s="162">
      <c r="B115" s="307" t="n"/>
      <c r="C115" s="307" t="n"/>
      <c r="E115" s="307" t="n"/>
      <c r="F115" s="32" t="n"/>
      <c r="G115" s="33">
        <f>IF(F115="", "", IF(OR(ISTEXT(H115),ISTEXT(F115)),"",H115/F115))</f>
        <v/>
      </c>
      <c r="H115" s="33" t="n"/>
      <c r="I115" s="33" t="n"/>
      <c r="J115" s="33">
        <f>IF(I115="", "", IF(OR(ISTEXT(I115),ISTEXT($F115)),"",I115*$F115))</f>
        <v/>
      </c>
      <c r="K115" s="33" t="n"/>
      <c r="L115" s="33">
        <f>IF(K115="", "", IF(OR(ISTEXT(K115),ISTEXT($F115)),"",K115*$F115))</f>
        <v/>
      </c>
      <c r="M115" s="30">
        <f>IF(OR(H115="",H115=0),"",IF(K115="",IF(J115="","",IF(OR(ISTEXT(J115),ISTEXT(H115)),"",J115/H115)),IF(OR(ISTEXT(L115),ISTEXT(H115)),"",L115/H115)))</f>
        <v/>
      </c>
    </row>
    <row r="116" ht="13.35" customHeight="1" s="162">
      <c r="B116" s="307" t="n"/>
      <c r="C116" s="307" t="n"/>
      <c r="E116" s="307" t="n"/>
      <c r="F116" s="32" t="n"/>
      <c r="G116" s="33">
        <f>IF(F116="", "", IF(OR(ISTEXT(H116),ISTEXT(F116)),"",H116/F116))</f>
        <v/>
      </c>
      <c r="H116" s="33" t="n"/>
      <c r="I116" s="33" t="n"/>
      <c r="J116" s="33">
        <f>IF(I116="", "", IF(OR(ISTEXT(I116),ISTEXT($F116)),"",I116*$F116))</f>
        <v/>
      </c>
      <c r="K116" s="33" t="n"/>
      <c r="L116" s="33">
        <f>IF(K116="", "", IF(OR(ISTEXT(K116),ISTEXT($F116)),"",K116*$F116))</f>
        <v/>
      </c>
      <c r="M116" s="30">
        <f>IF(OR(H116="",H116=0),"",IF(K116="",IF(J116="","",IF(OR(ISTEXT(J116),ISTEXT(H116)),"",J116/H116)),IF(OR(ISTEXT(L116),ISTEXT(H116)),"",L116/H116)))</f>
        <v/>
      </c>
    </row>
    <row r="117" ht="13.35" customHeight="1" s="162">
      <c r="B117" s="307" t="n"/>
      <c r="C117" s="307" t="n"/>
      <c r="E117" s="307" t="n"/>
      <c r="F117" s="32" t="n"/>
      <c r="G117" s="33">
        <f>IF(F117="", "", IF(OR(ISTEXT(H117),ISTEXT(F117)),"",H117/F117))</f>
        <v/>
      </c>
      <c r="H117" s="33" t="n"/>
      <c r="I117" s="33" t="n"/>
      <c r="J117" s="33">
        <f>IF(I117="", "", IF(OR(ISTEXT(I117),ISTEXT($F117)),"",I117*$F117))</f>
        <v/>
      </c>
      <c r="K117" s="33" t="n"/>
      <c r="L117" s="33">
        <f>IF(K117="", "", IF(OR(ISTEXT(K117),ISTEXT($F117)),"",K117*$F117))</f>
        <v/>
      </c>
      <c r="M117" s="30">
        <f>IF(OR(H117="",H117=0),"",IF(K117="",IF(J117="","",IF(OR(ISTEXT(J117),ISTEXT(H117)),"",J117/H117)),IF(OR(ISTEXT(L117),ISTEXT(H117)),"",L117/H117)))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IF(OR(H118="",H118=0),"",IF(L118="",IF(J118="","",IF(OR(ISTEXT(J118),ISTEXT(H118)),"",J118/H118)),IF(OR(ISTEXT(L118),ISTEXT(H118)),"",L118/H118)))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IF(OR(L128="",K128="",K128=0),"",IF(OR(ISTEXT(L128),ISTEXT(K128)),"",L128/K128))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IF(OR(ISTEXT(H136),ISTEXT(F136)),"",H136/F136))</f>
        <v/>
      </c>
      <c r="H136" s="33" t="n"/>
      <c r="I136" s="33" t="n"/>
      <c r="J136" s="33">
        <f>IF(I136="", "", IF(OR(ISTEXT(I136),ISTEXT($F136)),"",I136*$F136))</f>
        <v/>
      </c>
      <c r="K136" s="33" t="n"/>
      <c r="L136" s="33">
        <f>IF(K136="", "", IF(OR(ISTEXT(K136),ISTEXT($F136)),"",K136*$F136))</f>
        <v/>
      </c>
      <c r="M136" s="30">
        <f>IF(OR(H136="",H136=0),"",IF(K136="",IF(J136="","",IF(OR(ISTEXT(J136),ISTEXT(H136)),"",J136/H136)),IF(OR(ISTEXT(L136),ISTEXT(H136)),"",L136/H136)))</f>
        <v/>
      </c>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IF(OR(H142="",H142=0),"",IF(L142="",IF(J142="","",IF(OR(ISTEXT(J142),ISTEXT(H142)),"",J142/H142)),IF(OR(ISTEXT(L142),ISTEXT(H142)),"",L142/H142)))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IF(OR(L152="",K152="",K152=0),"",IF(OR(ISTEXT(L152),ISTEXT(K152)),"",L152/K152))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IF(OR(ISTEXT(H160),ISTEXT(F160)),"",H160/F160))</f>
        <v/>
      </c>
      <c r="H160" s="33" t="n"/>
      <c r="I160" s="33" t="n"/>
      <c r="J160" s="33">
        <f>IF(I160="", "", IF(OR(ISTEXT(I160),ISTEXT($F160)),"",I160*$F160))</f>
        <v/>
      </c>
      <c r="K160" s="33" t="n"/>
      <c r="L160" s="33">
        <f>IF(K160="", "", IF(OR(ISTEXT(K160),ISTEXT($F160)),"",K160*$F160))</f>
        <v/>
      </c>
      <c r="M160" s="30">
        <f>IF(OR(H160="",H160=0),"",IF(K160="",IF(J160="","",IF(OR(ISTEXT(J160),ISTEXT(H160)),"",J160/H160)),IF(OR(ISTEXT(L160),ISTEXT(H160)),"",L160/H160)))</f>
        <v/>
      </c>
    </row>
    <row r="161" ht="13.35" customHeight="1" s="162">
      <c r="B161" s="307" t="n"/>
      <c r="C161" s="307" t="n"/>
      <c r="E161" s="307" t="n"/>
      <c r="F161" s="32" t="n"/>
      <c r="G161" s="33">
        <f>IF(F161="", "", IF(OR(ISTEXT(H161),ISTEXT(F161)),"",H161/F161))</f>
        <v/>
      </c>
      <c r="H161" s="33" t="n"/>
      <c r="I161" s="33" t="n"/>
      <c r="J161" s="33">
        <f>IF(I161="", "", IF(OR(ISTEXT(I161),ISTEXT($F161)),"",I161*$F161))</f>
        <v/>
      </c>
      <c r="K161" s="33" t="n"/>
      <c r="L161" s="33">
        <f>IF(K161="", "", IF(OR(ISTEXT(K161),ISTEXT($F161)),"",K161*$F161))</f>
        <v/>
      </c>
      <c r="M161" s="30">
        <f>IF(OR(H161="",H161=0),"",IF(K161="",IF(J161="","",IF(OR(ISTEXT(J161),ISTEXT(H161)),"",J161/H161)),IF(OR(ISTEXT(L161),ISTEXT(H161)),"",L161/H161)))</f>
        <v/>
      </c>
    </row>
    <row r="162" ht="13.35" customHeight="1" s="162">
      <c r="B162" s="307" t="n"/>
      <c r="C162" s="307" t="n"/>
      <c r="E162" s="307" t="n"/>
      <c r="F162" s="32" t="n"/>
      <c r="G162" s="33">
        <f>IF(F162="", "", IF(OR(ISTEXT(H162),ISTEXT(F162)),"",H162/F162))</f>
        <v/>
      </c>
      <c r="H162" s="33" t="n"/>
      <c r="I162" s="33" t="n"/>
      <c r="J162" s="33">
        <f>IF(I162="", "", IF(OR(ISTEXT(I162),ISTEXT($F162)),"",I162*$F162))</f>
        <v/>
      </c>
      <c r="K162" s="33" t="n"/>
      <c r="L162" s="33">
        <f>IF(K162="", "", IF(OR(ISTEXT(K162),ISTEXT($F162)),"",K162*$F162))</f>
        <v/>
      </c>
      <c r="M162" s="30">
        <f>IF(OR(H162="",H162=0),"",IF(K162="",IF(J162="","",IF(OR(ISTEXT(J162),ISTEXT(H162)),"",J162/H162)),IF(OR(ISTEXT(L162),ISTEXT(H162)),"",L162/H162)))</f>
        <v/>
      </c>
    </row>
    <row r="163" ht="13.35" customHeight="1" s="162">
      <c r="B163" s="307" t="n"/>
      <c r="C163" s="307" t="n"/>
      <c r="E163" s="307" t="n"/>
      <c r="F163" s="32" t="n"/>
      <c r="G163" s="33">
        <f>IF(F163="", "", IF(OR(ISTEXT(H163),ISTEXT(F163)),"",H163/F163))</f>
        <v/>
      </c>
      <c r="H163" s="33" t="n"/>
      <c r="I163" s="33" t="n"/>
      <c r="J163" s="33">
        <f>IF(I163="", "", IF(OR(ISTEXT(I163),ISTEXT($F163)),"",I163*$F163))</f>
        <v/>
      </c>
      <c r="K163" s="33" t="n"/>
      <c r="L163" s="33">
        <f>IF(K163="", "", IF(OR(ISTEXT(K163),ISTEXT($F163)),"",K163*$F163))</f>
        <v/>
      </c>
      <c r="M163" s="30">
        <f>IF(OR(H163="",H163=0),"",IF(K163="",IF(J163="","",IF(OR(ISTEXT(J163),ISTEXT(H163)),"",J163/H163)),IF(OR(ISTEXT(L163),ISTEXT(H163)),"",L163/H163)))</f>
        <v/>
      </c>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IF(OR(H166="",H166=0),"",IF(L166="",IF(J166="","",IF(OR(ISTEXT(J166),ISTEXT(H166)),"",J166/H166)),IF(OR(ISTEXT(L166),ISTEXT(H166)),"",L166/H166)))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IF(OR(L176="",K176="",K176=0),"",IF(OR(ISTEXT(L176),ISTEXT(K176)),"",L176/K176))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IF(OR(H190="",H190=0),"",IF(L190="",IF(J190="","",IF(OR(ISTEXT(J190),ISTEXT(H190)),"",J190/H190)),IF(OR(ISTEXT(L190),ISTEXT(H190)),"",L190/H190)))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IF(OR(L200="",K200="",K200=0),"",IF(OR(ISTEXT(L200),ISTEXT(K200)),"",L200/K200))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307" t="n"/>
      <c r="C209" s="307" t="n"/>
      <c r="E209" s="307" t="n"/>
      <c r="F209" s="32" t="n"/>
      <c r="G209" s="33">
        <f>IF(F209="", "", IF(OR(ISTEXT(H209),ISTEXT(F209)),"",H209/F209))</f>
        <v/>
      </c>
      <c r="H209" s="33" t="n"/>
      <c r="I209" s="33" t="n"/>
      <c r="J209" s="33">
        <f>IF(I209="", "", IF(OR(ISTEXT(I209),ISTEXT($F209)),"",I209*$F209))</f>
        <v/>
      </c>
      <c r="K209" s="33" t="n"/>
      <c r="L209" s="33">
        <f>IF(K209="", "", IF(OR(ISTEXT(K209),ISTEXT($F209)),"",K209*$F209))</f>
        <v/>
      </c>
      <c r="M209" s="30">
        <f>IF(OR(H209="",H209=0),"",IF(K209="",IF(J209="","",IF(OR(ISTEXT(J209),ISTEXT(H209)),"",J209/H209)),IF(OR(ISTEXT(L209),ISTEXT(H209)),"",L209/H209)))</f>
        <v/>
      </c>
    </row>
    <row r="210" ht="13.35" customHeight="1" s="162">
      <c r="B210" s="307" t="n"/>
      <c r="C210" s="307" t="n"/>
      <c r="E210" s="307" t="n"/>
      <c r="F210" s="32" t="n"/>
      <c r="G210" s="33">
        <f>IF(F210="", "", IF(OR(ISTEXT(H210),ISTEXT(F210)),"",H210/F210))</f>
        <v/>
      </c>
      <c r="H210" s="33" t="n"/>
      <c r="I210" s="33" t="n"/>
      <c r="J210" s="33">
        <f>IF(I210="", "", IF(OR(ISTEXT(I210),ISTEXT($F210)),"",I210*$F210))</f>
        <v/>
      </c>
      <c r="K210" s="33" t="n"/>
      <c r="L210" s="33">
        <f>IF(K210="", "", IF(OR(ISTEXT(K210),ISTEXT($F210)),"",K210*$F210))</f>
        <v/>
      </c>
      <c r="M210" s="30">
        <f>IF(OR(H210="",H210=0),"",IF(K210="",IF(J210="","",IF(OR(ISTEXT(J210),ISTEXT(H210)),"",J210/H210)),IF(OR(ISTEXT(L210),ISTEXT(H210)),"",L210/H210)))</f>
        <v/>
      </c>
    </row>
    <row r="211" ht="13.35" customHeight="1" s="162">
      <c r="B211" s="307" t="n"/>
      <c r="C211" s="307" t="n"/>
      <c r="E211" s="307" t="n"/>
      <c r="F211" s="32" t="n"/>
      <c r="G211" s="33">
        <f>IF(F211="", "", IF(OR(ISTEXT(H211),ISTEXT(F211)),"",H211/F211))</f>
        <v/>
      </c>
      <c r="H211" s="33" t="n"/>
      <c r="I211" s="33" t="n"/>
      <c r="J211" s="33">
        <f>IF(I211="", "", IF(OR(ISTEXT(I211),ISTEXT($F211)),"",I211*$F211))</f>
        <v/>
      </c>
      <c r="K211" s="33" t="n"/>
      <c r="L211" s="33">
        <f>IF(K211="", "", IF(OR(ISTEXT(K211),ISTEXT($F211)),"",K211*$F211))</f>
        <v/>
      </c>
      <c r="M211" s="30">
        <f>IF(OR(H211="",H211=0),"",IF(K211="",IF(J211="","",IF(OR(ISTEXT(J211),ISTEXT(H211)),"",J211/H211)),IF(OR(ISTEXT(L211),ISTEXT(H211)),"",L211/H211)))</f>
        <v/>
      </c>
    </row>
    <row r="212" ht="13.35" customHeight="1" s="162">
      <c r="B212" s="307" t="n"/>
      <c r="C212" s="307" t="n"/>
      <c r="E212" s="307" t="n"/>
      <c r="F212" s="32" t="n"/>
      <c r="G212" s="33">
        <f>IF(F212="", "", IF(OR(ISTEXT(H212),ISTEXT(F212)),"",H212/F212))</f>
        <v/>
      </c>
      <c r="H212" s="33" t="n"/>
      <c r="I212" s="33" t="n"/>
      <c r="J212" s="33">
        <f>IF(I212="", "", IF(OR(ISTEXT(I212),ISTEXT($F212)),"",I212*$F212))</f>
        <v/>
      </c>
      <c r="K212" s="33" t="n"/>
      <c r="L212" s="33">
        <f>IF(K212="", "", IF(OR(ISTEXT(K212),ISTEXT($F212)),"",K212*$F212))</f>
        <v/>
      </c>
      <c r="M212" s="30">
        <f>IF(OR(H212="",H212=0),"",IF(K212="",IF(J212="","",IF(OR(ISTEXT(J212),ISTEXT(H212)),"",J212/H212)),IF(OR(ISTEXT(L212),ISTEXT(H212)),"",L212/H212)))</f>
        <v/>
      </c>
    </row>
    <row r="213" ht="13.35" customHeight="1" s="162">
      <c r="B213" s="307" t="n"/>
      <c r="C213" s="307" t="n"/>
      <c r="E213" s="307" t="n"/>
      <c r="F213" s="32" t="n"/>
      <c r="G213" s="33">
        <f>IF(F213="", "", IF(OR(ISTEXT(H213),ISTEXT(F213)),"",H213/F213))</f>
        <v/>
      </c>
      <c r="H213" s="33" t="n"/>
      <c r="I213" s="33" t="n"/>
      <c r="J213" s="33">
        <f>IF(I213="", "", IF(OR(ISTEXT(I213),ISTEXT($F213)),"",I213*$F213))</f>
        <v/>
      </c>
      <c r="K213" s="33" t="n"/>
      <c r="L213" s="33">
        <f>IF(K213="", "", IF(OR(ISTEXT(K213),ISTEXT($F213)),"",K213*$F213))</f>
        <v/>
      </c>
      <c r="M213" s="30">
        <f>IF(OR(H213="",H213=0),"",IF(K213="",IF(J213="","",IF(OR(ISTEXT(J213),ISTEXT(H213)),"",J213/H213)),IF(OR(ISTEXT(L213),ISTEXT(H213)),"",L213/H213)))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IF(OR(H214="",H214=0),"",IF(L214="",IF(J214="","",IF(OR(ISTEXT(J214),ISTEXT(H214)),"",J214/H214)),IF(OR(ISTEXT(L214),ISTEXT(H214)),"",L214/H214)))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IF(OR(L224="",K224="",K224=0),"",IF(OR(ISTEXT(L224),ISTEXT(K224)),"",L224/K224))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IF(OR(ISTEXT(H232),ISTEXT(F232)),"",H232/F232))</f>
        <v/>
      </c>
      <c r="H232" s="33" t="n"/>
      <c r="I232" s="33" t="n"/>
      <c r="J232" s="33">
        <f>IF(I232="", "", IF(OR(ISTEXT(I232),ISTEXT($F232)),"",I232*$F232))</f>
        <v/>
      </c>
      <c r="K232" s="33" t="n"/>
      <c r="L232" s="33">
        <f>IF(K232="", "", IF(OR(ISTEXT(K232),ISTEXT($F232)),"",K232*$F232))</f>
        <v/>
      </c>
      <c r="M232" s="30">
        <f>IF(OR(H232="",H232=0),"",IF(K232="",IF(J232="","",IF(OR(ISTEXT(J232),ISTEXT(H232)),"",J232/H232)),IF(OR(ISTEXT(L232),ISTEXT(H232)),"",L232/H232)))</f>
        <v/>
      </c>
    </row>
    <row r="233" ht="13.35" customHeight="1" s="162">
      <c r="B233" s="307" t="n"/>
      <c r="C233" s="307" t="n"/>
      <c r="E233" s="307" t="n"/>
      <c r="F233" s="32" t="n"/>
      <c r="G233" s="33">
        <f>IF(F233="", "", IF(OR(ISTEXT(H233),ISTEXT(F233)),"",H233/F233))</f>
        <v/>
      </c>
      <c r="H233" s="33" t="n"/>
      <c r="I233" s="33" t="n"/>
      <c r="J233" s="33">
        <f>IF(I233="", "", IF(OR(ISTEXT(I233),ISTEXT($F233)),"",I233*$F233))</f>
        <v/>
      </c>
      <c r="K233" s="33" t="n"/>
      <c r="L233" s="33">
        <f>IF(K233="", "", IF(OR(ISTEXT(K233),ISTEXT($F233)),"",K233*$F233))</f>
        <v/>
      </c>
      <c r="M233" s="30">
        <f>IF(OR(H233="",H233=0),"",IF(K233="",IF(J233="","",IF(OR(ISTEXT(J233),ISTEXT(H233)),"",J233/H233)),IF(OR(ISTEXT(L233),ISTEXT(H233)),"",L233/H233)))</f>
        <v/>
      </c>
    </row>
    <row r="234" ht="13.35" customHeight="1" s="162">
      <c r="B234" s="307" t="n"/>
      <c r="C234" s="307" t="n"/>
      <c r="E234" s="307" t="n"/>
      <c r="F234" s="32" t="n"/>
      <c r="G234" s="33">
        <f>IF(F234="", "", IF(OR(ISTEXT(H234),ISTEXT(F234)),"",H234/F234))</f>
        <v/>
      </c>
      <c r="H234" s="33" t="n"/>
      <c r="I234" s="33" t="n"/>
      <c r="J234" s="33">
        <f>IF(I234="", "", IF(OR(ISTEXT(I234),ISTEXT($F234)),"",I234*$F234))</f>
        <v/>
      </c>
      <c r="K234" s="33" t="n"/>
      <c r="L234" s="33">
        <f>IF(K234="", "", IF(OR(ISTEXT(K234),ISTEXT($F234)),"",K234*$F234))</f>
        <v/>
      </c>
      <c r="M234" s="30">
        <f>IF(OR(H234="",H234=0),"",IF(K234="",IF(J234="","",IF(OR(ISTEXT(J234),ISTEXT(H234)),"",J234/H234)),IF(OR(ISTEXT(L234),ISTEXT(H234)),"",L234/H234)))</f>
        <v/>
      </c>
    </row>
    <row r="235" ht="13.35" customHeight="1" s="162">
      <c r="B235" s="307" t="n"/>
      <c r="C235" s="307" t="n"/>
      <c r="E235" s="307" t="n"/>
      <c r="F235" s="32" t="n"/>
      <c r="G235" s="33">
        <f>IF(F235="", "", IF(OR(ISTEXT(H235),ISTEXT(F235)),"",H235/F235))</f>
        <v/>
      </c>
      <c r="H235" s="33" t="n"/>
      <c r="I235" s="33" t="n"/>
      <c r="J235" s="33">
        <f>IF(I235="", "", IF(OR(ISTEXT(I235),ISTEXT($F235)),"",I235*$F235))</f>
        <v/>
      </c>
      <c r="K235" s="33" t="n"/>
      <c r="L235" s="33">
        <f>IF(K235="", "", IF(OR(ISTEXT(K235),ISTEXT($F235)),"",K235*$F235))</f>
        <v/>
      </c>
      <c r="M235" s="30">
        <f>IF(OR(H235="",H235=0),"",IF(K235="",IF(J235="","",IF(OR(ISTEXT(J235),ISTEXT(H235)),"",J235/H235)),IF(OR(ISTEXT(L235),ISTEXT(H235)),"",L235/H235)))</f>
        <v/>
      </c>
    </row>
    <row r="236" ht="13.35" customHeight="1" s="162">
      <c r="B236" s="307" t="n"/>
      <c r="C236" s="307" t="n"/>
      <c r="E236" s="307" t="n"/>
      <c r="F236" s="32" t="n"/>
      <c r="G236" s="33">
        <f>IF(F236="", "", IF(OR(ISTEXT(H236),ISTEXT(F236)),"",H236/F236))</f>
        <v/>
      </c>
      <c r="H236" s="33" t="n"/>
      <c r="I236" s="33" t="n"/>
      <c r="J236" s="33">
        <f>IF(I236="", "", IF(OR(ISTEXT(I236),ISTEXT($F236)),"",I236*$F236))</f>
        <v/>
      </c>
      <c r="K236" s="33" t="n"/>
      <c r="L236" s="33">
        <f>IF(K236="", "", IF(OR(ISTEXT(K236),ISTEXT($F236)),"",K236*$F236))</f>
        <v/>
      </c>
      <c r="M236" s="30">
        <f>IF(OR(H236="",H236=0),"",IF(K236="",IF(J236="","",IF(OR(ISTEXT(J236),ISTEXT(H236)),"",J236/H236)),IF(OR(ISTEXT(L236),ISTEXT(H236)),"",L236/H236)))</f>
        <v/>
      </c>
    </row>
    <row r="237" ht="13.35" customHeight="1" s="162">
      <c r="B237" s="307" t="n"/>
      <c r="C237" s="307" t="n"/>
      <c r="E237" s="307" t="n"/>
      <c r="F237" s="32" t="n"/>
      <c r="G237" s="33">
        <f>IF(F237="", "", IF(OR(ISTEXT(H237),ISTEXT(F237)),"",H237/F237))</f>
        <v/>
      </c>
      <c r="H237" s="33" t="n"/>
      <c r="I237" s="33" t="n"/>
      <c r="J237" s="33">
        <f>IF(I237="", "", IF(OR(ISTEXT(I237),ISTEXT($F237)),"",I237*$F237))</f>
        <v/>
      </c>
      <c r="K237" s="33" t="n"/>
      <c r="L237" s="33">
        <f>IF(K237="", "", IF(OR(ISTEXT(K237),ISTEXT($F237)),"",K237*$F237))</f>
        <v/>
      </c>
      <c r="M237" s="30">
        <f>IF(OR(H237="",H237=0),"",IF(K237="",IF(J237="","",IF(OR(ISTEXT(J237),ISTEXT(H237)),"",J237/H237)),IF(OR(ISTEXT(L237),ISTEXT(H237)),"",L237/H237)))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IF(OR(H238="",H238=0),"",IF(L238="",IF(J238="","",IF(OR(ISTEXT(J238),ISTEXT(H238)),"",J238/H238)),IF(OR(ISTEXT(L238),ISTEXT(H238)),"",L238/H238)))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IF(OR(L248="",K248="",K248=0),"",IF(OR(ISTEXT(L248),ISTEXT(K248)),"",L248/K248))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307" t="n"/>
      <c r="C257" s="307" t="n"/>
      <c r="E257" s="307" t="n"/>
      <c r="F257" s="32" t="n"/>
      <c r="G257" s="33">
        <f>IF(F257="", "", IF(OR(ISTEXT(H257),ISTEXT(F257)),"",H257/F257))</f>
        <v/>
      </c>
      <c r="H257" s="33" t="n"/>
      <c r="I257" s="33" t="n"/>
      <c r="J257" s="33">
        <f>IF(I257="", "", IF(OR(ISTEXT(I257),ISTEXT($F257)),"",I257*$F257))</f>
        <v/>
      </c>
      <c r="K257" s="33" t="n"/>
      <c r="L257" s="33">
        <f>IF(K257="", "", IF(OR(ISTEXT(K257),ISTEXT($F257)),"",K257*$F257))</f>
        <v/>
      </c>
      <c r="M257" s="30">
        <f>IF(OR(H257="",H257=0),"",IF(K257="",IF(J257="","",IF(OR(ISTEXT(J257),ISTEXT(H257)),"",J257/H257)),IF(OR(ISTEXT(L257),ISTEXT(H257)),"",L257/H257)))</f>
        <v/>
      </c>
    </row>
    <row r="258" ht="13.35" customHeight="1" s="162">
      <c r="B258" s="307" t="n"/>
      <c r="C258" s="307" t="n"/>
      <c r="E258" s="307" t="n"/>
      <c r="F258" s="32" t="n"/>
      <c r="G258" s="33">
        <f>IF(F258="", "", IF(OR(ISTEXT(H258),ISTEXT(F258)),"",H258/F258))</f>
        <v/>
      </c>
      <c r="H258" s="33" t="n"/>
      <c r="I258" s="33" t="n"/>
      <c r="J258" s="33">
        <f>IF(I258="", "", IF(OR(ISTEXT(I258),ISTEXT($F258)),"",I258*$F258))</f>
        <v/>
      </c>
      <c r="K258" s="33" t="n"/>
      <c r="L258" s="33">
        <f>IF(K258="", "", IF(OR(ISTEXT(K258),ISTEXT($F258)),"",K258*$F258))</f>
        <v/>
      </c>
      <c r="M258" s="30">
        <f>IF(OR(H258="",H258=0),"",IF(K258="",IF(J258="","",IF(OR(ISTEXT(J258),ISTEXT(H258)),"",J258/H258)),IF(OR(ISTEXT(L258),ISTEXT(H258)),"",L258/H258)))</f>
        <v/>
      </c>
    </row>
    <row r="259" ht="13.35" customHeight="1" s="162">
      <c r="B259" s="307" t="n"/>
      <c r="C259" s="307" t="n"/>
      <c r="E259" s="307"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307" t="n"/>
      <c r="C260" s="307" t="n"/>
      <c r="E260" s="307" t="n"/>
      <c r="F260" s="32" t="n"/>
      <c r="G260" s="33">
        <f>IF(F260="", "", IF(OR(ISTEXT(H260),ISTEXT(F260)),"",H260/F260))</f>
        <v/>
      </c>
      <c r="H260" s="33" t="n"/>
      <c r="I260" s="33" t="n"/>
      <c r="J260" s="33">
        <f>IF(I260="", "", IF(OR(ISTEXT(I260),ISTEXT($F260)),"",I260*$F260))</f>
        <v/>
      </c>
      <c r="K260" s="33" t="n"/>
      <c r="L260" s="33">
        <f>IF(K260="", "", IF(OR(ISTEXT(K260),ISTEXT($F260)),"",K260*$F260))</f>
        <v/>
      </c>
      <c r="M260" s="30">
        <f>IF(OR(H260="",H260=0),"",IF(K260="",IF(J260="","",IF(OR(ISTEXT(J260),ISTEXT(H260)),"",J260/H260)),IF(OR(ISTEXT(L260),ISTEXT(H260)),"",L260/H260)))</f>
        <v/>
      </c>
    </row>
    <row r="261" ht="13.35" customHeight="1" s="162">
      <c r="B261" s="307" t="n"/>
      <c r="C261" s="307" t="n"/>
      <c r="E261" s="307" t="n"/>
      <c r="F261" s="32" t="n"/>
      <c r="G261" s="33">
        <f>IF(F261="", "", IF(OR(ISTEXT(H261),ISTEXT(F261)),"",H261/F261))</f>
        <v/>
      </c>
      <c r="H261" s="33" t="n"/>
      <c r="I261" s="33" t="n"/>
      <c r="J261" s="33">
        <f>IF(I261="", "", IF(OR(ISTEXT(I261),ISTEXT($F261)),"",I261*$F261))</f>
        <v/>
      </c>
      <c r="K261" s="33" t="n"/>
      <c r="L261" s="33">
        <f>IF(K261="", "", IF(OR(ISTEXT(K261),ISTEXT($F261)),"",K261*$F261))</f>
        <v/>
      </c>
      <c r="M261" s="30">
        <f>IF(OR(H261="",H261=0),"",IF(K261="",IF(J261="","",IF(OR(ISTEXT(J261),ISTEXT(H261)),"",J261/H261)),IF(OR(ISTEXT(L261),ISTEXT(H261)),"",L261/H261)))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IF(OR(H262="",H262=0),"",IF(L262="",IF(J262="","",IF(OR(ISTEXT(J262),ISTEXT(H262)),"",J262/H262)),IF(OR(ISTEXT(L262),ISTEXT(H262)),"",L262/H262)))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IF(OR(L272="",K272="",K272=0),"",IF(OR(ISTEXT(L272),ISTEXT(K272)),"",L272/K272))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IF(OR(H286="",H286=0),"",IF(L286="",IF(J286="","",IF(OR(ISTEXT(J286),ISTEXT(H286)),"",J286/H286)),IF(OR(ISTEXT(L286),ISTEXT(H286)),"",L286/H286)))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IF(OR(L296="",K296="",K296=0),"",IF(OR(ISTEXT(L296),ISTEXT(K296)),"",L296/K296))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IF(OR(H310="",H310=0),"",IF(L310="",IF(J310="","",IF(OR(ISTEXT(J310),ISTEXT(H310)),"",J310/H310)),IF(OR(ISTEXT(L310),ISTEXT(H310)),"",L310/H310)))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IF(OR(L320="",K320="",K320=0),"",IF(OR(ISTEXT(L320),ISTEXT(K320)),"",L320/K320))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IF(OR(ISTEXT(H328),ISTEXT(F328)),"",H328/F328))</f>
        <v/>
      </c>
      <c r="H328" s="33" t="n"/>
      <c r="I328" s="33" t="n"/>
      <c r="J328" s="33">
        <f>IF(I328="", "", IF(OR(ISTEXT(I328),ISTEXT($F328)),"",I328*$F328))</f>
        <v/>
      </c>
      <c r="K328" s="33" t="n"/>
      <c r="L328" s="33">
        <f>IF(K328="", "", IF(OR(ISTEXT(K328),ISTEXT($F328)),"",K328*$F328))</f>
        <v/>
      </c>
      <c r="M328" s="30">
        <f>IF(OR(H328="",H328=0),"",IF(K328="",IF(J328="","",IF(OR(ISTEXT(J328),ISTEXT(H328)),"",J328/H328)),IF(OR(ISTEXT(L328),ISTEXT(H328)),"",L328/H328)))</f>
        <v/>
      </c>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IF(OR(H334="",H334=0),"",IF(L334="",IF(J334="","",IF(OR(ISTEXT(J334),ISTEXT(H334)),"",J334/H334)),IF(OR(ISTEXT(L334),ISTEXT(H334)),"",L334/H334)))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IF(OR(L344="",K344="",K344=0),"",IF(OR(ISTEXT(L344),ISTEXT(K344)),"",L344/K344))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IF(OR(H358="",H358=0),"",IF(L358="",IF(J358="","",IF(OR(ISTEXT(J358),ISTEXT(H358)),"",J358/H358)),IF(OR(ISTEXT(L358),ISTEXT(H358)),"",L358/H358)))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IF(OR(L368="",K368="",K368=0),"",IF(OR(ISTEXT(L368),ISTEXT(K368)),"",L368/K368))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IF(OR(H382="",H382=0),"",IF(L382="",IF(J382="","",IF(OR(ISTEXT(J382),ISTEXT(H382)),"",J382/H382)),IF(OR(ISTEXT(L382),ISTEXT(H382)),"",L382/H382)))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IF(OR(L392="",K392="",K392=0),"",IF(OR(ISTEXT(L392),ISTEXT(K392)),"",L392/K392))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IF(OR(H406="",H406=0),"",IF(L406="",IF(J406="","",IF(OR(ISTEXT(J406),ISTEXT(H406)),"",J406/H406)),IF(OR(ISTEXT(L406),ISTEXT(H406)),"",L406/H406)))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IF(OR(L416="",K416="",K416=0),"",IF(OR(ISTEXT(L416),ISTEXT(K416)),"",L416/K416))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IF(OR(ISTEXT(H424),ISTEXT(F424)),"",H424/F424))</f>
        <v/>
      </c>
      <c r="H424" s="33" t="n"/>
      <c r="I424" s="33" t="n"/>
      <c r="J424" s="33">
        <f>IF(I424="", "", IF(OR(ISTEXT(I424),ISTEXT($F424)),"",I424*$F424))</f>
        <v/>
      </c>
      <c r="K424" s="33" t="n"/>
      <c r="L424" s="33">
        <f>IF(K424="", "", IF(OR(ISTEXT(K424),ISTEXT($F424)),"",K424*$F424))</f>
        <v/>
      </c>
      <c r="M424" s="30">
        <f>IF(OR(H424="",H424=0),"",IF(K424="",IF(J424="","",IF(OR(ISTEXT(J424),ISTEXT(H424)),"",J424/H424)),IF(OR(ISTEXT(L424),ISTEXT(H424)),"",L424/H424)))</f>
        <v/>
      </c>
    </row>
    <row r="425" ht="13.35" customHeight="1" s="162">
      <c r="B425" s="307" t="n"/>
      <c r="C425" s="307" t="n"/>
      <c r="E425" s="307" t="n"/>
      <c r="F425" s="32" t="n"/>
      <c r="G425" s="33">
        <f>IF(F425="", "", IF(OR(ISTEXT(H425),ISTEXT(F425)),"",H425/F425))</f>
        <v/>
      </c>
      <c r="H425" s="33" t="n"/>
      <c r="I425" s="33" t="n"/>
      <c r="J425" s="33">
        <f>IF(I425="", "", IF(OR(ISTEXT(I425),ISTEXT($F425)),"",I425*$F425))</f>
        <v/>
      </c>
      <c r="K425" s="33" t="n"/>
      <c r="L425" s="33">
        <f>IF(K425="", "", IF(OR(ISTEXT(K425),ISTEXT($F425)),"",K425*$F425))</f>
        <v/>
      </c>
      <c r="M425" s="30">
        <f>IF(OR(H425="",H425=0),"",IF(K425="",IF(J425="","",IF(OR(ISTEXT(J425),ISTEXT(H425)),"",J425/H425)),IF(OR(ISTEXT(L425),ISTEXT(H425)),"",L425/H425)))</f>
        <v/>
      </c>
    </row>
    <row r="426" ht="13.35" customHeight="1" s="162">
      <c r="B426" s="307" t="n"/>
      <c r="C426" s="307" t="n"/>
      <c r="E426" s="307" t="n"/>
      <c r="F426" s="32" t="n"/>
      <c r="G426" s="33">
        <f>IF(F426="", "", IF(OR(ISTEXT(H426),ISTEXT(F426)),"",H426/F426))</f>
        <v/>
      </c>
      <c r="H426" s="33" t="n"/>
      <c r="I426" s="33" t="n"/>
      <c r="J426" s="33">
        <f>IF(I426="", "", IF(OR(ISTEXT(I426),ISTEXT($F426)),"",I426*$F426))</f>
        <v/>
      </c>
      <c r="K426" s="33" t="n"/>
      <c r="L426" s="33">
        <f>IF(K426="", "", IF(OR(ISTEXT(K426),ISTEXT($F426)),"",K426*$F426))</f>
        <v/>
      </c>
      <c r="M426" s="30">
        <f>IF(OR(H426="",H426=0),"",IF(K426="",IF(J426="","",IF(OR(ISTEXT(J426),ISTEXT(H426)),"",J426/H426)),IF(OR(ISTEXT(L426),ISTEXT(H426)),"",L426/H426)))</f>
        <v/>
      </c>
    </row>
    <row r="427" ht="13.35" customHeight="1" s="162">
      <c r="B427" s="307" t="n"/>
      <c r="C427" s="307" t="n"/>
      <c r="E427" s="307" t="n"/>
      <c r="F427" s="32" t="n"/>
      <c r="G427" s="33">
        <f>IF(F427="", "", IF(OR(ISTEXT(H427),ISTEXT(F427)),"",H427/F427))</f>
        <v/>
      </c>
      <c r="H427" s="33" t="n"/>
      <c r="I427" s="33" t="n"/>
      <c r="J427" s="33">
        <f>IF(I427="", "", IF(OR(ISTEXT(I427),ISTEXT($F427)),"",I427*$F427))</f>
        <v/>
      </c>
      <c r="K427" s="33" t="n"/>
      <c r="L427" s="33">
        <f>IF(K427="", "", IF(OR(ISTEXT(K427),ISTEXT($F427)),"",K427*$F427))</f>
        <v/>
      </c>
      <c r="M427" s="30">
        <f>IF(OR(H427="",H427=0),"",IF(K427="",IF(J427="","",IF(OR(ISTEXT(J427),ISTEXT(H427)),"",J427/H427)),IF(OR(ISTEXT(L427),ISTEXT(H427)),"",L427/H427)))</f>
        <v/>
      </c>
    </row>
    <row r="428" ht="13.35" customHeight="1" s="162">
      <c r="B428" s="307" t="n"/>
      <c r="C428" s="307" t="n"/>
      <c r="E428" s="307" t="n"/>
      <c r="F428" s="32" t="n"/>
      <c r="G428" s="33">
        <f>IF(F428="", "", IF(OR(ISTEXT(H428),ISTEXT(F428)),"",H428/F428))</f>
        <v/>
      </c>
      <c r="H428" s="33" t="n"/>
      <c r="I428" s="33" t="n"/>
      <c r="J428" s="33">
        <f>IF(I428="", "", IF(OR(ISTEXT(I428),ISTEXT($F428)),"",I428*$F428))</f>
        <v/>
      </c>
      <c r="K428" s="33" t="n"/>
      <c r="L428" s="33">
        <f>IF(K428="", "", IF(OR(ISTEXT(K428),ISTEXT($F428)),"",K428*$F428))</f>
        <v/>
      </c>
      <c r="M428" s="30">
        <f>IF(OR(H428="",H428=0),"",IF(K428="",IF(J428="","",IF(OR(ISTEXT(J428),ISTEXT(H428)),"",J428/H428)),IF(OR(ISTEXT(L428),ISTEXT(H428)),"",L428/H428)))</f>
        <v/>
      </c>
    </row>
    <row r="429" ht="13.35" customHeight="1" s="162">
      <c r="B429" s="307" t="n"/>
      <c r="C429" s="307" t="n"/>
      <c r="E429" s="307" t="n"/>
      <c r="F429" s="32" t="n"/>
      <c r="G429" s="33">
        <f>IF(F429="", "", IF(OR(ISTEXT(H429),ISTEXT(F429)),"",H429/F429))</f>
        <v/>
      </c>
      <c r="H429" s="33" t="n"/>
      <c r="I429" s="33" t="n"/>
      <c r="J429" s="33">
        <f>IF(I429="", "", IF(OR(ISTEXT(I429),ISTEXT($F429)),"",I429*$F429))</f>
        <v/>
      </c>
      <c r="K429" s="33" t="n"/>
      <c r="L429" s="33">
        <f>IF(K429="", "", IF(OR(ISTEXT(K429),ISTEXT($F429)),"",K429*$F429))</f>
        <v/>
      </c>
      <c r="M429" s="30">
        <f>IF(OR(H429="",H429=0),"",IF(K429="",IF(J429="","",IF(OR(ISTEXT(J429),ISTEXT(H429)),"",J429/H429)),IF(OR(ISTEXT(L429),ISTEXT(H429)),"",L429/H429)))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IF(OR(H430="",H430=0),"",IF(L430="",IF(J430="","",IF(OR(ISTEXT(J430),ISTEXT(H430)),"",J430/H430)),IF(OR(ISTEXT(L430),ISTEXT(H430)),"",L430/H430)))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IF(OR(L440="",K440="",K440=0),"",IF(OR(ISTEXT(L440),ISTEXT(K440)),"",L440/K440))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IF(OR(ISTEXT(H448),ISTEXT(F448)),"",H448/F448))</f>
        <v/>
      </c>
      <c r="H448" s="33" t="n"/>
      <c r="I448" s="33" t="n"/>
      <c r="J448" s="33">
        <f>IF(I448="", "", IF(OR(ISTEXT(I448),ISTEXT($F448)),"",I448*$F448))</f>
        <v/>
      </c>
      <c r="K448" s="33" t="n"/>
      <c r="L448" s="33">
        <f>IF(K448="", "", IF(OR(ISTEXT(K448),ISTEXT($F448)),"",K448*$F448))</f>
        <v/>
      </c>
      <c r="M448" s="30">
        <f>IF(OR(H448="",H448=0),"",IF(K448="",IF(J448="","",IF(OR(ISTEXT(J448),ISTEXT(H448)),"",J448/H448)),IF(OR(ISTEXT(L448),ISTEXT(H448)),"",L448/H448)))</f>
        <v/>
      </c>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IF(OR(H454="",H454=0),"",IF(L454="",IF(J454="","",IF(OR(ISTEXT(J454),ISTEXT(H454)),"",J454/H454)),IF(OR(ISTEXT(L454),ISTEXT(H454)),"",L454/H454)))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IF(OR(L464="",K464="",K464=0),"",IF(OR(ISTEXT(L464),ISTEXT(K464)),"",L464/K464))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IF(OR(ISTEXT(H472),ISTEXT(F472)),"",H472/F472))</f>
        <v/>
      </c>
      <c r="H472" s="33" t="n"/>
      <c r="I472" s="33" t="n"/>
      <c r="J472" s="33">
        <f>IF(I472="", "", IF(OR(ISTEXT(I472),ISTEXT($F472)),"",I472*$F472))</f>
        <v/>
      </c>
      <c r="K472" s="33" t="n"/>
      <c r="L472" s="33">
        <f>IF(K472="", "", IF(OR(ISTEXT(K472),ISTEXT($F472)),"",K472*$F472))</f>
        <v/>
      </c>
      <c r="M472" s="30">
        <f>IF(OR(H472="",H472=0),"",IF(K472="",IF(J472="","",IF(OR(ISTEXT(J472),ISTEXT(H472)),"",J472/H472)),IF(OR(ISTEXT(L472),ISTEXT(H472)),"",L472/H472)))</f>
        <v/>
      </c>
    </row>
    <row r="473" ht="13.35" customHeight="1" s="162">
      <c r="B473" s="307" t="n"/>
      <c r="C473" s="307" t="n"/>
      <c r="E473" s="307" t="n"/>
      <c r="F473" s="32" t="n"/>
      <c r="G473" s="33">
        <f>IF(F473="", "", IF(OR(ISTEXT(H473),ISTEXT(F473)),"",H473/F473))</f>
        <v/>
      </c>
      <c r="H473" s="33" t="n"/>
      <c r="I473" s="33" t="n"/>
      <c r="J473" s="33">
        <f>IF(I473="", "", IF(OR(ISTEXT(I473),ISTEXT($F473)),"",I473*$F473))</f>
        <v/>
      </c>
      <c r="K473" s="33" t="n"/>
      <c r="L473" s="33">
        <f>IF(K473="", "", IF(OR(ISTEXT(K473),ISTEXT($F473)),"",K473*$F473))</f>
        <v/>
      </c>
      <c r="M473" s="30">
        <f>IF(OR(H473="",H473=0),"",IF(K473="",IF(J473="","",IF(OR(ISTEXT(J473),ISTEXT(H473)),"",J473/H473)),IF(OR(ISTEXT(L473),ISTEXT(H473)),"",L473/H473)))</f>
        <v/>
      </c>
    </row>
    <row r="474" ht="13.35" customHeight="1" s="162">
      <c r="B474" s="307" t="n"/>
      <c r="C474" s="307" t="n"/>
      <c r="E474" s="307" t="n"/>
      <c r="F474" s="32" t="n"/>
      <c r="G474" s="33">
        <f>IF(F474="", "", IF(OR(ISTEXT(H474),ISTEXT(F474)),"",H474/F474))</f>
        <v/>
      </c>
      <c r="H474" s="33" t="n"/>
      <c r="I474" s="33" t="n"/>
      <c r="J474" s="33">
        <f>IF(I474="", "", IF(OR(ISTEXT(I474),ISTEXT($F474)),"",I474*$F474))</f>
        <v/>
      </c>
      <c r="K474" s="33" t="n"/>
      <c r="L474" s="33">
        <f>IF(K474="", "", IF(OR(ISTEXT(K474),ISTEXT($F474)),"",K474*$F474))</f>
        <v/>
      </c>
      <c r="M474" s="30">
        <f>IF(OR(H474="",H474=0),"",IF(K474="",IF(J474="","",IF(OR(ISTEXT(J474),ISTEXT(H474)),"",J474/H474)),IF(OR(ISTEXT(L474),ISTEXT(H474)),"",L474/H474)))</f>
        <v/>
      </c>
    </row>
    <row r="475" ht="13.35" customHeight="1" s="162">
      <c r="B475" s="307" t="n"/>
      <c r="C475" s="307" t="n"/>
      <c r="E475" s="307" t="n"/>
      <c r="F475" s="32" t="n"/>
      <c r="G475" s="33">
        <f>IF(F475="", "", IF(OR(ISTEXT(H475),ISTEXT(F475)),"",H475/F475))</f>
        <v/>
      </c>
      <c r="H475" s="33" t="n"/>
      <c r="I475" s="33" t="n"/>
      <c r="J475" s="33">
        <f>IF(I475="", "", IF(OR(ISTEXT(I475),ISTEXT($F475)),"",I475*$F475))</f>
        <v/>
      </c>
      <c r="K475" s="33" t="n"/>
      <c r="L475" s="33">
        <f>IF(K475="", "", IF(OR(ISTEXT(K475),ISTEXT($F475)),"",K475*$F475))</f>
        <v/>
      </c>
      <c r="M475" s="30">
        <f>IF(OR(H475="",H475=0),"",IF(K475="",IF(J475="","",IF(OR(ISTEXT(J475),ISTEXT(H475)),"",J475/H475)),IF(OR(ISTEXT(L475),ISTEXT(H475)),"",L475/H475)))</f>
        <v/>
      </c>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IF(OR(H478="",H478=0),"",IF(L478="",IF(J478="","",IF(OR(ISTEXT(J478),ISTEXT(H478)),"",J478/H478)),IF(OR(ISTEXT(L478),ISTEXT(H478)),"",L478/H478)))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IF(OR(L488="",K488="",K488=0),"",IF(OR(ISTEXT(L488),ISTEXT(K488)),"",L488/K488))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IF(OR(H502="",H502=0),"",IF(L502="",IF(J502="","",IF(OR(ISTEXT(J502),ISTEXT(H502)),"",J502/H502)),IF(OR(ISTEXT(L502),ISTEXT(H502)),"",L502/H502)))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IF(OR(L512="",K512="",K512=0),"",IF(OR(ISTEXT(L512),ISTEXT(K512)),"",L512/K512))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307" t="n"/>
      <c r="C521" s="307" t="n"/>
      <c r="E521" s="307" t="n"/>
      <c r="F521" s="32" t="n"/>
      <c r="G521" s="33">
        <f>IF(F521="", "", IF(OR(ISTEXT(H521),ISTEXT(F521)),"",H521/F521))</f>
        <v/>
      </c>
      <c r="H521" s="33" t="n"/>
      <c r="I521" s="33" t="n"/>
      <c r="J521" s="33">
        <f>IF(I521="", "", IF(OR(ISTEXT(I521),ISTEXT($F521)),"",I521*$F521))</f>
        <v/>
      </c>
      <c r="K521" s="33" t="n"/>
      <c r="L521" s="33">
        <f>IF(K521="", "", IF(OR(ISTEXT(K521),ISTEXT($F521)),"",K521*$F521))</f>
        <v/>
      </c>
      <c r="M521" s="30">
        <f>IF(OR(H521="",H521=0),"",IF(K521="",IF(J521="","",IF(OR(ISTEXT(J521),ISTEXT(H521)),"",J521/H521)),IF(OR(ISTEXT(L521),ISTEXT(H521)),"",L521/H521)))</f>
        <v/>
      </c>
    </row>
    <row r="522" ht="13.35" customHeight="1" s="162">
      <c r="B522" s="307" t="n"/>
      <c r="C522" s="307" t="n"/>
      <c r="E522" s="307" t="n"/>
      <c r="F522" s="32" t="n"/>
      <c r="G522" s="33">
        <f>IF(F522="", "", IF(OR(ISTEXT(H522),ISTEXT(F522)),"",H522/F522))</f>
        <v/>
      </c>
      <c r="H522" s="33" t="n"/>
      <c r="I522" s="33" t="n"/>
      <c r="J522" s="33">
        <f>IF(I522="", "", IF(OR(ISTEXT(I522),ISTEXT($F522)),"",I522*$F522))</f>
        <v/>
      </c>
      <c r="K522" s="33" t="n"/>
      <c r="L522" s="33">
        <f>IF(K522="", "", IF(OR(ISTEXT(K522),ISTEXT($F522)),"",K522*$F522))</f>
        <v/>
      </c>
      <c r="M522" s="30">
        <f>IF(OR(H522="",H522=0),"",IF(K522="",IF(J522="","",IF(OR(ISTEXT(J522),ISTEXT(H522)),"",J522/H522)),IF(OR(ISTEXT(L522),ISTEXT(H522)),"",L522/H522)))</f>
        <v/>
      </c>
    </row>
    <row r="523" ht="13.35" customHeight="1" s="162">
      <c r="B523" s="307" t="n"/>
      <c r="C523" s="307" t="n"/>
      <c r="E523" s="307" t="n"/>
      <c r="F523" s="32" t="n"/>
      <c r="G523" s="33">
        <f>IF(F523="", "", IF(OR(ISTEXT(H523),ISTEXT(F523)),"",H523/F523))</f>
        <v/>
      </c>
      <c r="H523" s="33" t="n"/>
      <c r="I523" s="33" t="n"/>
      <c r="J523" s="33">
        <f>IF(I523="", "", IF(OR(ISTEXT(I523),ISTEXT($F523)),"",I523*$F523))</f>
        <v/>
      </c>
      <c r="K523" s="33" t="n"/>
      <c r="L523" s="33">
        <f>IF(K523="", "", IF(OR(ISTEXT(K523),ISTEXT($F523)),"",K523*$F523))</f>
        <v/>
      </c>
      <c r="M523" s="30">
        <f>IF(OR(H523="",H523=0),"",IF(K523="",IF(J523="","",IF(OR(ISTEXT(J523),ISTEXT(H523)),"",J523/H523)),IF(OR(ISTEXT(L523),ISTEXT(H523)),"",L523/H523)))</f>
        <v/>
      </c>
    </row>
    <row r="524" ht="13.35" customHeight="1" s="162">
      <c r="B524" s="307" t="n"/>
      <c r="C524" s="307" t="n"/>
      <c r="E524" s="307" t="n"/>
      <c r="F524" s="32" t="n"/>
      <c r="G524" s="33">
        <f>IF(F524="", "", IF(OR(ISTEXT(H524),ISTEXT(F524)),"",H524/F524))</f>
        <v/>
      </c>
      <c r="H524" s="33" t="n"/>
      <c r="I524" s="33" t="n"/>
      <c r="J524" s="33">
        <f>IF(I524="", "", IF(OR(ISTEXT(I524),ISTEXT($F524)),"",I524*$F524))</f>
        <v/>
      </c>
      <c r="K524" s="33" t="n"/>
      <c r="L524" s="33">
        <f>IF(K524="", "", IF(OR(ISTEXT(K524),ISTEXT($F524)),"",K524*$F524))</f>
        <v/>
      </c>
      <c r="M524" s="30">
        <f>IF(OR(H524="",H524=0),"",IF(K524="",IF(J524="","",IF(OR(ISTEXT(J524),ISTEXT(H524)),"",J524/H524)),IF(OR(ISTEXT(L524),ISTEXT(H524)),"",L524/H524)))</f>
        <v/>
      </c>
    </row>
    <row r="525" ht="13.35" customHeight="1" s="162">
      <c r="B525" s="307" t="n"/>
      <c r="C525" s="307" t="n"/>
      <c r="E525" s="307" t="n"/>
      <c r="F525" s="32" t="n"/>
      <c r="G525" s="33">
        <f>IF(F525="", "", IF(OR(ISTEXT(H525),ISTEXT(F525)),"",H525/F525))</f>
        <v/>
      </c>
      <c r="H525" s="33" t="n"/>
      <c r="I525" s="33" t="n"/>
      <c r="J525" s="33">
        <f>IF(I525="", "", IF(OR(ISTEXT(I525),ISTEXT($F525)),"",I525*$F525))</f>
        <v/>
      </c>
      <c r="K525" s="33" t="n"/>
      <c r="L525" s="33">
        <f>IF(K525="", "", IF(OR(ISTEXT(K525),ISTEXT($F525)),"",K525*$F525))</f>
        <v/>
      </c>
      <c r="M525" s="30">
        <f>IF(OR(H525="",H525=0),"",IF(K525="",IF(J525="","",IF(OR(ISTEXT(J525),ISTEXT(H525)),"",J525/H525)),IF(OR(ISTEXT(L525),ISTEXT(H525)),"",L525/H525)))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IF(OR(H526="",H526=0),"",IF(L526="",IF(J526="","",IF(OR(ISTEXT(J526),ISTEXT(H526)),"",J526/H526)),IF(OR(ISTEXT(L526),ISTEXT(H526)),"",L526/H526)))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IF(OR(L536="",K536="",K536=0),"",IF(OR(ISTEXT(L536),ISTEXT(K536)),"",L536/K536))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IF(OR(ISTEXT(H544),ISTEXT(F544)),"",H544/F544))</f>
        <v/>
      </c>
      <c r="H544" s="33" t="n"/>
      <c r="I544" s="33" t="n"/>
      <c r="J544" s="33">
        <f>IF(I544="", "", IF(OR(ISTEXT(I544),ISTEXT($F544)),"",I544*$F544))</f>
        <v/>
      </c>
      <c r="K544" s="33" t="n"/>
      <c r="L544" s="33">
        <f>IF(K544="", "", IF(OR(ISTEXT(K544),ISTEXT($F544)),"",K544*$F544))</f>
        <v/>
      </c>
      <c r="M544" s="30">
        <f>IF(OR(H544="",H544=0),"",IF(K544="",IF(J544="","",IF(OR(ISTEXT(J544),ISTEXT(H544)),"",J544/H544)),IF(OR(ISTEXT(L544),ISTEXT(H544)),"",L544/H544)))</f>
        <v/>
      </c>
    </row>
    <row r="545" ht="13.35" customHeight="1" s="162">
      <c r="B545" s="307" t="n"/>
      <c r="C545" s="307" t="n"/>
      <c r="E545" s="307" t="n"/>
      <c r="F545" s="32" t="n"/>
      <c r="G545" s="33">
        <f>IF(F545="", "", IF(OR(ISTEXT(H545),ISTEXT(F545)),"",H545/F545))</f>
        <v/>
      </c>
      <c r="H545" s="33" t="n"/>
      <c r="I545" s="33" t="n"/>
      <c r="J545" s="33">
        <f>IF(I545="", "", IF(OR(ISTEXT(I545),ISTEXT($F545)),"",I545*$F545))</f>
        <v/>
      </c>
      <c r="K545" s="33" t="n"/>
      <c r="L545" s="33">
        <f>IF(K545="", "", IF(OR(ISTEXT(K545),ISTEXT($F545)),"",K545*$F545))</f>
        <v/>
      </c>
      <c r="M545" s="30">
        <f>IF(OR(H545="",H545=0),"",IF(K545="",IF(J545="","",IF(OR(ISTEXT(J545),ISTEXT(H545)),"",J545/H545)),IF(OR(ISTEXT(L545),ISTEXT(H545)),"",L545/H545)))</f>
        <v/>
      </c>
    </row>
    <row r="546" ht="13.35" customHeight="1" s="162">
      <c r="B546" s="307" t="n"/>
      <c r="C546" s="307" t="n"/>
      <c r="E546" s="307" t="n"/>
      <c r="F546" s="32" t="n"/>
      <c r="G546" s="33">
        <f>IF(F546="", "", IF(OR(ISTEXT(H546),ISTEXT(F546)),"",H546/F546))</f>
        <v/>
      </c>
      <c r="H546" s="33" t="n"/>
      <c r="I546" s="33" t="n"/>
      <c r="J546" s="33">
        <f>IF(I546="", "", IF(OR(ISTEXT(I546),ISTEXT($F546)),"",I546*$F546))</f>
        <v/>
      </c>
      <c r="K546" s="33" t="n"/>
      <c r="L546" s="33">
        <f>IF(K546="", "", IF(OR(ISTEXT(K546),ISTEXT($F546)),"",K546*$F546))</f>
        <v/>
      </c>
      <c r="M546" s="30">
        <f>IF(OR(H546="",H546=0),"",IF(K546="",IF(J546="","",IF(OR(ISTEXT(J546),ISTEXT(H546)),"",J546/H546)),IF(OR(ISTEXT(L546),ISTEXT(H546)),"",L546/H546)))</f>
        <v/>
      </c>
    </row>
    <row r="547" ht="13.35" customHeight="1" s="162">
      <c r="B547" s="307" t="n"/>
      <c r="C547" s="307" t="n"/>
      <c r="E547" s="307" t="n"/>
      <c r="F547" s="32" t="n"/>
      <c r="G547" s="33">
        <f>IF(F547="", "", IF(OR(ISTEXT(H547),ISTEXT(F547)),"",H547/F547))</f>
        <v/>
      </c>
      <c r="H547" s="33" t="n"/>
      <c r="I547" s="33" t="n"/>
      <c r="J547" s="33">
        <f>IF(I547="", "", IF(OR(ISTEXT(I547),ISTEXT($F547)),"",I547*$F547))</f>
        <v/>
      </c>
      <c r="K547" s="33" t="n"/>
      <c r="L547" s="33">
        <f>IF(K547="", "", IF(OR(ISTEXT(K547),ISTEXT($F547)),"",K547*$F547))</f>
        <v/>
      </c>
      <c r="M547" s="30">
        <f>IF(OR(H547="",H547=0),"",IF(K547="",IF(J547="","",IF(OR(ISTEXT(J547),ISTEXT(H547)),"",J547/H547)),IF(OR(ISTEXT(L547),ISTEXT(H547)),"",L547/H547)))</f>
        <v/>
      </c>
    </row>
    <row r="548" ht="13.35" customHeight="1" s="162">
      <c r="B548" s="307" t="n"/>
      <c r="C548" s="307" t="n"/>
      <c r="E548" s="307" t="n"/>
      <c r="F548" s="32" t="n"/>
      <c r="G548" s="33">
        <f>IF(F548="", "", IF(OR(ISTEXT(H548),ISTEXT(F548)),"",H548/F548))</f>
        <v/>
      </c>
      <c r="H548" s="33" t="n"/>
      <c r="I548" s="33" t="n"/>
      <c r="J548" s="33">
        <f>IF(I548="", "", IF(OR(ISTEXT(I548),ISTEXT($F548)),"",I548*$F548))</f>
        <v/>
      </c>
      <c r="K548" s="33" t="n"/>
      <c r="L548" s="33">
        <f>IF(K548="", "", IF(OR(ISTEXT(K548),ISTEXT($F548)),"",K548*$F548))</f>
        <v/>
      </c>
      <c r="M548" s="30">
        <f>IF(OR(H548="",H548=0),"",IF(K548="",IF(J548="","",IF(OR(ISTEXT(J548),ISTEXT(H548)),"",J548/H548)),IF(OR(ISTEXT(L548),ISTEXT(H548)),"",L548/H548)))</f>
        <v/>
      </c>
    </row>
    <row r="549" ht="13.35" customHeight="1" s="162">
      <c r="B549" s="307" t="n"/>
      <c r="C549" s="307" t="n"/>
      <c r="E549" s="307" t="n"/>
      <c r="F549" s="32" t="n"/>
      <c r="G549" s="33">
        <f>IF(F549="", "", IF(OR(ISTEXT(H549),ISTEXT(F549)),"",H549/F549))</f>
        <v/>
      </c>
      <c r="H549" s="33" t="n"/>
      <c r="I549" s="33" t="n"/>
      <c r="J549" s="33">
        <f>IF(I549="", "", IF(OR(ISTEXT(I549),ISTEXT($F549)),"",I549*$F549))</f>
        <v/>
      </c>
      <c r="K549" s="33" t="n"/>
      <c r="L549" s="33">
        <f>IF(K549="", "", IF(OR(ISTEXT(K549),ISTEXT($F549)),"",K549*$F549))</f>
        <v/>
      </c>
      <c r="M549" s="30">
        <f>IF(OR(H549="",H549=0),"",IF(K549="",IF(J549="","",IF(OR(ISTEXT(J549),ISTEXT(H549)),"",J549/H549)),IF(OR(ISTEXT(L549),ISTEXT(H549)),"",L549/H549)))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IF(OR(H550="",H550=0),"",IF(L550="",IF(J550="","",IF(OR(ISTEXT(J550),ISTEXT(H550)),"",J550/H550)),IF(OR(ISTEXT(L550),ISTEXT(H550)),"",L550/H550)))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IF(OR(L560="",K560="",K560=0),"",IF(OR(ISTEXT(L560),ISTEXT(K560)),"",L560/K560))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307" t="n"/>
      <c r="C569" s="307" t="n"/>
      <c r="E569" s="307" t="n"/>
      <c r="F569" s="32" t="n"/>
      <c r="G569" s="33">
        <f>IF(F569="", "", IF(OR(ISTEXT(H569),ISTEXT(F569)),"",H569/F569))</f>
        <v/>
      </c>
      <c r="H569" s="33" t="n"/>
      <c r="I569" s="33" t="n"/>
      <c r="J569" s="33">
        <f>IF(I569="", "", IF(OR(ISTEXT(I569),ISTEXT($F569)),"",I569*$F569))</f>
        <v/>
      </c>
      <c r="K569" s="33" t="n"/>
      <c r="L569" s="33">
        <f>IF(K569="", "", IF(OR(ISTEXT(K569),ISTEXT($F569)),"",K569*$F569))</f>
        <v/>
      </c>
      <c r="M569" s="30">
        <f>IF(OR(H569="",H569=0),"",IF(K569="",IF(J569="","",IF(OR(ISTEXT(J569),ISTEXT(H569)),"",J569/H569)),IF(OR(ISTEXT(L569),ISTEXT(H569)),"",L569/H569)))</f>
        <v/>
      </c>
    </row>
    <row r="570" ht="13.35" customHeight="1" s="162">
      <c r="B570" s="307" t="n"/>
      <c r="C570" s="307" t="n"/>
      <c r="E570" s="307" t="n"/>
      <c r="F570" s="32" t="n"/>
      <c r="G570" s="33">
        <f>IF(F570="", "", IF(OR(ISTEXT(H570),ISTEXT(F570)),"",H570/F570))</f>
        <v/>
      </c>
      <c r="H570" s="33" t="n"/>
      <c r="I570" s="33" t="n"/>
      <c r="J570" s="33">
        <f>IF(I570="", "", IF(OR(ISTEXT(I570),ISTEXT($F570)),"",I570*$F570))</f>
        <v/>
      </c>
      <c r="K570" s="33" t="n"/>
      <c r="L570" s="33">
        <f>IF(K570="", "", IF(OR(ISTEXT(K570),ISTEXT($F570)),"",K570*$F570))</f>
        <v/>
      </c>
      <c r="M570" s="30">
        <f>IF(OR(H570="",H570=0),"",IF(K570="",IF(J570="","",IF(OR(ISTEXT(J570),ISTEXT(H570)),"",J570/H570)),IF(OR(ISTEXT(L570),ISTEXT(H570)),"",L570/H570)))</f>
        <v/>
      </c>
    </row>
    <row r="571" ht="13.35" customHeight="1" s="162">
      <c r="B571" s="307" t="n"/>
      <c r="C571" s="307" t="n"/>
      <c r="E571" s="307"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307" t="n"/>
      <c r="C572" s="307" t="n"/>
      <c r="E572" s="307" t="n"/>
      <c r="F572" s="32" t="n"/>
      <c r="G572" s="33">
        <f>IF(F572="", "", IF(OR(ISTEXT(H572),ISTEXT(F572)),"",H572/F572))</f>
        <v/>
      </c>
      <c r="H572" s="33" t="n"/>
      <c r="I572" s="33" t="n"/>
      <c r="J572" s="33">
        <f>IF(I572="", "", IF(OR(ISTEXT(I572),ISTEXT($F572)),"",I572*$F572))</f>
        <v/>
      </c>
      <c r="K572" s="33" t="n"/>
      <c r="L572" s="33">
        <f>IF(K572="", "", IF(OR(ISTEXT(K572),ISTEXT($F572)),"",K572*$F572))</f>
        <v/>
      </c>
      <c r="M572" s="30">
        <f>IF(OR(H572="",H572=0),"",IF(K572="",IF(J572="","",IF(OR(ISTEXT(J572),ISTEXT(H572)),"",J572/H572)),IF(OR(ISTEXT(L572),ISTEXT(H572)),"",L572/H572)))</f>
        <v/>
      </c>
    </row>
    <row r="573" ht="13.35" customHeight="1" s="162">
      <c r="B573" s="307" t="n"/>
      <c r="C573" s="307" t="n"/>
      <c r="E573" s="307" t="n"/>
      <c r="F573" s="32" t="n"/>
      <c r="G573" s="33">
        <f>IF(F573="", "", IF(OR(ISTEXT(H573),ISTEXT(F573)),"",H573/F573))</f>
        <v/>
      </c>
      <c r="H573" s="33" t="n"/>
      <c r="I573" s="33" t="n"/>
      <c r="J573" s="33">
        <f>IF(I573="", "", IF(OR(ISTEXT(I573),ISTEXT($F573)),"",I573*$F573))</f>
        <v/>
      </c>
      <c r="K573" s="33" t="n"/>
      <c r="L573" s="33">
        <f>IF(K573="", "", IF(OR(ISTEXT(K573),ISTEXT($F573)),"",K573*$F573))</f>
        <v/>
      </c>
      <c r="M573" s="30">
        <f>IF(OR(H573="",H573=0),"",IF(K573="",IF(J573="","",IF(OR(ISTEXT(J573),ISTEXT(H573)),"",J573/H573)),IF(OR(ISTEXT(L573),ISTEXT(H573)),"",L573/H573)))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IF(OR(H574="",H574=0),"",IF(L574="",IF(J574="","",IF(OR(ISTEXT(J574),ISTEXT(H574)),"",J574/H574)),IF(OR(ISTEXT(L574),ISTEXT(H574)),"",L574/H574)))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IF(OR(L584="",K584="",K584=0),"",IF(OR(ISTEXT(L584),ISTEXT(K584)),"",L584/K584))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IF(OR(H598="",H598=0),"",IF(L598="",IF(J598="","",IF(OR(ISTEXT(J598),ISTEXT(H598)),"",J598/H598)),IF(OR(ISTEXT(L598),ISTEXT(H598)),"",L598/H598)))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IF(OR(L608="",K608="",K608=0),"",IF(OR(ISTEXT(L608),ISTEXT(K608)),"",L608/K608))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IF(OR(H622="",H622=0),"",IF(L622="",IF(J622="","",IF(OR(ISTEXT(J622),ISTEXT(H622)),"",J622/H622)),IF(OR(ISTEXT(L622),ISTEXT(H622)),"",L622/H622)))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IF(OR(L632="",K632="",K632=0),"",IF(OR(ISTEXT(L632),ISTEXT(K632)),"",L632/K632))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IF(OR(ISTEXT(H640),ISTEXT(F640)),"",H640/F640))</f>
        <v/>
      </c>
      <c r="H640" s="33" t="n"/>
      <c r="I640" s="33" t="n"/>
      <c r="J640" s="33">
        <f>IF(I640="", "", IF(OR(ISTEXT(I640),ISTEXT($F640)),"",I640*$F640))</f>
        <v/>
      </c>
      <c r="K640" s="33" t="n"/>
      <c r="L640" s="33">
        <f>IF(K640="", "", IF(OR(ISTEXT(K640),ISTEXT($F640)),"",K640*$F640))</f>
        <v/>
      </c>
      <c r="M640" s="30">
        <f>IF(OR(H640="",H640=0),"",IF(K640="",IF(J640="","",IF(OR(ISTEXT(J640),ISTEXT(H640)),"",J640/H640)),IF(OR(ISTEXT(L640),ISTEXT(H640)),"",L640/H640)))</f>
        <v/>
      </c>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IF(OR(H646="",H646=0),"",IF(L646="",IF(J646="","",IF(OR(ISTEXT(J646),ISTEXT(H646)),"",J646/H646)),IF(OR(ISTEXT(L646),ISTEXT(H646)),"",L646/H646)))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IF(OR(L656="",K656="",K656=0),"",IF(OR(ISTEXT(L656),ISTEXT(K656)),"",L656/K656))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IF(OR(H670="",H670=0),"",IF(L670="",IF(J670="","",IF(OR(ISTEXT(J670),ISTEXT(H670)),"",J670/H670)),IF(OR(ISTEXT(L670),ISTEXT(H670)),"",L670/H670)))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IF(OR(L680="",K680="",K680=0),"",IF(OR(ISTEXT(L680),ISTEXT(K680)),"",L680/K680))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IF(OR(H694="",H694=0),"",IF(L694="",IF(J694="","",IF(OR(ISTEXT(J694),ISTEXT(H694)),"",J694/H694)),IF(OR(ISTEXT(L694),ISTEXT(H694)),"",L694/H694)))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IF(OR(L704="",K704="",K704=0),"",IF(OR(ISTEXT(L704),ISTEXT(K704)),"",L704/K704))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IF(OR(H718="",H718=0),"",IF(L718="",IF(J718="","",IF(OR(ISTEXT(J718),ISTEXT(H718)),"",J718/H718)),IF(OR(ISTEXT(L718),ISTEXT(H718)),"",L718/H718)))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IF(OR(L728="",K728="",K728=0),"",IF(OR(ISTEXT(L728),ISTEXT(K728)),"",L728/K728))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IF(OR(ISTEXT(H736),ISTEXT(F736)),"",H736/F736))</f>
        <v/>
      </c>
      <c r="H736" s="33" t="n"/>
      <c r="I736" s="33" t="n"/>
      <c r="J736" s="33">
        <f>IF(I736="", "", IF(OR(ISTEXT(I736),ISTEXT($F736)),"",I736*$F736))</f>
        <v/>
      </c>
      <c r="K736" s="33" t="n"/>
      <c r="L736" s="33">
        <f>IF(K736="", "", IF(OR(ISTEXT(K736),ISTEXT($F736)),"",K736*$F736))</f>
        <v/>
      </c>
      <c r="M736" s="30">
        <f>IF(OR(H736="",H736=0),"",IF(K736="",IF(J736="","",IF(OR(ISTEXT(J736),ISTEXT(H736)),"",J736/H736)),IF(OR(ISTEXT(L736),ISTEXT(H736)),"",L736/H736)))</f>
        <v/>
      </c>
    </row>
    <row r="737" ht="13.35" customHeight="1" s="162">
      <c r="B737" s="307" t="n"/>
      <c r="C737" s="307" t="n"/>
      <c r="E737" s="307" t="n"/>
      <c r="F737" s="32" t="n"/>
      <c r="G737" s="33">
        <f>IF(F737="", "", IF(OR(ISTEXT(H737),ISTEXT(F737)),"",H737/F737))</f>
        <v/>
      </c>
      <c r="H737" s="33" t="n"/>
      <c r="I737" s="33" t="n"/>
      <c r="J737" s="33">
        <f>IF(I737="", "", IF(OR(ISTEXT(I737),ISTEXT($F737)),"",I737*$F737))</f>
        <v/>
      </c>
      <c r="K737" s="33" t="n"/>
      <c r="L737" s="33">
        <f>IF(K737="", "", IF(OR(ISTEXT(K737),ISTEXT($F737)),"",K737*$F737))</f>
        <v/>
      </c>
      <c r="M737" s="30">
        <f>IF(OR(H737="",H737=0),"",IF(K737="",IF(J737="","",IF(OR(ISTEXT(J737),ISTEXT(H737)),"",J737/H737)),IF(OR(ISTEXT(L737),ISTEXT(H737)),"",L737/H737)))</f>
        <v/>
      </c>
    </row>
    <row r="738" ht="13.35" customHeight="1" s="162">
      <c r="B738" s="307" t="n"/>
      <c r="C738" s="307" t="n"/>
      <c r="E738" s="307" t="n"/>
      <c r="F738" s="32" t="n"/>
      <c r="G738" s="33">
        <f>IF(F738="", "", IF(OR(ISTEXT(H738),ISTEXT(F738)),"",H738/F738))</f>
        <v/>
      </c>
      <c r="H738" s="33" t="n"/>
      <c r="I738" s="33" t="n"/>
      <c r="J738" s="33">
        <f>IF(I738="", "", IF(OR(ISTEXT(I738),ISTEXT($F738)),"",I738*$F738))</f>
        <v/>
      </c>
      <c r="K738" s="33" t="n"/>
      <c r="L738" s="33">
        <f>IF(K738="", "", IF(OR(ISTEXT(K738),ISTEXT($F738)),"",K738*$F738))</f>
        <v/>
      </c>
      <c r="M738" s="30">
        <f>IF(OR(H738="",H738=0),"",IF(K738="",IF(J738="","",IF(OR(ISTEXT(J738),ISTEXT(H738)),"",J738/H738)),IF(OR(ISTEXT(L738),ISTEXT(H738)),"",L738/H738)))</f>
        <v/>
      </c>
    </row>
    <row r="739" ht="13.35" customHeight="1" s="162">
      <c r="B739" s="307" t="n"/>
      <c r="C739" s="307" t="n"/>
      <c r="E739" s="307" t="n"/>
      <c r="F739" s="32" t="n"/>
      <c r="G739" s="33">
        <f>IF(F739="", "", IF(OR(ISTEXT(H739),ISTEXT(F739)),"",H739/F739))</f>
        <v/>
      </c>
      <c r="H739" s="33" t="n"/>
      <c r="I739" s="33" t="n"/>
      <c r="J739" s="33">
        <f>IF(I739="", "", IF(OR(ISTEXT(I739),ISTEXT($F739)),"",I739*$F739))</f>
        <v/>
      </c>
      <c r="K739" s="33" t="n"/>
      <c r="L739" s="33">
        <f>IF(K739="", "", IF(OR(ISTEXT(K739),ISTEXT($F739)),"",K739*$F739))</f>
        <v/>
      </c>
      <c r="M739" s="30">
        <f>IF(OR(H739="",H739=0),"",IF(K739="",IF(J739="","",IF(OR(ISTEXT(J739),ISTEXT(H739)),"",J739/H739)),IF(OR(ISTEXT(L739),ISTEXT(H739)),"",L739/H739)))</f>
        <v/>
      </c>
    </row>
    <row r="740" ht="13.35" customHeight="1" s="162">
      <c r="B740" s="307" t="n"/>
      <c r="C740" s="307" t="n"/>
      <c r="E740" s="307" t="n"/>
      <c r="F740" s="32" t="n"/>
      <c r="G740" s="33">
        <f>IF(F740="", "", IF(OR(ISTEXT(H740),ISTEXT(F740)),"",H740/F740))</f>
        <v/>
      </c>
      <c r="H740" s="33" t="n"/>
      <c r="I740" s="33" t="n"/>
      <c r="J740" s="33">
        <f>IF(I740="", "", IF(OR(ISTEXT(I740),ISTEXT($F740)),"",I740*$F740))</f>
        <v/>
      </c>
      <c r="K740" s="33" t="n"/>
      <c r="L740" s="33">
        <f>IF(K740="", "", IF(OR(ISTEXT(K740),ISTEXT($F740)),"",K740*$F740))</f>
        <v/>
      </c>
      <c r="M740" s="30">
        <f>IF(OR(H740="",H740=0),"",IF(K740="",IF(J740="","",IF(OR(ISTEXT(J740),ISTEXT(H740)),"",J740/H740)),IF(OR(ISTEXT(L740),ISTEXT(H740)),"",L740/H740)))</f>
        <v/>
      </c>
    </row>
    <row r="741" ht="13.35" customHeight="1" s="162">
      <c r="B741" s="307" t="n"/>
      <c r="C741" s="307" t="n"/>
      <c r="E741" s="307" t="n"/>
      <c r="F741" s="32" t="n"/>
      <c r="G741" s="33">
        <f>IF(F741="", "", IF(OR(ISTEXT(H741),ISTEXT(F741)),"",H741/F741))</f>
        <v/>
      </c>
      <c r="H741" s="33" t="n"/>
      <c r="I741" s="33" t="n"/>
      <c r="J741" s="33">
        <f>IF(I741="", "", IF(OR(ISTEXT(I741),ISTEXT($F741)),"",I741*$F741))</f>
        <v/>
      </c>
      <c r="K741" s="33" t="n"/>
      <c r="L741" s="33">
        <f>IF(K741="", "", IF(OR(ISTEXT(K741),ISTEXT($F741)),"",K741*$F741))</f>
        <v/>
      </c>
      <c r="M741" s="30">
        <f>IF(OR(H741="",H741=0),"",IF(K741="",IF(J741="","",IF(OR(ISTEXT(J741),ISTEXT(H741)),"",J741/H741)),IF(OR(ISTEXT(L741),ISTEXT(H741)),"",L741/H741)))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IF(OR(H742="",H742=0),"",IF(L742="",IF(J742="","",IF(OR(ISTEXT(J742),ISTEXT(H742)),"",J742/H742)),IF(OR(ISTEXT(L742),ISTEXT(H742)),"",L742/H742)))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IF(OR(L752="",K752="",K752=0),"",IF(OR(ISTEXT(L752),ISTEXT(K752)),"",L752/K752))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IF(OR(ISTEXT(H760),ISTEXT(F760)),"",H760/F760))</f>
        <v/>
      </c>
      <c r="H760" s="33" t="n"/>
      <c r="I760" s="33" t="n"/>
      <c r="J760" s="33">
        <f>IF(I760="", "", IF(OR(ISTEXT(I760),ISTEXT($F760)),"",I760*$F760))</f>
        <v/>
      </c>
      <c r="K760" s="33" t="n"/>
      <c r="L760" s="33">
        <f>IF(K760="", "", IF(OR(ISTEXT(K760),ISTEXT($F760)),"",K760*$F760))</f>
        <v/>
      </c>
      <c r="M760" s="30">
        <f>IF(OR(H760="",H760=0),"",IF(K760="",IF(J760="","",IF(OR(ISTEXT(J760),ISTEXT(H760)),"",J760/H760)),IF(OR(ISTEXT(L760),ISTEXT(H760)),"",L760/H760)))</f>
        <v/>
      </c>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IF(OR(H766="",H766=0),"",IF(L766="",IF(J766="","",IF(OR(ISTEXT(J766),ISTEXT(H766)),"",J766/H766)),IF(OR(ISTEXT(L766),ISTEXT(H766)),"",L766/H766)))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IF(OR(L776="",K776="",K776=0),"",IF(OR(ISTEXT(L776),ISTEXT(K776)),"",L776/K776))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IF(OR(ISTEXT(H784),ISTEXT(F784)),"",H784/F784))</f>
        <v/>
      </c>
      <c r="H784" s="33" t="n"/>
      <c r="I784" s="33" t="n"/>
      <c r="J784" s="33">
        <f>IF(I784="", "", IF(OR(ISTEXT(I784),ISTEXT($F784)),"",I784*$F784))</f>
        <v/>
      </c>
      <c r="K784" s="33" t="n"/>
      <c r="L784" s="33">
        <f>IF(K784="", "", IF(OR(ISTEXT(K784),ISTEXT($F784)),"",K784*$F784))</f>
        <v/>
      </c>
      <c r="M784" s="30">
        <f>IF(OR(H784="",H784=0),"",IF(K784="",IF(J784="","",IF(OR(ISTEXT(J784),ISTEXT(H784)),"",J784/H784)),IF(OR(ISTEXT(L784),ISTEXT(H784)),"",L784/H784)))</f>
        <v/>
      </c>
    </row>
    <row r="785" ht="13.35" customHeight="1" s="162">
      <c r="B785" s="307" t="n"/>
      <c r="C785" s="307" t="n"/>
      <c r="E785" s="307" t="n"/>
      <c r="F785" s="32" t="n"/>
      <c r="G785" s="33">
        <f>IF(F785="", "", IF(OR(ISTEXT(H785),ISTEXT(F785)),"",H785/F785))</f>
        <v/>
      </c>
      <c r="H785" s="33" t="n"/>
      <c r="I785" s="33" t="n"/>
      <c r="J785" s="33">
        <f>IF(I785="", "", IF(OR(ISTEXT(I785),ISTEXT($F785)),"",I785*$F785))</f>
        <v/>
      </c>
      <c r="K785" s="33" t="n"/>
      <c r="L785" s="33">
        <f>IF(K785="", "", IF(OR(ISTEXT(K785),ISTEXT($F785)),"",K785*$F785))</f>
        <v/>
      </c>
      <c r="M785" s="30">
        <f>IF(OR(H785="",H785=0),"",IF(K785="",IF(J785="","",IF(OR(ISTEXT(J785),ISTEXT(H785)),"",J785/H785)),IF(OR(ISTEXT(L785),ISTEXT(H785)),"",L785/H785)))</f>
        <v/>
      </c>
    </row>
    <row r="786" ht="13.35" customHeight="1" s="162">
      <c r="B786" s="307" t="n"/>
      <c r="C786" s="307" t="n"/>
      <c r="E786" s="307" t="n"/>
      <c r="F786" s="32" t="n"/>
      <c r="G786" s="33">
        <f>IF(F786="", "", IF(OR(ISTEXT(H786),ISTEXT(F786)),"",H786/F786))</f>
        <v/>
      </c>
      <c r="H786" s="33" t="n"/>
      <c r="I786" s="33" t="n"/>
      <c r="J786" s="33">
        <f>IF(I786="", "", IF(OR(ISTEXT(I786),ISTEXT($F786)),"",I786*$F786))</f>
        <v/>
      </c>
      <c r="K786" s="33" t="n"/>
      <c r="L786" s="33">
        <f>IF(K786="", "", IF(OR(ISTEXT(K786),ISTEXT($F786)),"",K786*$F786))</f>
        <v/>
      </c>
      <c r="M786" s="30">
        <f>IF(OR(H786="",H786=0),"",IF(K786="",IF(J786="","",IF(OR(ISTEXT(J786),ISTEXT(H786)),"",J786/H786)),IF(OR(ISTEXT(L786),ISTEXT(H786)),"",L786/H786)))</f>
        <v/>
      </c>
    </row>
    <row r="787" ht="13.35" customHeight="1" s="162">
      <c r="B787" s="307" t="n"/>
      <c r="C787" s="307" t="n"/>
      <c r="E787" s="307" t="n"/>
      <c r="F787" s="32" t="n"/>
      <c r="G787" s="33">
        <f>IF(F787="", "", IF(OR(ISTEXT(H787),ISTEXT(F787)),"",H787/F787))</f>
        <v/>
      </c>
      <c r="H787" s="33" t="n"/>
      <c r="I787" s="33" t="n"/>
      <c r="J787" s="33">
        <f>IF(I787="", "", IF(OR(ISTEXT(I787),ISTEXT($F787)),"",I787*$F787))</f>
        <v/>
      </c>
      <c r="K787" s="33" t="n"/>
      <c r="L787" s="33">
        <f>IF(K787="", "", IF(OR(ISTEXT(K787),ISTEXT($F787)),"",K787*$F787))</f>
        <v/>
      </c>
      <c r="M787" s="30">
        <f>IF(OR(H787="",H787=0),"",IF(K787="",IF(J787="","",IF(OR(ISTEXT(J787),ISTEXT(H787)),"",J787/H787)),IF(OR(ISTEXT(L787),ISTEXT(H787)),"",L787/H787)))</f>
        <v/>
      </c>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IF(OR(H790="",H790=0),"",IF(L790="",IF(J790="","",IF(OR(ISTEXT(J790),ISTEXT(H790)),"",J790/H790)),IF(OR(ISTEXT(L790),ISTEXT(H790)),"",L790/H790)))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IF(OR(L800="",K800="",K800=0),"",IF(OR(ISTEXT(L800),ISTEXT(K800)),"",L800/K800))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IF(OR(H814="",H814=0),"",IF(L814="",IF(J814="","",IF(OR(ISTEXT(J814),ISTEXT(H814)),"",J814/H814)),IF(OR(ISTEXT(L814),ISTEXT(H814)),"",L814/H814)))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IF(OR(L824="",K824="",K824=0),"",IF(OR(ISTEXT(L824),ISTEXT(K824)),"",L824/K824))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307" t="n"/>
      <c r="C833" s="307" t="n"/>
      <c r="E833" s="307" t="n"/>
      <c r="F833" s="32" t="n"/>
      <c r="G833" s="33">
        <f>IF(F833="", "", IF(OR(ISTEXT(H833),ISTEXT(F833)),"",H833/F833))</f>
        <v/>
      </c>
      <c r="H833" s="33" t="n"/>
      <c r="I833" s="33" t="n"/>
      <c r="J833" s="33">
        <f>IF(I833="", "", IF(OR(ISTEXT(I833),ISTEXT($F833)),"",I833*$F833))</f>
        <v/>
      </c>
      <c r="K833" s="33" t="n"/>
      <c r="L833" s="33">
        <f>IF(K833="", "", IF(OR(ISTEXT(K833),ISTEXT($F833)),"",K833*$F833))</f>
        <v/>
      </c>
      <c r="M833" s="30">
        <f>IF(OR(H833="",H833=0),"",IF(K833="",IF(J833="","",IF(OR(ISTEXT(J833),ISTEXT(H833)),"",J833/H833)),IF(OR(ISTEXT(L833),ISTEXT(H833)),"",L833/H833)))</f>
        <v/>
      </c>
    </row>
    <row r="834" ht="13.35" customHeight="1" s="162">
      <c r="B834" s="307" t="n"/>
      <c r="C834" s="307" t="n"/>
      <c r="E834" s="307" t="n"/>
      <c r="F834" s="32" t="n"/>
      <c r="G834" s="33">
        <f>IF(F834="", "", IF(OR(ISTEXT(H834),ISTEXT(F834)),"",H834/F834))</f>
        <v/>
      </c>
      <c r="H834" s="33" t="n"/>
      <c r="I834" s="33" t="n"/>
      <c r="J834" s="33">
        <f>IF(I834="", "", IF(OR(ISTEXT(I834),ISTEXT($F834)),"",I834*$F834))</f>
        <v/>
      </c>
      <c r="K834" s="33" t="n"/>
      <c r="L834" s="33">
        <f>IF(K834="", "", IF(OR(ISTEXT(K834),ISTEXT($F834)),"",K834*$F834))</f>
        <v/>
      </c>
      <c r="M834" s="30">
        <f>IF(OR(H834="",H834=0),"",IF(K834="",IF(J834="","",IF(OR(ISTEXT(J834),ISTEXT(H834)),"",J834/H834)),IF(OR(ISTEXT(L834),ISTEXT(H834)),"",L834/H834)))</f>
        <v/>
      </c>
    </row>
    <row r="835" ht="13.35" customHeight="1" s="162">
      <c r="B835" s="307" t="n"/>
      <c r="C835" s="307" t="n"/>
      <c r="E835" s="307" t="n"/>
      <c r="F835" s="32" t="n"/>
      <c r="G835" s="33">
        <f>IF(F835="", "", IF(OR(ISTEXT(H835),ISTEXT(F835)),"",H835/F835))</f>
        <v/>
      </c>
      <c r="H835" s="33" t="n"/>
      <c r="I835" s="33" t="n"/>
      <c r="J835" s="33">
        <f>IF(I835="", "", IF(OR(ISTEXT(I835),ISTEXT($F835)),"",I835*$F835))</f>
        <v/>
      </c>
      <c r="K835" s="33" t="n"/>
      <c r="L835" s="33">
        <f>IF(K835="", "", IF(OR(ISTEXT(K835),ISTEXT($F835)),"",K835*$F835))</f>
        <v/>
      </c>
      <c r="M835" s="30">
        <f>IF(OR(H835="",H835=0),"",IF(K835="",IF(J835="","",IF(OR(ISTEXT(J835),ISTEXT(H835)),"",J835/H835)),IF(OR(ISTEXT(L835),ISTEXT(H835)),"",L835/H835)))</f>
        <v/>
      </c>
    </row>
    <row r="836" ht="13.35" customHeight="1" s="162">
      <c r="B836" s="307" t="n"/>
      <c r="C836" s="307" t="n"/>
      <c r="E836" s="307" t="n"/>
      <c r="F836" s="32" t="n"/>
      <c r="G836" s="33">
        <f>IF(F836="", "", IF(OR(ISTEXT(H836),ISTEXT(F836)),"",H836/F836))</f>
        <v/>
      </c>
      <c r="H836" s="33" t="n"/>
      <c r="I836" s="33" t="n"/>
      <c r="J836" s="33">
        <f>IF(I836="", "", IF(OR(ISTEXT(I836),ISTEXT($F836)),"",I836*$F836))</f>
        <v/>
      </c>
      <c r="K836" s="33" t="n"/>
      <c r="L836" s="33">
        <f>IF(K836="", "", IF(OR(ISTEXT(K836),ISTEXT($F836)),"",K836*$F836))</f>
        <v/>
      </c>
      <c r="M836" s="30">
        <f>IF(OR(H836="",H836=0),"",IF(K836="",IF(J836="","",IF(OR(ISTEXT(J836),ISTEXT(H836)),"",J836/H836)),IF(OR(ISTEXT(L836),ISTEXT(H836)),"",L836/H836)))</f>
        <v/>
      </c>
    </row>
    <row r="837" ht="13.35" customHeight="1" s="162">
      <c r="B837" s="307" t="n"/>
      <c r="C837" s="307" t="n"/>
      <c r="E837" s="307" t="n"/>
      <c r="F837" s="32" t="n"/>
      <c r="G837" s="33">
        <f>IF(F837="", "", IF(OR(ISTEXT(H837),ISTEXT(F837)),"",H837/F837))</f>
        <v/>
      </c>
      <c r="H837" s="33" t="n"/>
      <c r="I837" s="33" t="n"/>
      <c r="J837" s="33">
        <f>IF(I837="", "", IF(OR(ISTEXT(I837),ISTEXT($F837)),"",I837*$F837))</f>
        <v/>
      </c>
      <c r="K837" s="33" t="n"/>
      <c r="L837" s="33">
        <f>IF(K837="", "", IF(OR(ISTEXT(K837),ISTEXT($F837)),"",K837*$F837))</f>
        <v/>
      </c>
      <c r="M837" s="30">
        <f>IF(OR(H837="",H837=0),"",IF(K837="",IF(J837="","",IF(OR(ISTEXT(J837),ISTEXT(H837)),"",J837/H837)),IF(OR(ISTEXT(L837),ISTEXT(H837)),"",L837/H837)))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IF(OR(H838="",H838=0),"",IF(L838="",IF(J838="","",IF(OR(ISTEXT(J838),ISTEXT(H838)),"",J838/H838)),IF(OR(ISTEXT(L838),ISTEXT(H838)),"",L838/H838)))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IF(OR(L848="",K848="",K848=0),"",IF(OR(ISTEXT(L848),ISTEXT(K848)),"",L848/K848))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IF(OR(ISTEXT(H856),ISTEXT(F856)),"",H856/F856))</f>
        <v/>
      </c>
      <c r="H856" s="33" t="n"/>
      <c r="I856" s="33" t="n"/>
      <c r="J856" s="33">
        <f>IF(I856="", "", IF(OR(ISTEXT(I856),ISTEXT($F856)),"",I856*$F856))</f>
        <v/>
      </c>
      <c r="K856" s="33" t="n"/>
      <c r="L856" s="33">
        <f>IF(K856="", "", IF(OR(ISTEXT(K856),ISTEXT($F856)),"",K856*$F856))</f>
        <v/>
      </c>
      <c r="M856" s="30">
        <f>IF(OR(H856="",H856=0),"",IF(K856="",IF(J856="","",IF(OR(ISTEXT(J856),ISTEXT(H856)),"",J856/H856)),IF(OR(ISTEXT(L856),ISTEXT(H856)),"",L856/H856)))</f>
        <v/>
      </c>
    </row>
    <row r="857" ht="13.35" customHeight="1" s="162">
      <c r="B857" s="307" t="n"/>
      <c r="C857" s="307" t="n"/>
      <c r="E857" s="307" t="n"/>
      <c r="F857" s="32" t="n"/>
      <c r="G857" s="33">
        <f>IF(F857="", "", IF(OR(ISTEXT(H857),ISTEXT(F857)),"",H857/F857))</f>
        <v/>
      </c>
      <c r="H857" s="33" t="n"/>
      <c r="I857" s="33" t="n"/>
      <c r="J857" s="33">
        <f>IF(I857="", "", IF(OR(ISTEXT(I857),ISTEXT($F857)),"",I857*$F857))</f>
        <v/>
      </c>
      <c r="K857" s="33" t="n"/>
      <c r="L857" s="33">
        <f>IF(K857="", "", IF(OR(ISTEXT(K857),ISTEXT($F857)),"",K857*$F857))</f>
        <v/>
      </c>
      <c r="M857" s="30">
        <f>IF(OR(H857="",H857=0),"",IF(K857="",IF(J857="","",IF(OR(ISTEXT(J857),ISTEXT(H857)),"",J857/H857)),IF(OR(ISTEXT(L857),ISTEXT(H857)),"",L857/H857)))</f>
        <v/>
      </c>
    </row>
    <row r="858" ht="13.35" customHeight="1" s="162">
      <c r="B858" s="307" t="n"/>
      <c r="C858" s="307" t="n"/>
      <c r="E858" s="307" t="n"/>
      <c r="F858" s="32" t="n"/>
      <c r="G858" s="33">
        <f>IF(F858="", "", IF(OR(ISTEXT(H858),ISTEXT(F858)),"",H858/F858))</f>
        <v/>
      </c>
      <c r="H858" s="33" t="n"/>
      <c r="I858" s="33" t="n"/>
      <c r="J858" s="33">
        <f>IF(I858="", "", IF(OR(ISTEXT(I858),ISTEXT($F858)),"",I858*$F858))</f>
        <v/>
      </c>
      <c r="K858" s="33" t="n"/>
      <c r="L858" s="33">
        <f>IF(K858="", "", IF(OR(ISTEXT(K858),ISTEXT($F858)),"",K858*$F858))</f>
        <v/>
      </c>
      <c r="M858" s="30">
        <f>IF(OR(H858="",H858=0),"",IF(K858="",IF(J858="","",IF(OR(ISTEXT(J858),ISTEXT(H858)),"",J858/H858)),IF(OR(ISTEXT(L858),ISTEXT(H858)),"",L858/H858)))</f>
        <v/>
      </c>
    </row>
    <row r="859" ht="13.35" customHeight="1" s="162">
      <c r="B859" s="307" t="n"/>
      <c r="C859" s="307" t="n"/>
      <c r="E859" s="307" t="n"/>
      <c r="F859" s="32" t="n"/>
      <c r="G859" s="33">
        <f>IF(F859="", "", IF(OR(ISTEXT(H859),ISTEXT(F859)),"",H859/F859))</f>
        <v/>
      </c>
      <c r="H859" s="33" t="n"/>
      <c r="I859" s="33" t="n"/>
      <c r="J859" s="33">
        <f>IF(I859="", "", IF(OR(ISTEXT(I859),ISTEXT($F859)),"",I859*$F859))</f>
        <v/>
      </c>
      <c r="K859" s="33" t="n"/>
      <c r="L859" s="33">
        <f>IF(K859="", "", IF(OR(ISTEXT(K859),ISTEXT($F859)),"",K859*$F859))</f>
        <v/>
      </c>
      <c r="M859" s="30">
        <f>IF(OR(H859="",H859=0),"",IF(K859="",IF(J859="","",IF(OR(ISTEXT(J859),ISTEXT(H859)),"",J859/H859)),IF(OR(ISTEXT(L859),ISTEXT(H859)),"",L859/H859)))</f>
        <v/>
      </c>
    </row>
    <row r="860" ht="13.35" customHeight="1" s="162">
      <c r="B860" s="307" t="n"/>
      <c r="C860" s="307" t="n"/>
      <c r="E860" s="307" t="n"/>
      <c r="F860" s="32" t="n"/>
      <c r="G860" s="33">
        <f>IF(F860="", "", IF(OR(ISTEXT(H860),ISTEXT(F860)),"",H860/F860))</f>
        <v/>
      </c>
      <c r="H860" s="33" t="n"/>
      <c r="I860" s="33" t="n"/>
      <c r="J860" s="33">
        <f>IF(I860="", "", IF(OR(ISTEXT(I860),ISTEXT($F860)),"",I860*$F860))</f>
        <v/>
      </c>
      <c r="K860" s="33" t="n"/>
      <c r="L860" s="33">
        <f>IF(K860="", "", IF(OR(ISTEXT(K860),ISTEXT($F860)),"",K860*$F860))</f>
        <v/>
      </c>
      <c r="M860" s="30">
        <f>IF(OR(H860="",H860=0),"",IF(K860="",IF(J860="","",IF(OR(ISTEXT(J860),ISTEXT(H860)),"",J860/H860)),IF(OR(ISTEXT(L860),ISTEXT(H860)),"",L860/H860)))</f>
        <v/>
      </c>
    </row>
    <row r="861" ht="13.35" customHeight="1" s="162">
      <c r="B861" s="307" t="n"/>
      <c r="C861" s="307" t="n"/>
      <c r="E861" s="307" t="n"/>
      <c r="F861" s="32" t="n"/>
      <c r="G861" s="33">
        <f>IF(F861="", "", IF(OR(ISTEXT(H861),ISTEXT(F861)),"",H861/F861))</f>
        <v/>
      </c>
      <c r="H861" s="33" t="n"/>
      <c r="I861" s="33" t="n"/>
      <c r="J861" s="33">
        <f>IF(I861="", "", IF(OR(ISTEXT(I861),ISTEXT($F861)),"",I861*$F861))</f>
        <v/>
      </c>
      <c r="K861" s="33" t="n"/>
      <c r="L861" s="33">
        <f>IF(K861="", "", IF(OR(ISTEXT(K861),ISTEXT($F861)),"",K861*$F861))</f>
        <v/>
      </c>
      <c r="M861" s="30">
        <f>IF(OR(H861="",H861=0),"",IF(K861="",IF(J861="","",IF(OR(ISTEXT(J861),ISTEXT(H861)),"",J861/H861)),IF(OR(ISTEXT(L861),ISTEXT(H861)),"",L861/H861)))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IF(OR(H862="",H862=0),"",IF(L862="",IF(J862="","",IF(OR(ISTEXT(J862),ISTEXT(H862)),"",J862/H862)),IF(OR(ISTEXT(L862),ISTEXT(H862)),"",L862/H862)))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IF(OR(L872="",K872="",K872=0),"",IF(OR(ISTEXT(L872),ISTEXT(K872)),"",L872/K872))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307" t="n"/>
      <c r="C881" s="307" t="n"/>
      <c r="E881" s="307" t="n"/>
      <c r="F881" s="32" t="n"/>
      <c r="G881" s="33">
        <f>IF(F881="", "", IF(OR(ISTEXT(H881),ISTEXT(F881)),"",H881/F881))</f>
        <v/>
      </c>
      <c r="H881" s="33" t="n"/>
      <c r="I881" s="33" t="n"/>
      <c r="J881" s="33">
        <f>IF(I881="", "", IF(OR(ISTEXT(I881),ISTEXT($F881)),"",I881*$F881))</f>
        <v/>
      </c>
      <c r="K881" s="33" t="n"/>
      <c r="L881" s="33">
        <f>IF(K881="", "", IF(OR(ISTEXT(K881),ISTEXT($F881)),"",K881*$F881))</f>
        <v/>
      </c>
      <c r="M881" s="30">
        <f>IF(OR(H881="",H881=0),"",IF(K881="",IF(J881="","",IF(OR(ISTEXT(J881),ISTEXT(H881)),"",J881/H881)),IF(OR(ISTEXT(L881),ISTEXT(H881)),"",L881/H881)))</f>
        <v/>
      </c>
    </row>
    <row r="882" ht="13.35" customHeight="1" s="162">
      <c r="B882" s="307" t="n"/>
      <c r="C882" s="307" t="n"/>
      <c r="E882" s="307" t="n"/>
      <c r="F882" s="32" t="n"/>
      <c r="G882" s="33">
        <f>IF(F882="", "", IF(OR(ISTEXT(H882),ISTEXT(F882)),"",H882/F882))</f>
        <v/>
      </c>
      <c r="H882" s="33" t="n"/>
      <c r="I882" s="33" t="n"/>
      <c r="J882" s="33">
        <f>IF(I882="", "", IF(OR(ISTEXT(I882),ISTEXT($F882)),"",I882*$F882))</f>
        <v/>
      </c>
      <c r="K882" s="33" t="n"/>
      <c r="L882" s="33">
        <f>IF(K882="", "", IF(OR(ISTEXT(K882),ISTEXT($F882)),"",K882*$F882))</f>
        <v/>
      </c>
      <c r="M882" s="30">
        <f>IF(OR(H882="",H882=0),"",IF(K882="",IF(J882="","",IF(OR(ISTEXT(J882),ISTEXT(H882)),"",J882/H882)),IF(OR(ISTEXT(L882),ISTEXT(H882)),"",L882/H882)))</f>
        <v/>
      </c>
    </row>
    <row r="883" ht="13.35" customHeight="1" s="162">
      <c r="B883" s="307" t="n"/>
      <c r="C883" s="307" t="n"/>
      <c r="E883" s="307"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307" t="n"/>
      <c r="C884" s="307" t="n"/>
      <c r="E884" s="307" t="n"/>
      <c r="F884" s="32" t="n"/>
      <c r="G884" s="33">
        <f>IF(F884="", "", IF(OR(ISTEXT(H884),ISTEXT(F884)),"",H884/F884))</f>
        <v/>
      </c>
      <c r="H884" s="33" t="n"/>
      <c r="I884" s="33" t="n"/>
      <c r="J884" s="33">
        <f>IF(I884="", "", IF(OR(ISTEXT(I884),ISTEXT($F884)),"",I884*$F884))</f>
        <v/>
      </c>
      <c r="K884" s="33" t="n"/>
      <c r="L884" s="33">
        <f>IF(K884="", "", IF(OR(ISTEXT(K884),ISTEXT($F884)),"",K884*$F884))</f>
        <v/>
      </c>
      <c r="M884" s="30">
        <f>IF(OR(H884="",H884=0),"",IF(K884="",IF(J884="","",IF(OR(ISTEXT(J884),ISTEXT(H884)),"",J884/H884)),IF(OR(ISTEXT(L884),ISTEXT(H884)),"",L884/H884)))</f>
        <v/>
      </c>
    </row>
    <row r="885" ht="13.35" customHeight="1" s="162">
      <c r="B885" s="307" t="n"/>
      <c r="C885" s="307" t="n"/>
      <c r="E885" s="307" t="n"/>
      <c r="F885" s="32" t="n"/>
      <c r="G885" s="33">
        <f>IF(F885="", "", IF(OR(ISTEXT(H885),ISTEXT(F885)),"",H885/F885))</f>
        <v/>
      </c>
      <c r="H885" s="33" t="n"/>
      <c r="I885" s="33" t="n"/>
      <c r="J885" s="33">
        <f>IF(I885="", "", IF(OR(ISTEXT(I885),ISTEXT($F885)),"",I885*$F885))</f>
        <v/>
      </c>
      <c r="K885" s="33" t="n"/>
      <c r="L885" s="33">
        <f>IF(K885="", "", IF(OR(ISTEXT(K885),ISTEXT($F885)),"",K885*$F885))</f>
        <v/>
      </c>
      <c r="M885" s="30">
        <f>IF(OR(H885="",H885=0),"",IF(K885="",IF(J885="","",IF(OR(ISTEXT(J885),ISTEXT(H885)),"",J885/H885)),IF(OR(ISTEXT(L885),ISTEXT(H885)),"",L885/H885)))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IF(OR(H886="",H886=0),"",IF(L886="",IF(J886="","",IF(OR(ISTEXT(J886),ISTEXT(H886)),"",J886/H886)),IF(OR(ISTEXT(L886),ISTEXT(H886)),"",L886/H886)))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IF(OR(L896="",K896="",K896=0),"",IF(OR(ISTEXT(L896),ISTEXT(K896)),"",L896/K896))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IF(OR(H910="",H910=0),"",IF(L910="",IF(J910="","",IF(OR(ISTEXT(J910),ISTEXT(H910)),"",J910/H910)),IF(OR(ISTEXT(L910),ISTEXT(H910)),"",L910/H910)))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IF(OR(L920="",K920="",K920=0),"",IF(OR(ISTEXT(L920),ISTEXT(K920)),"",L920/K920))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IF(OR(H934="",H934=0),"",IF(L934="",IF(J934="","",IF(OR(ISTEXT(J934),ISTEXT(H934)),"",J934/H934)),IF(OR(ISTEXT(L934),ISTEXT(H934)),"",L934/H934)))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IF(OR(L944="",K944="",K944=0),"",IF(OR(ISTEXT(L944),ISTEXT(K944)),"",L944/K944))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IF(OR(ISTEXT(H952),ISTEXT(F952)),"",H952/F952))</f>
        <v/>
      </c>
      <c r="H952" s="33" t="n"/>
      <c r="I952" s="33" t="n"/>
      <c r="J952" s="33">
        <f>IF(I952="", "", IF(OR(ISTEXT(I952),ISTEXT($F952)),"",I952*$F952))</f>
        <v/>
      </c>
      <c r="K952" s="33" t="n"/>
      <c r="L952" s="33">
        <f>IF(K952="", "", IF(OR(ISTEXT(K952),ISTEXT($F952)),"",K952*$F952))</f>
        <v/>
      </c>
      <c r="M952" s="30">
        <f>IF(OR(H952="",H952=0),"",IF(K952="",IF(J952="","",IF(OR(ISTEXT(J952),ISTEXT(H952)),"",J952/H952)),IF(OR(ISTEXT(L952),ISTEXT(H952)),"",L952/H952)))</f>
        <v/>
      </c>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IF(OR(H958="",H958=0),"",IF(L958="",IF(J958="","",IF(OR(ISTEXT(J958),ISTEXT(H958)),"",J958/H958)),IF(OR(ISTEXT(L958),ISTEXT(H958)),"",L958/H958)))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&amp;L&amp;G&amp;C&amp;"+,Bold"&amp;16&amp;K1F1F1FSmall Exhaust Fan Report</oddHeader>
    <oddFooter>&amp;C&amp;8Page &amp;P</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307" t="n"/>
      <c r="C22" s="307" t="n"/>
      <c r="E22" s="307" t="n"/>
      <c r="F22" s="32" t="n"/>
      <c r="G22" s="33">
        <f>IF(F22="", "", IF(OR(ISTEXT(H22),ISTEXT(F22)),"",H22/F22))</f>
        <v/>
      </c>
      <c r="H22" s="33" t="n"/>
      <c r="I22" s="33" t="n"/>
      <c r="J22" s="33">
        <f>IF(I22="", "", IF(OR(ISTEXT(I22),ISTEXT($F22)),"",I22*$F22))</f>
        <v/>
      </c>
      <c r="K22" s="33" t="n"/>
      <c r="L22" s="33">
        <f>IF(K22="", "", IF(OR(ISTEXT(K22),ISTEXT($F22)),"",K22*$F22))</f>
        <v/>
      </c>
      <c r="M22" s="30">
        <f>IF(OR(H22="",H22=0),"",IF(K22="",IF(J22="","",IF(OR(ISTEXT(J22),ISTEXT(H22)),"",J22/H22)),IF(OR(ISTEXT(L22),ISTEXT(H22)),"",L22/H22)))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IF(OR(H23="",H23=0),"",IF(L23="",IF(J23="","",IF(OR(ISTEXT(J23),ISTEXT(H23)),"",J23/H23)),IF(OR(ISTEXT(L23),ISTEXT(H23)),"",L23/H23)))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IF(OR(H49="",H49=0),"",IF(L49="",IF(J49="","",IF(OR(ISTEXT(J49),ISTEXT(H49)),"",J49/H49)),IF(OR(ISTEXT(L49),ISTEXT(H49)),"",L49/H49)))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IF(OR(H75="",H75=0),"",IF(L75="",IF(J75="","",IF(OR(ISTEXT(J75),ISTEXT(H75)),"",J75/H75)),IF(OR(ISTEXT(L75),ISTEXT(H75)),"",L75/H75)))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IF(OR(H101="",H101=0),"",IF(L101="",IF(J101="","",IF(OR(ISTEXT(J101),ISTEXT(H101)),"",J101/H101)),IF(OR(ISTEXT(L101),ISTEXT(H101)),"",L101/H101)))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IF(OR(ISTEXT(H121),ISTEXT(F121)),"",H121/F121))</f>
        <v/>
      </c>
      <c r="H121" s="33" t="n"/>
      <c r="I121" s="33" t="n"/>
      <c r="J121" s="33">
        <f>IF(I121="", "", IF(OR(ISTEXT(I121),ISTEXT($F121)),"",I121*$F121))</f>
        <v/>
      </c>
      <c r="K121" s="33" t="n"/>
      <c r="L121" s="33">
        <f>IF(K121="", "", IF(OR(ISTEXT(K121),ISTEXT($F121)),"",K121*$F121))</f>
        <v/>
      </c>
      <c r="M121" s="30">
        <f>IF(OR(H121="",H121=0),"",IF(K121="",IF(J121="","",IF(OR(ISTEXT(J121),ISTEXT(H121)),"",J121/H121)),IF(OR(ISTEXT(L121),ISTEXT(H121)),"",L121/H121)))</f>
        <v/>
      </c>
    </row>
    <row r="122" ht="13.35" customHeight="1" s="162">
      <c r="B122" s="307" t="n"/>
      <c r="C122" s="307" t="n"/>
      <c r="E122" s="307" t="n"/>
      <c r="F122" s="32" t="n"/>
      <c r="G122" s="33">
        <f>IF(F122="", "", IF(OR(ISTEXT(H122),ISTEXT(F122)),"",H122/F122))</f>
        <v/>
      </c>
      <c r="H122" s="33" t="n"/>
      <c r="I122" s="33" t="n"/>
      <c r="J122" s="33">
        <f>IF(I122="", "", IF(OR(ISTEXT(I122),ISTEXT($F122)),"",I122*$F122))</f>
        <v/>
      </c>
      <c r="K122" s="33" t="n"/>
      <c r="L122" s="33">
        <f>IF(K122="", "", IF(OR(ISTEXT(K122),ISTEXT($F122)),"",K122*$F122))</f>
        <v/>
      </c>
      <c r="M122" s="30">
        <f>IF(OR(H122="",H122=0),"",IF(K122="",IF(J122="","",IF(OR(ISTEXT(J122),ISTEXT(H122)),"",J122/H122)),IF(OR(ISTEXT(L122),ISTEXT(H122)),"",L122/H122)))</f>
        <v/>
      </c>
    </row>
    <row r="123" ht="13.35" customHeight="1" s="162">
      <c r="B123" s="307" t="n"/>
      <c r="C123" s="307" t="n"/>
      <c r="E123" s="307" t="n"/>
      <c r="F123" s="32" t="n"/>
      <c r="G123" s="33">
        <f>IF(F123="", "", IF(OR(ISTEXT(H123),ISTEXT(F123)),"",H123/F123))</f>
        <v/>
      </c>
      <c r="H123" s="33" t="n"/>
      <c r="I123" s="33" t="n"/>
      <c r="J123" s="33">
        <f>IF(I123="", "", IF(OR(ISTEXT(I123),ISTEXT($F123)),"",I123*$F123))</f>
        <v/>
      </c>
      <c r="K123" s="33" t="n"/>
      <c r="L123" s="33">
        <f>IF(K123="", "", IF(OR(ISTEXT(K123),ISTEXT($F123)),"",K123*$F123))</f>
        <v/>
      </c>
      <c r="M123" s="30">
        <f>IF(OR(H123="",H123=0),"",IF(K123="",IF(J123="","",IF(OR(ISTEXT(J123),ISTEXT(H123)),"",J123/H123)),IF(OR(ISTEXT(L123),ISTEXT(H123)),"",L123/H123)))</f>
        <v/>
      </c>
    </row>
    <row r="124" ht="13.35" customHeight="1" s="162">
      <c r="B124" s="307" t="n"/>
      <c r="C124" s="307" t="n"/>
      <c r="E124" s="307" t="n"/>
      <c r="F124" s="32" t="n"/>
      <c r="G124" s="33">
        <f>IF(F124="", "", IF(OR(ISTEXT(H124),ISTEXT(F124)),"",H124/F124))</f>
        <v/>
      </c>
      <c r="H124" s="33" t="n"/>
      <c r="I124" s="33" t="n"/>
      <c r="J124" s="33">
        <f>IF(I124="", "", IF(OR(ISTEXT(I124),ISTEXT($F124)),"",I124*$F124))</f>
        <v/>
      </c>
      <c r="K124" s="33" t="n"/>
      <c r="L124" s="33">
        <f>IF(K124="", "", IF(OR(ISTEXT(K124),ISTEXT($F124)),"",K124*$F124))</f>
        <v/>
      </c>
      <c r="M124" s="30">
        <f>IF(OR(H124="",H124=0),"",IF(K124="",IF(J124="","",IF(OR(ISTEXT(J124),ISTEXT(H124)),"",J124/H124)),IF(OR(ISTEXT(L124),ISTEXT(H124)),"",L124/H124)))</f>
        <v/>
      </c>
    </row>
    <row r="125" ht="13.35" customHeight="1" s="162">
      <c r="B125" s="307" t="n"/>
      <c r="C125" s="307" t="n"/>
      <c r="E125" s="307" t="n"/>
      <c r="F125" s="32" t="n"/>
      <c r="G125" s="33">
        <f>IF(F125="", "", IF(OR(ISTEXT(H125),ISTEXT(F125)),"",H125/F125))</f>
        <v/>
      </c>
      <c r="H125" s="33" t="n"/>
      <c r="I125" s="33" t="n"/>
      <c r="J125" s="33">
        <f>IF(I125="", "", IF(OR(ISTEXT(I125),ISTEXT($F125)),"",I125*$F125))</f>
        <v/>
      </c>
      <c r="K125" s="33" t="n"/>
      <c r="L125" s="33">
        <f>IF(K125="", "", IF(OR(ISTEXT(K125),ISTEXT($F125)),"",K125*$F125))</f>
        <v/>
      </c>
      <c r="M125" s="30">
        <f>IF(OR(H125="",H125=0),"",IF(K125="",IF(J125="","",IF(OR(ISTEXT(J125),ISTEXT(H125)),"",J125/H125)),IF(OR(ISTEXT(L125),ISTEXT(H125)),"",L125/H125)))</f>
        <v/>
      </c>
    </row>
    <row r="126" ht="13.35" customHeight="1" s="162">
      <c r="B126" s="307" t="n"/>
      <c r="C126" s="307" t="n"/>
      <c r="E126" s="307" t="n"/>
      <c r="F126" s="32" t="n"/>
      <c r="G126" s="33">
        <f>IF(F126="", "", IF(OR(ISTEXT(H126),ISTEXT(F126)),"",H126/F126))</f>
        <v/>
      </c>
      <c r="H126" s="33" t="n"/>
      <c r="I126" s="33" t="n"/>
      <c r="J126" s="33">
        <f>IF(I126="", "", IF(OR(ISTEXT(I126),ISTEXT($F126)),"",I126*$F126))</f>
        <v/>
      </c>
      <c r="K126" s="33" t="n"/>
      <c r="L126" s="33">
        <f>IF(K126="", "", IF(OR(ISTEXT(K126),ISTEXT($F126)),"",K126*$F126))</f>
        <v/>
      </c>
      <c r="M126" s="30">
        <f>IF(OR(H126="",H126=0),"",IF(K126="",IF(J126="","",IF(OR(ISTEXT(J126),ISTEXT(H126)),"",J126/H126)),IF(OR(ISTEXT(L126),ISTEXT(H126)),"",L126/H126)))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IF(OR(H127="",H127=0),"",IF(L127="",IF(J127="","",IF(OR(ISTEXT(J127),ISTEXT(H127)),"",J127/H127)),IF(OR(ISTEXT(L127),ISTEXT(H127)),"",L127/H127)))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IF(OR(H153="",H153=0),"",IF(L153="",IF(J153="","",IF(OR(ISTEXT(J153),ISTEXT(H153)),"",J153/H153)),IF(OR(ISTEXT(L153),ISTEXT(H153)),"",L153/H153)))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IF(OR(H179="",H179=0),"",IF(L179="",IF(J179="","",IF(OR(ISTEXT(J179),ISTEXT(H179)),"",J179/H179)),IF(OR(ISTEXT(L179),ISTEXT(H179)),"",L179/H179)))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IF(OR(H205="",H205=0),"",IF(L205="",IF(J205="","",IF(OR(ISTEXT(J205),ISTEXT(H205)),"",J205/H205)),IF(OR(ISTEXT(L205),ISTEXT(H205)),"",L205/H205)))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IF(OR(ISTEXT(H225),ISTEXT(F225)),"",H225/F225))</f>
        <v/>
      </c>
      <c r="H225" s="33" t="n"/>
      <c r="I225" s="33" t="n"/>
      <c r="J225" s="33">
        <f>IF(I225="", "", IF(OR(ISTEXT(I225),ISTEXT($F225)),"",I225*$F225))</f>
        <v/>
      </c>
      <c r="K225" s="33" t="n"/>
      <c r="L225" s="33">
        <f>IF(K225="", "", IF(OR(ISTEXT(K225),ISTEXT($F225)),"",K225*$F225))</f>
        <v/>
      </c>
      <c r="M225" s="30">
        <f>IF(OR(H225="",H225=0),"",IF(K225="",IF(J225="","",IF(OR(ISTEXT(J225),ISTEXT(H225)),"",J225/H225)),IF(OR(ISTEXT(L225),ISTEXT(H225)),"",L225/H225)))</f>
        <v/>
      </c>
    </row>
    <row r="226" ht="13.35" customHeight="1" s="162">
      <c r="B226" s="307" t="n"/>
      <c r="C226" s="307" t="n"/>
      <c r="E226" s="307" t="n"/>
      <c r="F226" s="32" t="n"/>
      <c r="G226" s="33">
        <f>IF(F226="", "", IF(OR(ISTEXT(H226),ISTEXT(F226)),"",H226/F226))</f>
        <v/>
      </c>
      <c r="H226" s="33" t="n"/>
      <c r="I226" s="33" t="n"/>
      <c r="J226" s="33">
        <f>IF(I226="", "", IF(OR(ISTEXT(I226),ISTEXT($F226)),"",I226*$F226))</f>
        <v/>
      </c>
      <c r="K226" s="33" t="n"/>
      <c r="L226" s="33">
        <f>IF(K226="", "", IF(OR(ISTEXT(K226),ISTEXT($F226)),"",K226*$F226))</f>
        <v/>
      </c>
      <c r="M226" s="30">
        <f>IF(OR(H226="",H226=0),"",IF(K226="",IF(J226="","",IF(OR(ISTEXT(J226),ISTEXT(H226)),"",J226/H226)),IF(OR(ISTEXT(L226),ISTEXT(H226)),"",L226/H226)))</f>
        <v/>
      </c>
    </row>
    <row r="227" ht="13.35" customHeight="1" s="162">
      <c r="B227" s="307" t="n"/>
      <c r="C227" s="307" t="n"/>
      <c r="E227" s="307" t="n"/>
      <c r="F227" s="32" t="n"/>
      <c r="G227" s="33">
        <f>IF(F227="", "", IF(OR(ISTEXT(H227),ISTEXT(F227)),"",H227/F227))</f>
        <v/>
      </c>
      <c r="H227" s="33" t="n"/>
      <c r="I227" s="33" t="n"/>
      <c r="J227" s="33">
        <f>IF(I227="", "", IF(OR(ISTEXT(I227),ISTEXT($F227)),"",I227*$F227))</f>
        <v/>
      </c>
      <c r="K227" s="33" t="n"/>
      <c r="L227" s="33">
        <f>IF(K227="", "", IF(OR(ISTEXT(K227),ISTEXT($F227)),"",K227*$F227))</f>
        <v/>
      </c>
      <c r="M227" s="30">
        <f>IF(OR(H227="",H227=0),"",IF(K227="",IF(J227="","",IF(OR(ISTEXT(J227),ISTEXT(H227)),"",J227/H227)),IF(OR(ISTEXT(L227),ISTEXT(H227)),"",L227/H227)))</f>
        <v/>
      </c>
    </row>
    <row r="228" ht="13.35" customHeight="1" s="162">
      <c r="B228" s="307" t="n"/>
      <c r="C228" s="307" t="n"/>
      <c r="E228" s="307" t="n"/>
      <c r="F228" s="32" t="n"/>
      <c r="G228" s="33">
        <f>IF(F228="", "", IF(OR(ISTEXT(H228),ISTEXT(F228)),"",H228/F228))</f>
        <v/>
      </c>
      <c r="H228" s="33" t="n"/>
      <c r="I228" s="33" t="n"/>
      <c r="J228" s="33">
        <f>IF(I228="", "", IF(OR(ISTEXT(I228),ISTEXT($F228)),"",I228*$F228))</f>
        <v/>
      </c>
      <c r="K228" s="33" t="n"/>
      <c r="L228" s="33">
        <f>IF(K228="", "", IF(OR(ISTEXT(K228),ISTEXT($F228)),"",K228*$F228))</f>
        <v/>
      </c>
      <c r="M228" s="30">
        <f>IF(OR(H228="",H228=0),"",IF(K228="",IF(J228="","",IF(OR(ISTEXT(J228),ISTEXT(H228)),"",J228/H228)),IF(OR(ISTEXT(L228),ISTEXT(H228)),"",L228/H228)))</f>
        <v/>
      </c>
    </row>
    <row r="229" ht="13.35" customHeight="1" s="162">
      <c r="B229" s="307" t="n"/>
      <c r="C229" s="307" t="n"/>
      <c r="E229" s="307" t="n"/>
      <c r="F229" s="32" t="n"/>
      <c r="G229" s="33">
        <f>IF(F229="", "", IF(OR(ISTEXT(H229),ISTEXT(F229)),"",H229/F229))</f>
        <v/>
      </c>
      <c r="H229" s="33" t="n"/>
      <c r="I229" s="33" t="n"/>
      <c r="J229" s="33">
        <f>IF(I229="", "", IF(OR(ISTEXT(I229),ISTEXT($F229)),"",I229*$F229))</f>
        <v/>
      </c>
      <c r="K229" s="33" t="n"/>
      <c r="L229" s="33">
        <f>IF(K229="", "", IF(OR(ISTEXT(K229),ISTEXT($F229)),"",K229*$F229))</f>
        <v/>
      </c>
      <c r="M229" s="30">
        <f>IF(OR(H229="",H229=0),"",IF(K229="",IF(J229="","",IF(OR(ISTEXT(J229),ISTEXT(H229)),"",J229/H229)),IF(OR(ISTEXT(L229),ISTEXT(H229)),"",L229/H229)))</f>
        <v/>
      </c>
    </row>
    <row r="230" ht="13.35" customHeight="1" s="162">
      <c r="B230" s="307" t="n"/>
      <c r="C230" s="307" t="n"/>
      <c r="E230" s="307" t="n"/>
      <c r="F230" s="32" t="n"/>
      <c r="G230" s="33">
        <f>IF(F230="", "", IF(OR(ISTEXT(H230),ISTEXT(F230)),"",H230/F230))</f>
        <v/>
      </c>
      <c r="H230" s="33" t="n"/>
      <c r="I230" s="33" t="n"/>
      <c r="J230" s="33">
        <f>IF(I230="", "", IF(OR(ISTEXT(I230),ISTEXT($F230)),"",I230*$F230))</f>
        <v/>
      </c>
      <c r="K230" s="33" t="n"/>
      <c r="L230" s="33">
        <f>IF(K230="", "", IF(OR(ISTEXT(K230),ISTEXT($F230)),"",K230*$F230))</f>
        <v/>
      </c>
      <c r="M230" s="30">
        <f>IF(OR(H230="",H230=0),"",IF(K230="",IF(J230="","",IF(OR(ISTEXT(J230),ISTEXT(H230)),"",J230/H230)),IF(OR(ISTEXT(L230),ISTEXT(H230)),"",L230/H230)))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IF(OR(H231="",H231=0),"",IF(L231="",IF(J231="","",IF(OR(ISTEXT(J231),ISTEXT(H231)),"",J231/H231)),IF(OR(ISTEXT(L231),ISTEXT(H231)),"",L231/H231)))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IF(OR(H257="",H257=0),"",IF(L257="",IF(J257="","",IF(OR(ISTEXT(J257),ISTEXT(H257)),"",J257/H257)),IF(OR(ISTEXT(L257),ISTEXT(H257)),"",L257/H257)))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IF(OR(H283="",H283=0),"",IF(L283="",IF(J283="","",IF(OR(ISTEXT(J283),ISTEXT(H283)),"",J283/H283)),IF(OR(ISTEXT(L283),ISTEXT(H283)),"",L283/H283)))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IF(OR(H309="",H309=0),"",IF(L309="",IF(J309="","",IF(OR(ISTEXT(J309),ISTEXT(H309)),"",J309/H309)),IF(OR(ISTEXT(L309),ISTEXT(H309)),"",L309/H309)))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307" t="n"/>
      <c r="C334" s="307" t="n"/>
      <c r="E334" s="307" t="n"/>
      <c r="F334" s="32" t="n"/>
      <c r="G334" s="33">
        <f>IF(F334="", "", IF(OR(ISTEXT(H334),ISTEXT(F334)),"",H334/F334))</f>
        <v/>
      </c>
      <c r="H334" s="33" t="n"/>
      <c r="I334" s="33" t="n"/>
      <c r="J334" s="33">
        <f>IF(I334="", "", IF(OR(ISTEXT(I334),ISTEXT($F334)),"",I334*$F334))</f>
        <v/>
      </c>
      <c r="K334" s="33" t="n"/>
      <c r="L334" s="33">
        <f>IF(K334="", "", IF(OR(ISTEXT(K334),ISTEXT($F334)),"",K334*$F334))</f>
        <v/>
      </c>
      <c r="M334" s="30">
        <f>IF(OR(H334="",H334=0),"",IF(K334="",IF(J334="","",IF(OR(ISTEXT(J334),ISTEXT(H334)),"",J334/H334)),IF(OR(ISTEXT(L334),ISTEXT(H334)),"",L334/H334)))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IF(OR(H335="",H335=0),"",IF(L335="",IF(J335="","",IF(OR(ISTEXT(J335),ISTEXT(H335)),"",J335/H335)),IF(OR(ISTEXT(L335),ISTEXT(H335)),"",L335/H335)))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IF(OR(H361="",H361=0),"",IF(L361="",IF(J361="","",IF(OR(ISTEXT(J361),ISTEXT(H361)),"",J361/H361)),IF(OR(ISTEXT(L361),ISTEXT(H361)),"",L361/H361)))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IF(OR(H387="",H387=0),"",IF(L387="",IF(J387="","",IF(OR(ISTEXT(J387),ISTEXT(H387)),"",J387/H387)),IF(OR(ISTEXT(L387),ISTEXT(H387)),"",L387/H387)))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IF(OR(H413="",H413=0),"",IF(L413="",IF(J413="","",IF(OR(ISTEXT(J413),ISTEXT(H413)),"",J413/H413)),IF(OR(ISTEXT(L413),ISTEXT(H413)),"",L413/H413)))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IF(OR(ISTEXT(H433),ISTEXT(F433)),"",H433/F433))</f>
        <v/>
      </c>
      <c r="H433" s="33" t="n"/>
      <c r="I433" s="33" t="n"/>
      <c r="J433" s="33">
        <f>IF(I433="", "", IF(OR(ISTEXT(I433),ISTEXT($F433)),"",I433*$F433))</f>
        <v/>
      </c>
      <c r="K433" s="33" t="n"/>
      <c r="L433" s="33">
        <f>IF(K433="", "", IF(OR(ISTEXT(K433),ISTEXT($F433)),"",K433*$F433))</f>
        <v/>
      </c>
      <c r="M433" s="30">
        <f>IF(OR(H433="",H433=0),"",IF(K433="",IF(J433="","",IF(OR(ISTEXT(J433),ISTEXT(H433)),"",J433/H433)),IF(OR(ISTEXT(L433),ISTEXT(H433)),"",L433/H433)))</f>
        <v/>
      </c>
    </row>
    <row r="434" ht="13.35" customHeight="1" s="162">
      <c r="B434" s="307" t="n"/>
      <c r="C434" s="307" t="n"/>
      <c r="E434" s="307" t="n"/>
      <c r="F434" s="32" t="n"/>
      <c r="G434" s="33">
        <f>IF(F434="", "", IF(OR(ISTEXT(H434),ISTEXT(F434)),"",H434/F434))</f>
        <v/>
      </c>
      <c r="H434" s="33" t="n"/>
      <c r="I434" s="33" t="n"/>
      <c r="J434" s="33">
        <f>IF(I434="", "", IF(OR(ISTEXT(I434),ISTEXT($F434)),"",I434*$F434))</f>
        <v/>
      </c>
      <c r="K434" s="33" t="n"/>
      <c r="L434" s="33">
        <f>IF(K434="", "", IF(OR(ISTEXT(K434),ISTEXT($F434)),"",K434*$F434))</f>
        <v/>
      </c>
      <c r="M434" s="30">
        <f>IF(OR(H434="",H434=0),"",IF(K434="",IF(J434="","",IF(OR(ISTEXT(J434),ISTEXT(H434)),"",J434/H434)),IF(OR(ISTEXT(L434),ISTEXT(H434)),"",L434/H434)))</f>
        <v/>
      </c>
    </row>
    <row r="435" ht="13.35" customHeight="1" s="162">
      <c r="B435" s="307" t="n"/>
      <c r="C435" s="307" t="n"/>
      <c r="E435" s="307" t="n"/>
      <c r="F435" s="32" t="n"/>
      <c r="G435" s="33">
        <f>IF(F435="", "", IF(OR(ISTEXT(H435),ISTEXT(F435)),"",H435/F435))</f>
        <v/>
      </c>
      <c r="H435" s="33" t="n"/>
      <c r="I435" s="33" t="n"/>
      <c r="J435" s="33">
        <f>IF(I435="", "", IF(OR(ISTEXT(I435),ISTEXT($F435)),"",I435*$F435))</f>
        <v/>
      </c>
      <c r="K435" s="33" t="n"/>
      <c r="L435" s="33">
        <f>IF(K435="", "", IF(OR(ISTEXT(K435),ISTEXT($F435)),"",K435*$F435))</f>
        <v/>
      </c>
      <c r="M435" s="30">
        <f>IF(OR(H435="",H435=0),"",IF(K435="",IF(J435="","",IF(OR(ISTEXT(J435),ISTEXT(H435)),"",J435/H435)),IF(OR(ISTEXT(L435),ISTEXT(H435)),"",L435/H435)))</f>
        <v/>
      </c>
    </row>
    <row r="436" ht="13.35" customHeight="1" s="162">
      <c r="B436" s="307" t="n"/>
      <c r="C436" s="307" t="n"/>
      <c r="E436" s="307" t="n"/>
      <c r="F436" s="32" t="n"/>
      <c r="G436" s="33">
        <f>IF(F436="", "", IF(OR(ISTEXT(H436),ISTEXT(F436)),"",H436/F436))</f>
        <v/>
      </c>
      <c r="H436" s="33" t="n"/>
      <c r="I436" s="33" t="n"/>
      <c r="J436" s="33">
        <f>IF(I436="", "", IF(OR(ISTEXT(I436),ISTEXT($F436)),"",I436*$F436))</f>
        <v/>
      </c>
      <c r="K436" s="33" t="n"/>
      <c r="L436" s="33">
        <f>IF(K436="", "", IF(OR(ISTEXT(K436),ISTEXT($F436)),"",K436*$F436))</f>
        <v/>
      </c>
      <c r="M436" s="30">
        <f>IF(OR(H436="",H436=0),"",IF(K436="",IF(J436="","",IF(OR(ISTEXT(J436),ISTEXT(H436)),"",J436/H436)),IF(OR(ISTEXT(L436),ISTEXT(H436)),"",L436/H436)))</f>
        <v/>
      </c>
    </row>
    <row r="437" ht="13.35" customHeight="1" s="162">
      <c r="B437" s="307" t="n"/>
      <c r="C437" s="307" t="n"/>
      <c r="E437" s="307" t="n"/>
      <c r="F437" s="32" t="n"/>
      <c r="G437" s="33">
        <f>IF(F437="", "", IF(OR(ISTEXT(H437),ISTEXT(F437)),"",H437/F437))</f>
        <v/>
      </c>
      <c r="H437" s="33" t="n"/>
      <c r="I437" s="33" t="n"/>
      <c r="J437" s="33">
        <f>IF(I437="", "", IF(OR(ISTEXT(I437),ISTEXT($F437)),"",I437*$F437))</f>
        <v/>
      </c>
      <c r="K437" s="33" t="n"/>
      <c r="L437" s="33">
        <f>IF(K437="", "", IF(OR(ISTEXT(K437),ISTEXT($F437)),"",K437*$F437))</f>
        <v/>
      </c>
      <c r="M437" s="30">
        <f>IF(OR(H437="",H437=0),"",IF(K437="",IF(J437="","",IF(OR(ISTEXT(J437),ISTEXT(H437)),"",J437/H437)),IF(OR(ISTEXT(L437),ISTEXT(H437)),"",L437/H437)))</f>
        <v/>
      </c>
    </row>
    <row r="438" ht="13.35" customHeight="1" s="162">
      <c r="B438" s="307" t="n"/>
      <c r="C438" s="307" t="n"/>
      <c r="E438" s="307" t="n"/>
      <c r="F438" s="32" t="n"/>
      <c r="G438" s="33">
        <f>IF(F438="", "", IF(OR(ISTEXT(H438),ISTEXT(F438)),"",H438/F438))</f>
        <v/>
      </c>
      <c r="H438" s="33" t="n"/>
      <c r="I438" s="33" t="n"/>
      <c r="J438" s="33">
        <f>IF(I438="", "", IF(OR(ISTEXT(I438),ISTEXT($F438)),"",I438*$F438))</f>
        <v/>
      </c>
      <c r="K438" s="33" t="n"/>
      <c r="L438" s="33">
        <f>IF(K438="", "", IF(OR(ISTEXT(K438),ISTEXT($F438)),"",K438*$F438))</f>
        <v/>
      </c>
      <c r="M438" s="30">
        <f>IF(OR(H438="",H438=0),"",IF(K438="",IF(J438="","",IF(OR(ISTEXT(J438),ISTEXT(H438)),"",J438/H438)),IF(OR(ISTEXT(L438),ISTEXT(H438)),"",L438/H438)))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IF(OR(H439="",H439=0),"",IF(L439="",IF(J439="","",IF(OR(ISTEXT(J439),ISTEXT(H439)),"",J439/H439)),IF(OR(ISTEXT(L439),ISTEXT(H439)),"",L439/H439)))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IF(OR(H465="",H465=0),"",IF(L465="",IF(J465="","",IF(OR(ISTEXT(J465),ISTEXT(H465)),"",J465/H465)),IF(OR(ISTEXT(L465),ISTEXT(H465)),"",L465/H465)))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IF(OR(H491="",H491=0),"",IF(L491="",IF(J491="","",IF(OR(ISTEXT(J491),ISTEXT(H491)),"",J491/H491)),IF(OR(ISTEXT(L491),ISTEXT(H491)),"",L491/H491)))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IF(OR(H517="",H517=0),"",IF(L517="",IF(J517="","",IF(OR(ISTEXT(J517),ISTEXT(H517)),"",J517/H517)),IF(OR(ISTEXT(L517),ISTEXT(H517)),"",L517/H517)))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IF(OR(ISTEXT(H537),ISTEXT(F537)),"",H537/F537))</f>
        <v/>
      </c>
      <c r="H537" s="33" t="n"/>
      <c r="I537" s="33" t="n"/>
      <c r="J537" s="33">
        <f>IF(I537="", "", IF(OR(ISTEXT(I537),ISTEXT($F537)),"",I537*$F537))</f>
        <v/>
      </c>
      <c r="K537" s="33" t="n"/>
      <c r="L537" s="33">
        <f>IF(K537="", "", IF(OR(ISTEXT(K537),ISTEXT($F537)),"",K537*$F537))</f>
        <v/>
      </c>
      <c r="M537" s="30">
        <f>IF(OR(H537="",H537=0),"",IF(K537="",IF(J537="","",IF(OR(ISTEXT(J537),ISTEXT(H537)),"",J537/H537)),IF(OR(ISTEXT(L537),ISTEXT(H537)),"",L537/H537)))</f>
        <v/>
      </c>
    </row>
    <row r="538" ht="13.35" customHeight="1" s="162">
      <c r="B538" s="307" t="n"/>
      <c r="C538" s="307" t="n"/>
      <c r="E538" s="307" t="n"/>
      <c r="F538" s="32" t="n"/>
      <c r="G538" s="33">
        <f>IF(F538="", "", IF(OR(ISTEXT(H538),ISTEXT(F538)),"",H538/F538))</f>
        <v/>
      </c>
      <c r="H538" s="33" t="n"/>
      <c r="I538" s="33" t="n"/>
      <c r="J538" s="33">
        <f>IF(I538="", "", IF(OR(ISTEXT(I538),ISTEXT($F538)),"",I538*$F538))</f>
        <v/>
      </c>
      <c r="K538" s="33" t="n"/>
      <c r="L538" s="33">
        <f>IF(K538="", "", IF(OR(ISTEXT(K538),ISTEXT($F538)),"",K538*$F538))</f>
        <v/>
      </c>
      <c r="M538" s="30">
        <f>IF(OR(H538="",H538=0),"",IF(K538="",IF(J538="","",IF(OR(ISTEXT(J538),ISTEXT(H538)),"",J538/H538)),IF(OR(ISTEXT(L538),ISTEXT(H538)),"",L538/H538)))</f>
        <v/>
      </c>
    </row>
    <row r="539" ht="13.35" customHeight="1" s="162">
      <c r="B539" s="307" t="n"/>
      <c r="C539" s="307" t="n"/>
      <c r="E539" s="307" t="n"/>
      <c r="F539" s="32" t="n"/>
      <c r="G539" s="33">
        <f>IF(F539="", "", IF(OR(ISTEXT(H539),ISTEXT(F539)),"",H539/F539))</f>
        <v/>
      </c>
      <c r="H539" s="33" t="n"/>
      <c r="I539" s="33" t="n"/>
      <c r="J539" s="33">
        <f>IF(I539="", "", IF(OR(ISTEXT(I539),ISTEXT($F539)),"",I539*$F539))</f>
        <v/>
      </c>
      <c r="K539" s="33" t="n"/>
      <c r="L539" s="33">
        <f>IF(K539="", "", IF(OR(ISTEXT(K539),ISTEXT($F539)),"",K539*$F539))</f>
        <v/>
      </c>
      <c r="M539" s="30">
        <f>IF(OR(H539="",H539=0),"",IF(K539="",IF(J539="","",IF(OR(ISTEXT(J539),ISTEXT(H539)),"",J539/H539)),IF(OR(ISTEXT(L539),ISTEXT(H539)),"",L539/H539)))</f>
        <v/>
      </c>
    </row>
    <row r="540" ht="13.35" customHeight="1" s="162">
      <c r="B540" s="307" t="n"/>
      <c r="C540" s="307" t="n"/>
      <c r="E540" s="307" t="n"/>
      <c r="F540" s="32" t="n"/>
      <c r="G540" s="33">
        <f>IF(F540="", "", IF(OR(ISTEXT(H540),ISTEXT(F540)),"",H540/F540))</f>
        <v/>
      </c>
      <c r="H540" s="33" t="n"/>
      <c r="I540" s="33" t="n"/>
      <c r="J540" s="33">
        <f>IF(I540="", "", IF(OR(ISTEXT(I540),ISTEXT($F540)),"",I540*$F540))</f>
        <v/>
      </c>
      <c r="K540" s="33" t="n"/>
      <c r="L540" s="33">
        <f>IF(K540="", "", IF(OR(ISTEXT(K540),ISTEXT($F540)),"",K540*$F540))</f>
        <v/>
      </c>
      <c r="M540" s="30">
        <f>IF(OR(H540="",H540=0),"",IF(K540="",IF(J540="","",IF(OR(ISTEXT(J540),ISTEXT(H540)),"",J540/H540)),IF(OR(ISTEXT(L540),ISTEXT(H540)),"",L540/H540)))</f>
        <v/>
      </c>
    </row>
    <row r="541" ht="13.35" customHeight="1" s="162">
      <c r="B541" s="307" t="n"/>
      <c r="C541" s="307" t="n"/>
      <c r="E541" s="307" t="n"/>
      <c r="F541" s="32" t="n"/>
      <c r="G541" s="33">
        <f>IF(F541="", "", IF(OR(ISTEXT(H541),ISTEXT(F541)),"",H541/F541))</f>
        <v/>
      </c>
      <c r="H541" s="33" t="n"/>
      <c r="I541" s="33" t="n"/>
      <c r="J541" s="33">
        <f>IF(I541="", "", IF(OR(ISTEXT(I541),ISTEXT($F541)),"",I541*$F541))</f>
        <v/>
      </c>
      <c r="K541" s="33" t="n"/>
      <c r="L541" s="33">
        <f>IF(K541="", "", IF(OR(ISTEXT(K541),ISTEXT($F541)),"",K541*$F541))</f>
        <v/>
      </c>
      <c r="M541" s="30">
        <f>IF(OR(H541="",H541=0),"",IF(K541="",IF(J541="","",IF(OR(ISTEXT(J541),ISTEXT(H541)),"",J541/H541)),IF(OR(ISTEXT(L541),ISTEXT(H541)),"",L541/H541)))</f>
        <v/>
      </c>
    </row>
    <row r="542" ht="13.35" customHeight="1" s="162">
      <c r="B542" s="307" t="n"/>
      <c r="C542" s="307" t="n"/>
      <c r="E542" s="307" t="n"/>
      <c r="F542" s="32" t="n"/>
      <c r="G542" s="33">
        <f>IF(F542="", "", IF(OR(ISTEXT(H542),ISTEXT(F542)),"",H542/F542))</f>
        <v/>
      </c>
      <c r="H542" s="33" t="n"/>
      <c r="I542" s="33" t="n"/>
      <c r="J542" s="33">
        <f>IF(I542="", "", IF(OR(ISTEXT(I542),ISTEXT($F542)),"",I542*$F542))</f>
        <v/>
      </c>
      <c r="K542" s="33" t="n"/>
      <c r="L542" s="33">
        <f>IF(K542="", "", IF(OR(ISTEXT(K542),ISTEXT($F542)),"",K542*$F542))</f>
        <v/>
      </c>
      <c r="M542" s="30">
        <f>IF(OR(H542="",H542=0),"",IF(K542="",IF(J542="","",IF(OR(ISTEXT(J542),ISTEXT(H542)),"",J542/H542)),IF(OR(ISTEXT(L542),ISTEXT(H542)),"",L542/H542)))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IF(OR(H543="",H543=0),"",IF(L543="",IF(J543="","",IF(OR(ISTEXT(J543),ISTEXT(H543)),"",J543/H543)),IF(OR(ISTEXT(L543),ISTEXT(H543)),"",L543/H543)))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IF(OR(H569="",H569=0),"",IF(L569="",IF(J569="","",IF(OR(ISTEXT(J569),ISTEXT(H569)),"",J569/H569)),IF(OR(ISTEXT(L569),ISTEXT(H569)),"",L569/H569)))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IF(OR(H595="",H595=0),"",IF(L595="",IF(J595="","",IF(OR(ISTEXT(J595),ISTEXT(H595)),"",J595/H595)),IF(OR(ISTEXT(L595),ISTEXT(H595)),"",L595/H595)))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IF(OR(H621="",H621=0),"",IF(L621="",IF(J621="","",IF(OR(ISTEXT(J621),ISTEXT(H621)),"",J621/H621)),IF(OR(ISTEXT(L621),ISTEXT(H621)),"",L621/H621)))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307" t="n"/>
      <c r="C646" s="307" t="n"/>
      <c r="E646" s="307" t="n"/>
      <c r="F646" s="32" t="n"/>
      <c r="G646" s="33">
        <f>IF(F646="", "", IF(OR(ISTEXT(H646),ISTEXT(F646)),"",H646/F646))</f>
        <v/>
      </c>
      <c r="H646" s="33" t="n"/>
      <c r="I646" s="33" t="n"/>
      <c r="J646" s="33">
        <f>IF(I646="", "", IF(OR(ISTEXT(I646),ISTEXT($F646)),"",I646*$F646))</f>
        <v/>
      </c>
      <c r="K646" s="33" t="n"/>
      <c r="L646" s="33">
        <f>IF(K646="", "", IF(OR(ISTEXT(K646),ISTEXT($F646)),"",K646*$F646))</f>
        <v/>
      </c>
      <c r="M646" s="30">
        <f>IF(OR(H646="",H646=0),"",IF(K646="",IF(J646="","",IF(OR(ISTEXT(J646),ISTEXT(H646)),"",J646/H646)),IF(OR(ISTEXT(L646),ISTEXT(H646)),"",L646/H646)))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IF(OR(H647="",H647=0),"",IF(L647="",IF(J647="","",IF(OR(ISTEXT(J647),ISTEXT(H647)),"",J647/H647)),IF(OR(ISTEXT(L647),ISTEXT(H647)),"",L647/H647)))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IF(OR(H673="",H673=0),"",IF(L673="",IF(J673="","",IF(OR(ISTEXT(J673),ISTEXT(H673)),"",J673/H673)),IF(OR(ISTEXT(L673),ISTEXT(H673)),"",L673/H673)))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IF(OR(H699="",H699=0),"",IF(L699="",IF(J699="","",IF(OR(ISTEXT(J699),ISTEXT(H699)),"",J699/H699)),IF(OR(ISTEXT(L699),ISTEXT(H699)),"",L699/H699)))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IF(OR(H725="",H725=0),"",IF(L725="",IF(J725="","",IF(OR(ISTEXT(J725),ISTEXT(H725)),"",J725/H725)),IF(OR(ISTEXT(L725),ISTEXT(H725)),"",L725/H725)))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IF(OR(ISTEXT(H745),ISTEXT(F745)),"",H745/F745))</f>
        <v/>
      </c>
      <c r="H745" s="33" t="n"/>
      <c r="I745" s="33" t="n"/>
      <c r="J745" s="33">
        <f>IF(I745="", "", IF(OR(ISTEXT(I745),ISTEXT($F745)),"",I745*$F745))</f>
        <v/>
      </c>
      <c r="K745" s="33" t="n"/>
      <c r="L745" s="33">
        <f>IF(K745="", "", IF(OR(ISTEXT(K745),ISTEXT($F745)),"",K745*$F745))</f>
        <v/>
      </c>
      <c r="M745" s="30">
        <f>IF(OR(H745="",H745=0),"",IF(K745="",IF(J745="","",IF(OR(ISTEXT(J745),ISTEXT(H745)),"",J745/H745)),IF(OR(ISTEXT(L745),ISTEXT(H745)),"",L745/H745)))</f>
        <v/>
      </c>
    </row>
    <row r="746" ht="13.35" customHeight="1" s="162">
      <c r="B746" s="307" t="n"/>
      <c r="C746" s="307" t="n"/>
      <c r="E746" s="307" t="n"/>
      <c r="F746" s="32" t="n"/>
      <c r="G746" s="33">
        <f>IF(F746="", "", IF(OR(ISTEXT(H746),ISTEXT(F746)),"",H746/F746))</f>
        <v/>
      </c>
      <c r="H746" s="33" t="n"/>
      <c r="I746" s="33" t="n"/>
      <c r="J746" s="33">
        <f>IF(I746="", "", IF(OR(ISTEXT(I746),ISTEXT($F746)),"",I746*$F746))</f>
        <v/>
      </c>
      <c r="K746" s="33" t="n"/>
      <c r="L746" s="33">
        <f>IF(K746="", "", IF(OR(ISTEXT(K746),ISTEXT($F746)),"",K746*$F746))</f>
        <v/>
      </c>
      <c r="M746" s="30">
        <f>IF(OR(H746="",H746=0),"",IF(K746="",IF(J746="","",IF(OR(ISTEXT(J746),ISTEXT(H746)),"",J746/H746)),IF(OR(ISTEXT(L746),ISTEXT(H746)),"",L746/H746)))</f>
        <v/>
      </c>
    </row>
    <row r="747" ht="13.35" customHeight="1" s="162">
      <c r="B747" s="307" t="n"/>
      <c r="C747" s="307" t="n"/>
      <c r="E747" s="307" t="n"/>
      <c r="F747" s="32" t="n"/>
      <c r="G747" s="33">
        <f>IF(F747="", "", IF(OR(ISTEXT(H747),ISTEXT(F747)),"",H747/F747))</f>
        <v/>
      </c>
      <c r="H747" s="33" t="n"/>
      <c r="I747" s="33" t="n"/>
      <c r="J747" s="33">
        <f>IF(I747="", "", IF(OR(ISTEXT(I747),ISTEXT($F747)),"",I747*$F747))</f>
        <v/>
      </c>
      <c r="K747" s="33" t="n"/>
      <c r="L747" s="33">
        <f>IF(K747="", "", IF(OR(ISTEXT(K747),ISTEXT($F747)),"",K747*$F747))</f>
        <v/>
      </c>
      <c r="M747" s="30">
        <f>IF(OR(H747="",H747=0),"",IF(K747="",IF(J747="","",IF(OR(ISTEXT(J747),ISTEXT(H747)),"",J747/H747)),IF(OR(ISTEXT(L747),ISTEXT(H747)),"",L747/H747)))</f>
        <v/>
      </c>
    </row>
    <row r="748" ht="13.35" customHeight="1" s="162">
      <c r="B748" s="307" t="n"/>
      <c r="C748" s="307" t="n"/>
      <c r="E748" s="307" t="n"/>
      <c r="F748" s="32" t="n"/>
      <c r="G748" s="33">
        <f>IF(F748="", "", IF(OR(ISTEXT(H748),ISTEXT(F748)),"",H748/F748))</f>
        <v/>
      </c>
      <c r="H748" s="33" t="n"/>
      <c r="I748" s="33" t="n"/>
      <c r="J748" s="33">
        <f>IF(I748="", "", IF(OR(ISTEXT(I748),ISTEXT($F748)),"",I748*$F748))</f>
        <v/>
      </c>
      <c r="K748" s="33" t="n"/>
      <c r="L748" s="33">
        <f>IF(K748="", "", IF(OR(ISTEXT(K748),ISTEXT($F748)),"",K748*$F748))</f>
        <v/>
      </c>
      <c r="M748" s="30">
        <f>IF(OR(H748="",H748=0),"",IF(K748="",IF(J748="","",IF(OR(ISTEXT(J748),ISTEXT(H748)),"",J748/H748)),IF(OR(ISTEXT(L748),ISTEXT(H748)),"",L748/H748)))</f>
        <v/>
      </c>
    </row>
    <row r="749" ht="13.35" customHeight="1" s="162">
      <c r="B749" s="307" t="n"/>
      <c r="C749" s="307" t="n"/>
      <c r="E749" s="307" t="n"/>
      <c r="F749" s="32" t="n"/>
      <c r="G749" s="33">
        <f>IF(F749="", "", IF(OR(ISTEXT(H749),ISTEXT(F749)),"",H749/F749))</f>
        <v/>
      </c>
      <c r="H749" s="33" t="n"/>
      <c r="I749" s="33" t="n"/>
      <c r="J749" s="33">
        <f>IF(I749="", "", IF(OR(ISTEXT(I749),ISTEXT($F749)),"",I749*$F749))</f>
        <v/>
      </c>
      <c r="K749" s="33" t="n"/>
      <c r="L749" s="33">
        <f>IF(K749="", "", IF(OR(ISTEXT(K749),ISTEXT($F749)),"",K749*$F749))</f>
        <v/>
      </c>
      <c r="M749" s="30">
        <f>IF(OR(H749="",H749=0),"",IF(K749="",IF(J749="","",IF(OR(ISTEXT(J749),ISTEXT(H749)),"",J749/H749)),IF(OR(ISTEXT(L749),ISTEXT(H749)),"",L749/H749)))</f>
        <v/>
      </c>
    </row>
    <row r="750" ht="13.35" customHeight="1" s="162">
      <c r="B750" s="307" t="n"/>
      <c r="C750" s="307" t="n"/>
      <c r="E750" s="307" t="n"/>
      <c r="F750" s="32" t="n"/>
      <c r="G750" s="33">
        <f>IF(F750="", "", IF(OR(ISTEXT(H750),ISTEXT(F750)),"",H750/F750))</f>
        <v/>
      </c>
      <c r="H750" s="33" t="n"/>
      <c r="I750" s="33" t="n"/>
      <c r="J750" s="33">
        <f>IF(I750="", "", IF(OR(ISTEXT(I750),ISTEXT($F750)),"",I750*$F750))</f>
        <v/>
      </c>
      <c r="K750" s="33" t="n"/>
      <c r="L750" s="33">
        <f>IF(K750="", "", IF(OR(ISTEXT(K750),ISTEXT($F750)),"",K750*$F750))</f>
        <v/>
      </c>
      <c r="M750" s="30">
        <f>IF(OR(H750="",H750=0),"",IF(K750="",IF(J750="","",IF(OR(ISTEXT(J750),ISTEXT(H750)),"",J750/H750)),IF(OR(ISTEXT(L750),ISTEXT(H750)),"",L750/H750)))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IF(OR(H751="",H751=0),"",IF(L751="",IF(J751="","",IF(OR(ISTEXT(J751),ISTEXT(H751)),"",J751/H751)),IF(OR(ISTEXT(L751),ISTEXT(H751)),"",L751/H751)))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IF(OR(H777="",H777=0),"",IF(L777="",IF(J777="","",IF(OR(ISTEXT(J777),ISTEXT(H777)),"",J777/H777)),IF(OR(ISTEXT(L777),ISTEXT(H777)),"",L777/H777)))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IF(OR(H803="",H803=0),"",IF(L803="",IF(J803="","",IF(OR(ISTEXT(J803),ISTEXT(H803)),"",J803/H803)),IF(OR(ISTEXT(L803),ISTEXT(H803)),"",L803/H803)))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IF(OR(H829="",H829=0),"",IF(L829="",IF(J829="","",IF(OR(ISTEXT(J829),ISTEXT(H829)),"",J829/H829)),IF(OR(ISTEXT(L829),ISTEXT(H829)),"",L829/H829)))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IF(OR(ISTEXT(H849),ISTEXT(F849)),"",H849/F849))</f>
        <v/>
      </c>
      <c r="H849" s="33" t="n"/>
      <c r="I849" s="33" t="n"/>
      <c r="J849" s="33">
        <f>IF(I849="", "", IF(OR(ISTEXT(I849),ISTEXT($F849)),"",I849*$F849))</f>
        <v/>
      </c>
      <c r="K849" s="33" t="n"/>
      <c r="L849" s="33">
        <f>IF(K849="", "", IF(OR(ISTEXT(K849),ISTEXT($F849)),"",K849*$F849))</f>
        <v/>
      </c>
      <c r="M849" s="30">
        <f>IF(OR(H849="",H849=0),"",IF(K849="",IF(J849="","",IF(OR(ISTEXT(J849),ISTEXT(H849)),"",J849/H849)),IF(OR(ISTEXT(L849),ISTEXT(H849)),"",L849/H849)))</f>
        <v/>
      </c>
    </row>
    <row r="850" ht="13.35" customHeight="1" s="162">
      <c r="B850" s="307" t="n"/>
      <c r="C850" s="307" t="n"/>
      <c r="E850" s="307" t="n"/>
      <c r="F850" s="32" t="n"/>
      <c r="G850" s="33">
        <f>IF(F850="", "", IF(OR(ISTEXT(H850),ISTEXT(F850)),"",H850/F850))</f>
        <v/>
      </c>
      <c r="H850" s="33" t="n"/>
      <c r="I850" s="33" t="n"/>
      <c r="J850" s="33">
        <f>IF(I850="", "", IF(OR(ISTEXT(I850),ISTEXT($F850)),"",I850*$F850))</f>
        <v/>
      </c>
      <c r="K850" s="33" t="n"/>
      <c r="L850" s="33">
        <f>IF(K850="", "", IF(OR(ISTEXT(K850),ISTEXT($F850)),"",K850*$F850))</f>
        <v/>
      </c>
      <c r="M850" s="30">
        <f>IF(OR(H850="",H850=0),"",IF(K850="",IF(J850="","",IF(OR(ISTEXT(J850),ISTEXT(H850)),"",J850/H850)),IF(OR(ISTEXT(L850),ISTEXT(H850)),"",L850/H850)))</f>
        <v/>
      </c>
    </row>
    <row r="851" ht="13.35" customHeight="1" s="162">
      <c r="B851" s="307" t="n"/>
      <c r="C851" s="307" t="n"/>
      <c r="E851" s="307" t="n"/>
      <c r="F851" s="32" t="n"/>
      <c r="G851" s="33">
        <f>IF(F851="", "", IF(OR(ISTEXT(H851),ISTEXT(F851)),"",H851/F851))</f>
        <v/>
      </c>
      <c r="H851" s="33" t="n"/>
      <c r="I851" s="33" t="n"/>
      <c r="J851" s="33">
        <f>IF(I851="", "", IF(OR(ISTEXT(I851),ISTEXT($F851)),"",I851*$F851))</f>
        <v/>
      </c>
      <c r="K851" s="33" t="n"/>
      <c r="L851" s="33">
        <f>IF(K851="", "", IF(OR(ISTEXT(K851),ISTEXT($F851)),"",K851*$F851))</f>
        <v/>
      </c>
      <c r="M851" s="30">
        <f>IF(OR(H851="",H851=0),"",IF(K851="",IF(J851="","",IF(OR(ISTEXT(J851),ISTEXT(H851)),"",J851/H851)),IF(OR(ISTEXT(L851),ISTEXT(H851)),"",L851/H851)))</f>
        <v/>
      </c>
    </row>
    <row r="852" ht="13.35" customHeight="1" s="162">
      <c r="B852" s="307" t="n"/>
      <c r="C852" s="307" t="n"/>
      <c r="E852" s="307" t="n"/>
      <c r="F852" s="32" t="n"/>
      <c r="G852" s="33">
        <f>IF(F852="", "", IF(OR(ISTEXT(H852),ISTEXT(F852)),"",H852/F852))</f>
        <v/>
      </c>
      <c r="H852" s="33" t="n"/>
      <c r="I852" s="33" t="n"/>
      <c r="J852" s="33">
        <f>IF(I852="", "", IF(OR(ISTEXT(I852),ISTEXT($F852)),"",I852*$F852))</f>
        <v/>
      </c>
      <c r="K852" s="33" t="n"/>
      <c r="L852" s="33">
        <f>IF(K852="", "", IF(OR(ISTEXT(K852),ISTEXT($F852)),"",K852*$F852))</f>
        <v/>
      </c>
      <c r="M852" s="30">
        <f>IF(OR(H852="",H852=0),"",IF(K852="",IF(J852="","",IF(OR(ISTEXT(J852),ISTEXT(H852)),"",J852/H852)),IF(OR(ISTEXT(L852),ISTEXT(H852)),"",L852/H852)))</f>
        <v/>
      </c>
    </row>
    <row r="853" ht="13.35" customHeight="1" s="162">
      <c r="B853" s="307" t="n"/>
      <c r="C853" s="307" t="n"/>
      <c r="E853" s="307" t="n"/>
      <c r="F853" s="32" t="n"/>
      <c r="G853" s="33">
        <f>IF(F853="", "", IF(OR(ISTEXT(H853),ISTEXT(F853)),"",H853/F853))</f>
        <v/>
      </c>
      <c r="H853" s="33" t="n"/>
      <c r="I853" s="33" t="n"/>
      <c r="J853" s="33">
        <f>IF(I853="", "", IF(OR(ISTEXT(I853),ISTEXT($F853)),"",I853*$F853))</f>
        <v/>
      </c>
      <c r="K853" s="33" t="n"/>
      <c r="L853" s="33">
        <f>IF(K853="", "", IF(OR(ISTEXT(K853),ISTEXT($F853)),"",K853*$F853))</f>
        <v/>
      </c>
      <c r="M853" s="30">
        <f>IF(OR(H853="",H853=0),"",IF(K853="",IF(J853="","",IF(OR(ISTEXT(J853),ISTEXT(H853)),"",J853/H853)),IF(OR(ISTEXT(L853),ISTEXT(H853)),"",L853/H853)))</f>
        <v/>
      </c>
    </row>
    <row r="854" ht="13.35" customHeight="1" s="162">
      <c r="B854" s="307" t="n"/>
      <c r="C854" s="307" t="n"/>
      <c r="E854" s="307" t="n"/>
      <c r="F854" s="32" t="n"/>
      <c r="G854" s="33">
        <f>IF(F854="", "", IF(OR(ISTEXT(H854),ISTEXT(F854)),"",H854/F854))</f>
        <v/>
      </c>
      <c r="H854" s="33" t="n"/>
      <c r="I854" s="33" t="n"/>
      <c r="J854" s="33">
        <f>IF(I854="", "", IF(OR(ISTEXT(I854),ISTEXT($F854)),"",I854*$F854))</f>
        <v/>
      </c>
      <c r="K854" s="33" t="n"/>
      <c r="L854" s="33">
        <f>IF(K854="", "", IF(OR(ISTEXT(K854),ISTEXT($F854)),"",K854*$F854))</f>
        <v/>
      </c>
      <c r="M854" s="30">
        <f>IF(OR(H854="",H854=0),"",IF(K854="",IF(J854="","",IF(OR(ISTEXT(J854),ISTEXT(H854)),"",J854/H854)),IF(OR(ISTEXT(L854),ISTEXT(H854)),"",L854/H854)))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IF(OR(H855="",H855=0),"",IF(L855="",IF(J855="","",IF(OR(ISTEXT(J855),ISTEXT(H855)),"",J855/H855)),IF(OR(ISTEXT(L855),ISTEXT(H855)),"",L855/H855)))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IF(OR(H881="",H881=0),"",IF(L881="",IF(J881="","",IF(OR(ISTEXT(J881),ISTEXT(H881)),"",J881/H881)),IF(OR(ISTEXT(L881),ISTEXT(H881)),"",L881/H881)))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IF(OR(H907="",H907=0),"",IF(L907="",IF(J907="","",IF(OR(ISTEXT(J907),ISTEXT(H907)),"",J907/H907)),IF(OR(ISTEXT(L907),ISTEXT(H907)),"",L907/H907)))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IF(OR(H933="",H933=0),"",IF(L933="",IF(J933="","",IF(OR(ISTEXT(J933),ISTEXT(H933)),"",J933/H933)),IF(OR(ISTEXT(L933),ISTEXT(H933)),"",L933/H933)))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307" t="n"/>
      <c r="C958" s="307" t="n"/>
      <c r="E958" s="307" t="n"/>
      <c r="F958" s="32" t="n"/>
      <c r="G958" s="33">
        <f>IF(F958="", "", IF(OR(ISTEXT(H958),ISTEXT(F958)),"",H958/F958))</f>
        <v/>
      </c>
      <c r="H958" s="33" t="n"/>
      <c r="I958" s="33" t="n"/>
      <c r="J958" s="33">
        <f>IF(I958="", "", IF(OR(ISTEXT(I958),ISTEXT($F958)),"",I958*$F958))</f>
        <v/>
      </c>
      <c r="K958" s="33" t="n"/>
      <c r="L958" s="33">
        <f>IF(K958="", "", IF(OR(ISTEXT(K958),ISTEXT($F958)),"",K958*$F958))</f>
        <v/>
      </c>
      <c r="M958" s="30">
        <f>IF(OR(H958="",H958=0),"",IF(K958="",IF(J958="","",IF(OR(ISTEXT(J958),ISTEXT(H958)),"",J958/H958)),IF(OR(ISTEXT(L958),ISTEXT(H958)),"",L958/H958)))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IF(OR(H959="",H959=0),"",IF(L959="",IF(J959="","",IF(OR(ISTEXT(J959),ISTEXT(H959)),"",J959/H959)),IF(OR(ISTEXT(L959),ISTEXT(H959)),"",L959/H959)))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IF(OR(H985="",H985=0),"",IF(L985="",IF(J985="","",IF(OR(ISTEXT(J985),ISTEXT(H985)),"",J985/H985)),IF(OR(ISTEXT(L985),ISTEXT(H985)),"",L985/H985)))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IF(OR(H1011="",H1011=0),"",IF(L1011="",IF(J1011="","",IF(OR(ISTEXT(J1011),ISTEXT(H1011)),"",J1011/H1011)),IF(OR(ISTEXT(L1011),ISTEXT(H1011)),"",L1011/H1011)))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IF(OR(H1037="",H1037=0),"",IF(L1037="",IF(J1037="","",IF(OR(ISTEXT(J1037),ISTEXT(H1037)),"",J1037/H1037)),IF(OR(ISTEXT(L1037),ISTEXT(H1037)),"",L1037/H1037)))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IF(OR(ISTEXT(H1057),ISTEXT(F1057)),"",H1057/F1057))</f>
        <v/>
      </c>
      <c r="H1057" s="33" t="n"/>
      <c r="I1057" s="33" t="n"/>
      <c r="J1057" s="33">
        <f>IF(I1057="", "", IF(OR(ISTEXT(I1057),ISTEXT($F1057)),"",I1057*$F1057))</f>
        <v/>
      </c>
      <c r="K1057" s="33" t="n"/>
      <c r="L1057" s="33">
        <f>IF(K1057="", "", IF(OR(ISTEXT(K1057),ISTEXT($F1057)),"",K1057*$F1057))</f>
        <v/>
      </c>
      <c r="M1057" s="30">
        <f>IF(OR(H1057="",H1057=0),"",IF(K1057="",IF(J1057="","",IF(OR(ISTEXT(J1057),ISTEXT(H1057)),"",J1057/H1057)),IF(OR(ISTEXT(L1057),ISTEXT(H1057)),"",L1057/H1057)))</f>
        <v/>
      </c>
    </row>
    <row r="1058" ht="13.35" customHeight="1" s="162">
      <c r="B1058" s="307" t="n"/>
      <c r="C1058" s="307" t="n"/>
      <c r="E1058" s="307" t="n"/>
      <c r="F1058" s="32" t="n"/>
      <c r="G1058" s="33">
        <f>IF(F1058="", "", IF(OR(ISTEXT(H1058),ISTEXT(F1058)),"",H1058/F1058))</f>
        <v/>
      </c>
      <c r="H1058" s="33" t="n"/>
      <c r="I1058" s="33" t="n"/>
      <c r="J1058" s="33">
        <f>IF(I1058="", "", IF(OR(ISTEXT(I1058),ISTEXT($F1058)),"",I1058*$F1058))</f>
        <v/>
      </c>
      <c r="K1058" s="33" t="n"/>
      <c r="L1058" s="33">
        <f>IF(K1058="", "", IF(OR(ISTEXT(K1058),ISTEXT($F1058)),"",K1058*$F1058))</f>
        <v/>
      </c>
      <c r="M1058" s="30">
        <f>IF(OR(H1058="",H1058=0),"",IF(K1058="",IF(J1058="","",IF(OR(ISTEXT(J1058),ISTEXT(H1058)),"",J1058/H1058)),IF(OR(ISTEXT(L1058),ISTEXT(H1058)),"",L1058/H1058)))</f>
        <v/>
      </c>
    </row>
    <row r="1059" ht="13.35" customHeight="1" s="162">
      <c r="B1059" s="307" t="n"/>
      <c r="C1059" s="307" t="n"/>
      <c r="E1059" s="307" t="n"/>
      <c r="F1059" s="32" t="n"/>
      <c r="G1059" s="33">
        <f>IF(F1059="", "", IF(OR(ISTEXT(H1059),ISTEXT(F1059)),"",H1059/F1059))</f>
        <v/>
      </c>
      <c r="H1059" s="33" t="n"/>
      <c r="I1059" s="33" t="n"/>
      <c r="J1059" s="33">
        <f>IF(I1059="", "", IF(OR(ISTEXT(I1059),ISTEXT($F1059)),"",I1059*$F1059))</f>
        <v/>
      </c>
      <c r="K1059" s="33" t="n"/>
      <c r="L1059" s="33">
        <f>IF(K1059="", "", IF(OR(ISTEXT(K1059),ISTEXT($F1059)),"",K1059*$F1059))</f>
        <v/>
      </c>
      <c r="M1059" s="30">
        <f>IF(OR(H1059="",H1059=0),"",IF(K1059="",IF(J1059="","",IF(OR(ISTEXT(J1059),ISTEXT(H1059)),"",J1059/H1059)),IF(OR(ISTEXT(L1059),ISTEXT(H1059)),"",L1059/H1059)))</f>
        <v/>
      </c>
    </row>
    <row r="1060" ht="13.35" customHeight="1" s="162">
      <c r="B1060" s="307" t="n"/>
      <c r="C1060" s="307" t="n"/>
      <c r="E1060" s="307" t="n"/>
      <c r="F1060" s="32" t="n"/>
      <c r="G1060" s="33">
        <f>IF(F1060="", "", IF(OR(ISTEXT(H1060),ISTEXT(F1060)),"",H1060/F1060))</f>
        <v/>
      </c>
      <c r="H1060" s="33" t="n"/>
      <c r="I1060" s="33" t="n"/>
      <c r="J1060" s="33">
        <f>IF(I1060="", "", IF(OR(ISTEXT(I1060),ISTEXT($F1060)),"",I1060*$F1060))</f>
        <v/>
      </c>
      <c r="K1060" s="33" t="n"/>
      <c r="L1060" s="33">
        <f>IF(K1060="", "", IF(OR(ISTEXT(K1060),ISTEXT($F1060)),"",K1060*$F1060))</f>
        <v/>
      </c>
      <c r="M1060" s="30">
        <f>IF(OR(H1060="",H1060=0),"",IF(K1060="",IF(J1060="","",IF(OR(ISTEXT(J1060),ISTEXT(H1060)),"",J1060/H1060)),IF(OR(ISTEXT(L1060),ISTEXT(H1060)),"",L1060/H1060)))</f>
        <v/>
      </c>
    </row>
    <row r="1061" ht="13.35" customHeight="1" s="162">
      <c r="B1061" s="307" t="n"/>
      <c r="C1061" s="307" t="n"/>
      <c r="E1061" s="307" t="n"/>
      <c r="F1061" s="32" t="n"/>
      <c r="G1061" s="33">
        <f>IF(F1061="", "", IF(OR(ISTEXT(H1061),ISTEXT(F1061)),"",H1061/F1061))</f>
        <v/>
      </c>
      <c r="H1061" s="33" t="n"/>
      <c r="I1061" s="33" t="n"/>
      <c r="J1061" s="33">
        <f>IF(I1061="", "", IF(OR(ISTEXT(I1061),ISTEXT($F1061)),"",I1061*$F1061))</f>
        <v/>
      </c>
      <c r="K1061" s="33" t="n"/>
      <c r="L1061" s="33">
        <f>IF(K1061="", "", IF(OR(ISTEXT(K1061),ISTEXT($F1061)),"",K1061*$F1061))</f>
        <v/>
      </c>
      <c r="M1061" s="30">
        <f>IF(OR(H1061="",H1061=0),"",IF(K1061="",IF(J1061="","",IF(OR(ISTEXT(J1061),ISTEXT(H1061)),"",J1061/H1061)),IF(OR(ISTEXT(L1061),ISTEXT(H1061)),"",L1061/H1061)))</f>
        <v/>
      </c>
    </row>
    <row r="1062" ht="13.35" customHeight="1" s="162">
      <c r="B1062" s="307" t="n"/>
      <c r="C1062" s="307" t="n"/>
      <c r="E1062" s="307" t="n"/>
      <c r="F1062" s="32" t="n"/>
      <c r="G1062" s="33">
        <f>IF(F1062="", "", IF(OR(ISTEXT(H1062),ISTEXT(F1062)),"",H1062/F1062))</f>
        <v/>
      </c>
      <c r="H1062" s="33" t="n"/>
      <c r="I1062" s="33" t="n"/>
      <c r="J1062" s="33">
        <f>IF(I1062="", "", IF(OR(ISTEXT(I1062),ISTEXT($F1062)),"",I1062*$F1062))</f>
        <v/>
      </c>
      <c r="K1062" s="33" t="n"/>
      <c r="L1062" s="33">
        <f>IF(K1062="", "", IF(OR(ISTEXT(K1062),ISTEXT($F1062)),"",K1062*$F1062))</f>
        <v/>
      </c>
      <c r="M1062" s="30">
        <f>IF(OR(H1062="",H1062=0),"",IF(K1062="",IF(J1062="","",IF(OR(ISTEXT(J1062),ISTEXT(H1062)),"",J1062/H1062)),IF(OR(ISTEXT(L1062),ISTEXT(H1062)),"",L1062/H1062)))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IF(OR(H1063="",H1063=0),"",IF(L1063="",IF(J1063="","",IF(OR(ISTEXT(J1063),ISTEXT(H1063)),"",J1063/H1063)),IF(OR(ISTEXT(L1063),ISTEXT(H1063)),"",L1063/H1063)))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IF(OR(H1089="",H1089=0),"",IF(L1089="",IF(J1089="","",IF(OR(ISTEXT(J1089),ISTEXT(H1089)),"",J1089/H1089)),IF(OR(ISTEXT(L1089),ISTEXT(H1089)),"",L1089/H1089)))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IF(OR(H1115="",H1115=0),"",IF(L1115="",IF(J1115="","",IF(OR(ISTEXT(J1115),ISTEXT(H1115)),"",J1115/H1115)),IF(OR(ISTEXT(L1115),ISTEXT(H1115)),"",L1115/H1115)))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307" t="n"/>
      <c r="C1140" s="307" t="n"/>
      <c r="E1140" s="307" t="n"/>
      <c r="F1140" s="32" t="n"/>
      <c r="G1140" s="33">
        <f>IF(F1140="", "", IF(OR(ISTEXT(H1140),ISTEXT(F1140)),"",H1140/F1140))</f>
        <v/>
      </c>
      <c r="H1140" s="33" t="n"/>
      <c r="I1140" s="33" t="n"/>
      <c r="J1140" s="33">
        <f>IF(I1140="", "", IF(OR(ISTEXT(I1140),ISTEXT($F1140)),"",I1140*$F1140))</f>
        <v/>
      </c>
      <c r="K1140" s="33" t="n"/>
      <c r="L1140" s="33">
        <f>IF(K1140="", "", IF(OR(ISTEXT(K1140),ISTEXT($F1140)),"",K1140*$F1140))</f>
        <v/>
      </c>
      <c r="M1140" s="30">
        <f>IF(OR(H1140="",H1140=0),"",IF(K1140="",IF(J1140="","",IF(OR(ISTEXT(J1140),ISTEXT(H1140)),"",J1140/H1140)),IF(OR(ISTEXT(L1140),ISTEXT(H1140)),"",L1140/H1140)))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IF(OR(H1141="",H1141=0),"",IF(L1141="",IF(J1141="","",IF(OR(ISTEXT(J1141),ISTEXT(H1141)),"",J1141/H1141)),IF(OR(ISTEXT(L1141),ISTEXT(H1141)),"",L1141/H1141)))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IF(OR(ISTEXT(H1161),ISTEXT(F1161)),"",H1161/F1161))</f>
        <v/>
      </c>
      <c r="H1161" s="33" t="n"/>
      <c r="I1161" s="33" t="n"/>
      <c r="J1161" s="33">
        <f>IF(I1161="", "", IF(OR(ISTEXT(I1161),ISTEXT($F1161)),"",I1161*$F1161))</f>
        <v/>
      </c>
      <c r="K1161" s="33" t="n"/>
      <c r="L1161" s="33">
        <f>IF(K1161="", "", IF(OR(ISTEXT(K1161),ISTEXT($F1161)),"",K1161*$F1161))</f>
        <v/>
      </c>
      <c r="M1161" s="30">
        <f>IF(OR(H1161="",H1161=0),"",IF(K1161="",IF(J1161="","",IF(OR(ISTEXT(J1161),ISTEXT(H1161)),"",J1161/H1161)),IF(OR(ISTEXT(L1161),ISTEXT(H1161)),"",L1161/H1161)))</f>
        <v/>
      </c>
    </row>
    <row r="1162" ht="13.35" customHeight="1" s="162">
      <c r="B1162" s="307" t="n"/>
      <c r="C1162" s="307" t="n"/>
      <c r="E1162" s="307" t="n"/>
      <c r="F1162" s="32" t="n"/>
      <c r="G1162" s="33">
        <f>IF(F1162="", "", IF(OR(ISTEXT(H1162),ISTEXT(F1162)),"",H1162/F1162))</f>
        <v/>
      </c>
      <c r="H1162" s="33" t="n"/>
      <c r="I1162" s="33" t="n"/>
      <c r="J1162" s="33">
        <f>IF(I1162="", "", IF(OR(ISTEXT(I1162),ISTEXT($F1162)),"",I1162*$F1162))</f>
        <v/>
      </c>
      <c r="K1162" s="33" t="n"/>
      <c r="L1162" s="33">
        <f>IF(K1162="", "", IF(OR(ISTEXT(K1162),ISTEXT($F1162)),"",K1162*$F1162))</f>
        <v/>
      </c>
      <c r="M1162" s="30">
        <f>IF(OR(H1162="",H1162=0),"",IF(K1162="",IF(J1162="","",IF(OR(ISTEXT(J1162),ISTEXT(H1162)),"",J1162/H1162)),IF(OR(ISTEXT(L1162),ISTEXT(H1162)),"",L1162/H1162)))</f>
        <v/>
      </c>
    </row>
    <row r="1163" ht="13.35" customHeight="1" s="162">
      <c r="B1163" s="307" t="n"/>
      <c r="C1163" s="307" t="n"/>
      <c r="E1163" s="307" t="n"/>
      <c r="F1163" s="32" t="n"/>
      <c r="G1163" s="33">
        <f>IF(F1163="", "", IF(OR(ISTEXT(H1163),ISTEXT(F1163)),"",H1163/F1163))</f>
        <v/>
      </c>
      <c r="H1163" s="33" t="n"/>
      <c r="I1163" s="33" t="n"/>
      <c r="J1163" s="33">
        <f>IF(I1163="", "", IF(OR(ISTEXT(I1163),ISTEXT($F1163)),"",I1163*$F1163))</f>
        <v/>
      </c>
      <c r="K1163" s="33" t="n"/>
      <c r="L1163" s="33">
        <f>IF(K1163="", "", IF(OR(ISTEXT(K1163),ISTEXT($F1163)),"",K1163*$F1163))</f>
        <v/>
      </c>
      <c r="M1163" s="30">
        <f>IF(OR(H1163="",H1163=0),"",IF(K1163="",IF(J1163="","",IF(OR(ISTEXT(J1163),ISTEXT(H1163)),"",J1163/H1163)),IF(OR(ISTEXT(L1163),ISTEXT(H1163)),"",L1163/H1163)))</f>
        <v/>
      </c>
    </row>
    <row r="1164" ht="13.35" customHeight="1" s="162">
      <c r="B1164" s="307" t="n"/>
      <c r="C1164" s="307" t="n"/>
      <c r="E1164" s="307" t="n"/>
      <c r="F1164" s="32" t="n"/>
      <c r="G1164" s="33">
        <f>IF(F1164="", "", IF(OR(ISTEXT(H1164),ISTEXT(F1164)),"",H1164/F1164))</f>
        <v/>
      </c>
      <c r="H1164" s="33" t="n"/>
      <c r="I1164" s="33" t="n"/>
      <c r="J1164" s="33">
        <f>IF(I1164="", "", IF(OR(ISTEXT(I1164),ISTEXT($F1164)),"",I1164*$F1164))</f>
        <v/>
      </c>
      <c r="K1164" s="33" t="n"/>
      <c r="L1164" s="33">
        <f>IF(K1164="", "", IF(OR(ISTEXT(K1164),ISTEXT($F1164)),"",K1164*$F1164))</f>
        <v/>
      </c>
      <c r="M1164" s="30">
        <f>IF(OR(H1164="",H1164=0),"",IF(K1164="",IF(J1164="","",IF(OR(ISTEXT(J1164),ISTEXT(H1164)),"",J1164/H1164)),IF(OR(ISTEXT(L1164),ISTEXT(H1164)),"",L1164/H1164)))</f>
        <v/>
      </c>
    </row>
    <row r="1165" ht="13.35" customHeight="1" s="162">
      <c r="B1165" s="307" t="n"/>
      <c r="C1165" s="307" t="n"/>
      <c r="E1165" s="307" t="n"/>
      <c r="F1165" s="32" t="n"/>
      <c r="G1165" s="33">
        <f>IF(F1165="", "", IF(OR(ISTEXT(H1165),ISTEXT(F1165)),"",H1165/F1165))</f>
        <v/>
      </c>
      <c r="H1165" s="33" t="n"/>
      <c r="I1165" s="33" t="n"/>
      <c r="J1165" s="33">
        <f>IF(I1165="", "", IF(OR(ISTEXT(I1165),ISTEXT($F1165)),"",I1165*$F1165))</f>
        <v/>
      </c>
      <c r="K1165" s="33" t="n"/>
      <c r="L1165" s="33">
        <f>IF(K1165="", "", IF(OR(ISTEXT(K1165),ISTEXT($F1165)),"",K1165*$F1165))</f>
        <v/>
      </c>
      <c r="M1165" s="30">
        <f>IF(OR(H1165="",H1165=0),"",IF(K1165="",IF(J1165="","",IF(OR(ISTEXT(J1165),ISTEXT(H1165)),"",J1165/H1165)),IF(OR(ISTEXT(L1165),ISTEXT(H1165)),"",L1165/H1165)))</f>
        <v/>
      </c>
    </row>
    <row r="1166" ht="13.35" customHeight="1" s="162">
      <c r="B1166" s="307" t="n"/>
      <c r="C1166" s="307" t="n"/>
      <c r="E1166" s="307" t="n"/>
      <c r="F1166" s="32" t="n"/>
      <c r="G1166" s="33">
        <f>IF(F1166="", "", IF(OR(ISTEXT(H1166),ISTEXT(F1166)),"",H1166/F1166))</f>
        <v/>
      </c>
      <c r="H1166" s="33" t="n"/>
      <c r="I1166" s="33" t="n"/>
      <c r="J1166" s="33">
        <f>IF(I1166="", "", IF(OR(ISTEXT(I1166),ISTEXT($F1166)),"",I1166*$F1166))</f>
        <v/>
      </c>
      <c r="K1166" s="33" t="n"/>
      <c r="L1166" s="33">
        <f>IF(K1166="", "", IF(OR(ISTEXT(K1166),ISTEXT($F1166)),"",K1166*$F1166))</f>
        <v/>
      </c>
      <c r="M1166" s="30">
        <f>IF(OR(H1166="",H1166=0),"",IF(K1166="",IF(J1166="","",IF(OR(ISTEXT(J1166),ISTEXT(H1166)),"",J1166/H1166)),IF(OR(ISTEXT(L1166),ISTEXT(H1166)),"",L1166/H1166)))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IF(OR(H1167="",H1167=0),"",IF(L1167="",IF(J1167="","",IF(OR(ISTEXT(J1167),ISTEXT(H1167)),"",J1167/H1167)),IF(OR(ISTEXT(L1167),ISTEXT(H1167)),"",L1167/H1167)))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IF(OR(H1193="",H1193=0),"",IF(L1193="",IF(J1193="","",IF(OR(ISTEXT(J1193),ISTEXT(H1193)),"",J1193/H1193)),IF(OR(ISTEXT(L1193),ISTEXT(H1193)),"",L1193/H1193)))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IF(OR(H1219="",H1219=0),"",IF(L1219="",IF(J1219="","",IF(OR(ISTEXT(J1219),ISTEXT(H1219)),"",J1219/H1219)),IF(OR(ISTEXT(L1219),ISTEXT(H1219)),"",L1219/H1219)))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307" t="n"/>
      <c r="C1244" s="307" t="n"/>
      <c r="E1244" s="307" t="n"/>
      <c r="F1244" s="32" t="n"/>
      <c r="G1244" s="33">
        <f>IF(F1244="", "", IF(OR(ISTEXT(H1244),ISTEXT(F1244)),"",H1244/F1244))</f>
        <v/>
      </c>
      <c r="H1244" s="33" t="n"/>
      <c r="I1244" s="33" t="n"/>
      <c r="J1244" s="33">
        <f>IF(I1244="", "", IF(OR(ISTEXT(I1244),ISTEXT($F1244)),"",I1244*$F1244))</f>
        <v/>
      </c>
      <c r="K1244" s="33" t="n"/>
      <c r="L1244" s="33">
        <f>IF(K1244="", "", IF(OR(ISTEXT(K1244),ISTEXT($F1244)),"",K1244*$F1244))</f>
        <v/>
      </c>
      <c r="M1244" s="30">
        <f>IF(OR(H1244="",H1244=0),"",IF(K1244="",IF(J1244="","",IF(OR(ISTEXT(J1244),ISTEXT(H1244)),"",J1244/H1244)),IF(OR(ISTEXT(L1244),ISTEXT(H1244)),"",L1244/H1244)))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IF(OR(H1245="",H1245=0),"",IF(L1245="",IF(J1245="","",IF(OR(ISTEXT(J1245),ISTEXT(H1245)),"",J1245/H1245)),IF(OR(ISTEXT(L1245),ISTEXT(H1245)),"",L1245/H1245)))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IF(OR(ISTEXT(H1265),ISTEXT(F1265)),"",H1265/F1265))</f>
        <v/>
      </c>
      <c r="H1265" s="33" t="n"/>
      <c r="I1265" s="33" t="n"/>
      <c r="J1265" s="33">
        <f>IF(I1265="", "", IF(OR(ISTEXT(I1265),ISTEXT($F1265)),"",I1265*$F1265))</f>
        <v/>
      </c>
      <c r="K1265" s="33" t="n"/>
      <c r="L1265" s="33">
        <f>IF(K1265="", "", IF(OR(ISTEXT(K1265),ISTEXT($F1265)),"",K1265*$F1265))</f>
        <v/>
      </c>
      <c r="M1265" s="30">
        <f>IF(OR(H1265="",H1265=0),"",IF(K1265="",IF(J1265="","",IF(OR(ISTEXT(J1265),ISTEXT(H1265)),"",J1265/H1265)),IF(OR(ISTEXT(L1265),ISTEXT(H1265)),"",L1265/H1265)))</f>
        <v/>
      </c>
    </row>
    <row r="1266" ht="13.35" customHeight="1" s="162">
      <c r="B1266" s="307" t="n"/>
      <c r="C1266" s="307" t="n"/>
      <c r="E1266" s="307" t="n"/>
      <c r="F1266" s="32" t="n"/>
      <c r="G1266" s="33">
        <f>IF(F1266="", "", IF(OR(ISTEXT(H1266),ISTEXT(F1266)),"",H1266/F1266))</f>
        <v/>
      </c>
      <c r="H1266" s="33" t="n"/>
      <c r="I1266" s="33" t="n"/>
      <c r="J1266" s="33">
        <f>IF(I1266="", "", IF(OR(ISTEXT(I1266),ISTEXT($F1266)),"",I1266*$F1266))</f>
        <v/>
      </c>
      <c r="K1266" s="33" t="n"/>
      <c r="L1266" s="33">
        <f>IF(K1266="", "", IF(OR(ISTEXT(K1266),ISTEXT($F1266)),"",K1266*$F1266))</f>
        <v/>
      </c>
      <c r="M1266" s="30">
        <f>IF(OR(H1266="",H1266=0),"",IF(K1266="",IF(J1266="","",IF(OR(ISTEXT(J1266),ISTEXT(H1266)),"",J1266/H1266)),IF(OR(ISTEXT(L1266),ISTEXT(H1266)),"",L1266/H1266)))</f>
        <v/>
      </c>
    </row>
    <row r="1267" ht="13.35" customHeight="1" s="162">
      <c r="B1267" s="307" t="n"/>
      <c r="C1267" s="307" t="n"/>
      <c r="E1267" s="307" t="n"/>
      <c r="F1267" s="32" t="n"/>
      <c r="G1267" s="33">
        <f>IF(F1267="", "", IF(OR(ISTEXT(H1267),ISTEXT(F1267)),"",H1267/F1267))</f>
        <v/>
      </c>
      <c r="H1267" s="33" t="n"/>
      <c r="I1267" s="33" t="n"/>
      <c r="J1267" s="33">
        <f>IF(I1267="", "", IF(OR(ISTEXT(I1267),ISTEXT($F1267)),"",I1267*$F1267))</f>
        <v/>
      </c>
      <c r="K1267" s="33" t="n"/>
      <c r="L1267" s="33">
        <f>IF(K1267="", "", IF(OR(ISTEXT(K1267),ISTEXT($F1267)),"",K1267*$F1267))</f>
        <v/>
      </c>
      <c r="M1267" s="30">
        <f>IF(OR(H1267="",H1267=0),"",IF(K1267="",IF(J1267="","",IF(OR(ISTEXT(J1267),ISTEXT(H1267)),"",J1267/H1267)),IF(OR(ISTEXT(L1267),ISTEXT(H1267)),"",L1267/H1267)))</f>
        <v/>
      </c>
    </row>
    <row r="1268" ht="13.35" customHeight="1" s="162">
      <c r="B1268" s="307" t="n"/>
      <c r="C1268" s="307" t="n"/>
      <c r="E1268" s="307" t="n"/>
      <c r="F1268" s="32" t="n"/>
      <c r="G1268" s="33">
        <f>IF(F1268="", "", IF(OR(ISTEXT(H1268),ISTEXT(F1268)),"",H1268/F1268))</f>
        <v/>
      </c>
      <c r="H1268" s="33" t="n"/>
      <c r="I1268" s="33" t="n"/>
      <c r="J1268" s="33">
        <f>IF(I1268="", "", IF(OR(ISTEXT(I1268),ISTEXT($F1268)),"",I1268*$F1268))</f>
        <v/>
      </c>
      <c r="K1268" s="33" t="n"/>
      <c r="L1268" s="33">
        <f>IF(K1268="", "", IF(OR(ISTEXT(K1268),ISTEXT($F1268)),"",K1268*$F1268))</f>
        <v/>
      </c>
      <c r="M1268" s="30">
        <f>IF(OR(H1268="",H1268=0),"",IF(K1268="",IF(J1268="","",IF(OR(ISTEXT(J1268),ISTEXT(H1268)),"",J1268/H1268)),IF(OR(ISTEXT(L1268),ISTEXT(H1268)),"",L1268/H1268)))</f>
        <v/>
      </c>
    </row>
    <row r="1269" ht="13.35" customHeight="1" s="162">
      <c r="B1269" s="307" t="n"/>
      <c r="C1269" s="307" t="n"/>
      <c r="E1269" s="307" t="n"/>
      <c r="F1269" s="32" t="n"/>
      <c r="G1269" s="33">
        <f>IF(F1269="", "", IF(OR(ISTEXT(H1269),ISTEXT(F1269)),"",H1269/F1269))</f>
        <v/>
      </c>
      <c r="H1269" s="33" t="n"/>
      <c r="I1269" s="33" t="n"/>
      <c r="J1269" s="33">
        <f>IF(I1269="", "", IF(OR(ISTEXT(I1269),ISTEXT($F1269)),"",I1269*$F1269))</f>
        <v/>
      </c>
      <c r="K1269" s="33" t="n"/>
      <c r="L1269" s="33">
        <f>IF(K1269="", "", IF(OR(ISTEXT(K1269),ISTEXT($F1269)),"",K1269*$F1269))</f>
        <v/>
      </c>
      <c r="M1269" s="30">
        <f>IF(OR(H1269="",H1269=0),"",IF(K1269="",IF(J1269="","",IF(OR(ISTEXT(J1269),ISTEXT(H1269)),"",J1269/H1269)),IF(OR(ISTEXT(L1269),ISTEXT(H1269)),"",L1269/H1269)))</f>
        <v/>
      </c>
    </row>
    <row r="1270" ht="13.35" customHeight="1" s="162">
      <c r="B1270" s="307" t="n"/>
      <c r="C1270" s="307" t="n"/>
      <c r="E1270" s="307" t="n"/>
      <c r="F1270" s="32" t="n"/>
      <c r="G1270" s="33">
        <f>IF(F1270="", "", IF(OR(ISTEXT(H1270),ISTEXT(F1270)),"",H1270/F1270))</f>
        <v/>
      </c>
      <c r="H1270" s="33" t="n"/>
      <c r="I1270" s="33" t="n"/>
      <c r="J1270" s="33">
        <f>IF(I1270="", "", IF(OR(ISTEXT(I1270),ISTEXT($F1270)),"",I1270*$F1270))</f>
        <v/>
      </c>
      <c r="K1270" s="33" t="n"/>
      <c r="L1270" s="33">
        <f>IF(K1270="", "", IF(OR(ISTEXT(K1270),ISTEXT($F1270)),"",K1270*$F1270))</f>
        <v/>
      </c>
      <c r="M1270" s="30">
        <f>IF(OR(H1270="",H1270=0),"",IF(K1270="",IF(J1270="","",IF(OR(ISTEXT(J1270),ISTEXT(H1270)),"",J1270/H1270)),IF(OR(ISTEXT(L1270),ISTEXT(H1270)),"",L1270/H1270)))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IF(OR(H1271="",H1271=0),"",IF(L1271="",IF(J1271="","",IF(OR(ISTEXT(J1271),ISTEXT(H1271)),"",J1271/H1271)),IF(OR(ISTEXT(L1271),ISTEXT(H1271)),"",L1271/H1271)))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IF(OR(H1297="",H1297=0),"",IF(L1297="",IF(J1297="","",IF(OR(ISTEXT(J1297),ISTEXT(H1297)),"",J1297/H1297)),IF(OR(ISTEXT(L1297),ISTEXT(H1297)),"",L1297/H1297)))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IF(OR(H1323="",H1323=0),"",IF(L1323="",IF(J1323="","",IF(OR(ISTEXT(J1323),ISTEXT(H1323)),"",J1323/H1323)),IF(OR(ISTEXT(L1323),ISTEXT(H1323)),"",L1323/H1323)))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307" t="n"/>
      <c r="C1348" s="307" t="n"/>
      <c r="E1348" s="307" t="n"/>
      <c r="F1348" s="32" t="n"/>
      <c r="G1348" s="33">
        <f>IF(F1348="", "", IF(OR(ISTEXT(H1348),ISTEXT(F1348)),"",H1348/F1348))</f>
        <v/>
      </c>
      <c r="H1348" s="33" t="n"/>
      <c r="I1348" s="33" t="n"/>
      <c r="J1348" s="33">
        <f>IF(I1348="", "", IF(OR(ISTEXT(I1348),ISTEXT($F1348)),"",I1348*$F1348))</f>
        <v/>
      </c>
      <c r="K1348" s="33" t="n"/>
      <c r="L1348" s="33">
        <f>IF(K1348="", "", IF(OR(ISTEXT(K1348),ISTEXT($F1348)),"",K1348*$F1348))</f>
        <v/>
      </c>
      <c r="M1348" s="30">
        <f>IF(OR(H1348="",H1348=0),"",IF(K1348="",IF(J1348="","",IF(OR(ISTEXT(J1348),ISTEXT(H1348)),"",J1348/H1348)),IF(OR(ISTEXT(L1348),ISTEXT(H1348)),"",L1348/H1348)))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IF(OR(H1349="",H1349=0),"",IF(L1349="",IF(J1349="","",IF(OR(ISTEXT(J1349),ISTEXT(H1349)),"",J1349/H1349)),IF(OR(ISTEXT(L1349),ISTEXT(H1349)),"",L1349/H1349)))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IF(OR(ISTEXT(H1369),ISTEXT(F1369)),"",H1369/F1369))</f>
        <v/>
      </c>
      <c r="H1369" s="33" t="n"/>
      <c r="I1369" s="33" t="n"/>
      <c r="J1369" s="33">
        <f>IF(I1369="", "", IF(OR(ISTEXT(I1369),ISTEXT($F1369)),"",I1369*$F1369))</f>
        <v/>
      </c>
      <c r="K1369" s="33" t="n"/>
      <c r="L1369" s="33">
        <f>IF(K1369="", "", IF(OR(ISTEXT(K1369),ISTEXT($F1369)),"",K1369*$F1369))</f>
        <v/>
      </c>
      <c r="M1369" s="30">
        <f>IF(OR(H1369="",H1369=0),"",IF(K1369="",IF(J1369="","",IF(OR(ISTEXT(J1369),ISTEXT(H1369)),"",J1369/H1369)),IF(OR(ISTEXT(L1369),ISTEXT(H1369)),"",L1369/H1369)))</f>
        <v/>
      </c>
    </row>
    <row r="1370" ht="13.35" customHeight="1" s="162">
      <c r="B1370" s="307" t="n"/>
      <c r="C1370" s="307" t="n"/>
      <c r="E1370" s="307" t="n"/>
      <c r="F1370" s="32" t="n"/>
      <c r="G1370" s="33">
        <f>IF(F1370="", "", IF(OR(ISTEXT(H1370),ISTEXT(F1370)),"",H1370/F1370))</f>
        <v/>
      </c>
      <c r="H1370" s="33" t="n"/>
      <c r="I1370" s="33" t="n"/>
      <c r="J1370" s="33">
        <f>IF(I1370="", "", IF(OR(ISTEXT(I1370),ISTEXT($F1370)),"",I1370*$F1370))</f>
        <v/>
      </c>
      <c r="K1370" s="33" t="n"/>
      <c r="L1370" s="33">
        <f>IF(K1370="", "", IF(OR(ISTEXT(K1370),ISTEXT($F1370)),"",K1370*$F1370))</f>
        <v/>
      </c>
      <c r="M1370" s="30">
        <f>IF(OR(H1370="",H1370=0),"",IF(K1370="",IF(J1370="","",IF(OR(ISTEXT(J1370),ISTEXT(H1370)),"",J1370/H1370)),IF(OR(ISTEXT(L1370),ISTEXT(H1370)),"",L1370/H1370)))</f>
        <v/>
      </c>
    </row>
    <row r="1371" ht="13.35" customHeight="1" s="162">
      <c r="B1371" s="307" t="n"/>
      <c r="C1371" s="307" t="n"/>
      <c r="E1371" s="307" t="n"/>
      <c r="F1371" s="32" t="n"/>
      <c r="G1371" s="33">
        <f>IF(F1371="", "", IF(OR(ISTEXT(H1371),ISTEXT(F1371)),"",H1371/F1371))</f>
        <v/>
      </c>
      <c r="H1371" s="33" t="n"/>
      <c r="I1371" s="33" t="n"/>
      <c r="J1371" s="33">
        <f>IF(I1371="", "", IF(OR(ISTEXT(I1371),ISTEXT($F1371)),"",I1371*$F1371))</f>
        <v/>
      </c>
      <c r="K1371" s="33" t="n"/>
      <c r="L1371" s="33">
        <f>IF(K1371="", "", IF(OR(ISTEXT(K1371),ISTEXT($F1371)),"",K1371*$F1371))</f>
        <v/>
      </c>
      <c r="M1371" s="30">
        <f>IF(OR(H1371="",H1371=0),"",IF(K1371="",IF(J1371="","",IF(OR(ISTEXT(J1371),ISTEXT(H1371)),"",J1371/H1371)),IF(OR(ISTEXT(L1371),ISTEXT(H1371)),"",L1371/H1371)))</f>
        <v/>
      </c>
    </row>
    <row r="1372" ht="13.35" customHeight="1" s="162">
      <c r="B1372" s="307" t="n"/>
      <c r="C1372" s="307" t="n"/>
      <c r="E1372" s="307" t="n"/>
      <c r="F1372" s="32" t="n"/>
      <c r="G1372" s="33">
        <f>IF(F1372="", "", IF(OR(ISTEXT(H1372),ISTEXT(F1372)),"",H1372/F1372))</f>
        <v/>
      </c>
      <c r="H1372" s="33" t="n"/>
      <c r="I1372" s="33" t="n"/>
      <c r="J1372" s="33">
        <f>IF(I1372="", "", IF(OR(ISTEXT(I1372),ISTEXT($F1372)),"",I1372*$F1372))</f>
        <v/>
      </c>
      <c r="K1372" s="33" t="n"/>
      <c r="L1372" s="33">
        <f>IF(K1372="", "", IF(OR(ISTEXT(K1372),ISTEXT($F1372)),"",K1372*$F1372))</f>
        <v/>
      </c>
      <c r="M1372" s="30">
        <f>IF(OR(H1372="",H1372=0),"",IF(K1372="",IF(J1372="","",IF(OR(ISTEXT(J1372),ISTEXT(H1372)),"",J1372/H1372)),IF(OR(ISTEXT(L1372),ISTEXT(H1372)),"",L1372/H1372)))</f>
        <v/>
      </c>
    </row>
    <row r="1373" ht="13.35" customHeight="1" s="162">
      <c r="B1373" s="307" t="n"/>
      <c r="C1373" s="307" t="n"/>
      <c r="E1373" s="307" t="n"/>
      <c r="F1373" s="32" t="n"/>
      <c r="G1373" s="33">
        <f>IF(F1373="", "", IF(OR(ISTEXT(H1373),ISTEXT(F1373)),"",H1373/F1373))</f>
        <v/>
      </c>
      <c r="H1373" s="33" t="n"/>
      <c r="I1373" s="33" t="n"/>
      <c r="J1373" s="33">
        <f>IF(I1373="", "", IF(OR(ISTEXT(I1373),ISTEXT($F1373)),"",I1373*$F1373))</f>
        <v/>
      </c>
      <c r="K1373" s="33" t="n"/>
      <c r="L1373" s="33">
        <f>IF(K1373="", "", IF(OR(ISTEXT(K1373),ISTEXT($F1373)),"",K1373*$F1373))</f>
        <v/>
      </c>
      <c r="M1373" s="30">
        <f>IF(OR(H1373="",H1373=0),"",IF(K1373="",IF(J1373="","",IF(OR(ISTEXT(J1373),ISTEXT(H1373)),"",J1373/H1373)),IF(OR(ISTEXT(L1373),ISTEXT(H1373)),"",L1373/H1373)))</f>
        <v/>
      </c>
    </row>
    <row r="1374" ht="13.35" customHeight="1" s="162">
      <c r="B1374" s="307" t="n"/>
      <c r="C1374" s="307" t="n"/>
      <c r="E1374" s="307" t="n"/>
      <c r="F1374" s="32" t="n"/>
      <c r="G1374" s="33">
        <f>IF(F1374="", "", IF(OR(ISTEXT(H1374),ISTEXT(F1374)),"",H1374/F1374))</f>
        <v/>
      </c>
      <c r="H1374" s="33" t="n"/>
      <c r="I1374" s="33" t="n"/>
      <c r="J1374" s="33">
        <f>IF(I1374="", "", IF(OR(ISTEXT(I1374),ISTEXT($F1374)),"",I1374*$F1374))</f>
        <v/>
      </c>
      <c r="K1374" s="33" t="n"/>
      <c r="L1374" s="33">
        <f>IF(K1374="", "", IF(OR(ISTEXT(K1374),ISTEXT($F1374)),"",K1374*$F1374))</f>
        <v/>
      </c>
      <c r="M1374" s="30">
        <f>IF(OR(H1374="",H1374=0),"",IF(K1374="",IF(J1374="","",IF(OR(ISTEXT(J1374),ISTEXT(H1374)),"",J1374/H1374)),IF(OR(ISTEXT(L1374),ISTEXT(H1374)),"",L1374/H1374)))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IF(OR(H1375="",H1375=0),"",IF(L1375="",IF(J1375="","",IF(OR(ISTEXT(J1375),ISTEXT(H1375)),"",J1375/H1375)),IF(OR(ISTEXT(L1375),ISTEXT(H1375)),"",L1375/H1375)))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IF(OR(H1401="",H1401=0),"",IF(L1401="",IF(J1401="","",IF(OR(ISTEXT(J1401),ISTEXT(H1401)),"",J1401/H1401)),IF(OR(ISTEXT(L1401),ISTEXT(H1401)),"",L1401/H1401)))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IF(OR(H1427="",H1427=0),"",IF(L1427="",IF(J1427="","",IF(OR(ISTEXT(J1427),ISTEXT(H1427)),"",J1427/H1427)),IF(OR(ISTEXT(L1427),ISTEXT(H1427)),"",L1427/H1427)))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307" t="n"/>
      <c r="C1452" s="307" t="n"/>
      <c r="E1452" s="307" t="n"/>
      <c r="F1452" s="32" t="n"/>
      <c r="G1452" s="33">
        <f>IF(F1452="", "", IF(OR(ISTEXT(H1452),ISTEXT(F1452)),"",H1452/F1452))</f>
        <v/>
      </c>
      <c r="H1452" s="33" t="n"/>
      <c r="I1452" s="33" t="n"/>
      <c r="J1452" s="33">
        <f>IF(I1452="", "", IF(OR(ISTEXT(I1452),ISTEXT($F1452)),"",I1452*$F1452))</f>
        <v/>
      </c>
      <c r="K1452" s="33" t="n"/>
      <c r="L1452" s="33">
        <f>IF(K1452="", "", IF(OR(ISTEXT(K1452),ISTEXT($F1452)),"",K1452*$F1452))</f>
        <v/>
      </c>
      <c r="M1452" s="30">
        <f>IF(OR(H1452="",H1452=0),"",IF(K1452="",IF(J1452="","",IF(OR(ISTEXT(J1452),ISTEXT(H1452)),"",J1452/H1452)),IF(OR(ISTEXT(L1452),ISTEXT(H1452)),"",L1452/H1452)))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IF(OR(H1453="",H1453=0),"",IF(L1453="",IF(J1453="","",IF(OR(ISTEXT(J1453),ISTEXT(H1453)),"",J1453/H1453)),IF(OR(ISTEXT(L1453),ISTEXT(H1453)),"",L1453/H1453)))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IF(OR(ISTEXT(H1473),ISTEXT(F1473)),"",H1473/F1473))</f>
        <v/>
      </c>
      <c r="H1473" s="33" t="n"/>
      <c r="I1473" s="33" t="n"/>
      <c r="J1473" s="33">
        <f>IF(I1473="", "", IF(OR(ISTEXT(I1473),ISTEXT($F1473)),"",I1473*$F1473))</f>
        <v/>
      </c>
      <c r="K1473" s="33" t="n"/>
      <c r="L1473" s="33">
        <f>IF(K1473="", "", IF(OR(ISTEXT(K1473),ISTEXT($F1473)),"",K1473*$F1473))</f>
        <v/>
      </c>
      <c r="M1473" s="30">
        <f>IF(OR(H1473="",H1473=0),"",IF(K1473="",IF(J1473="","",IF(OR(ISTEXT(J1473),ISTEXT(H1473)),"",J1473/H1473)),IF(OR(ISTEXT(L1473),ISTEXT(H1473)),"",L1473/H1473)))</f>
        <v/>
      </c>
    </row>
    <row r="1474" ht="13.35" customHeight="1" s="162">
      <c r="B1474" s="307" t="n"/>
      <c r="C1474" s="307" t="n"/>
      <c r="E1474" s="307" t="n"/>
      <c r="F1474" s="32" t="n"/>
      <c r="G1474" s="33">
        <f>IF(F1474="", "", IF(OR(ISTEXT(H1474),ISTEXT(F1474)),"",H1474/F1474))</f>
        <v/>
      </c>
      <c r="H1474" s="33" t="n"/>
      <c r="I1474" s="33" t="n"/>
      <c r="J1474" s="33">
        <f>IF(I1474="", "", IF(OR(ISTEXT(I1474),ISTEXT($F1474)),"",I1474*$F1474))</f>
        <v/>
      </c>
      <c r="K1474" s="33" t="n"/>
      <c r="L1474" s="33">
        <f>IF(K1474="", "", IF(OR(ISTEXT(K1474),ISTEXT($F1474)),"",K1474*$F1474))</f>
        <v/>
      </c>
      <c r="M1474" s="30">
        <f>IF(OR(H1474="",H1474=0),"",IF(K1474="",IF(J1474="","",IF(OR(ISTEXT(J1474),ISTEXT(H1474)),"",J1474/H1474)),IF(OR(ISTEXT(L1474),ISTEXT(H1474)),"",L1474/H1474)))</f>
        <v/>
      </c>
    </row>
    <row r="1475" ht="13.35" customHeight="1" s="162">
      <c r="B1475" s="307" t="n"/>
      <c r="C1475" s="307" t="n"/>
      <c r="E1475" s="307" t="n"/>
      <c r="F1475" s="32" t="n"/>
      <c r="G1475" s="33">
        <f>IF(F1475="", "", IF(OR(ISTEXT(H1475),ISTEXT(F1475)),"",H1475/F1475))</f>
        <v/>
      </c>
      <c r="H1475" s="33" t="n"/>
      <c r="I1475" s="33" t="n"/>
      <c r="J1475" s="33">
        <f>IF(I1475="", "", IF(OR(ISTEXT(I1475),ISTEXT($F1475)),"",I1475*$F1475))</f>
        <v/>
      </c>
      <c r="K1475" s="33" t="n"/>
      <c r="L1475" s="33">
        <f>IF(K1475="", "", IF(OR(ISTEXT(K1475),ISTEXT($F1475)),"",K1475*$F1475))</f>
        <v/>
      </c>
      <c r="M1475" s="30">
        <f>IF(OR(H1475="",H1475=0),"",IF(K1475="",IF(J1475="","",IF(OR(ISTEXT(J1475),ISTEXT(H1475)),"",J1475/H1475)),IF(OR(ISTEXT(L1475),ISTEXT(H1475)),"",L1475/H1475)))</f>
        <v/>
      </c>
    </row>
    <row r="1476" ht="13.35" customHeight="1" s="162">
      <c r="B1476" s="307" t="n"/>
      <c r="C1476" s="307" t="n"/>
      <c r="E1476" s="307" t="n"/>
      <c r="F1476" s="32" t="n"/>
      <c r="G1476" s="33">
        <f>IF(F1476="", "", IF(OR(ISTEXT(H1476),ISTEXT(F1476)),"",H1476/F1476))</f>
        <v/>
      </c>
      <c r="H1476" s="33" t="n"/>
      <c r="I1476" s="33" t="n"/>
      <c r="J1476" s="33">
        <f>IF(I1476="", "", IF(OR(ISTEXT(I1476),ISTEXT($F1476)),"",I1476*$F1476))</f>
        <v/>
      </c>
      <c r="K1476" s="33" t="n"/>
      <c r="L1476" s="33">
        <f>IF(K1476="", "", IF(OR(ISTEXT(K1476),ISTEXT($F1476)),"",K1476*$F1476))</f>
        <v/>
      </c>
      <c r="M1476" s="30">
        <f>IF(OR(H1476="",H1476=0),"",IF(K1476="",IF(J1476="","",IF(OR(ISTEXT(J1476),ISTEXT(H1476)),"",J1476/H1476)),IF(OR(ISTEXT(L1476),ISTEXT(H1476)),"",L1476/H1476)))</f>
        <v/>
      </c>
    </row>
    <row r="1477" ht="13.35" customHeight="1" s="162">
      <c r="B1477" s="307" t="n"/>
      <c r="C1477" s="307" t="n"/>
      <c r="E1477" s="307" t="n"/>
      <c r="F1477" s="32" t="n"/>
      <c r="G1477" s="33">
        <f>IF(F1477="", "", IF(OR(ISTEXT(H1477),ISTEXT(F1477)),"",H1477/F1477))</f>
        <v/>
      </c>
      <c r="H1477" s="33" t="n"/>
      <c r="I1477" s="33" t="n"/>
      <c r="J1477" s="33">
        <f>IF(I1477="", "", IF(OR(ISTEXT(I1477),ISTEXT($F1477)),"",I1477*$F1477))</f>
        <v/>
      </c>
      <c r="K1477" s="33" t="n"/>
      <c r="L1477" s="33">
        <f>IF(K1477="", "", IF(OR(ISTEXT(K1477),ISTEXT($F1477)),"",K1477*$F1477))</f>
        <v/>
      </c>
      <c r="M1477" s="30">
        <f>IF(OR(H1477="",H1477=0),"",IF(K1477="",IF(J1477="","",IF(OR(ISTEXT(J1477),ISTEXT(H1477)),"",J1477/H1477)),IF(OR(ISTEXT(L1477),ISTEXT(H1477)),"",L1477/H1477)))</f>
        <v/>
      </c>
    </row>
    <row r="1478" ht="13.35" customHeight="1" s="162">
      <c r="B1478" s="307" t="n"/>
      <c r="C1478" s="307" t="n"/>
      <c r="E1478" s="307" t="n"/>
      <c r="F1478" s="32" t="n"/>
      <c r="G1478" s="33">
        <f>IF(F1478="", "", IF(OR(ISTEXT(H1478),ISTEXT(F1478)),"",H1478/F1478))</f>
        <v/>
      </c>
      <c r="H1478" s="33" t="n"/>
      <c r="I1478" s="33" t="n"/>
      <c r="J1478" s="33">
        <f>IF(I1478="", "", IF(OR(ISTEXT(I1478),ISTEXT($F1478)),"",I1478*$F1478))</f>
        <v/>
      </c>
      <c r="K1478" s="33" t="n"/>
      <c r="L1478" s="33">
        <f>IF(K1478="", "", IF(OR(ISTEXT(K1478),ISTEXT($F1478)),"",K1478*$F1478))</f>
        <v/>
      </c>
      <c r="M1478" s="30">
        <f>IF(OR(H1478="",H1478=0),"",IF(K1478="",IF(J1478="","",IF(OR(ISTEXT(J1478),ISTEXT(H1478)),"",J1478/H1478)),IF(OR(ISTEXT(L1478),ISTEXT(H1478)),"",L1478/H1478)))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IF(OR(H1479="",H1479=0),"",IF(L1479="",IF(J1479="","",IF(OR(ISTEXT(J1479),ISTEXT(H1479)),"",J1479/H1479)),IF(OR(ISTEXT(L1479),ISTEXT(H1479)),"",L1479/H1479)))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IF(OR(H1505="",H1505=0),"",IF(L1505="",IF(J1505="","",IF(OR(ISTEXT(J1505),ISTEXT(H1505)),"",J1505/H1505)),IF(OR(ISTEXT(L1505),ISTEXT(H1505)),"",L1505/H1505)))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IF(OR(H1531="",H1531=0),"",IF(L1531="",IF(J1531="","",IF(OR(ISTEXT(J1531),ISTEXT(H1531)),"",J1531/H1531)),IF(OR(ISTEXT(L1531),ISTEXT(H1531)),"",L1531/H1531)))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307" t="n"/>
      <c r="C1556" s="307" t="n"/>
      <c r="E1556" s="307" t="n"/>
      <c r="F1556" s="32" t="n"/>
      <c r="G1556" s="33">
        <f>IF(F1556="", "", IF(OR(ISTEXT(H1556),ISTEXT(F1556)),"",H1556/F1556))</f>
        <v/>
      </c>
      <c r="H1556" s="33" t="n"/>
      <c r="I1556" s="33" t="n"/>
      <c r="J1556" s="33">
        <f>IF(I1556="", "", IF(OR(ISTEXT(I1556),ISTEXT($F1556)),"",I1556*$F1556))</f>
        <v/>
      </c>
      <c r="K1556" s="33" t="n"/>
      <c r="L1556" s="33">
        <f>IF(K1556="", "", IF(OR(ISTEXT(K1556),ISTEXT($F1556)),"",K1556*$F1556))</f>
        <v/>
      </c>
      <c r="M1556" s="30">
        <f>IF(OR(H1556="",H1556=0),"",IF(K1556="",IF(J1556="","",IF(OR(ISTEXT(J1556),ISTEXT(H1556)),"",J1556/H1556)),IF(OR(ISTEXT(L1556),ISTEXT(H1556)),"",L1556/H1556)))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IF(OR(H1557="",H1557=0),"",IF(L1557="",IF(J1557="","",IF(OR(ISTEXT(J1557),ISTEXT(H1557)),"",J1557/H1557)),IF(OR(ISTEXT(L1557),ISTEXT(H1557)),"",L1557/H1557)))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IF(OR(ISTEXT(H1577),ISTEXT(F1577)),"",H1577/F1577))</f>
        <v/>
      </c>
      <c r="H1577" s="33" t="n"/>
      <c r="I1577" s="33" t="n"/>
      <c r="J1577" s="33">
        <f>IF(I1577="", "", IF(OR(ISTEXT(I1577),ISTEXT($F1577)),"",I1577*$F1577))</f>
        <v/>
      </c>
      <c r="K1577" s="33" t="n"/>
      <c r="L1577" s="33">
        <f>IF(K1577="", "", IF(OR(ISTEXT(K1577),ISTEXT($F1577)),"",K1577*$F1577))</f>
        <v/>
      </c>
      <c r="M1577" s="30">
        <f>IF(OR(H1577="",H1577=0),"",IF(K1577="",IF(J1577="","",IF(OR(ISTEXT(J1577),ISTEXT(H1577)),"",J1577/H1577)),IF(OR(ISTEXT(L1577),ISTEXT(H1577)),"",L1577/H1577)))</f>
        <v/>
      </c>
    </row>
    <row r="1578" ht="13.35" customHeight="1" s="162">
      <c r="B1578" s="307" t="n"/>
      <c r="C1578" s="307" t="n"/>
      <c r="E1578" s="307" t="n"/>
      <c r="F1578" s="32" t="n"/>
      <c r="G1578" s="33">
        <f>IF(F1578="", "", IF(OR(ISTEXT(H1578),ISTEXT(F1578)),"",H1578/F1578))</f>
        <v/>
      </c>
      <c r="H1578" s="33" t="n"/>
      <c r="I1578" s="33" t="n"/>
      <c r="J1578" s="33">
        <f>IF(I1578="", "", IF(OR(ISTEXT(I1578),ISTEXT($F1578)),"",I1578*$F1578))</f>
        <v/>
      </c>
      <c r="K1578" s="33" t="n"/>
      <c r="L1578" s="33">
        <f>IF(K1578="", "", IF(OR(ISTEXT(K1578),ISTEXT($F1578)),"",K1578*$F1578))</f>
        <v/>
      </c>
      <c r="M1578" s="30">
        <f>IF(OR(H1578="",H1578=0),"",IF(K1578="",IF(J1578="","",IF(OR(ISTEXT(J1578),ISTEXT(H1578)),"",J1578/H1578)),IF(OR(ISTEXT(L1578),ISTEXT(H1578)),"",L1578/H1578)))</f>
        <v/>
      </c>
    </row>
    <row r="1579" ht="13.35" customHeight="1" s="162">
      <c r="B1579" s="307" t="n"/>
      <c r="C1579" s="307" t="n"/>
      <c r="E1579" s="307" t="n"/>
      <c r="F1579" s="32" t="n"/>
      <c r="G1579" s="33">
        <f>IF(F1579="", "", IF(OR(ISTEXT(H1579),ISTEXT(F1579)),"",H1579/F1579))</f>
        <v/>
      </c>
      <c r="H1579" s="33" t="n"/>
      <c r="I1579" s="33" t="n"/>
      <c r="J1579" s="33">
        <f>IF(I1579="", "", IF(OR(ISTEXT(I1579),ISTEXT($F1579)),"",I1579*$F1579))</f>
        <v/>
      </c>
      <c r="K1579" s="33" t="n"/>
      <c r="L1579" s="33">
        <f>IF(K1579="", "", IF(OR(ISTEXT(K1579),ISTEXT($F1579)),"",K1579*$F1579))</f>
        <v/>
      </c>
      <c r="M1579" s="30">
        <f>IF(OR(H1579="",H1579=0),"",IF(K1579="",IF(J1579="","",IF(OR(ISTEXT(J1579),ISTEXT(H1579)),"",J1579/H1579)),IF(OR(ISTEXT(L1579),ISTEXT(H1579)),"",L1579/H1579)))</f>
        <v/>
      </c>
    </row>
    <row r="1580" ht="13.35" customHeight="1" s="162">
      <c r="B1580" s="307" t="n"/>
      <c r="C1580" s="307" t="n"/>
      <c r="E1580" s="307" t="n"/>
      <c r="F1580" s="32" t="n"/>
      <c r="G1580" s="33">
        <f>IF(F1580="", "", IF(OR(ISTEXT(H1580),ISTEXT(F1580)),"",H1580/F1580))</f>
        <v/>
      </c>
      <c r="H1580" s="33" t="n"/>
      <c r="I1580" s="33" t="n"/>
      <c r="J1580" s="33">
        <f>IF(I1580="", "", IF(OR(ISTEXT(I1580),ISTEXT($F1580)),"",I1580*$F1580))</f>
        <v/>
      </c>
      <c r="K1580" s="33" t="n"/>
      <c r="L1580" s="33">
        <f>IF(K1580="", "", IF(OR(ISTEXT(K1580),ISTEXT($F1580)),"",K1580*$F1580))</f>
        <v/>
      </c>
      <c r="M1580" s="30">
        <f>IF(OR(H1580="",H1580=0),"",IF(K1580="",IF(J1580="","",IF(OR(ISTEXT(J1580),ISTEXT(H1580)),"",J1580/H1580)),IF(OR(ISTEXT(L1580),ISTEXT(H1580)),"",L1580/H1580)))</f>
        <v/>
      </c>
    </row>
    <row r="1581" ht="13.35" customHeight="1" s="162">
      <c r="B1581" s="307" t="n"/>
      <c r="C1581" s="307" t="n"/>
      <c r="E1581" s="307" t="n"/>
      <c r="F1581" s="32" t="n"/>
      <c r="G1581" s="33">
        <f>IF(F1581="", "", IF(OR(ISTEXT(H1581),ISTEXT(F1581)),"",H1581/F1581))</f>
        <v/>
      </c>
      <c r="H1581" s="33" t="n"/>
      <c r="I1581" s="33" t="n"/>
      <c r="J1581" s="33">
        <f>IF(I1581="", "", IF(OR(ISTEXT(I1581),ISTEXT($F1581)),"",I1581*$F1581))</f>
        <v/>
      </c>
      <c r="K1581" s="33" t="n"/>
      <c r="L1581" s="33">
        <f>IF(K1581="", "", IF(OR(ISTEXT(K1581),ISTEXT($F1581)),"",K1581*$F1581))</f>
        <v/>
      </c>
      <c r="M1581" s="30">
        <f>IF(OR(H1581="",H1581=0),"",IF(K1581="",IF(J1581="","",IF(OR(ISTEXT(J1581),ISTEXT(H1581)),"",J1581/H1581)),IF(OR(ISTEXT(L1581),ISTEXT(H1581)),"",L1581/H1581)))</f>
        <v/>
      </c>
    </row>
    <row r="1582" ht="13.35" customHeight="1" s="162">
      <c r="B1582" s="307" t="n"/>
      <c r="C1582" s="307" t="n"/>
      <c r="E1582" s="307" t="n"/>
      <c r="F1582" s="32" t="n"/>
      <c r="G1582" s="33">
        <f>IF(F1582="", "", IF(OR(ISTEXT(H1582),ISTEXT(F1582)),"",H1582/F1582))</f>
        <v/>
      </c>
      <c r="H1582" s="33" t="n"/>
      <c r="I1582" s="33" t="n"/>
      <c r="J1582" s="33">
        <f>IF(I1582="", "", IF(OR(ISTEXT(I1582),ISTEXT($F1582)),"",I1582*$F1582))</f>
        <v/>
      </c>
      <c r="K1582" s="33" t="n"/>
      <c r="L1582" s="33">
        <f>IF(K1582="", "", IF(OR(ISTEXT(K1582),ISTEXT($F1582)),"",K1582*$F1582))</f>
        <v/>
      </c>
      <c r="M1582" s="30">
        <f>IF(OR(H1582="",H1582=0),"",IF(K1582="",IF(J1582="","",IF(OR(ISTEXT(J1582),ISTEXT(H1582)),"",J1582/H1582)),IF(OR(ISTEXT(L1582),ISTEXT(H1582)),"",L1582/H1582)))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IF(OR(H1583="",H1583=0),"",IF(L1583="",IF(J1583="","",IF(OR(ISTEXT(J1583),ISTEXT(H1583)),"",J1583/H1583)),IF(OR(ISTEXT(L1583),ISTEXT(H1583)),"",L1583/H1583)))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IF(OR(H1609="",H1609=0),"",IF(L1609="",IF(J1609="","",IF(OR(ISTEXT(J1609),ISTEXT(H1609)),"",J1609/H1609)),IF(OR(ISTEXT(L1609),ISTEXT(H1609)),"",L1609/H1609)))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IF(OR(H1635="",H1635=0),"",IF(L1635="",IF(J1635="","",IF(OR(ISTEXT(J1635),ISTEXT(H1635)),"",J1635/H1635)),IF(OR(ISTEXT(L1635),ISTEXT(H1635)),"",L1635/H1635)))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307" t="n"/>
      <c r="C1660" s="307" t="n"/>
      <c r="E1660" s="307" t="n"/>
      <c r="F1660" s="32" t="n"/>
      <c r="G1660" s="33">
        <f>IF(F1660="", "", IF(OR(ISTEXT(H1660),ISTEXT(F1660)),"",H1660/F1660))</f>
        <v/>
      </c>
      <c r="H1660" s="33" t="n"/>
      <c r="I1660" s="33" t="n"/>
      <c r="J1660" s="33">
        <f>IF(I1660="", "", IF(OR(ISTEXT(I1660),ISTEXT($F1660)),"",I1660*$F1660))</f>
        <v/>
      </c>
      <c r="K1660" s="33" t="n"/>
      <c r="L1660" s="33">
        <f>IF(K1660="", "", IF(OR(ISTEXT(K1660),ISTEXT($F1660)),"",K1660*$F1660))</f>
        <v/>
      </c>
      <c r="M1660" s="30">
        <f>IF(OR(H1660="",H1660=0),"",IF(K1660="",IF(J1660="","",IF(OR(ISTEXT(J1660),ISTEXT(H1660)),"",J1660/H1660)),IF(OR(ISTEXT(L1660),ISTEXT(H1660)),"",L1660/H1660)))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IF(OR(H1661="",H1661=0),"",IF(L1661="",IF(J1661="","",IF(OR(ISTEXT(J1661),ISTEXT(H1661)),"",J1661/H1661)),IF(OR(ISTEXT(L1661),ISTEXT(H1661)),"",L1661/H1661)))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IF(OR(ISTEXT(H1681),ISTEXT(F1681)),"",H1681/F1681))</f>
        <v/>
      </c>
      <c r="H1681" s="33" t="n"/>
      <c r="I1681" s="33" t="n"/>
      <c r="J1681" s="33">
        <f>IF(I1681="", "", IF(OR(ISTEXT(I1681),ISTEXT($F1681)),"",I1681*$F1681))</f>
        <v/>
      </c>
      <c r="K1681" s="33" t="n"/>
      <c r="L1681" s="33">
        <f>IF(K1681="", "", IF(OR(ISTEXT(K1681),ISTEXT($F1681)),"",K1681*$F1681))</f>
        <v/>
      </c>
      <c r="M1681" s="30">
        <f>IF(OR(H1681="",H1681=0),"",IF(K1681="",IF(J1681="","",IF(OR(ISTEXT(J1681),ISTEXT(H1681)),"",J1681/H1681)),IF(OR(ISTEXT(L1681),ISTEXT(H1681)),"",L1681/H1681)))</f>
        <v/>
      </c>
    </row>
    <row r="1682" ht="13.35" customHeight="1" s="162">
      <c r="B1682" s="307" t="n"/>
      <c r="C1682" s="307" t="n"/>
      <c r="E1682" s="307" t="n"/>
      <c r="F1682" s="32" t="n"/>
      <c r="G1682" s="33">
        <f>IF(F1682="", "", IF(OR(ISTEXT(H1682),ISTEXT(F1682)),"",H1682/F1682))</f>
        <v/>
      </c>
      <c r="H1682" s="33" t="n"/>
      <c r="I1682" s="33" t="n"/>
      <c r="J1682" s="33">
        <f>IF(I1682="", "", IF(OR(ISTEXT(I1682),ISTEXT($F1682)),"",I1682*$F1682))</f>
        <v/>
      </c>
      <c r="K1682" s="33" t="n"/>
      <c r="L1682" s="33">
        <f>IF(K1682="", "", IF(OR(ISTEXT(K1682),ISTEXT($F1682)),"",K1682*$F1682))</f>
        <v/>
      </c>
      <c r="M1682" s="30">
        <f>IF(OR(H1682="",H1682=0),"",IF(K1682="",IF(J1682="","",IF(OR(ISTEXT(J1682),ISTEXT(H1682)),"",J1682/H1682)),IF(OR(ISTEXT(L1682),ISTEXT(H1682)),"",L1682/H1682)))</f>
        <v/>
      </c>
    </row>
    <row r="1683" ht="13.35" customHeight="1" s="162">
      <c r="B1683" s="307" t="n"/>
      <c r="C1683" s="307" t="n"/>
      <c r="E1683" s="307" t="n"/>
      <c r="F1683" s="32" t="n"/>
      <c r="G1683" s="33">
        <f>IF(F1683="", "", IF(OR(ISTEXT(H1683),ISTEXT(F1683)),"",H1683/F1683))</f>
        <v/>
      </c>
      <c r="H1683" s="33" t="n"/>
      <c r="I1683" s="33" t="n"/>
      <c r="J1683" s="33">
        <f>IF(I1683="", "", IF(OR(ISTEXT(I1683),ISTEXT($F1683)),"",I1683*$F1683))</f>
        <v/>
      </c>
      <c r="K1683" s="33" t="n"/>
      <c r="L1683" s="33">
        <f>IF(K1683="", "", IF(OR(ISTEXT(K1683),ISTEXT($F1683)),"",K1683*$F1683))</f>
        <v/>
      </c>
      <c r="M1683" s="30">
        <f>IF(OR(H1683="",H1683=0),"",IF(K1683="",IF(J1683="","",IF(OR(ISTEXT(J1683),ISTEXT(H1683)),"",J1683/H1683)),IF(OR(ISTEXT(L1683),ISTEXT(H1683)),"",L1683/H1683)))</f>
        <v/>
      </c>
    </row>
    <row r="1684" ht="13.35" customHeight="1" s="162">
      <c r="B1684" s="307" t="n"/>
      <c r="C1684" s="307" t="n"/>
      <c r="E1684" s="307" t="n"/>
      <c r="F1684" s="32" t="n"/>
      <c r="G1684" s="33">
        <f>IF(F1684="", "", IF(OR(ISTEXT(H1684),ISTEXT(F1684)),"",H1684/F1684))</f>
        <v/>
      </c>
      <c r="H1684" s="33" t="n"/>
      <c r="I1684" s="33" t="n"/>
      <c r="J1684" s="33">
        <f>IF(I1684="", "", IF(OR(ISTEXT(I1684),ISTEXT($F1684)),"",I1684*$F1684))</f>
        <v/>
      </c>
      <c r="K1684" s="33" t="n"/>
      <c r="L1684" s="33">
        <f>IF(K1684="", "", IF(OR(ISTEXT(K1684),ISTEXT($F1684)),"",K1684*$F1684))</f>
        <v/>
      </c>
      <c r="M1684" s="30">
        <f>IF(OR(H1684="",H1684=0),"",IF(K1684="",IF(J1684="","",IF(OR(ISTEXT(J1684),ISTEXT(H1684)),"",J1684/H1684)),IF(OR(ISTEXT(L1684),ISTEXT(H1684)),"",L1684/H1684)))</f>
        <v/>
      </c>
    </row>
    <row r="1685" ht="13.35" customHeight="1" s="162">
      <c r="B1685" s="307" t="n"/>
      <c r="C1685" s="307" t="n"/>
      <c r="E1685" s="307" t="n"/>
      <c r="F1685" s="32" t="n"/>
      <c r="G1685" s="33">
        <f>IF(F1685="", "", IF(OR(ISTEXT(H1685),ISTEXT(F1685)),"",H1685/F1685))</f>
        <v/>
      </c>
      <c r="H1685" s="33" t="n"/>
      <c r="I1685" s="33" t="n"/>
      <c r="J1685" s="33">
        <f>IF(I1685="", "", IF(OR(ISTEXT(I1685),ISTEXT($F1685)),"",I1685*$F1685))</f>
        <v/>
      </c>
      <c r="K1685" s="33" t="n"/>
      <c r="L1685" s="33">
        <f>IF(K1685="", "", IF(OR(ISTEXT(K1685),ISTEXT($F1685)),"",K1685*$F1685))</f>
        <v/>
      </c>
      <c r="M1685" s="30">
        <f>IF(OR(H1685="",H1685=0),"",IF(K1685="",IF(J1685="","",IF(OR(ISTEXT(J1685),ISTEXT(H1685)),"",J1685/H1685)),IF(OR(ISTEXT(L1685),ISTEXT(H1685)),"",L1685/H1685)))</f>
        <v/>
      </c>
    </row>
    <row r="1686" ht="13.35" customHeight="1" s="162">
      <c r="B1686" s="307" t="n"/>
      <c r="C1686" s="307" t="n"/>
      <c r="E1686" s="307" t="n"/>
      <c r="F1686" s="32" t="n"/>
      <c r="G1686" s="33">
        <f>IF(F1686="", "", IF(OR(ISTEXT(H1686),ISTEXT(F1686)),"",H1686/F1686))</f>
        <v/>
      </c>
      <c r="H1686" s="33" t="n"/>
      <c r="I1686" s="33" t="n"/>
      <c r="J1686" s="33">
        <f>IF(I1686="", "", IF(OR(ISTEXT(I1686),ISTEXT($F1686)),"",I1686*$F1686))</f>
        <v/>
      </c>
      <c r="K1686" s="33" t="n"/>
      <c r="L1686" s="33">
        <f>IF(K1686="", "", IF(OR(ISTEXT(K1686),ISTEXT($F1686)),"",K1686*$F1686))</f>
        <v/>
      </c>
      <c r="M1686" s="30">
        <f>IF(OR(H1686="",H1686=0),"",IF(K1686="",IF(J1686="","",IF(OR(ISTEXT(J1686),ISTEXT(H1686)),"",J1686/H1686)),IF(OR(ISTEXT(L1686),ISTEXT(H1686)),"",L1686/H1686)))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IF(OR(H1687="",H1687=0),"",IF(L1687="",IF(J1687="","",IF(OR(ISTEXT(J1687),ISTEXT(H1687)),"",J1687/H1687)),IF(OR(ISTEXT(L1687),ISTEXT(H1687)),"",L1687/H1687)))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IF(OR(H1713="",H1713=0),"",IF(L1713="",IF(J1713="","",IF(OR(ISTEXT(J1713),ISTEXT(H1713)),"",J1713/H1713)),IF(OR(ISTEXT(L1713),ISTEXT(H1713)),"",L1713/H1713)))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IF(OR(H1739="",H1739=0),"",IF(L1739="",IF(J1739="","",IF(OR(ISTEXT(J1739),ISTEXT(H1739)),"",J1739/H1739)),IF(OR(ISTEXT(L1739),ISTEXT(H1739)),"",L1739/H1739)))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307" t="n"/>
      <c r="C1764" s="307" t="n"/>
      <c r="E1764" s="307" t="n"/>
      <c r="F1764" s="32" t="n"/>
      <c r="G1764" s="33">
        <f>IF(F1764="", "", IF(OR(ISTEXT(H1764),ISTEXT(F1764)),"",H1764/F1764))</f>
        <v/>
      </c>
      <c r="H1764" s="33" t="n"/>
      <c r="I1764" s="33" t="n"/>
      <c r="J1764" s="33">
        <f>IF(I1764="", "", IF(OR(ISTEXT(I1764),ISTEXT($F1764)),"",I1764*$F1764))</f>
        <v/>
      </c>
      <c r="K1764" s="33" t="n"/>
      <c r="L1764" s="33">
        <f>IF(K1764="", "", IF(OR(ISTEXT(K1764),ISTEXT($F1764)),"",K1764*$F1764))</f>
        <v/>
      </c>
      <c r="M1764" s="30">
        <f>IF(OR(H1764="",H1764=0),"",IF(K1764="",IF(J1764="","",IF(OR(ISTEXT(J1764),ISTEXT(H1764)),"",J1764/H1764)),IF(OR(ISTEXT(L1764),ISTEXT(H1764)),"",L1764/H1764)))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IF(OR(H1765="",H1765=0),"",IF(L1765="",IF(J1765="","",IF(OR(ISTEXT(J1765),ISTEXT(H1765)),"",J1765/H1765)),IF(OR(ISTEXT(L1765),ISTEXT(H1765)),"",L1765/H1765)))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IF(OR(ISTEXT(H1785),ISTEXT(F1785)),"",H1785/F1785))</f>
        <v/>
      </c>
      <c r="H1785" s="33" t="n"/>
      <c r="I1785" s="33" t="n"/>
      <c r="J1785" s="33">
        <f>IF(I1785="", "", IF(OR(ISTEXT(I1785),ISTEXT($F1785)),"",I1785*$F1785))</f>
        <v/>
      </c>
      <c r="K1785" s="33" t="n"/>
      <c r="L1785" s="33">
        <f>IF(K1785="", "", IF(OR(ISTEXT(K1785),ISTEXT($F1785)),"",K1785*$F1785))</f>
        <v/>
      </c>
      <c r="M1785" s="30">
        <f>IF(OR(H1785="",H1785=0),"",IF(K1785="",IF(J1785="","",IF(OR(ISTEXT(J1785),ISTEXT(H1785)),"",J1785/H1785)),IF(OR(ISTEXT(L1785),ISTEXT(H1785)),"",L1785/H1785)))</f>
        <v/>
      </c>
    </row>
    <row r="1786" ht="13.35" customHeight="1" s="162">
      <c r="B1786" s="307" t="n"/>
      <c r="C1786" s="307" t="n"/>
      <c r="E1786" s="307" t="n"/>
      <c r="F1786" s="32" t="n"/>
      <c r="G1786" s="33">
        <f>IF(F1786="", "", IF(OR(ISTEXT(H1786),ISTEXT(F1786)),"",H1786/F1786))</f>
        <v/>
      </c>
      <c r="H1786" s="33" t="n"/>
      <c r="I1786" s="33" t="n"/>
      <c r="J1786" s="33">
        <f>IF(I1786="", "", IF(OR(ISTEXT(I1786),ISTEXT($F1786)),"",I1786*$F1786))</f>
        <v/>
      </c>
      <c r="K1786" s="33" t="n"/>
      <c r="L1786" s="33">
        <f>IF(K1786="", "", IF(OR(ISTEXT(K1786),ISTEXT($F1786)),"",K1786*$F1786))</f>
        <v/>
      </c>
      <c r="M1786" s="30">
        <f>IF(OR(H1786="",H1786=0),"",IF(K1786="",IF(J1786="","",IF(OR(ISTEXT(J1786),ISTEXT(H1786)),"",J1786/H1786)),IF(OR(ISTEXT(L1786),ISTEXT(H1786)),"",L1786/H1786)))</f>
        <v/>
      </c>
    </row>
    <row r="1787" ht="13.35" customHeight="1" s="162">
      <c r="B1787" s="307" t="n"/>
      <c r="C1787" s="307" t="n"/>
      <c r="E1787" s="307" t="n"/>
      <c r="F1787" s="32" t="n"/>
      <c r="G1787" s="33">
        <f>IF(F1787="", "", IF(OR(ISTEXT(H1787),ISTEXT(F1787)),"",H1787/F1787))</f>
        <v/>
      </c>
      <c r="H1787" s="33" t="n"/>
      <c r="I1787" s="33" t="n"/>
      <c r="J1787" s="33">
        <f>IF(I1787="", "", IF(OR(ISTEXT(I1787),ISTEXT($F1787)),"",I1787*$F1787))</f>
        <v/>
      </c>
      <c r="K1787" s="33" t="n"/>
      <c r="L1787" s="33">
        <f>IF(K1787="", "", IF(OR(ISTEXT(K1787),ISTEXT($F1787)),"",K1787*$F1787))</f>
        <v/>
      </c>
      <c r="M1787" s="30">
        <f>IF(OR(H1787="",H1787=0),"",IF(K1787="",IF(J1787="","",IF(OR(ISTEXT(J1787),ISTEXT(H1787)),"",J1787/H1787)),IF(OR(ISTEXT(L1787),ISTEXT(H1787)),"",L1787/H1787)))</f>
        <v/>
      </c>
    </row>
    <row r="1788" ht="13.35" customHeight="1" s="162">
      <c r="B1788" s="307" t="n"/>
      <c r="C1788" s="307" t="n"/>
      <c r="E1788" s="307" t="n"/>
      <c r="F1788" s="32" t="n"/>
      <c r="G1788" s="33">
        <f>IF(F1788="", "", IF(OR(ISTEXT(H1788),ISTEXT(F1788)),"",H1788/F1788))</f>
        <v/>
      </c>
      <c r="H1788" s="33" t="n"/>
      <c r="I1788" s="33" t="n"/>
      <c r="J1788" s="33">
        <f>IF(I1788="", "", IF(OR(ISTEXT(I1788),ISTEXT($F1788)),"",I1788*$F1788))</f>
        <v/>
      </c>
      <c r="K1788" s="33" t="n"/>
      <c r="L1788" s="33">
        <f>IF(K1788="", "", IF(OR(ISTEXT(K1788),ISTEXT($F1788)),"",K1788*$F1788))</f>
        <v/>
      </c>
      <c r="M1788" s="30">
        <f>IF(OR(H1788="",H1788=0),"",IF(K1788="",IF(J1788="","",IF(OR(ISTEXT(J1788),ISTEXT(H1788)),"",J1788/H1788)),IF(OR(ISTEXT(L1788),ISTEXT(H1788)),"",L1788/H1788)))</f>
        <v/>
      </c>
    </row>
    <row r="1789" ht="13.35" customHeight="1" s="162">
      <c r="B1789" s="307" t="n"/>
      <c r="C1789" s="307" t="n"/>
      <c r="E1789" s="307" t="n"/>
      <c r="F1789" s="32" t="n"/>
      <c r="G1789" s="33">
        <f>IF(F1789="", "", IF(OR(ISTEXT(H1789),ISTEXT(F1789)),"",H1789/F1789))</f>
        <v/>
      </c>
      <c r="H1789" s="33" t="n"/>
      <c r="I1789" s="33" t="n"/>
      <c r="J1789" s="33">
        <f>IF(I1789="", "", IF(OR(ISTEXT(I1789),ISTEXT($F1789)),"",I1789*$F1789))</f>
        <v/>
      </c>
      <c r="K1789" s="33" t="n"/>
      <c r="L1789" s="33">
        <f>IF(K1789="", "", IF(OR(ISTEXT(K1789),ISTEXT($F1789)),"",K1789*$F1789))</f>
        <v/>
      </c>
      <c r="M1789" s="30">
        <f>IF(OR(H1789="",H1789=0),"",IF(K1789="",IF(J1789="","",IF(OR(ISTEXT(J1789),ISTEXT(H1789)),"",J1789/H1789)),IF(OR(ISTEXT(L1789),ISTEXT(H1789)),"",L1789/H1789)))</f>
        <v/>
      </c>
    </row>
    <row r="1790" ht="13.35" customHeight="1" s="162">
      <c r="B1790" s="307" t="n"/>
      <c r="C1790" s="307" t="n"/>
      <c r="E1790" s="307" t="n"/>
      <c r="F1790" s="32" t="n"/>
      <c r="G1790" s="33">
        <f>IF(F1790="", "", IF(OR(ISTEXT(H1790),ISTEXT(F1790)),"",H1790/F1790))</f>
        <v/>
      </c>
      <c r="H1790" s="33" t="n"/>
      <c r="I1790" s="33" t="n"/>
      <c r="J1790" s="33">
        <f>IF(I1790="", "", IF(OR(ISTEXT(I1790),ISTEXT($F1790)),"",I1790*$F1790))</f>
        <v/>
      </c>
      <c r="K1790" s="33" t="n"/>
      <c r="L1790" s="33">
        <f>IF(K1790="", "", IF(OR(ISTEXT(K1790),ISTEXT($F1790)),"",K1790*$F1790))</f>
        <v/>
      </c>
      <c r="M1790" s="30">
        <f>IF(OR(H1790="",H1790=0),"",IF(K1790="",IF(J1790="","",IF(OR(ISTEXT(J1790),ISTEXT(H1790)),"",J1790/H1790)),IF(OR(ISTEXT(L1790),ISTEXT(H1790)),"",L1790/H1790)))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IF(OR(H1791="",H1791=0),"",IF(L1791="",IF(J1791="","",IF(OR(ISTEXT(J1791),ISTEXT(H1791)),"",J1791/H1791)),IF(OR(ISTEXT(L1791),ISTEXT(H1791)),"",L1791/H1791)))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IF(OR(H1817="",H1817=0),"",IF(L1817="",IF(J1817="","",IF(OR(ISTEXT(J1817),ISTEXT(H1817)),"",J1817/H1817)),IF(OR(ISTEXT(L1817),ISTEXT(H1817)),"",L1817/H1817)))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IF(OR(H1843="",H1843=0),"",IF(L1843="",IF(J1843="","",IF(OR(ISTEXT(J1843),ISTEXT(H1843)),"",J1843/H1843)),IF(OR(ISTEXT(L1843),ISTEXT(H1843)),"",L1843/H1843)))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307" t="n"/>
      <c r="C1868" s="307" t="n"/>
      <c r="E1868" s="307" t="n"/>
      <c r="F1868" s="32" t="n"/>
      <c r="G1868" s="33">
        <f>IF(F1868="", "", IF(OR(ISTEXT(H1868),ISTEXT(F1868)),"",H1868/F1868))</f>
        <v/>
      </c>
      <c r="H1868" s="33" t="n"/>
      <c r="I1868" s="33" t="n"/>
      <c r="J1868" s="33">
        <f>IF(I1868="", "", IF(OR(ISTEXT(I1868),ISTEXT($F1868)),"",I1868*$F1868))</f>
        <v/>
      </c>
      <c r="K1868" s="33" t="n"/>
      <c r="L1868" s="33">
        <f>IF(K1868="", "", IF(OR(ISTEXT(K1868),ISTEXT($F1868)),"",K1868*$F1868))</f>
        <v/>
      </c>
      <c r="M1868" s="30">
        <f>IF(OR(H1868="",H1868=0),"",IF(K1868="",IF(J1868="","",IF(OR(ISTEXT(J1868),ISTEXT(H1868)),"",J1868/H1868)),IF(OR(ISTEXT(L1868),ISTEXT(H1868)),"",L1868/H1868)))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IF(OR(H1869="",H1869=0),"",IF(L1869="",IF(J1869="","",IF(OR(ISTEXT(J1869),ISTEXT(H1869)),"",J1869/H1869)),IF(OR(ISTEXT(L1869),ISTEXT(H1869)),"",L1869/H1869)))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IF(OR(ISTEXT(H1889),ISTEXT(F1889)),"",H1889/F1889))</f>
        <v/>
      </c>
      <c r="H1889" s="33" t="n"/>
      <c r="I1889" s="33" t="n"/>
      <c r="J1889" s="33">
        <f>IF(I1889="", "", IF(OR(ISTEXT(I1889),ISTEXT($F1889)),"",I1889*$F1889))</f>
        <v/>
      </c>
      <c r="K1889" s="33" t="n"/>
      <c r="L1889" s="33">
        <f>IF(K1889="", "", IF(OR(ISTEXT(K1889),ISTEXT($F1889)),"",K1889*$F1889))</f>
        <v/>
      </c>
      <c r="M1889" s="30">
        <f>IF(OR(H1889="",H1889=0),"",IF(K1889="",IF(J1889="","",IF(OR(ISTEXT(J1889),ISTEXT(H1889)),"",J1889/H1889)),IF(OR(ISTEXT(L1889),ISTEXT(H1889)),"",L1889/H1889)))</f>
        <v/>
      </c>
    </row>
    <row r="1890" ht="13.35" customHeight="1" s="162">
      <c r="B1890" s="307" t="n"/>
      <c r="C1890" s="307" t="n"/>
      <c r="E1890" s="307" t="n"/>
      <c r="F1890" s="32" t="n"/>
      <c r="G1890" s="33">
        <f>IF(F1890="", "", IF(OR(ISTEXT(H1890),ISTEXT(F1890)),"",H1890/F1890))</f>
        <v/>
      </c>
      <c r="H1890" s="33" t="n"/>
      <c r="I1890" s="33" t="n"/>
      <c r="J1890" s="33">
        <f>IF(I1890="", "", IF(OR(ISTEXT(I1890),ISTEXT($F1890)),"",I1890*$F1890))</f>
        <v/>
      </c>
      <c r="K1890" s="33" t="n"/>
      <c r="L1890" s="33">
        <f>IF(K1890="", "", IF(OR(ISTEXT(K1890),ISTEXT($F1890)),"",K1890*$F1890))</f>
        <v/>
      </c>
      <c r="M1890" s="30">
        <f>IF(OR(H1890="",H1890=0),"",IF(K1890="",IF(J1890="","",IF(OR(ISTEXT(J1890),ISTEXT(H1890)),"",J1890/H1890)),IF(OR(ISTEXT(L1890),ISTEXT(H1890)),"",L1890/H1890)))</f>
        <v/>
      </c>
    </row>
    <row r="1891" ht="13.35" customHeight="1" s="162">
      <c r="B1891" s="307" t="n"/>
      <c r="C1891" s="307" t="n"/>
      <c r="E1891" s="307" t="n"/>
      <c r="F1891" s="32" t="n"/>
      <c r="G1891" s="33">
        <f>IF(F1891="", "", IF(OR(ISTEXT(H1891),ISTEXT(F1891)),"",H1891/F1891))</f>
        <v/>
      </c>
      <c r="H1891" s="33" t="n"/>
      <c r="I1891" s="33" t="n"/>
      <c r="J1891" s="33">
        <f>IF(I1891="", "", IF(OR(ISTEXT(I1891),ISTEXT($F1891)),"",I1891*$F1891))</f>
        <v/>
      </c>
      <c r="K1891" s="33" t="n"/>
      <c r="L1891" s="33">
        <f>IF(K1891="", "", IF(OR(ISTEXT(K1891),ISTEXT($F1891)),"",K1891*$F1891))</f>
        <v/>
      </c>
      <c r="M1891" s="30">
        <f>IF(OR(H1891="",H1891=0),"",IF(K1891="",IF(J1891="","",IF(OR(ISTEXT(J1891),ISTEXT(H1891)),"",J1891/H1891)),IF(OR(ISTEXT(L1891),ISTEXT(H1891)),"",L1891/H1891)))</f>
        <v/>
      </c>
    </row>
    <row r="1892" ht="13.35" customHeight="1" s="162">
      <c r="B1892" s="307" t="n"/>
      <c r="C1892" s="307" t="n"/>
      <c r="E1892" s="307" t="n"/>
      <c r="F1892" s="32" t="n"/>
      <c r="G1892" s="33">
        <f>IF(F1892="", "", IF(OR(ISTEXT(H1892),ISTEXT(F1892)),"",H1892/F1892))</f>
        <v/>
      </c>
      <c r="H1892" s="33" t="n"/>
      <c r="I1892" s="33" t="n"/>
      <c r="J1892" s="33">
        <f>IF(I1892="", "", IF(OR(ISTEXT(I1892),ISTEXT($F1892)),"",I1892*$F1892))</f>
        <v/>
      </c>
      <c r="K1892" s="33" t="n"/>
      <c r="L1892" s="33">
        <f>IF(K1892="", "", IF(OR(ISTEXT(K1892),ISTEXT($F1892)),"",K1892*$F1892))</f>
        <v/>
      </c>
      <c r="M1892" s="30">
        <f>IF(OR(H1892="",H1892=0),"",IF(K1892="",IF(J1892="","",IF(OR(ISTEXT(J1892),ISTEXT(H1892)),"",J1892/H1892)),IF(OR(ISTEXT(L1892),ISTEXT(H1892)),"",L1892/H1892)))</f>
        <v/>
      </c>
    </row>
    <row r="1893" ht="13.35" customHeight="1" s="162">
      <c r="B1893" s="307" t="n"/>
      <c r="C1893" s="307" t="n"/>
      <c r="E1893" s="307" t="n"/>
      <c r="F1893" s="32" t="n"/>
      <c r="G1893" s="33">
        <f>IF(F1893="", "", IF(OR(ISTEXT(H1893),ISTEXT(F1893)),"",H1893/F1893))</f>
        <v/>
      </c>
      <c r="H1893" s="33" t="n"/>
      <c r="I1893" s="33" t="n"/>
      <c r="J1893" s="33">
        <f>IF(I1893="", "", IF(OR(ISTEXT(I1893),ISTEXT($F1893)),"",I1893*$F1893))</f>
        <v/>
      </c>
      <c r="K1893" s="33" t="n"/>
      <c r="L1893" s="33">
        <f>IF(K1893="", "", IF(OR(ISTEXT(K1893),ISTEXT($F1893)),"",K1893*$F1893))</f>
        <v/>
      </c>
      <c r="M1893" s="30">
        <f>IF(OR(H1893="",H1893=0),"",IF(K1893="",IF(J1893="","",IF(OR(ISTEXT(J1893),ISTEXT(H1893)),"",J1893/H1893)),IF(OR(ISTEXT(L1893),ISTEXT(H1893)),"",L1893/H1893)))</f>
        <v/>
      </c>
    </row>
    <row r="1894" ht="13.35" customHeight="1" s="162">
      <c r="B1894" s="307" t="n"/>
      <c r="C1894" s="307" t="n"/>
      <c r="E1894" s="307" t="n"/>
      <c r="F1894" s="32" t="n"/>
      <c r="G1894" s="33">
        <f>IF(F1894="", "", IF(OR(ISTEXT(H1894),ISTEXT(F1894)),"",H1894/F1894))</f>
        <v/>
      </c>
      <c r="H1894" s="33" t="n"/>
      <c r="I1894" s="33" t="n"/>
      <c r="J1894" s="33">
        <f>IF(I1894="", "", IF(OR(ISTEXT(I1894),ISTEXT($F1894)),"",I1894*$F1894))</f>
        <v/>
      </c>
      <c r="K1894" s="33" t="n"/>
      <c r="L1894" s="33">
        <f>IF(K1894="", "", IF(OR(ISTEXT(K1894),ISTEXT($F1894)),"",K1894*$F1894))</f>
        <v/>
      </c>
      <c r="M1894" s="30">
        <f>IF(OR(H1894="",H1894=0),"",IF(K1894="",IF(J1894="","",IF(OR(ISTEXT(J1894),ISTEXT(H1894)),"",J1894/H1894)),IF(OR(ISTEXT(L1894),ISTEXT(H1894)),"",L1894/H1894)))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IF(OR(H1895="",H1895=0),"",IF(L1895="",IF(J1895="","",IF(OR(ISTEXT(J1895),ISTEXT(H1895)),"",J1895/H1895)),IF(OR(ISTEXT(L1895),ISTEXT(H1895)),"",L1895/H1895)))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IF(OR(H1921="",H1921=0),"",IF(L1921="",IF(J1921="","",IF(OR(ISTEXT(J1921),ISTEXT(H1921)),"",J1921/H1921)),IF(OR(ISTEXT(L1921),ISTEXT(H1921)),"",L1921/H1921)))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IF(OR(H1947="",H1947=0),"",IF(L1947="",IF(J1947="","",IF(OR(ISTEXT(J1947),ISTEXT(H1947)),"",J1947/H1947)),IF(OR(ISTEXT(L1947),ISTEXT(H1947)),"",L1947/H1947)))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307" t="n"/>
      <c r="C1972" s="307" t="n"/>
      <c r="E1972" s="307" t="n"/>
      <c r="F1972" s="32" t="n"/>
      <c r="G1972" s="33">
        <f>IF(F1972="", "", IF(OR(ISTEXT(H1972),ISTEXT(F1972)),"",H1972/F1972))</f>
        <v/>
      </c>
      <c r="H1972" s="33" t="n"/>
      <c r="I1972" s="33" t="n"/>
      <c r="J1972" s="33">
        <f>IF(I1972="", "", IF(OR(ISTEXT(I1972),ISTEXT($F1972)),"",I1972*$F1972))</f>
        <v/>
      </c>
      <c r="K1972" s="33" t="n"/>
      <c r="L1972" s="33">
        <f>IF(K1972="", "", IF(OR(ISTEXT(K1972),ISTEXT($F1972)),"",K1972*$F1972))</f>
        <v/>
      </c>
      <c r="M1972" s="30">
        <f>IF(OR(H1972="",H1972=0),"",IF(K1972="",IF(J1972="","",IF(OR(ISTEXT(J1972),ISTEXT(H1972)),"",J1972/H1972)),IF(OR(ISTEXT(L1972),ISTEXT(H1972)),"",L1972/H1972)))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IF(OR(H1973="",H1973=0),"",IF(L1973="",IF(J1973="","",IF(OR(ISTEXT(J1973),ISTEXT(H1973)),"",J1973/H1973)),IF(OR(ISTEXT(L1973),ISTEXT(H1973)),"",L1973/H1973)))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IF(OR(ISTEXT(H1993),ISTEXT(F1993)),"",H1993/F1993))</f>
        <v/>
      </c>
      <c r="H1993" s="33" t="n"/>
      <c r="I1993" s="33" t="n"/>
      <c r="J1993" s="33">
        <f>IF(I1993="", "", IF(OR(ISTEXT(I1993),ISTEXT($F1993)),"",I1993*$F1993))</f>
        <v/>
      </c>
      <c r="K1993" s="33" t="n"/>
      <c r="L1993" s="33">
        <f>IF(K1993="", "", IF(OR(ISTEXT(K1993),ISTEXT($F1993)),"",K1993*$F1993))</f>
        <v/>
      </c>
      <c r="M1993" s="30">
        <f>IF(OR(H1993="",H1993=0),"",IF(K1993="",IF(J1993="","",IF(OR(ISTEXT(J1993),ISTEXT(H1993)),"",J1993/H1993)),IF(OR(ISTEXT(L1993),ISTEXT(H1993)),"",L1993/H1993)))</f>
        <v/>
      </c>
    </row>
    <row r="1994" ht="13.35" customHeight="1" s="162">
      <c r="B1994" s="307" t="n"/>
      <c r="C1994" s="307" t="n"/>
      <c r="E1994" s="307" t="n"/>
      <c r="F1994" s="32" t="n"/>
      <c r="G1994" s="33">
        <f>IF(F1994="", "", IF(OR(ISTEXT(H1994),ISTEXT(F1994)),"",H1994/F1994))</f>
        <v/>
      </c>
      <c r="H1994" s="33" t="n"/>
      <c r="I1994" s="33" t="n"/>
      <c r="J1994" s="33">
        <f>IF(I1994="", "", IF(OR(ISTEXT(I1994),ISTEXT($F1994)),"",I1994*$F1994))</f>
        <v/>
      </c>
      <c r="K1994" s="33" t="n"/>
      <c r="L1994" s="33">
        <f>IF(K1994="", "", IF(OR(ISTEXT(K1994),ISTEXT($F1994)),"",K1994*$F1994))</f>
        <v/>
      </c>
      <c r="M1994" s="30">
        <f>IF(OR(H1994="",H1994=0),"",IF(K1994="",IF(J1994="","",IF(OR(ISTEXT(J1994),ISTEXT(H1994)),"",J1994/H1994)),IF(OR(ISTEXT(L1994),ISTEXT(H1994)),"",L1994/H1994)))</f>
        <v/>
      </c>
    </row>
    <row r="1995" ht="13.35" customHeight="1" s="162">
      <c r="B1995" s="307" t="n"/>
      <c r="C1995" s="307" t="n"/>
      <c r="E1995" s="307" t="n"/>
      <c r="F1995" s="32" t="n"/>
      <c r="G1995" s="33">
        <f>IF(F1995="", "", IF(OR(ISTEXT(H1995),ISTEXT(F1995)),"",H1995/F1995))</f>
        <v/>
      </c>
      <c r="H1995" s="33" t="n"/>
      <c r="I1995" s="33" t="n"/>
      <c r="J1995" s="33">
        <f>IF(I1995="", "", IF(OR(ISTEXT(I1995),ISTEXT($F1995)),"",I1995*$F1995))</f>
        <v/>
      </c>
      <c r="K1995" s="33" t="n"/>
      <c r="L1995" s="33">
        <f>IF(K1995="", "", IF(OR(ISTEXT(K1995),ISTEXT($F1995)),"",K1995*$F1995))</f>
        <v/>
      </c>
      <c r="M1995" s="30">
        <f>IF(OR(H1995="",H1995=0),"",IF(K1995="",IF(J1995="","",IF(OR(ISTEXT(J1995),ISTEXT(H1995)),"",J1995/H1995)),IF(OR(ISTEXT(L1995),ISTEXT(H1995)),"",L1995/H1995)))</f>
        <v/>
      </c>
    </row>
    <row r="1996" ht="13.35" customHeight="1" s="162">
      <c r="B1996" s="307" t="n"/>
      <c r="C1996" s="307" t="n"/>
      <c r="E1996" s="307" t="n"/>
      <c r="F1996" s="32" t="n"/>
      <c r="G1996" s="33">
        <f>IF(F1996="", "", IF(OR(ISTEXT(H1996),ISTEXT(F1996)),"",H1996/F1996))</f>
        <v/>
      </c>
      <c r="H1996" s="33" t="n"/>
      <c r="I1996" s="33" t="n"/>
      <c r="J1996" s="33">
        <f>IF(I1996="", "", IF(OR(ISTEXT(I1996),ISTEXT($F1996)),"",I1996*$F1996))</f>
        <v/>
      </c>
      <c r="K1996" s="33" t="n"/>
      <c r="L1996" s="33">
        <f>IF(K1996="", "", IF(OR(ISTEXT(K1996),ISTEXT($F1996)),"",K1996*$F1996))</f>
        <v/>
      </c>
      <c r="M1996" s="30">
        <f>IF(OR(H1996="",H1996=0),"",IF(K1996="",IF(J1996="","",IF(OR(ISTEXT(J1996),ISTEXT(H1996)),"",J1996/H1996)),IF(OR(ISTEXT(L1996),ISTEXT(H1996)),"",L1996/H1996)))</f>
        <v/>
      </c>
    </row>
    <row r="1997" ht="13.35" customHeight="1" s="162">
      <c r="B1997" s="307" t="n"/>
      <c r="C1997" s="307" t="n"/>
      <c r="E1997" s="307" t="n"/>
      <c r="F1997" s="32" t="n"/>
      <c r="G1997" s="33">
        <f>IF(F1997="", "", IF(OR(ISTEXT(H1997),ISTEXT(F1997)),"",H1997/F1997))</f>
        <v/>
      </c>
      <c r="H1997" s="33" t="n"/>
      <c r="I1997" s="33" t="n"/>
      <c r="J1997" s="33">
        <f>IF(I1997="", "", IF(OR(ISTEXT(I1997),ISTEXT($F1997)),"",I1997*$F1997))</f>
        <v/>
      </c>
      <c r="K1997" s="33" t="n"/>
      <c r="L1997" s="33">
        <f>IF(K1997="", "", IF(OR(ISTEXT(K1997),ISTEXT($F1997)),"",K1997*$F1997))</f>
        <v/>
      </c>
      <c r="M1997" s="30">
        <f>IF(OR(H1997="",H1997=0),"",IF(K1997="",IF(J1997="","",IF(OR(ISTEXT(J1997),ISTEXT(H1997)),"",J1997/H1997)),IF(OR(ISTEXT(L1997),ISTEXT(H1997)),"",L1997/H1997)))</f>
        <v/>
      </c>
    </row>
    <row r="1998" ht="13.35" customHeight="1" s="162">
      <c r="B1998" s="307" t="n"/>
      <c r="C1998" s="307" t="n"/>
      <c r="E1998" s="307" t="n"/>
      <c r="F1998" s="32" t="n"/>
      <c r="G1998" s="33">
        <f>IF(F1998="", "", IF(OR(ISTEXT(H1998),ISTEXT(F1998)),"",H1998/F1998))</f>
        <v/>
      </c>
      <c r="H1998" s="33" t="n"/>
      <c r="I1998" s="33" t="n"/>
      <c r="J1998" s="33">
        <f>IF(I1998="", "", IF(OR(ISTEXT(I1998),ISTEXT($F1998)),"",I1998*$F1998))</f>
        <v/>
      </c>
      <c r="K1998" s="33" t="n"/>
      <c r="L1998" s="33">
        <f>IF(K1998="", "", IF(OR(ISTEXT(K1998),ISTEXT($F1998)),"",K1998*$F1998))</f>
        <v/>
      </c>
      <c r="M1998" s="30">
        <f>IF(OR(H1998="",H1998=0),"",IF(K1998="",IF(J1998="","",IF(OR(ISTEXT(J1998),ISTEXT(H1998)),"",J1998/H1998)),IF(OR(ISTEXT(L1998),ISTEXT(H1998)),"",L1998/H1998)))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IF(OR(H1999="",H1999=0),"",IF(L1999="",IF(J1999="","",IF(OR(ISTEXT(J1999),ISTEXT(H1999)),"",J1999/H1999)),IF(OR(ISTEXT(L1999),ISTEXT(H1999)),"",L1999/H1999)))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IF(OR(H2025="",H2025=0),"",IF(L2025="",IF(J2025="","",IF(OR(ISTEXT(J2025),ISTEXT(H2025)),"",J2025/H2025)),IF(OR(ISTEXT(L2025),ISTEXT(H2025)),"",L2025/H2025)))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IF(OR(H2051="",H2051=0),"",IF(L2051="",IF(J2051="","",IF(OR(ISTEXT(J2051),ISTEXT(H2051)),"",J2051/H2051)),IF(OR(ISTEXT(L2051),ISTEXT(H2051)),"",L2051/H2051)))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307" t="n"/>
      <c r="C2076" s="307" t="n"/>
      <c r="E2076" s="307" t="n"/>
      <c r="F2076" s="32" t="n"/>
      <c r="G2076" s="33">
        <f>IF(F2076="", "", IF(OR(ISTEXT(H2076),ISTEXT(F2076)),"",H2076/F2076))</f>
        <v/>
      </c>
      <c r="H2076" s="33" t="n"/>
      <c r="I2076" s="33" t="n"/>
      <c r="J2076" s="33">
        <f>IF(I2076="", "", IF(OR(ISTEXT(I2076),ISTEXT($F2076)),"",I2076*$F2076))</f>
        <v/>
      </c>
      <c r="K2076" s="33" t="n"/>
      <c r="L2076" s="33">
        <f>IF(K2076="", "", IF(OR(ISTEXT(K2076),ISTEXT($F2076)),"",K2076*$F2076))</f>
        <v/>
      </c>
      <c r="M2076" s="30">
        <f>IF(OR(H2076="",H2076=0),"",IF(K2076="",IF(J2076="","",IF(OR(ISTEXT(J2076),ISTEXT(H2076)),"",J2076/H2076)),IF(OR(ISTEXT(L2076),ISTEXT(H2076)),"",L2076/H2076)))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IF(OR(H2077="",H2077=0),"",IF(L2077="",IF(J2077="","",IF(OR(ISTEXT(J2077),ISTEXT(H2077)),"",J2077/H2077)),IF(OR(ISTEXT(L2077),ISTEXT(H2077)),"",L2077/H2077)))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scale="89" orientation="portrait"/>
  <headerFooter>
    <oddHeader>&amp;L&amp;G&amp;C&amp;"+,Bold"&amp;16&amp;K1F1F1FVAV Terminal Report</oddHeader>
    <oddFooter>&amp;C&amp;8Page &amp;P</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view="pageBreakPreview" tabSelected="0"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IF(OR($I10="",J10=""),"",IF(OR(ISTEXT(J10),$E$18="N/A",$E$18="Not Avail.",$E$18="Not Acc.",$E$18="N/L",$I10="N/A",$I10="Not Avail.",$I10="Not Acc.",$I10="N/L"),"",J10*IFERROR(INDEX('{Dropdowns}'!$J:$J,MATCH($E$18&amp;"|"&amp;$I10,'{Dropdowns}'!$H:$H,0)),0)*IFERROR(INDEX('{Dropdowns}'!$K:$K,MATCH($E$18&amp;"|"&amp;$I10,'{Dropdowns}'!$H:$H,0)),0)))</f>
        <v/>
      </c>
      <c r="L10" s="195">
        <f>IF(COUNT(S10:U10)=0,"",AVERAGE(S10:U10))</f>
        <v/>
      </c>
      <c r="M10" s="195">
        <f>IF(OR($I10="",L10=""),"",IF(OR(ISTEXT(L10),$E$18="N/A",$E$18="Not Avail.",$E$18="Not Acc.",$E$18="N/L",$I10="N/A",$I10="Not Avail.",$I10="Not Acc.",$I10="N/L"),"",L10*IFERROR(INDEX('{Dropdowns}'!$J:$J,MATCH($E$18&amp;"|"&amp;$I10,'{Dropdowns}'!$H:$H,0)),0)*IFERROR(INDEX('{Dropdowns}'!$K:$K,MATCH($E$18&amp;"|"&amp;$I10,'{Dropdowns}'!$H:$H,0)),0)))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IF(OR($I11="",J11=""),"",IF(OR(ISTEXT(J11),$E$18="N/A",$E$18="Not Avail.",$E$18="Not Acc.",$E$18="N/L",$I11="N/A",$I11="Not Avail.",$I11="Not Acc.",$I11="N/L"),"",J11*IFERROR(INDEX('{Dropdowns}'!$J:$J,MATCH($E$18&amp;"|"&amp;$I11,'{Dropdowns}'!$H:$H,0)),0)*IFERROR(INDEX('{Dropdowns}'!$K:$K,MATCH($E$18&amp;"|"&amp;$I11,'{Dropdowns}'!$H:$H,0)),0)))</f>
        <v/>
      </c>
      <c r="L11" s="195">
        <f>IF(COUNT(S11:U11)=0,"",AVERAGE(S11:U11))</f>
        <v/>
      </c>
      <c r="M11" s="195">
        <f>IF(OR($I11="",L11=""),"",IF(OR(ISTEXT(L11),$E$18="N/A",$E$18="Not Avail.",$E$18="Not Acc.",$E$18="N/L",$I11="N/A",$I11="Not Avail.",$I11="Not Acc.",$I11="N/L"),"",L11*IFERROR(INDEX('{Dropdowns}'!$J:$J,MATCH($E$18&amp;"|"&amp;$I11,'{Dropdowns}'!$H:$H,0)),0)*IFERROR(INDEX('{Dropdowns}'!$K:$K,MATCH($E$18&amp;"|"&amp;$I11,'{Dropdowns}'!$H:$H,0)),0)))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IF(OR($I12="",J12=""),"",IF(OR(ISTEXT(J12),$E$18="N/A",$E$18="Not Avail.",$E$18="Not Acc.",$E$18="N/L",$I12="N/A",$I12="Not Avail.",$I12="Not Acc.",$I12="N/L"),"",J12*IFERROR(INDEX('{Dropdowns}'!$J:$J,MATCH($E$18&amp;"|"&amp;$I12,'{Dropdowns}'!$H:$H,0)),0)*IFERROR(INDEX('{Dropdowns}'!$K:$K,MATCH($E$18&amp;"|"&amp;$I12,'{Dropdowns}'!$H:$H,0)),0)))</f>
        <v/>
      </c>
      <c r="L12" s="195">
        <f>IF(COUNT(S12:U12)=0,"",AVERAGE(S12:U12))</f>
        <v/>
      </c>
      <c r="M12" s="195">
        <f>IF(OR($I12="",L12=""),"",IF(OR(ISTEXT(L12),$E$18="N/A",$E$18="Not Avail.",$E$18="Not Acc.",$E$18="N/L",$I12="N/A",$I12="Not Avail.",$I12="Not Acc.",$I12="N/L"),"",L12*IFERROR(INDEX('{Dropdowns}'!$J:$J,MATCH($E$18&amp;"|"&amp;$I12,'{Dropdowns}'!$H:$H,0)),0)*IFERROR(INDEX('{Dropdowns}'!$K:$K,MATCH($E$18&amp;"|"&amp;$I12,'{Dropdowns}'!$H:$H,0)),0)))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IF(OR($I13="",J13=""),"",IF(OR(ISTEXT(J13),$E$18="N/A",$E$18="Not Avail.",$E$18="Not Acc.",$E$18="N/L",$I13="N/A",$I13="Not Avail.",$I13="Not Acc.",$I13="N/L"),"",J13*IFERROR(INDEX('{Dropdowns}'!$J:$J,MATCH($E$18&amp;"|"&amp;$I13,'{Dropdowns}'!$H:$H,0)),0)*IFERROR(INDEX('{Dropdowns}'!$K:$K,MATCH($E$18&amp;"|"&amp;$I13,'{Dropdowns}'!$H:$H,0)),0)))</f>
        <v/>
      </c>
      <c r="L13" s="195">
        <f>IF(COUNT(S13:U13)=0,"",AVERAGE(S13:U13))</f>
        <v/>
      </c>
      <c r="M13" s="195">
        <f>IF(OR($I13="",L13=""),"",IF(OR(ISTEXT(L13),$E$18="N/A",$E$18="Not Avail.",$E$18="Not Acc.",$E$18="N/L",$I13="N/A",$I13="Not Avail.",$I13="Not Acc.",$I13="N/L"),"",L13*IFERROR(INDEX('{Dropdowns}'!$J:$J,MATCH($E$18&amp;"|"&amp;$I13,'{Dropdowns}'!$H:$H,0)),0)*IFERROR(INDEX('{Dropdowns}'!$K:$K,MATCH($E$18&amp;"|"&amp;$I13,'{Dropdowns}'!$H:$H,0)),0)))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IF(OR($I14="",J14=""),"",IF(OR(ISTEXT(J14),$E$18="N/A",$E$18="Not Avail.",$E$18="Not Acc.",$E$18="N/L",$I14="N/A",$I14="Not Avail.",$I14="Not Acc.",$I14="N/L"),"",J14*IFERROR(INDEX('{Dropdowns}'!$J:$J,MATCH($E$18&amp;"|"&amp;$I14,'{Dropdowns}'!$H:$H,0)),0)*IFERROR(INDEX('{Dropdowns}'!$K:$K,MATCH($E$18&amp;"|"&amp;$I14,'{Dropdowns}'!$H:$H,0)),0)))</f>
        <v/>
      </c>
      <c r="L14" s="195">
        <f>IF(COUNT(S14:U14)=0,"",AVERAGE(S14:U14))</f>
        <v/>
      </c>
      <c r="M14" s="195">
        <f>IF(OR($I14="",L14=""),"",IF(OR(ISTEXT(L14),$E$18="N/A",$E$18="Not Avail.",$E$18="Not Acc.",$E$18="N/L",$I14="N/A",$I14="Not Avail.",$I14="Not Acc.",$I14="N/L"),"",L14*IFERROR(INDEX('{Dropdowns}'!$J:$J,MATCH($E$18&amp;"|"&amp;$I14,'{Dropdowns}'!$H:$H,0)),0)*IFERROR(INDEX('{Dropdowns}'!$K:$K,MATCH($E$18&amp;"|"&amp;$I14,'{Dropdowns}'!$H:$H,0)),0)))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IF(OR($I15="",J15=""),"",IF(OR(ISTEXT(J15),$E$18="N/A",$E$18="Not Avail.",$E$18="Not Acc.",$E$18="N/L",$I15="N/A",$I15="Not Avail.",$I15="Not Acc.",$I15="N/L"),"",J15*IFERROR(INDEX('{Dropdowns}'!$J:$J,MATCH($E$18&amp;"|"&amp;$I15,'{Dropdowns}'!$H:$H,0)),0)*IFERROR(INDEX('{Dropdowns}'!$K:$K,MATCH($E$18&amp;"|"&amp;$I15,'{Dropdowns}'!$H:$H,0)),0)))</f>
        <v/>
      </c>
      <c r="L15" s="195">
        <f>IF(COUNT(S15:U15)=0,"",AVERAGE(S15:U15))</f>
        <v/>
      </c>
      <c r="M15" s="195">
        <f>IF(OR($I15="",L15=""),"",IF(OR(ISTEXT(L15),$E$18="N/A",$E$18="Not Avail.",$E$18="Not Acc.",$E$18="N/L",$I15="N/A",$I15="Not Avail.",$I15="Not Acc.",$I15="N/L"),"",L15*IFERROR(INDEX('{Dropdowns}'!$J:$J,MATCH($E$18&amp;"|"&amp;$I15,'{Dropdowns}'!$H:$H,0)),0)*IFERROR(INDEX('{Dropdowns}'!$K:$K,MATCH($E$18&amp;"|"&amp;$I15,'{Dropdowns}'!$H:$H,0)),0)))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IF(OR($I16="",J16=""),"",IF(OR(ISTEXT(J16),$E$18="N/A",$E$18="Not Avail.",$E$18="Not Acc.",$E$18="N/L",$I16="N/A",$I16="Not Avail.",$I16="Not Acc.",$I16="N/L"),"",J16*IFERROR(INDEX('{Dropdowns}'!$J:$J,MATCH($E$18&amp;"|"&amp;$I16,'{Dropdowns}'!$H:$H,0)),0)*IFERROR(INDEX('{Dropdowns}'!$K:$K,MATCH($E$18&amp;"|"&amp;$I16,'{Dropdowns}'!$H:$H,0)),0)))</f>
        <v/>
      </c>
      <c r="L16" s="195">
        <f>IF(COUNT(S16:U16)=0,"",AVERAGE(S16:U16))</f>
        <v/>
      </c>
      <c r="M16" s="195">
        <f>IF(OR($I16="",L16=""),"",IF(OR(ISTEXT(L16),$E$18="N/A",$E$18="Not Avail.",$E$18="Not Acc.",$E$18="N/L",$I16="N/A",$I16="Not Avail.",$I16="Not Acc.",$I16="N/L"),"",L16*IFERROR(INDEX('{Dropdowns}'!$J:$J,MATCH($E$18&amp;"|"&amp;$I16,'{Dropdowns}'!$H:$H,0)),0)*IFERROR(INDEX('{Dropdowns}'!$K:$K,MATCH($E$18&amp;"|"&amp;$I16,'{Dropdowns}'!$H:$H,0)),0)))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IF(OR($I17="",J17=""),"",IF(OR(ISTEXT(J17),$E$18="N/A",$E$18="Not Avail.",$E$18="Not Acc.",$E$18="N/L",$I17="N/A",$I17="Not Avail.",$I17="Not Acc.",$I17="N/L"),"",J17*IFERROR(INDEX('{Dropdowns}'!$J:$J,MATCH($E$18&amp;"|"&amp;$I17,'{Dropdowns}'!$H:$H,0)),0)*IFERROR(INDEX('{Dropdowns}'!$K:$K,MATCH($E$18&amp;"|"&amp;$I17,'{Dropdowns}'!$H:$H,0)),0)))</f>
        <v/>
      </c>
      <c r="L17" s="195">
        <f>IF(COUNT(S17:U17)=0,"",AVERAGE(S17:U17))</f>
        <v/>
      </c>
      <c r="M17" s="195">
        <f>IF(OR($I17="",L17=""),"",IF(OR(ISTEXT(L17),$E$18="N/A",$E$18="Not Avail.",$E$18="Not Acc.",$E$18="N/L",$I17="N/A",$I17="Not Avail.",$I17="Not Acc.",$I17="N/L"),"",L17*IFERROR(INDEX('{Dropdowns}'!$J:$J,MATCH($E$18&amp;"|"&amp;$I17,'{Dropdowns}'!$H:$H,0)),0)*IFERROR(INDEX('{Dropdowns}'!$K:$K,MATCH($E$18&amp;"|"&amp;$I17,'{Dropdowns}'!$H:$H,0)),0)))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IF(OR($I18="",J18=""),"",IF(OR(ISTEXT(J18),$E$18="N/A",$E$18="Not Avail.",$E$18="Not Acc.",$E$18="N/L",$I18="N/A",$I18="Not Avail.",$I18="Not Acc.",$I18="N/L"),"",J18*IFERROR(INDEX('{Dropdowns}'!$J:$J,MATCH($E$18&amp;"|"&amp;$I18,'{Dropdowns}'!$H:$H,0)),0)*IFERROR(INDEX('{Dropdowns}'!$K:$K,MATCH($E$18&amp;"|"&amp;$I18,'{Dropdowns}'!$H:$H,0)),0)))</f>
        <v/>
      </c>
      <c r="L18" s="195">
        <f>IF(COUNT(S18:U18)=0,"",AVERAGE(S18:U18))</f>
        <v/>
      </c>
      <c r="M18" s="195">
        <f>IF(OR($I18="",L18=""),"",IF(OR(ISTEXT(L18),$E$18="N/A",$E$18="Not Avail.",$E$18="Not Acc.",$E$18="N/L",$I18="N/A",$I18="Not Avail.",$I18="Not Acc.",$I18="N/L"),"",L18*IFERROR(INDEX('{Dropdowns}'!$J:$J,MATCH($E$18&amp;"|"&amp;$I18,'{Dropdowns}'!$H:$H,0)),0)*IFERROR(INDEX('{Dropdowns}'!$K:$K,MATCH($E$18&amp;"|"&amp;$I18,'{Dropdowns}'!$H:$H,0)),0)))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IF(OR($I19="",J19=""),"",IF(OR(ISTEXT(J19),$E$18="N/A",$E$18="Not Avail.",$E$18="Not Acc.",$E$18="N/L",$I19="N/A",$I19="Not Avail.",$I19="Not Acc.",$I19="N/L"),"",J19*IFERROR(INDEX('{Dropdowns}'!$J:$J,MATCH($E$18&amp;"|"&amp;$I19,'{Dropdowns}'!$H:$H,0)),0)*IFERROR(INDEX('{Dropdowns}'!$K:$K,MATCH($E$18&amp;"|"&amp;$I19,'{Dropdowns}'!$H:$H,0)),0)))</f>
        <v/>
      </c>
      <c r="L19" s="195">
        <f>IF(COUNT(S19:U19)=0,"",AVERAGE(S19:U19))</f>
        <v/>
      </c>
      <c r="M19" s="195">
        <f>IF(OR($I19="",L19=""),"",IF(OR(ISTEXT(L19),$E$18="N/A",$E$18="Not Avail.",$E$18="Not Acc.",$E$18="N/L",$I19="N/A",$I19="Not Avail.",$I19="Not Acc.",$I19="N/L"),"",L19*IFERROR(INDEX('{Dropdowns}'!$J:$J,MATCH($E$18&amp;"|"&amp;$I19,'{Dropdowns}'!$H:$H,0)),0)*IFERROR(INDEX('{Dropdowns}'!$K:$K,MATCH($E$18&amp;"|"&amp;$I19,'{Dropdowns}'!$H:$H,0)),0)))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IF(OR($I20="",J20=""),"",IF(OR(ISTEXT(J20),$E$18="N/A",$E$18="Not Avail.",$E$18="Not Acc.",$E$18="N/L",$I20="N/A",$I20="Not Avail.",$I20="Not Acc.",$I20="N/L"),"",J20*IFERROR(INDEX('{Dropdowns}'!$J:$J,MATCH($E$18&amp;"|"&amp;$I20,'{Dropdowns}'!$H:$H,0)),0)*IFERROR(INDEX('{Dropdowns}'!$K:$K,MATCH($E$18&amp;"|"&amp;$I20,'{Dropdowns}'!$H:$H,0)),0)))</f>
        <v/>
      </c>
      <c r="L20" s="195">
        <f>IF(COUNT(S20:U20)=0,"",AVERAGE(S20:U20))</f>
        <v/>
      </c>
      <c r="M20" s="195">
        <f>IF(OR($I20="",L20=""),"",IF(OR(ISTEXT(L20),$E$18="N/A",$E$18="Not Avail.",$E$18="Not Acc.",$E$18="N/L",$I20="N/A",$I20="Not Avail.",$I20="Not Acc.",$I20="N/L"),"",L20*IFERROR(INDEX('{Dropdowns}'!$J:$J,MATCH($E$18&amp;"|"&amp;$I20,'{Dropdowns}'!$H:$H,0)),0)*IFERROR(INDEX('{Dropdowns}'!$K:$K,MATCH($E$18&amp;"|"&amp;$I20,'{Dropdowns}'!$H:$H,0)),0)))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IF(OR($I21="",J21=""),"",IF(OR(ISTEXT(J21),$E$18="N/A",$E$18="Not Avail.",$E$18="Not Acc.",$E$18="N/L",$I21="N/A",$I21="Not Avail.",$I21="Not Acc.",$I21="N/L"),"",J21*IFERROR(INDEX('{Dropdowns}'!$J:$J,MATCH($E$18&amp;"|"&amp;$I21,'{Dropdowns}'!$H:$H,0)),0)*IFERROR(INDEX('{Dropdowns}'!$K:$K,MATCH($E$18&amp;"|"&amp;$I21,'{Dropdowns}'!$H:$H,0)),0)))</f>
        <v/>
      </c>
      <c r="L21" s="195">
        <f>IF(COUNT(S21:U21)=0,"",AVERAGE(S21:U21))</f>
        <v/>
      </c>
      <c r="M21" s="195">
        <f>IF(OR($I21="",L21=""),"",IF(OR(ISTEXT(L21),$E$18="N/A",$E$18="Not Avail.",$E$18="Not Acc.",$E$18="N/L",$I21="N/A",$I21="Not Avail.",$I21="Not Acc.",$I21="N/L"),"",L21*IFERROR(INDEX('{Dropdowns}'!$J:$J,MATCH($E$18&amp;"|"&amp;$I21,'{Dropdowns}'!$H:$H,0)),0)*IFERROR(INDEX('{Dropdowns}'!$K:$K,MATCH($E$18&amp;"|"&amp;$I21,'{Dropdowns}'!$H:$H,0)),0)))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IF(OR(B22="",B22=0),"",IF(F22="",IF(D22="","",IF(OR(ISTEXT(D22),ISTEXT(B22)),"",D22/B22)),IF(OR(ISTEXT(F22),ISTEXT(B22)),"",F22/B22)))</f>
        <v/>
      </c>
      <c r="I22" s="291" t="n"/>
      <c r="J22" s="195">
        <f>IF(COUNT(P22:R22)=0,"",AVERAGE(P22:R22))</f>
        <v/>
      </c>
      <c r="K22" s="195">
        <f>IF(OR($I22="",J22=""),"",IF(OR(ISTEXT(J22),$E$18="N/A",$E$18="Not Avail.",$E$18="Not Acc.",$E$18="N/L",$I22="N/A",$I22="Not Avail.",$I22="Not Acc.",$I22="N/L"),"",J22*IFERROR(INDEX('{Dropdowns}'!$J:$J,MATCH($E$18&amp;"|"&amp;$I22,'{Dropdowns}'!$H:$H,0)),0)*IFERROR(INDEX('{Dropdowns}'!$K:$K,MATCH($E$18&amp;"|"&amp;$I22,'{Dropdowns}'!$H:$H,0)),0)))</f>
        <v/>
      </c>
      <c r="L22" s="195">
        <f>IF(COUNT(S22:U22)=0,"",AVERAGE(S22:U22))</f>
        <v/>
      </c>
      <c r="M22" s="195">
        <f>IF(OR($I22="",L22=""),"",IF(OR(ISTEXT(L22),$E$18="N/A",$E$18="Not Avail.",$E$18="Not Acc.",$E$18="N/L",$I22="N/A",$I22="Not Avail.",$I22="Not Acc.",$I22="N/L"),"",L22*IFERROR(INDEX('{Dropdowns}'!$J:$J,MATCH($E$18&amp;"|"&amp;$I22,'{Dropdowns}'!$H:$H,0)),0)*IFERROR(INDEX('{Dropdowns}'!$K:$K,MATCH($E$18&amp;"|"&amp;$I22,'{Dropdowns}'!$H:$H,0)),0)))</f>
        <v/>
      </c>
      <c r="P22" s="455" t="n"/>
    </row>
    <row r="23" ht="13.35" customHeight="1" s="162">
      <c r="B23" s="195" t="inlineStr">
        <is>
          <t>CFM / ft</t>
        </is>
      </c>
      <c r="C23" s="173" t="n"/>
      <c r="D23" s="195">
        <f>IF(OR(D22="",E11="",E11=0),"",IF(OR(ISTEXT(D22),ISTEXT(E11)),"",D22/E11))</f>
        <v/>
      </c>
      <c r="E23" s="173" t="n"/>
      <c r="F23" s="195">
        <f>IF(OR(F22="",E11="",E11=0),"",IF(OR(ISTEXT(F22),ISTEXT(E11)),"",F22/E11))</f>
        <v/>
      </c>
      <c r="G23" s="173" t="n"/>
      <c r="I23" s="291" t="n"/>
      <c r="J23" s="195">
        <f>IF(COUNT(P23:R23)=0,"",AVERAGE(P23:R23))</f>
        <v/>
      </c>
      <c r="K23" s="195">
        <f>IF(OR($I23="",J23=""),"",IF(OR(ISTEXT(J23),$E$18="N/A",$E$18="Not Avail.",$E$18="Not Acc.",$E$18="N/L",$I23="N/A",$I23="Not Avail.",$I23="Not Acc.",$I23="N/L"),"",J23*IFERROR(INDEX('{Dropdowns}'!$J:$J,MATCH($E$18&amp;"|"&amp;$I23,'{Dropdowns}'!$H:$H,0)),0)*IFERROR(INDEX('{Dropdowns}'!$K:$K,MATCH($E$18&amp;"|"&amp;$I23,'{Dropdowns}'!$H:$H,0)),0)))</f>
        <v/>
      </c>
      <c r="L23" s="195">
        <f>IF(COUNT(S23:U23)=0,"",AVERAGE(S23:U23))</f>
        <v/>
      </c>
      <c r="M23" s="195">
        <f>IF(OR($I23="",L23=""),"",IF(OR(ISTEXT(L23),$E$18="N/A",$E$18="Not Avail.",$E$18="Not Acc.",$E$18="N/L",$I23="N/A",$I23="Not Avail.",$I23="Not Acc.",$I23="N/L"),"",L23*IFERROR(INDEX('{Dropdowns}'!$J:$J,MATCH($E$18&amp;"|"&amp;$I23,'{Dropdowns}'!$H:$H,0)),0)*IFERROR(INDEX('{Dropdowns}'!$K:$K,MATCH($E$18&amp;"|"&amp;$I23,'{Dropdowns}'!$H:$H,0)),0)))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IF(OR($I31="",J31=""),"",IF(OR(ISTEXT(J31),$E$39="N/A",$E$39="Not Avail.",$E$39="Not Acc.",$E$39="N/L",$I31="N/A",$I31="Not Avail.",$I31="Not Acc.",$I31="N/L"),"",J31*IFERROR(INDEX('{Dropdowns}'!$J:$J,MATCH($E$39&amp;"|"&amp;$I31,'{Dropdowns}'!$H:$H,0)),0)*IFERROR(INDEX('{Dropdowns}'!$K:$K,MATCH($E$39&amp;"|"&amp;$I31,'{Dropdowns}'!$H:$H,0)),0)))</f>
        <v/>
      </c>
      <c r="L31" s="195">
        <f>IF(COUNT(S31:U31)=0,"",AVERAGE(S31:U31))</f>
        <v/>
      </c>
      <c r="M31" s="195">
        <f>IF(OR($I31="",L31=""),"",IF(OR(ISTEXT(L31),$E$39="N/A",$E$39="Not Avail.",$E$39="Not Acc.",$E$39="N/L",$I31="N/A",$I31="Not Avail.",$I31="Not Acc.",$I31="N/L"),"",L31*IFERROR(INDEX('{Dropdowns}'!$J:$J,MATCH($E$39&amp;"|"&amp;$I31,'{Dropdowns}'!$H:$H,0)),0)*IFERROR(INDEX('{Dropdowns}'!$K:$K,MATCH($E$39&amp;"|"&amp;$I31,'{Dropdowns}'!$H:$H,0)),0)))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IF(OR($I32="",J32=""),"",IF(OR(ISTEXT(J32),$E$39="N/A",$E$39="Not Avail.",$E$39="Not Acc.",$E$39="N/L",$I32="N/A",$I32="Not Avail.",$I32="Not Acc.",$I32="N/L"),"",J32*IFERROR(INDEX('{Dropdowns}'!$J:$J,MATCH($E$39&amp;"|"&amp;$I32,'{Dropdowns}'!$H:$H,0)),0)*IFERROR(INDEX('{Dropdowns}'!$K:$K,MATCH($E$39&amp;"|"&amp;$I32,'{Dropdowns}'!$H:$H,0)),0)))</f>
        <v/>
      </c>
      <c r="L32" s="195">
        <f>IF(COUNT(S32:U32)=0,"",AVERAGE(S32:U32))</f>
        <v/>
      </c>
      <c r="M32" s="195">
        <f>IF(OR($I32="",L32=""),"",IF(OR(ISTEXT(L32),$E$39="N/A",$E$39="Not Avail.",$E$39="Not Acc.",$E$39="N/L",$I32="N/A",$I32="Not Avail.",$I32="Not Acc.",$I32="N/L"),"",L32*IFERROR(INDEX('{Dropdowns}'!$J:$J,MATCH($E$39&amp;"|"&amp;$I32,'{Dropdowns}'!$H:$H,0)),0)*IFERROR(INDEX('{Dropdowns}'!$K:$K,MATCH($E$39&amp;"|"&amp;$I32,'{Dropdowns}'!$H:$H,0)),0)))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IF(OR($I33="",J33=""),"",IF(OR(ISTEXT(J33),$E$39="N/A",$E$39="Not Avail.",$E$39="Not Acc.",$E$39="N/L",$I33="N/A",$I33="Not Avail.",$I33="Not Acc.",$I33="N/L"),"",J33*IFERROR(INDEX('{Dropdowns}'!$J:$J,MATCH($E$39&amp;"|"&amp;$I33,'{Dropdowns}'!$H:$H,0)),0)*IFERROR(INDEX('{Dropdowns}'!$K:$K,MATCH($E$39&amp;"|"&amp;$I33,'{Dropdowns}'!$H:$H,0)),0)))</f>
        <v/>
      </c>
      <c r="L33" s="195">
        <f>IF(COUNT(S33:U33)=0,"",AVERAGE(S33:U33))</f>
        <v/>
      </c>
      <c r="M33" s="195">
        <f>IF(OR($I33="",L33=""),"",IF(OR(ISTEXT(L33),$E$39="N/A",$E$39="Not Avail.",$E$39="Not Acc.",$E$39="N/L",$I33="N/A",$I33="Not Avail.",$I33="Not Acc.",$I33="N/L"),"",L33*IFERROR(INDEX('{Dropdowns}'!$J:$J,MATCH($E$39&amp;"|"&amp;$I33,'{Dropdowns}'!$H:$H,0)),0)*IFERROR(INDEX('{Dropdowns}'!$K:$K,MATCH($E$39&amp;"|"&amp;$I33,'{Dropdowns}'!$H:$H,0)),0)))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IF(OR($I34="",J34=""),"",IF(OR(ISTEXT(J34),$E$39="N/A",$E$39="Not Avail.",$E$39="Not Acc.",$E$39="N/L",$I34="N/A",$I34="Not Avail.",$I34="Not Acc.",$I34="N/L"),"",J34*IFERROR(INDEX('{Dropdowns}'!$J:$J,MATCH($E$39&amp;"|"&amp;$I34,'{Dropdowns}'!$H:$H,0)),0)*IFERROR(INDEX('{Dropdowns}'!$K:$K,MATCH($E$39&amp;"|"&amp;$I34,'{Dropdowns}'!$H:$H,0)),0)))</f>
        <v/>
      </c>
      <c r="L34" s="195">
        <f>IF(COUNT(S34:U34)=0,"",AVERAGE(S34:U34))</f>
        <v/>
      </c>
      <c r="M34" s="195">
        <f>IF(OR($I34="",L34=""),"",IF(OR(ISTEXT(L34),$E$39="N/A",$E$39="Not Avail.",$E$39="Not Acc.",$E$39="N/L",$I34="N/A",$I34="Not Avail.",$I34="Not Acc.",$I34="N/L"),"",L34*IFERROR(INDEX('{Dropdowns}'!$J:$J,MATCH($E$39&amp;"|"&amp;$I34,'{Dropdowns}'!$H:$H,0)),0)*IFERROR(INDEX('{Dropdowns}'!$K:$K,MATCH($E$39&amp;"|"&amp;$I34,'{Dropdowns}'!$H:$H,0)),0)))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IF(OR($I35="",J35=""),"",IF(OR(ISTEXT(J35),$E$39="N/A",$E$39="Not Avail.",$E$39="Not Acc.",$E$39="N/L",$I35="N/A",$I35="Not Avail.",$I35="Not Acc.",$I35="N/L"),"",J35*IFERROR(INDEX('{Dropdowns}'!$J:$J,MATCH($E$39&amp;"|"&amp;$I35,'{Dropdowns}'!$H:$H,0)),0)*IFERROR(INDEX('{Dropdowns}'!$K:$K,MATCH($E$39&amp;"|"&amp;$I35,'{Dropdowns}'!$H:$H,0)),0)))</f>
        <v/>
      </c>
      <c r="L35" s="195">
        <f>IF(COUNT(S35:U35)=0,"",AVERAGE(S35:U35))</f>
        <v/>
      </c>
      <c r="M35" s="195">
        <f>IF(OR($I35="",L35=""),"",IF(OR(ISTEXT(L35),$E$39="N/A",$E$39="Not Avail.",$E$39="Not Acc.",$E$39="N/L",$I35="N/A",$I35="Not Avail.",$I35="Not Acc.",$I35="N/L"),"",L35*IFERROR(INDEX('{Dropdowns}'!$J:$J,MATCH($E$39&amp;"|"&amp;$I35,'{Dropdowns}'!$H:$H,0)),0)*IFERROR(INDEX('{Dropdowns}'!$K:$K,MATCH($E$39&amp;"|"&amp;$I35,'{Dropdowns}'!$H:$H,0)),0)))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IF(OR($I36="",J36=""),"",IF(OR(ISTEXT(J36),$E$39="N/A",$E$39="Not Avail.",$E$39="Not Acc.",$E$39="N/L",$I36="N/A",$I36="Not Avail.",$I36="Not Acc.",$I36="N/L"),"",J36*IFERROR(INDEX('{Dropdowns}'!$J:$J,MATCH($E$39&amp;"|"&amp;$I36,'{Dropdowns}'!$H:$H,0)),0)*IFERROR(INDEX('{Dropdowns}'!$K:$K,MATCH($E$39&amp;"|"&amp;$I36,'{Dropdowns}'!$H:$H,0)),0)))</f>
        <v/>
      </c>
      <c r="L36" s="195">
        <f>IF(COUNT(S36:U36)=0,"",AVERAGE(S36:U36))</f>
        <v/>
      </c>
      <c r="M36" s="195">
        <f>IF(OR($I36="",L36=""),"",IF(OR(ISTEXT(L36),$E$39="N/A",$E$39="Not Avail.",$E$39="Not Acc.",$E$39="N/L",$I36="N/A",$I36="Not Avail.",$I36="Not Acc.",$I36="N/L"),"",L36*IFERROR(INDEX('{Dropdowns}'!$J:$J,MATCH($E$39&amp;"|"&amp;$I36,'{Dropdowns}'!$H:$H,0)),0)*IFERROR(INDEX('{Dropdowns}'!$K:$K,MATCH($E$39&amp;"|"&amp;$I36,'{Dropdowns}'!$H:$H,0)),0)))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IF(OR($I37="",J37=""),"",IF(OR(ISTEXT(J37),$E$39="N/A",$E$39="Not Avail.",$E$39="Not Acc.",$E$39="N/L",$I37="N/A",$I37="Not Avail.",$I37="Not Acc.",$I37="N/L"),"",J37*IFERROR(INDEX('{Dropdowns}'!$J:$J,MATCH($E$39&amp;"|"&amp;$I37,'{Dropdowns}'!$H:$H,0)),0)*IFERROR(INDEX('{Dropdowns}'!$K:$K,MATCH($E$39&amp;"|"&amp;$I37,'{Dropdowns}'!$H:$H,0)),0)))</f>
        <v/>
      </c>
      <c r="L37" s="195">
        <f>IF(COUNT(S37:U37)=0,"",AVERAGE(S37:U37))</f>
        <v/>
      </c>
      <c r="M37" s="195">
        <f>IF(OR($I37="",L37=""),"",IF(OR(ISTEXT(L37),$E$39="N/A",$E$39="Not Avail.",$E$39="Not Acc.",$E$39="N/L",$I37="N/A",$I37="Not Avail.",$I37="Not Acc.",$I37="N/L"),"",L37*IFERROR(INDEX('{Dropdowns}'!$J:$J,MATCH($E$39&amp;"|"&amp;$I37,'{Dropdowns}'!$H:$H,0)),0)*IFERROR(INDEX('{Dropdowns}'!$K:$K,MATCH($E$39&amp;"|"&amp;$I37,'{Dropdowns}'!$H:$H,0)),0)))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IF(OR($I38="",J38=""),"",IF(OR(ISTEXT(J38),$E$39="N/A",$E$39="Not Avail.",$E$39="Not Acc.",$E$39="N/L",$I38="N/A",$I38="Not Avail.",$I38="Not Acc.",$I38="N/L"),"",J38*IFERROR(INDEX('{Dropdowns}'!$J:$J,MATCH($E$39&amp;"|"&amp;$I38,'{Dropdowns}'!$H:$H,0)),0)*IFERROR(INDEX('{Dropdowns}'!$K:$K,MATCH($E$39&amp;"|"&amp;$I38,'{Dropdowns}'!$H:$H,0)),0)))</f>
        <v/>
      </c>
      <c r="L38" s="195">
        <f>IF(COUNT(S38:U38)=0,"",AVERAGE(S38:U38))</f>
        <v/>
      </c>
      <c r="M38" s="195">
        <f>IF(OR($I38="",L38=""),"",IF(OR(ISTEXT(L38),$E$39="N/A",$E$39="Not Avail.",$E$39="Not Acc.",$E$39="N/L",$I38="N/A",$I38="Not Avail.",$I38="Not Acc.",$I38="N/L"),"",L38*IFERROR(INDEX('{Dropdowns}'!$J:$J,MATCH($E$39&amp;"|"&amp;$I38,'{Dropdowns}'!$H:$H,0)),0)*IFERROR(INDEX('{Dropdowns}'!$K:$K,MATCH($E$39&amp;"|"&amp;$I38,'{Dropdowns}'!$H:$H,0)),0)))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IF(OR($I39="",J39=""),"",IF(OR(ISTEXT(J39),$E$39="N/A",$E$39="Not Avail.",$E$39="Not Acc.",$E$39="N/L",$I39="N/A",$I39="Not Avail.",$I39="Not Acc.",$I39="N/L"),"",J39*IFERROR(INDEX('{Dropdowns}'!$J:$J,MATCH($E$39&amp;"|"&amp;$I39,'{Dropdowns}'!$H:$H,0)),0)*IFERROR(INDEX('{Dropdowns}'!$K:$K,MATCH($E$39&amp;"|"&amp;$I39,'{Dropdowns}'!$H:$H,0)),0)))</f>
        <v/>
      </c>
      <c r="L39" s="195">
        <f>IF(COUNT(S39:U39)=0,"",AVERAGE(S39:U39))</f>
        <v/>
      </c>
      <c r="M39" s="195">
        <f>IF(OR($I39="",L39=""),"",IF(OR(ISTEXT(L39),$E$39="N/A",$E$39="Not Avail.",$E$39="Not Acc.",$E$39="N/L",$I39="N/A",$I39="Not Avail.",$I39="Not Acc.",$I39="N/L"),"",L39*IFERROR(INDEX('{Dropdowns}'!$J:$J,MATCH($E$39&amp;"|"&amp;$I39,'{Dropdowns}'!$H:$H,0)),0)*IFERROR(INDEX('{Dropdowns}'!$K:$K,MATCH($E$39&amp;"|"&amp;$I39,'{Dropdowns}'!$H:$H,0)),0)))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IF(OR($I40="",J40=""),"",IF(OR(ISTEXT(J40),$E$39="N/A",$E$39="Not Avail.",$E$39="Not Acc.",$E$39="N/L",$I40="N/A",$I40="Not Avail.",$I40="Not Acc.",$I40="N/L"),"",J40*IFERROR(INDEX('{Dropdowns}'!$J:$J,MATCH($E$39&amp;"|"&amp;$I40,'{Dropdowns}'!$H:$H,0)),0)*IFERROR(INDEX('{Dropdowns}'!$K:$K,MATCH($E$39&amp;"|"&amp;$I40,'{Dropdowns}'!$H:$H,0)),0)))</f>
        <v/>
      </c>
      <c r="L40" s="195">
        <f>IF(COUNT(S40:U40)=0,"",AVERAGE(S40:U40))</f>
        <v/>
      </c>
      <c r="M40" s="195">
        <f>IF(OR($I40="",L40=""),"",IF(OR(ISTEXT(L40),$E$39="N/A",$E$39="Not Avail.",$E$39="Not Acc.",$E$39="N/L",$I40="N/A",$I40="Not Avail.",$I40="Not Acc.",$I40="N/L"),"",L40*IFERROR(INDEX('{Dropdowns}'!$J:$J,MATCH($E$39&amp;"|"&amp;$I40,'{Dropdowns}'!$H:$H,0)),0)*IFERROR(INDEX('{Dropdowns}'!$K:$K,MATCH($E$39&amp;"|"&amp;$I40,'{Dropdowns}'!$H:$H,0)),0)))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IF(OR($I41="",J41=""),"",IF(OR(ISTEXT(J41),$E$39="N/A",$E$39="Not Avail.",$E$39="Not Acc.",$E$39="N/L",$I41="N/A",$I41="Not Avail.",$I41="Not Acc.",$I41="N/L"),"",J41*IFERROR(INDEX('{Dropdowns}'!$J:$J,MATCH($E$39&amp;"|"&amp;$I41,'{Dropdowns}'!$H:$H,0)),0)*IFERROR(INDEX('{Dropdowns}'!$K:$K,MATCH($E$39&amp;"|"&amp;$I41,'{Dropdowns}'!$H:$H,0)),0)))</f>
        <v/>
      </c>
      <c r="L41" s="195">
        <f>IF(COUNT(S41:U41)=0,"",AVERAGE(S41:U41))</f>
        <v/>
      </c>
      <c r="M41" s="195">
        <f>IF(OR($I41="",L41=""),"",IF(OR(ISTEXT(L41),$E$39="N/A",$E$39="Not Avail.",$E$39="Not Acc.",$E$39="N/L",$I41="N/A",$I41="Not Avail.",$I41="Not Acc.",$I41="N/L"),"",L41*IFERROR(INDEX('{Dropdowns}'!$J:$J,MATCH($E$39&amp;"|"&amp;$I41,'{Dropdowns}'!$H:$H,0)),0)*IFERROR(INDEX('{Dropdowns}'!$K:$K,MATCH($E$39&amp;"|"&amp;$I41,'{Dropdowns}'!$H:$H,0)),0)))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IF(OR($I42="",J42=""),"",IF(OR(ISTEXT(J42),$E$39="N/A",$E$39="Not Avail.",$E$39="Not Acc.",$E$39="N/L",$I42="N/A",$I42="Not Avail.",$I42="Not Acc.",$I42="N/L"),"",J42*IFERROR(INDEX('{Dropdowns}'!$J:$J,MATCH($E$39&amp;"|"&amp;$I42,'{Dropdowns}'!$H:$H,0)),0)*IFERROR(INDEX('{Dropdowns}'!$K:$K,MATCH($E$39&amp;"|"&amp;$I42,'{Dropdowns}'!$H:$H,0)),0)))</f>
        <v/>
      </c>
      <c r="L42" s="195">
        <f>IF(COUNT(S42:U42)=0,"",AVERAGE(S42:U42))</f>
        <v/>
      </c>
      <c r="M42" s="195">
        <f>IF(OR($I42="",L42=""),"",IF(OR(ISTEXT(L42),$E$39="N/A",$E$39="Not Avail.",$E$39="Not Acc.",$E$39="N/L",$I42="N/A",$I42="Not Avail.",$I42="Not Acc.",$I42="N/L"),"",L42*IFERROR(INDEX('{Dropdowns}'!$J:$J,MATCH($E$39&amp;"|"&amp;$I42,'{Dropdowns}'!$H:$H,0)),0)*IFERROR(INDEX('{Dropdowns}'!$K:$K,MATCH($E$39&amp;"|"&amp;$I42,'{Dropdowns}'!$H:$H,0)),0)))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IF(OR(B43="",B43=0),"",IF(F43="",IF(D43="","",IF(OR(ISTEXT(D43),ISTEXT(B43)),"",D43/B43)),IF(OR(ISTEXT(F43),ISTEXT(B43)),"",F43/B43)))</f>
        <v/>
      </c>
      <c r="I43" s="291" t="n"/>
      <c r="J43" s="195">
        <f>IF(COUNT(P43:R43)=0,"",AVERAGE(P43:R43))</f>
        <v/>
      </c>
      <c r="K43" s="195">
        <f>IF(OR($I43="",J43=""),"",IF(OR(ISTEXT(J43),$E$39="N/A",$E$39="Not Avail.",$E$39="Not Acc.",$E$39="N/L",$I43="N/A",$I43="Not Avail.",$I43="Not Acc.",$I43="N/L"),"",J43*IFERROR(INDEX('{Dropdowns}'!$J:$J,MATCH($E$39&amp;"|"&amp;$I43,'{Dropdowns}'!$H:$H,0)),0)*IFERROR(INDEX('{Dropdowns}'!$K:$K,MATCH($E$39&amp;"|"&amp;$I43,'{Dropdowns}'!$H:$H,0)),0)))</f>
        <v/>
      </c>
      <c r="L43" s="195">
        <f>IF(COUNT(S43:U43)=0,"",AVERAGE(S43:U43))</f>
        <v/>
      </c>
      <c r="M43" s="195">
        <f>IF(OR($I43="",L43=""),"",IF(OR(ISTEXT(L43),$E$39="N/A",$E$39="Not Avail.",$E$39="Not Acc.",$E$39="N/L",$I43="N/A",$I43="Not Avail.",$I43="Not Acc.",$I43="N/L"),"",L43*IFERROR(INDEX('{Dropdowns}'!$J:$J,MATCH($E$39&amp;"|"&amp;$I43,'{Dropdowns}'!$H:$H,0)),0)*IFERROR(INDEX('{Dropdowns}'!$K:$K,MATCH($E$39&amp;"|"&amp;$I43,'{Dropdowns}'!$H:$H,0)),0)))</f>
        <v/>
      </c>
      <c r="P43" s="455" t="n"/>
    </row>
    <row r="44" ht="13.35" customHeight="1" s="162">
      <c r="B44" s="195" t="inlineStr">
        <is>
          <t>CFM / ft</t>
        </is>
      </c>
      <c r="C44" s="173" t="n"/>
      <c r="D44" s="195">
        <f>IF(OR(D43="",E32="",E32=0),"",IF(OR(ISTEXT(D43),ISTEXT(E32)),"",D43/E32))</f>
        <v/>
      </c>
      <c r="E44" s="173" t="n"/>
      <c r="F44" s="195">
        <f>IF(OR(F43="",E32="",E32=0),"",IF(OR(ISTEXT(F43),ISTEXT(E32)),"",F43/E32))</f>
        <v/>
      </c>
      <c r="G44" s="173" t="n"/>
      <c r="I44" s="291" t="n"/>
      <c r="J44" s="195">
        <f>IF(COUNT(P44:R44)=0,"",AVERAGE(P44:R44))</f>
        <v/>
      </c>
      <c r="K44" s="195">
        <f>IF(OR($I44="",J44=""),"",IF(OR(ISTEXT(J44),$E$39="N/A",$E$39="Not Avail.",$E$39="Not Acc.",$E$39="N/L",$I44="N/A",$I44="Not Avail.",$I44="Not Acc.",$I44="N/L"),"",J44*IFERROR(INDEX('{Dropdowns}'!$J:$J,MATCH($E$39&amp;"|"&amp;$I44,'{Dropdowns}'!$H:$H,0)),0)*IFERROR(INDEX('{Dropdowns}'!$K:$K,MATCH($E$39&amp;"|"&amp;$I44,'{Dropdowns}'!$H:$H,0)),0)))</f>
        <v/>
      </c>
      <c r="L44" s="195">
        <f>IF(COUNT(S44:U44)=0,"",AVERAGE(S44:U44))</f>
        <v/>
      </c>
      <c r="M44" s="195">
        <f>IF(OR($I44="",L44=""),"",IF(OR(ISTEXT(L44),$E$39="N/A",$E$39="Not Avail.",$E$39="Not Acc.",$E$39="N/L",$I44="N/A",$I44="Not Avail.",$I44="Not Acc.",$I44="N/L"),"",L44*IFERROR(INDEX('{Dropdowns}'!$J:$J,MATCH($E$39&amp;"|"&amp;$I44,'{Dropdowns}'!$H:$H,0)),0)*IFERROR(INDEX('{Dropdowns}'!$K:$K,MATCH($E$39&amp;"|"&amp;$I44,'{Dropdowns}'!$H:$H,0)),0)))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IF(OR($I59="",J59=""),"",IF(OR(ISTEXT(J59),$E$67="N/A",$E$67="Not Avail.",$E$67="Not Acc.",$E$67="N/L",$I59="N/A",$I59="Not Avail.",$I59="Not Acc.",$I59="N/L"),"",J59*IFERROR(INDEX('{Dropdowns}'!$J:$J,MATCH($E$67&amp;"|"&amp;$I59,'{Dropdowns}'!$H:$H,0)),0)*IFERROR(INDEX('{Dropdowns}'!$K:$K,MATCH($E$67&amp;"|"&amp;$I59,'{Dropdowns}'!$H:$H,0)),0)))</f>
        <v/>
      </c>
      <c r="L59" s="195">
        <f>IF(COUNT(S59:U59)=0,"",AVERAGE(S59:U59))</f>
        <v/>
      </c>
      <c r="M59" s="195">
        <f>IF(OR($I59="",L59=""),"",IF(OR(ISTEXT(L59),$E$67="N/A",$E$67="Not Avail.",$E$67="Not Acc.",$E$67="N/L",$I59="N/A",$I59="Not Avail.",$I59="Not Acc.",$I59="N/L"),"",L59*IFERROR(INDEX('{Dropdowns}'!$J:$J,MATCH($E$67&amp;"|"&amp;$I59,'{Dropdowns}'!$H:$H,0)),0)*IFERROR(INDEX('{Dropdowns}'!$K:$K,MATCH($E$67&amp;"|"&amp;$I59,'{Dropdowns}'!$H:$H,0)),0)))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IF(OR($I60="",J60=""),"",IF(OR(ISTEXT(J60),$E$67="N/A",$E$67="Not Avail.",$E$67="Not Acc.",$E$67="N/L",$I60="N/A",$I60="Not Avail.",$I60="Not Acc.",$I60="N/L"),"",J60*IFERROR(INDEX('{Dropdowns}'!$J:$J,MATCH($E$67&amp;"|"&amp;$I60,'{Dropdowns}'!$H:$H,0)),0)*IFERROR(INDEX('{Dropdowns}'!$K:$K,MATCH($E$67&amp;"|"&amp;$I60,'{Dropdowns}'!$H:$H,0)),0)))</f>
        <v/>
      </c>
      <c r="L60" s="195">
        <f>IF(COUNT(S60:U60)=0,"",AVERAGE(S60:U60))</f>
        <v/>
      </c>
      <c r="M60" s="195">
        <f>IF(OR($I60="",L60=""),"",IF(OR(ISTEXT(L60),$E$67="N/A",$E$67="Not Avail.",$E$67="Not Acc.",$E$67="N/L",$I60="N/A",$I60="Not Avail.",$I60="Not Acc.",$I60="N/L"),"",L60*IFERROR(INDEX('{Dropdowns}'!$J:$J,MATCH($E$67&amp;"|"&amp;$I60,'{Dropdowns}'!$H:$H,0)),0)*IFERROR(INDEX('{Dropdowns}'!$K:$K,MATCH($E$67&amp;"|"&amp;$I60,'{Dropdowns}'!$H:$H,0)),0)))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IF(OR($I61="",J61=""),"",IF(OR(ISTEXT(J61),$E$67="N/A",$E$67="Not Avail.",$E$67="Not Acc.",$E$67="N/L",$I61="N/A",$I61="Not Avail.",$I61="Not Acc.",$I61="N/L"),"",J61*IFERROR(INDEX('{Dropdowns}'!$J:$J,MATCH($E$67&amp;"|"&amp;$I61,'{Dropdowns}'!$H:$H,0)),0)*IFERROR(INDEX('{Dropdowns}'!$K:$K,MATCH($E$67&amp;"|"&amp;$I61,'{Dropdowns}'!$H:$H,0)),0)))</f>
        <v/>
      </c>
      <c r="L61" s="195">
        <f>IF(COUNT(S61:U61)=0,"",AVERAGE(S61:U61))</f>
        <v/>
      </c>
      <c r="M61" s="195">
        <f>IF(OR($I61="",L61=""),"",IF(OR(ISTEXT(L61),$E$67="N/A",$E$67="Not Avail.",$E$67="Not Acc.",$E$67="N/L",$I61="N/A",$I61="Not Avail.",$I61="Not Acc.",$I61="N/L"),"",L61*IFERROR(INDEX('{Dropdowns}'!$J:$J,MATCH($E$67&amp;"|"&amp;$I61,'{Dropdowns}'!$H:$H,0)),0)*IFERROR(INDEX('{Dropdowns}'!$K:$K,MATCH($E$67&amp;"|"&amp;$I61,'{Dropdowns}'!$H:$H,0)),0)))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IF(OR($I62="",J62=""),"",IF(OR(ISTEXT(J62),$E$67="N/A",$E$67="Not Avail.",$E$67="Not Acc.",$E$67="N/L",$I62="N/A",$I62="Not Avail.",$I62="Not Acc.",$I62="N/L"),"",J62*IFERROR(INDEX('{Dropdowns}'!$J:$J,MATCH($E$67&amp;"|"&amp;$I62,'{Dropdowns}'!$H:$H,0)),0)*IFERROR(INDEX('{Dropdowns}'!$K:$K,MATCH($E$67&amp;"|"&amp;$I62,'{Dropdowns}'!$H:$H,0)),0)))</f>
        <v/>
      </c>
      <c r="L62" s="195">
        <f>IF(COUNT(S62:U62)=0,"",AVERAGE(S62:U62))</f>
        <v/>
      </c>
      <c r="M62" s="195">
        <f>IF(OR($I62="",L62=""),"",IF(OR(ISTEXT(L62),$E$67="N/A",$E$67="Not Avail.",$E$67="Not Acc.",$E$67="N/L",$I62="N/A",$I62="Not Avail.",$I62="Not Acc.",$I62="N/L"),"",L62*IFERROR(INDEX('{Dropdowns}'!$J:$J,MATCH($E$67&amp;"|"&amp;$I62,'{Dropdowns}'!$H:$H,0)),0)*IFERROR(INDEX('{Dropdowns}'!$K:$K,MATCH($E$67&amp;"|"&amp;$I62,'{Dropdowns}'!$H:$H,0)),0)))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IF(OR($I63="",J63=""),"",IF(OR(ISTEXT(J63),$E$67="N/A",$E$67="Not Avail.",$E$67="Not Acc.",$E$67="N/L",$I63="N/A",$I63="Not Avail.",$I63="Not Acc.",$I63="N/L"),"",J63*IFERROR(INDEX('{Dropdowns}'!$J:$J,MATCH($E$67&amp;"|"&amp;$I63,'{Dropdowns}'!$H:$H,0)),0)*IFERROR(INDEX('{Dropdowns}'!$K:$K,MATCH($E$67&amp;"|"&amp;$I63,'{Dropdowns}'!$H:$H,0)),0)))</f>
        <v/>
      </c>
      <c r="L63" s="195">
        <f>IF(COUNT(S63:U63)=0,"",AVERAGE(S63:U63))</f>
        <v/>
      </c>
      <c r="M63" s="195">
        <f>IF(OR($I63="",L63=""),"",IF(OR(ISTEXT(L63),$E$67="N/A",$E$67="Not Avail.",$E$67="Not Acc.",$E$67="N/L",$I63="N/A",$I63="Not Avail.",$I63="Not Acc.",$I63="N/L"),"",L63*IFERROR(INDEX('{Dropdowns}'!$J:$J,MATCH($E$67&amp;"|"&amp;$I63,'{Dropdowns}'!$H:$H,0)),0)*IFERROR(INDEX('{Dropdowns}'!$K:$K,MATCH($E$67&amp;"|"&amp;$I63,'{Dropdowns}'!$H:$H,0)),0)))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IF(OR($I64="",J64=""),"",IF(OR(ISTEXT(J64),$E$67="N/A",$E$67="Not Avail.",$E$67="Not Acc.",$E$67="N/L",$I64="N/A",$I64="Not Avail.",$I64="Not Acc.",$I64="N/L"),"",J64*IFERROR(INDEX('{Dropdowns}'!$J:$J,MATCH($E$67&amp;"|"&amp;$I64,'{Dropdowns}'!$H:$H,0)),0)*IFERROR(INDEX('{Dropdowns}'!$K:$K,MATCH($E$67&amp;"|"&amp;$I64,'{Dropdowns}'!$H:$H,0)),0)))</f>
        <v/>
      </c>
      <c r="L64" s="195">
        <f>IF(COUNT(S64:U64)=0,"",AVERAGE(S64:U64))</f>
        <v/>
      </c>
      <c r="M64" s="195">
        <f>IF(OR($I64="",L64=""),"",IF(OR(ISTEXT(L64),$E$67="N/A",$E$67="Not Avail.",$E$67="Not Acc.",$E$67="N/L",$I64="N/A",$I64="Not Avail.",$I64="Not Acc.",$I64="N/L"),"",L64*IFERROR(INDEX('{Dropdowns}'!$J:$J,MATCH($E$67&amp;"|"&amp;$I64,'{Dropdowns}'!$H:$H,0)),0)*IFERROR(INDEX('{Dropdowns}'!$K:$K,MATCH($E$67&amp;"|"&amp;$I64,'{Dropdowns}'!$H:$H,0)),0)))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IF(OR($I65="",J65=""),"",IF(OR(ISTEXT(J65),$E$67="N/A",$E$67="Not Avail.",$E$67="Not Acc.",$E$67="N/L",$I65="N/A",$I65="Not Avail.",$I65="Not Acc.",$I65="N/L"),"",J65*IFERROR(INDEX('{Dropdowns}'!$J:$J,MATCH($E$67&amp;"|"&amp;$I65,'{Dropdowns}'!$H:$H,0)),0)*IFERROR(INDEX('{Dropdowns}'!$K:$K,MATCH($E$67&amp;"|"&amp;$I65,'{Dropdowns}'!$H:$H,0)),0)))</f>
        <v/>
      </c>
      <c r="L65" s="195">
        <f>IF(COUNT(S65:U65)=0,"",AVERAGE(S65:U65))</f>
        <v/>
      </c>
      <c r="M65" s="195">
        <f>IF(OR($I65="",L65=""),"",IF(OR(ISTEXT(L65),$E$67="N/A",$E$67="Not Avail.",$E$67="Not Acc.",$E$67="N/L",$I65="N/A",$I65="Not Avail.",$I65="Not Acc.",$I65="N/L"),"",L65*IFERROR(INDEX('{Dropdowns}'!$J:$J,MATCH($E$67&amp;"|"&amp;$I65,'{Dropdowns}'!$H:$H,0)),0)*IFERROR(INDEX('{Dropdowns}'!$K:$K,MATCH($E$67&amp;"|"&amp;$I65,'{Dropdowns}'!$H:$H,0)),0)))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IF(OR($I66="",J66=""),"",IF(OR(ISTEXT(J66),$E$67="N/A",$E$67="Not Avail.",$E$67="Not Acc.",$E$67="N/L",$I66="N/A",$I66="Not Avail.",$I66="Not Acc.",$I66="N/L"),"",J66*IFERROR(INDEX('{Dropdowns}'!$J:$J,MATCH($E$67&amp;"|"&amp;$I66,'{Dropdowns}'!$H:$H,0)),0)*IFERROR(INDEX('{Dropdowns}'!$K:$K,MATCH($E$67&amp;"|"&amp;$I66,'{Dropdowns}'!$H:$H,0)),0)))</f>
        <v/>
      </c>
      <c r="L66" s="195">
        <f>IF(COUNT(S66:U66)=0,"",AVERAGE(S66:U66))</f>
        <v/>
      </c>
      <c r="M66" s="195">
        <f>IF(OR($I66="",L66=""),"",IF(OR(ISTEXT(L66),$E$67="N/A",$E$67="Not Avail.",$E$67="Not Acc.",$E$67="N/L",$I66="N/A",$I66="Not Avail.",$I66="Not Acc.",$I66="N/L"),"",L66*IFERROR(INDEX('{Dropdowns}'!$J:$J,MATCH($E$67&amp;"|"&amp;$I66,'{Dropdowns}'!$H:$H,0)),0)*IFERROR(INDEX('{Dropdowns}'!$K:$K,MATCH($E$67&amp;"|"&amp;$I66,'{Dropdowns}'!$H:$H,0)),0)))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IF(OR($I67="",J67=""),"",IF(OR(ISTEXT(J67),$E$67="N/A",$E$67="Not Avail.",$E$67="Not Acc.",$E$67="N/L",$I67="N/A",$I67="Not Avail.",$I67="Not Acc.",$I67="N/L"),"",J67*IFERROR(INDEX('{Dropdowns}'!$J:$J,MATCH($E$67&amp;"|"&amp;$I67,'{Dropdowns}'!$H:$H,0)),0)*IFERROR(INDEX('{Dropdowns}'!$K:$K,MATCH($E$67&amp;"|"&amp;$I67,'{Dropdowns}'!$H:$H,0)),0)))</f>
        <v/>
      </c>
      <c r="L67" s="195">
        <f>IF(COUNT(S67:U67)=0,"",AVERAGE(S67:U67))</f>
        <v/>
      </c>
      <c r="M67" s="195">
        <f>IF(OR($I67="",L67=""),"",IF(OR(ISTEXT(L67),$E$67="N/A",$E$67="Not Avail.",$E$67="Not Acc.",$E$67="N/L",$I67="N/A",$I67="Not Avail.",$I67="Not Acc.",$I67="N/L"),"",L67*IFERROR(INDEX('{Dropdowns}'!$J:$J,MATCH($E$67&amp;"|"&amp;$I67,'{Dropdowns}'!$H:$H,0)),0)*IFERROR(INDEX('{Dropdowns}'!$K:$K,MATCH($E$67&amp;"|"&amp;$I67,'{Dropdowns}'!$H:$H,0)),0)))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IF(OR($I68="",J68=""),"",IF(OR(ISTEXT(J68),$E$67="N/A",$E$67="Not Avail.",$E$67="Not Acc.",$E$67="N/L",$I68="N/A",$I68="Not Avail.",$I68="Not Acc.",$I68="N/L"),"",J68*IFERROR(INDEX('{Dropdowns}'!$J:$J,MATCH($E$67&amp;"|"&amp;$I68,'{Dropdowns}'!$H:$H,0)),0)*IFERROR(INDEX('{Dropdowns}'!$K:$K,MATCH($E$67&amp;"|"&amp;$I68,'{Dropdowns}'!$H:$H,0)),0)))</f>
        <v/>
      </c>
      <c r="L68" s="195">
        <f>IF(COUNT(S68:U68)=0,"",AVERAGE(S68:U68))</f>
        <v/>
      </c>
      <c r="M68" s="195">
        <f>IF(OR($I68="",L68=""),"",IF(OR(ISTEXT(L68),$E$67="N/A",$E$67="Not Avail.",$E$67="Not Acc.",$E$67="N/L",$I68="N/A",$I68="Not Avail.",$I68="Not Acc.",$I68="N/L"),"",L68*IFERROR(INDEX('{Dropdowns}'!$J:$J,MATCH($E$67&amp;"|"&amp;$I68,'{Dropdowns}'!$H:$H,0)),0)*IFERROR(INDEX('{Dropdowns}'!$K:$K,MATCH($E$67&amp;"|"&amp;$I68,'{Dropdowns}'!$H:$H,0)),0)))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IF(OR($I69="",J69=""),"",IF(OR(ISTEXT(J69),$E$67="N/A",$E$67="Not Avail.",$E$67="Not Acc.",$E$67="N/L",$I69="N/A",$I69="Not Avail.",$I69="Not Acc.",$I69="N/L"),"",J69*IFERROR(INDEX('{Dropdowns}'!$J:$J,MATCH($E$67&amp;"|"&amp;$I69,'{Dropdowns}'!$H:$H,0)),0)*IFERROR(INDEX('{Dropdowns}'!$K:$K,MATCH($E$67&amp;"|"&amp;$I69,'{Dropdowns}'!$H:$H,0)),0)))</f>
        <v/>
      </c>
      <c r="L69" s="195">
        <f>IF(COUNT(S69:U69)=0,"",AVERAGE(S69:U69))</f>
        <v/>
      </c>
      <c r="M69" s="195">
        <f>IF(OR($I69="",L69=""),"",IF(OR(ISTEXT(L69),$E$67="N/A",$E$67="Not Avail.",$E$67="Not Acc.",$E$67="N/L",$I69="N/A",$I69="Not Avail.",$I69="Not Acc.",$I69="N/L"),"",L69*IFERROR(INDEX('{Dropdowns}'!$J:$J,MATCH($E$67&amp;"|"&amp;$I69,'{Dropdowns}'!$H:$H,0)),0)*IFERROR(INDEX('{Dropdowns}'!$K:$K,MATCH($E$67&amp;"|"&amp;$I69,'{Dropdowns}'!$H:$H,0)),0)))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IF(OR($I70="",J70=""),"",IF(OR(ISTEXT(J70),$E$67="N/A",$E$67="Not Avail.",$E$67="Not Acc.",$E$67="N/L",$I70="N/A",$I70="Not Avail.",$I70="Not Acc.",$I70="N/L"),"",J70*IFERROR(INDEX('{Dropdowns}'!$J:$J,MATCH($E$67&amp;"|"&amp;$I70,'{Dropdowns}'!$H:$H,0)),0)*IFERROR(INDEX('{Dropdowns}'!$K:$K,MATCH($E$67&amp;"|"&amp;$I70,'{Dropdowns}'!$H:$H,0)),0)))</f>
        <v/>
      </c>
      <c r="L70" s="195">
        <f>IF(COUNT(S70:U70)=0,"",AVERAGE(S70:U70))</f>
        <v/>
      </c>
      <c r="M70" s="195">
        <f>IF(OR($I70="",L70=""),"",IF(OR(ISTEXT(L70),$E$67="N/A",$E$67="Not Avail.",$E$67="Not Acc.",$E$67="N/L",$I70="N/A",$I70="Not Avail.",$I70="Not Acc.",$I70="N/L"),"",L70*IFERROR(INDEX('{Dropdowns}'!$J:$J,MATCH($E$67&amp;"|"&amp;$I70,'{Dropdowns}'!$H:$H,0)),0)*IFERROR(INDEX('{Dropdowns}'!$K:$K,MATCH($E$67&amp;"|"&amp;$I70,'{Dropdowns}'!$H:$H,0)),0)))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IF(OR(B71="",B71=0),"",IF(F71="",IF(D71="","",IF(OR(ISTEXT(D71),ISTEXT(B71)),"",D71/B71)),IF(OR(ISTEXT(F71),ISTEXT(B71)),"",F71/B71)))</f>
        <v/>
      </c>
      <c r="I71" s="291" t="n"/>
      <c r="J71" s="195">
        <f>IF(COUNT(P71:R71)=0,"",AVERAGE(P71:R71))</f>
        <v/>
      </c>
      <c r="K71" s="195">
        <f>IF(OR($I71="",J71=""),"",IF(OR(ISTEXT(J71),$E$67="N/A",$E$67="Not Avail.",$E$67="Not Acc.",$E$67="N/L",$I71="N/A",$I71="Not Avail.",$I71="Not Acc.",$I71="N/L"),"",J71*IFERROR(INDEX('{Dropdowns}'!$J:$J,MATCH($E$67&amp;"|"&amp;$I71,'{Dropdowns}'!$H:$H,0)),0)*IFERROR(INDEX('{Dropdowns}'!$K:$K,MATCH($E$67&amp;"|"&amp;$I71,'{Dropdowns}'!$H:$H,0)),0)))</f>
        <v/>
      </c>
      <c r="L71" s="195">
        <f>IF(COUNT(S71:U71)=0,"",AVERAGE(S71:U71))</f>
        <v/>
      </c>
      <c r="M71" s="195">
        <f>IF(OR($I71="",L71=""),"",IF(OR(ISTEXT(L71),$E$67="N/A",$E$67="Not Avail.",$E$67="Not Acc.",$E$67="N/L",$I71="N/A",$I71="Not Avail.",$I71="Not Acc.",$I71="N/L"),"",L71*IFERROR(INDEX('{Dropdowns}'!$J:$J,MATCH($E$67&amp;"|"&amp;$I71,'{Dropdowns}'!$H:$H,0)),0)*IFERROR(INDEX('{Dropdowns}'!$K:$K,MATCH($E$67&amp;"|"&amp;$I71,'{Dropdowns}'!$H:$H,0)),0)))</f>
        <v/>
      </c>
      <c r="P71" s="455" t="n"/>
    </row>
    <row r="72" ht="13.35" customHeight="1" s="162">
      <c r="B72" s="195" t="inlineStr">
        <is>
          <t>CFM / ft</t>
        </is>
      </c>
      <c r="C72" s="173" t="n"/>
      <c r="D72" s="195">
        <f>IF(OR(D71="",E60="",E60=0),"",IF(OR(ISTEXT(D71),ISTEXT(E60)),"",D71/E60))</f>
        <v/>
      </c>
      <c r="E72" s="173" t="n"/>
      <c r="F72" s="195">
        <f>IF(OR(F71="",E60="",E60=0),"",IF(OR(ISTEXT(F71),ISTEXT(E60)),"",F71/E60))</f>
        <v/>
      </c>
      <c r="G72" s="173" t="n"/>
      <c r="I72" s="291" t="n"/>
      <c r="J72" s="195">
        <f>IF(COUNT(P72:R72)=0,"",AVERAGE(P72:R72))</f>
        <v/>
      </c>
      <c r="K72" s="195">
        <f>IF(OR($I72="",J72=""),"",IF(OR(ISTEXT(J72),$E$67="N/A",$E$67="Not Avail.",$E$67="Not Acc.",$E$67="N/L",$I72="N/A",$I72="Not Avail.",$I72="Not Acc.",$I72="N/L"),"",J72*IFERROR(INDEX('{Dropdowns}'!$J:$J,MATCH($E$67&amp;"|"&amp;$I72,'{Dropdowns}'!$H:$H,0)),0)*IFERROR(INDEX('{Dropdowns}'!$K:$K,MATCH($E$67&amp;"|"&amp;$I72,'{Dropdowns}'!$H:$H,0)),0)))</f>
        <v/>
      </c>
      <c r="L72" s="195">
        <f>IF(COUNT(S72:U72)=0,"",AVERAGE(S72:U72))</f>
        <v/>
      </c>
      <c r="M72" s="195">
        <f>IF(OR($I72="",L72=""),"",IF(OR(ISTEXT(L72),$E$67="N/A",$E$67="Not Avail.",$E$67="Not Acc.",$E$67="N/L",$I72="N/A",$I72="Not Avail.",$I72="Not Acc.",$I72="N/L"),"",L72*IFERROR(INDEX('{Dropdowns}'!$J:$J,MATCH($E$67&amp;"|"&amp;$I72,'{Dropdowns}'!$H:$H,0)),0)*IFERROR(INDEX('{Dropdowns}'!$K:$K,MATCH($E$67&amp;"|"&amp;$I72,'{Dropdowns}'!$H:$H,0)),0)))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IF(OR($I80="",J80=""),"",IF(OR(ISTEXT(J80),$E$88="N/A",$E$88="Not Avail.",$E$88="Not Acc.",$E$88="N/L",$I80="N/A",$I80="Not Avail.",$I80="Not Acc.",$I80="N/L"),"",J80*IFERROR(INDEX('{Dropdowns}'!$J:$J,MATCH($E$88&amp;"|"&amp;$I80,'{Dropdowns}'!$H:$H,0)),0)*IFERROR(INDEX('{Dropdowns}'!$K:$K,MATCH($E$88&amp;"|"&amp;$I80,'{Dropdowns}'!$H:$H,0)),0)))</f>
        <v/>
      </c>
      <c r="L80" s="195">
        <f>IF(COUNT(S80:U80)=0,"",AVERAGE(S80:U80))</f>
        <v/>
      </c>
      <c r="M80" s="195">
        <f>IF(OR($I80="",L80=""),"",IF(OR(ISTEXT(L80),$E$88="N/A",$E$88="Not Avail.",$E$88="Not Acc.",$E$88="N/L",$I80="N/A",$I80="Not Avail.",$I80="Not Acc.",$I80="N/L"),"",L80*IFERROR(INDEX('{Dropdowns}'!$J:$J,MATCH($E$88&amp;"|"&amp;$I80,'{Dropdowns}'!$H:$H,0)),0)*IFERROR(INDEX('{Dropdowns}'!$K:$K,MATCH($E$88&amp;"|"&amp;$I80,'{Dropdowns}'!$H:$H,0)),0)))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IF(OR($I81="",J81=""),"",IF(OR(ISTEXT(J81),$E$88="N/A",$E$88="Not Avail.",$E$88="Not Acc.",$E$88="N/L",$I81="N/A",$I81="Not Avail.",$I81="Not Acc.",$I81="N/L"),"",J81*IFERROR(INDEX('{Dropdowns}'!$J:$J,MATCH($E$88&amp;"|"&amp;$I81,'{Dropdowns}'!$H:$H,0)),0)*IFERROR(INDEX('{Dropdowns}'!$K:$K,MATCH($E$88&amp;"|"&amp;$I81,'{Dropdowns}'!$H:$H,0)),0)))</f>
        <v/>
      </c>
      <c r="L81" s="195">
        <f>IF(COUNT(S81:U81)=0,"",AVERAGE(S81:U81))</f>
        <v/>
      </c>
      <c r="M81" s="195">
        <f>IF(OR($I81="",L81=""),"",IF(OR(ISTEXT(L81),$E$88="N/A",$E$88="Not Avail.",$E$88="Not Acc.",$E$88="N/L",$I81="N/A",$I81="Not Avail.",$I81="Not Acc.",$I81="N/L"),"",L81*IFERROR(INDEX('{Dropdowns}'!$J:$J,MATCH($E$88&amp;"|"&amp;$I81,'{Dropdowns}'!$H:$H,0)),0)*IFERROR(INDEX('{Dropdowns}'!$K:$K,MATCH($E$88&amp;"|"&amp;$I81,'{Dropdowns}'!$H:$H,0)),0)))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IF(OR($I82="",J82=""),"",IF(OR(ISTEXT(J82),$E$88="N/A",$E$88="Not Avail.",$E$88="Not Acc.",$E$88="N/L",$I82="N/A",$I82="Not Avail.",$I82="Not Acc.",$I82="N/L"),"",J82*IFERROR(INDEX('{Dropdowns}'!$J:$J,MATCH($E$88&amp;"|"&amp;$I82,'{Dropdowns}'!$H:$H,0)),0)*IFERROR(INDEX('{Dropdowns}'!$K:$K,MATCH($E$88&amp;"|"&amp;$I82,'{Dropdowns}'!$H:$H,0)),0)))</f>
        <v/>
      </c>
      <c r="L82" s="195">
        <f>IF(COUNT(S82:U82)=0,"",AVERAGE(S82:U82))</f>
        <v/>
      </c>
      <c r="M82" s="195">
        <f>IF(OR($I82="",L82=""),"",IF(OR(ISTEXT(L82),$E$88="N/A",$E$88="Not Avail.",$E$88="Not Acc.",$E$88="N/L",$I82="N/A",$I82="Not Avail.",$I82="Not Acc.",$I82="N/L"),"",L82*IFERROR(INDEX('{Dropdowns}'!$J:$J,MATCH($E$88&amp;"|"&amp;$I82,'{Dropdowns}'!$H:$H,0)),0)*IFERROR(INDEX('{Dropdowns}'!$K:$K,MATCH($E$88&amp;"|"&amp;$I82,'{Dropdowns}'!$H:$H,0)),0)))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IF(OR($I83="",J83=""),"",IF(OR(ISTEXT(J83),$E$88="N/A",$E$88="Not Avail.",$E$88="Not Acc.",$E$88="N/L",$I83="N/A",$I83="Not Avail.",$I83="Not Acc.",$I83="N/L"),"",J83*IFERROR(INDEX('{Dropdowns}'!$J:$J,MATCH($E$88&amp;"|"&amp;$I83,'{Dropdowns}'!$H:$H,0)),0)*IFERROR(INDEX('{Dropdowns}'!$K:$K,MATCH($E$88&amp;"|"&amp;$I83,'{Dropdowns}'!$H:$H,0)),0)))</f>
        <v/>
      </c>
      <c r="L83" s="195">
        <f>IF(COUNT(S83:U83)=0,"",AVERAGE(S83:U83))</f>
        <v/>
      </c>
      <c r="M83" s="195">
        <f>IF(OR($I83="",L83=""),"",IF(OR(ISTEXT(L83),$E$88="N/A",$E$88="Not Avail.",$E$88="Not Acc.",$E$88="N/L",$I83="N/A",$I83="Not Avail.",$I83="Not Acc.",$I83="N/L"),"",L83*IFERROR(INDEX('{Dropdowns}'!$J:$J,MATCH($E$88&amp;"|"&amp;$I83,'{Dropdowns}'!$H:$H,0)),0)*IFERROR(INDEX('{Dropdowns}'!$K:$K,MATCH($E$88&amp;"|"&amp;$I83,'{Dropdowns}'!$H:$H,0)),0)))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IF(OR($I84="",J84=""),"",IF(OR(ISTEXT(J84),$E$88="N/A",$E$88="Not Avail.",$E$88="Not Acc.",$E$88="N/L",$I84="N/A",$I84="Not Avail.",$I84="Not Acc.",$I84="N/L"),"",J84*IFERROR(INDEX('{Dropdowns}'!$J:$J,MATCH($E$88&amp;"|"&amp;$I84,'{Dropdowns}'!$H:$H,0)),0)*IFERROR(INDEX('{Dropdowns}'!$K:$K,MATCH($E$88&amp;"|"&amp;$I84,'{Dropdowns}'!$H:$H,0)),0)))</f>
        <v/>
      </c>
      <c r="L84" s="195">
        <f>IF(COUNT(S84:U84)=0,"",AVERAGE(S84:U84))</f>
        <v/>
      </c>
      <c r="M84" s="195">
        <f>IF(OR($I84="",L84=""),"",IF(OR(ISTEXT(L84),$E$88="N/A",$E$88="Not Avail.",$E$88="Not Acc.",$E$88="N/L",$I84="N/A",$I84="Not Avail.",$I84="Not Acc.",$I84="N/L"),"",L84*IFERROR(INDEX('{Dropdowns}'!$J:$J,MATCH($E$88&amp;"|"&amp;$I84,'{Dropdowns}'!$H:$H,0)),0)*IFERROR(INDEX('{Dropdowns}'!$K:$K,MATCH($E$88&amp;"|"&amp;$I84,'{Dropdowns}'!$H:$H,0)),0)))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IF(OR($I85="",J85=""),"",IF(OR(ISTEXT(J85),$E$88="N/A",$E$88="Not Avail.",$E$88="Not Acc.",$E$88="N/L",$I85="N/A",$I85="Not Avail.",$I85="Not Acc.",$I85="N/L"),"",J85*IFERROR(INDEX('{Dropdowns}'!$J:$J,MATCH($E$88&amp;"|"&amp;$I85,'{Dropdowns}'!$H:$H,0)),0)*IFERROR(INDEX('{Dropdowns}'!$K:$K,MATCH($E$88&amp;"|"&amp;$I85,'{Dropdowns}'!$H:$H,0)),0)))</f>
        <v/>
      </c>
      <c r="L85" s="195">
        <f>IF(COUNT(S85:U85)=0,"",AVERAGE(S85:U85))</f>
        <v/>
      </c>
      <c r="M85" s="195">
        <f>IF(OR($I85="",L85=""),"",IF(OR(ISTEXT(L85),$E$88="N/A",$E$88="Not Avail.",$E$88="Not Acc.",$E$88="N/L",$I85="N/A",$I85="Not Avail.",$I85="Not Acc.",$I85="N/L"),"",L85*IFERROR(INDEX('{Dropdowns}'!$J:$J,MATCH($E$88&amp;"|"&amp;$I85,'{Dropdowns}'!$H:$H,0)),0)*IFERROR(INDEX('{Dropdowns}'!$K:$K,MATCH($E$88&amp;"|"&amp;$I85,'{Dropdowns}'!$H:$H,0)),0)))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IF(OR($I86="",J86=""),"",IF(OR(ISTEXT(J86),$E$88="N/A",$E$88="Not Avail.",$E$88="Not Acc.",$E$88="N/L",$I86="N/A",$I86="Not Avail.",$I86="Not Acc.",$I86="N/L"),"",J86*IFERROR(INDEX('{Dropdowns}'!$J:$J,MATCH($E$88&amp;"|"&amp;$I86,'{Dropdowns}'!$H:$H,0)),0)*IFERROR(INDEX('{Dropdowns}'!$K:$K,MATCH($E$88&amp;"|"&amp;$I86,'{Dropdowns}'!$H:$H,0)),0)))</f>
        <v/>
      </c>
      <c r="L86" s="195">
        <f>IF(COUNT(S86:U86)=0,"",AVERAGE(S86:U86))</f>
        <v/>
      </c>
      <c r="M86" s="195">
        <f>IF(OR($I86="",L86=""),"",IF(OR(ISTEXT(L86),$E$88="N/A",$E$88="Not Avail.",$E$88="Not Acc.",$E$88="N/L",$I86="N/A",$I86="Not Avail.",$I86="Not Acc.",$I86="N/L"),"",L86*IFERROR(INDEX('{Dropdowns}'!$J:$J,MATCH($E$88&amp;"|"&amp;$I86,'{Dropdowns}'!$H:$H,0)),0)*IFERROR(INDEX('{Dropdowns}'!$K:$K,MATCH($E$88&amp;"|"&amp;$I86,'{Dropdowns}'!$H:$H,0)),0)))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IF(OR($I87="",J87=""),"",IF(OR(ISTEXT(J87),$E$88="N/A",$E$88="Not Avail.",$E$88="Not Acc.",$E$88="N/L",$I87="N/A",$I87="Not Avail.",$I87="Not Acc.",$I87="N/L"),"",J87*IFERROR(INDEX('{Dropdowns}'!$J:$J,MATCH($E$88&amp;"|"&amp;$I87,'{Dropdowns}'!$H:$H,0)),0)*IFERROR(INDEX('{Dropdowns}'!$K:$K,MATCH($E$88&amp;"|"&amp;$I87,'{Dropdowns}'!$H:$H,0)),0)))</f>
        <v/>
      </c>
      <c r="L87" s="195">
        <f>IF(COUNT(S87:U87)=0,"",AVERAGE(S87:U87))</f>
        <v/>
      </c>
      <c r="M87" s="195">
        <f>IF(OR($I87="",L87=""),"",IF(OR(ISTEXT(L87),$E$88="N/A",$E$88="Not Avail.",$E$88="Not Acc.",$E$88="N/L",$I87="N/A",$I87="Not Avail.",$I87="Not Acc.",$I87="N/L"),"",L87*IFERROR(INDEX('{Dropdowns}'!$J:$J,MATCH($E$88&amp;"|"&amp;$I87,'{Dropdowns}'!$H:$H,0)),0)*IFERROR(INDEX('{Dropdowns}'!$K:$K,MATCH($E$88&amp;"|"&amp;$I87,'{Dropdowns}'!$H:$H,0)),0)))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IF(OR($I88="",J88=""),"",IF(OR(ISTEXT(J88),$E$88="N/A",$E$88="Not Avail.",$E$88="Not Acc.",$E$88="N/L",$I88="N/A",$I88="Not Avail.",$I88="Not Acc.",$I88="N/L"),"",J88*IFERROR(INDEX('{Dropdowns}'!$J:$J,MATCH($E$88&amp;"|"&amp;$I88,'{Dropdowns}'!$H:$H,0)),0)*IFERROR(INDEX('{Dropdowns}'!$K:$K,MATCH($E$88&amp;"|"&amp;$I88,'{Dropdowns}'!$H:$H,0)),0)))</f>
        <v/>
      </c>
      <c r="L88" s="195">
        <f>IF(COUNT(S88:U88)=0,"",AVERAGE(S88:U88))</f>
        <v/>
      </c>
      <c r="M88" s="195">
        <f>IF(OR($I88="",L88=""),"",IF(OR(ISTEXT(L88),$E$88="N/A",$E$88="Not Avail.",$E$88="Not Acc.",$E$88="N/L",$I88="N/A",$I88="Not Avail.",$I88="Not Acc.",$I88="N/L"),"",L88*IFERROR(INDEX('{Dropdowns}'!$J:$J,MATCH($E$88&amp;"|"&amp;$I88,'{Dropdowns}'!$H:$H,0)),0)*IFERROR(INDEX('{Dropdowns}'!$K:$K,MATCH($E$88&amp;"|"&amp;$I88,'{Dropdowns}'!$H:$H,0)),0)))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IF(OR($I89="",J89=""),"",IF(OR(ISTEXT(J89),$E$88="N/A",$E$88="Not Avail.",$E$88="Not Acc.",$E$88="N/L",$I89="N/A",$I89="Not Avail.",$I89="Not Acc.",$I89="N/L"),"",J89*IFERROR(INDEX('{Dropdowns}'!$J:$J,MATCH($E$88&amp;"|"&amp;$I89,'{Dropdowns}'!$H:$H,0)),0)*IFERROR(INDEX('{Dropdowns}'!$K:$K,MATCH($E$88&amp;"|"&amp;$I89,'{Dropdowns}'!$H:$H,0)),0)))</f>
        <v/>
      </c>
      <c r="L89" s="195">
        <f>IF(COUNT(S89:U89)=0,"",AVERAGE(S89:U89))</f>
        <v/>
      </c>
      <c r="M89" s="195">
        <f>IF(OR($I89="",L89=""),"",IF(OR(ISTEXT(L89),$E$88="N/A",$E$88="Not Avail.",$E$88="Not Acc.",$E$88="N/L",$I89="N/A",$I89="Not Avail.",$I89="Not Acc.",$I89="N/L"),"",L89*IFERROR(INDEX('{Dropdowns}'!$J:$J,MATCH($E$88&amp;"|"&amp;$I89,'{Dropdowns}'!$H:$H,0)),0)*IFERROR(INDEX('{Dropdowns}'!$K:$K,MATCH($E$88&amp;"|"&amp;$I89,'{Dropdowns}'!$H:$H,0)),0)))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IF(OR($I90="",J90=""),"",IF(OR(ISTEXT(J90),$E$88="N/A",$E$88="Not Avail.",$E$88="Not Acc.",$E$88="N/L",$I90="N/A",$I90="Not Avail.",$I90="Not Acc.",$I90="N/L"),"",J90*IFERROR(INDEX('{Dropdowns}'!$J:$J,MATCH($E$88&amp;"|"&amp;$I90,'{Dropdowns}'!$H:$H,0)),0)*IFERROR(INDEX('{Dropdowns}'!$K:$K,MATCH($E$88&amp;"|"&amp;$I90,'{Dropdowns}'!$H:$H,0)),0)))</f>
        <v/>
      </c>
      <c r="L90" s="195">
        <f>IF(COUNT(S90:U90)=0,"",AVERAGE(S90:U90))</f>
        <v/>
      </c>
      <c r="M90" s="195">
        <f>IF(OR($I90="",L90=""),"",IF(OR(ISTEXT(L90),$E$88="N/A",$E$88="Not Avail.",$E$88="Not Acc.",$E$88="N/L",$I90="N/A",$I90="Not Avail.",$I90="Not Acc.",$I90="N/L"),"",L90*IFERROR(INDEX('{Dropdowns}'!$J:$J,MATCH($E$88&amp;"|"&amp;$I90,'{Dropdowns}'!$H:$H,0)),0)*IFERROR(INDEX('{Dropdowns}'!$K:$K,MATCH($E$88&amp;"|"&amp;$I90,'{Dropdowns}'!$H:$H,0)),0)))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IF(OR($I91="",J91=""),"",IF(OR(ISTEXT(J91),$E$88="N/A",$E$88="Not Avail.",$E$88="Not Acc.",$E$88="N/L",$I91="N/A",$I91="Not Avail.",$I91="Not Acc.",$I91="N/L"),"",J91*IFERROR(INDEX('{Dropdowns}'!$J:$J,MATCH($E$88&amp;"|"&amp;$I91,'{Dropdowns}'!$H:$H,0)),0)*IFERROR(INDEX('{Dropdowns}'!$K:$K,MATCH($E$88&amp;"|"&amp;$I91,'{Dropdowns}'!$H:$H,0)),0)))</f>
        <v/>
      </c>
      <c r="L91" s="195">
        <f>IF(COUNT(S91:U91)=0,"",AVERAGE(S91:U91))</f>
        <v/>
      </c>
      <c r="M91" s="195">
        <f>IF(OR($I91="",L91=""),"",IF(OR(ISTEXT(L91),$E$88="N/A",$E$88="Not Avail.",$E$88="Not Acc.",$E$88="N/L",$I91="N/A",$I91="Not Avail.",$I91="Not Acc.",$I91="N/L"),"",L91*IFERROR(INDEX('{Dropdowns}'!$J:$J,MATCH($E$88&amp;"|"&amp;$I91,'{Dropdowns}'!$H:$H,0)),0)*IFERROR(INDEX('{Dropdowns}'!$K:$K,MATCH($E$88&amp;"|"&amp;$I91,'{Dropdowns}'!$H:$H,0)),0)))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IF(OR(B92="",B92=0),"",IF(F92="",IF(D92="","",IF(OR(ISTEXT(D92),ISTEXT(B92)),"",D92/B92)),IF(OR(ISTEXT(F92),ISTEXT(B92)),"",F92/B92)))</f>
        <v/>
      </c>
      <c r="I92" s="291" t="n"/>
      <c r="J92" s="195">
        <f>IF(COUNT(P92:R92)=0,"",AVERAGE(P92:R92))</f>
        <v/>
      </c>
      <c r="K92" s="195">
        <f>IF(OR($I92="",J92=""),"",IF(OR(ISTEXT(J92),$E$88="N/A",$E$88="Not Avail.",$E$88="Not Acc.",$E$88="N/L",$I92="N/A",$I92="Not Avail.",$I92="Not Acc.",$I92="N/L"),"",J92*IFERROR(INDEX('{Dropdowns}'!$J:$J,MATCH($E$88&amp;"|"&amp;$I92,'{Dropdowns}'!$H:$H,0)),0)*IFERROR(INDEX('{Dropdowns}'!$K:$K,MATCH($E$88&amp;"|"&amp;$I92,'{Dropdowns}'!$H:$H,0)),0)))</f>
        <v/>
      </c>
      <c r="L92" s="195">
        <f>IF(COUNT(S92:U92)=0,"",AVERAGE(S92:U92))</f>
        <v/>
      </c>
      <c r="M92" s="195">
        <f>IF(OR($I92="",L92=""),"",IF(OR(ISTEXT(L92),$E$88="N/A",$E$88="Not Avail.",$E$88="Not Acc.",$E$88="N/L",$I92="N/A",$I92="Not Avail.",$I92="Not Acc.",$I92="N/L"),"",L92*IFERROR(INDEX('{Dropdowns}'!$J:$J,MATCH($E$88&amp;"|"&amp;$I92,'{Dropdowns}'!$H:$H,0)),0)*IFERROR(INDEX('{Dropdowns}'!$K:$K,MATCH($E$88&amp;"|"&amp;$I92,'{Dropdowns}'!$H:$H,0)),0)))</f>
        <v/>
      </c>
      <c r="P92" s="455" t="n"/>
    </row>
    <row r="93" ht="13.35" customHeight="1" s="162">
      <c r="B93" s="195" t="inlineStr">
        <is>
          <t>CFM / ft</t>
        </is>
      </c>
      <c r="C93" s="173" t="n"/>
      <c r="D93" s="195">
        <f>IF(OR(D92="",E81="",E81=0),"",IF(OR(ISTEXT(D92),ISTEXT(E81)),"",D92/E81))</f>
        <v/>
      </c>
      <c r="E93" s="173" t="n"/>
      <c r="F93" s="195">
        <f>IF(OR(F92="",E81="",E81=0),"",IF(OR(ISTEXT(F92),ISTEXT(E81)),"",F92/E81))</f>
        <v/>
      </c>
      <c r="G93" s="173" t="n"/>
      <c r="I93" s="291" t="n"/>
      <c r="J93" s="195">
        <f>IF(COUNT(P93:R93)=0,"",AVERAGE(P93:R93))</f>
        <v/>
      </c>
      <c r="K93" s="195">
        <f>IF(OR($I93="",J93=""),"",IF(OR(ISTEXT(J93),$E$88="N/A",$E$88="Not Avail.",$E$88="Not Acc.",$E$88="N/L",$I93="N/A",$I93="Not Avail.",$I93="Not Acc.",$I93="N/L"),"",J93*IFERROR(INDEX('{Dropdowns}'!$J:$J,MATCH($E$88&amp;"|"&amp;$I93,'{Dropdowns}'!$H:$H,0)),0)*IFERROR(INDEX('{Dropdowns}'!$K:$K,MATCH($E$88&amp;"|"&amp;$I93,'{Dropdowns}'!$H:$H,0)),0)))</f>
        <v/>
      </c>
      <c r="L93" s="195">
        <f>IF(COUNT(S93:U93)=0,"",AVERAGE(S93:U93))</f>
        <v/>
      </c>
      <c r="M93" s="195">
        <f>IF(OR($I93="",L93=""),"",IF(OR(ISTEXT(L93),$E$88="N/A",$E$88="Not Avail.",$E$88="Not Acc.",$E$88="N/L",$I93="N/A",$I93="Not Avail.",$I93="Not Acc.",$I93="N/L"),"",L93*IFERROR(INDEX('{Dropdowns}'!$J:$J,MATCH($E$88&amp;"|"&amp;$I93,'{Dropdowns}'!$H:$H,0)),0)*IFERROR(INDEX('{Dropdowns}'!$K:$K,MATCH($E$88&amp;"|"&amp;$I93,'{Dropdowns}'!$H:$H,0)),0)))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IF(OR($I108="",J108=""),"",IF(OR(ISTEXT(J108),$E$116="N/A",$E$116="Not Avail.",$E$116="Not Acc.",$E$116="N/L",$I108="N/A",$I108="Not Avail.",$I108="Not Acc.",$I108="N/L"),"",J108*IFERROR(INDEX('{Dropdowns}'!$J:$J,MATCH($E$116&amp;"|"&amp;$I108,'{Dropdowns}'!$H:$H,0)),0)*IFERROR(INDEX('{Dropdowns}'!$K:$K,MATCH($E$116&amp;"|"&amp;$I108,'{Dropdowns}'!$H:$H,0)),0)))</f>
        <v/>
      </c>
      <c r="L108" s="195">
        <f>IF(COUNT(S108:U108)=0,"",AVERAGE(S108:U108))</f>
        <v/>
      </c>
      <c r="M108" s="195">
        <f>IF(OR($I108="",L108=""),"",IF(OR(ISTEXT(L108),$E$116="N/A",$E$116="Not Avail.",$E$116="Not Acc.",$E$116="N/L",$I108="N/A",$I108="Not Avail.",$I108="Not Acc.",$I108="N/L"),"",L108*IFERROR(INDEX('{Dropdowns}'!$J:$J,MATCH($E$116&amp;"|"&amp;$I108,'{Dropdowns}'!$H:$H,0)),0)*IFERROR(INDEX('{Dropdowns}'!$K:$K,MATCH($E$116&amp;"|"&amp;$I108,'{Dropdowns}'!$H:$H,0)),0)))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IF(OR($I109="",J109=""),"",IF(OR(ISTEXT(J109),$E$116="N/A",$E$116="Not Avail.",$E$116="Not Acc.",$E$116="N/L",$I109="N/A",$I109="Not Avail.",$I109="Not Acc.",$I109="N/L"),"",J109*IFERROR(INDEX('{Dropdowns}'!$J:$J,MATCH($E$116&amp;"|"&amp;$I109,'{Dropdowns}'!$H:$H,0)),0)*IFERROR(INDEX('{Dropdowns}'!$K:$K,MATCH($E$116&amp;"|"&amp;$I109,'{Dropdowns}'!$H:$H,0)),0)))</f>
        <v/>
      </c>
      <c r="L109" s="195">
        <f>IF(COUNT(S109:U109)=0,"",AVERAGE(S109:U109))</f>
        <v/>
      </c>
      <c r="M109" s="195">
        <f>IF(OR($I109="",L109=""),"",IF(OR(ISTEXT(L109),$E$116="N/A",$E$116="Not Avail.",$E$116="Not Acc.",$E$116="N/L",$I109="N/A",$I109="Not Avail.",$I109="Not Acc.",$I109="N/L"),"",L109*IFERROR(INDEX('{Dropdowns}'!$J:$J,MATCH($E$116&amp;"|"&amp;$I109,'{Dropdowns}'!$H:$H,0)),0)*IFERROR(INDEX('{Dropdowns}'!$K:$K,MATCH($E$116&amp;"|"&amp;$I109,'{Dropdowns}'!$H:$H,0)),0)))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IF(OR($I110="",J110=""),"",IF(OR(ISTEXT(J110),$E$116="N/A",$E$116="Not Avail.",$E$116="Not Acc.",$E$116="N/L",$I110="N/A",$I110="Not Avail.",$I110="Not Acc.",$I110="N/L"),"",J110*IFERROR(INDEX('{Dropdowns}'!$J:$J,MATCH($E$116&amp;"|"&amp;$I110,'{Dropdowns}'!$H:$H,0)),0)*IFERROR(INDEX('{Dropdowns}'!$K:$K,MATCH($E$116&amp;"|"&amp;$I110,'{Dropdowns}'!$H:$H,0)),0)))</f>
        <v/>
      </c>
      <c r="L110" s="195">
        <f>IF(COUNT(S110:U110)=0,"",AVERAGE(S110:U110))</f>
        <v/>
      </c>
      <c r="M110" s="195">
        <f>IF(OR($I110="",L110=""),"",IF(OR(ISTEXT(L110),$E$116="N/A",$E$116="Not Avail.",$E$116="Not Acc.",$E$116="N/L",$I110="N/A",$I110="Not Avail.",$I110="Not Acc.",$I110="N/L"),"",L110*IFERROR(INDEX('{Dropdowns}'!$J:$J,MATCH($E$116&amp;"|"&amp;$I110,'{Dropdowns}'!$H:$H,0)),0)*IFERROR(INDEX('{Dropdowns}'!$K:$K,MATCH($E$116&amp;"|"&amp;$I110,'{Dropdowns}'!$H:$H,0)),0)))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IF(OR($I111="",J111=""),"",IF(OR(ISTEXT(J111),$E$116="N/A",$E$116="Not Avail.",$E$116="Not Acc.",$E$116="N/L",$I111="N/A",$I111="Not Avail.",$I111="Not Acc.",$I111="N/L"),"",J111*IFERROR(INDEX('{Dropdowns}'!$J:$J,MATCH($E$116&amp;"|"&amp;$I111,'{Dropdowns}'!$H:$H,0)),0)*IFERROR(INDEX('{Dropdowns}'!$K:$K,MATCH($E$116&amp;"|"&amp;$I111,'{Dropdowns}'!$H:$H,0)),0)))</f>
        <v/>
      </c>
      <c r="L111" s="195">
        <f>IF(COUNT(S111:U111)=0,"",AVERAGE(S111:U111))</f>
        <v/>
      </c>
      <c r="M111" s="195">
        <f>IF(OR($I111="",L111=""),"",IF(OR(ISTEXT(L111),$E$116="N/A",$E$116="Not Avail.",$E$116="Not Acc.",$E$116="N/L",$I111="N/A",$I111="Not Avail.",$I111="Not Acc.",$I111="N/L"),"",L111*IFERROR(INDEX('{Dropdowns}'!$J:$J,MATCH($E$116&amp;"|"&amp;$I111,'{Dropdowns}'!$H:$H,0)),0)*IFERROR(INDEX('{Dropdowns}'!$K:$K,MATCH($E$116&amp;"|"&amp;$I111,'{Dropdowns}'!$H:$H,0)),0)))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IF(OR($I112="",J112=""),"",IF(OR(ISTEXT(J112),$E$116="N/A",$E$116="Not Avail.",$E$116="Not Acc.",$E$116="N/L",$I112="N/A",$I112="Not Avail.",$I112="Not Acc.",$I112="N/L"),"",J112*IFERROR(INDEX('{Dropdowns}'!$J:$J,MATCH($E$116&amp;"|"&amp;$I112,'{Dropdowns}'!$H:$H,0)),0)*IFERROR(INDEX('{Dropdowns}'!$K:$K,MATCH($E$116&amp;"|"&amp;$I112,'{Dropdowns}'!$H:$H,0)),0)))</f>
        <v/>
      </c>
      <c r="L112" s="195">
        <f>IF(COUNT(S112:U112)=0,"",AVERAGE(S112:U112))</f>
        <v/>
      </c>
      <c r="M112" s="195">
        <f>IF(OR($I112="",L112=""),"",IF(OR(ISTEXT(L112),$E$116="N/A",$E$116="Not Avail.",$E$116="Not Acc.",$E$116="N/L",$I112="N/A",$I112="Not Avail.",$I112="Not Acc.",$I112="N/L"),"",L112*IFERROR(INDEX('{Dropdowns}'!$J:$J,MATCH($E$116&amp;"|"&amp;$I112,'{Dropdowns}'!$H:$H,0)),0)*IFERROR(INDEX('{Dropdowns}'!$K:$K,MATCH($E$116&amp;"|"&amp;$I112,'{Dropdowns}'!$H:$H,0)),0)))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IF(OR($I113="",J113=""),"",IF(OR(ISTEXT(J113),$E$116="N/A",$E$116="Not Avail.",$E$116="Not Acc.",$E$116="N/L",$I113="N/A",$I113="Not Avail.",$I113="Not Acc.",$I113="N/L"),"",J113*IFERROR(INDEX('{Dropdowns}'!$J:$J,MATCH($E$116&amp;"|"&amp;$I113,'{Dropdowns}'!$H:$H,0)),0)*IFERROR(INDEX('{Dropdowns}'!$K:$K,MATCH($E$116&amp;"|"&amp;$I113,'{Dropdowns}'!$H:$H,0)),0)))</f>
        <v/>
      </c>
      <c r="L113" s="195">
        <f>IF(COUNT(S113:U113)=0,"",AVERAGE(S113:U113))</f>
        <v/>
      </c>
      <c r="M113" s="195">
        <f>IF(OR($I113="",L113=""),"",IF(OR(ISTEXT(L113),$E$116="N/A",$E$116="Not Avail.",$E$116="Not Acc.",$E$116="N/L",$I113="N/A",$I113="Not Avail.",$I113="Not Acc.",$I113="N/L"),"",L113*IFERROR(INDEX('{Dropdowns}'!$J:$J,MATCH($E$116&amp;"|"&amp;$I113,'{Dropdowns}'!$H:$H,0)),0)*IFERROR(INDEX('{Dropdowns}'!$K:$K,MATCH($E$116&amp;"|"&amp;$I113,'{Dropdowns}'!$H:$H,0)),0)))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IF(OR($I114="",J114=""),"",IF(OR(ISTEXT(J114),$E$116="N/A",$E$116="Not Avail.",$E$116="Not Acc.",$E$116="N/L",$I114="N/A",$I114="Not Avail.",$I114="Not Acc.",$I114="N/L"),"",J114*IFERROR(INDEX('{Dropdowns}'!$J:$J,MATCH($E$116&amp;"|"&amp;$I114,'{Dropdowns}'!$H:$H,0)),0)*IFERROR(INDEX('{Dropdowns}'!$K:$K,MATCH($E$116&amp;"|"&amp;$I114,'{Dropdowns}'!$H:$H,0)),0)))</f>
        <v/>
      </c>
      <c r="L114" s="195">
        <f>IF(COUNT(S114:U114)=0,"",AVERAGE(S114:U114))</f>
        <v/>
      </c>
      <c r="M114" s="195">
        <f>IF(OR($I114="",L114=""),"",IF(OR(ISTEXT(L114),$E$116="N/A",$E$116="Not Avail.",$E$116="Not Acc.",$E$116="N/L",$I114="N/A",$I114="Not Avail.",$I114="Not Acc.",$I114="N/L"),"",L114*IFERROR(INDEX('{Dropdowns}'!$J:$J,MATCH($E$116&amp;"|"&amp;$I114,'{Dropdowns}'!$H:$H,0)),0)*IFERROR(INDEX('{Dropdowns}'!$K:$K,MATCH($E$116&amp;"|"&amp;$I114,'{Dropdowns}'!$H:$H,0)),0)))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IF(OR($I115="",J115=""),"",IF(OR(ISTEXT(J115),$E$116="N/A",$E$116="Not Avail.",$E$116="Not Acc.",$E$116="N/L",$I115="N/A",$I115="Not Avail.",$I115="Not Acc.",$I115="N/L"),"",J115*IFERROR(INDEX('{Dropdowns}'!$J:$J,MATCH($E$116&amp;"|"&amp;$I115,'{Dropdowns}'!$H:$H,0)),0)*IFERROR(INDEX('{Dropdowns}'!$K:$K,MATCH($E$116&amp;"|"&amp;$I115,'{Dropdowns}'!$H:$H,0)),0)))</f>
        <v/>
      </c>
      <c r="L115" s="195">
        <f>IF(COUNT(S115:U115)=0,"",AVERAGE(S115:U115))</f>
        <v/>
      </c>
      <c r="M115" s="195">
        <f>IF(OR($I115="",L115=""),"",IF(OR(ISTEXT(L115),$E$116="N/A",$E$116="Not Avail.",$E$116="Not Acc.",$E$116="N/L",$I115="N/A",$I115="Not Avail.",$I115="Not Acc.",$I115="N/L"),"",L115*IFERROR(INDEX('{Dropdowns}'!$J:$J,MATCH($E$116&amp;"|"&amp;$I115,'{Dropdowns}'!$H:$H,0)),0)*IFERROR(INDEX('{Dropdowns}'!$K:$K,MATCH($E$116&amp;"|"&amp;$I115,'{Dropdowns}'!$H:$H,0)),0)))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IF(OR($I116="",J116=""),"",IF(OR(ISTEXT(J116),$E$116="N/A",$E$116="Not Avail.",$E$116="Not Acc.",$E$116="N/L",$I116="N/A",$I116="Not Avail.",$I116="Not Acc.",$I116="N/L"),"",J116*IFERROR(INDEX('{Dropdowns}'!$J:$J,MATCH($E$116&amp;"|"&amp;$I116,'{Dropdowns}'!$H:$H,0)),0)*IFERROR(INDEX('{Dropdowns}'!$K:$K,MATCH($E$116&amp;"|"&amp;$I116,'{Dropdowns}'!$H:$H,0)),0)))</f>
        <v/>
      </c>
      <c r="L116" s="195">
        <f>IF(COUNT(S116:U116)=0,"",AVERAGE(S116:U116))</f>
        <v/>
      </c>
      <c r="M116" s="195">
        <f>IF(OR($I116="",L116=""),"",IF(OR(ISTEXT(L116),$E$116="N/A",$E$116="Not Avail.",$E$116="Not Acc.",$E$116="N/L",$I116="N/A",$I116="Not Avail.",$I116="Not Acc.",$I116="N/L"),"",L116*IFERROR(INDEX('{Dropdowns}'!$J:$J,MATCH($E$116&amp;"|"&amp;$I116,'{Dropdowns}'!$H:$H,0)),0)*IFERROR(INDEX('{Dropdowns}'!$K:$K,MATCH($E$116&amp;"|"&amp;$I116,'{Dropdowns}'!$H:$H,0)),0)))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IF(OR($I117="",J117=""),"",IF(OR(ISTEXT(J117),$E$116="N/A",$E$116="Not Avail.",$E$116="Not Acc.",$E$116="N/L",$I117="N/A",$I117="Not Avail.",$I117="Not Acc.",$I117="N/L"),"",J117*IFERROR(INDEX('{Dropdowns}'!$J:$J,MATCH($E$116&amp;"|"&amp;$I117,'{Dropdowns}'!$H:$H,0)),0)*IFERROR(INDEX('{Dropdowns}'!$K:$K,MATCH($E$116&amp;"|"&amp;$I117,'{Dropdowns}'!$H:$H,0)),0)))</f>
        <v/>
      </c>
      <c r="L117" s="195">
        <f>IF(COUNT(S117:U117)=0,"",AVERAGE(S117:U117))</f>
        <v/>
      </c>
      <c r="M117" s="195">
        <f>IF(OR($I117="",L117=""),"",IF(OR(ISTEXT(L117),$E$116="N/A",$E$116="Not Avail.",$E$116="Not Acc.",$E$116="N/L",$I117="N/A",$I117="Not Avail.",$I117="Not Acc.",$I117="N/L"),"",L117*IFERROR(INDEX('{Dropdowns}'!$J:$J,MATCH($E$116&amp;"|"&amp;$I117,'{Dropdowns}'!$H:$H,0)),0)*IFERROR(INDEX('{Dropdowns}'!$K:$K,MATCH($E$116&amp;"|"&amp;$I117,'{Dropdowns}'!$H:$H,0)),0)))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IF(OR($I118="",J118=""),"",IF(OR(ISTEXT(J118),$E$116="N/A",$E$116="Not Avail.",$E$116="Not Acc.",$E$116="N/L",$I118="N/A",$I118="Not Avail.",$I118="Not Acc.",$I118="N/L"),"",J118*IFERROR(INDEX('{Dropdowns}'!$J:$J,MATCH($E$116&amp;"|"&amp;$I118,'{Dropdowns}'!$H:$H,0)),0)*IFERROR(INDEX('{Dropdowns}'!$K:$K,MATCH($E$116&amp;"|"&amp;$I118,'{Dropdowns}'!$H:$H,0)),0)))</f>
        <v/>
      </c>
      <c r="L118" s="195">
        <f>IF(COUNT(S118:U118)=0,"",AVERAGE(S118:U118))</f>
        <v/>
      </c>
      <c r="M118" s="195">
        <f>IF(OR($I118="",L118=""),"",IF(OR(ISTEXT(L118),$E$116="N/A",$E$116="Not Avail.",$E$116="Not Acc.",$E$116="N/L",$I118="N/A",$I118="Not Avail.",$I118="Not Acc.",$I118="N/L"),"",L118*IFERROR(INDEX('{Dropdowns}'!$J:$J,MATCH($E$116&amp;"|"&amp;$I118,'{Dropdowns}'!$H:$H,0)),0)*IFERROR(INDEX('{Dropdowns}'!$K:$K,MATCH($E$116&amp;"|"&amp;$I118,'{Dropdowns}'!$H:$H,0)),0)))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IF(OR($I119="",J119=""),"",IF(OR(ISTEXT(J119),$E$116="N/A",$E$116="Not Avail.",$E$116="Not Acc.",$E$116="N/L",$I119="N/A",$I119="Not Avail.",$I119="Not Acc.",$I119="N/L"),"",J119*IFERROR(INDEX('{Dropdowns}'!$J:$J,MATCH($E$116&amp;"|"&amp;$I119,'{Dropdowns}'!$H:$H,0)),0)*IFERROR(INDEX('{Dropdowns}'!$K:$K,MATCH($E$116&amp;"|"&amp;$I119,'{Dropdowns}'!$H:$H,0)),0)))</f>
        <v/>
      </c>
      <c r="L119" s="195">
        <f>IF(COUNT(S119:U119)=0,"",AVERAGE(S119:U119))</f>
        <v/>
      </c>
      <c r="M119" s="195">
        <f>IF(OR($I119="",L119=""),"",IF(OR(ISTEXT(L119),$E$116="N/A",$E$116="Not Avail.",$E$116="Not Acc.",$E$116="N/L",$I119="N/A",$I119="Not Avail.",$I119="Not Acc.",$I119="N/L"),"",L119*IFERROR(INDEX('{Dropdowns}'!$J:$J,MATCH($E$116&amp;"|"&amp;$I119,'{Dropdowns}'!$H:$H,0)),0)*IFERROR(INDEX('{Dropdowns}'!$K:$K,MATCH($E$116&amp;"|"&amp;$I119,'{Dropdowns}'!$H:$H,0)),0)))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IF(OR(B120="",B120=0),"",IF(F120="",IF(D120="","",IF(OR(ISTEXT(D120),ISTEXT(B120)),"",D120/B120)),IF(OR(ISTEXT(F120),ISTEXT(B120)),"",F120/B120)))</f>
        <v/>
      </c>
      <c r="I120" s="291" t="n"/>
      <c r="J120" s="195">
        <f>IF(COUNT(P120:R120)=0,"",AVERAGE(P120:R120))</f>
        <v/>
      </c>
      <c r="K120" s="195">
        <f>IF(OR($I120="",J120=""),"",IF(OR(ISTEXT(J120),$E$116="N/A",$E$116="Not Avail.",$E$116="Not Acc.",$E$116="N/L",$I120="N/A",$I120="Not Avail.",$I120="Not Acc.",$I120="N/L"),"",J120*IFERROR(INDEX('{Dropdowns}'!$J:$J,MATCH($E$116&amp;"|"&amp;$I120,'{Dropdowns}'!$H:$H,0)),0)*IFERROR(INDEX('{Dropdowns}'!$K:$K,MATCH($E$116&amp;"|"&amp;$I120,'{Dropdowns}'!$H:$H,0)),0)))</f>
        <v/>
      </c>
      <c r="L120" s="195">
        <f>IF(COUNT(S120:U120)=0,"",AVERAGE(S120:U120))</f>
        <v/>
      </c>
      <c r="M120" s="195">
        <f>IF(OR($I120="",L120=""),"",IF(OR(ISTEXT(L120),$E$116="N/A",$E$116="Not Avail.",$E$116="Not Acc.",$E$116="N/L",$I120="N/A",$I120="Not Avail.",$I120="Not Acc.",$I120="N/L"),"",L120*IFERROR(INDEX('{Dropdowns}'!$J:$J,MATCH($E$116&amp;"|"&amp;$I120,'{Dropdowns}'!$H:$H,0)),0)*IFERROR(INDEX('{Dropdowns}'!$K:$K,MATCH($E$116&amp;"|"&amp;$I120,'{Dropdowns}'!$H:$H,0)),0)))</f>
        <v/>
      </c>
      <c r="P120" s="455" t="n"/>
    </row>
    <row r="121" ht="13.35" customHeight="1" s="162">
      <c r="B121" s="195" t="inlineStr">
        <is>
          <t>CFM / ft</t>
        </is>
      </c>
      <c r="C121" s="173" t="n"/>
      <c r="D121" s="195">
        <f>IF(OR(D120="",E109="",E109=0),"",IF(OR(ISTEXT(D120),ISTEXT(E109)),"",D120/E109))</f>
        <v/>
      </c>
      <c r="E121" s="173" t="n"/>
      <c r="F121" s="195">
        <f>IF(OR(F120="",E109="",E109=0),"",IF(OR(ISTEXT(F120),ISTEXT(E109)),"",F120/E109))</f>
        <v/>
      </c>
      <c r="G121" s="173" t="n"/>
      <c r="I121" s="291" t="n"/>
      <c r="J121" s="195">
        <f>IF(COUNT(P121:R121)=0,"",AVERAGE(P121:R121))</f>
        <v/>
      </c>
      <c r="K121" s="195">
        <f>IF(OR($I121="",J121=""),"",IF(OR(ISTEXT(J121),$E$116="N/A",$E$116="Not Avail.",$E$116="Not Acc.",$E$116="N/L",$I121="N/A",$I121="Not Avail.",$I121="Not Acc.",$I121="N/L"),"",J121*IFERROR(INDEX('{Dropdowns}'!$J:$J,MATCH($E$116&amp;"|"&amp;$I121,'{Dropdowns}'!$H:$H,0)),0)*IFERROR(INDEX('{Dropdowns}'!$K:$K,MATCH($E$116&amp;"|"&amp;$I121,'{Dropdowns}'!$H:$H,0)),0)))</f>
        <v/>
      </c>
      <c r="L121" s="195">
        <f>IF(COUNT(S121:U121)=0,"",AVERAGE(S121:U121))</f>
        <v/>
      </c>
      <c r="M121" s="195">
        <f>IF(OR($I121="",L121=""),"",IF(OR(ISTEXT(L121),$E$116="N/A",$E$116="Not Avail.",$E$116="Not Acc.",$E$116="N/L",$I121="N/A",$I121="Not Avail.",$I121="Not Acc.",$I121="N/L"),"",L121*IFERROR(INDEX('{Dropdowns}'!$J:$J,MATCH($E$116&amp;"|"&amp;$I121,'{Dropdowns}'!$H:$H,0)),0)*IFERROR(INDEX('{Dropdowns}'!$K:$K,MATCH($E$116&amp;"|"&amp;$I121,'{Dropdowns}'!$H:$H,0)),0)))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IF(OR($I129="",J129=""),"",IF(OR(ISTEXT(J129),$E$137="N/A",$E$137="Not Avail.",$E$137="Not Acc.",$E$137="N/L",$I129="N/A",$I129="Not Avail.",$I129="Not Acc.",$I129="N/L"),"",J129*IFERROR(INDEX('{Dropdowns}'!$J:$J,MATCH($E$137&amp;"|"&amp;$I129,'{Dropdowns}'!$H:$H,0)),0)*IFERROR(INDEX('{Dropdowns}'!$K:$K,MATCH($E$137&amp;"|"&amp;$I129,'{Dropdowns}'!$H:$H,0)),0)))</f>
        <v/>
      </c>
      <c r="L129" s="195">
        <f>IF(COUNT(S129:U129)=0,"",AVERAGE(S129:U129))</f>
        <v/>
      </c>
      <c r="M129" s="195">
        <f>IF(OR($I129="",L129=""),"",IF(OR(ISTEXT(L129),$E$137="N/A",$E$137="Not Avail.",$E$137="Not Acc.",$E$137="N/L",$I129="N/A",$I129="Not Avail.",$I129="Not Acc.",$I129="N/L"),"",L129*IFERROR(INDEX('{Dropdowns}'!$J:$J,MATCH($E$137&amp;"|"&amp;$I129,'{Dropdowns}'!$H:$H,0)),0)*IFERROR(INDEX('{Dropdowns}'!$K:$K,MATCH($E$137&amp;"|"&amp;$I129,'{Dropdowns}'!$H:$H,0)),0)))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IF(OR($I130="",J130=""),"",IF(OR(ISTEXT(J130),$E$137="N/A",$E$137="Not Avail.",$E$137="Not Acc.",$E$137="N/L",$I130="N/A",$I130="Not Avail.",$I130="Not Acc.",$I130="N/L"),"",J130*IFERROR(INDEX('{Dropdowns}'!$J:$J,MATCH($E$137&amp;"|"&amp;$I130,'{Dropdowns}'!$H:$H,0)),0)*IFERROR(INDEX('{Dropdowns}'!$K:$K,MATCH($E$137&amp;"|"&amp;$I130,'{Dropdowns}'!$H:$H,0)),0)))</f>
        <v/>
      </c>
      <c r="L130" s="195">
        <f>IF(COUNT(S130:U130)=0,"",AVERAGE(S130:U130))</f>
        <v/>
      </c>
      <c r="M130" s="195">
        <f>IF(OR($I130="",L130=""),"",IF(OR(ISTEXT(L130),$E$137="N/A",$E$137="Not Avail.",$E$137="Not Acc.",$E$137="N/L",$I130="N/A",$I130="Not Avail.",$I130="Not Acc.",$I130="N/L"),"",L130*IFERROR(INDEX('{Dropdowns}'!$J:$J,MATCH($E$137&amp;"|"&amp;$I130,'{Dropdowns}'!$H:$H,0)),0)*IFERROR(INDEX('{Dropdowns}'!$K:$K,MATCH($E$137&amp;"|"&amp;$I130,'{Dropdowns}'!$H:$H,0)),0)))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IF(OR($I131="",J131=""),"",IF(OR(ISTEXT(J131),$E$137="N/A",$E$137="Not Avail.",$E$137="Not Acc.",$E$137="N/L",$I131="N/A",$I131="Not Avail.",$I131="Not Acc.",$I131="N/L"),"",J131*IFERROR(INDEX('{Dropdowns}'!$J:$J,MATCH($E$137&amp;"|"&amp;$I131,'{Dropdowns}'!$H:$H,0)),0)*IFERROR(INDEX('{Dropdowns}'!$K:$K,MATCH($E$137&amp;"|"&amp;$I131,'{Dropdowns}'!$H:$H,0)),0)))</f>
        <v/>
      </c>
      <c r="L131" s="195">
        <f>IF(COUNT(S131:U131)=0,"",AVERAGE(S131:U131))</f>
        <v/>
      </c>
      <c r="M131" s="195">
        <f>IF(OR($I131="",L131=""),"",IF(OR(ISTEXT(L131),$E$137="N/A",$E$137="Not Avail.",$E$137="Not Acc.",$E$137="N/L",$I131="N/A",$I131="Not Avail.",$I131="Not Acc.",$I131="N/L"),"",L131*IFERROR(INDEX('{Dropdowns}'!$J:$J,MATCH($E$137&amp;"|"&amp;$I131,'{Dropdowns}'!$H:$H,0)),0)*IFERROR(INDEX('{Dropdowns}'!$K:$K,MATCH($E$137&amp;"|"&amp;$I131,'{Dropdowns}'!$H:$H,0)),0)))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IF(OR($I132="",J132=""),"",IF(OR(ISTEXT(J132),$E$137="N/A",$E$137="Not Avail.",$E$137="Not Acc.",$E$137="N/L",$I132="N/A",$I132="Not Avail.",$I132="Not Acc.",$I132="N/L"),"",J132*IFERROR(INDEX('{Dropdowns}'!$J:$J,MATCH($E$137&amp;"|"&amp;$I132,'{Dropdowns}'!$H:$H,0)),0)*IFERROR(INDEX('{Dropdowns}'!$K:$K,MATCH($E$137&amp;"|"&amp;$I132,'{Dropdowns}'!$H:$H,0)),0)))</f>
        <v/>
      </c>
      <c r="L132" s="195">
        <f>IF(COUNT(S132:U132)=0,"",AVERAGE(S132:U132))</f>
        <v/>
      </c>
      <c r="M132" s="195">
        <f>IF(OR($I132="",L132=""),"",IF(OR(ISTEXT(L132),$E$137="N/A",$E$137="Not Avail.",$E$137="Not Acc.",$E$137="N/L",$I132="N/A",$I132="Not Avail.",$I132="Not Acc.",$I132="N/L"),"",L132*IFERROR(INDEX('{Dropdowns}'!$J:$J,MATCH($E$137&amp;"|"&amp;$I132,'{Dropdowns}'!$H:$H,0)),0)*IFERROR(INDEX('{Dropdowns}'!$K:$K,MATCH($E$137&amp;"|"&amp;$I132,'{Dropdowns}'!$H:$H,0)),0)))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IF(OR($I133="",J133=""),"",IF(OR(ISTEXT(J133),$E$137="N/A",$E$137="Not Avail.",$E$137="Not Acc.",$E$137="N/L",$I133="N/A",$I133="Not Avail.",$I133="Not Acc.",$I133="N/L"),"",J133*IFERROR(INDEX('{Dropdowns}'!$J:$J,MATCH($E$137&amp;"|"&amp;$I133,'{Dropdowns}'!$H:$H,0)),0)*IFERROR(INDEX('{Dropdowns}'!$K:$K,MATCH($E$137&amp;"|"&amp;$I133,'{Dropdowns}'!$H:$H,0)),0)))</f>
        <v/>
      </c>
      <c r="L133" s="195">
        <f>IF(COUNT(S133:U133)=0,"",AVERAGE(S133:U133))</f>
        <v/>
      </c>
      <c r="M133" s="195">
        <f>IF(OR($I133="",L133=""),"",IF(OR(ISTEXT(L133),$E$137="N/A",$E$137="Not Avail.",$E$137="Not Acc.",$E$137="N/L",$I133="N/A",$I133="Not Avail.",$I133="Not Acc.",$I133="N/L"),"",L133*IFERROR(INDEX('{Dropdowns}'!$J:$J,MATCH($E$137&amp;"|"&amp;$I133,'{Dropdowns}'!$H:$H,0)),0)*IFERROR(INDEX('{Dropdowns}'!$K:$K,MATCH($E$137&amp;"|"&amp;$I133,'{Dropdowns}'!$H:$H,0)),0)))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IF(OR($I134="",J134=""),"",IF(OR(ISTEXT(J134),$E$137="N/A",$E$137="Not Avail.",$E$137="Not Acc.",$E$137="N/L",$I134="N/A",$I134="Not Avail.",$I134="Not Acc.",$I134="N/L"),"",J134*IFERROR(INDEX('{Dropdowns}'!$J:$J,MATCH($E$137&amp;"|"&amp;$I134,'{Dropdowns}'!$H:$H,0)),0)*IFERROR(INDEX('{Dropdowns}'!$K:$K,MATCH($E$137&amp;"|"&amp;$I134,'{Dropdowns}'!$H:$H,0)),0)))</f>
        <v/>
      </c>
      <c r="L134" s="195">
        <f>IF(COUNT(S134:U134)=0,"",AVERAGE(S134:U134))</f>
        <v/>
      </c>
      <c r="M134" s="195">
        <f>IF(OR($I134="",L134=""),"",IF(OR(ISTEXT(L134),$E$137="N/A",$E$137="Not Avail.",$E$137="Not Acc.",$E$137="N/L",$I134="N/A",$I134="Not Avail.",$I134="Not Acc.",$I134="N/L"),"",L134*IFERROR(INDEX('{Dropdowns}'!$J:$J,MATCH($E$137&amp;"|"&amp;$I134,'{Dropdowns}'!$H:$H,0)),0)*IFERROR(INDEX('{Dropdowns}'!$K:$K,MATCH($E$137&amp;"|"&amp;$I134,'{Dropdowns}'!$H:$H,0)),0)))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IF(OR($I135="",J135=""),"",IF(OR(ISTEXT(J135),$E$137="N/A",$E$137="Not Avail.",$E$137="Not Acc.",$E$137="N/L",$I135="N/A",$I135="Not Avail.",$I135="Not Acc.",$I135="N/L"),"",J135*IFERROR(INDEX('{Dropdowns}'!$J:$J,MATCH($E$137&amp;"|"&amp;$I135,'{Dropdowns}'!$H:$H,0)),0)*IFERROR(INDEX('{Dropdowns}'!$K:$K,MATCH($E$137&amp;"|"&amp;$I135,'{Dropdowns}'!$H:$H,0)),0)))</f>
        <v/>
      </c>
      <c r="L135" s="195">
        <f>IF(COUNT(S135:U135)=0,"",AVERAGE(S135:U135))</f>
        <v/>
      </c>
      <c r="M135" s="195">
        <f>IF(OR($I135="",L135=""),"",IF(OR(ISTEXT(L135),$E$137="N/A",$E$137="Not Avail.",$E$137="Not Acc.",$E$137="N/L",$I135="N/A",$I135="Not Avail.",$I135="Not Acc.",$I135="N/L"),"",L135*IFERROR(INDEX('{Dropdowns}'!$J:$J,MATCH($E$137&amp;"|"&amp;$I135,'{Dropdowns}'!$H:$H,0)),0)*IFERROR(INDEX('{Dropdowns}'!$K:$K,MATCH($E$137&amp;"|"&amp;$I135,'{Dropdowns}'!$H:$H,0)),0)))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IF(OR($I136="",J136=""),"",IF(OR(ISTEXT(J136),$E$137="N/A",$E$137="Not Avail.",$E$137="Not Acc.",$E$137="N/L",$I136="N/A",$I136="Not Avail.",$I136="Not Acc.",$I136="N/L"),"",J136*IFERROR(INDEX('{Dropdowns}'!$J:$J,MATCH($E$137&amp;"|"&amp;$I136,'{Dropdowns}'!$H:$H,0)),0)*IFERROR(INDEX('{Dropdowns}'!$K:$K,MATCH($E$137&amp;"|"&amp;$I136,'{Dropdowns}'!$H:$H,0)),0)))</f>
        <v/>
      </c>
      <c r="L136" s="195">
        <f>IF(COUNT(S136:U136)=0,"",AVERAGE(S136:U136))</f>
        <v/>
      </c>
      <c r="M136" s="195">
        <f>IF(OR($I136="",L136=""),"",IF(OR(ISTEXT(L136),$E$137="N/A",$E$137="Not Avail.",$E$137="Not Acc.",$E$137="N/L",$I136="N/A",$I136="Not Avail.",$I136="Not Acc.",$I136="N/L"),"",L136*IFERROR(INDEX('{Dropdowns}'!$J:$J,MATCH($E$137&amp;"|"&amp;$I136,'{Dropdowns}'!$H:$H,0)),0)*IFERROR(INDEX('{Dropdowns}'!$K:$K,MATCH($E$137&amp;"|"&amp;$I136,'{Dropdowns}'!$H:$H,0)),0)))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IF(OR($I137="",J137=""),"",IF(OR(ISTEXT(J137),$E$137="N/A",$E$137="Not Avail.",$E$137="Not Acc.",$E$137="N/L",$I137="N/A",$I137="Not Avail.",$I137="Not Acc.",$I137="N/L"),"",J137*IFERROR(INDEX('{Dropdowns}'!$J:$J,MATCH($E$137&amp;"|"&amp;$I137,'{Dropdowns}'!$H:$H,0)),0)*IFERROR(INDEX('{Dropdowns}'!$K:$K,MATCH($E$137&amp;"|"&amp;$I137,'{Dropdowns}'!$H:$H,0)),0)))</f>
        <v/>
      </c>
      <c r="L137" s="195">
        <f>IF(COUNT(S137:U137)=0,"",AVERAGE(S137:U137))</f>
        <v/>
      </c>
      <c r="M137" s="195">
        <f>IF(OR($I137="",L137=""),"",IF(OR(ISTEXT(L137),$E$137="N/A",$E$137="Not Avail.",$E$137="Not Acc.",$E$137="N/L",$I137="N/A",$I137="Not Avail.",$I137="Not Acc.",$I137="N/L"),"",L137*IFERROR(INDEX('{Dropdowns}'!$J:$J,MATCH($E$137&amp;"|"&amp;$I137,'{Dropdowns}'!$H:$H,0)),0)*IFERROR(INDEX('{Dropdowns}'!$K:$K,MATCH($E$137&amp;"|"&amp;$I137,'{Dropdowns}'!$H:$H,0)),0)))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IF(OR($I138="",J138=""),"",IF(OR(ISTEXT(J138),$E$137="N/A",$E$137="Not Avail.",$E$137="Not Acc.",$E$137="N/L",$I138="N/A",$I138="Not Avail.",$I138="Not Acc.",$I138="N/L"),"",J138*IFERROR(INDEX('{Dropdowns}'!$J:$J,MATCH($E$137&amp;"|"&amp;$I138,'{Dropdowns}'!$H:$H,0)),0)*IFERROR(INDEX('{Dropdowns}'!$K:$K,MATCH($E$137&amp;"|"&amp;$I138,'{Dropdowns}'!$H:$H,0)),0)))</f>
        <v/>
      </c>
      <c r="L138" s="195">
        <f>IF(COUNT(S138:U138)=0,"",AVERAGE(S138:U138))</f>
        <v/>
      </c>
      <c r="M138" s="195">
        <f>IF(OR($I138="",L138=""),"",IF(OR(ISTEXT(L138),$E$137="N/A",$E$137="Not Avail.",$E$137="Not Acc.",$E$137="N/L",$I138="N/A",$I138="Not Avail.",$I138="Not Acc.",$I138="N/L"),"",L138*IFERROR(INDEX('{Dropdowns}'!$J:$J,MATCH($E$137&amp;"|"&amp;$I138,'{Dropdowns}'!$H:$H,0)),0)*IFERROR(INDEX('{Dropdowns}'!$K:$K,MATCH($E$137&amp;"|"&amp;$I138,'{Dropdowns}'!$H:$H,0)),0)))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IF(OR($I139="",J139=""),"",IF(OR(ISTEXT(J139),$E$137="N/A",$E$137="Not Avail.",$E$137="Not Acc.",$E$137="N/L",$I139="N/A",$I139="Not Avail.",$I139="Not Acc.",$I139="N/L"),"",J139*IFERROR(INDEX('{Dropdowns}'!$J:$J,MATCH($E$137&amp;"|"&amp;$I139,'{Dropdowns}'!$H:$H,0)),0)*IFERROR(INDEX('{Dropdowns}'!$K:$K,MATCH($E$137&amp;"|"&amp;$I139,'{Dropdowns}'!$H:$H,0)),0)))</f>
        <v/>
      </c>
      <c r="L139" s="195">
        <f>IF(COUNT(S139:U139)=0,"",AVERAGE(S139:U139))</f>
        <v/>
      </c>
      <c r="M139" s="195">
        <f>IF(OR($I139="",L139=""),"",IF(OR(ISTEXT(L139),$E$137="N/A",$E$137="Not Avail.",$E$137="Not Acc.",$E$137="N/L",$I139="N/A",$I139="Not Avail.",$I139="Not Acc.",$I139="N/L"),"",L139*IFERROR(INDEX('{Dropdowns}'!$J:$J,MATCH($E$137&amp;"|"&amp;$I139,'{Dropdowns}'!$H:$H,0)),0)*IFERROR(INDEX('{Dropdowns}'!$K:$K,MATCH($E$137&amp;"|"&amp;$I139,'{Dropdowns}'!$H:$H,0)),0)))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IF(OR($I140="",J140=""),"",IF(OR(ISTEXT(J140),$E$137="N/A",$E$137="Not Avail.",$E$137="Not Acc.",$E$137="N/L",$I140="N/A",$I140="Not Avail.",$I140="Not Acc.",$I140="N/L"),"",J140*IFERROR(INDEX('{Dropdowns}'!$J:$J,MATCH($E$137&amp;"|"&amp;$I140,'{Dropdowns}'!$H:$H,0)),0)*IFERROR(INDEX('{Dropdowns}'!$K:$K,MATCH($E$137&amp;"|"&amp;$I140,'{Dropdowns}'!$H:$H,0)),0)))</f>
        <v/>
      </c>
      <c r="L140" s="195">
        <f>IF(COUNT(S140:U140)=0,"",AVERAGE(S140:U140))</f>
        <v/>
      </c>
      <c r="M140" s="195">
        <f>IF(OR($I140="",L140=""),"",IF(OR(ISTEXT(L140),$E$137="N/A",$E$137="Not Avail.",$E$137="Not Acc.",$E$137="N/L",$I140="N/A",$I140="Not Avail.",$I140="Not Acc.",$I140="N/L"),"",L140*IFERROR(INDEX('{Dropdowns}'!$J:$J,MATCH($E$137&amp;"|"&amp;$I140,'{Dropdowns}'!$H:$H,0)),0)*IFERROR(INDEX('{Dropdowns}'!$K:$K,MATCH($E$137&amp;"|"&amp;$I140,'{Dropdowns}'!$H:$H,0)),0)))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IF(OR(B141="",B141=0),"",IF(F141="",IF(D141="","",IF(OR(ISTEXT(D141),ISTEXT(B141)),"",D141/B141)),IF(OR(ISTEXT(F141),ISTEXT(B141)),"",F141/B141)))</f>
        <v/>
      </c>
      <c r="I141" s="291" t="n"/>
      <c r="J141" s="195">
        <f>IF(COUNT(P141:R141)=0,"",AVERAGE(P141:R141))</f>
        <v/>
      </c>
      <c r="K141" s="195">
        <f>IF(OR($I141="",J141=""),"",IF(OR(ISTEXT(J141),$E$137="N/A",$E$137="Not Avail.",$E$137="Not Acc.",$E$137="N/L",$I141="N/A",$I141="Not Avail.",$I141="Not Acc.",$I141="N/L"),"",J141*IFERROR(INDEX('{Dropdowns}'!$J:$J,MATCH($E$137&amp;"|"&amp;$I141,'{Dropdowns}'!$H:$H,0)),0)*IFERROR(INDEX('{Dropdowns}'!$K:$K,MATCH($E$137&amp;"|"&amp;$I141,'{Dropdowns}'!$H:$H,0)),0)))</f>
        <v/>
      </c>
      <c r="L141" s="195">
        <f>IF(COUNT(S141:U141)=0,"",AVERAGE(S141:U141))</f>
        <v/>
      </c>
      <c r="M141" s="195">
        <f>IF(OR($I141="",L141=""),"",IF(OR(ISTEXT(L141),$E$137="N/A",$E$137="Not Avail.",$E$137="Not Acc.",$E$137="N/L",$I141="N/A",$I141="Not Avail.",$I141="Not Acc.",$I141="N/L"),"",L141*IFERROR(INDEX('{Dropdowns}'!$J:$J,MATCH($E$137&amp;"|"&amp;$I141,'{Dropdowns}'!$H:$H,0)),0)*IFERROR(INDEX('{Dropdowns}'!$K:$K,MATCH($E$137&amp;"|"&amp;$I141,'{Dropdowns}'!$H:$H,0)),0)))</f>
        <v/>
      </c>
      <c r="P141" s="455" t="n"/>
    </row>
    <row r="142" ht="13.35" customHeight="1" s="162">
      <c r="B142" s="195" t="inlineStr">
        <is>
          <t>CFM / ft</t>
        </is>
      </c>
      <c r="C142" s="173" t="n"/>
      <c r="D142" s="195">
        <f>IF(OR(D141="",E130="",E130=0),"",IF(OR(ISTEXT(D141),ISTEXT(E130)),"",D141/E130))</f>
        <v/>
      </c>
      <c r="E142" s="173" t="n"/>
      <c r="F142" s="195">
        <f>IF(OR(F141="",E130="",E130=0),"",IF(OR(ISTEXT(F141),ISTEXT(E130)),"",F141/E130))</f>
        <v/>
      </c>
      <c r="G142" s="173" t="n"/>
      <c r="I142" s="291" t="n"/>
      <c r="J142" s="195">
        <f>IF(COUNT(P142:R142)=0,"",AVERAGE(P142:R142))</f>
        <v/>
      </c>
      <c r="K142" s="195">
        <f>IF(OR($I142="",J142=""),"",IF(OR(ISTEXT(J142),$E$137="N/A",$E$137="Not Avail.",$E$137="Not Acc.",$E$137="N/L",$I142="N/A",$I142="Not Avail.",$I142="Not Acc.",$I142="N/L"),"",J142*IFERROR(INDEX('{Dropdowns}'!$J:$J,MATCH($E$137&amp;"|"&amp;$I142,'{Dropdowns}'!$H:$H,0)),0)*IFERROR(INDEX('{Dropdowns}'!$K:$K,MATCH($E$137&amp;"|"&amp;$I142,'{Dropdowns}'!$H:$H,0)),0)))</f>
        <v/>
      </c>
      <c r="L142" s="195">
        <f>IF(COUNT(S142:U142)=0,"",AVERAGE(S142:U142))</f>
        <v/>
      </c>
      <c r="M142" s="195">
        <f>IF(OR($I142="",L142=""),"",IF(OR(ISTEXT(L142),$E$137="N/A",$E$137="Not Avail.",$E$137="Not Acc.",$E$137="N/L",$I142="N/A",$I142="Not Avail.",$I142="Not Acc.",$I142="N/L"),"",L142*IFERROR(INDEX('{Dropdowns}'!$J:$J,MATCH($E$137&amp;"|"&amp;$I142,'{Dropdowns}'!$H:$H,0)),0)*IFERROR(INDEX('{Dropdowns}'!$K:$K,MATCH($E$137&amp;"|"&amp;$I142,'{Dropdowns}'!$H:$H,0)),0)))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IF(OR($I157="",J157=""),"",IF(OR(ISTEXT(J157),$E$165="N/A",$E$165="Not Avail.",$E$165="Not Acc.",$E$165="N/L",$I157="N/A",$I157="Not Avail.",$I157="Not Acc.",$I157="N/L"),"",J157*IFERROR(INDEX('{Dropdowns}'!$J:$J,MATCH($E$165&amp;"|"&amp;$I157,'{Dropdowns}'!$H:$H,0)),0)*IFERROR(INDEX('{Dropdowns}'!$K:$K,MATCH($E$165&amp;"|"&amp;$I157,'{Dropdowns}'!$H:$H,0)),0)))</f>
        <v/>
      </c>
      <c r="L157" s="195">
        <f>IF(COUNT(S157:U157)=0,"",AVERAGE(S157:U157))</f>
        <v/>
      </c>
      <c r="M157" s="195">
        <f>IF(OR($I157="",L157=""),"",IF(OR(ISTEXT(L157),$E$165="N/A",$E$165="Not Avail.",$E$165="Not Acc.",$E$165="N/L",$I157="N/A",$I157="Not Avail.",$I157="Not Acc.",$I157="N/L"),"",L157*IFERROR(INDEX('{Dropdowns}'!$J:$J,MATCH($E$165&amp;"|"&amp;$I157,'{Dropdowns}'!$H:$H,0)),0)*IFERROR(INDEX('{Dropdowns}'!$K:$K,MATCH($E$165&amp;"|"&amp;$I157,'{Dropdowns}'!$H:$H,0)),0)))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IF(OR($I158="",J158=""),"",IF(OR(ISTEXT(J158),$E$165="N/A",$E$165="Not Avail.",$E$165="Not Acc.",$E$165="N/L",$I158="N/A",$I158="Not Avail.",$I158="Not Acc.",$I158="N/L"),"",J158*IFERROR(INDEX('{Dropdowns}'!$J:$J,MATCH($E$165&amp;"|"&amp;$I158,'{Dropdowns}'!$H:$H,0)),0)*IFERROR(INDEX('{Dropdowns}'!$K:$K,MATCH($E$165&amp;"|"&amp;$I158,'{Dropdowns}'!$H:$H,0)),0)))</f>
        <v/>
      </c>
      <c r="L158" s="195">
        <f>IF(COUNT(S158:U158)=0,"",AVERAGE(S158:U158))</f>
        <v/>
      </c>
      <c r="M158" s="195">
        <f>IF(OR($I158="",L158=""),"",IF(OR(ISTEXT(L158),$E$165="N/A",$E$165="Not Avail.",$E$165="Not Acc.",$E$165="N/L",$I158="N/A",$I158="Not Avail.",$I158="Not Acc.",$I158="N/L"),"",L158*IFERROR(INDEX('{Dropdowns}'!$J:$J,MATCH($E$165&amp;"|"&amp;$I158,'{Dropdowns}'!$H:$H,0)),0)*IFERROR(INDEX('{Dropdowns}'!$K:$K,MATCH($E$165&amp;"|"&amp;$I158,'{Dropdowns}'!$H:$H,0)),0)))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IF(OR($I159="",J159=""),"",IF(OR(ISTEXT(J159),$E$165="N/A",$E$165="Not Avail.",$E$165="Not Acc.",$E$165="N/L",$I159="N/A",$I159="Not Avail.",$I159="Not Acc.",$I159="N/L"),"",J159*IFERROR(INDEX('{Dropdowns}'!$J:$J,MATCH($E$165&amp;"|"&amp;$I159,'{Dropdowns}'!$H:$H,0)),0)*IFERROR(INDEX('{Dropdowns}'!$K:$K,MATCH($E$165&amp;"|"&amp;$I159,'{Dropdowns}'!$H:$H,0)),0)))</f>
        <v/>
      </c>
      <c r="L159" s="195">
        <f>IF(COUNT(S159:U159)=0,"",AVERAGE(S159:U159))</f>
        <v/>
      </c>
      <c r="M159" s="195">
        <f>IF(OR($I159="",L159=""),"",IF(OR(ISTEXT(L159),$E$165="N/A",$E$165="Not Avail.",$E$165="Not Acc.",$E$165="N/L",$I159="N/A",$I159="Not Avail.",$I159="Not Acc.",$I159="N/L"),"",L159*IFERROR(INDEX('{Dropdowns}'!$J:$J,MATCH($E$165&amp;"|"&amp;$I159,'{Dropdowns}'!$H:$H,0)),0)*IFERROR(INDEX('{Dropdowns}'!$K:$K,MATCH($E$165&amp;"|"&amp;$I159,'{Dropdowns}'!$H:$H,0)),0)))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IF(OR($I160="",J160=""),"",IF(OR(ISTEXT(J160),$E$165="N/A",$E$165="Not Avail.",$E$165="Not Acc.",$E$165="N/L",$I160="N/A",$I160="Not Avail.",$I160="Not Acc.",$I160="N/L"),"",J160*IFERROR(INDEX('{Dropdowns}'!$J:$J,MATCH($E$165&amp;"|"&amp;$I160,'{Dropdowns}'!$H:$H,0)),0)*IFERROR(INDEX('{Dropdowns}'!$K:$K,MATCH($E$165&amp;"|"&amp;$I160,'{Dropdowns}'!$H:$H,0)),0)))</f>
        <v/>
      </c>
      <c r="L160" s="195">
        <f>IF(COUNT(S160:U160)=0,"",AVERAGE(S160:U160))</f>
        <v/>
      </c>
      <c r="M160" s="195">
        <f>IF(OR($I160="",L160=""),"",IF(OR(ISTEXT(L160),$E$165="N/A",$E$165="Not Avail.",$E$165="Not Acc.",$E$165="N/L",$I160="N/A",$I160="Not Avail.",$I160="Not Acc.",$I160="N/L"),"",L160*IFERROR(INDEX('{Dropdowns}'!$J:$J,MATCH($E$165&amp;"|"&amp;$I160,'{Dropdowns}'!$H:$H,0)),0)*IFERROR(INDEX('{Dropdowns}'!$K:$K,MATCH($E$165&amp;"|"&amp;$I160,'{Dropdowns}'!$H:$H,0)),0)))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IF(OR($I161="",J161=""),"",IF(OR(ISTEXT(J161),$E$165="N/A",$E$165="Not Avail.",$E$165="Not Acc.",$E$165="N/L",$I161="N/A",$I161="Not Avail.",$I161="Not Acc.",$I161="N/L"),"",J161*IFERROR(INDEX('{Dropdowns}'!$J:$J,MATCH($E$165&amp;"|"&amp;$I161,'{Dropdowns}'!$H:$H,0)),0)*IFERROR(INDEX('{Dropdowns}'!$K:$K,MATCH($E$165&amp;"|"&amp;$I161,'{Dropdowns}'!$H:$H,0)),0)))</f>
        <v/>
      </c>
      <c r="L161" s="195">
        <f>IF(COUNT(S161:U161)=0,"",AVERAGE(S161:U161))</f>
        <v/>
      </c>
      <c r="M161" s="195">
        <f>IF(OR($I161="",L161=""),"",IF(OR(ISTEXT(L161),$E$165="N/A",$E$165="Not Avail.",$E$165="Not Acc.",$E$165="N/L",$I161="N/A",$I161="Not Avail.",$I161="Not Acc.",$I161="N/L"),"",L161*IFERROR(INDEX('{Dropdowns}'!$J:$J,MATCH($E$165&amp;"|"&amp;$I161,'{Dropdowns}'!$H:$H,0)),0)*IFERROR(INDEX('{Dropdowns}'!$K:$K,MATCH($E$165&amp;"|"&amp;$I161,'{Dropdowns}'!$H:$H,0)),0)))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IF(OR($I162="",J162=""),"",IF(OR(ISTEXT(J162),$E$165="N/A",$E$165="Not Avail.",$E$165="Not Acc.",$E$165="N/L",$I162="N/A",$I162="Not Avail.",$I162="Not Acc.",$I162="N/L"),"",J162*IFERROR(INDEX('{Dropdowns}'!$J:$J,MATCH($E$165&amp;"|"&amp;$I162,'{Dropdowns}'!$H:$H,0)),0)*IFERROR(INDEX('{Dropdowns}'!$K:$K,MATCH($E$165&amp;"|"&amp;$I162,'{Dropdowns}'!$H:$H,0)),0)))</f>
        <v/>
      </c>
      <c r="L162" s="195">
        <f>IF(COUNT(S162:U162)=0,"",AVERAGE(S162:U162))</f>
        <v/>
      </c>
      <c r="M162" s="195">
        <f>IF(OR($I162="",L162=""),"",IF(OR(ISTEXT(L162),$E$165="N/A",$E$165="Not Avail.",$E$165="Not Acc.",$E$165="N/L",$I162="N/A",$I162="Not Avail.",$I162="Not Acc.",$I162="N/L"),"",L162*IFERROR(INDEX('{Dropdowns}'!$J:$J,MATCH($E$165&amp;"|"&amp;$I162,'{Dropdowns}'!$H:$H,0)),0)*IFERROR(INDEX('{Dropdowns}'!$K:$K,MATCH($E$165&amp;"|"&amp;$I162,'{Dropdowns}'!$H:$H,0)),0)))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IF(OR($I163="",J163=""),"",IF(OR(ISTEXT(J163),$E$165="N/A",$E$165="Not Avail.",$E$165="Not Acc.",$E$165="N/L",$I163="N/A",$I163="Not Avail.",$I163="Not Acc.",$I163="N/L"),"",J163*IFERROR(INDEX('{Dropdowns}'!$J:$J,MATCH($E$165&amp;"|"&amp;$I163,'{Dropdowns}'!$H:$H,0)),0)*IFERROR(INDEX('{Dropdowns}'!$K:$K,MATCH($E$165&amp;"|"&amp;$I163,'{Dropdowns}'!$H:$H,0)),0)))</f>
        <v/>
      </c>
      <c r="L163" s="195">
        <f>IF(COUNT(S163:U163)=0,"",AVERAGE(S163:U163))</f>
        <v/>
      </c>
      <c r="M163" s="195">
        <f>IF(OR($I163="",L163=""),"",IF(OR(ISTEXT(L163),$E$165="N/A",$E$165="Not Avail.",$E$165="Not Acc.",$E$165="N/L",$I163="N/A",$I163="Not Avail.",$I163="Not Acc.",$I163="N/L"),"",L163*IFERROR(INDEX('{Dropdowns}'!$J:$J,MATCH($E$165&amp;"|"&amp;$I163,'{Dropdowns}'!$H:$H,0)),0)*IFERROR(INDEX('{Dropdowns}'!$K:$K,MATCH($E$165&amp;"|"&amp;$I163,'{Dropdowns}'!$H:$H,0)),0)))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IF(OR($I164="",J164=""),"",IF(OR(ISTEXT(J164),$E$165="N/A",$E$165="Not Avail.",$E$165="Not Acc.",$E$165="N/L",$I164="N/A",$I164="Not Avail.",$I164="Not Acc.",$I164="N/L"),"",J164*IFERROR(INDEX('{Dropdowns}'!$J:$J,MATCH($E$165&amp;"|"&amp;$I164,'{Dropdowns}'!$H:$H,0)),0)*IFERROR(INDEX('{Dropdowns}'!$K:$K,MATCH($E$165&amp;"|"&amp;$I164,'{Dropdowns}'!$H:$H,0)),0)))</f>
        <v/>
      </c>
      <c r="L164" s="195">
        <f>IF(COUNT(S164:U164)=0,"",AVERAGE(S164:U164))</f>
        <v/>
      </c>
      <c r="M164" s="195">
        <f>IF(OR($I164="",L164=""),"",IF(OR(ISTEXT(L164),$E$165="N/A",$E$165="Not Avail.",$E$165="Not Acc.",$E$165="N/L",$I164="N/A",$I164="Not Avail.",$I164="Not Acc.",$I164="N/L"),"",L164*IFERROR(INDEX('{Dropdowns}'!$J:$J,MATCH($E$165&amp;"|"&amp;$I164,'{Dropdowns}'!$H:$H,0)),0)*IFERROR(INDEX('{Dropdowns}'!$K:$K,MATCH($E$165&amp;"|"&amp;$I164,'{Dropdowns}'!$H:$H,0)),0)))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IF(OR($I165="",J165=""),"",IF(OR(ISTEXT(J165),$E$165="N/A",$E$165="Not Avail.",$E$165="Not Acc.",$E$165="N/L",$I165="N/A",$I165="Not Avail.",$I165="Not Acc.",$I165="N/L"),"",J165*IFERROR(INDEX('{Dropdowns}'!$J:$J,MATCH($E$165&amp;"|"&amp;$I165,'{Dropdowns}'!$H:$H,0)),0)*IFERROR(INDEX('{Dropdowns}'!$K:$K,MATCH($E$165&amp;"|"&amp;$I165,'{Dropdowns}'!$H:$H,0)),0)))</f>
        <v/>
      </c>
      <c r="L165" s="195">
        <f>IF(COUNT(S165:U165)=0,"",AVERAGE(S165:U165))</f>
        <v/>
      </c>
      <c r="M165" s="195">
        <f>IF(OR($I165="",L165=""),"",IF(OR(ISTEXT(L165),$E$165="N/A",$E$165="Not Avail.",$E$165="Not Acc.",$E$165="N/L",$I165="N/A",$I165="Not Avail.",$I165="Not Acc.",$I165="N/L"),"",L165*IFERROR(INDEX('{Dropdowns}'!$J:$J,MATCH($E$165&amp;"|"&amp;$I165,'{Dropdowns}'!$H:$H,0)),0)*IFERROR(INDEX('{Dropdowns}'!$K:$K,MATCH($E$165&amp;"|"&amp;$I165,'{Dropdowns}'!$H:$H,0)),0)))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IF(OR($I166="",J166=""),"",IF(OR(ISTEXT(J166),$E$165="N/A",$E$165="Not Avail.",$E$165="Not Acc.",$E$165="N/L",$I166="N/A",$I166="Not Avail.",$I166="Not Acc.",$I166="N/L"),"",J166*IFERROR(INDEX('{Dropdowns}'!$J:$J,MATCH($E$165&amp;"|"&amp;$I166,'{Dropdowns}'!$H:$H,0)),0)*IFERROR(INDEX('{Dropdowns}'!$K:$K,MATCH($E$165&amp;"|"&amp;$I166,'{Dropdowns}'!$H:$H,0)),0)))</f>
        <v/>
      </c>
      <c r="L166" s="195">
        <f>IF(COUNT(S166:U166)=0,"",AVERAGE(S166:U166))</f>
        <v/>
      </c>
      <c r="M166" s="195">
        <f>IF(OR($I166="",L166=""),"",IF(OR(ISTEXT(L166),$E$165="N/A",$E$165="Not Avail.",$E$165="Not Acc.",$E$165="N/L",$I166="N/A",$I166="Not Avail.",$I166="Not Acc.",$I166="N/L"),"",L166*IFERROR(INDEX('{Dropdowns}'!$J:$J,MATCH($E$165&amp;"|"&amp;$I166,'{Dropdowns}'!$H:$H,0)),0)*IFERROR(INDEX('{Dropdowns}'!$K:$K,MATCH($E$165&amp;"|"&amp;$I166,'{Dropdowns}'!$H:$H,0)),0)))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IF(OR($I167="",J167=""),"",IF(OR(ISTEXT(J167),$E$165="N/A",$E$165="Not Avail.",$E$165="Not Acc.",$E$165="N/L",$I167="N/A",$I167="Not Avail.",$I167="Not Acc.",$I167="N/L"),"",J167*IFERROR(INDEX('{Dropdowns}'!$J:$J,MATCH($E$165&amp;"|"&amp;$I167,'{Dropdowns}'!$H:$H,0)),0)*IFERROR(INDEX('{Dropdowns}'!$K:$K,MATCH($E$165&amp;"|"&amp;$I167,'{Dropdowns}'!$H:$H,0)),0)))</f>
        <v/>
      </c>
      <c r="L167" s="195">
        <f>IF(COUNT(S167:U167)=0,"",AVERAGE(S167:U167))</f>
        <v/>
      </c>
      <c r="M167" s="195">
        <f>IF(OR($I167="",L167=""),"",IF(OR(ISTEXT(L167),$E$165="N/A",$E$165="Not Avail.",$E$165="Not Acc.",$E$165="N/L",$I167="N/A",$I167="Not Avail.",$I167="Not Acc.",$I167="N/L"),"",L167*IFERROR(INDEX('{Dropdowns}'!$J:$J,MATCH($E$165&amp;"|"&amp;$I167,'{Dropdowns}'!$H:$H,0)),0)*IFERROR(INDEX('{Dropdowns}'!$K:$K,MATCH($E$165&amp;"|"&amp;$I167,'{Dropdowns}'!$H:$H,0)),0)))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IF(OR($I168="",J168=""),"",IF(OR(ISTEXT(J168),$E$165="N/A",$E$165="Not Avail.",$E$165="Not Acc.",$E$165="N/L",$I168="N/A",$I168="Not Avail.",$I168="Not Acc.",$I168="N/L"),"",J168*IFERROR(INDEX('{Dropdowns}'!$J:$J,MATCH($E$165&amp;"|"&amp;$I168,'{Dropdowns}'!$H:$H,0)),0)*IFERROR(INDEX('{Dropdowns}'!$K:$K,MATCH($E$165&amp;"|"&amp;$I168,'{Dropdowns}'!$H:$H,0)),0)))</f>
        <v/>
      </c>
      <c r="L168" s="195">
        <f>IF(COUNT(S168:U168)=0,"",AVERAGE(S168:U168))</f>
        <v/>
      </c>
      <c r="M168" s="195">
        <f>IF(OR($I168="",L168=""),"",IF(OR(ISTEXT(L168),$E$165="N/A",$E$165="Not Avail.",$E$165="Not Acc.",$E$165="N/L",$I168="N/A",$I168="Not Avail.",$I168="Not Acc.",$I168="N/L"),"",L168*IFERROR(INDEX('{Dropdowns}'!$J:$J,MATCH($E$165&amp;"|"&amp;$I168,'{Dropdowns}'!$H:$H,0)),0)*IFERROR(INDEX('{Dropdowns}'!$K:$K,MATCH($E$165&amp;"|"&amp;$I168,'{Dropdowns}'!$H:$H,0)),0)))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IF(OR(B169="",B169=0),"",IF(F169="",IF(D169="","",IF(OR(ISTEXT(D169),ISTEXT(B169)),"",D169/B169)),IF(OR(ISTEXT(F169),ISTEXT(B169)),"",F169/B169)))</f>
        <v/>
      </c>
      <c r="I169" s="291" t="n"/>
      <c r="J169" s="195">
        <f>IF(COUNT(P169:R169)=0,"",AVERAGE(P169:R169))</f>
        <v/>
      </c>
      <c r="K169" s="195">
        <f>IF(OR($I169="",J169=""),"",IF(OR(ISTEXT(J169),$E$165="N/A",$E$165="Not Avail.",$E$165="Not Acc.",$E$165="N/L",$I169="N/A",$I169="Not Avail.",$I169="Not Acc.",$I169="N/L"),"",J169*IFERROR(INDEX('{Dropdowns}'!$J:$J,MATCH($E$165&amp;"|"&amp;$I169,'{Dropdowns}'!$H:$H,0)),0)*IFERROR(INDEX('{Dropdowns}'!$K:$K,MATCH($E$165&amp;"|"&amp;$I169,'{Dropdowns}'!$H:$H,0)),0)))</f>
        <v/>
      </c>
      <c r="L169" s="195">
        <f>IF(COUNT(S169:U169)=0,"",AVERAGE(S169:U169))</f>
        <v/>
      </c>
      <c r="M169" s="195">
        <f>IF(OR($I169="",L169=""),"",IF(OR(ISTEXT(L169),$E$165="N/A",$E$165="Not Avail.",$E$165="Not Acc.",$E$165="N/L",$I169="N/A",$I169="Not Avail.",$I169="Not Acc.",$I169="N/L"),"",L169*IFERROR(INDEX('{Dropdowns}'!$J:$J,MATCH($E$165&amp;"|"&amp;$I169,'{Dropdowns}'!$H:$H,0)),0)*IFERROR(INDEX('{Dropdowns}'!$K:$K,MATCH($E$165&amp;"|"&amp;$I169,'{Dropdowns}'!$H:$H,0)),0)))</f>
        <v/>
      </c>
      <c r="P169" s="455" t="n"/>
    </row>
    <row r="170" ht="13.35" customHeight="1" s="162">
      <c r="B170" s="195" t="inlineStr">
        <is>
          <t>CFM / ft</t>
        </is>
      </c>
      <c r="C170" s="173" t="n"/>
      <c r="D170" s="195">
        <f>IF(OR(D169="",E158="",E158=0),"",IF(OR(ISTEXT(D169),ISTEXT(E158)),"",D169/E158))</f>
        <v/>
      </c>
      <c r="E170" s="173" t="n"/>
      <c r="F170" s="195">
        <f>IF(OR(F169="",E158="",E158=0),"",IF(OR(ISTEXT(F169),ISTEXT(E158)),"",F169/E158))</f>
        <v/>
      </c>
      <c r="G170" s="173" t="n"/>
      <c r="I170" s="291" t="n"/>
      <c r="J170" s="195">
        <f>IF(COUNT(P170:R170)=0,"",AVERAGE(P170:R170))</f>
        <v/>
      </c>
      <c r="K170" s="195">
        <f>IF(OR($I170="",J170=""),"",IF(OR(ISTEXT(J170),$E$165="N/A",$E$165="Not Avail.",$E$165="Not Acc.",$E$165="N/L",$I170="N/A",$I170="Not Avail.",$I170="Not Acc.",$I170="N/L"),"",J170*IFERROR(INDEX('{Dropdowns}'!$J:$J,MATCH($E$165&amp;"|"&amp;$I170,'{Dropdowns}'!$H:$H,0)),0)*IFERROR(INDEX('{Dropdowns}'!$K:$K,MATCH($E$165&amp;"|"&amp;$I170,'{Dropdowns}'!$H:$H,0)),0)))</f>
        <v/>
      </c>
      <c r="L170" s="195">
        <f>IF(COUNT(S170:U170)=0,"",AVERAGE(S170:U170))</f>
        <v/>
      </c>
      <c r="M170" s="195">
        <f>IF(OR($I170="",L170=""),"",IF(OR(ISTEXT(L170),$E$165="N/A",$E$165="Not Avail.",$E$165="Not Acc.",$E$165="N/L",$I170="N/A",$I170="Not Avail.",$I170="Not Acc.",$I170="N/L"),"",L170*IFERROR(INDEX('{Dropdowns}'!$J:$J,MATCH($E$165&amp;"|"&amp;$I170,'{Dropdowns}'!$H:$H,0)),0)*IFERROR(INDEX('{Dropdowns}'!$K:$K,MATCH($E$165&amp;"|"&amp;$I170,'{Dropdowns}'!$H:$H,0)),0)))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IF(OR($I178="",J178=""),"",IF(OR(ISTEXT(J178),$E$186="N/A",$E$186="Not Avail.",$E$186="Not Acc.",$E$186="N/L",$I178="N/A",$I178="Not Avail.",$I178="Not Acc.",$I178="N/L"),"",J178*IFERROR(INDEX('{Dropdowns}'!$J:$J,MATCH($E$186&amp;"|"&amp;$I178,'{Dropdowns}'!$H:$H,0)),0)*IFERROR(INDEX('{Dropdowns}'!$K:$K,MATCH($E$186&amp;"|"&amp;$I178,'{Dropdowns}'!$H:$H,0)),0)))</f>
        <v/>
      </c>
      <c r="L178" s="195">
        <f>IF(COUNT(S178:U178)=0,"",AVERAGE(S178:U178))</f>
        <v/>
      </c>
      <c r="M178" s="195">
        <f>IF(OR($I178="",L178=""),"",IF(OR(ISTEXT(L178),$E$186="N/A",$E$186="Not Avail.",$E$186="Not Acc.",$E$186="N/L",$I178="N/A",$I178="Not Avail.",$I178="Not Acc.",$I178="N/L"),"",L178*IFERROR(INDEX('{Dropdowns}'!$J:$J,MATCH($E$186&amp;"|"&amp;$I178,'{Dropdowns}'!$H:$H,0)),0)*IFERROR(INDEX('{Dropdowns}'!$K:$K,MATCH($E$186&amp;"|"&amp;$I178,'{Dropdowns}'!$H:$H,0)),0)))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IF(OR($I179="",J179=""),"",IF(OR(ISTEXT(J179),$E$186="N/A",$E$186="Not Avail.",$E$186="Not Acc.",$E$186="N/L",$I179="N/A",$I179="Not Avail.",$I179="Not Acc.",$I179="N/L"),"",J179*IFERROR(INDEX('{Dropdowns}'!$J:$J,MATCH($E$186&amp;"|"&amp;$I179,'{Dropdowns}'!$H:$H,0)),0)*IFERROR(INDEX('{Dropdowns}'!$K:$K,MATCH($E$186&amp;"|"&amp;$I179,'{Dropdowns}'!$H:$H,0)),0)))</f>
        <v/>
      </c>
      <c r="L179" s="195">
        <f>IF(COUNT(S179:U179)=0,"",AVERAGE(S179:U179))</f>
        <v/>
      </c>
      <c r="M179" s="195">
        <f>IF(OR($I179="",L179=""),"",IF(OR(ISTEXT(L179),$E$186="N/A",$E$186="Not Avail.",$E$186="Not Acc.",$E$186="N/L",$I179="N/A",$I179="Not Avail.",$I179="Not Acc.",$I179="N/L"),"",L179*IFERROR(INDEX('{Dropdowns}'!$J:$J,MATCH($E$186&amp;"|"&amp;$I179,'{Dropdowns}'!$H:$H,0)),0)*IFERROR(INDEX('{Dropdowns}'!$K:$K,MATCH($E$186&amp;"|"&amp;$I179,'{Dropdowns}'!$H:$H,0)),0)))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IF(OR($I180="",J180=""),"",IF(OR(ISTEXT(J180),$E$186="N/A",$E$186="Not Avail.",$E$186="Not Acc.",$E$186="N/L",$I180="N/A",$I180="Not Avail.",$I180="Not Acc.",$I180="N/L"),"",J180*IFERROR(INDEX('{Dropdowns}'!$J:$J,MATCH($E$186&amp;"|"&amp;$I180,'{Dropdowns}'!$H:$H,0)),0)*IFERROR(INDEX('{Dropdowns}'!$K:$K,MATCH($E$186&amp;"|"&amp;$I180,'{Dropdowns}'!$H:$H,0)),0)))</f>
        <v/>
      </c>
      <c r="L180" s="195">
        <f>IF(COUNT(S180:U180)=0,"",AVERAGE(S180:U180))</f>
        <v/>
      </c>
      <c r="M180" s="195">
        <f>IF(OR($I180="",L180=""),"",IF(OR(ISTEXT(L180),$E$186="N/A",$E$186="Not Avail.",$E$186="Not Acc.",$E$186="N/L",$I180="N/A",$I180="Not Avail.",$I180="Not Acc.",$I180="N/L"),"",L180*IFERROR(INDEX('{Dropdowns}'!$J:$J,MATCH($E$186&amp;"|"&amp;$I180,'{Dropdowns}'!$H:$H,0)),0)*IFERROR(INDEX('{Dropdowns}'!$K:$K,MATCH($E$186&amp;"|"&amp;$I180,'{Dropdowns}'!$H:$H,0)),0)))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IF(OR($I181="",J181=""),"",IF(OR(ISTEXT(J181),$E$186="N/A",$E$186="Not Avail.",$E$186="Not Acc.",$E$186="N/L",$I181="N/A",$I181="Not Avail.",$I181="Not Acc.",$I181="N/L"),"",J181*IFERROR(INDEX('{Dropdowns}'!$J:$J,MATCH($E$186&amp;"|"&amp;$I181,'{Dropdowns}'!$H:$H,0)),0)*IFERROR(INDEX('{Dropdowns}'!$K:$K,MATCH($E$186&amp;"|"&amp;$I181,'{Dropdowns}'!$H:$H,0)),0)))</f>
        <v/>
      </c>
      <c r="L181" s="195">
        <f>IF(COUNT(S181:U181)=0,"",AVERAGE(S181:U181))</f>
        <v/>
      </c>
      <c r="M181" s="195">
        <f>IF(OR($I181="",L181=""),"",IF(OR(ISTEXT(L181),$E$186="N/A",$E$186="Not Avail.",$E$186="Not Acc.",$E$186="N/L",$I181="N/A",$I181="Not Avail.",$I181="Not Acc.",$I181="N/L"),"",L181*IFERROR(INDEX('{Dropdowns}'!$J:$J,MATCH($E$186&amp;"|"&amp;$I181,'{Dropdowns}'!$H:$H,0)),0)*IFERROR(INDEX('{Dropdowns}'!$K:$K,MATCH($E$186&amp;"|"&amp;$I181,'{Dropdowns}'!$H:$H,0)),0)))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IF(OR($I182="",J182=""),"",IF(OR(ISTEXT(J182),$E$186="N/A",$E$186="Not Avail.",$E$186="Not Acc.",$E$186="N/L",$I182="N/A",$I182="Not Avail.",$I182="Not Acc.",$I182="N/L"),"",J182*IFERROR(INDEX('{Dropdowns}'!$J:$J,MATCH($E$186&amp;"|"&amp;$I182,'{Dropdowns}'!$H:$H,0)),0)*IFERROR(INDEX('{Dropdowns}'!$K:$K,MATCH($E$186&amp;"|"&amp;$I182,'{Dropdowns}'!$H:$H,0)),0)))</f>
        <v/>
      </c>
      <c r="L182" s="195">
        <f>IF(COUNT(S182:U182)=0,"",AVERAGE(S182:U182))</f>
        <v/>
      </c>
      <c r="M182" s="195">
        <f>IF(OR($I182="",L182=""),"",IF(OR(ISTEXT(L182),$E$186="N/A",$E$186="Not Avail.",$E$186="Not Acc.",$E$186="N/L",$I182="N/A",$I182="Not Avail.",$I182="Not Acc.",$I182="N/L"),"",L182*IFERROR(INDEX('{Dropdowns}'!$J:$J,MATCH($E$186&amp;"|"&amp;$I182,'{Dropdowns}'!$H:$H,0)),0)*IFERROR(INDEX('{Dropdowns}'!$K:$K,MATCH($E$186&amp;"|"&amp;$I182,'{Dropdowns}'!$H:$H,0)),0)))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IF(OR($I183="",J183=""),"",IF(OR(ISTEXT(J183),$E$186="N/A",$E$186="Not Avail.",$E$186="Not Acc.",$E$186="N/L",$I183="N/A",$I183="Not Avail.",$I183="Not Acc.",$I183="N/L"),"",J183*IFERROR(INDEX('{Dropdowns}'!$J:$J,MATCH($E$186&amp;"|"&amp;$I183,'{Dropdowns}'!$H:$H,0)),0)*IFERROR(INDEX('{Dropdowns}'!$K:$K,MATCH($E$186&amp;"|"&amp;$I183,'{Dropdowns}'!$H:$H,0)),0)))</f>
        <v/>
      </c>
      <c r="L183" s="195">
        <f>IF(COUNT(S183:U183)=0,"",AVERAGE(S183:U183))</f>
        <v/>
      </c>
      <c r="M183" s="195">
        <f>IF(OR($I183="",L183=""),"",IF(OR(ISTEXT(L183),$E$186="N/A",$E$186="Not Avail.",$E$186="Not Acc.",$E$186="N/L",$I183="N/A",$I183="Not Avail.",$I183="Not Acc.",$I183="N/L"),"",L183*IFERROR(INDEX('{Dropdowns}'!$J:$J,MATCH($E$186&amp;"|"&amp;$I183,'{Dropdowns}'!$H:$H,0)),0)*IFERROR(INDEX('{Dropdowns}'!$K:$K,MATCH($E$186&amp;"|"&amp;$I183,'{Dropdowns}'!$H:$H,0)),0)))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IF(OR($I184="",J184=""),"",IF(OR(ISTEXT(J184),$E$186="N/A",$E$186="Not Avail.",$E$186="Not Acc.",$E$186="N/L",$I184="N/A",$I184="Not Avail.",$I184="Not Acc.",$I184="N/L"),"",J184*IFERROR(INDEX('{Dropdowns}'!$J:$J,MATCH($E$186&amp;"|"&amp;$I184,'{Dropdowns}'!$H:$H,0)),0)*IFERROR(INDEX('{Dropdowns}'!$K:$K,MATCH($E$186&amp;"|"&amp;$I184,'{Dropdowns}'!$H:$H,0)),0)))</f>
        <v/>
      </c>
      <c r="L184" s="195">
        <f>IF(COUNT(S184:U184)=0,"",AVERAGE(S184:U184))</f>
        <v/>
      </c>
      <c r="M184" s="195">
        <f>IF(OR($I184="",L184=""),"",IF(OR(ISTEXT(L184),$E$186="N/A",$E$186="Not Avail.",$E$186="Not Acc.",$E$186="N/L",$I184="N/A",$I184="Not Avail.",$I184="Not Acc.",$I184="N/L"),"",L184*IFERROR(INDEX('{Dropdowns}'!$J:$J,MATCH($E$186&amp;"|"&amp;$I184,'{Dropdowns}'!$H:$H,0)),0)*IFERROR(INDEX('{Dropdowns}'!$K:$K,MATCH($E$186&amp;"|"&amp;$I184,'{Dropdowns}'!$H:$H,0)),0)))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IF(OR($I185="",J185=""),"",IF(OR(ISTEXT(J185),$E$186="N/A",$E$186="Not Avail.",$E$186="Not Acc.",$E$186="N/L",$I185="N/A",$I185="Not Avail.",$I185="Not Acc.",$I185="N/L"),"",J185*IFERROR(INDEX('{Dropdowns}'!$J:$J,MATCH($E$186&amp;"|"&amp;$I185,'{Dropdowns}'!$H:$H,0)),0)*IFERROR(INDEX('{Dropdowns}'!$K:$K,MATCH($E$186&amp;"|"&amp;$I185,'{Dropdowns}'!$H:$H,0)),0)))</f>
        <v/>
      </c>
      <c r="L185" s="195">
        <f>IF(COUNT(S185:U185)=0,"",AVERAGE(S185:U185))</f>
        <v/>
      </c>
      <c r="M185" s="195">
        <f>IF(OR($I185="",L185=""),"",IF(OR(ISTEXT(L185),$E$186="N/A",$E$186="Not Avail.",$E$186="Not Acc.",$E$186="N/L",$I185="N/A",$I185="Not Avail.",$I185="Not Acc.",$I185="N/L"),"",L185*IFERROR(INDEX('{Dropdowns}'!$J:$J,MATCH($E$186&amp;"|"&amp;$I185,'{Dropdowns}'!$H:$H,0)),0)*IFERROR(INDEX('{Dropdowns}'!$K:$K,MATCH($E$186&amp;"|"&amp;$I185,'{Dropdowns}'!$H:$H,0)),0)))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IF(OR($I186="",J186=""),"",IF(OR(ISTEXT(J186),$E$186="N/A",$E$186="Not Avail.",$E$186="Not Acc.",$E$186="N/L",$I186="N/A",$I186="Not Avail.",$I186="Not Acc.",$I186="N/L"),"",J186*IFERROR(INDEX('{Dropdowns}'!$J:$J,MATCH($E$186&amp;"|"&amp;$I186,'{Dropdowns}'!$H:$H,0)),0)*IFERROR(INDEX('{Dropdowns}'!$K:$K,MATCH($E$186&amp;"|"&amp;$I186,'{Dropdowns}'!$H:$H,0)),0)))</f>
        <v/>
      </c>
      <c r="L186" s="195">
        <f>IF(COUNT(S186:U186)=0,"",AVERAGE(S186:U186))</f>
        <v/>
      </c>
      <c r="M186" s="195">
        <f>IF(OR($I186="",L186=""),"",IF(OR(ISTEXT(L186),$E$186="N/A",$E$186="Not Avail.",$E$186="Not Acc.",$E$186="N/L",$I186="N/A",$I186="Not Avail.",$I186="Not Acc.",$I186="N/L"),"",L186*IFERROR(INDEX('{Dropdowns}'!$J:$J,MATCH($E$186&amp;"|"&amp;$I186,'{Dropdowns}'!$H:$H,0)),0)*IFERROR(INDEX('{Dropdowns}'!$K:$K,MATCH($E$186&amp;"|"&amp;$I186,'{Dropdowns}'!$H:$H,0)),0)))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IF(OR($I187="",J187=""),"",IF(OR(ISTEXT(J187),$E$186="N/A",$E$186="Not Avail.",$E$186="Not Acc.",$E$186="N/L",$I187="N/A",$I187="Not Avail.",$I187="Not Acc.",$I187="N/L"),"",J187*IFERROR(INDEX('{Dropdowns}'!$J:$J,MATCH($E$186&amp;"|"&amp;$I187,'{Dropdowns}'!$H:$H,0)),0)*IFERROR(INDEX('{Dropdowns}'!$K:$K,MATCH($E$186&amp;"|"&amp;$I187,'{Dropdowns}'!$H:$H,0)),0)))</f>
        <v/>
      </c>
      <c r="L187" s="195">
        <f>IF(COUNT(S187:U187)=0,"",AVERAGE(S187:U187))</f>
        <v/>
      </c>
      <c r="M187" s="195">
        <f>IF(OR($I187="",L187=""),"",IF(OR(ISTEXT(L187),$E$186="N/A",$E$186="Not Avail.",$E$186="Not Acc.",$E$186="N/L",$I187="N/A",$I187="Not Avail.",$I187="Not Acc.",$I187="N/L"),"",L187*IFERROR(INDEX('{Dropdowns}'!$J:$J,MATCH($E$186&amp;"|"&amp;$I187,'{Dropdowns}'!$H:$H,0)),0)*IFERROR(INDEX('{Dropdowns}'!$K:$K,MATCH($E$186&amp;"|"&amp;$I187,'{Dropdowns}'!$H:$H,0)),0)))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IF(OR($I188="",J188=""),"",IF(OR(ISTEXT(J188),$E$186="N/A",$E$186="Not Avail.",$E$186="Not Acc.",$E$186="N/L",$I188="N/A",$I188="Not Avail.",$I188="Not Acc.",$I188="N/L"),"",J188*IFERROR(INDEX('{Dropdowns}'!$J:$J,MATCH($E$186&amp;"|"&amp;$I188,'{Dropdowns}'!$H:$H,0)),0)*IFERROR(INDEX('{Dropdowns}'!$K:$K,MATCH($E$186&amp;"|"&amp;$I188,'{Dropdowns}'!$H:$H,0)),0)))</f>
        <v/>
      </c>
      <c r="L188" s="195">
        <f>IF(COUNT(S188:U188)=0,"",AVERAGE(S188:U188))</f>
        <v/>
      </c>
      <c r="M188" s="195">
        <f>IF(OR($I188="",L188=""),"",IF(OR(ISTEXT(L188),$E$186="N/A",$E$186="Not Avail.",$E$186="Not Acc.",$E$186="N/L",$I188="N/A",$I188="Not Avail.",$I188="Not Acc.",$I188="N/L"),"",L188*IFERROR(INDEX('{Dropdowns}'!$J:$J,MATCH($E$186&amp;"|"&amp;$I188,'{Dropdowns}'!$H:$H,0)),0)*IFERROR(INDEX('{Dropdowns}'!$K:$K,MATCH($E$186&amp;"|"&amp;$I188,'{Dropdowns}'!$H:$H,0)),0)))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IF(OR($I189="",J189=""),"",IF(OR(ISTEXT(J189),$E$186="N/A",$E$186="Not Avail.",$E$186="Not Acc.",$E$186="N/L",$I189="N/A",$I189="Not Avail.",$I189="Not Acc.",$I189="N/L"),"",J189*IFERROR(INDEX('{Dropdowns}'!$J:$J,MATCH($E$186&amp;"|"&amp;$I189,'{Dropdowns}'!$H:$H,0)),0)*IFERROR(INDEX('{Dropdowns}'!$K:$K,MATCH($E$186&amp;"|"&amp;$I189,'{Dropdowns}'!$H:$H,0)),0)))</f>
        <v/>
      </c>
      <c r="L189" s="195">
        <f>IF(COUNT(S189:U189)=0,"",AVERAGE(S189:U189))</f>
        <v/>
      </c>
      <c r="M189" s="195">
        <f>IF(OR($I189="",L189=""),"",IF(OR(ISTEXT(L189),$E$186="N/A",$E$186="Not Avail.",$E$186="Not Acc.",$E$186="N/L",$I189="N/A",$I189="Not Avail.",$I189="Not Acc.",$I189="N/L"),"",L189*IFERROR(INDEX('{Dropdowns}'!$J:$J,MATCH($E$186&amp;"|"&amp;$I189,'{Dropdowns}'!$H:$H,0)),0)*IFERROR(INDEX('{Dropdowns}'!$K:$K,MATCH($E$186&amp;"|"&amp;$I189,'{Dropdowns}'!$H:$H,0)),0)))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IF(OR(B190="",B190=0),"",IF(F190="",IF(D190="","",IF(OR(ISTEXT(D190),ISTEXT(B190)),"",D190/B190)),IF(OR(ISTEXT(F190),ISTEXT(B190)),"",F190/B190)))</f>
        <v/>
      </c>
      <c r="I190" s="291" t="n"/>
      <c r="J190" s="195">
        <f>IF(COUNT(P190:R190)=0,"",AVERAGE(P190:R190))</f>
        <v/>
      </c>
      <c r="K190" s="195">
        <f>IF(OR($I190="",J190=""),"",IF(OR(ISTEXT(J190),$E$186="N/A",$E$186="Not Avail.",$E$186="Not Acc.",$E$186="N/L",$I190="N/A",$I190="Not Avail.",$I190="Not Acc.",$I190="N/L"),"",J190*IFERROR(INDEX('{Dropdowns}'!$J:$J,MATCH($E$186&amp;"|"&amp;$I190,'{Dropdowns}'!$H:$H,0)),0)*IFERROR(INDEX('{Dropdowns}'!$K:$K,MATCH($E$186&amp;"|"&amp;$I190,'{Dropdowns}'!$H:$H,0)),0)))</f>
        <v/>
      </c>
      <c r="L190" s="195">
        <f>IF(COUNT(S190:U190)=0,"",AVERAGE(S190:U190))</f>
        <v/>
      </c>
      <c r="M190" s="195">
        <f>IF(OR($I190="",L190=""),"",IF(OR(ISTEXT(L190),$E$186="N/A",$E$186="Not Avail.",$E$186="Not Acc.",$E$186="N/L",$I190="N/A",$I190="Not Avail.",$I190="Not Acc.",$I190="N/L"),"",L190*IFERROR(INDEX('{Dropdowns}'!$J:$J,MATCH($E$186&amp;"|"&amp;$I190,'{Dropdowns}'!$H:$H,0)),0)*IFERROR(INDEX('{Dropdowns}'!$K:$K,MATCH($E$186&amp;"|"&amp;$I190,'{Dropdowns}'!$H:$H,0)),0)))</f>
        <v/>
      </c>
      <c r="P190" s="455" t="n"/>
    </row>
    <row r="191" ht="13.35" customHeight="1" s="162">
      <c r="B191" s="195" t="inlineStr">
        <is>
          <t>CFM / ft</t>
        </is>
      </c>
      <c r="C191" s="173" t="n"/>
      <c r="D191" s="195">
        <f>IF(OR(D190="",E179="",E179=0),"",IF(OR(ISTEXT(D190),ISTEXT(E179)),"",D190/E179))</f>
        <v/>
      </c>
      <c r="E191" s="173" t="n"/>
      <c r="F191" s="195">
        <f>IF(OR(F190="",E179="",E179=0),"",IF(OR(ISTEXT(F190),ISTEXT(E179)),"",F190/E179))</f>
        <v/>
      </c>
      <c r="G191" s="173" t="n"/>
      <c r="I191" s="291" t="n"/>
      <c r="J191" s="195">
        <f>IF(COUNT(P191:R191)=0,"",AVERAGE(P191:R191))</f>
        <v/>
      </c>
      <c r="K191" s="195">
        <f>IF(OR($I191="",J191=""),"",IF(OR(ISTEXT(J191),$E$186="N/A",$E$186="Not Avail.",$E$186="Not Acc.",$E$186="N/L",$I191="N/A",$I191="Not Avail.",$I191="Not Acc.",$I191="N/L"),"",J191*IFERROR(INDEX('{Dropdowns}'!$J:$J,MATCH($E$186&amp;"|"&amp;$I191,'{Dropdowns}'!$H:$H,0)),0)*IFERROR(INDEX('{Dropdowns}'!$K:$K,MATCH($E$186&amp;"|"&amp;$I191,'{Dropdowns}'!$H:$H,0)),0)))</f>
        <v/>
      </c>
      <c r="L191" s="195">
        <f>IF(COUNT(S191:U191)=0,"",AVERAGE(S191:U191))</f>
        <v/>
      </c>
      <c r="M191" s="195">
        <f>IF(OR($I191="",L191=""),"",IF(OR(ISTEXT(L191),$E$186="N/A",$E$186="Not Avail.",$E$186="Not Acc.",$E$186="N/L",$I191="N/A",$I191="Not Avail.",$I191="Not Acc.",$I191="N/L"),"",L191*IFERROR(INDEX('{Dropdowns}'!$J:$J,MATCH($E$186&amp;"|"&amp;$I191,'{Dropdowns}'!$H:$H,0)),0)*IFERROR(INDEX('{Dropdowns}'!$K:$K,MATCH($E$186&amp;"|"&amp;$I191,'{Dropdowns}'!$H:$H,0)),0)))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IF(OR($I206="",J206=""),"",IF(OR(ISTEXT(J206),$E$214="N/A",$E$214="Not Avail.",$E$214="Not Acc.",$E$214="N/L",$I206="N/A",$I206="Not Avail.",$I206="Not Acc.",$I206="N/L"),"",J206*IFERROR(INDEX('{Dropdowns}'!$J:$J,MATCH($E$214&amp;"|"&amp;$I206,'{Dropdowns}'!$H:$H,0)),0)*IFERROR(INDEX('{Dropdowns}'!$K:$K,MATCH($E$214&amp;"|"&amp;$I206,'{Dropdowns}'!$H:$H,0)),0)))</f>
        <v/>
      </c>
      <c r="L206" s="195">
        <f>IF(COUNT(S206:U206)=0,"",AVERAGE(S206:U206))</f>
        <v/>
      </c>
      <c r="M206" s="195">
        <f>IF(OR($I206="",L206=""),"",IF(OR(ISTEXT(L206),$E$214="N/A",$E$214="Not Avail.",$E$214="Not Acc.",$E$214="N/L",$I206="N/A",$I206="Not Avail.",$I206="Not Acc.",$I206="N/L"),"",L206*IFERROR(INDEX('{Dropdowns}'!$J:$J,MATCH($E$214&amp;"|"&amp;$I206,'{Dropdowns}'!$H:$H,0)),0)*IFERROR(INDEX('{Dropdowns}'!$K:$K,MATCH($E$214&amp;"|"&amp;$I206,'{Dropdowns}'!$H:$H,0)),0)))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IF(OR($I207="",J207=""),"",IF(OR(ISTEXT(J207),$E$214="N/A",$E$214="Not Avail.",$E$214="Not Acc.",$E$214="N/L",$I207="N/A",$I207="Not Avail.",$I207="Not Acc.",$I207="N/L"),"",J207*IFERROR(INDEX('{Dropdowns}'!$J:$J,MATCH($E$214&amp;"|"&amp;$I207,'{Dropdowns}'!$H:$H,0)),0)*IFERROR(INDEX('{Dropdowns}'!$K:$K,MATCH($E$214&amp;"|"&amp;$I207,'{Dropdowns}'!$H:$H,0)),0)))</f>
        <v/>
      </c>
      <c r="L207" s="195">
        <f>IF(COUNT(S207:U207)=0,"",AVERAGE(S207:U207))</f>
        <v/>
      </c>
      <c r="M207" s="195">
        <f>IF(OR($I207="",L207=""),"",IF(OR(ISTEXT(L207),$E$214="N/A",$E$214="Not Avail.",$E$214="Not Acc.",$E$214="N/L",$I207="N/A",$I207="Not Avail.",$I207="Not Acc.",$I207="N/L"),"",L207*IFERROR(INDEX('{Dropdowns}'!$J:$J,MATCH($E$214&amp;"|"&amp;$I207,'{Dropdowns}'!$H:$H,0)),0)*IFERROR(INDEX('{Dropdowns}'!$K:$K,MATCH($E$214&amp;"|"&amp;$I207,'{Dropdowns}'!$H:$H,0)),0)))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IF(OR($I208="",J208=""),"",IF(OR(ISTEXT(J208),$E$214="N/A",$E$214="Not Avail.",$E$214="Not Acc.",$E$214="N/L",$I208="N/A",$I208="Not Avail.",$I208="Not Acc.",$I208="N/L"),"",J208*IFERROR(INDEX('{Dropdowns}'!$J:$J,MATCH($E$214&amp;"|"&amp;$I208,'{Dropdowns}'!$H:$H,0)),0)*IFERROR(INDEX('{Dropdowns}'!$K:$K,MATCH($E$214&amp;"|"&amp;$I208,'{Dropdowns}'!$H:$H,0)),0)))</f>
        <v/>
      </c>
      <c r="L208" s="195">
        <f>IF(COUNT(S208:U208)=0,"",AVERAGE(S208:U208))</f>
        <v/>
      </c>
      <c r="M208" s="195">
        <f>IF(OR($I208="",L208=""),"",IF(OR(ISTEXT(L208),$E$214="N/A",$E$214="Not Avail.",$E$214="Not Acc.",$E$214="N/L",$I208="N/A",$I208="Not Avail.",$I208="Not Acc.",$I208="N/L"),"",L208*IFERROR(INDEX('{Dropdowns}'!$J:$J,MATCH($E$214&amp;"|"&amp;$I208,'{Dropdowns}'!$H:$H,0)),0)*IFERROR(INDEX('{Dropdowns}'!$K:$K,MATCH($E$214&amp;"|"&amp;$I208,'{Dropdowns}'!$H:$H,0)),0)))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IF(OR($I209="",J209=""),"",IF(OR(ISTEXT(J209),$E$214="N/A",$E$214="Not Avail.",$E$214="Not Acc.",$E$214="N/L",$I209="N/A",$I209="Not Avail.",$I209="Not Acc.",$I209="N/L"),"",J209*IFERROR(INDEX('{Dropdowns}'!$J:$J,MATCH($E$214&amp;"|"&amp;$I209,'{Dropdowns}'!$H:$H,0)),0)*IFERROR(INDEX('{Dropdowns}'!$K:$K,MATCH($E$214&amp;"|"&amp;$I209,'{Dropdowns}'!$H:$H,0)),0)))</f>
        <v/>
      </c>
      <c r="L209" s="195">
        <f>IF(COUNT(S209:U209)=0,"",AVERAGE(S209:U209))</f>
        <v/>
      </c>
      <c r="M209" s="195">
        <f>IF(OR($I209="",L209=""),"",IF(OR(ISTEXT(L209),$E$214="N/A",$E$214="Not Avail.",$E$214="Not Acc.",$E$214="N/L",$I209="N/A",$I209="Not Avail.",$I209="Not Acc.",$I209="N/L"),"",L209*IFERROR(INDEX('{Dropdowns}'!$J:$J,MATCH($E$214&amp;"|"&amp;$I209,'{Dropdowns}'!$H:$H,0)),0)*IFERROR(INDEX('{Dropdowns}'!$K:$K,MATCH($E$214&amp;"|"&amp;$I209,'{Dropdowns}'!$H:$H,0)),0)))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IF(OR($I210="",J210=""),"",IF(OR(ISTEXT(J210),$E$214="N/A",$E$214="Not Avail.",$E$214="Not Acc.",$E$214="N/L",$I210="N/A",$I210="Not Avail.",$I210="Not Acc.",$I210="N/L"),"",J210*IFERROR(INDEX('{Dropdowns}'!$J:$J,MATCH($E$214&amp;"|"&amp;$I210,'{Dropdowns}'!$H:$H,0)),0)*IFERROR(INDEX('{Dropdowns}'!$K:$K,MATCH($E$214&amp;"|"&amp;$I210,'{Dropdowns}'!$H:$H,0)),0)))</f>
        <v/>
      </c>
      <c r="L210" s="195">
        <f>IF(COUNT(S210:U210)=0,"",AVERAGE(S210:U210))</f>
        <v/>
      </c>
      <c r="M210" s="195">
        <f>IF(OR($I210="",L210=""),"",IF(OR(ISTEXT(L210),$E$214="N/A",$E$214="Not Avail.",$E$214="Not Acc.",$E$214="N/L",$I210="N/A",$I210="Not Avail.",$I210="Not Acc.",$I210="N/L"),"",L210*IFERROR(INDEX('{Dropdowns}'!$J:$J,MATCH($E$214&amp;"|"&amp;$I210,'{Dropdowns}'!$H:$H,0)),0)*IFERROR(INDEX('{Dropdowns}'!$K:$K,MATCH($E$214&amp;"|"&amp;$I210,'{Dropdowns}'!$H:$H,0)),0)))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IF(OR($I211="",J211=""),"",IF(OR(ISTEXT(J211),$E$214="N/A",$E$214="Not Avail.",$E$214="Not Acc.",$E$214="N/L",$I211="N/A",$I211="Not Avail.",$I211="Not Acc.",$I211="N/L"),"",J211*IFERROR(INDEX('{Dropdowns}'!$J:$J,MATCH($E$214&amp;"|"&amp;$I211,'{Dropdowns}'!$H:$H,0)),0)*IFERROR(INDEX('{Dropdowns}'!$K:$K,MATCH($E$214&amp;"|"&amp;$I211,'{Dropdowns}'!$H:$H,0)),0)))</f>
        <v/>
      </c>
      <c r="L211" s="195">
        <f>IF(COUNT(S211:U211)=0,"",AVERAGE(S211:U211))</f>
        <v/>
      </c>
      <c r="M211" s="195">
        <f>IF(OR($I211="",L211=""),"",IF(OR(ISTEXT(L211),$E$214="N/A",$E$214="Not Avail.",$E$214="Not Acc.",$E$214="N/L",$I211="N/A",$I211="Not Avail.",$I211="Not Acc.",$I211="N/L"),"",L211*IFERROR(INDEX('{Dropdowns}'!$J:$J,MATCH($E$214&amp;"|"&amp;$I211,'{Dropdowns}'!$H:$H,0)),0)*IFERROR(INDEX('{Dropdowns}'!$K:$K,MATCH($E$214&amp;"|"&amp;$I211,'{Dropdowns}'!$H:$H,0)),0)))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IF(OR($I212="",J212=""),"",IF(OR(ISTEXT(J212),$E$214="N/A",$E$214="Not Avail.",$E$214="Not Acc.",$E$214="N/L",$I212="N/A",$I212="Not Avail.",$I212="Not Acc.",$I212="N/L"),"",J212*IFERROR(INDEX('{Dropdowns}'!$J:$J,MATCH($E$214&amp;"|"&amp;$I212,'{Dropdowns}'!$H:$H,0)),0)*IFERROR(INDEX('{Dropdowns}'!$K:$K,MATCH($E$214&amp;"|"&amp;$I212,'{Dropdowns}'!$H:$H,0)),0)))</f>
        <v/>
      </c>
      <c r="L212" s="195">
        <f>IF(COUNT(S212:U212)=0,"",AVERAGE(S212:U212))</f>
        <v/>
      </c>
      <c r="M212" s="195">
        <f>IF(OR($I212="",L212=""),"",IF(OR(ISTEXT(L212),$E$214="N/A",$E$214="Not Avail.",$E$214="Not Acc.",$E$214="N/L",$I212="N/A",$I212="Not Avail.",$I212="Not Acc.",$I212="N/L"),"",L212*IFERROR(INDEX('{Dropdowns}'!$J:$J,MATCH($E$214&amp;"|"&amp;$I212,'{Dropdowns}'!$H:$H,0)),0)*IFERROR(INDEX('{Dropdowns}'!$K:$K,MATCH($E$214&amp;"|"&amp;$I212,'{Dropdowns}'!$H:$H,0)),0)))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IF(OR($I213="",J213=""),"",IF(OR(ISTEXT(J213),$E$214="N/A",$E$214="Not Avail.",$E$214="Not Acc.",$E$214="N/L",$I213="N/A",$I213="Not Avail.",$I213="Not Acc.",$I213="N/L"),"",J213*IFERROR(INDEX('{Dropdowns}'!$J:$J,MATCH($E$214&amp;"|"&amp;$I213,'{Dropdowns}'!$H:$H,0)),0)*IFERROR(INDEX('{Dropdowns}'!$K:$K,MATCH($E$214&amp;"|"&amp;$I213,'{Dropdowns}'!$H:$H,0)),0)))</f>
        <v/>
      </c>
      <c r="L213" s="195">
        <f>IF(COUNT(S213:U213)=0,"",AVERAGE(S213:U213))</f>
        <v/>
      </c>
      <c r="M213" s="195">
        <f>IF(OR($I213="",L213=""),"",IF(OR(ISTEXT(L213),$E$214="N/A",$E$214="Not Avail.",$E$214="Not Acc.",$E$214="N/L",$I213="N/A",$I213="Not Avail.",$I213="Not Acc.",$I213="N/L"),"",L213*IFERROR(INDEX('{Dropdowns}'!$J:$J,MATCH($E$214&amp;"|"&amp;$I213,'{Dropdowns}'!$H:$H,0)),0)*IFERROR(INDEX('{Dropdowns}'!$K:$K,MATCH($E$214&amp;"|"&amp;$I213,'{Dropdowns}'!$H:$H,0)),0)))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IF(OR($I214="",J214=""),"",IF(OR(ISTEXT(J214),$E$214="N/A",$E$214="Not Avail.",$E$214="Not Acc.",$E$214="N/L",$I214="N/A",$I214="Not Avail.",$I214="Not Acc.",$I214="N/L"),"",J214*IFERROR(INDEX('{Dropdowns}'!$J:$J,MATCH($E$214&amp;"|"&amp;$I214,'{Dropdowns}'!$H:$H,0)),0)*IFERROR(INDEX('{Dropdowns}'!$K:$K,MATCH($E$214&amp;"|"&amp;$I214,'{Dropdowns}'!$H:$H,0)),0)))</f>
        <v/>
      </c>
      <c r="L214" s="195">
        <f>IF(COUNT(S214:U214)=0,"",AVERAGE(S214:U214))</f>
        <v/>
      </c>
      <c r="M214" s="195">
        <f>IF(OR($I214="",L214=""),"",IF(OR(ISTEXT(L214),$E$214="N/A",$E$214="Not Avail.",$E$214="Not Acc.",$E$214="N/L",$I214="N/A",$I214="Not Avail.",$I214="Not Acc.",$I214="N/L"),"",L214*IFERROR(INDEX('{Dropdowns}'!$J:$J,MATCH($E$214&amp;"|"&amp;$I214,'{Dropdowns}'!$H:$H,0)),0)*IFERROR(INDEX('{Dropdowns}'!$K:$K,MATCH($E$214&amp;"|"&amp;$I214,'{Dropdowns}'!$H:$H,0)),0)))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IF(OR($I215="",J215=""),"",IF(OR(ISTEXT(J215),$E$214="N/A",$E$214="Not Avail.",$E$214="Not Acc.",$E$214="N/L",$I215="N/A",$I215="Not Avail.",$I215="Not Acc.",$I215="N/L"),"",J215*IFERROR(INDEX('{Dropdowns}'!$J:$J,MATCH($E$214&amp;"|"&amp;$I215,'{Dropdowns}'!$H:$H,0)),0)*IFERROR(INDEX('{Dropdowns}'!$K:$K,MATCH($E$214&amp;"|"&amp;$I215,'{Dropdowns}'!$H:$H,0)),0)))</f>
        <v/>
      </c>
      <c r="L215" s="195">
        <f>IF(COUNT(S215:U215)=0,"",AVERAGE(S215:U215))</f>
        <v/>
      </c>
      <c r="M215" s="195">
        <f>IF(OR($I215="",L215=""),"",IF(OR(ISTEXT(L215),$E$214="N/A",$E$214="Not Avail.",$E$214="Not Acc.",$E$214="N/L",$I215="N/A",$I215="Not Avail.",$I215="Not Acc.",$I215="N/L"),"",L215*IFERROR(INDEX('{Dropdowns}'!$J:$J,MATCH($E$214&amp;"|"&amp;$I215,'{Dropdowns}'!$H:$H,0)),0)*IFERROR(INDEX('{Dropdowns}'!$K:$K,MATCH($E$214&amp;"|"&amp;$I215,'{Dropdowns}'!$H:$H,0)),0)))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IF(OR($I216="",J216=""),"",IF(OR(ISTEXT(J216),$E$214="N/A",$E$214="Not Avail.",$E$214="Not Acc.",$E$214="N/L",$I216="N/A",$I216="Not Avail.",$I216="Not Acc.",$I216="N/L"),"",J216*IFERROR(INDEX('{Dropdowns}'!$J:$J,MATCH($E$214&amp;"|"&amp;$I216,'{Dropdowns}'!$H:$H,0)),0)*IFERROR(INDEX('{Dropdowns}'!$K:$K,MATCH($E$214&amp;"|"&amp;$I216,'{Dropdowns}'!$H:$H,0)),0)))</f>
        <v/>
      </c>
      <c r="L216" s="195">
        <f>IF(COUNT(S216:U216)=0,"",AVERAGE(S216:U216))</f>
        <v/>
      </c>
      <c r="M216" s="195">
        <f>IF(OR($I216="",L216=""),"",IF(OR(ISTEXT(L216),$E$214="N/A",$E$214="Not Avail.",$E$214="Not Acc.",$E$214="N/L",$I216="N/A",$I216="Not Avail.",$I216="Not Acc.",$I216="N/L"),"",L216*IFERROR(INDEX('{Dropdowns}'!$J:$J,MATCH($E$214&amp;"|"&amp;$I216,'{Dropdowns}'!$H:$H,0)),0)*IFERROR(INDEX('{Dropdowns}'!$K:$K,MATCH($E$214&amp;"|"&amp;$I216,'{Dropdowns}'!$H:$H,0)),0)))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IF(OR($I217="",J217=""),"",IF(OR(ISTEXT(J217),$E$214="N/A",$E$214="Not Avail.",$E$214="Not Acc.",$E$214="N/L",$I217="N/A",$I217="Not Avail.",$I217="Not Acc.",$I217="N/L"),"",J217*IFERROR(INDEX('{Dropdowns}'!$J:$J,MATCH($E$214&amp;"|"&amp;$I217,'{Dropdowns}'!$H:$H,0)),0)*IFERROR(INDEX('{Dropdowns}'!$K:$K,MATCH($E$214&amp;"|"&amp;$I217,'{Dropdowns}'!$H:$H,0)),0)))</f>
        <v/>
      </c>
      <c r="L217" s="195">
        <f>IF(COUNT(S217:U217)=0,"",AVERAGE(S217:U217))</f>
        <v/>
      </c>
      <c r="M217" s="195">
        <f>IF(OR($I217="",L217=""),"",IF(OR(ISTEXT(L217),$E$214="N/A",$E$214="Not Avail.",$E$214="Not Acc.",$E$214="N/L",$I217="N/A",$I217="Not Avail.",$I217="Not Acc.",$I217="N/L"),"",L217*IFERROR(INDEX('{Dropdowns}'!$J:$J,MATCH($E$214&amp;"|"&amp;$I217,'{Dropdowns}'!$H:$H,0)),0)*IFERROR(INDEX('{Dropdowns}'!$K:$K,MATCH($E$214&amp;"|"&amp;$I217,'{Dropdowns}'!$H:$H,0)),0)))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IF(OR(B218="",B218=0),"",IF(F218="",IF(D218="","",IF(OR(ISTEXT(D218),ISTEXT(B218)),"",D218/B218)),IF(OR(ISTEXT(F218),ISTEXT(B218)),"",F218/B218)))</f>
        <v/>
      </c>
      <c r="I218" s="291" t="n"/>
      <c r="J218" s="195">
        <f>IF(COUNT(P218:R218)=0,"",AVERAGE(P218:R218))</f>
        <v/>
      </c>
      <c r="K218" s="195">
        <f>IF(OR($I218="",J218=""),"",IF(OR(ISTEXT(J218),$E$214="N/A",$E$214="Not Avail.",$E$214="Not Acc.",$E$214="N/L",$I218="N/A",$I218="Not Avail.",$I218="Not Acc.",$I218="N/L"),"",J218*IFERROR(INDEX('{Dropdowns}'!$J:$J,MATCH($E$214&amp;"|"&amp;$I218,'{Dropdowns}'!$H:$H,0)),0)*IFERROR(INDEX('{Dropdowns}'!$K:$K,MATCH($E$214&amp;"|"&amp;$I218,'{Dropdowns}'!$H:$H,0)),0)))</f>
        <v/>
      </c>
      <c r="L218" s="195">
        <f>IF(COUNT(S218:U218)=0,"",AVERAGE(S218:U218))</f>
        <v/>
      </c>
      <c r="M218" s="195">
        <f>IF(OR($I218="",L218=""),"",IF(OR(ISTEXT(L218),$E$214="N/A",$E$214="Not Avail.",$E$214="Not Acc.",$E$214="N/L",$I218="N/A",$I218="Not Avail.",$I218="Not Acc.",$I218="N/L"),"",L218*IFERROR(INDEX('{Dropdowns}'!$J:$J,MATCH($E$214&amp;"|"&amp;$I218,'{Dropdowns}'!$H:$H,0)),0)*IFERROR(INDEX('{Dropdowns}'!$K:$K,MATCH($E$214&amp;"|"&amp;$I218,'{Dropdowns}'!$H:$H,0)),0)))</f>
        <v/>
      </c>
      <c r="P218" s="455" t="n"/>
    </row>
    <row r="219" ht="13.35" customHeight="1" s="162">
      <c r="B219" s="195" t="inlineStr">
        <is>
          <t>CFM / ft</t>
        </is>
      </c>
      <c r="C219" s="173" t="n"/>
      <c r="D219" s="195">
        <f>IF(OR(D218="",E207="",E207=0),"",IF(OR(ISTEXT(D218),ISTEXT(E207)),"",D218/E207))</f>
        <v/>
      </c>
      <c r="E219" s="173" t="n"/>
      <c r="F219" s="195">
        <f>IF(OR(F218="",E207="",E207=0),"",IF(OR(ISTEXT(F218),ISTEXT(E207)),"",F218/E207))</f>
        <v/>
      </c>
      <c r="G219" s="173" t="n"/>
      <c r="I219" s="291" t="n"/>
      <c r="J219" s="195">
        <f>IF(COUNT(P219:R219)=0,"",AVERAGE(P219:R219))</f>
        <v/>
      </c>
      <c r="K219" s="195">
        <f>IF(OR($I219="",J219=""),"",IF(OR(ISTEXT(J219),$E$214="N/A",$E$214="Not Avail.",$E$214="Not Acc.",$E$214="N/L",$I219="N/A",$I219="Not Avail.",$I219="Not Acc.",$I219="N/L"),"",J219*IFERROR(INDEX('{Dropdowns}'!$J:$J,MATCH($E$214&amp;"|"&amp;$I219,'{Dropdowns}'!$H:$H,0)),0)*IFERROR(INDEX('{Dropdowns}'!$K:$K,MATCH($E$214&amp;"|"&amp;$I219,'{Dropdowns}'!$H:$H,0)),0)))</f>
        <v/>
      </c>
      <c r="L219" s="195">
        <f>IF(COUNT(S219:U219)=0,"",AVERAGE(S219:U219))</f>
        <v/>
      </c>
      <c r="M219" s="195">
        <f>IF(OR($I219="",L219=""),"",IF(OR(ISTEXT(L219),$E$214="N/A",$E$214="Not Avail.",$E$214="Not Acc.",$E$214="N/L",$I219="N/A",$I219="Not Avail.",$I219="Not Acc.",$I219="N/L"),"",L219*IFERROR(INDEX('{Dropdowns}'!$J:$J,MATCH($E$214&amp;"|"&amp;$I219,'{Dropdowns}'!$H:$H,0)),0)*IFERROR(INDEX('{Dropdowns}'!$K:$K,MATCH($E$214&amp;"|"&amp;$I219,'{Dropdowns}'!$H:$H,0)),0)))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IF(OR($I227="",J227=""),"",IF(OR(ISTEXT(J227),$E$235="N/A",$E$235="Not Avail.",$E$235="Not Acc.",$E$235="N/L",$I227="N/A",$I227="Not Avail.",$I227="Not Acc.",$I227="N/L"),"",J227*IFERROR(INDEX('{Dropdowns}'!$J:$J,MATCH($E$235&amp;"|"&amp;$I227,'{Dropdowns}'!$H:$H,0)),0)*IFERROR(INDEX('{Dropdowns}'!$K:$K,MATCH($E$235&amp;"|"&amp;$I227,'{Dropdowns}'!$H:$H,0)),0)))</f>
        <v/>
      </c>
      <c r="L227" s="195">
        <f>IF(COUNT(S227:U227)=0,"",AVERAGE(S227:U227))</f>
        <v/>
      </c>
      <c r="M227" s="195">
        <f>IF(OR($I227="",L227=""),"",IF(OR(ISTEXT(L227),$E$235="N/A",$E$235="Not Avail.",$E$235="Not Acc.",$E$235="N/L",$I227="N/A",$I227="Not Avail.",$I227="Not Acc.",$I227="N/L"),"",L227*IFERROR(INDEX('{Dropdowns}'!$J:$J,MATCH($E$235&amp;"|"&amp;$I227,'{Dropdowns}'!$H:$H,0)),0)*IFERROR(INDEX('{Dropdowns}'!$K:$K,MATCH($E$235&amp;"|"&amp;$I227,'{Dropdowns}'!$H:$H,0)),0)))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IF(OR($I228="",J228=""),"",IF(OR(ISTEXT(J228),$E$235="N/A",$E$235="Not Avail.",$E$235="Not Acc.",$E$235="N/L",$I228="N/A",$I228="Not Avail.",$I228="Not Acc.",$I228="N/L"),"",J228*IFERROR(INDEX('{Dropdowns}'!$J:$J,MATCH($E$235&amp;"|"&amp;$I228,'{Dropdowns}'!$H:$H,0)),0)*IFERROR(INDEX('{Dropdowns}'!$K:$K,MATCH($E$235&amp;"|"&amp;$I228,'{Dropdowns}'!$H:$H,0)),0)))</f>
        <v/>
      </c>
      <c r="L228" s="195">
        <f>IF(COUNT(S228:U228)=0,"",AVERAGE(S228:U228))</f>
        <v/>
      </c>
      <c r="M228" s="195">
        <f>IF(OR($I228="",L228=""),"",IF(OR(ISTEXT(L228),$E$235="N/A",$E$235="Not Avail.",$E$235="Not Acc.",$E$235="N/L",$I228="N/A",$I228="Not Avail.",$I228="Not Acc.",$I228="N/L"),"",L228*IFERROR(INDEX('{Dropdowns}'!$J:$J,MATCH($E$235&amp;"|"&amp;$I228,'{Dropdowns}'!$H:$H,0)),0)*IFERROR(INDEX('{Dropdowns}'!$K:$K,MATCH($E$235&amp;"|"&amp;$I228,'{Dropdowns}'!$H:$H,0)),0)))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IF(OR($I229="",J229=""),"",IF(OR(ISTEXT(J229),$E$235="N/A",$E$235="Not Avail.",$E$235="Not Acc.",$E$235="N/L",$I229="N/A",$I229="Not Avail.",$I229="Not Acc.",$I229="N/L"),"",J229*IFERROR(INDEX('{Dropdowns}'!$J:$J,MATCH($E$235&amp;"|"&amp;$I229,'{Dropdowns}'!$H:$H,0)),0)*IFERROR(INDEX('{Dropdowns}'!$K:$K,MATCH($E$235&amp;"|"&amp;$I229,'{Dropdowns}'!$H:$H,0)),0)))</f>
        <v/>
      </c>
      <c r="L229" s="195">
        <f>IF(COUNT(S229:U229)=0,"",AVERAGE(S229:U229))</f>
        <v/>
      </c>
      <c r="M229" s="195">
        <f>IF(OR($I229="",L229=""),"",IF(OR(ISTEXT(L229),$E$235="N/A",$E$235="Not Avail.",$E$235="Not Acc.",$E$235="N/L",$I229="N/A",$I229="Not Avail.",$I229="Not Acc.",$I229="N/L"),"",L229*IFERROR(INDEX('{Dropdowns}'!$J:$J,MATCH($E$235&amp;"|"&amp;$I229,'{Dropdowns}'!$H:$H,0)),0)*IFERROR(INDEX('{Dropdowns}'!$K:$K,MATCH($E$235&amp;"|"&amp;$I229,'{Dropdowns}'!$H:$H,0)),0)))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IF(OR($I230="",J230=""),"",IF(OR(ISTEXT(J230),$E$235="N/A",$E$235="Not Avail.",$E$235="Not Acc.",$E$235="N/L",$I230="N/A",$I230="Not Avail.",$I230="Not Acc.",$I230="N/L"),"",J230*IFERROR(INDEX('{Dropdowns}'!$J:$J,MATCH($E$235&amp;"|"&amp;$I230,'{Dropdowns}'!$H:$H,0)),0)*IFERROR(INDEX('{Dropdowns}'!$K:$K,MATCH($E$235&amp;"|"&amp;$I230,'{Dropdowns}'!$H:$H,0)),0)))</f>
        <v/>
      </c>
      <c r="L230" s="195">
        <f>IF(COUNT(S230:U230)=0,"",AVERAGE(S230:U230))</f>
        <v/>
      </c>
      <c r="M230" s="195">
        <f>IF(OR($I230="",L230=""),"",IF(OR(ISTEXT(L230),$E$235="N/A",$E$235="Not Avail.",$E$235="Not Acc.",$E$235="N/L",$I230="N/A",$I230="Not Avail.",$I230="Not Acc.",$I230="N/L"),"",L230*IFERROR(INDEX('{Dropdowns}'!$J:$J,MATCH($E$235&amp;"|"&amp;$I230,'{Dropdowns}'!$H:$H,0)),0)*IFERROR(INDEX('{Dropdowns}'!$K:$K,MATCH($E$235&amp;"|"&amp;$I230,'{Dropdowns}'!$H:$H,0)),0)))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IF(OR($I231="",J231=""),"",IF(OR(ISTEXT(J231),$E$235="N/A",$E$235="Not Avail.",$E$235="Not Acc.",$E$235="N/L",$I231="N/A",$I231="Not Avail.",$I231="Not Acc.",$I231="N/L"),"",J231*IFERROR(INDEX('{Dropdowns}'!$J:$J,MATCH($E$235&amp;"|"&amp;$I231,'{Dropdowns}'!$H:$H,0)),0)*IFERROR(INDEX('{Dropdowns}'!$K:$K,MATCH($E$235&amp;"|"&amp;$I231,'{Dropdowns}'!$H:$H,0)),0)))</f>
        <v/>
      </c>
      <c r="L231" s="195">
        <f>IF(COUNT(S231:U231)=0,"",AVERAGE(S231:U231))</f>
        <v/>
      </c>
      <c r="M231" s="195">
        <f>IF(OR($I231="",L231=""),"",IF(OR(ISTEXT(L231),$E$235="N/A",$E$235="Not Avail.",$E$235="Not Acc.",$E$235="N/L",$I231="N/A",$I231="Not Avail.",$I231="Not Acc.",$I231="N/L"),"",L231*IFERROR(INDEX('{Dropdowns}'!$J:$J,MATCH($E$235&amp;"|"&amp;$I231,'{Dropdowns}'!$H:$H,0)),0)*IFERROR(INDEX('{Dropdowns}'!$K:$K,MATCH($E$235&amp;"|"&amp;$I231,'{Dropdowns}'!$H:$H,0)),0)))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IF(OR($I232="",J232=""),"",IF(OR(ISTEXT(J232),$E$235="N/A",$E$235="Not Avail.",$E$235="Not Acc.",$E$235="N/L",$I232="N/A",$I232="Not Avail.",$I232="Not Acc.",$I232="N/L"),"",J232*IFERROR(INDEX('{Dropdowns}'!$J:$J,MATCH($E$235&amp;"|"&amp;$I232,'{Dropdowns}'!$H:$H,0)),0)*IFERROR(INDEX('{Dropdowns}'!$K:$K,MATCH($E$235&amp;"|"&amp;$I232,'{Dropdowns}'!$H:$H,0)),0)))</f>
        <v/>
      </c>
      <c r="L232" s="195">
        <f>IF(COUNT(S232:U232)=0,"",AVERAGE(S232:U232))</f>
        <v/>
      </c>
      <c r="M232" s="195">
        <f>IF(OR($I232="",L232=""),"",IF(OR(ISTEXT(L232),$E$235="N/A",$E$235="Not Avail.",$E$235="Not Acc.",$E$235="N/L",$I232="N/A",$I232="Not Avail.",$I232="Not Acc.",$I232="N/L"),"",L232*IFERROR(INDEX('{Dropdowns}'!$J:$J,MATCH($E$235&amp;"|"&amp;$I232,'{Dropdowns}'!$H:$H,0)),0)*IFERROR(INDEX('{Dropdowns}'!$K:$K,MATCH($E$235&amp;"|"&amp;$I232,'{Dropdowns}'!$H:$H,0)),0)))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IF(OR($I233="",J233=""),"",IF(OR(ISTEXT(J233),$E$235="N/A",$E$235="Not Avail.",$E$235="Not Acc.",$E$235="N/L",$I233="N/A",$I233="Not Avail.",$I233="Not Acc.",$I233="N/L"),"",J233*IFERROR(INDEX('{Dropdowns}'!$J:$J,MATCH($E$235&amp;"|"&amp;$I233,'{Dropdowns}'!$H:$H,0)),0)*IFERROR(INDEX('{Dropdowns}'!$K:$K,MATCH($E$235&amp;"|"&amp;$I233,'{Dropdowns}'!$H:$H,0)),0)))</f>
        <v/>
      </c>
      <c r="L233" s="195">
        <f>IF(COUNT(S233:U233)=0,"",AVERAGE(S233:U233))</f>
        <v/>
      </c>
      <c r="M233" s="195">
        <f>IF(OR($I233="",L233=""),"",IF(OR(ISTEXT(L233),$E$235="N/A",$E$235="Not Avail.",$E$235="Not Acc.",$E$235="N/L",$I233="N/A",$I233="Not Avail.",$I233="Not Acc.",$I233="N/L"),"",L233*IFERROR(INDEX('{Dropdowns}'!$J:$J,MATCH($E$235&amp;"|"&amp;$I233,'{Dropdowns}'!$H:$H,0)),0)*IFERROR(INDEX('{Dropdowns}'!$K:$K,MATCH($E$235&amp;"|"&amp;$I233,'{Dropdowns}'!$H:$H,0)),0)))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IF(OR($I234="",J234=""),"",IF(OR(ISTEXT(J234),$E$235="N/A",$E$235="Not Avail.",$E$235="Not Acc.",$E$235="N/L",$I234="N/A",$I234="Not Avail.",$I234="Not Acc.",$I234="N/L"),"",J234*IFERROR(INDEX('{Dropdowns}'!$J:$J,MATCH($E$235&amp;"|"&amp;$I234,'{Dropdowns}'!$H:$H,0)),0)*IFERROR(INDEX('{Dropdowns}'!$K:$K,MATCH($E$235&amp;"|"&amp;$I234,'{Dropdowns}'!$H:$H,0)),0)))</f>
        <v/>
      </c>
      <c r="L234" s="195">
        <f>IF(COUNT(S234:U234)=0,"",AVERAGE(S234:U234))</f>
        <v/>
      </c>
      <c r="M234" s="195">
        <f>IF(OR($I234="",L234=""),"",IF(OR(ISTEXT(L234),$E$235="N/A",$E$235="Not Avail.",$E$235="Not Acc.",$E$235="N/L",$I234="N/A",$I234="Not Avail.",$I234="Not Acc.",$I234="N/L"),"",L234*IFERROR(INDEX('{Dropdowns}'!$J:$J,MATCH($E$235&amp;"|"&amp;$I234,'{Dropdowns}'!$H:$H,0)),0)*IFERROR(INDEX('{Dropdowns}'!$K:$K,MATCH($E$235&amp;"|"&amp;$I234,'{Dropdowns}'!$H:$H,0)),0)))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IF(OR($I235="",J235=""),"",IF(OR(ISTEXT(J235),$E$235="N/A",$E$235="Not Avail.",$E$235="Not Acc.",$E$235="N/L",$I235="N/A",$I235="Not Avail.",$I235="Not Acc.",$I235="N/L"),"",J235*IFERROR(INDEX('{Dropdowns}'!$J:$J,MATCH($E$235&amp;"|"&amp;$I235,'{Dropdowns}'!$H:$H,0)),0)*IFERROR(INDEX('{Dropdowns}'!$K:$K,MATCH($E$235&amp;"|"&amp;$I235,'{Dropdowns}'!$H:$H,0)),0)))</f>
        <v/>
      </c>
      <c r="L235" s="195">
        <f>IF(COUNT(S235:U235)=0,"",AVERAGE(S235:U235))</f>
        <v/>
      </c>
      <c r="M235" s="195">
        <f>IF(OR($I235="",L235=""),"",IF(OR(ISTEXT(L235),$E$235="N/A",$E$235="Not Avail.",$E$235="Not Acc.",$E$235="N/L",$I235="N/A",$I235="Not Avail.",$I235="Not Acc.",$I235="N/L"),"",L235*IFERROR(INDEX('{Dropdowns}'!$J:$J,MATCH($E$235&amp;"|"&amp;$I235,'{Dropdowns}'!$H:$H,0)),0)*IFERROR(INDEX('{Dropdowns}'!$K:$K,MATCH($E$235&amp;"|"&amp;$I235,'{Dropdowns}'!$H:$H,0)),0)))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IF(OR($I236="",J236=""),"",IF(OR(ISTEXT(J236),$E$235="N/A",$E$235="Not Avail.",$E$235="Not Acc.",$E$235="N/L",$I236="N/A",$I236="Not Avail.",$I236="Not Acc.",$I236="N/L"),"",J236*IFERROR(INDEX('{Dropdowns}'!$J:$J,MATCH($E$235&amp;"|"&amp;$I236,'{Dropdowns}'!$H:$H,0)),0)*IFERROR(INDEX('{Dropdowns}'!$K:$K,MATCH($E$235&amp;"|"&amp;$I236,'{Dropdowns}'!$H:$H,0)),0)))</f>
        <v/>
      </c>
      <c r="L236" s="195">
        <f>IF(COUNT(S236:U236)=0,"",AVERAGE(S236:U236))</f>
        <v/>
      </c>
      <c r="M236" s="195">
        <f>IF(OR($I236="",L236=""),"",IF(OR(ISTEXT(L236),$E$235="N/A",$E$235="Not Avail.",$E$235="Not Acc.",$E$235="N/L",$I236="N/A",$I236="Not Avail.",$I236="Not Acc.",$I236="N/L"),"",L236*IFERROR(INDEX('{Dropdowns}'!$J:$J,MATCH($E$235&amp;"|"&amp;$I236,'{Dropdowns}'!$H:$H,0)),0)*IFERROR(INDEX('{Dropdowns}'!$K:$K,MATCH($E$235&amp;"|"&amp;$I236,'{Dropdowns}'!$H:$H,0)),0)))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IF(OR($I237="",J237=""),"",IF(OR(ISTEXT(J237),$E$235="N/A",$E$235="Not Avail.",$E$235="Not Acc.",$E$235="N/L",$I237="N/A",$I237="Not Avail.",$I237="Not Acc.",$I237="N/L"),"",J237*IFERROR(INDEX('{Dropdowns}'!$J:$J,MATCH($E$235&amp;"|"&amp;$I237,'{Dropdowns}'!$H:$H,0)),0)*IFERROR(INDEX('{Dropdowns}'!$K:$K,MATCH($E$235&amp;"|"&amp;$I237,'{Dropdowns}'!$H:$H,0)),0)))</f>
        <v/>
      </c>
      <c r="L237" s="195">
        <f>IF(COUNT(S237:U237)=0,"",AVERAGE(S237:U237))</f>
        <v/>
      </c>
      <c r="M237" s="195">
        <f>IF(OR($I237="",L237=""),"",IF(OR(ISTEXT(L237),$E$235="N/A",$E$235="Not Avail.",$E$235="Not Acc.",$E$235="N/L",$I237="N/A",$I237="Not Avail.",$I237="Not Acc.",$I237="N/L"),"",L237*IFERROR(INDEX('{Dropdowns}'!$J:$J,MATCH($E$235&amp;"|"&amp;$I237,'{Dropdowns}'!$H:$H,0)),0)*IFERROR(INDEX('{Dropdowns}'!$K:$K,MATCH($E$235&amp;"|"&amp;$I237,'{Dropdowns}'!$H:$H,0)),0)))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IF(OR($I238="",J238=""),"",IF(OR(ISTEXT(J238),$E$235="N/A",$E$235="Not Avail.",$E$235="Not Acc.",$E$235="N/L",$I238="N/A",$I238="Not Avail.",$I238="Not Acc.",$I238="N/L"),"",J238*IFERROR(INDEX('{Dropdowns}'!$J:$J,MATCH($E$235&amp;"|"&amp;$I238,'{Dropdowns}'!$H:$H,0)),0)*IFERROR(INDEX('{Dropdowns}'!$K:$K,MATCH($E$235&amp;"|"&amp;$I238,'{Dropdowns}'!$H:$H,0)),0)))</f>
        <v/>
      </c>
      <c r="L238" s="195">
        <f>IF(COUNT(S238:U238)=0,"",AVERAGE(S238:U238))</f>
        <v/>
      </c>
      <c r="M238" s="195">
        <f>IF(OR($I238="",L238=""),"",IF(OR(ISTEXT(L238),$E$235="N/A",$E$235="Not Avail.",$E$235="Not Acc.",$E$235="N/L",$I238="N/A",$I238="Not Avail.",$I238="Not Acc.",$I238="N/L"),"",L238*IFERROR(INDEX('{Dropdowns}'!$J:$J,MATCH($E$235&amp;"|"&amp;$I238,'{Dropdowns}'!$H:$H,0)),0)*IFERROR(INDEX('{Dropdowns}'!$K:$K,MATCH($E$235&amp;"|"&amp;$I238,'{Dropdowns}'!$H:$H,0)),0)))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IF(OR(B239="",B239=0),"",IF(F239="",IF(D239="","",IF(OR(ISTEXT(D239),ISTEXT(B239)),"",D239/B239)),IF(OR(ISTEXT(F239),ISTEXT(B239)),"",F239/B239)))</f>
        <v/>
      </c>
      <c r="I239" s="291" t="n"/>
      <c r="J239" s="195">
        <f>IF(COUNT(P239:R239)=0,"",AVERAGE(P239:R239))</f>
        <v/>
      </c>
      <c r="K239" s="195">
        <f>IF(OR($I239="",J239=""),"",IF(OR(ISTEXT(J239),$E$235="N/A",$E$235="Not Avail.",$E$235="Not Acc.",$E$235="N/L",$I239="N/A",$I239="Not Avail.",$I239="Not Acc.",$I239="N/L"),"",J239*IFERROR(INDEX('{Dropdowns}'!$J:$J,MATCH($E$235&amp;"|"&amp;$I239,'{Dropdowns}'!$H:$H,0)),0)*IFERROR(INDEX('{Dropdowns}'!$K:$K,MATCH($E$235&amp;"|"&amp;$I239,'{Dropdowns}'!$H:$H,0)),0)))</f>
        <v/>
      </c>
      <c r="L239" s="195">
        <f>IF(COUNT(S239:U239)=0,"",AVERAGE(S239:U239))</f>
        <v/>
      </c>
      <c r="M239" s="195">
        <f>IF(OR($I239="",L239=""),"",IF(OR(ISTEXT(L239),$E$235="N/A",$E$235="Not Avail.",$E$235="Not Acc.",$E$235="N/L",$I239="N/A",$I239="Not Avail.",$I239="Not Acc.",$I239="N/L"),"",L239*IFERROR(INDEX('{Dropdowns}'!$J:$J,MATCH($E$235&amp;"|"&amp;$I239,'{Dropdowns}'!$H:$H,0)),0)*IFERROR(INDEX('{Dropdowns}'!$K:$K,MATCH($E$235&amp;"|"&amp;$I239,'{Dropdowns}'!$H:$H,0)),0)))</f>
        <v/>
      </c>
      <c r="P239" s="455" t="n"/>
    </row>
    <row r="240" ht="13.35" customHeight="1" s="162">
      <c r="B240" s="195" t="inlineStr">
        <is>
          <t>CFM / ft</t>
        </is>
      </c>
      <c r="C240" s="173" t="n"/>
      <c r="D240" s="195">
        <f>IF(OR(D239="",E228="",E228=0),"",IF(OR(ISTEXT(D239),ISTEXT(E228)),"",D239/E228))</f>
        <v/>
      </c>
      <c r="E240" s="173" t="n"/>
      <c r="F240" s="195">
        <f>IF(OR(F239="",E228="",E228=0),"",IF(OR(ISTEXT(F239),ISTEXT(E228)),"",F239/E228))</f>
        <v/>
      </c>
      <c r="G240" s="173" t="n"/>
      <c r="I240" s="291" t="n"/>
      <c r="J240" s="195">
        <f>IF(COUNT(P240:R240)=0,"",AVERAGE(P240:R240))</f>
        <v/>
      </c>
      <c r="K240" s="195">
        <f>IF(OR($I240="",J240=""),"",IF(OR(ISTEXT(J240),$E$235="N/A",$E$235="Not Avail.",$E$235="Not Acc.",$E$235="N/L",$I240="N/A",$I240="Not Avail.",$I240="Not Acc.",$I240="N/L"),"",J240*IFERROR(INDEX('{Dropdowns}'!$J:$J,MATCH($E$235&amp;"|"&amp;$I240,'{Dropdowns}'!$H:$H,0)),0)*IFERROR(INDEX('{Dropdowns}'!$K:$K,MATCH($E$235&amp;"|"&amp;$I240,'{Dropdowns}'!$H:$H,0)),0)))</f>
        <v/>
      </c>
      <c r="L240" s="195">
        <f>IF(COUNT(S240:U240)=0,"",AVERAGE(S240:U240))</f>
        <v/>
      </c>
      <c r="M240" s="195">
        <f>IF(OR($I240="",L240=""),"",IF(OR(ISTEXT(L240),$E$235="N/A",$E$235="Not Avail.",$E$235="Not Acc.",$E$235="N/L",$I240="N/A",$I240="Not Avail.",$I240="Not Acc.",$I240="N/L"),"",L240*IFERROR(INDEX('{Dropdowns}'!$J:$J,MATCH($E$235&amp;"|"&amp;$I240,'{Dropdowns}'!$H:$H,0)),0)*IFERROR(INDEX('{Dropdowns}'!$K:$K,MATCH($E$235&amp;"|"&amp;$I240,'{Dropdowns}'!$H:$H,0)),0)))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IF(OR($I255="",J255=""),"",IF(OR(ISTEXT(J255),$E$263="N/A",$E$263="Not Avail.",$E$263="Not Acc.",$E$263="N/L",$I255="N/A",$I255="Not Avail.",$I255="Not Acc.",$I255="N/L"),"",J255*IFERROR(INDEX('{Dropdowns}'!$J:$J,MATCH($E$263&amp;"|"&amp;$I255,'{Dropdowns}'!$H:$H,0)),0)*IFERROR(INDEX('{Dropdowns}'!$K:$K,MATCH($E$263&amp;"|"&amp;$I255,'{Dropdowns}'!$H:$H,0)),0)))</f>
        <v/>
      </c>
      <c r="L255" s="195">
        <f>IF(COUNT(S255:U255)=0,"",AVERAGE(S255:U255))</f>
        <v/>
      </c>
      <c r="M255" s="195">
        <f>IF(OR($I255="",L255=""),"",IF(OR(ISTEXT(L255),$E$263="N/A",$E$263="Not Avail.",$E$263="Not Acc.",$E$263="N/L",$I255="N/A",$I255="Not Avail.",$I255="Not Acc.",$I255="N/L"),"",L255*IFERROR(INDEX('{Dropdowns}'!$J:$J,MATCH($E$263&amp;"|"&amp;$I255,'{Dropdowns}'!$H:$H,0)),0)*IFERROR(INDEX('{Dropdowns}'!$K:$K,MATCH($E$263&amp;"|"&amp;$I255,'{Dropdowns}'!$H:$H,0)),0)))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IF(OR($I256="",J256=""),"",IF(OR(ISTEXT(J256),$E$263="N/A",$E$263="Not Avail.",$E$263="Not Acc.",$E$263="N/L",$I256="N/A",$I256="Not Avail.",$I256="Not Acc.",$I256="N/L"),"",J256*IFERROR(INDEX('{Dropdowns}'!$J:$J,MATCH($E$263&amp;"|"&amp;$I256,'{Dropdowns}'!$H:$H,0)),0)*IFERROR(INDEX('{Dropdowns}'!$K:$K,MATCH($E$263&amp;"|"&amp;$I256,'{Dropdowns}'!$H:$H,0)),0)))</f>
        <v/>
      </c>
      <c r="L256" s="195">
        <f>IF(COUNT(S256:U256)=0,"",AVERAGE(S256:U256))</f>
        <v/>
      </c>
      <c r="M256" s="195">
        <f>IF(OR($I256="",L256=""),"",IF(OR(ISTEXT(L256),$E$263="N/A",$E$263="Not Avail.",$E$263="Not Acc.",$E$263="N/L",$I256="N/A",$I256="Not Avail.",$I256="Not Acc.",$I256="N/L"),"",L256*IFERROR(INDEX('{Dropdowns}'!$J:$J,MATCH($E$263&amp;"|"&amp;$I256,'{Dropdowns}'!$H:$H,0)),0)*IFERROR(INDEX('{Dropdowns}'!$K:$K,MATCH($E$263&amp;"|"&amp;$I256,'{Dropdowns}'!$H:$H,0)),0)))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IF(OR($I257="",J257=""),"",IF(OR(ISTEXT(J257),$E$263="N/A",$E$263="Not Avail.",$E$263="Not Acc.",$E$263="N/L",$I257="N/A",$I257="Not Avail.",$I257="Not Acc.",$I257="N/L"),"",J257*IFERROR(INDEX('{Dropdowns}'!$J:$J,MATCH($E$263&amp;"|"&amp;$I257,'{Dropdowns}'!$H:$H,0)),0)*IFERROR(INDEX('{Dropdowns}'!$K:$K,MATCH($E$263&amp;"|"&amp;$I257,'{Dropdowns}'!$H:$H,0)),0)))</f>
        <v/>
      </c>
      <c r="L257" s="195">
        <f>IF(COUNT(S257:U257)=0,"",AVERAGE(S257:U257))</f>
        <v/>
      </c>
      <c r="M257" s="195">
        <f>IF(OR($I257="",L257=""),"",IF(OR(ISTEXT(L257),$E$263="N/A",$E$263="Not Avail.",$E$263="Not Acc.",$E$263="N/L",$I257="N/A",$I257="Not Avail.",$I257="Not Acc.",$I257="N/L"),"",L257*IFERROR(INDEX('{Dropdowns}'!$J:$J,MATCH($E$263&amp;"|"&amp;$I257,'{Dropdowns}'!$H:$H,0)),0)*IFERROR(INDEX('{Dropdowns}'!$K:$K,MATCH($E$263&amp;"|"&amp;$I257,'{Dropdowns}'!$H:$H,0)),0)))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IF(OR($I258="",J258=""),"",IF(OR(ISTEXT(J258),$E$263="N/A",$E$263="Not Avail.",$E$263="Not Acc.",$E$263="N/L",$I258="N/A",$I258="Not Avail.",$I258="Not Acc.",$I258="N/L"),"",J258*IFERROR(INDEX('{Dropdowns}'!$J:$J,MATCH($E$263&amp;"|"&amp;$I258,'{Dropdowns}'!$H:$H,0)),0)*IFERROR(INDEX('{Dropdowns}'!$K:$K,MATCH($E$263&amp;"|"&amp;$I258,'{Dropdowns}'!$H:$H,0)),0)))</f>
        <v/>
      </c>
      <c r="L258" s="195">
        <f>IF(COUNT(S258:U258)=0,"",AVERAGE(S258:U258))</f>
        <v/>
      </c>
      <c r="M258" s="195">
        <f>IF(OR($I258="",L258=""),"",IF(OR(ISTEXT(L258),$E$263="N/A",$E$263="Not Avail.",$E$263="Not Acc.",$E$263="N/L",$I258="N/A",$I258="Not Avail.",$I258="Not Acc.",$I258="N/L"),"",L258*IFERROR(INDEX('{Dropdowns}'!$J:$J,MATCH($E$263&amp;"|"&amp;$I258,'{Dropdowns}'!$H:$H,0)),0)*IFERROR(INDEX('{Dropdowns}'!$K:$K,MATCH($E$263&amp;"|"&amp;$I258,'{Dropdowns}'!$H:$H,0)),0)))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IF(OR($I259="",J259=""),"",IF(OR(ISTEXT(J259),$E$263="N/A",$E$263="Not Avail.",$E$263="Not Acc.",$E$263="N/L",$I259="N/A",$I259="Not Avail.",$I259="Not Acc.",$I259="N/L"),"",J259*IFERROR(INDEX('{Dropdowns}'!$J:$J,MATCH($E$263&amp;"|"&amp;$I259,'{Dropdowns}'!$H:$H,0)),0)*IFERROR(INDEX('{Dropdowns}'!$K:$K,MATCH($E$263&amp;"|"&amp;$I259,'{Dropdowns}'!$H:$H,0)),0)))</f>
        <v/>
      </c>
      <c r="L259" s="195">
        <f>IF(COUNT(S259:U259)=0,"",AVERAGE(S259:U259))</f>
        <v/>
      </c>
      <c r="M259" s="195">
        <f>IF(OR($I259="",L259=""),"",IF(OR(ISTEXT(L259),$E$263="N/A",$E$263="Not Avail.",$E$263="Not Acc.",$E$263="N/L",$I259="N/A",$I259="Not Avail.",$I259="Not Acc.",$I259="N/L"),"",L259*IFERROR(INDEX('{Dropdowns}'!$J:$J,MATCH($E$263&amp;"|"&amp;$I259,'{Dropdowns}'!$H:$H,0)),0)*IFERROR(INDEX('{Dropdowns}'!$K:$K,MATCH($E$263&amp;"|"&amp;$I259,'{Dropdowns}'!$H:$H,0)),0)))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IF(OR($I260="",J260=""),"",IF(OR(ISTEXT(J260),$E$263="N/A",$E$263="Not Avail.",$E$263="Not Acc.",$E$263="N/L",$I260="N/A",$I260="Not Avail.",$I260="Not Acc.",$I260="N/L"),"",J260*IFERROR(INDEX('{Dropdowns}'!$J:$J,MATCH($E$263&amp;"|"&amp;$I260,'{Dropdowns}'!$H:$H,0)),0)*IFERROR(INDEX('{Dropdowns}'!$K:$K,MATCH($E$263&amp;"|"&amp;$I260,'{Dropdowns}'!$H:$H,0)),0)))</f>
        <v/>
      </c>
      <c r="L260" s="195">
        <f>IF(COUNT(S260:U260)=0,"",AVERAGE(S260:U260))</f>
        <v/>
      </c>
      <c r="M260" s="195">
        <f>IF(OR($I260="",L260=""),"",IF(OR(ISTEXT(L260),$E$263="N/A",$E$263="Not Avail.",$E$263="Not Acc.",$E$263="N/L",$I260="N/A",$I260="Not Avail.",$I260="Not Acc.",$I260="N/L"),"",L260*IFERROR(INDEX('{Dropdowns}'!$J:$J,MATCH($E$263&amp;"|"&amp;$I260,'{Dropdowns}'!$H:$H,0)),0)*IFERROR(INDEX('{Dropdowns}'!$K:$K,MATCH($E$263&amp;"|"&amp;$I260,'{Dropdowns}'!$H:$H,0)),0)))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IF(OR($I261="",J261=""),"",IF(OR(ISTEXT(J261),$E$263="N/A",$E$263="Not Avail.",$E$263="Not Acc.",$E$263="N/L",$I261="N/A",$I261="Not Avail.",$I261="Not Acc.",$I261="N/L"),"",J261*IFERROR(INDEX('{Dropdowns}'!$J:$J,MATCH($E$263&amp;"|"&amp;$I261,'{Dropdowns}'!$H:$H,0)),0)*IFERROR(INDEX('{Dropdowns}'!$K:$K,MATCH($E$263&amp;"|"&amp;$I261,'{Dropdowns}'!$H:$H,0)),0)))</f>
        <v/>
      </c>
      <c r="L261" s="195">
        <f>IF(COUNT(S261:U261)=0,"",AVERAGE(S261:U261))</f>
        <v/>
      </c>
      <c r="M261" s="195">
        <f>IF(OR($I261="",L261=""),"",IF(OR(ISTEXT(L261),$E$263="N/A",$E$263="Not Avail.",$E$263="Not Acc.",$E$263="N/L",$I261="N/A",$I261="Not Avail.",$I261="Not Acc.",$I261="N/L"),"",L261*IFERROR(INDEX('{Dropdowns}'!$J:$J,MATCH($E$263&amp;"|"&amp;$I261,'{Dropdowns}'!$H:$H,0)),0)*IFERROR(INDEX('{Dropdowns}'!$K:$K,MATCH($E$263&amp;"|"&amp;$I261,'{Dropdowns}'!$H:$H,0)),0)))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IF(OR($I262="",J262=""),"",IF(OR(ISTEXT(J262),$E$263="N/A",$E$263="Not Avail.",$E$263="Not Acc.",$E$263="N/L",$I262="N/A",$I262="Not Avail.",$I262="Not Acc.",$I262="N/L"),"",J262*IFERROR(INDEX('{Dropdowns}'!$J:$J,MATCH($E$263&amp;"|"&amp;$I262,'{Dropdowns}'!$H:$H,0)),0)*IFERROR(INDEX('{Dropdowns}'!$K:$K,MATCH($E$263&amp;"|"&amp;$I262,'{Dropdowns}'!$H:$H,0)),0)))</f>
        <v/>
      </c>
      <c r="L262" s="195">
        <f>IF(COUNT(S262:U262)=0,"",AVERAGE(S262:U262))</f>
        <v/>
      </c>
      <c r="M262" s="195">
        <f>IF(OR($I262="",L262=""),"",IF(OR(ISTEXT(L262),$E$263="N/A",$E$263="Not Avail.",$E$263="Not Acc.",$E$263="N/L",$I262="N/A",$I262="Not Avail.",$I262="Not Acc.",$I262="N/L"),"",L262*IFERROR(INDEX('{Dropdowns}'!$J:$J,MATCH($E$263&amp;"|"&amp;$I262,'{Dropdowns}'!$H:$H,0)),0)*IFERROR(INDEX('{Dropdowns}'!$K:$K,MATCH($E$263&amp;"|"&amp;$I262,'{Dropdowns}'!$H:$H,0)),0)))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IF(OR($I263="",J263=""),"",IF(OR(ISTEXT(J263),$E$263="N/A",$E$263="Not Avail.",$E$263="Not Acc.",$E$263="N/L",$I263="N/A",$I263="Not Avail.",$I263="Not Acc.",$I263="N/L"),"",J263*IFERROR(INDEX('{Dropdowns}'!$J:$J,MATCH($E$263&amp;"|"&amp;$I263,'{Dropdowns}'!$H:$H,0)),0)*IFERROR(INDEX('{Dropdowns}'!$K:$K,MATCH($E$263&amp;"|"&amp;$I263,'{Dropdowns}'!$H:$H,0)),0)))</f>
        <v/>
      </c>
      <c r="L263" s="195">
        <f>IF(COUNT(S263:U263)=0,"",AVERAGE(S263:U263))</f>
        <v/>
      </c>
      <c r="M263" s="195">
        <f>IF(OR($I263="",L263=""),"",IF(OR(ISTEXT(L263),$E$263="N/A",$E$263="Not Avail.",$E$263="Not Acc.",$E$263="N/L",$I263="N/A",$I263="Not Avail.",$I263="Not Acc.",$I263="N/L"),"",L263*IFERROR(INDEX('{Dropdowns}'!$J:$J,MATCH($E$263&amp;"|"&amp;$I263,'{Dropdowns}'!$H:$H,0)),0)*IFERROR(INDEX('{Dropdowns}'!$K:$K,MATCH($E$263&amp;"|"&amp;$I263,'{Dropdowns}'!$H:$H,0)),0)))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IF(OR($I264="",J264=""),"",IF(OR(ISTEXT(J264),$E$263="N/A",$E$263="Not Avail.",$E$263="Not Acc.",$E$263="N/L",$I264="N/A",$I264="Not Avail.",$I264="Not Acc.",$I264="N/L"),"",J264*IFERROR(INDEX('{Dropdowns}'!$J:$J,MATCH($E$263&amp;"|"&amp;$I264,'{Dropdowns}'!$H:$H,0)),0)*IFERROR(INDEX('{Dropdowns}'!$K:$K,MATCH($E$263&amp;"|"&amp;$I264,'{Dropdowns}'!$H:$H,0)),0)))</f>
        <v/>
      </c>
      <c r="L264" s="195">
        <f>IF(COUNT(S264:U264)=0,"",AVERAGE(S264:U264))</f>
        <v/>
      </c>
      <c r="M264" s="195">
        <f>IF(OR($I264="",L264=""),"",IF(OR(ISTEXT(L264),$E$263="N/A",$E$263="Not Avail.",$E$263="Not Acc.",$E$263="N/L",$I264="N/A",$I264="Not Avail.",$I264="Not Acc.",$I264="N/L"),"",L264*IFERROR(INDEX('{Dropdowns}'!$J:$J,MATCH($E$263&amp;"|"&amp;$I264,'{Dropdowns}'!$H:$H,0)),0)*IFERROR(INDEX('{Dropdowns}'!$K:$K,MATCH($E$263&amp;"|"&amp;$I264,'{Dropdowns}'!$H:$H,0)),0)))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IF(OR($I265="",J265=""),"",IF(OR(ISTEXT(J265),$E$263="N/A",$E$263="Not Avail.",$E$263="Not Acc.",$E$263="N/L",$I265="N/A",$I265="Not Avail.",$I265="Not Acc.",$I265="N/L"),"",J265*IFERROR(INDEX('{Dropdowns}'!$J:$J,MATCH($E$263&amp;"|"&amp;$I265,'{Dropdowns}'!$H:$H,0)),0)*IFERROR(INDEX('{Dropdowns}'!$K:$K,MATCH($E$263&amp;"|"&amp;$I265,'{Dropdowns}'!$H:$H,0)),0)))</f>
        <v/>
      </c>
      <c r="L265" s="195">
        <f>IF(COUNT(S265:U265)=0,"",AVERAGE(S265:U265))</f>
        <v/>
      </c>
      <c r="M265" s="195">
        <f>IF(OR($I265="",L265=""),"",IF(OR(ISTEXT(L265),$E$263="N/A",$E$263="Not Avail.",$E$263="Not Acc.",$E$263="N/L",$I265="N/A",$I265="Not Avail.",$I265="Not Acc.",$I265="N/L"),"",L265*IFERROR(INDEX('{Dropdowns}'!$J:$J,MATCH($E$263&amp;"|"&amp;$I265,'{Dropdowns}'!$H:$H,0)),0)*IFERROR(INDEX('{Dropdowns}'!$K:$K,MATCH($E$263&amp;"|"&amp;$I265,'{Dropdowns}'!$H:$H,0)),0)))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IF(OR($I266="",J266=""),"",IF(OR(ISTEXT(J266),$E$263="N/A",$E$263="Not Avail.",$E$263="Not Acc.",$E$263="N/L",$I266="N/A",$I266="Not Avail.",$I266="Not Acc.",$I266="N/L"),"",J266*IFERROR(INDEX('{Dropdowns}'!$J:$J,MATCH($E$263&amp;"|"&amp;$I266,'{Dropdowns}'!$H:$H,0)),0)*IFERROR(INDEX('{Dropdowns}'!$K:$K,MATCH($E$263&amp;"|"&amp;$I266,'{Dropdowns}'!$H:$H,0)),0)))</f>
        <v/>
      </c>
      <c r="L266" s="195">
        <f>IF(COUNT(S266:U266)=0,"",AVERAGE(S266:U266))</f>
        <v/>
      </c>
      <c r="M266" s="195">
        <f>IF(OR($I266="",L266=""),"",IF(OR(ISTEXT(L266),$E$263="N/A",$E$263="Not Avail.",$E$263="Not Acc.",$E$263="N/L",$I266="N/A",$I266="Not Avail.",$I266="Not Acc.",$I266="N/L"),"",L266*IFERROR(INDEX('{Dropdowns}'!$J:$J,MATCH($E$263&amp;"|"&amp;$I266,'{Dropdowns}'!$H:$H,0)),0)*IFERROR(INDEX('{Dropdowns}'!$K:$K,MATCH($E$263&amp;"|"&amp;$I266,'{Dropdowns}'!$H:$H,0)),0)))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IF(OR(B267="",B267=0),"",IF(F267="",IF(D267="","",IF(OR(ISTEXT(D267),ISTEXT(B267)),"",D267/B267)),IF(OR(ISTEXT(F267),ISTEXT(B267)),"",F267/B267)))</f>
        <v/>
      </c>
      <c r="I267" s="291" t="n"/>
      <c r="J267" s="195">
        <f>IF(COUNT(P267:R267)=0,"",AVERAGE(P267:R267))</f>
        <v/>
      </c>
      <c r="K267" s="195">
        <f>IF(OR($I267="",J267=""),"",IF(OR(ISTEXT(J267),$E$263="N/A",$E$263="Not Avail.",$E$263="Not Acc.",$E$263="N/L",$I267="N/A",$I267="Not Avail.",$I267="Not Acc.",$I267="N/L"),"",J267*IFERROR(INDEX('{Dropdowns}'!$J:$J,MATCH($E$263&amp;"|"&amp;$I267,'{Dropdowns}'!$H:$H,0)),0)*IFERROR(INDEX('{Dropdowns}'!$K:$K,MATCH($E$263&amp;"|"&amp;$I267,'{Dropdowns}'!$H:$H,0)),0)))</f>
        <v/>
      </c>
      <c r="L267" s="195">
        <f>IF(COUNT(S267:U267)=0,"",AVERAGE(S267:U267))</f>
        <v/>
      </c>
      <c r="M267" s="195">
        <f>IF(OR($I267="",L267=""),"",IF(OR(ISTEXT(L267),$E$263="N/A",$E$263="Not Avail.",$E$263="Not Acc.",$E$263="N/L",$I267="N/A",$I267="Not Avail.",$I267="Not Acc.",$I267="N/L"),"",L267*IFERROR(INDEX('{Dropdowns}'!$J:$J,MATCH($E$263&amp;"|"&amp;$I267,'{Dropdowns}'!$H:$H,0)),0)*IFERROR(INDEX('{Dropdowns}'!$K:$K,MATCH($E$263&amp;"|"&amp;$I267,'{Dropdowns}'!$H:$H,0)),0)))</f>
        <v/>
      </c>
      <c r="P267" s="455" t="n"/>
    </row>
    <row r="268" ht="13.35" customHeight="1" s="162">
      <c r="B268" s="195" t="inlineStr">
        <is>
          <t>CFM / ft</t>
        </is>
      </c>
      <c r="C268" s="173" t="n"/>
      <c r="D268" s="195">
        <f>IF(OR(D267="",E256="",E256=0),"",IF(OR(ISTEXT(D267),ISTEXT(E256)),"",D267/E256))</f>
        <v/>
      </c>
      <c r="E268" s="173" t="n"/>
      <c r="F268" s="195">
        <f>IF(OR(F267="",E256="",E256=0),"",IF(OR(ISTEXT(F267),ISTEXT(E256)),"",F267/E256))</f>
        <v/>
      </c>
      <c r="G268" s="173" t="n"/>
      <c r="I268" s="291" t="n"/>
      <c r="J268" s="195">
        <f>IF(COUNT(P268:R268)=0,"",AVERAGE(P268:R268))</f>
        <v/>
      </c>
      <c r="K268" s="195">
        <f>IF(OR($I268="",J268=""),"",IF(OR(ISTEXT(J268),$E$263="N/A",$E$263="Not Avail.",$E$263="Not Acc.",$E$263="N/L",$I268="N/A",$I268="Not Avail.",$I268="Not Acc.",$I268="N/L"),"",J268*IFERROR(INDEX('{Dropdowns}'!$J:$J,MATCH($E$263&amp;"|"&amp;$I268,'{Dropdowns}'!$H:$H,0)),0)*IFERROR(INDEX('{Dropdowns}'!$K:$K,MATCH($E$263&amp;"|"&amp;$I268,'{Dropdowns}'!$H:$H,0)),0)))</f>
        <v/>
      </c>
      <c r="L268" s="195">
        <f>IF(COUNT(S268:U268)=0,"",AVERAGE(S268:U268))</f>
        <v/>
      </c>
      <c r="M268" s="195">
        <f>IF(OR($I268="",L268=""),"",IF(OR(ISTEXT(L268),$E$263="N/A",$E$263="Not Avail.",$E$263="Not Acc.",$E$263="N/L",$I268="N/A",$I268="Not Avail.",$I268="Not Acc.",$I268="N/L"),"",L268*IFERROR(INDEX('{Dropdowns}'!$J:$J,MATCH($E$263&amp;"|"&amp;$I268,'{Dropdowns}'!$H:$H,0)),0)*IFERROR(INDEX('{Dropdowns}'!$K:$K,MATCH($E$263&amp;"|"&amp;$I268,'{Dropdowns}'!$H:$H,0)),0)))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IF(OR($I276="",J276=""),"",IF(OR(ISTEXT(J276),$E$284="N/A",$E$284="Not Avail.",$E$284="Not Acc.",$E$284="N/L",$I276="N/A",$I276="Not Avail.",$I276="Not Acc.",$I276="N/L"),"",J276*IFERROR(INDEX('{Dropdowns}'!$J:$J,MATCH($E$284&amp;"|"&amp;$I276,'{Dropdowns}'!$H:$H,0)),0)*IFERROR(INDEX('{Dropdowns}'!$K:$K,MATCH($E$284&amp;"|"&amp;$I276,'{Dropdowns}'!$H:$H,0)),0)))</f>
        <v/>
      </c>
      <c r="L276" s="195">
        <f>IF(COUNT(S276:U276)=0,"",AVERAGE(S276:U276))</f>
        <v/>
      </c>
      <c r="M276" s="195">
        <f>IF(OR($I276="",L276=""),"",IF(OR(ISTEXT(L276),$E$284="N/A",$E$284="Not Avail.",$E$284="Not Acc.",$E$284="N/L",$I276="N/A",$I276="Not Avail.",$I276="Not Acc.",$I276="N/L"),"",L276*IFERROR(INDEX('{Dropdowns}'!$J:$J,MATCH($E$284&amp;"|"&amp;$I276,'{Dropdowns}'!$H:$H,0)),0)*IFERROR(INDEX('{Dropdowns}'!$K:$K,MATCH($E$284&amp;"|"&amp;$I276,'{Dropdowns}'!$H:$H,0)),0)))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IF(OR($I277="",J277=""),"",IF(OR(ISTEXT(J277),$E$284="N/A",$E$284="Not Avail.",$E$284="Not Acc.",$E$284="N/L",$I277="N/A",$I277="Not Avail.",$I277="Not Acc.",$I277="N/L"),"",J277*IFERROR(INDEX('{Dropdowns}'!$J:$J,MATCH($E$284&amp;"|"&amp;$I277,'{Dropdowns}'!$H:$H,0)),0)*IFERROR(INDEX('{Dropdowns}'!$K:$K,MATCH($E$284&amp;"|"&amp;$I277,'{Dropdowns}'!$H:$H,0)),0)))</f>
        <v/>
      </c>
      <c r="L277" s="195">
        <f>IF(COUNT(S277:U277)=0,"",AVERAGE(S277:U277))</f>
        <v/>
      </c>
      <c r="M277" s="195">
        <f>IF(OR($I277="",L277=""),"",IF(OR(ISTEXT(L277),$E$284="N/A",$E$284="Not Avail.",$E$284="Not Acc.",$E$284="N/L",$I277="N/A",$I277="Not Avail.",$I277="Not Acc.",$I277="N/L"),"",L277*IFERROR(INDEX('{Dropdowns}'!$J:$J,MATCH($E$284&amp;"|"&amp;$I277,'{Dropdowns}'!$H:$H,0)),0)*IFERROR(INDEX('{Dropdowns}'!$K:$K,MATCH($E$284&amp;"|"&amp;$I277,'{Dropdowns}'!$H:$H,0)),0)))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IF(OR($I278="",J278=""),"",IF(OR(ISTEXT(J278),$E$284="N/A",$E$284="Not Avail.",$E$284="Not Acc.",$E$284="N/L",$I278="N/A",$I278="Not Avail.",$I278="Not Acc.",$I278="N/L"),"",J278*IFERROR(INDEX('{Dropdowns}'!$J:$J,MATCH($E$284&amp;"|"&amp;$I278,'{Dropdowns}'!$H:$H,0)),0)*IFERROR(INDEX('{Dropdowns}'!$K:$K,MATCH($E$284&amp;"|"&amp;$I278,'{Dropdowns}'!$H:$H,0)),0)))</f>
        <v/>
      </c>
      <c r="L278" s="195">
        <f>IF(COUNT(S278:U278)=0,"",AVERAGE(S278:U278))</f>
        <v/>
      </c>
      <c r="M278" s="195">
        <f>IF(OR($I278="",L278=""),"",IF(OR(ISTEXT(L278),$E$284="N/A",$E$284="Not Avail.",$E$284="Not Acc.",$E$284="N/L",$I278="N/A",$I278="Not Avail.",$I278="Not Acc.",$I278="N/L"),"",L278*IFERROR(INDEX('{Dropdowns}'!$J:$J,MATCH($E$284&amp;"|"&amp;$I278,'{Dropdowns}'!$H:$H,0)),0)*IFERROR(INDEX('{Dropdowns}'!$K:$K,MATCH($E$284&amp;"|"&amp;$I278,'{Dropdowns}'!$H:$H,0)),0)))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IF(OR($I279="",J279=""),"",IF(OR(ISTEXT(J279),$E$284="N/A",$E$284="Not Avail.",$E$284="Not Acc.",$E$284="N/L",$I279="N/A",$I279="Not Avail.",$I279="Not Acc.",$I279="N/L"),"",J279*IFERROR(INDEX('{Dropdowns}'!$J:$J,MATCH($E$284&amp;"|"&amp;$I279,'{Dropdowns}'!$H:$H,0)),0)*IFERROR(INDEX('{Dropdowns}'!$K:$K,MATCH($E$284&amp;"|"&amp;$I279,'{Dropdowns}'!$H:$H,0)),0)))</f>
        <v/>
      </c>
      <c r="L279" s="195">
        <f>IF(COUNT(S279:U279)=0,"",AVERAGE(S279:U279))</f>
        <v/>
      </c>
      <c r="M279" s="195">
        <f>IF(OR($I279="",L279=""),"",IF(OR(ISTEXT(L279),$E$284="N/A",$E$284="Not Avail.",$E$284="Not Acc.",$E$284="N/L",$I279="N/A",$I279="Not Avail.",$I279="Not Acc.",$I279="N/L"),"",L279*IFERROR(INDEX('{Dropdowns}'!$J:$J,MATCH($E$284&amp;"|"&amp;$I279,'{Dropdowns}'!$H:$H,0)),0)*IFERROR(INDEX('{Dropdowns}'!$K:$K,MATCH($E$284&amp;"|"&amp;$I279,'{Dropdowns}'!$H:$H,0)),0)))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IF(OR($I280="",J280=""),"",IF(OR(ISTEXT(J280),$E$284="N/A",$E$284="Not Avail.",$E$284="Not Acc.",$E$284="N/L",$I280="N/A",$I280="Not Avail.",$I280="Not Acc.",$I280="N/L"),"",J280*IFERROR(INDEX('{Dropdowns}'!$J:$J,MATCH($E$284&amp;"|"&amp;$I280,'{Dropdowns}'!$H:$H,0)),0)*IFERROR(INDEX('{Dropdowns}'!$K:$K,MATCH($E$284&amp;"|"&amp;$I280,'{Dropdowns}'!$H:$H,0)),0)))</f>
        <v/>
      </c>
      <c r="L280" s="195">
        <f>IF(COUNT(S280:U280)=0,"",AVERAGE(S280:U280))</f>
        <v/>
      </c>
      <c r="M280" s="195">
        <f>IF(OR($I280="",L280=""),"",IF(OR(ISTEXT(L280),$E$284="N/A",$E$284="Not Avail.",$E$284="Not Acc.",$E$284="N/L",$I280="N/A",$I280="Not Avail.",$I280="Not Acc.",$I280="N/L"),"",L280*IFERROR(INDEX('{Dropdowns}'!$J:$J,MATCH($E$284&amp;"|"&amp;$I280,'{Dropdowns}'!$H:$H,0)),0)*IFERROR(INDEX('{Dropdowns}'!$K:$K,MATCH($E$284&amp;"|"&amp;$I280,'{Dropdowns}'!$H:$H,0)),0)))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IF(OR($I281="",J281=""),"",IF(OR(ISTEXT(J281),$E$284="N/A",$E$284="Not Avail.",$E$284="Not Acc.",$E$284="N/L",$I281="N/A",$I281="Not Avail.",$I281="Not Acc.",$I281="N/L"),"",J281*IFERROR(INDEX('{Dropdowns}'!$J:$J,MATCH($E$284&amp;"|"&amp;$I281,'{Dropdowns}'!$H:$H,0)),0)*IFERROR(INDEX('{Dropdowns}'!$K:$K,MATCH($E$284&amp;"|"&amp;$I281,'{Dropdowns}'!$H:$H,0)),0)))</f>
        <v/>
      </c>
      <c r="L281" s="195">
        <f>IF(COUNT(S281:U281)=0,"",AVERAGE(S281:U281))</f>
        <v/>
      </c>
      <c r="M281" s="195">
        <f>IF(OR($I281="",L281=""),"",IF(OR(ISTEXT(L281),$E$284="N/A",$E$284="Not Avail.",$E$284="Not Acc.",$E$284="N/L",$I281="N/A",$I281="Not Avail.",$I281="Not Acc.",$I281="N/L"),"",L281*IFERROR(INDEX('{Dropdowns}'!$J:$J,MATCH($E$284&amp;"|"&amp;$I281,'{Dropdowns}'!$H:$H,0)),0)*IFERROR(INDEX('{Dropdowns}'!$K:$K,MATCH($E$284&amp;"|"&amp;$I281,'{Dropdowns}'!$H:$H,0)),0)))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IF(OR($I282="",J282=""),"",IF(OR(ISTEXT(J282),$E$284="N/A",$E$284="Not Avail.",$E$284="Not Acc.",$E$284="N/L",$I282="N/A",$I282="Not Avail.",$I282="Not Acc.",$I282="N/L"),"",J282*IFERROR(INDEX('{Dropdowns}'!$J:$J,MATCH($E$284&amp;"|"&amp;$I282,'{Dropdowns}'!$H:$H,0)),0)*IFERROR(INDEX('{Dropdowns}'!$K:$K,MATCH($E$284&amp;"|"&amp;$I282,'{Dropdowns}'!$H:$H,0)),0)))</f>
        <v/>
      </c>
      <c r="L282" s="195">
        <f>IF(COUNT(S282:U282)=0,"",AVERAGE(S282:U282))</f>
        <v/>
      </c>
      <c r="M282" s="195">
        <f>IF(OR($I282="",L282=""),"",IF(OR(ISTEXT(L282),$E$284="N/A",$E$284="Not Avail.",$E$284="Not Acc.",$E$284="N/L",$I282="N/A",$I282="Not Avail.",$I282="Not Acc.",$I282="N/L"),"",L282*IFERROR(INDEX('{Dropdowns}'!$J:$J,MATCH($E$284&amp;"|"&amp;$I282,'{Dropdowns}'!$H:$H,0)),0)*IFERROR(INDEX('{Dropdowns}'!$K:$K,MATCH($E$284&amp;"|"&amp;$I282,'{Dropdowns}'!$H:$H,0)),0)))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IF(OR($I283="",J283=""),"",IF(OR(ISTEXT(J283),$E$284="N/A",$E$284="Not Avail.",$E$284="Not Acc.",$E$284="N/L",$I283="N/A",$I283="Not Avail.",$I283="Not Acc.",$I283="N/L"),"",J283*IFERROR(INDEX('{Dropdowns}'!$J:$J,MATCH($E$284&amp;"|"&amp;$I283,'{Dropdowns}'!$H:$H,0)),0)*IFERROR(INDEX('{Dropdowns}'!$K:$K,MATCH($E$284&amp;"|"&amp;$I283,'{Dropdowns}'!$H:$H,0)),0)))</f>
        <v/>
      </c>
      <c r="L283" s="195">
        <f>IF(COUNT(S283:U283)=0,"",AVERAGE(S283:U283))</f>
        <v/>
      </c>
      <c r="M283" s="195">
        <f>IF(OR($I283="",L283=""),"",IF(OR(ISTEXT(L283),$E$284="N/A",$E$284="Not Avail.",$E$284="Not Acc.",$E$284="N/L",$I283="N/A",$I283="Not Avail.",$I283="Not Acc.",$I283="N/L"),"",L283*IFERROR(INDEX('{Dropdowns}'!$J:$J,MATCH($E$284&amp;"|"&amp;$I283,'{Dropdowns}'!$H:$H,0)),0)*IFERROR(INDEX('{Dropdowns}'!$K:$K,MATCH($E$284&amp;"|"&amp;$I283,'{Dropdowns}'!$H:$H,0)),0)))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IF(OR($I284="",J284=""),"",IF(OR(ISTEXT(J284),$E$284="N/A",$E$284="Not Avail.",$E$284="Not Acc.",$E$284="N/L",$I284="N/A",$I284="Not Avail.",$I284="Not Acc.",$I284="N/L"),"",J284*IFERROR(INDEX('{Dropdowns}'!$J:$J,MATCH($E$284&amp;"|"&amp;$I284,'{Dropdowns}'!$H:$H,0)),0)*IFERROR(INDEX('{Dropdowns}'!$K:$K,MATCH($E$284&amp;"|"&amp;$I284,'{Dropdowns}'!$H:$H,0)),0)))</f>
        <v/>
      </c>
      <c r="L284" s="195">
        <f>IF(COUNT(S284:U284)=0,"",AVERAGE(S284:U284))</f>
        <v/>
      </c>
      <c r="M284" s="195">
        <f>IF(OR($I284="",L284=""),"",IF(OR(ISTEXT(L284),$E$284="N/A",$E$284="Not Avail.",$E$284="Not Acc.",$E$284="N/L",$I284="N/A",$I284="Not Avail.",$I284="Not Acc.",$I284="N/L"),"",L284*IFERROR(INDEX('{Dropdowns}'!$J:$J,MATCH($E$284&amp;"|"&amp;$I284,'{Dropdowns}'!$H:$H,0)),0)*IFERROR(INDEX('{Dropdowns}'!$K:$K,MATCH($E$284&amp;"|"&amp;$I284,'{Dropdowns}'!$H:$H,0)),0)))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IF(OR($I285="",J285=""),"",IF(OR(ISTEXT(J285),$E$284="N/A",$E$284="Not Avail.",$E$284="Not Acc.",$E$284="N/L",$I285="N/A",$I285="Not Avail.",$I285="Not Acc.",$I285="N/L"),"",J285*IFERROR(INDEX('{Dropdowns}'!$J:$J,MATCH($E$284&amp;"|"&amp;$I285,'{Dropdowns}'!$H:$H,0)),0)*IFERROR(INDEX('{Dropdowns}'!$K:$K,MATCH($E$284&amp;"|"&amp;$I285,'{Dropdowns}'!$H:$H,0)),0)))</f>
        <v/>
      </c>
      <c r="L285" s="195">
        <f>IF(COUNT(S285:U285)=0,"",AVERAGE(S285:U285))</f>
        <v/>
      </c>
      <c r="M285" s="195">
        <f>IF(OR($I285="",L285=""),"",IF(OR(ISTEXT(L285),$E$284="N/A",$E$284="Not Avail.",$E$284="Not Acc.",$E$284="N/L",$I285="N/A",$I285="Not Avail.",$I285="Not Acc.",$I285="N/L"),"",L285*IFERROR(INDEX('{Dropdowns}'!$J:$J,MATCH($E$284&amp;"|"&amp;$I285,'{Dropdowns}'!$H:$H,0)),0)*IFERROR(INDEX('{Dropdowns}'!$K:$K,MATCH($E$284&amp;"|"&amp;$I285,'{Dropdowns}'!$H:$H,0)),0)))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IF(OR($I286="",J286=""),"",IF(OR(ISTEXT(J286),$E$284="N/A",$E$284="Not Avail.",$E$284="Not Acc.",$E$284="N/L",$I286="N/A",$I286="Not Avail.",$I286="Not Acc.",$I286="N/L"),"",J286*IFERROR(INDEX('{Dropdowns}'!$J:$J,MATCH($E$284&amp;"|"&amp;$I286,'{Dropdowns}'!$H:$H,0)),0)*IFERROR(INDEX('{Dropdowns}'!$K:$K,MATCH($E$284&amp;"|"&amp;$I286,'{Dropdowns}'!$H:$H,0)),0)))</f>
        <v/>
      </c>
      <c r="L286" s="195">
        <f>IF(COUNT(S286:U286)=0,"",AVERAGE(S286:U286))</f>
        <v/>
      </c>
      <c r="M286" s="195">
        <f>IF(OR($I286="",L286=""),"",IF(OR(ISTEXT(L286),$E$284="N/A",$E$284="Not Avail.",$E$284="Not Acc.",$E$284="N/L",$I286="N/A",$I286="Not Avail.",$I286="Not Acc.",$I286="N/L"),"",L286*IFERROR(INDEX('{Dropdowns}'!$J:$J,MATCH($E$284&amp;"|"&amp;$I286,'{Dropdowns}'!$H:$H,0)),0)*IFERROR(INDEX('{Dropdowns}'!$K:$K,MATCH($E$284&amp;"|"&amp;$I286,'{Dropdowns}'!$H:$H,0)),0)))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IF(OR($I287="",J287=""),"",IF(OR(ISTEXT(J287),$E$284="N/A",$E$284="Not Avail.",$E$284="Not Acc.",$E$284="N/L",$I287="N/A",$I287="Not Avail.",$I287="Not Acc.",$I287="N/L"),"",J287*IFERROR(INDEX('{Dropdowns}'!$J:$J,MATCH($E$284&amp;"|"&amp;$I287,'{Dropdowns}'!$H:$H,0)),0)*IFERROR(INDEX('{Dropdowns}'!$K:$K,MATCH($E$284&amp;"|"&amp;$I287,'{Dropdowns}'!$H:$H,0)),0)))</f>
        <v/>
      </c>
      <c r="L287" s="195">
        <f>IF(COUNT(S287:U287)=0,"",AVERAGE(S287:U287))</f>
        <v/>
      </c>
      <c r="M287" s="195">
        <f>IF(OR($I287="",L287=""),"",IF(OR(ISTEXT(L287),$E$284="N/A",$E$284="Not Avail.",$E$284="Not Acc.",$E$284="N/L",$I287="N/A",$I287="Not Avail.",$I287="Not Acc.",$I287="N/L"),"",L287*IFERROR(INDEX('{Dropdowns}'!$J:$J,MATCH($E$284&amp;"|"&amp;$I287,'{Dropdowns}'!$H:$H,0)),0)*IFERROR(INDEX('{Dropdowns}'!$K:$K,MATCH($E$284&amp;"|"&amp;$I287,'{Dropdowns}'!$H:$H,0)),0)))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IF(OR(B288="",B288=0),"",IF(F288="",IF(D288="","",IF(OR(ISTEXT(D288),ISTEXT(B288)),"",D288/B288)),IF(OR(ISTEXT(F288),ISTEXT(B288)),"",F288/B288)))</f>
        <v/>
      </c>
      <c r="I288" s="291" t="n"/>
      <c r="J288" s="195">
        <f>IF(COUNT(P288:R288)=0,"",AVERAGE(P288:R288))</f>
        <v/>
      </c>
      <c r="K288" s="195">
        <f>IF(OR($I288="",J288=""),"",IF(OR(ISTEXT(J288),$E$284="N/A",$E$284="Not Avail.",$E$284="Not Acc.",$E$284="N/L",$I288="N/A",$I288="Not Avail.",$I288="Not Acc.",$I288="N/L"),"",J288*IFERROR(INDEX('{Dropdowns}'!$J:$J,MATCH($E$284&amp;"|"&amp;$I288,'{Dropdowns}'!$H:$H,0)),0)*IFERROR(INDEX('{Dropdowns}'!$K:$K,MATCH($E$284&amp;"|"&amp;$I288,'{Dropdowns}'!$H:$H,0)),0)))</f>
        <v/>
      </c>
      <c r="L288" s="195">
        <f>IF(COUNT(S288:U288)=0,"",AVERAGE(S288:U288))</f>
        <v/>
      </c>
      <c r="M288" s="195">
        <f>IF(OR($I288="",L288=""),"",IF(OR(ISTEXT(L288),$E$284="N/A",$E$284="Not Avail.",$E$284="Not Acc.",$E$284="N/L",$I288="N/A",$I288="Not Avail.",$I288="Not Acc.",$I288="N/L"),"",L288*IFERROR(INDEX('{Dropdowns}'!$J:$J,MATCH($E$284&amp;"|"&amp;$I288,'{Dropdowns}'!$H:$H,0)),0)*IFERROR(INDEX('{Dropdowns}'!$K:$K,MATCH($E$284&amp;"|"&amp;$I288,'{Dropdowns}'!$H:$H,0)),0)))</f>
        <v/>
      </c>
      <c r="P288" s="455" t="n"/>
    </row>
    <row r="289" ht="13.35" customHeight="1" s="162">
      <c r="B289" s="195" t="inlineStr">
        <is>
          <t>CFM / ft</t>
        </is>
      </c>
      <c r="C289" s="173" t="n"/>
      <c r="D289" s="195">
        <f>IF(OR(D288="",E277="",E277=0),"",IF(OR(ISTEXT(D288),ISTEXT(E277)),"",D288/E277))</f>
        <v/>
      </c>
      <c r="E289" s="173" t="n"/>
      <c r="F289" s="195">
        <f>IF(OR(F288="",E277="",E277=0),"",IF(OR(ISTEXT(F288),ISTEXT(E277)),"",F288/E277))</f>
        <v/>
      </c>
      <c r="G289" s="173" t="n"/>
      <c r="I289" s="291" t="n"/>
      <c r="J289" s="195">
        <f>IF(COUNT(P289:R289)=0,"",AVERAGE(P289:R289))</f>
        <v/>
      </c>
      <c r="K289" s="195">
        <f>IF(OR($I289="",J289=""),"",IF(OR(ISTEXT(J289),$E$284="N/A",$E$284="Not Avail.",$E$284="Not Acc.",$E$284="N/L",$I289="N/A",$I289="Not Avail.",$I289="Not Acc.",$I289="N/L"),"",J289*IFERROR(INDEX('{Dropdowns}'!$J:$J,MATCH($E$284&amp;"|"&amp;$I289,'{Dropdowns}'!$H:$H,0)),0)*IFERROR(INDEX('{Dropdowns}'!$K:$K,MATCH($E$284&amp;"|"&amp;$I289,'{Dropdowns}'!$H:$H,0)),0)))</f>
        <v/>
      </c>
      <c r="L289" s="195">
        <f>IF(COUNT(S289:U289)=0,"",AVERAGE(S289:U289))</f>
        <v/>
      </c>
      <c r="M289" s="195">
        <f>IF(OR($I289="",L289=""),"",IF(OR(ISTEXT(L289),$E$284="N/A",$E$284="Not Avail.",$E$284="Not Acc.",$E$284="N/L",$I289="N/A",$I289="Not Avail.",$I289="Not Acc.",$I289="N/L"),"",L289*IFERROR(INDEX('{Dropdowns}'!$J:$J,MATCH($E$284&amp;"|"&amp;$I289,'{Dropdowns}'!$H:$H,0)),0)*IFERROR(INDEX('{Dropdowns}'!$K:$K,MATCH($E$284&amp;"|"&amp;$I289,'{Dropdowns}'!$H:$H,0)),0)))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IF(OR($I304="",J304=""),"",IF(OR(ISTEXT(J304),$E$312="N/A",$E$312="Not Avail.",$E$312="Not Acc.",$E$312="N/L",$I304="N/A",$I304="Not Avail.",$I304="Not Acc.",$I304="N/L"),"",J304*IFERROR(INDEX('{Dropdowns}'!$J:$J,MATCH($E$312&amp;"|"&amp;$I304,'{Dropdowns}'!$H:$H,0)),0)*IFERROR(INDEX('{Dropdowns}'!$K:$K,MATCH($E$312&amp;"|"&amp;$I304,'{Dropdowns}'!$H:$H,0)),0)))</f>
        <v/>
      </c>
      <c r="L304" s="195">
        <f>IF(COUNT(S304:U304)=0,"",AVERAGE(S304:U304))</f>
        <v/>
      </c>
      <c r="M304" s="195">
        <f>IF(OR($I304="",L304=""),"",IF(OR(ISTEXT(L304),$E$312="N/A",$E$312="Not Avail.",$E$312="Not Acc.",$E$312="N/L",$I304="N/A",$I304="Not Avail.",$I304="Not Acc.",$I304="N/L"),"",L304*IFERROR(INDEX('{Dropdowns}'!$J:$J,MATCH($E$312&amp;"|"&amp;$I304,'{Dropdowns}'!$H:$H,0)),0)*IFERROR(INDEX('{Dropdowns}'!$K:$K,MATCH($E$312&amp;"|"&amp;$I304,'{Dropdowns}'!$H:$H,0)),0)))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IF(OR($I305="",J305=""),"",IF(OR(ISTEXT(J305),$E$312="N/A",$E$312="Not Avail.",$E$312="Not Acc.",$E$312="N/L",$I305="N/A",$I305="Not Avail.",$I305="Not Acc.",$I305="N/L"),"",J305*IFERROR(INDEX('{Dropdowns}'!$J:$J,MATCH($E$312&amp;"|"&amp;$I305,'{Dropdowns}'!$H:$H,0)),0)*IFERROR(INDEX('{Dropdowns}'!$K:$K,MATCH($E$312&amp;"|"&amp;$I305,'{Dropdowns}'!$H:$H,0)),0)))</f>
        <v/>
      </c>
      <c r="L305" s="195">
        <f>IF(COUNT(S305:U305)=0,"",AVERAGE(S305:U305))</f>
        <v/>
      </c>
      <c r="M305" s="195">
        <f>IF(OR($I305="",L305=""),"",IF(OR(ISTEXT(L305),$E$312="N/A",$E$312="Not Avail.",$E$312="Not Acc.",$E$312="N/L",$I305="N/A",$I305="Not Avail.",$I305="Not Acc.",$I305="N/L"),"",L305*IFERROR(INDEX('{Dropdowns}'!$J:$J,MATCH($E$312&amp;"|"&amp;$I305,'{Dropdowns}'!$H:$H,0)),0)*IFERROR(INDEX('{Dropdowns}'!$K:$K,MATCH($E$312&amp;"|"&amp;$I305,'{Dropdowns}'!$H:$H,0)),0)))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IF(OR($I306="",J306=""),"",IF(OR(ISTEXT(J306),$E$312="N/A",$E$312="Not Avail.",$E$312="Not Acc.",$E$312="N/L",$I306="N/A",$I306="Not Avail.",$I306="Not Acc.",$I306="N/L"),"",J306*IFERROR(INDEX('{Dropdowns}'!$J:$J,MATCH($E$312&amp;"|"&amp;$I306,'{Dropdowns}'!$H:$H,0)),0)*IFERROR(INDEX('{Dropdowns}'!$K:$K,MATCH($E$312&amp;"|"&amp;$I306,'{Dropdowns}'!$H:$H,0)),0)))</f>
        <v/>
      </c>
      <c r="L306" s="195">
        <f>IF(COUNT(S306:U306)=0,"",AVERAGE(S306:U306))</f>
        <v/>
      </c>
      <c r="M306" s="195">
        <f>IF(OR($I306="",L306=""),"",IF(OR(ISTEXT(L306),$E$312="N/A",$E$312="Not Avail.",$E$312="Not Acc.",$E$312="N/L",$I306="N/A",$I306="Not Avail.",$I306="Not Acc.",$I306="N/L"),"",L306*IFERROR(INDEX('{Dropdowns}'!$J:$J,MATCH($E$312&amp;"|"&amp;$I306,'{Dropdowns}'!$H:$H,0)),0)*IFERROR(INDEX('{Dropdowns}'!$K:$K,MATCH($E$312&amp;"|"&amp;$I306,'{Dropdowns}'!$H:$H,0)),0)))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IF(OR($I307="",J307=""),"",IF(OR(ISTEXT(J307),$E$312="N/A",$E$312="Not Avail.",$E$312="Not Acc.",$E$312="N/L",$I307="N/A",$I307="Not Avail.",$I307="Not Acc.",$I307="N/L"),"",J307*IFERROR(INDEX('{Dropdowns}'!$J:$J,MATCH($E$312&amp;"|"&amp;$I307,'{Dropdowns}'!$H:$H,0)),0)*IFERROR(INDEX('{Dropdowns}'!$K:$K,MATCH($E$312&amp;"|"&amp;$I307,'{Dropdowns}'!$H:$H,0)),0)))</f>
        <v/>
      </c>
      <c r="L307" s="195">
        <f>IF(COUNT(S307:U307)=0,"",AVERAGE(S307:U307))</f>
        <v/>
      </c>
      <c r="M307" s="195">
        <f>IF(OR($I307="",L307=""),"",IF(OR(ISTEXT(L307),$E$312="N/A",$E$312="Not Avail.",$E$312="Not Acc.",$E$312="N/L",$I307="N/A",$I307="Not Avail.",$I307="Not Acc.",$I307="N/L"),"",L307*IFERROR(INDEX('{Dropdowns}'!$J:$J,MATCH($E$312&amp;"|"&amp;$I307,'{Dropdowns}'!$H:$H,0)),0)*IFERROR(INDEX('{Dropdowns}'!$K:$K,MATCH($E$312&amp;"|"&amp;$I307,'{Dropdowns}'!$H:$H,0)),0)))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IF(OR($I308="",J308=""),"",IF(OR(ISTEXT(J308),$E$312="N/A",$E$312="Not Avail.",$E$312="Not Acc.",$E$312="N/L",$I308="N/A",$I308="Not Avail.",$I308="Not Acc.",$I308="N/L"),"",J308*IFERROR(INDEX('{Dropdowns}'!$J:$J,MATCH($E$312&amp;"|"&amp;$I308,'{Dropdowns}'!$H:$H,0)),0)*IFERROR(INDEX('{Dropdowns}'!$K:$K,MATCH($E$312&amp;"|"&amp;$I308,'{Dropdowns}'!$H:$H,0)),0)))</f>
        <v/>
      </c>
      <c r="L308" s="195">
        <f>IF(COUNT(S308:U308)=0,"",AVERAGE(S308:U308))</f>
        <v/>
      </c>
      <c r="M308" s="195">
        <f>IF(OR($I308="",L308=""),"",IF(OR(ISTEXT(L308),$E$312="N/A",$E$312="Not Avail.",$E$312="Not Acc.",$E$312="N/L",$I308="N/A",$I308="Not Avail.",$I308="Not Acc.",$I308="N/L"),"",L308*IFERROR(INDEX('{Dropdowns}'!$J:$J,MATCH($E$312&amp;"|"&amp;$I308,'{Dropdowns}'!$H:$H,0)),0)*IFERROR(INDEX('{Dropdowns}'!$K:$K,MATCH($E$312&amp;"|"&amp;$I308,'{Dropdowns}'!$H:$H,0)),0)))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IF(OR($I309="",J309=""),"",IF(OR(ISTEXT(J309),$E$312="N/A",$E$312="Not Avail.",$E$312="Not Acc.",$E$312="N/L",$I309="N/A",$I309="Not Avail.",$I309="Not Acc.",$I309="N/L"),"",J309*IFERROR(INDEX('{Dropdowns}'!$J:$J,MATCH($E$312&amp;"|"&amp;$I309,'{Dropdowns}'!$H:$H,0)),0)*IFERROR(INDEX('{Dropdowns}'!$K:$K,MATCH($E$312&amp;"|"&amp;$I309,'{Dropdowns}'!$H:$H,0)),0)))</f>
        <v/>
      </c>
      <c r="L309" s="195">
        <f>IF(COUNT(S309:U309)=0,"",AVERAGE(S309:U309))</f>
        <v/>
      </c>
      <c r="M309" s="195">
        <f>IF(OR($I309="",L309=""),"",IF(OR(ISTEXT(L309),$E$312="N/A",$E$312="Not Avail.",$E$312="Not Acc.",$E$312="N/L",$I309="N/A",$I309="Not Avail.",$I309="Not Acc.",$I309="N/L"),"",L309*IFERROR(INDEX('{Dropdowns}'!$J:$J,MATCH($E$312&amp;"|"&amp;$I309,'{Dropdowns}'!$H:$H,0)),0)*IFERROR(INDEX('{Dropdowns}'!$K:$K,MATCH($E$312&amp;"|"&amp;$I309,'{Dropdowns}'!$H:$H,0)),0)))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IF(OR($I310="",J310=""),"",IF(OR(ISTEXT(J310),$E$312="N/A",$E$312="Not Avail.",$E$312="Not Acc.",$E$312="N/L",$I310="N/A",$I310="Not Avail.",$I310="Not Acc.",$I310="N/L"),"",J310*IFERROR(INDEX('{Dropdowns}'!$J:$J,MATCH($E$312&amp;"|"&amp;$I310,'{Dropdowns}'!$H:$H,0)),0)*IFERROR(INDEX('{Dropdowns}'!$K:$K,MATCH($E$312&amp;"|"&amp;$I310,'{Dropdowns}'!$H:$H,0)),0)))</f>
        <v/>
      </c>
      <c r="L310" s="195">
        <f>IF(COUNT(S310:U310)=0,"",AVERAGE(S310:U310))</f>
        <v/>
      </c>
      <c r="M310" s="195">
        <f>IF(OR($I310="",L310=""),"",IF(OR(ISTEXT(L310),$E$312="N/A",$E$312="Not Avail.",$E$312="Not Acc.",$E$312="N/L",$I310="N/A",$I310="Not Avail.",$I310="Not Acc.",$I310="N/L"),"",L310*IFERROR(INDEX('{Dropdowns}'!$J:$J,MATCH($E$312&amp;"|"&amp;$I310,'{Dropdowns}'!$H:$H,0)),0)*IFERROR(INDEX('{Dropdowns}'!$K:$K,MATCH($E$312&amp;"|"&amp;$I310,'{Dropdowns}'!$H:$H,0)),0)))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IF(OR($I311="",J311=""),"",IF(OR(ISTEXT(J311),$E$312="N/A",$E$312="Not Avail.",$E$312="Not Acc.",$E$312="N/L",$I311="N/A",$I311="Not Avail.",$I311="Not Acc.",$I311="N/L"),"",J311*IFERROR(INDEX('{Dropdowns}'!$J:$J,MATCH($E$312&amp;"|"&amp;$I311,'{Dropdowns}'!$H:$H,0)),0)*IFERROR(INDEX('{Dropdowns}'!$K:$K,MATCH($E$312&amp;"|"&amp;$I311,'{Dropdowns}'!$H:$H,0)),0)))</f>
        <v/>
      </c>
      <c r="L311" s="195">
        <f>IF(COUNT(S311:U311)=0,"",AVERAGE(S311:U311))</f>
        <v/>
      </c>
      <c r="M311" s="195">
        <f>IF(OR($I311="",L311=""),"",IF(OR(ISTEXT(L311),$E$312="N/A",$E$312="Not Avail.",$E$312="Not Acc.",$E$312="N/L",$I311="N/A",$I311="Not Avail.",$I311="Not Acc.",$I311="N/L"),"",L311*IFERROR(INDEX('{Dropdowns}'!$J:$J,MATCH($E$312&amp;"|"&amp;$I311,'{Dropdowns}'!$H:$H,0)),0)*IFERROR(INDEX('{Dropdowns}'!$K:$K,MATCH($E$312&amp;"|"&amp;$I311,'{Dropdowns}'!$H:$H,0)),0)))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IF(OR($I312="",J312=""),"",IF(OR(ISTEXT(J312),$E$312="N/A",$E$312="Not Avail.",$E$312="Not Acc.",$E$312="N/L",$I312="N/A",$I312="Not Avail.",$I312="Not Acc.",$I312="N/L"),"",J312*IFERROR(INDEX('{Dropdowns}'!$J:$J,MATCH($E$312&amp;"|"&amp;$I312,'{Dropdowns}'!$H:$H,0)),0)*IFERROR(INDEX('{Dropdowns}'!$K:$K,MATCH($E$312&amp;"|"&amp;$I312,'{Dropdowns}'!$H:$H,0)),0)))</f>
        <v/>
      </c>
      <c r="L312" s="195">
        <f>IF(COUNT(S312:U312)=0,"",AVERAGE(S312:U312))</f>
        <v/>
      </c>
      <c r="M312" s="195">
        <f>IF(OR($I312="",L312=""),"",IF(OR(ISTEXT(L312),$E$312="N/A",$E$312="Not Avail.",$E$312="Not Acc.",$E$312="N/L",$I312="N/A",$I312="Not Avail.",$I312="Not Acc.",$I312="N/L"),"",L312*IFERROR(INDEX('{Dropdowns}'!$J:$J,MATCH($E$312&amp;"|"&amp;$I312,'{Dropdowns}'!$H:$H,0)),0)*IFERROR(INDEX('{Dropdowns}'!$K:$K,MATCH($E$312&amp;"|"&amp;$I312,'{Dropdowns}'!$H:$H,0)),0)))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IF(OR($I313="",J313=""),"",IF(OR(ISTEXT(J313),$E$312="N/A",$E$312="Not Avail.",$E$312="Not Acc.",$E$312="N/L",$I313="N/A",$I313="Not Avail.",$I313="Not Acc.",$I313="N/L"),"",J313*IFERROR(INDEX('{Dropdowns}'!$J:$J,MATCH($E$312&amp;"|"&amp;$I313,'{Dropdowns}'!$H:$H,0)),0)*IFERROR(INDEX('{Dropdowns}'!$K:$K,MATCH($E$312&amp;"|"&amp;$I313,'{Dropdowns}'!$H:$H,0)),0)))</f>
        <v/>
      </c>
      <c r="L313" s="195">
        <f>IF(COUNT(S313:U313)=0,"",AVERAGE(S313:U313))</f>
        <v/>
      </c>
      <c r="M313" s="195">
        <f>IF(OR($I313="",L313=""),"",IF(OR(ISTEXT(L313),$E$312="N/A",$E$312="Not Avail.",$E$312="Not Acc.",$E$312="N/L",$I313="N/A",$I313="Not Avail.",$I313="Not Acc.",$I313="N/L"),"",L313*IFERROR(INDEX('{Dropdowns}'!$J:$J,MATCH($E$312&amp;"|"&amp;$I313,'{Dropdowns}'!$H:$H,0)),0)*IFERROR(INDEX('{Dropdowns}'!$K:$K,MATCH($E$312&amp;"|"&amp;$I313,'{Dropdowns}'!$H:$H,0)),0)))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IF(OR($I314="",J314=""),"",IF(OR(ISTEXT(J314),$E$312="N/A",$E$312="Not Avail.",$E$312="Not Acc.",$E$312="N/L",$I314="N/A",$I314="Not Avail.",$I314="Not Acc.",$I314="N/L"),"",J314*IFERROR(INDEX('{Dropdowns}'!$J:$J,MATCH($E$312&amp;"|"&amp;$I314,'{Dropdowns}'!$H:$H,0)),0)*IFERROR(INDEX('{Dropdowns}'!$K:$K,MATCH($E$312&amp;"|"&amp;$I314,'{Dropdowns}'!$H:$H,0)),0)))</f>
        <v/>
      </c>
      <c r="L314" s="195">
        <f>IF(COUNT(S314:U314)=0,"",AVERAGE(S314:U314))</f>
        <v/>
      </c>
      <c r="M314" s="195">
        <f>IF(OR($I314="",L314=""),"",IF(OR(ISTEXT(L314),$E$312="N/A",$E$312="Not Avail.",$E$312="Not Acc.",$E$312="N/L",$I314="N/A",$I314="Not Avail.",$I314="Not Acc.",$I314="N/L"),"",L314*IFERROR(INDEX('{Dropdowns}'!$J:$J,MATCH($E$312&amp;"|"&amp;$I314,'{Dropdowns}'!$H:$H,0)),0)*IFERROR(INDEX('{Dropdowns}'!$K:$K,MATCH($E$312&amp;"|"&amp;$I314,'{Dropdowns}'!$H:$H,0)),0)))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IF(OR($I315="",J315=""),"",IF(OR(ISTEXT(J315),$E$312="N/A",$E$312="Not Avail.",$E$312="Not Acc.",$E$312="N/L",$I315="N/A",$I315="Not Avail.",$I315="Not Acc.",$I315="N/L"),"",J315*IFERROR(INDEX('{Dropdowns}'!$J:$J,MATCH($E$312&amp;"|"&amp;$I315,'{Dropdowns}'!$H:$H,0)),0)*IFERROR(INDEX('{Dropdowns}'!$K:$K,MATCH($E$312&amp;"|"&amp;$I315,'{Dropdowns}'!$H:$H,0)),0)))</f>
        <v/>
      </c>
      <c r="L315" s="195">
        <f>IF(COUNT(S315:U315)=0,"",AVERAGE(S315:U315))</f>
        <v/>
      </c>
      <c r="M315" s="195">
        <f>IF(OR($I315="",L315=""),"",IF(OR(ISTEXT(L315),$E$312="N/A",$E$312="Not Avail.",$E$312="Not Acc.",$E$312="N/L",$I315="N/A",$I315="Not Avail.",$I315="Not Acc.",$I315="N/L"),"",L315*IFERROR(INDEX('{Dropdowns}'!$J:$J,MATCH($E$312&amp;"|"&amp;$I315,'{Dropdowns}'!$H:$H,0)),0)*IFERROR(INDEX('{Dropdowns}'!$K:$K,MATCH($E$312&amp;"|"&amp;$I315,'{Dropdowns}'!$H:$H,0)),0)))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IF(OR(B316="",B316=0),"",IF(F316="",IF(D316="","",IF(OR(ISTEXT(D316),ISTEXT(B316)),"",D316/B316)),IF(OR(ISTEXT(F316),ISTEXT(B316)),"",F316/B316)))</f>
        <v/>
      </c>
      <c r="I316" s="291" t="n"/>
      <c r="J316" s="195">
        <f>IF(COUNT(P316:R316)=0,"",AVERAGE(P316:R316))</f>
        <v/>
      </c>
      <c r="K316" s="195">
        <f>IF(OR($I316="",J316=""),"",IF(OR(ISTEXT(J316),$E$312="N/A",$E$312="Not Avail.",$E$312="Not Acc.",$E$312="N/L",$I316="N/A",$I316="Not Avail.",$I316="Not Acc.",$I316="N/L"),"",J316*IFERROR(INDEX('{Dropdowns}'!$J:$J,MATCH($E$312&amp;"|"&amp;$I316,'{Dropdowns}'!$H:$H,0)),0)*IFERROR(INDEX('{Dropdowns}'!$K:$K,MATCH($E$312&amp;"|"&amp;$I316,'{Dropdowns}'!$H:$H,0)),0)))</f>
        <v/>
      </c>
      <c r="L316" s="195">
        <f>IF(COUNT(S316:U316)=0,"",AVERAGE(S316:U316))</f>
        <v/>
      </c>
      <c r="M316" s="195">
        <f>IF(OR($I316="",L316=""),"",IF(OR(ISTEXT(L316),$E$312="N/A",$E$312="Not Avail.",$E$312="Not Acc.",$E$312="N/L",$I316="N/A",$I316="Not Avail.",$I316="Not Acc.",$I316="N/L"),"",L316*IFERROR(INDEX('{Dropdowns}'!$J:$J,MATCH($E$312&amp;"|"&amp;$I316,'{Dropdowns}'!$H:$H,0)),0)*IFERROR(INDEX('{Dropdowns}'!$K:$K,MATCH($E$312&amp;"|"&amp;$I316,'{Dropdowns}'!$H:$H,0)),0)))</f>
        <v/>
      </c>
      <c r="P316" s="455" t="n"/>
    </row>
    <row r="317" ht="13.35" customHeight="1" s="162">
      <c r="B317" s="195" t="inlineStr">
        <is>
          <t>CFM / ft</t>
        </is>
      </c>
      <c r="C317" s="173" t="n"/>
      <c r="D317" s="195">
        <f>IF(OR(D316="",E305="",E305=0),"",IF(OR(ISTEXT(D316),ISTEXT(E305)),"",D316/E305))</f>
        <v/>
      </c>
      <c r="E317" s="173" t="n"/>
      <c r="F317" s="195">
        <f>IF(OR(F316="",E305="",E305=0),"",IF(OR(ISTEXT(F316),ISTEXT(E305)),"",F316/E305))</f>
        <v/>
      </c>
      <c r="G317" s="173" t="n"/>
      <c r="I317" s="291" t="n"/>
      <c r="J317" s="195">
        <f>IF(COUNT(P317:R317)=0,"",AVERAGE(P317:R317))</f>
        <v/>
      </c>
      <c r="K317" s="195">
        <f>IF(OR($I317="",J317=""),"",IF(OR(ISTEXT(J317),$E$312="N/A",$E$312="Not Avail.",$E$312="Not Acc.",$E$312="N/L",$I317="N/A",$I317="Not Avail.",$I317="Not Acc.",$I317="N/L"),"",J317*IFERROR(INDEX('{Dropdowns}'!$J:$J,MATCH($E$312&amp;"|"&amp;$I317,'{Dropdowns}'!$H:$H,0)),0)*IFERROR(INDEX('{Dropdowns}'!$K:$K,MATCH($E$312&amp;"|"&amp;$I317,'{Dropdowns}'!$H:$H,0)),0)))</f>
        <v/>
      </c>
      <c r="L317" s="195">
        <f>IF(COUNT(S317:U317)=0,"",AVERAGE(S317:U317))</f>
        <v/>
      </c>
      <c r="M317" s="195">
        <f>IF(OR($I317="",L317=""),"",IF(OR(ISTEXT(L317),$E$312="N/A",$E$312="Not Avail.",$E$312="Not Acc.",$E$312="N/L",$I317="N/A",$I317="Not Avail.",$I317="Not Acc.",$I317="N/L"),"",L317*IFERROR(INDEX('{Dropdowns}'!$J:$J,MATCH($E$312&amp;"|"&amp;$I317,'{Dropdowns}'!$H:$H,0)),0)*IFERROR(INDEX('{Dropdowns}'!$K:$K,MATCH($E$312&amp;"|"&amp;$I317,'{Dropdowns}'!$H:$H,0)),0)))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IF(OR($I325="",J325=""),"",IF(OR(ISTEXT(J325),$E$333="N/A",$E$333="Not Avail.",$E$333="Not Acc.",$E$333="N/L",$I325="N/A",$I325="Not Avail.",$I325="Not Acc.",$I325="N/L"),"",J325*IFERROR(INDEX('{Dropdowns}'!$J:$J,MATCH($E$333&amp;"|"&amp;$I325,'{Dropdowns}'!$H:$H,0)),0)*IFERROR(INDEX('{Dropdowns}'!$K:$K,MATCH($E$333&amp;"|"&amp;$I325,'{Dropdowns}'!$H:$H,0)),0)))</f>
        <v/>
      </c>
      <c r="L325" s="195">
        <f>IF(COUNT(S325:U325)=0,"",AVERAGE(S325:U325))</f>
        <v/>
      </c>
      <c r="M325" s="195">
        <f>IF(OR($I325="",L325=""),"",IF(OR(ISTEXT(L325),$E$333="N/A",$E$333="Not Avail.",$E$333="Not Acc.",$E$333="N/L",$I325="N/A",$I325="Not Avail.",$I325="Not Acc.",$I325="N/L"),"",L325*IFERROR(INDEX('{Dropdowns}'!$J:$J,MATCH($E$333&amp;"|"&amp;$I325,'{Dropdowns}'!$H:$H,0)),0)*IFERROR(INDEX('{Dropdowns}'!$K:$K,MATCH($E$333&amp;"|"&amp;$I325,'{Dropdowns}'!$H:$H,0)),0)))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IF(OR($I326="",J326=""),"",IF(OR(ISTEXT(J326),$E$333="N/A",$E$333="Not Avail.",$E$333="Not Acc.",$E$333="N/L",$I326="N/A",$I326="Not Avail.",$I326="Not Acc.",$I326="N/L"),"",J326*IFERROR(INDEX('{Dropdowns}'!$J:$J,MATCH($E$333&amp;"|"&amp;$I326,'{Dropdowns}'!$H:$H,0)),0)*IFERROR(INDEX('{Dropdowns}'!$K:$K,MATCH($E$333&amp;"|"&amp;$I326,'{Dropdowns}'!$H:$H,0)),0)))</f>
        <v/>
      </c>
      <c r="L326" s="195">
        <f>IF(COUNT(S326:U326)=0,"",AVERAGE(S326:U326))</f>
        <v/>
      </c>
      <c r="M326" s="195">
        <f>IF(OR($I326="",L326=""),"",IF(OR(ISTEXT(L326),$E$333="N/A",$E$333="Not Avail.",$E$333="Not Acc.",$E$333="N/L",$I326="N/A",$I326="Not Avail.",$I326="Not Acc.",$I326="N/L"),"",L326*IFERROR(INDEX('{Dropdowns}'!$J:$J,MATCH($E$333&amp;"|"&amp;$I326,'{Dropdowns}'!$H:$H,0)),0)*IFERROR(INDEX('{Dropdowns}'!$K:$K,MATCH($E$333&amp;"|"&amp;$I326,'{Dropdowns}'!$H:$H,0)),0)))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IF(OR($I327="",J327=""),"",IF(OR(ISTEXT(J327),$E$333="N/A",$E$333="Not Avail.",$E$333="Not Acc.",$E$333="N/L",$I327="N/A",$I327="Not Avail.",$I327="Not Acc.",$I327="N/L"),"",J327*IFERROR(INDEX('{Dropdowns}'!$J:$J,MATCH($E$333&amp;"|"&amp;$I327,'{Dropdowns}'!$H:$H,0)),0)*IFERROR(INDEX('{Dropdowns}'!$K:$K,MATCH($E$333&amp;"|"&amp;$I327,'{Dropdowns}'!$H:$H,0)),0)))</f>
        <v/>
      </c>
      <c r="L327" s="195">
        <f>IF(COUNT(S327:U327)=0,"",AVERAGE(S327:U327))</f>
        <v/>
      </c>
      <c r="M327" s="195">
        <f>IF(OR($I327="",L327=""),"",IF(OR(ISTEXT(L327),$E$333="N/A",$E$333="Not Avail.",$E$333="Not Acc.",$E$333="N/L",$I327="N/A",$I327="Not Avail.",$I327="Not Acc.",$I327="N/L"),"",L327*IFERROR(INDEX('{Dropdowns}'!$J:$J,MATCH($E$333&amp;"|"&amp;$I327,'{Dropdowns}'!$H:$H,0)),0)*IFERROR(INDEX('{Dropdowns}'!$K:$K,MATCH($E$333&amp;"|"&amp;$I327,'{Dropdowns}'!$H:$H,0)),0)))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IF(OR($I328="",J328=""),"",IF(OR(ISTEXT(J328),$E$333="N/A",$E$333="Not Avail.",$E$333="Not Acc.",$E$333="N/L",$I328="N/A",$I328="Not Avail.",$I328="Not Acc.",$I328="N/L"),"",J328*IFERROR(INDEX('{Dropdowns}'!$J:$J,MATCH($E$333&amp;"|"&amp;$I328,'{Dropdowns}'!$H:$H,0)),0)*IFERROR(INDEX('{Dropdowns}'!$K:$K,MATCH($E$333&amp;"|"&amp;$I328,'{Dropdowns}'!$H:$H,0)),0)))</f>
        <v/>
      </c>
      <c r="L328" s="195">
        <f>IF(COUNT(S328:U328)=0,"",AVERAGE(S328:U328))</f>
        <v/>
      </c>
      <c r="M328" s="195">
        <f>IF(OR($I328="",L328=""),"",IF(OR(ISTEXT(L328),$E$333="N/A",$E$333="Not Avail.",$E$333="Not Acc.",$E$333="N/L",$I328="N/A",$I328="Not Avail.",$I328="Not Acc.",$I328="N/L"),"",L328*IFERROR(INDEX('{Dropdowns}'!$J:$J,MATCH($E$333&amp;"|"&amp;$I328,'{Dropdowns}'!$H:$H,0)),0)*IFERROR(INDEX('{Dropdowns}'!$K:$K,MATCH($E$333&amp;"|"&amp;$I328,'{Dropdowns}'!$H:$H,0)),0)))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IF(OR($I329="",J329=""),"",IF(OR(ISTEXT(J329),$E$333="N/A",$E$333="Not Avail.",$E$333="Not Acc.",$E$333="N/L",$I329="N/A",$I329="Not Avail.",$I329="Not Acc.",$I329="N/L"),"",J329*IFERROR(INDEX('{Dropdowns}'!$J:$J,MATCH($E$333&amp;"|"&amp;$I329,'{Dropdowns}'!$H:$H,0)),0)*IFERROR(INDEX('{Dropdowns}'!$K:$K,MATCH($E$333&amp;"|"&amp;$I329,'{Dropdowns}'!$H:$H,0)),0)))</f>
        <v/>
      </c>
      <c r="L329" s="195">
        <f>IF(COUNT(S329:U329)=0,"",AVERAGE(S329:U329))</f>
        <v/>
      </c>
      <c r="M329" s="195">
        <f>IF(OR($I329="",L329=""),"",IF(OR(ISTEXT(L329),$E$333="N/A",$E$333="Not Avail.",$E$333="Not Acc.",$E$333="N/L",$I329="N/A",$I329="Not Avail.",$I329="Not Acc.",$I329="N/L"),"",L329*IFERROR(INDEX('{Dropdowns}'!$J:$J,MATCH($E$333&amp;"|"&amp;$I329,'{Dropdowns}'!$H:$H,0)),0)*IFERROR(INDEX('{Dropdowns}'!$K:$K,MATCH($E$333&amp;"|"&amp;$I329,'{Dropdowns}'!$H:$H,0)),0)))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IF(OR($I330="",J330=""),"",IF(OR(ISTEXT(J330),$E$333="N/A",$E$333="Not Avail.",$E$333="Not Acc.",$E$333="N/L",$I330="N/A",$I330="Not Avail.",$I330="Not Acc.",$I330="N/L"),"",J330*IFERROR(INDEX('{Dropdowns}'!$J:$J,MATCH($E$333&amp;"|"&amp;$I330,'{Dropdowns}'!$H:$H,0)),0)*IFERROR(INDEX('{Dropdowns}'!$K:$K,MATCH($E$333&amp;"|"&amp;$I330,'{Dropdowns}'!$H:$H,0)),0)))</f>
        <v/>
      </c>
      <c r="L330" s="195">
        <f>IF(COUNT(S330:U330)=0,"",AVERAGE(S330:U330))</f>
        <v/>
      </c>
      <c r="M330" s="195">
        <f>IF(OR($I330="",L330=""),"",IF(OR(ISTEXT(L330),$E$333="N/A",$E$333="Not Avail.",$E$333="Not Acc.",$E$333="N/L",$I330="N/A",$I330="Not Avail.",$I330="Not Acc.",$I330="N/L"),"",L330*IFERROR(INDEX('{Dropdowns}'!$J:$J,MATCH($E$333&amp;"|"&amp;$I330,'{Dropdowns}'!$H:$H,0)),0)*IFERROR(INDEX('{Dropdowns}'!$K:$K,MATCH($E$333&amp;"|"&amp;$I330,'{Dropdowns}'!$H:$H,0)),0)))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IF(OR($I331="",J331=""),"",IF(OR(ISTEXT(J331),$E$333="N/A",$E$333="Not Avail.",$E$333="Not Acc.",$E$333="N/L",$I331="N/A",$I331="Not Avail.",$I331="Not Acc.",$I331="N/L"),"",J331*IFERROR(INDEX('{Dropdowns}'!$J:$J,MATCH($E$333&amp;"|"&amp;$I331,'{Dropdowns}'!$H:$H,0)),0)*IFERROR(INDEX('{Dropdowns}'!$K:$K,MATCH($E$333&amp;"|"&amp;$I331,'{Dropdowns}'!$H:$H,0)),0)))</f>
        <v/>
      </c>
      <c r="L331" s="195">
        <f>IF(COUNT(S331:U331)=0,"",AVERAGE(S331:U331))</f>
        <v/>
      </c>
      <c r="M331" s="195">
        <f>IF(OR($I331="",L331=""),"",IF(OR(ISTEXT(L331),$E$333="N/A",$E$333="Not Avail.",$E$333="Not Acc.",$E$333="N/L",$I331="N/A",$I331="Not Avail.",$I331="Not Acc.",$I331="N/L"),"",L331*IFERROR(INDEX('{Dropdowns}'!$J:$J,MATCH($E$333&amp;"|"&amp;$I331,'{Dropdowns}'!$H:$H,0)),0)*IFERROR(INDEX('{Dropdowns}'!$K:$K,MATCH($E$333&amp;"|"&amp;$I331,'{Dropdowns}'!$H:$H,0)),0)))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IF(OR($I332="",J332=""),"",IF(OR(ISTEXT(J332),$E$333="N/A",$E$333="Not Avail.",$E$333="Not Acc.",$E$333="N/L",$I332="N/A",$I332="Not Avail.",$I332="Not Acc.",$I332="N/L"),"",J332*IFERROR(INDEX('{Dropdowns}'!$J:$J,MATCH($E$333&amp;"|"&amp;$I332,'{Dropdowns}'!$H:$H,0)),0)*IFERROR(INDEX('{Dropdowns}'!$K:$K,MATCH($E$333&amp;"|"&amp;$I332,'{Dropdowns}'!$H:$H,0)),0)))</f>
        <v/>
      </c>
      <c r="L332" s="195">
        <f>IF(COUNT(S332:U332)=0,"",AVERAGE(S332:U332))</f>
        <v/>
      </c>
      <c r="M332" s="195">
        <f>IF(OR($I332="",L332=""),"",IF(OR(ISTEXT(L332),$E$333="N/A",$E$333="Not Avail.",$E$333="Not Acc.",$E$333="N/L",$I332="N/A",$I332="Not Avail.",$I332="Not Acc.",$I332="N/L"),"",L332*IFERROR(INDEX('{Dropdowns}'!$J:$J,MATCH($E$333&amp;"|"&amp;$I332,'{Dropdowns}'!$H:$H,0)),0)*IFERROR(INDEX('{Dropdowns}'!$K:$K,MATCH($E$333&amp;"|"&amp;$I332,'{Dropdowns}'!$H:$H,0)),0)))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IF(OR($I333="",J333=""),"",IF(OR(ISTEXT(J333),$E$333="N/A",$E$333="Not Avail.",$E$333="Not Acc.",$E$333="N/L",$I333="N/A",$I333="Not Avail.",$I333="Not Acc.",$I333="N/L"),"",J333*IFERROR(INDEX('{Dropdowns}'!$J:$J,MATCH($E$333&amp;"|"&amp;$I333,'{Dropdowns}'!$H:$H,0)),0)*IFERROR(INDEX('{Dropdowns}'!$K:$K,MATCH($E$333&amp;"|"&amp;$I333,'{Dropdowns}'!$H:$H,0)),0)))</f>
        <v/>
      </c>
      <c r="L333" s="195">
        <f>IF(COUNT(S333:U333)=0,"",AVERAGE(S333:U333))</f>
        <v/>
      </c>
      <c r="M333" s="195">
        <f>IF(OR($I333="",L333=""),"",IF(OR(ISTEXT(L333),$E$333="N/A",$E$333="Not Avail.",$E$333="Not Acc.",$E$333="N/L",$I333="N/A",$I333="Not Avail.",$I333="Not Acc.",$I333="N/L"),"",L333*IFERROR(INDEX('{Dropdowns}'!$J:$J,MATCH($E$333&amp;"|"&amp;$I333,'{Dropdowns}'!$H:$H,0)),0)*IFERROR(INDEX('{Dropdowns}'!$K:$K,MATCH($E$333&amp;"|"&amp;$I333,'{Dropdowns}'!$H:$H,0)),0)))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IF(OR($I334="",J334=""),"",IF(OR(ISTEXT(J334),$E$333="N/A",$E$333="Not Avail.",$E$333="Not Acc.",$E$333="N/L",$I334="N/A",$I334="Not Avail.",$I334="Not Acc.",$I334="N/L"),"",J334*IFERROR(INDEX('{Dropdowns}'!$J:$J,MATCH($E$333&amp;"|"&amp;$I334,'{Dropdowns}'!$H:$H,0)),0)*IFERROR(INDEX('{Dropdowns}'!$K:$K,MATCH($E$333&amp;"|"&amp;$I334,'{Dropdowns}'!$H:$H,0)),0)))</f>
        <v/>
      </c>
      <c r="L334" s="195">
        <f>IF(COUNT(S334:U334)=0,"",AVERAGE(S334:U334))</f>
        <v/>
      </c>
      <c r="M334" s="195">
        <f>IF(OR($I334="",L334=""),"",IF(OR(ISTEXT(L334),$E$333="N/A",$E$333="Not Avail.",$E$333="Not Acc.",$E$333="N/L",$I334="N/A",$I334="Not Avail.",$I334="Not Acc.",$I334="N/L"),"",L334*IFERROR(INDEX('{Dropdowns}'!$J:$J,MATCH($E$333&amp;"|"&amp;$I334,'{Dropdowns}'!$H:$H,0)),0)*IFERROR(INDEX('{Dropdowns}'!$K:$K,MATCH($E$333&amp;"|"&amp;$I334,'{Dropdowns}'!$H:$H,0)),0)))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IF(OR($I335="",J335=""),"",IF(OR(ISTEXT(J335),$E$333="N/A",$E$333="Not Avail.",$E$333="Not Acc.",$E$333="N/L",$I335="N/A",$I335="Not Avail.",$I335="Not Acc.",$I335="N/L"),"",J335*IFERROR(INDEX('{Dropdowns}'!$J:$J,MATCH($E$333&amp;"|"&amp;$I335,'{Dropdowns}'!$H:$H,0)),0)*IFERROR(INDEX('{Dropdowns}'!$K:$K,MATCH($E$333&amp;"|"&amp;$I335,'{Dropdowns}'!$H:$H,0)),0)))</f>
        <v/>
      </c>
      <c r="L335" s="195">
        <f>IF(COUNT(S335:U335)=0,"",AVERAGE(S335:U335))</f>
        <v/>
      </c>
      <c r="M335" s="195">
        <f>IF(OR($I335="",L335=""),"",IF(OR(ISTEXT(L335),$E$333="N/A",$E$333="Not Avail.",$E$333="Not Acc.",$E$333="N/L",$I335="N/A",$I335="Not Avail.",$I335="Not Acc.",$I335="N/L"),"",L335*IFERROR(INDEX('{Dropdowns}'!$J:$J,MATCH($E$333&amp;"|"&amp;$I335,'{Dropdowns}'!$H:$H,0)),0)*IFERROR(INDEX('{Dropdowns}'!$K:$K,MATCH($E$333&amp;"|"&amp;$I335,'{Dropdowns}'!$H:$H,0)),0)))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IF(OR($I336="",J336=""),"",IF(OR(ISTEXT(J336),$E$333="N/A",$E$333="Not Avail.",$E$333="Not Acc.",$E$333="N/L",$I336="N/A",$I336="Not Avail.",$I336="Not Acc.",$I336="N/L"),"",J336*IFERROR(INDEX('{Dropdowns}'!$J:$J,MATCH($E$333&amp;"|"&amp;$I336,'{Dropdowns}'!$H:$H,0)),0)*IFERROR(INDEX('{Dropdowns}'!$K:$K,MATCH($E$333&amp;"|"&amp;$I336,'{Dropdowns}'!$H:$H,0)),0)))</f>
        <v/>
      </c>
      <c r="L336" s="195">
        <f>IF(COUNT(S336:U336)=0,"",AVERAGE(S336:U336))</f>
        <v/>
      </c>
      <c r="M336" s="195">
        <f>IF(OR($I336="",L336=""),"",IF(OR(ISTEXT(L336),$E$333="N/A",$E$333="Not Avail.",$E$333="Not Acc.",$E$333="N/L",$I336="N/A",$I336="Not Avail.",$I336="Not Acc.",$I336="N/L"),"",L336*IFERROR(INDEX('{Dropdowns}'!$J:$J,MATCH($E$333&amp;"|"&amp;$I336,'{Dropdowns}'!$H:$H,0)),0)*IFERROR(INDEX('{Dropdowns}'!$K:$K,MATCH($E$333&amp;"|"&amp;$I336,'{Dropdowns}'!$H:$H,0)),0)))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IF(OR(B337="",B337=0),"",IF(F337="",IF(D337="","",IF(OR(ISTEXT(D337),ISTEXT(B337)),"",D337/B337)),IF(OR(ISTEXT(F337),ISTEXT(B337)),"",F337/B337)))</f>
        <v/>
      </c>
      <c r="I337" s="291" t="n"/>
      <c r="J337" s="195">
        <f>IF(COUNT(P337:R337)=0,"",AVERAGE(P337:R337))</f>
        <v/>
      </c>
      <c r="K337" s="195">
        <f>IF(OR($I337="",J337=""),"",IF(OR(ISTEXT(J337),$E$333="N/A",$E$333="Not Avail.",$E$333="Not Acc.",$E$333="N/L",$I337="N/A",$I337="Not Avail.",$I337="Not Acc.",$I337="N/L"),"",J337*IFERROR(INDEX('{Dropdowns}'!$J:$J,MATCH($E$333&amp;"|"&amp;$I337,'{Dropdowns}'!$H:$H,0)),0)*IFERROR(INDEX('{Dropdowns}'!$K:$K,MATCH($E$333&amp;"|"&amp;$I337,'{Dropdowns}'!$H:$H,0)),0)))</f>
        <v/>
      </c>
      <c r="L337" s="195">
        <f>IF(COUNT(S337:U337)=0,"",AVERAGE(S337:U337))</f>
        <v/>
      </c>
      <c r="M337" s="195">
        <f>IF(OR($I337="",L337=""),"",IF(OR(ISTEXT(L337),$E$333="N/A",$E$333="Not Avail.",$E$333="Not Acc.",$E$333="N/L",$I337="N/A",$I337="Not Avail.",$I337="Not Acc.",$I337="N/L"),"",L337*IFERROR(INDEX('{Dropdowns}'!$J:$J,MATCH($E$333&amp;"|"&amp;$I337,'{Dropdowns}'!$H:$H,0)),0)*IFERROR(INDEX('{Dropdowns}'!$K:$K,MATCH($E$333&amp;"|"&amp;$I337,'{Dropdowns}'!$H:$H,0)),0)))</f>
        <v/>
      </c>
      <c r="P337" s="455" t="n"/>
    </row>
    <row r="338" ht="13.35" customHeight="1" s="162">
      <c r="B338" s="195" t="inlineStr">
        <is>
          <t>CFM / ft</t>
        </is>
      </c>
      <c r="C338" s="173" t="n"/>
      <c r="D338" s="195">
        <f>IF(OR(D337="",E326="",E326=0),"",IF(OR(ISTEXT(D337),ISTEXT(E326)),"",D337/E326))</f>
        <v/>
      </c>
      <c r="E338" s="173" t="n"/>
      <c r="F338" s="195">
        <f>IF(OR(F337="",E326="",E326=0),"",IF(OR(ISTEXT(F337),ISTEXT(E326)),"",F337/E326))</f>
        <v/>
      </c>
      <c r="G338" s="173" t="n"/>
      <c r="I338" s="291" t="n"/>
      <c r="J338" s="195">
        <f>IF(COUNT(P338:R338)=0,"",AVERAGE(P338:R338))</f>
        <v/>
      </c>
      <c r="K338" s="195">
        <f>IF(OR($I338="",J338=""),"",IF(OR(ISTEXT(J338),$E$333="N/A",$E$333="Not Avail.",$E$333="Not Acc.",$E$333="N/L",$I338="N/A",$I338="Not Avail.",$I338="Not Acc.",$I338="N/L"),"",J338*IFERROR(INDEX('{Dropdowns}'!$J:$J,MATCH($E$333&amp;"|"&amp;$I338,'{Dropdowns}'!$H:$H,0)),0)*IFERROR(INDEX('{Dropdowns}'!$K:$K,MATCH($E$333&amp;"|"&amp;$I338,'{Dropdowns}'!$H:$H,0)),0)))</f>
        <v/>
      </c>
      <c r="L338" s="195">
        <f>IF(COUNT(S338:U338)=0,"",AVERAGE(S338:U338))</f>
        <v/>
      </c>
      <c r="M338" s="195">
        <f>IF(OR($I338="",L338=""),"",IF(OR(ISTEXT(L338),$E$333="N/A",$E$333="Not Avail.",$E$333="Not Acc.",$E$333="N/L",$I338="N/A",$I338="Not Avail.",$I338="Not Acc.",$I338="N/L"),"",L338*IFERROR(INDEX('{Dropdowns}'!$J:$J,MATCH($E$333&amp;"|"&amp;$I338,'{Dropdowns}'!$H:$H,0)),0)*IFERROR(INDEX('{Dropdowns}'!$K:$K,MATCH($E$333&amp;"|"&amp;$I338,'{Dropdowns}'!$H:$H,0)),0)))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IF(OR($I353="",J353=""),"",IF(OR(ISTEXT(J353),$E$361="N/A",$E$361="Not Avail.",$E$361="Not Acc.",$E$361="N/L",$I353="N/A",$I353="Not Avail.",$I353="Not Acc.",$I353="N/L"),"",J353*IFERROR(INDEX('{Dropdowns}'!$J:$J,MATCH($E$361&amp;"|"&amp;$I353,'{Dropdowns}'!$H:$H,0)),0)*IFERROR(INDEX('{Dropdowns}'!$K:$K,MATCH($E$361&amp;"|"&amp;$I353,'{Dropdowns}'!$H:$H,0)),0)))</f>
        <v/>
      </c>
      <c r="L353" s="195">
        <f>IF(COUNT(S353:U353)=0,"",AVERAGE(S353:U353))</f>
        <v/>
      </c>
      <c r="M353" s="195">
        <f>IF(OR($I353="",L353=""),"",IF(OR(ISTEXT(L353),$E$361="N/A",$E$361="Not Avail.",$E$361="Not Acc.",$E$361="N/L",$I353="N/A",$I353="Not Avail.",$I353="Not Acc.",$I353="N/L"),"",L353*IFERROR(INDEX('{Dropdowns}'!$J:$J,MATCH($E$361&amp;"|"&amp;$I353,'{Dropdowns}'!$H:$H,0)),0)*IFERROR(INDEX('{Dropdowns}'!$K:$K,MATCH($E$361&amp;"|"&amp;$I353,'{Dropdowns}'!$H:$H,0)),0)))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IF(OR($I354="",J354=""),"",IF(OR(ISTEXT(J354),$E$361="N/A",$E$361="Not Avail.",$E$361="Not Acc.",$E$361="N/L",$I354="N/A",$I354="Not Avail.",$I354="Not Acc.",$I354="N/L"),"",J354*IFERROR(INDEX('{Dropdowns}'!$J:$J,MATCH($E$361&amp;"|"&amp;$I354,'{Dropdowns}'!$H:$H,0)),0)*IFERROR(INDEX('{Dropdowns}'!$K:$K,MATCH($E$361&amp;"|"&amp;$I354,'{Dropdowns}'!$H:$H,0)),0)))</f>
        <v/>
      </c>
      <c r="L354" s="195">
        <f>IF(COUNT(S354:U354)=0,"",AVERAGE(S354:U354))</f>
        <v/>
      </c>
      <c r="M354" s="195">
        <f>IF(OR($I354="",L354=""),"",IF(OR(ISTEXT(L354),$E$361="N/A",$E$361="Not Avail.",$E$361="Not Acc.",$E$361="N/L",$I354="N/A",$I354="Not Avail.",$I354="Not Acc.",$I354="N/L"),"",L354*IFERROR(INDEX('{Dropdowns}'!$J:$J,MATCH($E$361&amp;"|"&amp;$I354,'{Dropdowns}'!$H:$H,0)),0)*IFERROR(INDEX('{Dropdowns}'!$K:$K,MATCH($E$361&amp;"|"&amp;$I354,'{Dropdowns}'!$H:$H,0)),0)))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IF(OR($I355="",J355=""),"",IF(OR(ISTEXT(J355),$E$361="N/A",$E$361="Not Avail.",$E$361="Not Acc.",$E$361="N/L",$I355="N/A",$I355="Not Avail.",$I355="Not Acc.",$I355="N/L"),"",J355*IFERROR(INDEX('{Dropdowns}'!$J:$J,MATCH($E$361&amp;"|"&amp;$I355,'{Dropdowns}'!$H:$H,0)),0)*IFERROR(INDEX('{Dropdowns}'!$K:$K,MATCH($E$361&amp;"|"&amp;$I355,'{Dropdowns}'!$H:$H,0)),0)))</f>
        <v/>
      </c>
      <c r="L355" s="195">
        <f>IF(COUNT(S355:U355)=0,"",AVERAGE(S355:U355))</f>
        <v/>
      </c>
      <c r="M355" s="195">
        <f>IF(OR($I355="",L355=""),"",IF(OR(ISTEXT(L355),$E$361="N/A",$E$361="Not Avail.",$E$361="Not Acc.",$E$361="N/L",$I355="N/A",$I355="Not Avail.",$I355="Not Acc.",$I355="N/L"),"",L355*IFERROR(INDEX('{Dropdowns}'!$J:$J,MATCH($E$361&amp;"|"&amp;$I355,'{Dropdowns}'!$H:$H,0)),0)*IFERROR(INDEX('{Dropdowns}'!$K:$K,MATCH($E$361&amp;"|"&amp;$I355,'{Dropdowns}'!$H:$H,0)),0)))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IF(OR($I356="",J356=""),"",IF(OR(ISTEXT(J356),$E$361="N/A",$E$361="Not Avail.",$E$361="Not Acc.",$E$361="N/L",$I356="N/A",$I356="Not Avail.",$I356="Not Acc.",$I356="N/L"),"",J356*IFERROR(INDEX('{Dropdowns}'!$J:$J,MATCH($E$361&amp;"|"&amp;$I356,'{Dropdowns}'!$H:$H,0)),0)*IFERROR(INDEX('{Dropdowns}'!$K:$K,MATCH($E$361&amp;"|"&amp;$I356,'{Dropdowns}'!$H:$H,0)),0)))</f>
        <v/>
      </c>
      <c r="L356" s="195">
        <f>IF(COUNT(S356:U356)=0,"",AVERAGE(S356:U356))</f>
        <v/>
      </c>
      <c r="M356" s="195">
        <f>IF(OR($I356="",L356=""),"",IF(OR(ISTEXT(L356),$E$361="N/A",$E$361="Not Avail.",$E$361="Not Acc.",$E$361="N/L",$I356="N/A",$I356="Not Avail.",$I356="Not Acc.",$I356="N/L"),"",L356*IFERROR(INDEX('{Dropdowns}'!$J:$J,MATCH($E$361&amp;"|"&amp;$I356,'{Dropdowns}'!$H:$H,0)),0)*IFERROR(INDEX('{Dropdowns}'!$K:$K,MATCH($E$361&amp;"|"&amp;$I356,'{Dropdowns}'!$H:$H,0)),0)))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IF(OR($I357="",J357=""),"",IF(OR(ISTEXT(J357),$E$361="N/A",$E$361="Not Avail.",$E$361="Not Acc.",$E$361="N/L",$I357="N/A",$I357="Not Avail.",$I357="Not Acc.",$I357="N/L"),"",J357*IFERROR(INDEX('{Dropdowns}'!$J:$J,MATCH($E$361&amp;"|"&amp;$I357,'{Dropdowns}'!$H:$H,0)),0)*IFERROR(INDEX('{Dropdowns}'!$K:$K,MATCH($E$361&amp;"|"&amp;$I357,'{Dropdowns}'!$H:$H,0)),0)))</f>
        <v/>
      </c>
      <c r="L357" s="195">
        <f>IF(COUNT(S357:U357)=0,"",AVERAGE(S357:U357))</f>
        <v/>
      </c>
      <c r="M357" s="195">
        <f>IF(OR($I357="",L357=""),"",IF(OR(ISTEXT(L357),$E$361="N/A",$E$361="Not Avail.",$E$361="Not Acc.",$E$361="N/L",$I357="N/A",$I357="Not Avail.",$I357="Not Acc.",$I357="N/L"),"",L357*IFERROR(INDEX('{Dropdowns}'!$J:$J,MATCH($E$361&amp;"|"&amp;$I357,'{Dropdowns}'!$H:$H,0)),0)*IFERROR(INDEX('{Dropdowns}'!$K:$K,MATCH($E$361&amp;"|"&amp;$I357,'{Dropdowns}'!$H:$H,0)),0)))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IF(OR($I358="",J358=""),"",IF(OR(ISTEXT(J358),$E$361="N/A",$E$361="Not Avail.",$E$361="Not Acc.",$E$361="N/L",$I358="N/A",$I358="Not Avail.",$I358="Not Acc.",$I358="N/L"),"",J358*IFERROR(INDEX('{Dropdowns}'!$J:$J,MATCH($E$361&amp;"|"&amp;$I358,'{Dropdowns}'!$H:$H,0)),0)*IFERROR(INDEX('{Dropdowns}'!$K:$K,MATCH($E$361&amp;"|"&amp;$I358,'{Dropdowns}'!$H:$H,0)),0)))</f>
        <v/>
      </c>
      <c r="L358" s="195">
        <f>IF(COUNT(S358:U358)=0,"",AVERAGE(S358:U358))</f>
        <v/>
      </c>
      <c r="M358" s="195">
        <f>IF(OR($I358="",L358=""),"",IF(OR(ISTEXT(L358),$E$361="N/A",$E$361="Not Avail.",$E$361="Not Acc.",$E$361="N/L",$I358="N/A",$I358="Not Avail.",$I358="Not Acc.",$I358="N/L"),"",L358*IFERROR(INDEX('{Dropdowns}'!$J:$J,MATCH($E$361&amp;"|"&amp;$I358,'{Dropdowns}'!$H:$H,0)),0)*IFERROR(INDEX('{Dropdowns}'!$K:$K,MATCH($E$361&amp;"|"&amp;$I358,'{Dropdowns}'!$H:$H,0)),0)))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IF(OR($I359="",J359=""),"",IF(OR(ISTEXT(J359),$E$361="N/A",$E$361="Not Avail.",$E$361="Not Acc.",$E$361="N/L",$I359="N/A",$I359="Not Avail.",$I359="Not Acc.",$I359="N/L"),"",J359*IFERROR(INDEX('{Dropdowns}'!$J:$J,MATCH($E$361&amp;"|"&amp;$I359,'{Dropdowns}'!$H:$H,0)),0)*IFERROR(INDEX('{Dropdowns}'!$K:$K,MATCH($E$361&amp;"|"&amp;$I359,'{Dropdowns}'!$H:$H,0)),0)))</f>
        <v/>
      </c>
      <c r="L359" s="195">
        <f>IF(COUNT(S359:U359)=0,"",AVERAGE(S359:U359))</f>
        <v/>
      </c>
      <c r="M359" s="195">
        <f>IF(OR($I359="",L359=""),"",IF(OR(ISTEXT(L359),$E$361="N/A",$E$361="Not Avail.",$E$361="Not Acc.",$E$361="N/L",$I359="N/A",$I359="Not Avail.",$I359="Not Acc.",$I359="N/L"),"",L359*IFERROR(INDEX('{Dropdowns}'!$J:$J,MATCH($E$361&amp;"|"&amp;$I359,'{Dropdowns}'!$H:$H,0)),0)*IFERROR(INDEX('{Dropdowns}'!$K:$K,MATCH($E$361&amp;"|"&amp;$I359,'{Dropdowns}'!$H:$H,0)),0)))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IF(OR($I360="",J360=""),"",IF(OR(ISTEXT(J360),$E$361="N/A",$E$361="Not Avail.",$E$361="Not Acc.",$E$361="N/L",$I360="N/A",$I360="Not Avail.",$I360="Not Acc.",$I360="N/L"),"",J360*IFERROR(INDEX('{Dropdowns}'!$J:$J,MATCH($E$361&amp;"|"&amp;$I360,'{Dropdowns}'!$H:$H,0)),0)*IFERROR(INDEX('{Dropdowns}'!$K:$K,MATCH($E$361&amp;"|"&amp;$I360,'{Dropdowns}'!$H:$H,0)),0)))</f>
        <v/>
      </c>
      <c r="L360" s="195">
        <f>IF(COUNT(S360:U360)=0,"",AVERAGE(S360:U360))</f>
        <v/>
      </c>
      <c r="M360" s="195">
        <f>IF(OR($I360="",L360=""),"",IF(OR(ISTEXT(L360),$E$361="N/A",$E$361="Not Avail.",$E$361="Not Acc.",$E$361="N/L",$I360="N/A",$I360="Not Avail.",$I360="Not Acc.",$I360="N/L"),"",L360*IFERROR(INDEX('{Dropdowns}'!$J:$J,MATCH($E$361&amp;"|"&amp;$I360,'{Dropdowns}'!$H:$H,0)),0)*IFERROR(INDEX('{Dropdowns}'!$K:$K,MATCH($E$361&amp;"|"&amp;$I360,'{Dropdowns}'!$H:$H,0)),0)))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IF(OR($I361="",J361=""),"",IF(OR(ISTEXT(J361),$E$361="N/A",$E$361="Not Avail.",$E$361="Not Acc.",$E$361="N/L",$I361="N/A",$I361="Not Avail.",$I361="Not Acc.",$I361="N/L"),"",J361*IFERROR(INDEX('{Dropdowns}'!$J:$J,MATCH($E$361&amp;"|"&amp;$I361,'{Dropdowns}'!$H:$H,0)),0)*IFERROR(INDEX('{Dropdowns}'!$K:$K,MATCH($E$361&amp;"|"&amp;$I361,'{Dropdowns}'!$H:$H,0)),0)))</f>
        <v/>
      </c>
      <c r="L361" s="195">
        <f>IF(COUNT(S361:U361)=0,"",AVERAGE(S361:U361))</f>
        <v/>
      </c>
      <c r="M361" s="195">
        <f>IF(OR($I361="",L361=""),"",IF(OR(ISTEXT(L361),$E$361="N/A",$E$361="Not Avail.",$E$361="Not Acc.",$E$361="N/L",$I361="N/A",$I361="Not Avail.",$I361="Not Acc.",$I361="N/L"),"",L361*IFERROR(INDEX('{Dropdowns}'!$J:$J,MATCH($E$361&amp;"|"&amp;$I361,'{Dropdowns}'!$H:$H,0)),0)*IFERROR(INDEX('{Dropdowns}'!$K:$K,MATCH($E$361&amp;"|"&amp;$I361,'{Dropdowns}'!$H:$H,0)),0)))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IF(OR($I362="",J362=""),"",IF(OR(ISTEXT(J362),$E$361="N/A",$E$361="Not Avail.",$E$361="Not Acc.",$E$361="N/L",$I362="N/A",$I362="Not Avail.",$I362="Not Acc.",$I362="N/L"),"",J362*IFERROR(INDEX('{Dropdowns}'!$J:$J,MATCH($E$361&amp;"|"&amp;$I362,'{Dropdowns}'!$H:$H,0)),0)*IFERROR(INDEX('{Dropdowns}'!$K:$K,MATCH($E$361&amp;"|"&amp;$I362,'{Dropdowns}'!$H:$H,0)),0)))</f>
        <v/>
      </c>
      <c r="L362" s="195">
        <f>IF(COUNT(S362:U362)=0,"",AVERAGE(S362:U362))</f>
        <v/>
      </c>
      <c r="M362" s="195">
        <f>IF(OR($I362="",L362=""),"",IF(OR(ISTEXT(L362),$E$361="N/A",$E$361="Not Avail.",$E$361="Not Acc.",$E$361="N/L",$I362="N/A",$I362="Not Avail.",$I362="Not Acc.",$I362="N/L"),"",L362*IFERROR(INDEX('{Dropdowns}'!$J:$J,MATCH($E$361&amp;"|"&amp;$I362,'{Dropdowns}'!$H:$H,0)),0)*IFERROR(INDEX('{Dropdowns}'!$K:$K,MATCH($E$361&amp;"|"&amp;$I362,'{Dropdowns}'!$H:$H,0)),0)))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IF(OR($I363="",J363=""),"",IF(OR(ISTEXT(J363),$E$361="N/A",$E$361="Not Avail.",$E$361="Not Acc.",$E$361="N/L",$I363="N/A",$I363="Not Avail.",$I363="Not Acc.",$I363="N/L"),"",J363*IFERROR(INDEX('{Dropdowns}'!$J:$J,MATCH($E$361&amp;"|"&amp;$I363,'{Dropdowns}'!$H:$H,0)),0)*IFERROR(INDEX('{Dropdowns}'!$K:$K,MATCH($E$361&amp;"|"&amp;$I363,'{Dropdowns}'!$H:$H,0)),0)))</f>
        <v/>
      </c>
      <c r="L363" s="195">
        <f>IF(COUNT(S363:U363)=0,"",AVERAGE(S363:U363))</f>
        <v/>
      </c>
      <c r="M363" s="195">
        <f>IF(OR($I363="",L363=""),"",IF(OR(ISTEXT(L363),$E$361="N/A",$E$361="Not Avail.",$E$361="Not Acc.",$E$361="N/L",$I363="N/A",$I363="Not Avail.",$I363="Not Acc.",$I363="N/L"),"",L363*IFERROR(INDEX('{Dropdowns}'!$J:$J,MATCH($E$361&amp;"|"&amp;$I363,'{Dropdowns}'!$H:$H,0)),0)*IFERROR(INDEX('{Dropdowns}'!$K:$K,MATCH($E$361&amp;"|"&amp;$I363,'{Dropdowns}'!$H:$H,0)),0)))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IF(OR($I364="",J364=""),"",IF(OR(ISTEXT(J364),$E$361="N/A",$E$361="Not Avail.",$E$361="Not Acc.",$E$361="N/L",$I364="N/A",$I364="Not Avail.",$I364="Not Acc.",$I364="N/L"),"",J364*IFERROR(INDEX('{Dropdowns}'!$J:$J,MATCH($E$361&amp;"|"&amp;$I364,'{Dropdowns}'!$H:$H,0)),0)*IFERROR(INDEX('{Dropdowns}'!$K:$K,MATCH($E$361&amp;"|"&amp;$I364,'{Dropdowns}'!$H:$H,0)),0)))</f>
        <v/>
      </c>
      <c r="L364" s="195">
        <f>IF(COUNT(S364:U364)=0,"",AVERAGE(S364:U364))</f>
        <v/>
      </c>
      <c r="M364" s="195">
        <f>IF(OR($I364="",L364=""),"",IF(OR(ISTEXT(L364),$E$361="N/A",$E$361="Not Avail.",$E$361="Not Acc.",$E$361="N/L",$I364="N/A",$I364="Not Avail.",$I364="Not Acc.",$I364="N/L"),"",L364*IFERROR(INDEX('{Dropdowns}'!$J:$J,MATCH($E$361&amp;"|"&amp;$I364,'{Dropdowns}'!$H:$H,0)),0)*IFERROR(INDEX('{Dropdowns}'!$K:$K,MATCH($E$361&amp;"|"&amp;$I364,'{Dropdowns}'!$H:$H,0)),0)))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IF(OR(B365="",B365=0),"",IF(F365="",IF(D365="","",IF(OR(ISTEXT(D365),ISTEXT(B365)),"",D365/B365)),IF(OR(ISTEXT(F365),ISTEXT(B365)),"",F365/B365)))</f>
        <v/>
      </c>
      <c r="I365" s="291" t="n"/>
      <c r="J365" s="195">
        <f>IF(COUNT(P365:R365)=0,"",AVERAGE(P365:R365))</f>
        <v/>
      </c>
      <c r="K365" s="195">
        <f>IF(OR($I365="",J365=""),"",IF(OR(ISTEXT(J365),$E$361="N/A",$E$361="Not Avail.",$E$361="Not Acc.",$E$361="N/L",$I365="N/A",$I365="Not Avail.",$I365="Not Acc.",$I365="N/L"),"",J365*IFERROR(INDEX('{Dropdowns}'!$J:$J,MATCH($E$361&amp;"|"&amp;$I365,'{Dropdowns}'!$H:$H,0)),0)*IFERROR(INDEX('{Dropdowns}'!$K:$K,MATCH($E$361&amp;"|"&amp;$I365,'{Dropdowns}'!$H:$H,0)),0)))</f>
        <v/>
      </c>
      <c r="L365" s="195">
        <f>IF(COUNT(S365:U365)=0,"",AVERAGE(S365:U365))</f>
        <v/>
      </c>
      <c r="M365" s="195">
        <f>IF(OR($I365="",L365=""),"",IF(OR(ISTEXT(L365),$E$361="N/A",$E$361="Not Avail.",$E$361="Not Acc.",$E$361="N/L",$I365="N/A",$I365="Not Avail.",$I365="Not Acc.",$I365="N/L"),"",L365*IFERROR(INDEX('{Dropdowns}'!$J:$J,MATCH($E$361&amp;"|"&amp;$I365,'{Dropdowns}'!$H:$H,0)),0)*IFERROR(INDEX('{Dropdowns}'!$K:$K,MATCH($E$361&amp;"|"&amp;$I365,'{Dropdowns}'!$H:$H,0)),0)))</f>
        <v/>
      </c>
      <c r="P365" s="455" t="n"/>
    </row>
    <row r="366" ht="13.35" customHeight="1" s="162">
      <c r="B366" s="195" t="inlineStr">
        <is>
          <t>CFM / ft</t>
        </is>
      </c>
      <c r="C366" s="173" t="n"/>
      <c r="D366" s="195">
        <f>IF(OR(D365="",E354="",E354=0),"",IF(OR(ISTEXT(D365),ISTEXT(E354)),"",D365/E354))</f>
        <v/>
      </c>
      <c r="E366" s="173" t="n"/>
      <c r="F366" s="195">
        <f>IF(OR(F365="",E354="",E354=0),"",IF(OR(ISTEXT(F365),ISTEXT(E354)),"",F365/E354))</f>
        <v/>
      </c>
      <c r="G366" s="173" t="n"/>
      <c r="I366" s="291" t="n"/>
      <c r="J366" s="195">
        <f>IF(COUNT(P366:R366)=0,"",AVERAGE(P366:R366))</f>
        <v/>
      </c>
      <c r="K366" s="195">
        <f>IF(OR($I366="",J366=""),"",IF(OR(ISTEXT(J366),$E$361="N/A",$E$361="Not Avail.",$E$361="Not Acc.",$E$361="N/L",$I366="N/A",$I366="Not Avail.",$I366="Not Acc.",$I366="N/L"),"",J366*IFERROR(INDEX('{Dropdowns}'!$J:$J,MATCH($E$361&amp;"|"&amp;$I366,'{Dropdowns}'!$H:$H,0)),0)*IFERROR(INDEX('{Dropdowns}'!$K:$K,MATCH($E$361&amp;"|"&amp;$I366,'{Dropdowns}'!$H:$H,0)),0)))</f>
        <v/>
      </c>
      <c r="L366" s="195">
        <f>IF(COUNT(S366:U366)=0,"",AVERAGE(S366:U366))</f>
        <v/>
      </c>
      <c r="M366" s="195">
        <f>IF(OR($I366="",L366=""),"",IF(OR(ISTEXT(L366),$E$361="N/A",$E$361="Not Avail.",$E$361="Not Acc.",$E$361="N/L",$I366="N/A",$I366="Not Avail.",$I366="Not Acc.",$I366="N/L"),"",L366*IFERROR(INDEX('{Dropdowns}'!$J:$J,MATCH($E$361&amp;"|"&amp;$I366,'{Dropdowns}'!$H:$H,0)),0)*IFERROR(INDEX('{Dropdowns}'!$K:$K,MATCH($E$361&amp;"|"&amp;$I366,'{Dropdowns}'!$H:$H,0)),0)))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IF(OR($I374="",J374=""),"",IF(OR(ISTEXT(J374),$E$382="N/A",$E$382="Not Avail.",$E$382="Not Acc.",$E$382="N/L",$I374="N/A",$I374="Not Avail.",$I374="Not Acc.",$I374="N/L"),"",J374*IFERROR(INDEX('{Dropdowns}'!$J:$J,MATCH($E$382&amp;"|"&amp;$I374,'{Dropdowns}'!$H:$H,0)),0)*IFERROR(INDEX('{Dropdowns}'!$K:$K,MATCH($E$382&amp;"|"&amp;$I374,'{Dropdowns}'!$H:$H,0)),0)))</f>
        <v/>
      </c>
      <c r="L374" s="195">
        <f>IF(COUNT(S374:U374)=0,"",AVERAGE(S374:U374))</f>
        <v/>
      </c>
      <c r="M374" s="195">
        <f>IF(OR($I374="",L374=""),"",IF(OR(ISTEXT(L374),$E$382="N/A",$E$382="Not Avail.",$E$382="Not Acc.",$E$382="N/L",$I374="N/A",$I374="Not Avail.",$I374="Not Acc.",$I374="N/L"),"",L374*IFERROR(INDEX('{Dropdowns}'!$J:$J,MATCH($E$382&amp;"|"&amp;$I374,'{Dropdowns}'!$H:$H,0)),0)*IFERROR(INDEX('{Dropdowns}'!$K:$K,MATCH($E$382&amp;"|"&amp;$I374,'{Dropdowns}'!$H:$H,0)),0)))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IF(OR($I375="",J375=""),"",IF(OR(ISTEXT(J375),$E$382="N/A",$E$382="Not Avail.",$E$382="Not Acc.",$E$382="N/L",$I375="N/A",$I375="Not Avail.",$I375="Not Acc.",$I375="N/L"),"",J375*IFERROR(INDEX('{Dropdowns}'!$J:$J,MATCH($E$382&amp;"|"&amp;$I375,'{Dropdowns}'!$H:$H,0)),0)*IFERROR(INDEX('{Dropdowns}'!$K:$K,MATCH($E$382&amp;"|"&amp;$I375,'{Dropdowns}'!$H:$H,0)),0)))</f>
        <v/>
      </c>
      <c r="L375" s="195">
        <f>IF(COUNT(S375:U375)=0,"",AVERAGE(S375:U375))</f>
        <v/>
      </c>
      <c r="M375" s="195">
        <f>IF(OR($I375="",L375=""),"",IF(OR(ISTEXT(L375),$E$382="N/A",$E$382="Not Avail.",$E$382="Not Acc.",$E$382="N/L",$I375="N/A",$I375="Not Avail.",$I375="Not Acc.",$I375="N/L"),"",L375*IFERROR(INDEX('{Dropdowns}'!$J:$J,MATCH($E$382&amp;"|"&amp;$I375,'{Dropdowns}'!$H:$H,0)),0)*IFERROR(INDEX('{Dropdowns}'!$K:$K,MATCH($E$382&amp;"|"&amp;$I375,'{Dropdowns}'!$H:$H,0)),0)))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IF(OR($I376="",J376=""),"",IF(OR(ISTEXT(J376),$E$382="N/A",$E$382="Not Avail.",$E$382="Not Acc.",$E$382="N/L",$I376="N/A",$I376="Not Avail.",$I376="Not Acc.",$I376="N/L"),"",J376*IFERROR(INDEX('{Dropdowns}'!$J:$J,MATCH($E$382&amp;"|"&amp;$I376,'{Dropdowns}'!$H:$H,0)),0)*IFERROR(INDEX('{Dropdowns}'!$K:$K,MATCH($E$382&amp;"|"&amp;$I376,'{Dropdowns}'!$H:$H,0)),0)))</f>
        <v/>
      </c>
      <c r="L376" s="195">
        <f>IF(COUNT(S376:U376)=0,"",AVERAGE(S376:U376))</f>
        <v/>
      </c>
      <c r="M376" s="195">
        <f>IF(OR($I376="",L376=""),"",IF(OR(ISTEXT(L376),$E$382="N/A",$E$382="Not Avail.",$E$382="Not Acc.",$E$382="N/L",$I376="N/A",$I376="Not Avail.",$I376="Not Acc.",$I376="N/L"),"",L376*IFERROR(INDEX('{Dropdowns}'!$J:$J,MATCH($E$382&amp;"|"&amp;$I376,'{Dropdowns}'!$H:$H,0)),0)*IFERROR(INDEX('{Dropdowns}'!$K:$K,MATCH($E$382&amp;"|"&amp;$I376,'{Dropdowns}'!$H:$H,0)),0)))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IF(OR($I377="",J377=""),"",IF(OR(ISTEXT(J377),$E$382="N/A",$E$382="Not Avail.",$E$382="Not Acc.",$E$382="N/L",$I377="N/A",$I377="Not Avail.",$I377="Not Acc.",$I377="N/L"),"",J377*IFERROR(INDEX('{Dropdowns}'!$J:$J,MATCH($E$382&amp;"|"&amp;$I377,'{Dropdowns}'!$H:$H,0)),0)*IFERROR(INDEX('{Dropdowns}'!$K:$K,MATCH($E$382&amp;"|"&amp;$I377,'{Dropdowns}'!$H:$H,0)),0)))</f>
        <v/>
      </c>
      <c r="L377" s="195">
        <f>IF(COUNT(S377:U377)=0,"",AVERAGE(S377:U377))</f>
        <v/>
      </c>
      <c r="M377" s="195">
        <f>IF(OR($I377="",L377=""),"",IF(OR(ISTEXT(L377),$E$382="N/A",$E$382="Not Avail.",$E$382="Not Acc.",$E$382="N/L",$I377="N/A",$I377="Not Avail.",$I377="Not Acc.",$I377="N/L"),"",L377*IFERROR(INDEX('{Dropdowns}'!$J:$J,MATCH($E$382&amp;"|"&amp;$I377,'{Dropdowns}'!$H:$H,0)),0)*IFERROR(INDEX('{Dropdowns}'!$K:$K,MATCH($E$382&amp;"|"&amp;$I377,'{Dropdowns}'!$H:$H,0)),0)))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IF(OR($I378="",J378=""),"",IF(OR(ISTEXT(J378),$E$382="N/A",$E$382="Not Avail.",$E$382="Not Acc.",$E$382="N/L",$I378="N/A",$I378="Not Avail.",$I378="Not Acc.",$I378="N/L"),"",J378*IFERROR(INDEX('{Dropdowns}'!$J:$J,MATCH($E$382&amp;"|"&amp;$I378,'{Dropdowns}'!$H:$H,0)),0)*IFERROR(INDEX('{Dropdowns}'!$K:$K,MATCH($E$382&amp;"|"&amp;$I378,'{Dropdowns}'!$H:$H,0)),0)))</f>
        <v/>
      </c>
      <c r="L378" s="195">
        <f>IF(COUNT(S378:U378)=0,"",AVERAGE(S378:U378))</f>
        <v/>
      </c>
      <c r="M378" s="195">
        <f>IF(OR($I378="",L378=""),"",IF(OR(ISTEXT(L378),$E$382="N/A",$E$382="Not Avail.",$E$382="Not Acc.",$E$382="N/L",$I378="N/A",$I378="Not Avail.",$I378="Not Acc.",$I378="N/L"),"",L378*IFERROR(INDEX('{Dropdowns}'!$J:$J,MATCH($E$382&amp;"|"&amp;$I378,'{Dropdowns}'!$H:$H,0)),0)*IFERROR(INDEX('{Dropdowns}'!$K:$K,MATCH($E$382&amp;"|"&amp;$I378,'{Dropdowns}'!$H:$H,0)),0)))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IF(OR($I379="",J379=""),"",IF(OR(ISTEXT(J379),$E$382="N/A",$E$382="Not Avail.",$E$382="Not Acc.",$E$382="N/L",$I379="N/A",$I379="Not Avail.",$I379="Not Acc.",$I379="N/L"),"",J379*IFERROR(INDEX('{Dropdowns}'!$J:$J,MATCH($E$382&amp;"|"&amp;$I379,'{Dropdowns}'!$H:$H,0)),0)*IFERROR(INDEX('{Dropdowns}'!$K:$K,MATCH($E$382&amp;"|"&amp;$I379,'{Dropdowns}'!$H:$H,0)),0)))</f>
        <v/>
      </c>
      <c r="L379" s="195">
        <f>IF(COUNT(S379:U379)=0,"",AVERAGE(S379:U379))</f>
        <v/>
      </c>
      <c r="M379" s="195">
        <f>IF(OR($I379="",L379=""),"",IF(OR(ISTEXT(L379),$E$382="N/A",$E$382="Not Avail.",$E$382="Not Acc.",$E$382="N/L",$I379="N/A",$I379="Not Avail.",$I379="Not Acc.",$I379="N/L"),"",L379*IFERROR(INDEX('{Dropdowns}'!$J:$J,MATCH($E$382&amp;"|"&amp;$I379,'{Dropdowns}'!$H:$H,0)),0)*IFERROR(INDEX('{Dropdowns}'!$K:$K,MATCH($E$382&amp;"|"&amp;$I379,'{Dropdowns}'!$H:$H,0)),0)))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IF(OR($I380="",J380=""),"",IF(OR(ISTEXT(J380),$E$382="N/A",$E$382="Not Avail.",$E$382="Not Acc.",$E$382="N/L",$I380="N/A",$I380="Not Avail.",$I380="Not Acc.",$I380="N/L"),"",J380*IFERROR(INDEX('{Dropdowns}'!$J:$J,MATCH($E$382&amp;"|"&amp;$I380,'{Dropdowns}'!$H:$H,0)),0)*IFERROR(INDEX('{Dropdowns}'!$K:$K,MATCH($E$382&amp;"|"&amp;$I380,'{Dropdowns}'!$H:$H,0)),0)))</f>
        <v/>
      </c>
      <c r="L380" s="195">
        <f>IF(COUNT(S380:U380)=0,"",AVERAGE(S380:U380))</f>
        <v/>
      </c>
      <c r="M380" s="195">
        <f>IF(OR($I380="",L380=""),"",IF(OR(ISTEXT(L380),$E$382="N/A",$E$382="Not Avail.",$E$382="Not Acc.",$E$382="N/L",$I380="N/A",$I380="Not Avail.",$I380="Not Acc.",$I380="N/L"),"",L380*IFERROR(INDEX('{Dropdowns}'!$J:$J,MATCH($E$382&amp;"|"&amp;$I380,'{Dropdowns}'!$H:$H,0)),0)*IFERROR(INDEX('{Dropdowns}'!$K:$K,MATCH($E$382&amp;"|"&amp;$I380,'{Dropdowns}'!$H:$H,0)),0)))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IF(OR($I381="",J381=""),"",IF(OR(ISTEXT(J381),$E$382="N/A",$E$382="Not Avail.",$E$382="Not Acc.",$E$382="N/L",$I381="N/A",$I381="Not Avail.",$I381="Not Acc.",$I381="N/L"),"",J381*IFERROR(INDEX('{Dropdowns}'!$J:$J,MATCH($E$382&amp;"|"&amp;$I381,'{Dropdowns}'!$H:$H,0)),0)*IFERROR(INDEX('{Dropdowns}'!$K:$K,MATCH($E$382&amp;"|"&amp;$I381,'{Dropdowns}'!$H:$H,0)),0)))</f>
        <v/>
      </c>
      <c r="L381" s="195">
        <f>IF(COUNT(S381:U381)=0,"",AVERAGE(S381:U381))</f>
        <v/>
      </c>
      <c r="M381" s="195">
        <f>IF(OR($I381="",L381=""),"",IF(OR(ISTEXT(L381),$E$382="N/A",$E$382="Not Avail.",$E$382="Not Acc.",$E$382="N/L",$I381="N/A",$I381="Not Avail.",$I381="Not Acc.",$I381="N/L"),"",L381*IFERROR(INDEX('{Dropdowns}'!$J:$J,MATCH($E$382&amp;"|"&amp;$I381,'{Dropdowns}'!$H:$H,0)),0)*IFERROR(INDEX('{Dropdowns}'!$K:$K,MATCH($E$382&amp;"|"&amp;$I381,'{Dropdowns}'!$H:$H,0)),0)))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IF(OR($I382="",J382=""),"",IF(OR(ISTEXT(J382),$E$382="N/A",$E$382="Not Avail.",$E$382="Not Acc.",$E$382="N/L",$I382="N/A",$I382="Not Avail.",$I382="Not Acc.",$I382="N/L"),"",J382*IFERROR(INDEX('{Dropdowns}'!$J:$J,MATCH($E$382&amp;"|"&amp;$I382,'{Dropdowns}'!$H:$H,0)),0)*IFERROR(INDEX('{Dropdowns}'!$K:$K,MATCH($E$382&amp;"|"&amp;$I382,'{Dropdowns}'!$H:$H,0)),0)))</f>
        <v/>
      </c>
      <c r="L382" s="195">
        <f>IF(COUNT(S382:U382)=0,"",AVERAGE(S382:U382))</f>
        <v/>
      </c>
      <c r="M382" s="195">
        <f>IF(OR($I382="",L382=""),"",IF(OR(ISTEXT(L382),$E$382="N/A",$E$382="Not Avail.",$E$382="Not Acc.",$E$382="N/L",$I382="N/A",$I382="Not Avail.",$I382="Not Acc.",$I382="N/L"),"",L382*IFERROR(INDEX('{Dropdowns}'!$J:$J,MATCH($E$382&amp;"|"&amp;$I382,'{Dropdowns}'!$H:$H,0)),0)*IFERROR(INDEX('{Dropdowns}'!$K:$K,MATCH($E$382&amp;"|"&amp;$I382,'{Dropdowns}'!$H:$H,0)),0)))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IF(OR($I383="",J383=""),"",IF(OR(ISTEXT(J383),$E$382="N/A",$E$382="Not Avail.",$E$382="Not Acc.",$E$382="N/L",$I383="N/A",$I383="Not Avail.",$I383="Not Acc.",$I383="N/L"),"",J383*IFERROR(INDEX('{Dropdowns}'!$J:$J,MATCH($E$382&amp;"|"&amp;$I383,'{Dropdowns}'!$H:$H,0)),0)*IFERROR(INDEX('{Dropdowns}'!$K:$K,MATCH($E$382&amp;"|"&amp;$I383,'{Dropdowns}'!$H:$H,0)),0)))</f>
        <v/>
      </c>
      <c r="L383" s="195">
        <f>IF(COUNT(S383:U383)=0,"",AVERAGE(S383:U383))</f>
        <v/>
      </c>
      <c r="M383" s="195">
        <f>IF(OR($I383="",L383=""),"",IF(OR(ISTEXT(L383),$E$382="N/A",$E$382="Not Avail.",$E$382="Not Acc.",$E$382="N/L",$I383="N/A",$I383="Not Avail.",$I383="Not Acc.",$I383="N/L"),"",L383*IFERROR(INDEX('{Dropdowns}'!$J:$J,MATCH($E$382&amp;"|"&amp;$I383,'{Dropdowns}'!$H:$H,0)),0)*IFERROR(INDEX('{Dropdowns}'!$K:$K,MATCH($E$382&amp;"|"&amp;$I383,'{Dropdowns}'!$H:$H,0)),0)))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IF(OR($I384="",J384=""),"",IF(OR(ISTEXT(J384),$E$382="N/A",$E$382="Not Avail.",$E$382="Not Acc.",$E$382="N/L",$I384="N/A",$I384="Not Avail.",$I384="Not Acc.",$I384="N/L"),"",J384*IFERROR(INDEX('{Dropdowns}'!$J:$J,MATCH($E$382&amp;"|"&amp;$I384,'{Dropdowns}'!$H:$H,0)),0)*IFERROR(INDEX('{Dropdowns}'!$K:$K,MATCH($E$382&amp;"|"&amp;$I384,'{Dropdowns}'!$H:$H,0)),0)))</f>
        <v/>
      </c>
      <c r="L384" s="195">
        <f>IF(COUNT(S384:U384)=0,"",AVERAGE(S384:U384))</f>
        <v/>
      </c>
      <c r="M384" s="195">
        <f>IF(OR($I384="",L384=""),"",IF(OR(ISTEXT(L384),$E$382="N/A",$E$382="Not Avail.",$E$382="Not Acc.",$E$382="N/L",$I384="N/A",$I384="Not Avail.",$I384="Not Acc.",$I384="N/L"),"",L384*IFERROR(INDEX('{Dropdowns}'!$J:$J,MATCH($E$382&amp;"|"&amp;$I384,'{Dropdowns}'!$H:$H,0)),0)*IFERROR(INDEX('{Dropdowns}'!$K:$K,MATCH($E$382&amp;"|"&amp;$I384,'{Dropdowns}'!$H:$H,0)),0)))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IF(OR($I385="",J385=""),"",IF(OR(ISTEXT(J385),$E$382="N/A",$E$382="Not Avail.",$E$382="Not Acc.",$E$382="N/L",$I385="N/A",$I385="Not Avail.",$I385="Not Acc.",$I385="N/L"),"",J385*IFERROR(INDEX('{Dropdowns}'!$J:$J,MATCH($E$382&amp;"|"&amp;$I385,'{Dropdowns}'!$H:$H,0)),0)*IFERROR(INDEX('{Dropdowns}'!$K:$K,MATCH($E$382&amp;"|"&amp;$I385,'{Dropdowns}'!$H:$H,0)),0)))</f>
        <v/>
      </c>
      <c r="L385" s="195">
        <f>IF(COUNT(S385:U385)=0,"",AVERAGE(S385:U385))</f>
        <v/>
      </c>
      <c r="M385" s="195">
        <f>IF(OR($I385="",L385=""),"",IF(OR(ISTEXT(L385),$E$382="N/A",$E$382="Not Avail.",$E$382="Not Acc.",$E$382="N/L",$I385="N/A",$I385="Not Avail.",$I385="Not Acc.",$I385="N/L"),"",L385*IFERROR(INDEX('{Dropdowns}'!$J:$J,MATCH($E$382&amp;"|"&amp;$I385,'{Dropdowns}'!$H:$H,0)),0)*IFERROR(INDEX('{Dropdowns}'!$K:$K,MATCH($E$382&amp;"|"&amp;$I385,'{Dropdowns}'!$H:$H,0)),0)))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IF(OR(B386="",B386=0),"",IF(F386="",IF(D386="","",IF(OR(ISTEXT(D386),ISTEXT(B386)),"",D386/B386)),IF(OR(ISTEXT(F386),ISTEXT(B386)),"",F386/B386)))</f>
        <v/>
      </c>
      <c r="I386" s="291" t="n"/>
      <c r="J386" s="195">
        <f>IF(COUNT(P386:R386)=0,"",AVERAGE(P386:R386))</f>
        <v/>
      </c>
      <c r="K386" s="195">
        <f>IF(OR($I386="",J386=""),"",IF(OR(ISTEXT(J386),$E$382="N/A",$E$382="Not Avail.",$E$382="Not Acc.",$E$382="N/L",$I386="N/A",$I386="Not Avail.",$I386="Not Acc.",$I386="N/L"),"",J386*IFERROR(INDEX('{Dropdowns}'!$J:$J,MATCH($E$382&amp;"|"&amp;$I386,'{Dropdowns}'!$H:$H,0)),0)*IFERROR(INDEX('{Dropdowns}'!$K:$K,MATCH($E$382&amp;"|"&amp;$I386,'{Dropdowns}'!$H:$H,0)),0)))</f>
        <v/>
      </c>
      <c r="L386" s="195">
        <f>IF(COUNT(S386:U386)=0,"",AVERAGE(S386:U386))</f>
        <v/>
      </c>
      <c r="M386" s="195">
        <f>IF(OR($I386="",L386=""),"",IF(OR(ISTEXT(L386),$E$382="N/A",$E$382="Not Avail.",$E$382="Not Acc.",$E$382="N/L",$I386="N/A",$I386="Not Avail.",$I386="Not Acc.",$I386="N/L"),"",L386*IFERROR(INDEX('{Dropdowns}'!$J:$J,MATCH($E$382&amp;"|"&amp;$I386,'{Dropdowns}'!$H:$H,0)),0)*IFERROR(INDEX('{Dropdowns}'!$K:$K,MATCH($E$382&amp;"|"&amp;$I386,'{Dropdowns}'!$H:$H,0)),0)))</f>
        <v/>
      </c>
      <c r="P386" s="455" t="n"/>
    </row>
    <row r="387" ht="13.35" customHeight="1" s="162">
      <c r="B387" s="195" t="inlineStr">
        <is>
          <t>CFM / ft</t>
        </is>
      </c>
      <c r="C387" s="173" t="n"/>
      <c r="D387" s="195">
        <f>IF(OR(D386="",E375="",E375=0),"",IF(OR(ISTEXT(D386),ISTEXT(E375)),"",D386/E375))</f>
        <v/>
      </c>
      <c r="E387" s="173" t="n"/>
      <c r="F387" s="195">
        <f>IF(OR(F386="",E375="",E375=0),"",IF(OR(ISTEXT(F386),ISTEXT(E375)),"",F386/E375))</f>
        <v/>
      </c>
      <c r="G387" s="173" t="n"/>
      <c r="I387" s="291" t="n"/>
      <c r="J387" s="195">
        <f>IF(COUNT(P387:R387)=0,"",AVERAGE(P387:R387))</f>
        <v/>
      </c>
      <c r="K387" s="195">
        <f>IF(OR($I387="",J387=""),"",IF(OR(ISTEXT(J387),$E$382="N/A",$E$382="Not Avail.",$E$382="Not Acc.",$E$382="N/L",$I387="N/A",$I387="Not Avail.",$I387="Not Acc.",$I387="N/L"),"",J387*IFERROR(INDEX('{Dropdowns}'!$J:$J,MATCH($E$382&amp;"|"&amp;$I387,'{Dropdowns}'!$H:$H,0)),0)*IFERROR(INDEX('{Dropdowns}'!$K:$K,MATCH($E$382&amp;"|"&amp;$I387,'{Dropdowns}'!$H:$H,0)),0)))</f>
        <v/>
      </c>
      <c r="L387" s="195">
        <f>IF(COUNT(S387:U387)=0,"",AVERAGE(S387:U387))</f>
        <v/>
      </c>
      <c r="M387" s="195">
        <f>IF(OR($I387="",L387=""),"",IF(OR(ISTEXT(L387),$E$382="N/A",$E$382="Not Avail.",$E$382="Not Acc.",$E$382="N/L",$I387="N/A",$I387="Not Avail.",$I387="Not Acc.",$I387="N/L"),"",L387*IFERROR(INDEX('{Dropdowns}'!$J:$J,MATCH($E$382&amp;"|"&amp;$I387,'{Dropdowns}'!$H:$H,0)),0)*IFERROR(INDEX('{Dropdowns}'!$K:$K,MATCH($E$382&amp;"|"&amp;$I387,'{Dropdowns}'!$H:$H,0)),0)))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IF(OR($I402="",J402=""),"",IF(OR(ISTEXT(J402),$E$410="N/A",$E$410="Not Avail.",$E$410="Not Acc.",$E$410="N/L",$I402="N/A",$I402="Not Avail.",$I402="Not Acc.",$I402="N/L"),"",J402*IFERROR(INDEX('{Dropdowns}'!$J:$J,MATCH($E$410&amp;"|"&amp;$I402,'{Dropdowns}'!$H:$H,0)),0)*IFERROR(INDEX('{Dropdowns}'!$K:$K,MATCH($E$410&amp;"|"&amp;$I402,'{Dropdowns}'!$H:$H,0)),0)))</f>
        <v/>
      </c>
      <c r="L402" s="195">
        <f>IF(COUNT(S402:U402)=0,"",AVERAGE(S402:U402))</f>
        <v/>
      </c>
      <c r="M402" s="195">
        <f>IF(OR($I402="",L402=""),"",IF(OR(ISTEXT(L402),$E$410="N/A",$E$410="Not Avail.",$E$410="Not Acc.",$E$410="N/L",$I402="N/A",$I402="Not Avail.",$I402="Not Acc.",$I402="N/L"),"",L402*IFERROR(INDEX('{Dropdowns}'!$J:$J,MATCH($E$410&amp;"|"&amp;$I402,'{Dropdowns}'!$H:$H,0)),0)*IFERROR(INDEX('{Dropdowns}'!$K:$K,MATCH($E$410&amp;"|"&amp;$I402,'{Dropdowns}'!$H:$H,0)),0)))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IF(OR($I403="",J403=""),"",IF(OR(ISTEXT(J403),$E$410="N/A",$E$410="Not Avail.",$E$410="Not Acc.",$E$410="N/L",$I403="N/A",$I403="Not Avail.",$I403="Not Acc.",$I403="N/L"),"",J403*IFERROR(INDEX('{Dropdowns}'!$J:$J,MATCH($E$410&amp;"|"&amp;$I403,'{Dropdowns}'!$H:$H,0)),0)*IFERROR(INDEX('{Dropdowns}'!$K:$K,MATCH($E$410&amp;"|"&amp;$I403,'{Dropdowns}'!$H:$H,0)),0)))</f>
        <v/>
      </c>
      <c r="L403" s="195">
        <f>IF(COUNT(S403:U403)=0,"",AVERAGE(S403:U403))</f>
        <v/>
      </c>
      <c r="M403" s="195">
        <f>IF(OR($I403="",L403=""),"",IF(OR(ISTEXT(L403),$E$410="N/A",$E$410="Not Avail.",$E$410="Not Acc.",$E$410="N/L",$I403="N/A",$I403="Not Avail.",$I403="Not Acc.",$I403="N/L"),"",L403*IFERROR(INDEX('{Dropdowns}'!$J:$J,MATCH($E$410&amp;"|"&amp;$I403,'{Dropdowns}'!$H:$H,0)),0)*IFERROR(INDEX('{Dropdowns}'!$K:$K,MATCH($E$410&amp;"|"&amp;$I403,'{Dropdowns}'!$H:$H,0)),0)))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IF(OR($I404="",J404=""),"",IF(OR(ISTEXT(J404),$E$410="N/A",$E$410="Not Avail.",$E$410="Not Acc.",$E$410="N/L",$I404="N/A",$I404="Not Avail.",$I404="Not Acc.",$I404="N/L"),"",J404*IFERROR(INDEX('{Dropdowns}'!$J:$J,MATCH($E$410&amp;"|"&amp;$I404,'{Dropdowns}'!$H:$H,0)),0)*IFERROR(INDEX('{Dropdowns}'!$K:$K,MATCH($E$410&amp;"|"&amp;$I404,'{Dropdowns}'!$H:$H,0)),0)))</f>
        <v/>
      </c>
      <c r="L404" s="195">
        <f>IF(COUNT(S404:U404)=0,"",AVERAGE(S404:U404))</f>
        <v/>
      </c>
      <c r="M404" s="195">
        <f>IF(OR($I404="",L404=""),"",IF(OR(ISTEXT(L404),$E$410="N/A",$E$410="Not Avail.",$E$410="Not Acc.",$E$410="N/L",$I404="N/A",$I404="Not Avail.",$I404="Not Acc.",$I404="N/L"),"",L404*IFERROR(INDEX('{Dropdowns}'!$J:$J,MATCH($E$410&amp;"|"&amp;$I404,'{Dropdowns}'!$H:$H,0)),0)*IFERROR(INDEX('{Dropdowns}'!$K:$K,MATCH($E$410&amp;"|"&amp;$I404,'{Dropdowns}'!$H:$H,0)),0)))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IF(OR($I405="",J405=""),"",IF(OR(ISTEXT(J405),$E$410="N/A",$E$410="Not Avail.",$E$410="Not Acc.",$E$410="N/L",$I405="N/A",$I405="Not Avail.",$I405="Not Acc.",$I405="N/L"),"",J405*IFERROR(INDEX('{Dropdowns}'!$J:$J,MATCH($E$410&amp;"|"&amp;$I405,'{Dropdowns}'!$H:$H,0)),0)*IFERROR(INDEX('{Dropdowns}'!$K:$K,MATCH($E$410&amp;"|"&amp;$I405,'{Dropdowns}'!$H:$H,0)),0)))</f>
        <v/>
      </c>
      <c r="L405" s="195">
        <f>IF(COUNT(S405:U405)=0,"",AVERAGE(S405:U405))</f>
        <v/>
      </c>
      <c r="M405" s="195">
        <f>IF(OR($I405="",L405=""),"",IF(OR(ISTEXT(L405),$E$410="N/A",$E$410="Not Avail.",$E$410="Not Acc.",$E$410="N/L",$I405="N/A",$I405="Not Avail.",$I405="Not Acc.",$I405="N/L"),"",L405*IFERROR(INDEX('{Dropdowns}'!$J:$J,MATCH($E$410&amp;"|"&amp;$I405,'{Dropdowns}'!$H:$H,0)),0)*IFERROR(INDEX('{Dropdowns}'!$K:$K,MATCH($E$410&amp;"|"&amp;$I405,'{Dropdowns}'!$H:$H,0)),0)))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IF(OR($I406="",J406=""),"",IF(OR(ISTEXT(J406),$E$410="N/A",$E$410="Not Avail.",$E$410="Not Acc.",$E$410="N/L",$I406="N/A",$I406="Not Avail.",$I406="Not Acc.",$I406="N/L"),"",J406*IFERROR(INDEX('{Dropdowns}'!$J:$J,MATCH($E$410&amp;"|"&amp;$I406,'{Dropdowns}'!$H:$H,0)),0)*IFERROR(INDEX('{Dropdowns}'!$K:$K,MATCH($E$410&amp;"|"&amp;$I406,'{Dropdowns}'!$H:$H,0)),0)))</f>
        <v/>
      </c>
      <c r="L406" s="195">
        <f>IF(COUNT(S406:U406)=0,"",AVERAGE(S406:U406))</f>
        <v/>
      </c>
      <c r="M406" s="195">
        <f>IF(OR($I406="",L406=""),"",IF(OR(ISTEXT(L406),$E$410="N/A",$E$410="Not Avail.",$E$410="Not Acc.",$E$410="N/L",$I406="N/A",$I406="Not Avail.",$I406="Not Acc.",$I406="N/L"),"",L406*IFERROR(INDEX('{Dropdowns}'!$J:$J,MATCH($E$410&amp;"|"&amp;$I406,'{Dropdowns}'!$H:$H,0)),0)*IFERROR(INDEX('{Dropdowns}'!$K:$K,MATCH($E$410&amp;"|"&amp;$I406,'{Dropdowns}'!$H:$H,0)),0)))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IF(OR($I407="",J407=""),"",IF(OR(ISTEXT(J407),$E$410="N/A",$E$410="Not Avail.",$E$410="Not Acc.",$E$410="N/L",$I407="N/A",$I407="Not Avail.",$I407="Not Acc.",$I407="N/L"),"",J407*IFERROR(INDEX('{Dropdowns}'!$J:$J,MATCH($E$410&amp;"|"&amp;$I407,'{Dropdowns}'!$H:$H,0)),0)*IFERROR(INDEX('{Dropdowns}'!$K:$K,MATCH($E$410&amp;"|"&amp;$I407,'{Dropdowns}'!$H:$H,0)),0)))</f>
        <v/>
      </c>
      <c r="L407" s="195">
        <f>IF(COUNT(S407:U407)=0,"",AVERAGE(S407:U407))</f>
        <v/>
      </c>
      <c r="M407" s="195">
        <f>IF(OR($I407="",L407=""),"",IF(OR(ISTEXT(L407),$E$410="N/A",$E$410="Not Avail.",$E$410="Not Acc.",$E$410="N/L",$I407="N/A",$I407="Not Avail.",$I407="Not Acc.",$I407="N/L"),"",L407*IFERROR(INDEX('{Dropdowns}'!$J:$J,MATCH($E$410&amp;"|"&amp;$I407,'{Dropdowns}'!$H:$H,0)),0)*IFERROR(INDEX('{Dropdowns}'!$K:$K,MATCH($E$410&amp;"|"&amp;$I407,'{Dropdowns}'!$H:$H,0)),0)))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IF(OR($I408="",J408=""),"",IF(OR(ISTEXT(J408),$E$410="N/A",$E$410="Not Avail.",$E$410="Not Acc.",$E$410="N/L",$I408="N/A",$I408="Not Avail.",$I408="Not Acc.",$I408="N/L"),"",J408*IFERROR(INDEX('{Dropdowns}'!$J:$J,MATCH($E$410&amp;"|"&amp;$I408,'{Dropdowns}'!$H:$H,0)),0)*IFERROR(INDEX('{Dropdowns}'!$K:$K,MATCH($E$410&amp;"|"&amp;$I408,'{Dropdowns}'!$H:$H,0)),0)))</f>
        <v/>
      </c>
      <c r="L408" s="195">
        <f>IF(COUNT(S408:U408)=0,"",AVERAGE(S408:U408))</f>
        <v/>
      </c>
      <c r="M408" s="195">
        <f>IF(OR($I408="",L408=""),"",IF(OR(ISTEXT(L408),$E$410="N/A",$E$410="Not Avail.",$E$410="Not Acc.",$E$410="N/L",$I408="N/A",$I408="Not Avail.",$I408="Not Acc.",$I408="N/L"),"",L408*IFERROR(INDEX('{Dropdowns}'!$J:$J,MATCH($E$410&amp;"|"&amp;$I408,'{Dropdowns}'!$H:$H,0)),0)*IFERROR(INDEX('{Dropdowns}'!$K:$K,MATCH($E$410&amp;"|"&amp;$I408,'{Dropdowns}'!$H:$H,0)),0)))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IF(OR($I409="",J409=""),"",IF(OR(ISTEXT(J409),$E$410="N/A",$E$410="Not Avail.",$E$410="Not Acc.",$E$410="N/L",$I409="N/A",$I409="Not Avail.",$I409="Not Acc.",$I409="N/L"),"",J409*IFERROR(INDEX('{Dropdowns}'!$J:$J,MATCH($E$410&amp;"|"&amp;$I409,'{Dropdowns}'!$H:$H,0)),0)*IFERROR(INDEX('{Dropdowns}'!$K:$K,MATCH($E$410&amp;"|"&amp;$I409,'{Dropdowns}'!$H:$H,0)),0)))</f>
        <v/>
      </c>
      <c r="L409" s="195">
        <f>IF(COUNT(S409:U409)=0,"",AVERAGE(S409:U409))</f>
        <v/>
      </c>
      <c r="M409" s="195">
        <f>IF(OR($I409="",L409=""),"",IF(OR(ISTEXT(L409),$E$410="N/A",$E$410="Not Avail.",$E$410="Not Acc.",$E$410="N/L",$I409="N/A",$I409="Not Avail.",$I409="Not Acc.",$I409="N/L"),"",L409*IFERROR(INDEX('{Dropdowns}'!$J:$J,MATCH($E$410&amp;"|"&amp;$I409,'{Dropdowns}'!$H:$H,0)),0)*IFERROR(INDEX('{Dropdowns}'!$K:$K,MATCH($E$410&amp;"|"&amp;$I409,'{Dropdowns}'!$H:$H,0)),0)))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IF(OR($I410="",J410=""),"",IF(OR(ISTEXT(J410),$E$410="N/A",$E$410="Not Avail.",$E$410="Not Acc.",$E$410="N/L",$I410="N/A",$I410="Not Avail.",$I410="Not Acc.",$I410="N/L"),"",J410*IFERROR(INDEX('{Dropdowns}'!$J:$J,MATCH($E$410&amp;"|"&amp;$I410,'{Dropdowns}'!$H:$H,0)),0)*IFERROR(INDEX('{Dropdowns}'!$K:$K,MATCH($E$410&amp;"|"&amp;$I410,'{Dropdowns}'!$H:$H,0)),0)))</f>
        <v/>
      </c>
      <c r="L410" s="195">
        <f>IF(COUNT(S410:U410)=0,"",AVERAGE(S410:U410))</f>
        <v/>
      </c>
      <c r="M410" s="195">
        <f>IF(OR($I410="",L410=""),"",IF(OR(ISTEXT(L410),$E$410="N/A",$E$410="Not Avail.",$E$410="Not Acc.",$E$410="N/L",$I410="N/A",$I410="Not Avail.",$I410="Not Acc.",$I410="N/L"),"",L410*IFERROR(INDEX('{Dropdowns}'!$J:$J,MATCH($E$410&amp;"|"&amp;$I410,'{Dropdowns}'!$H:$H,0)),0)*IFERROR(INDEX('{Dropdowns}'!$K:$K,MATCH($E$410&amp;"|"&amp;$I410,'{Dropdowns}'!$H:$H,0)),0)))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IF(OR($I411="",J411=""),"",IF(OR(ISTEXT(J411),$E$410="N/A",$E$410="Not Avail.",$E$410="Not Acc.",$E$410="N/L",$I411="N/A",$I411="Not Avail.",$I411="Not Acc.",$I411="N/L"),"",J411*IFERROR(INDEX('{Dropdowns}'!$J:$J,MATCH($E$410&amp;"|"&amp;$I411,'{Dropdowns}'!$H:$H,0)),0)*IFERROR(INDEX('{Dropdowns}'!$K:$K,MATCH($E$410&amp;"|"&amp;$I411,'{Dropdowns}'!$H:$H,0)),0)))</f>
        <v/>
      </c>
      <c r="L411" s="195">
        <f>IF(COUNT(S411:U411)=0,"",AVERAGE(S411:U411))</f>
        <v/>
      </c>
      <c r="M411" s="195">
        <f>IF(OR($I411="",L411=""),"",IF(OR(ISTEXT(L411),$E$410="N/A",$E$410="Not Avail.",$E$410="Not Acc.",$E$410="N/L",$I411="N/A",$I411="Not Avail.",$I411="Not Acc.",$I411="N/L"),"",L411*IFERROR(INDEX('{Dropdowns}'!$J:$J,MATCH($E$410&amp;"|"&amp;$I411,'{Dropdowns}'!$H:$H,0)),0)*IFERROR(INDEX('{Dropdowns}'!$K:$K,MATCH($E$410&amp;"|"&amp;$I411,'{Dropdowns}'!$H:$H,0)),0)))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IF(OR($I412="",J412=""),"",IF(OR(ISTEXT(J412),$E$410="N/A",$E$410="Not Avail.",$E$410="Not Acc.",$E$410="N/L",$I412="N/A",$I412="Not Avail.",$I412="Not Acc.",$I412="N/L"),"",J412*IFERROR(INDEX('{Dropdowns}'!$J:$J,MATCH($E$410&amp;"|"&amp;$I412,'{Dropdowns}'!$H:$H,0)),0)*IFERROR(INDEX('{Dropdowns}'!$K:$K,MATCH($E$410&amp;"|"&amp;$I412,'{Dropdowns}'!$H:$H,0)),0)))</f>
        <v/>
      </c>
      <c r="L412" s="195">
        <f>IF(COUNT(S412:U412)=0,"",AVERAGE(S412:U412))</f>
        <v/>
      </c>
      <c r="M412" s="195">
        <f>IF(OR($I412="",L412=""),"",IF(OR(ISTEXT(L412),$E$410="N/A",$E$410="Not Avail.",$E$410="Not Acc.",$E$410="N/L",$I412="N/A",$I412="Not Avail.",$I412="Not Acc.",$I412="N/L"),"",L412*IFERROR(INDEX('{Dropdowns}'!$J:$J,MATCH($E$410&amp;"|"&amp;$I412,'{Dropdowns}'!$H:$H,0)),0)*IFERROR(INDEX('{Dropdowns}'!$K:$K,MATCH($E$410&amp;"|"&amp;$I412,'{Dropdowns}'!$H:$H,0)),0)))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IF(OR($I413="",J413=""),"",IF(OR(ISTEXT(J413),$E$410="N/A",$E$410="Not Avail.",$E$410="Not Acc.",$E$410="N/L",$I413="N/A",$I413="Not Avail.",$I413="Not Acc.",$I413="N/L"),"",J413*IFERROR(INDEX('{Dropdowns}'!$J:$J,MATCH($E$410&amp;"|"&amp;$I413,'{Dropdowns}'!$H:$H,0)),0)*IFERROR(INDEX('{Dropdowns}'!$K:$K,MATCH($E$410&amp;"|"&amp;$I413,'{Dropdowns}'!$H:$H,0)),0)))</f>
        <v/>
      </c>
      <c r="L413" s="195">
        <f>IF(COUNT(S413:U413)=0,"",AVERAGE(S413:U413))</f>
        <v/>
      </c>
      <c r="M413" s="195">
        <f>IF(OR($I413="",L413=""),"",IF(OR(ISTEXT(L413),$E$410="N/A",$E$410="Not Avail.",$E$410="Not Acc.",$E$410="N/L",$I413="N/A",$I413="Not Avail.",$I413="Not Acc.",$I413="N/L"),"",L413*IFERROR(INDEX('{Dropdowns}'!$J:$J,MATCH($E$410&amp;"|"&amp;$I413,'{Dropdowns}'!$H:$H,0)),0)*IFERROR(INDEX('{Dropdowns}'!$K:$K,MATCH($E$410&amp;"|"&amp;$I413,'{Dropdowns}'!$H:$H,0)),0)))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IF(OR(B414="",B414=0),"",IF(F414="",IF(D414="","",IF(OR(ISTEXT(D414),ISTEXT(B414)),"",D414/B414)),IF(OR(ISTEXT(F414),ISTEXT(B414)),"",F414/B414)))</f>
        <v/>
      </c>
      <c r="I414" s="291" t="n"/>
      <c r="J414" s="195">
        <f>IF(COUNT(P414:R414)=0,"",AVERAGE(P414:R414))</f>
        <v/>
      </c>
      <c r="K414" s="195">
        <f>IF(OR($I414="",J414=""),"",IF(OR(ISTEXT(J414),$E$410="N/A",$E$410="Not Avail.",$E$410="Not Acc.",$E$410="N/L",$I414="N/A",$I414="Not Avail.",$I414="Not Acc.",$I414="N/L"),"",J414*IFERROR(INDEX('{Dropdowns}'!$J:$J,MATCH($E$410&amp;"|"&amp;$I414,'{Dropdowns}'!$H:$H,0)),0)*IFERROR(INDEX('{Dropdowns}'!$K:$K,MATCH($E$410&amp;"|"&amp;$I414,'{Dropdowns}'!$H:$H,0)),0)))</f>
        <v/>
      </c>
      <c r="L414" s="195">
        <f>IF(COUNT(S414:U414)=0,"",AVERAGE(S414:U414))</f>
        <v/>
      </c>
      <c r="M414" s="195">
        <f>IF(OR($I414="",L414=""),"",IF(OR(ISTEXT(L414),$E$410="N/A",$E$410="Not Avail.",$E$410="Not Acc.",$E$410="N/L",$I414="N/A",$I414="Not Avail.",$I414="Not Acc.",$I414="N/L"),"",L414*IFERROR(INDEX('{Dropdowns}'!$J:$J,MATCH($E$410&amp;"|"&amp;$I414,'{Dropdowns}'!$H:$H,0)),0)*IFERROR(INDEX('{Dropdowns}'!$K:$K,MATCH($E$410&amp;"|"&amp;$I414,'{Dropdowns}'!$H:$H,0)),0)))</f>
        <v/>
      </c>
      <c r="P414" s="455" t="n"/>
    </row>
    <row r="415" ht="13.35" customHeight="1" s="162">
      <c r="B415" s="195" t="inlineStr">
        <is>
          <t>CFM / ft</t>
        </is>
      </c>
      <c r="C415" s="173" t="n"/>
      <c r="D415" s="195">
        <f>IF(OR(D414="",E403="",E403=0),"",IF(OR(ISTEXT(D414),ISTEXT(E403)),"",D414/E403))</f>
        <v/>
      </c>
      <c r="E415" s="173" t="n"/>
      <c r="F415" s="195">
        <f>IF(OR(F414="",E403="",E403=0),"",IF(OR(ISTEXT(F414),ISTEXT(E403)),"",F414/E403))</f>
        <v/>
      </c>
      <c r="G415" s="173" t="n"/>
      <c r="I415" s="291" t="n"/>
      <c r="J415" s="195">
        <f>IF(COUNT(P415:R415)=0,"",AVERAGE(P415:R415))</f>
        <v/>
      </c>
      <c r="K415" s="195">
        <f>IF(OR($I415="",J415=""),"",IF(OR(ISTEXT(J415),$E$410="N/A",$E$410="Not Avail.",$E$410="Not Acc.",$E$410="N/L",$I415="N/A",$I415="Not Avail.",$I415="Not Acc.",$I415="N/L"),"",J415*IFERROR(INDEX('{Dropdowns}'!$J:$J,MATCH($E$410&amp;"|"&amp;$I415,'{Dropdowns}'!$H:$H,0)),0)*IFERROR(INDEX('{Dropdowns}'!$K:$K,MATCH($E$410&amp;"|"&amp;$I415,'{Dropdowns}'!$H:$H,0)),0)))</f>
        <v/>
      </c>
      <c r="L415" s="195">
        <f>IF(COUNT(S415:U415)=0,"",AVERAGE(S415:U415))</f>
        <v/>
      </c>
      <c r="M415" s="195">
        <f>IF(OR($I415="",L415=""),"",IF(OR(ISTEXT(L415),$E$410="N/A",$E$410="Not Avail.",$E$410="Not Acc.",$E$410="N/L",$I415="N/A",$I415="Not Avail.",$I415="Not Acc.",$I415="N/L"),"",L415*IFERROR(INDEX('{Dropdowns}'!$J:$J,MATCH($E$410&amp;"|"&amp;$I415,'{Dropdowns}'!$H:$H,0)),0)*IFERROR(INDEX('{Dropdowns}'!$K:$K,MATCH($E$410&amp;"|"&amp;$I415,'{Dropdowns}'!$H:$H,0)),0)))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IF(OR($I423="",J423=""),"",IF(OR(ISTEXT(J423),$E$431="N/A",$E$431="Not Avail.",$E$431="Not Acc.",$E$431="N/L",$I423="N/A",$I423="Not Avail.",$I423="Not Acc.",$I423="N/L"),"",J423*IFERROR(INDEX('{Dropdowns}'!$J:$J,MATCH($E$431&amp;"|"&amp;$I423,'{Dropdowns}'!$H:$H,0)),0)*IFERROR(INDEX('{Dropdowns}'!$K:$K,MATCH($E$431&amp;"|"&amp;$I423,'{Dropdowns}'!$H:$H,0)),0)))</f>
        <v/>
      </c>
      <c r="L423" s="195">
        <f>IF(COUNT(S423:U423)=0,"",AVERAGE(S423:U423))</f>
        <v/>
      </c>
      <c r="M423" s="195">
        <f>IF(OR($I423="",L423=""),"",IF(OR(ISTEXT(L423),$E$431="N/A",$E$431="Not Avail.",$E$431="Not Acc.",$E$431="N/L",$I423="N/A",$I423="Not Avail.",$I423="Not Acc.",$I423="N/L"),"",L423*IFERROR(INDEX('{Dropdowns}'!$J:$J,MATCH($E$431&amp;"|"&amp;$I423,'{Dropdowns}'!$H:$H,0)),0)*IFERROR(INDEX('{Dropdowns}'!$K:$K,MATCH($E$431&amp;"|"&amp;$I423,'{Dropdowns}'!$H:$H,0)),0)))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IF(OR($I424="",J424=""),"",IF(OR(ISTEXT(J424),$E$431="N/A",$E$431="Not Avail.",$E$431="Not Acc.",$E$431="N/L",$I424="N/A",$I424="Not Avail.",$I424="Not Acc.",$I424="N/L"),"",J424*IFERROR(INDEX('{Dropdowns}'!$J:$J,MATCH($E$431&amp;"|"&amp;$I424,'{Dropdowns}'!$H:$H,0)),0)*IFERROR(INDEX('{Dropdowns}'!$K:$K,MATCH($E$431&amp;"|"&amp;$I424,'{Dropdowns}'!$H:$H,0)),0)))</f>
        <v/>
      </c>
      <c r="L424" s="195">
        <f>IF(COUNT(S424:U424)=0,"",AVERAGE(S424:U424))</f>
        <v/>
      </c>
      <c r="M424" s="195">
        <f>IF(OR($I424="",L424=""),"",IF(OR(ISTEXT(L424),$E$431="N/A",$E$431="Not Avail.",$E$431="Not Acc.",$E$431="N/L",$I424="N/A",$I424="Not Avail.",$I424="Not Acc.",$I424="N/L"),"",L424*IFERROR(INDEX('{Dropdowns}'!$J:$J,MATCH($E$431&amp;"|"&amp;$I424,'{Dropdowns}'!$H:$H,0)),0)*IFERROR(INDEX('{Dropdowns}'!$K:$K,MATCH($E$431&amp;"|"&amp;$I424,'{Dropdowns}'!$H:$H,0)),0)))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IF(OR($I425="",J425=""),"",IF(OR(ISTEXT(J425),$E$431="N/A",$E$431="Not Avail.",$E$431="Not Acc.",$E$431="N/L",$I425="N/A",$I425="Not Avail.",$I425="Not Acc.",$I425="N/L"),"",J425*IFERROR(INDEX('{Dropdowns}'!$J:$J,MATCH($E$431&amp;"|"&amp;$I425,'{Dropdowns}'!$H:$H,0)),0)*IFERROR(INDEX('{Dropdowns}'!$K:$K,MATCH($E$431&amp;"|"&amp;$I425,'{Dropdowns}'!$H:$H,0)),0)))</f>
        <v/>
      </c>
      <c r="L425" s="195">
        <f>IF(COUNT(S425:U425)=0,"",AVERAGE(S425:U425))</f>
        <v/>
      </c>
      <c r="M425" s="195">
        <f>IF(OR($I425="",L425=""),"",IF(OR(ISTEXT(L425),$E$431="N/A",$E$431="Not Avail.",$E$431="Not Acc.",$E$431="N/L",$I425="N/A",$I425="Not Avail.",$I425="Not Acc.",$I425="N/L"),"",L425*IFERROR(INDEX('{Dropdowns}'!$J:$J,MATCH($E$431&amp;"|"&amp;$I425,'{Dropdowns}'!$H:$H,0)),0)*IFERROR(INDEX('{Dropdowns}'!$K:$K,MATCH($E$431&amp;"|"&amp;$I425,'{Dropdowns}'!$H:$H,0)),0)))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IF(OR($I426="",J426=""),"",IF(OR(ISTEXT(J426),$E$431="N/A",$E$431="Not Avail.",$E$431="Not Acc.",$E$431="N/L",$I426="N/A",$I426="Not Avail.",$I426="Not Acc.",$I426="N/L"),"",J426*IFERROR(INDEX('{Dropdowns}'!$J:$J,MATCH($E$431&amp;"|"&amp;$I426,'{Dropdowns}'!$H:$H,0)),0)*IFERROR(INDEX('{Dropdowns}'!$K:$K,MATCH($E$431&amp;"|"&amp;$I426,'{Dropdowns}'!$H:$H,0)),0)))</f>
        <v/>
      </c>
      <c r="L426" s="195">
        <f>IF(COUNT(S426:U426)=0,"",AVERAGE(S426:U426))</f>
        <v/>
      </c>
      <c r="M426" s="195">
        <f>IF(OR($I426="",L426=""),"",IF(OR(ISTEXT(L426),$E$431="N/A",$E$431="Not Avail.",$E$431="Not Acc.",$E$431="N/L",$I426="N/A",$I426="Not Avail.",$I426="Not Acc.",$I426="N/L"),"",L426*IFERROR(INDEX('{Dropdowns}'!$J:$J,MATCH($E$431&amp;"|"&amp;$I426,'{Dropdowns}'!$H:$H,0)),0)*IFERROR(INDEX('{Dropdowns}'!$K:$K,MATCH($E$431&amp;"|"&amp;$I426,'{Dropdowns}'!$H:$H,0)),0)))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IF(OR($I427="",J427=""),"",IF(OR(ISTEXT(J427),$E$431="N/A",$E$431="Not Avail.",$E$431="Not Acc.",$E$431="N/L",$I427="N/A",$I427="Not Avail.",$I427="Not Acc.",$I427="N/L"),"",J427*IFERROR(INDEX('{Dropdowns}'!$J:$J,MATCH($E$431&amp;"|"&amp;$I427,'{Dropdowns}'!$H:$H,0)),0)*IFERROR(INDEX('{Dropdowns}'!$K:$K,MATCH($E$431&amp;"|"&amp;$I427,'{Dropdowns}'!$H:$H,0)),0)))</f>
        <v/>
      </c>
      <c r="L427" s="195">
        <f>IF(COUNT(S427:U427)=0,"",AVERAGE(S427:U427))</f>
        <v/>
      </c>
      <c r="M427" s="195">
        <f>IF(OR($I427="",L427=""),"",IF(OR(ISTEXT(L427),$E$431="N/A",$E$431="Not Avail.",$E$431="Not Acc.",$E$431="N/L",$I427="N/A",$I427="Not Avail.",$I427="Not Acc.",$I427="N/L"),"",L427*IFERROR(INDEX('{Dropdowns}'!$J:$J,MATCH($E$431&amp;"|"&amp;$I427,'{Dropdowns}'!$H:$H,0)),0)*IFERROR(INDEX('{Dropdowns}'!$K:$K,MATCH($E$431&amp;"|"&amp;$I427,'{Dropdowns}'!$H:$H,0)),0)))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IF(OR($I428="",J428=""),"",IF(OR(ISTEXT(J428),$E$431="N/A",$E$431="Not Avail.",$E$431="Not Acc.",$E$431="N/L",$I428="N/A",$I428="Not Avail.",$I428="Not Acc.",$I428="N/L"),"",J428*IFERROR(INDEX('{Dropdowns}'!$J:$J,MATCH($E$431&amp;"|"&amp;$I428,'{Dropdowns}'!$H:$H,0)),0)*IFERROR(INDEX('{Dropdowns}'!$K:$K,MATCH($E$431&amp;"|"&amp;$I428,'{Dropdowns}'!$H:$H,0)),0)))</f>
        <v/>
      </c>
      <c r="L428" s="195">
        <f>IF(COUNT(S428:U428)=0,"",AVERAGE(S428:U428))</f>
        <v/>
      </c>
      <c r="M428" s="195">
        <f>IF(OR($I428="",L428=""),"",IF(OR(ISTEXT(L428),$E$431="N/A",$E$431="Not Avail.",$E$431="Not Acc.",$E$431="N/L",$I428="N/A",$I428="Not Avail.",$I428="Not Acc.",$I428="N/L"),"",L428*IFERROR(INDEX('{Dropdowns}'!$J:$J,MATCH($E$431&amp;"|"&amp;$I428,'{Dropdowns}'!$H:$H,0)),0)*IFERROR(INDEX('{Dropdowns}'!$K:$K,MATCH($E$431&amp;"|"&amp;$I428,'{Dropdowns}'!$H:$H,0)),0)))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IF(OR($I429="",J429=""),"",IF(OR(ISTEXT(J429),$E$431="N/A",$E$431="Not Avail.",$E$431="Not Acc.",$E$431="N/L",$I429="N/A",$I429="Not Avail.",$I429="Not Acc.",$I429="N/L"),"",J429*IFERROR(INDEX('{Dropdowns}'!$J:$J,MATCH($E$431&amp;"|"&amp;$I429,'{Dropdowns}'!$H:$H,0)),0)*IFERROR(INDEX('{Dropdowns}'!$K:$K,MATCH($E$431&amp;"|"&amp;$I429,'{Dropdowns}'!$H:$H,0)),0)))</f>
        <v/>
      </c>
      <c r="L429" s="195">
        <f>IF(COUNT(S429:U429)=0,"",AVERAGE(S429:U429))</f>
        <v/>
      </c>
      <c r="M429" s="195">
        <f>IF(OR($I429="",L429=""),"",IF(OR(ISTEXT(L429),$E$431="N/A",$E$431="Not Avail.",$E$431="Not Acc.",$E$431="N/L",$I429="N/A",$I429="Not Avail.",$I429="Not Acc.",$I429="N/L"),"",L429*IFERROR(INDEX('{Dropdowns}'!$J:$J,MATCH($E$431&amp;"|"&amp;$I429,'{Dropdowns}'!$H:$H,0)),0)*IFERROR(INDEX('{Dropdowns}'!$K:$K,MATCH($E$431&amp;"|"&amp;$I429,'{Dropdowns}'!$H:$H,0)),0)))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IF(OR($I430="",J430=""),"",IF(OR(ISTEXT(J430),$E$431="N/A",$E$431="Not Avail.",$E$431="Not Acc.",$E$431="N/L",$I430="N/A",$I430="Not Avail.",$I430="Not Acc.",$I430="N/L"),"",J430*IFERROR(INDEX('{Dropdowns}'!$J:$J,MATCH($E$431&amp;"|"&amp;$I430,'{Dropdowns}'!$H:$H,0)),0)*IFERROR(INDEX('{Dropdowns}'!$K:$K,MATCH($E$431&amp;"|"&amp;$I430,'{Dropdowns}'!$H:$H,0)),0)))</f>
        <v/>
      </c>
      <c r="L430" s="195">
        <f>IF(COUNT(S430:U430)=0,"",AVERAGE(S430:U430))</f>
        <v/>
      </c>
      <c r="M430" s="195">
        <f>IF(OR($I430="",L430=""),"",IF(OR(ISTEXT(L430),$E$431="N/A",$E$431="Not Avail.",$E$431="Not Acc.",$E$431="N/L",$I430="N/A",$I430="Not Avail.",$I430="Not Acc.",$I430="N/L"),"",L430*IFERROR(INDEX('{Dropdowns}'!$J:$J,MATCH($E$431&amp;"|"&amp;$I430,'{Dropdowns}'!$H:$H,0)),0)*IFERROR(INDEX('{Dropdowns}'!$K:$K,MATCH($E$431&amp;"|"&amp;$I430,'{Dropdowns}'!$H:$H,0)),0)))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IF(OR($I431="",J431=""),"",IF(OR(ISTEXT(J431),$E$431="N/A",$E$431="Not Avail.",$E$431="Not Acc.",$E$431="N/L",$I431="N/A",$I431="Not Avail.",$I431="Not Acc.",$I431="N/L"),"",J431*IFERROR(INDEX('{Dropdowns}'!$J:$J,MATCH($E$431&amp;"|"&amp;$I431,'{Dropdowns}'!$H:$H,0)),0)*IFERROR(INDEX('{Dropdowns}'!$K:$K,MATCH($E$431&amp;"|"&amp;$I431,'{Dropdowns}'!$H:$H,0)),0)))</f>
        <v/>
      </c>
      <c r="L431" s="195">
        <f>IF(COUNT(S431:U431)=0,"",AVERAGE(S431:U431))</f>
        <v/>
      </c>
      <c r="M431" s="195">
        <f>IF(OR($I431="",L431=""),"",IF(OR(ISTEXT(L431),$E$431="N/A",$E$431="Not Avail.",$E$431="Not Acc.",$E$431="N/L",$I431="N/A",$I431="Not Avail.",$I431="Not Acc.",$I431="N/L"),"",L431*IFERROR(INDEX('{Dropdowns}'!$J:$J,MATCH($E$431&amp;"|"&amp;$I431,'{Dropdowns}'!$H:$H,0)),0)*IFERROR(INDEX('{Dropdowns}'!$K:$K,MATCH($E$431&amp;"|"&amp;$I431,'{Dropdowns}'!$H:$H,0)),0)))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IF(OR($I432="",J432=""),"",IF(OR(ISTEXT(J432),$E$431="N/A",$E$431="Not Avail.",$E$431="Not Acc.",$E$431="N/L",$I432="N/A",$I432="Not Avail.",$I432="Not Acc.",$I432="N/L"),"",J432*IFERROR(INDEX('{Dropdowns}'!$J:$J,MATCH($E$431&amp;"|"&amp;$I432,'{Dropdowns}'!$H:$H,0)),0)*IFERROR(INDEX('{Dropdowns}'!$K:$K,MATCH($E$431&amp;"|"&amp;$I432,'{Dropdowns}'!$H:$H,0)),0)))</f>
        <v/>
      </c>
      <c r="L432" s="195">
        <f>IF(COUNT(S432:U432)=0,"",AVERAGE(S432:U432))</f>
        <v/>
      </c>
      <c r="M432" s="195">
        <f>IF(OR($I432="",L432=""),"",IF(OR(ISTEXT(L432),$E$431="N/A",$E$431="Not Avail.",$E$431="Not Acc.",$E$431="N/L",$I432="N/A",$I432="Not Avail.",$I432="Not Acc.",$I432="N/L"),"",L432*IFERROR(INDEX('{Dropdowns}'!$J:$J,MATCH($E$431&amp;"|"&amp;$I432,'{Dropdowns}'!$H:$H,0)),0)*IFERROR(INDEX('{Dropdowns}'!$K:$K,MATCH($E$431&amp;"|"&amp;$I432,'{Dropdowns}'!$H:$H,0)),0)))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IF(OR($I433="",J433=""),"",IF(OR(ISTEXT(J433),$E$431="N/A",$E$431="Not Avail.",$E$431="Not Acc.",$E$431="N/L",$I433="N/A",$I433="Not Avail.",$I433="Not Acc.",$I433="N/L"),"",J433*IFERROR(INDEX('{Dropdowns}'!$J:$J,MATCH($E$431&amp;"|"&amp;$I433,'{Dropdowns}'!$H:$H,0)),0)*IFERROR(INDEX('{Dropdowns}'!$K:$K,MATCH($E$431&amp;"|"&amp;$I433,'{Dropdowns}'!$H:$H,0)),0)))</f>
        <v/>
      </c>
      <c r="L433" s="195">
        <f>IF(COUNT(S433:U433)=0,"",AVERAGE(S433:U433))</f>
        <v/>
      </c>
      <c r="M433" s="195">
        <f>IF(OR($I433="",L433=""),"",IF(OR(ISTEXT(L433),$E$431="N/A",$E$431="Not Avail.",$E$431="Not Acc.",$E$431="N/L",$I433="N/A",$I433="Not Avail.",$I433="Not Acc.",$I433="N/L"),"",L433*IFERROR(INDEX('{Dropdowns}'!$J:$J,MATCH($E$431&amp;"|"&amp;$I433,'{Dropdowns}'!$H:$H,0)),0)*IFERROR(INDEX('{Dropdowns}'!$K:$K,MATCH($E$431&amp;"|"&amp;$I433,'{Dropdowns}'!$H:$H,0)),0)))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IF(OR($I434="",J434=""),"",IF(OR(ISTEXT(J434),$E$431="N/A",$E$431="Not Avail.",$E$431="Not Acc.",$E$431="N/L",$I434="N/A",$I434="Not Avail.",$I434="Not Acc.",$I434="N/L"),"",J434*IFERROR(INDEX('{Dropdowns}'!$J:$J,MATCH($E$431&amp;"|"&amp;$I434,'{Dropdowns}'!$H:$H,0)),0)*IFERROR(INDEX('{Dropdowns}'!$K:$K,MATCH($E$431&amp;"|"&amp;$I434,'{Dropdowns}'!$H:$H,0)),0)))</f>
        <v/>
      </c>
      <c r="L434" s="195">
        <f>IF(COUNT(S434:U434)=0,"",AVERAGE(S434:U434))</f>
        <v/>
      </c>
      <c r="M434" s="195">
        <f>IF(OR($I434="",L434=""),"",IF(OR(ISTEXT(L434),$E$431="N/A",$E$431="Not Avail.",$E$431="Not Acc.",$E$431="N/L",$I434="N/A",$I434="Not Avail.",$I434="Not Acc.",$I434="N/L"),"",L434*IFERROR(INDEX('{Dropdowns}'!$J:$J,MATCH($E$431&amp;"|"&amp;$I434,'{Dropdowns}'!$H:$H,0)),0)*IFERROR(INDEX('{Dropdowns}'!$K:$K,MATCH($E$431&amp;"|"&amp;$I434,'{Dropdowns}'!$H:$H,0)),0)))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IF(OR(B435="",B435=0),"",IF(F435="",IF(D435="","",IF(OR(ISTEXT(D435),ISTEXT(B435)),"",D435/B435)),IF(OR(ISTEXT(F435),ISTEXT(B435)),"",F435/B435)))</f>
        <v/>
      </c>
      <c r="I435" s="291" t="n"/>
      <c r="J435" s="195">
        <f>IF(COUNT(P435:R435)=0,"",AVERAGE(P435:R435))</f>
        <v/>
      </c>
      <c r="K435" s="195">
        <f>IF(OR($I435="",J435=""),"",IF(OR(ISTEXT(J435),$E$431="N/A",$E$431="Not Avail.",$E$431="Not Acc.",$E$431="N/L",$I435="N/A",$I435="Not Avail.",$I435="Not Acc.",$I435="N/L"),"",J435*IFERROR(INDEX('{Dropdowns}'!$J:$J,MATCH($E$431&amp;"|"&amp;$I435,'{Dropdowns}'!$H:$H,0)),0)*IFERROR(INDEX('{Dropdowns}'!$K:$K,MATCH($E$431&amp;"|"&amp;$I435,'{Dropdowns}'!$H:$H,0)),0)))</f>
        <v/>
      </c>
      <c r="L435" s="195">
        <f>IF(COUNT(S435:U435)=0,"",AVERAGE(S435:U435))</f>
        <v/>
      </c>
      <c r="M435" s="195">
        <f>IF(OR($I435="",L435=""),"",IF(OR(ISTEXT(L435),$E$431="N/A",$E$431="Not Avail.",$E$431="Not Acc.",$E$431="N/L",$I435="N/A",$I435="Not Avail.",$I435="Not Acc.",$I435="N/L"),"",L435*IFERROR(INDEX('{Dropdowns}'!$J:$J,MATCH($E$431&amp;"|"&amp;$I435,'{Dropdowns}'!$H:$H,0)),0)*IFERROR(INDEX('{Dropdowns}'!$K:$K,MATCH($E$431&amp;"|"&amp;$I435,'{Dropdowns}'!$H:$H,0)),0)))</f>
        <v/>
      </c>
      <c r="P435" s="455" t="n"/>
    </row>
    <row r="436" ht="13.35" customHeight="1" s="162">
      <c r="B436" s="195" t="inlineStr">
        <is>
          <t>CFM / ft</t>
        </is>
      </c>
      <c r="C436" s="173" t="n"/>
      <c r="D436" s="195">
        <f>IF(OR(D435="",E424="",E424=0),"",IF(OR(ISTEXT(D435),ISTEXT(E424)),"",D435/E424))</f>
        <v/>
      </c>
      <c r="E436" s="173" t="n"/>
      <c r="F436" s="195">
        <f>IF(OR(F435="",E424="",E424=0),"",IF(OR(ISTEXT(F435),ISTEXT(E424)),"",F435/E424))</f>
        <v/>
      </c>
      <c r="G436" s="173" t="n"/>
      <c r="I436" s="291" t="n"/>
      <c r="J436" s="195">
        <f>IF(COUNT(P436:R436)=0,"",AVERAGE(P436:R436))</f>
        <v/>
      </c>
      <c r="K436" s="195">
        <f>IF(OR($I436="",J436=""),"",IF(OR(ISTEXT(J436),$E$431="N/A",$E$431="Not Avail.",$E$431="Not Acc.",$E$431="N/L",$I436="N/A",$I436="Not Avail.",$I436="Not Acc.",$I436="N/L"),"",J436*IFERROR(INDEX('{Dropdowns}'!$J:$J,MATCH($E$431&amp;"|"&amp;$I436,'{Dropdowns}'!$H:$H,0)),0)*IFERROR(INDEX('{Dropdowns}'!$K:$K,MATCH($E$431&amp;"|"&amp;$I436,'{Dropdowns}'!$H:$H,0)),0)))</f>
        <v/>
      </c>
      <c r="L436" s="195">
        <f>IF(COUNT(S436:U436)=0,"",AVERAGE(S436:U436))</f>
        <v/>
      </c>
      <c r="M436" s="195">
        <f>IF(OR($I436="",L436=""),"",IF(OR(ISTEXT(L436),$E$431="N/A",$E$431="Not Avail.",$E$431="Not Acc.",$E$431="N/L",$I436="N/A",$I436="Not Avail.",$I436="Not Acc.",$I436="N/L"),"",L436*IFERROR(INDEX('{Dropdowns}'!$J:$J,MATCH($E$431&amp;"|"&amp;$I436,'{Dropdowns}'!$H:$H,0)),0)*IFERROR(INDEX('{Dropdowns}'!$K:$K,MATCH($E$431&amp;"|"&amp;$I436,'{Dropdowns}'!$H:$H,0)),0)))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IF(OR($I451="",J451=""),"",IF(OR(ISTEXT(J451),$E$459="N/A",$E$459="Not Avail.",$E$459="Not Acc.",$E$459="N/L",$I451="N/A",$I451="Not Avail.",$I451="Not Acc.",$I451="N/L"),"",J451*IFERROR(INDEX('{Dropdowns}'!$J:$J,MATCH($E$459&amp;"|"&amp;$I451,'{Dropdowns}'!$H:$H,0)),0)*IFERROR(INDEX('{Dropdowns}'!$K:$K,MATCH($E$459&amp;"|"&amp;$I451,'{Dropdowns}'!$H:$H,0)),0)))</f>
        <v/>
      </c>
      <c r="L451" s="195">
        <f>IF(COUNT(S451:U451)=0,"",AVERAGE(S451:U451))</f>
        <v/>
      </c>
      <c r="M451" s="195">
        <f>IF(OR($I451="",L451=""),"",IF(OR(ISTEXT(L451),$E$459="N/A",$E$459="Not Avail.",$E$459="Not Acc.",$E$459="N/L",$I451="N/A",$I451="Not Avail.",$I451="Not Acc.",$I451="N/L"),"",L451*IFERROR(INDEX('{Dropdowns}'!$J:$J,MATCH($E$459&amp;"|"&amp;$I451,'{Dropdowns}'!$H:$H,0)),0)*IFERROR(INDEX('{Dropdowns}'!$K:$K,MATCH($E$459&amp;"|"&amp;$I451,'{Dropdowns}'!$H:$H,0)),0)))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IF(OR($I452="",J452=""),"",IF(OR(ISTEXT(J452),$E$459="N/A",$E$459="Not Avail.",$E$459="Not Acc.",$E$459="N/L",$I452="N/A",$I452="Not Avail.",$I452="Not Acc.",$I452="N/L"),"",J452*IFERROR(INDEX('{Dropdowns}'!$J:$J,MATCH($E$459&amp;"|"&amp;$I452,'{Dropdowns}'!$H:$H,0)),0)*IFERROR(INDEX('{Dropdowns}'!$K:$K,MATCH($E$459&amp;"|"&amp;$I452,'{Dropdowns}'!$H:$H,0)),0)))</f>
        <v/>
      </c>
      <c r="L452" s="195">
        <f>IF(COUNT(S452:U452)=0,"",AVERAGE(S452:U452))</f>
        <v/>
      </c>
      <c r="M452" s="195">
        <f>IF(OR($I452="",L452=""),"",IF(OR(ISTEXT(L452),$E$459="N/A",$E$459="Not Avail.",$E$459="Not Acc.",$E$459="N/L",$I452="N/A",$I452="Not Avail.",$I452="Not Acc.",$I452="N/L"),"",L452*IFERROR(INDEX('{Dropdowns}'!$J:$J,MATCH($E$459&amp;"|"&amp;$I452,'{Dropdowns}'!$H:$H,0)),0)*IFERROR(INDEX('{Dropdowns}'!$K:$K,MATCH($E$459&amp;"|"&amp;$I452,'{Dropdowns}'!$H:$H,0)),0)))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IF(OR($I453="",J453=""),"",IF(OR(ISTEXT(J453),$E$459="N/A",$E$459="Not Avail.",$E$459="Not Acc.",$E$459="N/L",$I453="N/A",$I453="Not Avail.",$I453="Not Acc.",$I453="N/L"),"",J453*IFERROR(INDEX('{Dropdowns}'!$J:$J,MATCH($E$459&amp;"|"&amp;$I453,'{Dropdowns}'!$H:$H,0)),0)*IFERROR(INDEX('{Dropdowns}'!$K:$K,MATCH($E$459&amp;"|"&amp;$I453,'{Dropdowns}'!$H:$H,0)),0)))</f>
        <v/>
      </c>
      <c r="L453" s="195">
        <f>IF(COUNT(S453:U453)=0,"",AVERAGE(S453:U453))</f>
        <v/>
      </c>
      <c r="M453" s="195">
        <f>IF(OR($I453="",L453=""),"",IF(OR(ISTEXT(L453),$E$459="N/A",$E$459="Not Avail.",$E$459="Not Acc.",$E$459="N/L",$I453="N/A",$I453="Not Avail.",$I453="Not Acc.",$I453="N/L"),"",L453*IFERROR(INDEX('{Dropdowns}'!$J:$J,MATCH($E$459&amp;"|"&amp;$I453,'{Dropdowns}'!$H:$H,0)),0)*IFERROR(INDEX('{Dropdowns}'!$K:$K,MATCH($E$459&amp;"|"&amp;$I453,'{Dropdowns}'!$H:$H,0)),0)))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IF(OR($I454="",J454=""),"",IF(OR(ISTEXT(J454),$E$459="N/A",$E$459="Not Avail.",$E$459="Not Acc.",$E$459="N/L",$I454="N/A",$I454="Not Avail.",$I454="Not Acc.",$I454="N/L"),"",J454*IFERROR(INDEX('{Dropdowns}'!$J:$J,MATCH($E$459&amp;"|"&amp;$I454,'{Dropdowns}'!$H:$H,0)),0)*IFERROR(INDEX('{Dropdowns}'!$K:$K,MATCH($E$459&amp;"|"&amp;$I454,'{Dropdowns}'!$H:$H,0)),0)))</f>
        <v/>
      </c>
      <c r="L454" s="195">
        <f>IF(COUNT(S454:U454)=0,"",AVERAGE(S454:U454))</f>
        <v/>
      </c>
      <c r="M454" s="195">
        <f>IF(OR($I454="",L454=""),"",IF(OR(ISTEXT(L454),$E$459="N/A",$E$459="Not Avail.",$E$459="Not Acc.",$E$459="N/L",$I454="N/A",$I454="Not Avail.",$I454="Not Acc.",$I454="N/L"),"",L454*IFERROR(INDEX('{Dropdowns}'!$J:$J,MATCH($E$459&amp;"|"&amp;$I454,'{Dropdowns}'!$H:$H,0)),0)*IFERROR(INDEX('{Dropdowns}'!$K:$K,MATCH($E$459&amp;"|"&amp;$I454,'{Dropdowns}'!$H:$H,0)),0)))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IF(OR($I455="",J455=""),"",IF(OR(ISTEXT(J455),$E$459="N/A",$E$459="Not Avail.",$E$459="Not Acc.",$E$459="N/L",$I455="N/A",$I455="Not Avail.",$I455="Not Acc.",$I455="N/L"),"",J455*IFERROR(INDEX('{Dropdowns}'!$J:$J,MATCH($E$459&amp;"|"&amp;$I455,'{Dropdowns}'!$H:$H,0)),0)*IFERROR(INDEX('{Dropdowns}'!$K:$K,MATCH($E$459&amp;"|"&amp;$I455,'{Dropdowns}'!$H:$H,0)),0)))</f>
        <v/>
      </c>
      <c r="L455" s="195">
        <f>IF(COUNT(S455:U455)=0,"",AVERAGE(S455:U455))</f>
        <v/>
      </c>
      <c r="M455" s="195">
        <f>IF(OR($I455="",L455=""),"",IF(OR(ISTEXT(L455),$E$459="N/A",$E$459="Not Avail.",$E$459="Not Acc.",$E$459="N/L",$I455="N/A",$I455="Not Avail.",$I455="Not Acc.",$I455="N/L"),"",L455*IFERROR(INDEX('{Dropdowns}'!$J:$J,MATCH($E$459&amp;"|"&amp;$I455,'{Dropdowns}'!$H:$H,0)),0)*IFERROR(INDEX('{Dropdowns}'!$K:$K,MATCH($E$459&amp;"|"&amp;$I455,'{Dropdowns}'!$H:$H,0)),0)))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IF(OR($I456="",J456=""),"",IF(OR(ISTEXT(J456),$E$459="N/A",$E$459="Not Avail.",$E$459="Not Acc.",$E$459="N/L",$I456="N/A",$I456="Not Avail.",$I456="Not Acc.",$I456="N/L"),"",J456*IFERROR(INDEX('{Dropdowns}'!$J:$J,MATCH($E$459&amp;"|"&amp;$I456,'{Dropdowns}'!$H:$H,0)),0)*IFERROR(INDEX('{Dropdowns}'!$K:$K,MATCH($E$459&amp;"|"&amp;$I456,'{Dropdowns}'!$H:$H,0)),0)))</f>
        <v/>
      </c>
      <c r="L456" s="195">
        <f>IF(COUNT(S456:U456)=0,"",AVERAGE(S456:U456))</f>
        <v/>
      </c>
      <c r="M456" s="195">
        <f>IF(OR($I456="",L456=""),"",IF(OR(ISTEXT(L456),$E$459="N/A",$E$459="Not Avail.",$E$459="Not Acc.",$E$459="N/L",$I456="N/A",$I456="Not Avail.",$I456="Not Acc.",$I456="N/L"),"",L456*IFERROR(INDEX('{Dropdowns}'!$J:$J,MATCH($E$459&amp;"|"&amp;$I456,'{Dropdowns}'!$H:$H,0)),0)*IFERROR(INDEX('{Dropdowns}'!$K:$K,MATCH($E$459&amp;"|"&amp;$I456,'{Dropdowns}'!$H:$H,0)),0)))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IF(OR($I457="",J457=""),"",IF(OR(ISTEXT(J457),$E$459="N/A",$E$459="Not Avail.",$E$459="Not Acc.",$E$459="N/L",$I457="N/A",$I457="Not Avail.",$I457="Not Acc.",$I457="N/L"),"",J457*IFERROR(INDEX('{Dropdowns}'!$J:$J,MATCH($E$459&amp;"|"&amp;$I457,'{Dropdowns}'!$H:$H,0)),0)*IFERROR(INDEX('{Dropdowns}'!$K:$K,MATCH($E$459&amp;"|"&amp;$I457,'{Dropdowns}'!$H:$H,0)),0)))</f>
        <v/>
      </c>
      <c r="L457" s="195">
        <f>IF(COUNT(S457:U457)=0,"",AVERAGE(S457:U457))</f>
        <v/>
      </c>
      <c r="M457" s="195">
        <f>IF(OR($I457="",L457=""),"",IF(OR(ISTEXT(L457),$E$459="N/A",$E$459="Not Avail.",$E$459="Not Acc.",$E$459="N/L",$I457="N/A",$I457="Not Avail.",$I457="Not Acc.",$I457="N/L"),"",L457*IFERROR(INDEX('{Dropdowns}'!$J:$J,MATCH($E$459&amp;"|"&amp;$I457,'{Dropdowns}'!$H:$H,0)),0)*IFERROR(INDEX('{Dropdowns}'!$K:$K,MATCH($E$459&amp;"|"&amp;$I457,'{Dropdowns}'!$H:$H,0)),0)))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IF(OR($I458="",J458=""),"",IF(OR(ISTEXT(J458),$E$459="N/A",$E$459="Not Avail.",$E$459="Not Acc.",$E$459="N/L",$I458="N/A",$I458="Not Avail.",$I458="Not Acc.",$I458="N/L"),"",J458*IFERROR(INDEX('{Dropdowns}'!$J:$J,MATCH($E$459&amp;"|"&amp;$I458,'{Dropdowns}'!$H:$H,0)),0)*IFERROR(INDEX('{Dropdowns}'!$K:$K,MATCH($E$459&amp;"|"&amp;$I458,'{Dropdowns}'!$H:$H,0)),0)))</f>
        <v/>
      </c>
      <c r="L458" s="195">
        <f>IF(COUNT(S458:U458)=0,"",AVERAGE(S458:U458))</f>
        <v/>
      </c>
      <c r="M458" s="195">
        <f>IF(OR($I458="",L458=""),"",IF(OR(ISTEXT(L458),$E$459="N/A",$E$459="Not Avail.",$E$459="Not Acc.",$E$459="N/L",$I458="N/A",$I458="Not Avail.",$I458="Not Acc.",$I458="N/L"),"",L458*IFERROR(INDEX('{Dropdowns}'!$J:$J,MATCH($E$459&amp;"|"&amp;$I458,'{Dropdowns}'!$H:$H,0)),0)*IFERROR(INDEX('{Dropdowns}'!$K:$K,MATCH($E$459&amp;"|"&amp;$I458,'{Dropdowns}'!$H:$H,0)),0)))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IF(OR($I459="",J459=""),"",IF(OR(ISTEXT(J459),$E$459="N/A",$E$459="Not Avail.",$E$459="Not Acc.",$E$459="N/L",$I459="N/A",$I459="Not Avail.",$I459="Not Acc.",$I459="N/L"),"",J459*IFERROR(INDEX('{Dropdowns}'!$J:$J,MATCH($E$459&amp;"|"&amp;$I459,'{Dropdowns}'!$H:$H,0)),0)*IFERROR(INDEX('{Dropdowns}'!$K:$K,MATCH($E$459&amp;"|"&amp;$I459,'{Dropdowns}'!$H:$H,0)),0)))</f>
        <v/>
      </c>
      <c r="L459" s="195">
        <f>IF(COUNT(S459:U459)=0,"",AVERAGE(S459:U459))</f>
        <v/>
      </c>
      <c r="M459" s="195">
        <f>IF(OR($I459="",L459=""),"",IF(OR(ISTEXT(L459),$E$459="N/A",$E$459="Not Avail.",$E$459="Not Acc.",$E$459="N/L",$I459="N/A",$I459="Not Avail.",$I459="Not Acc.",$I459="N/L"),"",L459*IFERROR(INDEX('{Dropdowns}'!$J:$J,MATCH($E$459&amp;"|"&amp;$I459,'{Dropdowns}'!$H:$H,0)),0)*IFERROR(INDEX('{Dropdowns}'!$K:$K,MATCH($E$459&amp;"|"&amp;$I459,'{Dropdowns}'!$H:$H,0)),0)))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IF(OR($I460="",J460=""),"",IF(OR(ISTEXT(J460),$E$459="N/A",$E$459="Not Avail.",$E$459="Not Acc.",$E$459="N/L",$I460="N/A",$I460="Not Avail.",$I460="Not Acc.",$I460="N/L"),"",J460*IFERROR(INDEX('{Dropdowns}'!$J:$J,MATCH($E$459&amp;"|"&amp;$I460,'{Dropdowns}'!$H:$H,0)),0)*IFERROR(INDEX('{Dropdowns}'!$K:$K,MATCH($E$459&amp;"|"&amp;$I460,'{Dropdowns}'!$H:$H,0)),0)))</f>
        <v/>
      </c>
      <c r="L460" s="195">
        <f>IF(COUNT(S460:U460)=0,"",AVERAGE(S460:U460))</f>
        <v/>
      </c>
      <c r="M460" s="195">
        <f>IF(OR($I460="",L460=""),"",IF(OR(ISTEXT(L460),$E$459="N/A",$E$459="Not Avail.",$E$459="Not Acc.",$E$459="N/L",$I460="N/A",$I460="Not Avail.",$I460="Not Acc.",$I460="N/L"),"",L460*IFERROR(INDEX('{Dropdowns}'!$J:$J,MATCH($E$459&amp;"|"&amp;$I460,'{Dropdowns}'!$H:$H,0)),0)*IFERROR(INDEX('{Dropdowns}'!$K:$K,MATCH($E$459&amp;"|"&amp;$I460,'{Dropdowns}'!$H:$H,0)),0)))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IF(OR($I461="",J461=""),"",IF(OR(ISTEXT(J461),$E$459="N/A",$E$459="Not Avail.",$E$459="Not Acc.",$E$459="N/L",$I461="N/A",$I461="Not Avail.",$I461="Not Acc.",$I461="N/L"),"",J461*IFERROR(INDEX('{Dropdowns}'!$J:$J,MATCH($E$459&amp;"|"&amp;$I461,'{Dropdowns}'!$H:$H,0)),0)*IFERROR(INDEX('{Dropdowns}'!$K:$K,MATCH($E$459&amp;"|"&amp;$I461,'{Dropdowns}'!$H:$H,0)),0)))</f>
        <v/>
      </c>
      <c r="L461" s="195">
        <f>IF(COUNT(S461:U461)=0,"",AVERAGE(S461:U461))</f>
        <v/>
      </c>
      <c r="M461" s="195">
        <f>IF(OR($I461="",L461=""),"",IF(OR(ISTEXT(L461),$E$459="N/A",$E$459="Not Avail.",$E$459="Not Acc.",$E$459="N/L",$I461="N/A",$I461="Not Avail.",$I461="Not Acc.",$I461="N/L"),"",L461*IFERROR(INDEX('{Dropdowns}'!$J:$J,MATCH($E$459&amp;"|"&amp;$I461,'{Dropdowns}'!$H:$H,0)),0)*IFERROR(INDEX('{Dropdowns}'!$K:$K,MATCH($E$459&amp;"|"&amp;$I461,'{Dropdowns}'!$H:$H,0)),0)))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IF(OR($I462="",J462=""),"",IF(OR(ISTEXT(J462),$E$459="N/A",$E$459="Not Avail.",$E$459="Not Acc.",$E$459="N/L",$I462="N/A",$I462="Not Avail.",$I462="Not Acc.",$I462="N/L"),"",J462*IFERROR(INDEX('{Dropdowns}'!$J:$J,MATCH($E$459&amp;"|"&amp;$I462,'{Dropdowns}'!$H:$H,0)),0)*IFERROR(INDEX('{Dropdowns}'!$K:$K,MATCH($E$459&amp;"|"&amp;$I462,'{Dropdowns}'!$H:$H,0)),0)))</f>
        <v/>
      </c>
      <c r="L462" s="195">
        <f>IF(COUNT(S462:U462)=0,"",AVERAGE(S462:U462))</f>
        <v/>
      </c>
      <c r="M462" s="195">
        <f>IF(OR($I462="",L462=""),"",IF(OR(ISTEXT(L462),$E$459="N/A",$E$459="Not Avail.",$E$459="Not Acc.",$E$459="N/L",$I462="N/A",$I462="Not Avail.",$I462="Not Acc.",$I462="N/L"),"",L462*IFERROR(INDEX('{Dropdowns}'!$J:$J,MATCH($E$459&amp;"|"&amp;$I462,'{Dropdowns}'!$H:$H,0)),0)*IFERROR(INDEX('{Dropdowns}'!$K:$K,MATCH($E$459&amp;"|"&amp;$I462,'{Dropdowns}'!$H:$H,0)),0)))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IF(OR($I463="",J463=""),"",IF(OR(ISTEXT(J463),$E$459="N/A",$E$459="Not Avail.",$E$459="Not Acc.",$E$459="N/L",$I463="N/A",$I463="Not Avail.",$I463="Not Acc.",$I463="N/L"),"",J463*IFERROR(INDEX('{Dropdowns}'!$J:$J,MATCH($E$459&amp;"|"&amp;$I463,'{Dropdowns}'!$H:$H,0)),0)*IFERROR(INDEX('{Dropdowns}'!$K:$K,MATCH($E$459&amp;"|"&amp;$I463,'{Dropdowns}'!$H:$H,0)),0)))</f>
        <v/>
      </c>
      <c r="L463" s="195">
        <f>IF(COUNT(S463:U463)=0,"",AVERAGE(S463:U463))</f>
        <v/>
      </c>
      <c r="M463" s="195">
        <f>IF(OR($I463="",L463=""),"",IF(OR(ISTEXT(L463),$E$459="N/A",$E$459="Not Avail.",$E$459="Not Acc.",$E$459="N/L",$I463="N/A",$I463="Not Avail.",$I463="Not Acc.",$I463="N/L"),"",L463*IFERROR(INDEX('{Dropdowns}'!$J:$J,MATCH($E$459&amp;"|"&amp;$I463,'{Dropdowns}'!$H:$H,0)),0)*IFERROR(INDEX('{Dropdowns}'!$K:$K,MATCH($E$459&amp;"|"&amp;$I463,'{Dropdowns}'!$H:$H,0)),0)))</f>
        <v/>
      </c>
      <c r="P463" s="455" t="n"/>
    </row>
    <row r="464" ht="13.35" customHeight="1" s="162">
      <c r="B464" s="189" t="inlineStr">
        <is>
          <t>CFM / ft</t>
        </is>
      </c>
      <c r="C464" s="173" t="n"/>
      <c r="D464" s="189">
        <f>IF(OR(D463="",E452="",E452=0),"",IF(OR(ISTEXT(D463),ISTEXT(E452)),"",D463/E452))</f>
        <v/>
      </c>
      <c r="E464" s="173" t="n"/>
      <c r="F464" s="189">
        <f>IF(OR(F463="",E452="",E452=0),"",IF(OR(ISTEXT(F463),ISTEXT(E452)),"",F463/E452))</f>
        <v/>
      </c>
      <c r="G464" s="173" t="n"/>
      <c r="I464" s="291" t="n"/>
      <c r="J464" s="195">
        <f>IF(COUNT(P464:R464)=0,"",AVERAGE(P464:R464))</f>
        <v/>
      </c>
      <c r="K464" s="195">
        <f>IF(OR($I464="",J464=""),"",IF(OR(ISTEXT(J464),$E$459="N/A",$E$459="Not Avail.",$E$459="Not Acc.",$E$459="N/L",$I464="N/A",$I464="Not Avail.",$I464="Not Acc.",$I464="N/L"),"",J464*IFERROR(INDEX('{Dropdowns}'!$J:$J,MATCH($E$459&amp;"|"&amp;$I464,'{Dropdowns}'!$H:$H,0)),0)*IFERROR(INDEX('{Dropdowns}'!$K:$K,MATCH($E$459&amp;"|"&amp;$I464,'{Dropdowns}'!$H:$H,0)),0)))</f>
        <v/>
      </c>
      <c r="L464" s="195">
        <f>IF(COUNT(S464:U464)=0,"",AVERAGE(S464:U464))</f>
        <v/>
      </c>
      <c r="M464" s="195">
        <f>IF(OR($I464="",L464=""),"",IF(OR(ISTEXT(L464),$E$459="N/A",$E$459="Not Avail.",$E$459="Not Acc.",$E$459="N/L",$I464="N/A",$I464="Not Avail.",$I464="Not Acc.",$I464="N/L"),"",L464*IFERROR(INDEX('{Dropdowns}'!$J:$J,MATCH($E$459&amp;"|"&amp;$I464,'{Dropdowns}'!$H:$H,0)),0)*IFERROR(INDEX('{Dropdowns}'!$K:$K,MATCH($E$459&amp;"|"&amp;$I464,'{Dropdowns}'!$H:$H,0)),0)))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IF(OR($I472="",J472=""),"",IF(OR(ISTEXT(J472),$E$480="N/A",$E$480="Not Avail.",$E$480="Not Acc.",$E$480="N/L",$I472="N/A",$I472="Not Avail.",$I472="Not Acc.",$I472="N/L"),"",J472*IFERROR(INDEX('{Dropdowns}'!$J:$J,MATCH($E$480&amp;"|"&amp;$I472,'{Dropdowns}'!$H:$H,0)),0)*IFERROR(INDEX('{Dropdowns}'!$K:$K,MATCH($E$480&amp;"|"&amp;$I472,'{Dropdowns}'!$H:$H,0)),0)))</f>
        <v/>
      </c>
      <c r="L472" s="195">
        <f>IF(COUNT(S472:U472)=0,"",AVERAGE(S472:U472))</f>
        <v/>
      </c>
      <c r="M472" s="195">
        <f>IF(OR($I472="",L472=""),"",IF(OR(ISTEXT(L472),$E$480="N/A",$E$480="Not Avail.",$E$480="Not Acc.",$E$480="N/L",$I472="N/A",$I472="Not Avail.",$I472="Not Acc.",$I472="N/L"),"",L472*IFERROR(INDEX('{Dropdowns}'!$J:$J,MATCH($E$480&amp;"|"&amp;$I472,'{Dropdowns}'!$H:$H,0)),0)*IFERROR(INDEX('{Dropdowns}'!$K:$K,MATCH($E$480&amp;"|"&amp;$I472,'{Dropdowns}'!$H:$H,0)),0)))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IF(OR($I473="",J473=""),"",IF(OR(ISTEXT(J473),$E$480="N/A",$E$480="Not Avail.",$E$480="Not Acc.",$E$480="N/L",$I473="N/A",$I473="Not Avail.",$I473="Not Acc.",$I473="N/L"),"",J473*IFERROR(INDEX('{Dropdowns}'!$J:$J,MATCH($E$480&amp;"|"&amp;$I473,'{Dropdowns}'!$H:$H,0)),0)*IFERROR(INDEX('{Dropdowns}'!$K:$K,MATCH($E$480&amp;"|"&amp;$I473,'{Dropdowns}'!$H:$H,0)),0)))</f>
        <v/>
      </c>
      <c r="L473" s="195">
        <f>IF(COUNT(S473:U473)=0,"",AVERAGE(S473:U473))</f>
        <v/>
      </c>
      <c r="M473" s="195">
        <f>IF(OR($I473="",L473=""),"",IF(OR(ISTEXT(L473),$E$480="N/A",$E$480="Not Avail.",$E$480="Not Acc.",$E$480="N/L",$I473="N/A",$I473="Not Avail.",$I473="Not Acc.",$I473="N/L"),"",L473*IFERROR(INDEX('{Dropdowns}'!$J:$J,MATCH($E$480&amp;"|"&amp;$I473,'{Dropdowns}'!$H:$H,0)),0)*IFERROR(INDEX('{Dropdowns}'!$K:$K,MATCH($E$480&amp;"|"&amp;$I473,'{Dropdowns}'!$H:$H,0)),0)))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IF(OR($I474="",J474=""),"",IF(OR(ISTEXT(J474),$E$480="N/A",$E$480="Not Avail.",$E$480="Not Acc.",$E$480="N/L",$I474="N/A",$I474="Not Avail.",$I474="Not Acc.",$I474="N/L"),"",J474*IFERROR(INDEX('{Dropdowns}'!$J:$J,MATCH($E$480&amp;"|"&amp;$I474,'{Dropdowns}'!$H:$H,0)),0)*IFERROR(INDEX('{Dropdowns}'!$K:$K,MATCH($E$480&amp;"|"&amp;$I474,'{Dropdowns}'!$H:$H,0)),0)))</f>
        <v/>
      </c>
      <c r="L474" s="195">
        <f>IF(COUNT(S474:U474)=0,"",AVERAGE(S474:U474))</f>
        <v/>
      </c>
      <c r="M474" s="195">
        <f>IF(OR($I474="",L474=""),"",IF(OR(ISTEXT(L474),$E$480="N/A",$E$480="Not Avail.",$E$480="Not Acc.",$E$480="N/L",$I474="N/A",$I474="Not Avail.",$I474="Not Acc.",$I474="N/L"),"",L474*IFERROR(INDEX('{Dropdowns}'!$J:$J,MATCH($E$480&amp;"|"&amp;$I474,'{Dropdowns}'!$H:$H,0)),0)*IFERROR(INDEX('{Dropdowns}'!$K:$K,MATCH($E$480&amp;"|"&amp;$I474,'{Dropdowns}'!$H:$H,0)),0)))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IF(OR($I475="",J475=""),"",IF(OR(ISTEXT(J475),$E$480="N/A",$E$480="Not Avail.",$E$480="Not Acc.",$E$480="N/L",$I475="N/A",$I475="Not Avail.",$I475="Not Acc.",$I475="N/L"),"",J475*IFERROR(INDEX('{Dropdowns}'!$J:$J,MATCH($E$480&amp;"|"&amp;$I475,'{Dropdowns}'!$H:$H,0)),0)*IFERROR(INDEX('{Dropdowns}'!$K:$K,MATCH($E$480&amp;"|"&amp;$I475,'{Dropdowns}'!$H:$H,0)),0)))</f>
        <v/>
      </c>
      <c r="L475" s="195">
        <f>IF(COUNT(S475:U475)=0,"",AVERAGE(S475:U475))</f>
        <v/>
      </c>
      <c r="M475" s="195">
        <f>IF(OR($I475="",L475=""),"",IF(OR(ISTEXT(L475),$E$480="N/A",$E$480="Not Avail.",$E$480="Not Acc.",$E$480="N/L",$I475="N/A",$I475="Not Avail.",$I475="Not Acc.",$I475="N/L"),"",L475*IFERROR(INDEX('{Dropdowns}'!$J:$J,MATCH($E$480&amp;"|"&amp;$I475,'{Dropdowns}'!$H:$H,0)),0)*IFERROR(INDEX('{Dropdowns}'!$K:$K,MATCH($E$480&amp;"|"&amp;$I475,'{Dropdowns}'!$H:$H,0)),0)))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IF(OR($I476="",J476=""),"",IF(OR(ISTEXT(J476),$E$480="N/A",$E$480="Not Avail.",$E$480="Not Acc.",$E$480="N/L",$I476="N/A",$I476="Not Avail.",$I476="Not Acc.",$I476="N/L"),"",J476*IFERROR(INDEX('{Dropdowns}'!$J:$J,MATCH($E$480&amp;"|"&amp;$I476,'{Dropdowns}'!$H:$H,0)),0)*IFERROR(INDEX('{Dropdowns}'!$K:$K,MATCH($E$480&amp;"|"&amp;$I476,'{Dropdowns}'!$H:$H,0)),0)))</f>
        <v/>
      </c>
      <c r="L476" s="195">
        <f>IF(COUNT(S476:U476)=0,"",AVERAGE(S476:U476))</f>
        <v/>
      </c>
      <c r="M476" s="195">
        <f>IF(OR($I476="",L476=""),"",IF(OR(ISTEXT(L476),$E$480="N/A",$E$480="Not Avail.",$E$480="Not Acc.",$E$480="N/L",$I476="N/A",$I476="Not Avail.",$I476="Not Acc.",$I476="N/L"),"",L476*IFERROR(INDEX('{Dropdowns}'!$J:$J,MATCH($E$480&amp;"|"&amp;$I476,'{Dropdowns}'!$H:$H,0)),0)*IFERROR(INDEX('{Dropdowns}'!$K:$K,MATCH($E$480&amp;"|"&amp;$I476,'{Dropdowns}'!$H:$H,0)),0)))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IF(OR($I477="",J477=""),"",IF(OR(ISTEXT(J477),$E$480="N/A",$E$480="Not Avail.",$E$480="Not Acc.",$E$480="N/L",$I477="N/A",$I477="Not Avail.",$I477="Not Acc.",$I477="N/L"),"",J477*IFERROR(INDEX('{Dropdowns}'!$J:$J,MATCH($E$480&amp;"|"&amp;$I477,'{Dropdowns}'!$H:$H,0)),0)*IFERROR(INDEX('{Dropdowns}'!$K:$K,MATCH($E$480&amp;"|"&amp;$I477,'{Dropdowns}'!$H:$H,0)),0)))</f>
        <v/>
      </c>
      <c r="L477" s="195">
        <f>IF(COUNT(S477:U477)=0,"",AVERAGE(S477:U477))</f>
        <v/>
      </c>
      <c r="M477" s="195">
        <f>IF(OR($I477="",L477=""),"",IF(OR(ISTEXT(L477),$E$480="N/A",$E$480="Not Avail.",$E$480="Not Acc.",$E$480="N/L",$I477="N/A",$I477="Not Avail.",$I477="Not Acc.",$I477="N/L"),"",L477*IFERROR(INDEX('{Dropdowns}'!$J:$J,MATCH($E$480&amp;"|"&amp;$I477,'{Dropdowns}'!$H:$H,0)),0)*IFERROR(INDEX('{Dropdowns}'!$K:$K,MATCH($E$480&amp;"|"&amp;$I477,'{Dropdowns}'!$H:$H,0)),0)))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IF(OR($I478="",J478=""),"",IF(OR(ISTEXT(J478),$E$480="N/A",$E$480="Not Avail.",$E$480="Not Acc.",$E$480="N/L",$I478="N/A",$I478="Not Avail.",$I478="Not Acc.",$I478="N/L"),"",J478*IFERROR(INDEX('{Dropdowns}'!$J:$J,MATCH($E$480&amp;"|"&amp;$I478,'{Dropdowns}'!$H:$H,0)),0)*IFERROR(INDEX('{Dropdowns}'!$K:$K,MATCH($E$480&amp;"|"&amp;$I478,'{Dropdowns}'!$H:$H,0)),0)))</f>
        <v/>
      </c>
      <c r="L478" s="195">
        <f>IF(COUNT(S478:U478)=0,"",AVERAGE(S478:U478))</f>
        <v/>
      </c>
      <c r="M478" s="195">
        <f>IF(OR($I478="",L478=""),"",IF(OR(ISTEXT(L478),$E$480="N/A",$E$480="Not Avail.",$E$480="Not Acc.",$E$480="N/L",$I478="N/A",$I478="Not Avail.",$I478="Not Acc.",$I478="N/L"),"",L478*IFERROR(INDEX('{Dropdowns}'!$J:$J,MATCH($E$480&amp;"|"&amp;$I478,'{Dropdowns}'!$H:$H,0)),0)*IFERROR(INDEX('{Dropdowns}'!$K:$K,MATCH($E$480&amp;"|"&amp;$I478,'{Dropdowns}'!$H:$H,0)),0)))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IF(OR($I479="",J479=""),"",IF(OR(ISTEXT(J479),$E$480="N/A",$E$480="Not Avail.",$E$480="Not Acc.",$E$480="N/L",$I479="N/A",$I479="Not Avail.",$I479="Not Acc.",$I479="N/L"),"",J479*IFERROR(INDEX('{Dropdowns}'!$J:$J,MATCH($E$480&amp;"|"&amp;$I479,'{Dropdowns}'!$H:$H,0)),0)*IFERROR(INDEX('{Dropdowns}'!$K:$K,MATCH($E$480&amp;"|"&amp;$I479,'{Dropdowns}'!$H:$H,0)),0)))</f>
        <v/>
      </c>
      <c r="L479" s="195">
        <f>IF(COUNT(S479:U479)=0,"",AVERAGE(S479:U479))</f>
        <v/>
      </c>
      <c r="M479" s="195">
        <f>IF(OR($I479="",L479=""),"",IF(OR(ISTEXT(L479),$E$480="N/A",$E$480="Not Avail.",$E$480="Not Acc.",$E$480="N/L",$I479="N/A",$I479="Not Avail.",$I479="Not Acc.",$I479="N/L"),"",L479*IFERROR(INDEX('{Dropdowns}'!$J:$J,MATCH($E$480&amp;"|"&amp;$I479,'{Dropdowns}'!$H:$H,0)),0)*IFERROR(INDEX('{Dropdowns}'!$K:$K,MATCH($E$480&amp;"|"&amp;$I479,'{Dropdowns}'!$H:$H,0)),0)))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IF(OR($I480="",J480=""),"",IF(OR(ISTEXT(J480),$E$480="N/A",$E$480="Not Avail.",$E$480="Not Acc.",$E$480="N/L",$I480="N/A",$I480="Not Avail.",$I480="Not Acc.",$I480="N/L"),"",J480*IFERROR(INDEX('{Dropdowns}'!$J:$J,MATCH($E$480&amp;"|"&amp;$I480,'{Dropdowns}'!$H:$H,0)),0)*IFERROR(INDEX('{Dropdowns}'!$K:$K,MATCH($E$480&amp;"|"&amp;$I480,'{Dropdowns}'!$H:$H,0)),0)))</f>
        <v/>
      </c>
      <c r="L480" s="195">
        <f>IF(COUNT(S480:U480)=0,"",AVERAGE(S480:U480))</f>
        <v/>
      </c>
      <c r="M480" s="195">
        <f>IF(OR($I480="",L480=""),"",IF(OR(ISTEXT(L480),$E$480="N/A",$E$480="Not Avail.",$E$480="Not Acc.",$E$480="N/L",$I480="N/A",$I480="Not Avail.",$I480="Not Acc.",$I480="N/L"),"",L480*IFERROR(INDEX('{Dropdowns}'!$J:$J,MATCH($E$480&amp;"|"&amp;$I480,'{Dropdowns}'!$H:$H,0)),0)*IFERROR(INDEX('{Dropdowns}'!$K:$K,MATCH($E$480&amp;"|"&amp;$I480,'{Dropdowns}'!$H:$H,0)),0)))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IF(OR($I481="",J481=""),"",IF(OR(ISTEXT(J481),$E$480="N/A",$E$480="Not Avail.",$E$480="Not Acc.",$E$480="N/L",$I481="N/A",$I481="Not Avail.",$I481="Not Acc.",$I481="N/L"),"",J481*IFERROR(INDEX('{Dropdowns}'!$J:$J,MATCH($E$480&amp;"|"&amp;$I481,'{Dropdowns}'!$H:$H,0)),0)*IFERROR(INDEX('{Dropdowns}'!$K:$K,MATCH($E$480&amp;"|"&amp;$I481,'{Dropdowns}'!$H:$H,0)),0)))</f>
        <v/>
      </c>
      <c r="L481" s="195">
        <f>IF(COUNT(S481:U481)=0,"",AVERAGE(S481:U481))</f>
        <v/>
      </c>
      <c r="M481" s="195">
        <f>IF(OR($I481="",L481=""),"",IF(OR(ISTEXT(L481),$E$480="N/A",$E$480="Not Avail.",$E$480="Not Acc.",$E$480="N/L",$I481="N/A",$I481="Not Avail.",$I481="Not Acc.",$I481="N/L"),"",L481*IFERROR(INDEX('{Dropdowns}'!$J:$J,MATCH($E$480&amp;"|"&amp;$I481,'{Dropdowns}'!$H:$H,0)),0)*IFERROR(INDEX('{Dropdowns}'!$K:$K,MATCH($E$480&amp;"|"&amp;$I481,'{Dropdowns}'!$H:$H,0)),0)))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IF(OR($I482="",J482=""),"",IF(OR(ISTEXT(J482),$E$480="N/A",$E$480="Not Avail.",$E$480="Not Acc.",$E$480="N/L",$I482="N/A",$I482="Not Avail.",$I482="Not Acc.",$I482="N/L"),"",J482*IFERROR(INDEX('{Dropdowns}'!$J:$J,MATCH($E$480&amp;"|"&amp;$I482,'{Dropdowns}'!$H:$H,0)),0)*IFERROR(INDEX('{Dropdowns}'!$K:$K,MATCH($E$480&amp;"|"&amp;$I482,'{Dropdowns}'!$H:$H,0)),0)))</f>
        <v/>
      </c>
      <c r="L482" s="195">
        <f>IF(COUNT(S482:U482)=0,"",AVERAGE(S482:U482))</f>
        <v/>
      </c>
      <c r="M482" s="195">
        <f>IF(OR($I482="",L482=""),"",IF(OR(ISTEXT(L482),$E$480="N/A",$E$480="Not Avail.",$E$480="Not Acc.",$E$480="N/L",$I482="N/A",$I482="Not Avail.",$I482="Not Acc.",$I482="N/L"),"",L482*IFERROR(INDEX('{Dropdowns}'!$J:$J,MATCH($E$480&amp;"|"&amp;$I482,'{Dropdowns}'!$H:$H,0)),0)*IFERROR(INDEX('{Dropdowns}'!$K:$K,MATCH($E$480&amp;"|"&amp;$I482,'{Dropdowns}'!$H:$H,0)),0)))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IF(OR($I483="",J483=""),"",IF(OR(ISTEXT(J483),$E$480="N/A",$E$480="Not Avail.",$E$480="Not Acc.",$E$480="N/L",$I483="N/A",$I483="Not Avail.",$I483="Not Acc.",$I483="N/L"),"",J483*IFERROR(INDEX('{Dropdowns}'!$J:$J,MATCH($E$480&amp;"|"&amp;$I483,'{Dropdowns}'!$H:$H,0)),0)*IFERROR(INDEX('{Dropdowns}'!$K:$K,MATCH($E$480&amp;"|"&amp;$I483,'{Dropdowns}'!$H:$H,0)),0)))</f>
        <v/>
      </c>
      <c r="L483" s="195">
        <f>IF(COUNT(S483:U483)=0,"",AVERAGE(S483:U483))</f>
        <v/>
      </c>
      <c r="M483" s="195">
        <f>IF(OR($I483="",L483=""),"",IF(OR(ISTEXT(L483),$E$480="N/A",$E$480="Not Avail.",$E$480="Not Acc.",$E$480="N/L",$I483="N/A",$I483="Not Avail.",$I483="Not Acc.",$I483="N/L"),"",L483*IFERROR(INDEX('{Dropdowns}'!$J:$J,MATCH($E$480&amp;"|"&amp;$I483,'{Dropdowns}'!$H:$H,0)),0)*IFERROR(INDEX('{Dropdowns}'!$K:$K,MATCH($E$480&amp;"|"&amp;$I483,'{Dropdowns}'!$H:$H,0)),0)))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IF(OR(B484="",B484=0),"",IF(F484="",IF(D484="","",IF(OR(ISTEXT(D484),ISTEXT(B484)),"",D484/B484)),IF(OR(ISTEXT(F484),ISTEXT(B484)),"",F484/B484)))</f>
        <v/>
      </c>
      <c r="I484" s="291" t="n"/>
      <c r="J484" s="195">
        <f>IF(COUNT(P484:R484)=0,"",AVERAGE(P484:R484))</f>
        <v/>
      </c>
      <c r="K484" s="195">
        <f>IF(OR($I484="",J484=""),"",IF(OR(ISTEXT(J484),$E$480="N/A",$E$480="Not Avail.",$E$480="Not Acc.",$E$480="N/L",$I484="N/A",$I484="Not Avail.",$I484="Not Acc.",$I484="N/L"),"",J484*IFERROR(INDEX('{Dropdowns}'!$J:$J,MATCH($E$480&amp;"|"&amp;$I484,'{Dropdowns}'!$H:$H,0)),0)*IFERROR(INDEX('{Dropdowns}'!$K:$K,MATCH($E$480&amp;"|"&amp;$I484,'{Dropdowns}'!$H:$H,0)),0)))</f>
        <v/>
      </c>
      <c r="L484" s="195">
        <f>IF(COUNT(S484:U484)=0,"",AVERAGE(S484:U484))</f>
        <v/>
      </c>
      <c r="M484" s="195">
        <f>IF(OR($I484="",L484=""),"",IF(OR(ISTEXT(L484),$E$480="N/A",$E$480="Not Avail.",$E$480="Not Acc.",$E$480="N/L",$I484="N/A",$I484="Not Avail.",$I484="Not Acc.",$I484="N/L"),"",L484*IFERROR(INDEX('{Dropdowns}'!$J:$J,MATCH($E$480&amp;"|"&amp;$I484,'{Dropdowns}'!$H:$H,0)),0)*IFERROR(INDEX('{Dropdowns}'!$K:$K,MATCH($E$480&amp;"|"&amp;$I484,'{Dropdowns}'!$H:$H,0)),0)))</f>
        <v/>
      </c>
      <c r="P484" s="455" t="n"/>
    </row>
    <row r="485" ht="13.35" customHeight="1" s="162">
      <c r="B485" s="195" t="inlineStr">
        <is>
          <t>CFM / ft</t>
        </is>
      </c>
      <c r="C485" s="173" t="n"/>
      <c r="D485" s="195">
        <f>IF(OR(D484="",E473="",E473=0),"",IF(OR(ISTEXT(D484),ISTEXT(E473)),"",D484/E473))</f>
        <v/>
      </c>
      <c r="E485" s="173" t="n"/>
      <c r="F485" s="195">
        <f>IF(OR(F484="",E473="",E473=0),"",IF(OR(ISTEXT(F484),ISTEXT(E473)),"",F484/E473))</f>
        <v/>
      </c>
      <c r="G485" s="173" t="n"/>
      <c r="I485" s="291" t="n"/>
      <c r="J485" s="195">
        <f>IF(COUNT(P485:R485)=0,"",AVERAGE(P485:R485))</f>
        <v/>
      </c>
      <c r="K485" s="195">
        <f>IF(OR($I485="",J485=""),"",IF(OR(ISTEXT(J485),$E$480="N/A",$E$480="Not Avail.",$E$480="Not Acc.",$E$480="N/L",$I485="N/A",$I485="Not Avail.",$I485="Not Acc.",$I485="N/L"),"",J485*IFERROR(INDEX('{Dropdowns}'!$J:$J,MATCH($E$480&amp;"|"&amp;$I485,'{Dropdowns}'!$H:$H,0)),0)*IFERROR(INDEX('{Dropdowns}'!$K:$K,MATCH($E$480&amp;"|"&amp;$I485,'{Dropdowns}'!$H:$H,0)),0)))</f>
        <v/>
      </c>
      <c r="L485" s="195">
        <f>IF(COUNT(S485:U485)=0,"",AVERAGE(S485:U485))</f>
        <v/>
      </c>
      <c r="M485" s="195">
        <f>IF(OR($I485="",L485=""),"",IF(OR(ISTEXT(L485),$E$480="N/A",$E$480="Not Avail.",$E$480="Not Acc.",$E$480="N/L",$I485="N/A",$I485="Not Avail.",$I485="Not Acc.",$I485="N/L"),"",L485*IFERROR(INDEX('{Dropdowns}'!$J:$J,MATCH($E$480&amp;"|"&amp;$I485,'{Dropdowns}'!$H:$H,0)),0)*IFERROR(INDEX('{Dropdowns}'!$K:$K,MATCH($E$480&amp;"|"&amp;$I485,'{Dropdowns}'!$H:$H,0)),0)))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scale="94" orientation="portrait"/>
  <headerFooter>
    <oddHeader>&amp;L&amp;G&amp;C&amp;"+,Bold"&amp;14&amp;K1F1F1FHood Airflow Report</oddHeader>
    <oddFooter>&amp;C&amp;8Page &amp;P</oddFooter>
  </headerFooter>
  <rowBreaks count="9" manualBreakCount="9">
    <brk id="52" max="16383" man="1"/>
    <brk id="101" max="16383" man="1"/>
    <brk id="150" max="16383" man="1"/>
    <brk id="199" max="16383" man="1"/>
    <brk id="248" max="16383" man="1"/>
    <brk id="297" max="16383" man="1"/>
    <brk id="346" max="16383" man="1"/>
    <brk id="395" max="16383" man="1"/>
    <brk id="444" max="16383" man="1"/>
  </rowBreaks>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zoomScaleSheetLayoutView="100" view="pageBreakPre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≥3 points at ≤6" spacing; round 6-9" = 6 points, 10-12" = 8, &gt;12" = 10 per axis on two axes at 90°; round ≤5" may use 90% of the centerline velocity. Positions are measured from the duct wall (inside liner). Enter velocities (fpm) in the grid; Final VEL is the average.</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IF($G$9="","",IF($D$9="Round",$G$9&amp;""" dia",$G$9&amp;""" x "&amp;$I$9&amp;""""))</f>
        <v/>
      </c>
      <c r="G7" s="173" t="n"/>
      <c r="H7" s="525">
        <f>IF(OR($D$9="",$G$9=""),"",IF($D$9="Round",IF(ISTEXT($G$9),"",ROUND(PI()*(($G$9-2*N($K$9))/2)^2/144,3)),IF($I$9="","",IF(OR(ISTEXT($G$9),ISTEXT($I$9)),"",ROUND(($G$9-2*N($K$9))*($I$9-2*N($K$9))/144,3)))))</f>
        <v/>
      </c>
      <c r="I7" s="189" t="n"/>
      <c r="J7" s="189" t="n"/>
      <c r="K7" s="189">
        <f>IF(N(J7)*N(H7)=0,"",ROUND(N(J7)*N(H7),0))</f>
        <v/>
      </c>
      <c r="L7" s="189">
        <f>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IF($N$9="","",IF($D$9="Round",$N$9&amp;" x 2 axes",IF($N$10="","",$N$9&amp;" x "&amp;$N$10)))</f>
        <v/>
      </c>
      <c r="N9" s="534">
        <f>IF(OR($D$9="",$G$9=""),"",IF($D$9="Round",IF(ISTEXT($G$9),"",IF($G$9&lt;=9,6,IF($G$9&lt;=12,8,10))),IF(ISTEXT($G$9),"",IF($G$9&lt;12,2,MIN(10,MAX(3,ROUNDUP($G$9/6,0)))))))</f>
        <v/>
      </c>
      <c r="P9" s="473" t="inlineStr">
        <is>
          <t>Quick entry – type readings in order (row by row of the grid), down this column then the next:</t>
        </is>
      </c>
    </row>
    <row r="10" ht="13.35" customHeight="1" s="162">
      <c r="B10" s="535" t="inlineStr">
        <is>
          <t>Depth↓ Pos→ (in)</t>
        </is>
      </c>
      <c r="C10" s="414" t="n"/>
      <c r="D10" s="535">
        <f>IF(ISTEXT($N$9),"",IF(OR($D$9="",$G$9="",1&gt;$N$9),"",IF($D$9="Round",IF(ISTEXT($G$9),"",ROUND(IF(1&lt;=$N$9/2,$G$9/2*(1-SQRT(($N$9-2*1+1)/$N$9)),$G$9-$G$9/2*(1-SQRT(($N$9-2*($N$9-1+1)+1)/$N$9))),1)),IF(ISTEXT($G$9),"",ROUND((1-0.5)*$G$9/$N$9,1)))))</f>
        <v/>
      </c>
      <c r="E10" s="535">
        <f>IF(ISTEXT($N$9),"",IF(OR($D$9="",$G$9="",2&gt;$N$9),"",IF($D$9="Round",IF(ISTEXT($G$9),"",ROUND(IF(2&lt;=$N$9/2,$G$9/2*(1-SQRT(($N$9-2*2+1)/$N$9)),$G$9-$G$9/2*(1-SQRT(($N$9-2*($N$9-2+1)+1)/$N$9))),1)),IF(ISTEXT($G$9),"",ROUND((2-0.5)*$G$9/$N$9,1)))))</f>
        <v/>
      </c>
      <c r="F10" s="535">
        <f>IF(ISTEXT($N$9),"",IF(OR($D$9="",$G$9="",3&gt;$N$9),"",IF($D$9="Round",IF(ISTEXT($G$9),"",ROUND(IF(3&lt;=$N$9/2,$G$9/2*(1-SQRT(($N$9-2*3+1)/$N$9)),$G$9-$G$9/2*(1-SQRT(($N$9-2*($N$9-3+1)+1)/$N$9))),1)),IF(ISTEXT($G$9),"",ROUND((3-0.5)*$G$9/$N$9,1)))))</f>
        <v/>
      </c>
      <c r="G10" s="535">
        <f>IF(ISTEXT($N$9),"",IF(OR($D$9="",$G$9="",4&gt;$N$9),"",IF($D$9="Round",IF(ISTEXT($G$9),"",ROUND(IF(4&lt;=$N$9/2,$G$9/2*(1-SQRT(($N$9-2*4+1)/$N$9)),$G$9-$G$9/2*(1-SQRT(($N$9-2*($N$9-4+1)+1)/$N$9))),1)),IF(ISTEXT($G$9),"",ROUND((4-0.5)*$G$9/$N$9,1)))))</f>
        <v/>
      </c>
      <c r="H10" s="535">
        <f>IF(ISTEXT($N$9),"",IF(OR($D$9="",$G$9="",5&gt;$N$9),"",IF($D$9="Round",IF(ISTEXT($G$9),"",ROUND(IF(5&lt;=$N$9/2,$G$9/2*(1-SQRT(($N$9-2*5+1)/$N$9)),$G$9-$G$9/2*(1-SQRT(($N$9-2*($N$9-5+1)+1)/$N$9))),1)),IF(ISTEXT($G$9),"",ROUND((5-0.5)*$G$9/$N$9,1)))))</f>
        <v/>
      </c>
      <c r="I10" s="535">
        <f>IF(ISTEXT($N$9),"",IF(OR($D$9="",$G$9="",6&gt;$N$9),"",IF($D$9="Round",IF(ISTEXT($G$9),"",ROUND(IF(6&lt;=$N$9/2,$G$9/2*(1-SQRT(($N$9-2*6+1)/$N$9)),$G$9-$G$9/2*(1-SQRT(($N$9-2*($N$9-6+1)+1)/$N$9))),1)),IF(ISTEXT($G$9),"",ROUND((6-0.5)*$G$9/$N$9,1)))))</f>
        <v/>
      </c>
      <c r="J10" s="535">
        <f>IF(ISTEXT($N$9),"",IF(OR($D$9="",$G$9="",7&gt;$N$9),"",IF($D$9="Round",IF(ISTEXT($G$9),"",ROUND(IF(7&lt;=$N$9/2,$G$9/2*(1-SQRT(($N$9-2*7+1)/$N$9)),$G$9-$G$9/2*(1-SQRT(($N$9-2*($N$9-7+1)+1)/$N$9))),1)),IF(ISTEXT($G$9),"",ROUND((7-0.5)*$G$9/$N$9,1)))))</f>
        <v/>
      </c>
      <c r="K10" s="535">
        <f>IF(ISTEXT($N$9),"",IF(OR($D$9="",$G$9="",8&gt;$N$9),"",IF($D$9="Round",IF(ISTEXT($G$9),"",ROUND(IF(8&lt;=$N$9/2,$G$9/2*(1-SQRT(($N$9-2*8+1)/$N$9)),$G$9-$G$9/2*(1-SQRT(($N$9-2*($N$9-8+1)+1)/$N$9))),1)),IF(ISTEXT($G$9),"",ROUND((8-0.5)*$G$9/$N$9,1)))))</f>
        <v/>
      </c>
      <c r="L10" s="535">
        <f>IF(ISTEXT($N$9),"",IF(OR($D$9="",$G$9="",9&gt;$N$9),"",IF($D$9="Round",IF(ISTEXT($G$9),"",ROUND(IF(9&lt;=$N$9/2,$G$9/2*(1-SQRT(($N$9-2*9+1)/$N$9)),$G$9-$G$9/2*(1-SQRT(($N$9-2*($N$9-9+1)+1)/$N$9))),1)),IF(ISTEXT($G$9),"",ROUND((9-0.5)*$G$9/$N$9,1)))))</f>
        <v/>
      </c>
      <c r="M10" s="535">
        <f>IF(ISTEXT($N$9),"",IF(OR($D$9="",$G$9="",10&gt;$N$9),"",IF($D$9="Round",IF(ISTEXT($G$9),"",ROUND(IF(10&lt;=$N$9/2,$G$9/2*(1-SQRT(($N$9-2*10+1)/$N$9)),$G$9-$G$9/2*(1-SQRT(($N$9-2*($N$9-10+1)+1)/$N$9))),1)),IF(ISTEXT($G$9),"",ROUND((10-0.5)*$G$9/$N$9,1)))))</f>
        <v/>
      </c>
      <c r="N10" s="534">
        <f>IF(OR($D$9="",$G$9=""),"",IF($D$9="Round",2,IF($I$9="","",IF(ISTEXT($I$9),"",IF($I$9&lt;12,2,MIN(8,MAX(3,ROUNDUP($I$9/6,0))))))))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IF(OR($D$9="",$G$9=""),"",IF($D$9="Round",IF(1=1,"Axis 1 (0°)",IF(1=2,"Axis 2 (90°)","")),IF(ISTEXT($N$10),"",IF(1&gt;$N$10,"",IF(ISTEXT($I$9),"",ROUND((1-0.5)*$I$9/$N$10,1))))))</f>
        <v/>
      </c>
      <c r="C11" s="538" t="n"/>
      <c r="D11" s="539">
        <f>IF($N$11="","",IF(OR(ISTEXT($N$9),ISTEXT($N$10),ISTEXT($N$11)),"",IF(OR(1&gt;$N$9,1&gt;$N$10,((1-1)*$N$9+1)&gt;$N$11),"",IF(INDEX($P$11:$W$20,MOD(((1-1)*$N$9+1)-1,10)+1,INT((((1-1)*$N$9+1)-1)/10)+1)="","",INDEX($P$11:$W$20,MOD(((1-1)*$N$9+1)-1,10)+1,INT((((1-1)*$N$9+1)-1)/10)+1)))))</f>
        <v/>
      </c>
      <c r="E11" s="539">
        <f>IF($N$11="","",IF(OR(ISTEXT($N$9),ISTEXT($N$10),ISTEXT($N$11)),"",IF(OR(2&gt;$N$9,1&gt;$N$10,((1-1)*$N$9+2)&gt;$N$11),"",IF(INDEX($P$11:$W$20,MOD(((1-1)*$N$9+2)-1,10)+1,INT((((1-1)*$N$9+2)-1)/10)+1)="","",INDEX($P$11:$W$20,MOD(((1-1)*$N$9+2)-1,10)+1,INT((((1-1)*$N$9+2)-1)/10)+1)))))</f>
        <v/>
      </c>
      <c r="F11" s="539">
        <f>IF($N$11="","",IF(OR(ISTEXT($N$9),ISTEXT($N$10),ISTEXT($N$11)),"",IF(OR(3&gt;$N$9,1&gt;$N$10,((1-1)*$N$9+3)&gt;$N$11),"",IF(INDEX($P$11:$W$20,MOD(((1-1)*$N$9+3)-1,10)+1,INT((((1-1)*$N$9+3)-1)/10)+1)="","",INDEX($P$11:$W$20,MOD(((1-1)*$N$9+3)-1,10)+1,INT((((1-1)*$N$9+3)-1)/10)+1)))))</f>
        <v/>
      </c>
      <c r="G11" s="539">
        <f>IF($N$11="","",IF(OR(ISTEXT($N$9),ISTEXT($N$10),ISTEXT($N$11)),"",IF(OR(4&gt;$N$9,1&gt;$N$10,((1-1)*$N$9+4)&gt;$N$11),"",IF(INDEX($P$11:$W$20,MOD(((1-1)*$N$9+4)-1,10)+1,INT((((1-1)*$N$9+4)-1)/10)+1)="","",INDEX($P$11:$W$20,MOD(((1-1)*$N$9+4)-1,10)+1,INT((((1-1)*$N$9+4)-1)/10)+1)))))</f>
        <v/>
      </c>
      <c r="H11" s="539">
        <f>IF($N$11="","",IF(OR(ISTEXT($N$9),ISTEXT($N$10),ISTEXT($N$11)),"",IF(OR(5&gt;$N$9,1&gt;$N$10,((1-1)*$N$9+5)&gt;$N$11),"",IF(INDEX($P$11:$W$20,MOD(((1-1)*$N$9+5)-1,10)+1,INT((((1-1)*$N$9+5)-1)/10)+1)="","",INDEX($P$11:$W$20,MOD(((1-1)*$N$9+5)-1,10)+1,INT((((1-1)*$N$9+5)-1)/10)+1)))))</f>
        <v/>
      </c>
      <c r="I11" s="539">
        <f>IF($N$11="","",IF(OR(ISTEXT($N$9),ISTEXT($N$10),ISTEXT($N$11)),"",IF(OR(6&gt;$N$9,1&gt;$N$10,((1-1)*$N$9+6)&gt;$N$11),"",IF(INDEX($P$11:$W$20,MOD(((1-1)*$N$9+6)-1,10)+1,INT((((1-1)*$N$9+6)-1)/10)+1)="","",INDEX($P$11:$W$20,MOD(((1-1)*$N$9+6)-1,10)+1,INT((((1-1)*$N$9+6)-1)/10)+1)))))</f>
        <v/>
      </c>
      <c r="J11" s="539">
        <f>IF($N$11="","",IF(OR(ISTEXT($N$9),ISTEXT($N$10),ISTEXT($N$11)),"",IF(OR(7&gt;$N$9,1&gt;$N$10,((1-1)*$N$9+7)&gt;$N$11),"",IF(INDEX($P$11:$W$20,MOD(((1-1)*$N$9+7)-1,10)+1,INT((((1-1)*$N$9+7)-1)/10)+1)="","",INDEX($P$11:$W$20,MOD(((1-1)*$N$9+7)-1,10)+1,INT((((1-1)*$N$9+7)-1)/10)+1)))))</f>
        <v/>
      </c>
      <c r="K11" s="539">
        <f>IF($N$11="","",IF(OR(ISTEXT($N$9),ISTEXT($N$10),ISTEXT($N$11)),"",IF(OR(8&gt;$N$9,1&gt;$N$10,((1-1)*$N$9+8)&gt;$N$11),"",IF(INDEX($P$11:$W$20,MOD(((1-1)*$N$9+8)-1,10)+1,INT((((1-1)*$N$9+8)-1)/10)+1)="","",INDEX($P$11:$W$20,MOD(((1-1)*$N$9+8)-1,10)+1,INT((((1-1)*$N$9+8)-1)/10)+1)))))</f>
        <v/>
      </c>
      <c r="L11" s="539">
        <f>IF($N$11="","",IF(OR(ISTEXT($N$9),ISTEXT($N$10),ISTEXT($N$11)),"",IF(OR(9&gt;$N$9,1&gt;$N$10,((1-1)*$N$9+9)&gt;$N$11),"",IF(INDEX($P$11:$W$20,MOD(((1-1)*$N$9+9)-1,10)+1,INT((((1-1)*$N$9+9)-1)/10)+1)="","",INDEX($P$11:$W$20,MOD(((1-1)*$N$9+9)-1,10)+1,INT((((1-1)*$N$9+9)-1)/10)+1)))))</f>
        <v/>
      </c>
      <c r="M11" s="539">
        <f>IF($N$11="","",IF(OR(ISTEXT($N$9),ISTEXT($N$10),ISTEXT($N$11)),"",IF(OR(10&gt;$N$9,1&gt;$N$10,((1-1)*$N$9+10)&gt;$N$11),"",IF(INDEX($P$11:$W$20,MOD(((1-1)*$N$9+10)-1,10)+1,INT((((1-1)*$N$9+10)-1)/10)+1)="","",INDEX($P$11:$W$20,MOD(((1-1)*$N$9+10)-1,10)+1,INT((((1-1)*$N$9+10)-1)/10)+1)))))</f>
        <v/>
      </c>
      <c r="N11" s="534">
        <f>IF(OR(N9="",N10=""),"",IF(OR(ISTEXT(N9),ISTEXT(N10)),"",N9*N10))</f>
        <v/>
      </c>
      <c r="P11" s="540" t="n"/>
      <c r="Q11" s="540" t="n"/>
      <c r="R11" s="540" t="n"/>
      <c r="S11" s="540" t="n"/>
      <c r="T11" s="540" t="n"/>
      <c r="U11" s="540" t="n"/>
      <c r="V11" s="540" t="n"/>
      <c r="W11" s="540" t="n"/>
    </row>
    <row r="12" ht="13.35" customHeight="1" s="162">
      <c r="B12" s="537">
        <f>IF(OR($D$9="",$G$9=""),"",IF($D$9="Round",IF(2=1,"Axis 1 (0°)",IF(2=2,"Axis 2 (90°)","")),IF(ISTEXT($N$10),"",IF(2&gt;$N$10,"",IF(ISTEXT($I$9),"",ROUND((2-0.5)*$I$9/$N$10,1))))))</f>
        <v/>
      </c>
      <c r="C12" s="538" t="n"/>
      <c r="D12" s="539">
        <f>IF($N$11="","",IF(OR(ISTEXT($N$9),ISTEXT($N$10),ISTEXT($N$11)),"",IF(OR(1&gt;$N$9,2&gt;$N$10,((2-1)*$N$9+1)&gt;$N$11),"",IF(INDEX($P$11:$W$20,MOD(((2-1)*$N$9+1)-1,10)+1,INT((((2-1)*$N$9+1)-1)/10)+1)="","",INDEX($P$11:$W$20,MOD(((2-1)*$N$9+1)-1,10)+1,INT((((2-1)*$N$9+1)-1)/10)+1)))))</f>
        <v/>
      </c>
      <c r="E12" s="539">
        <f>IF($N$11="","",IF(OR(ISTEXT($N$9),ISTEXT($N$10),ISTEXT($N$11)),"",IF(OR(2&gt;$N$9,2&gt;$N$10,((2-1)*$N$9+2)&gt;$N$11),"",IF(INDEX($P$11:$W$20,MOD(((2-1)*$N$9+2)-1,10)+1,INT((((2-1)*$N$9+2)-1)/10)+1)="","",INDEX($P$11:$W$20,MOD(((2-1)*$N$9+2)-1,10)+1,INT((((2-1)*$N$9+2)-1)/10)+1)))))</f>
        <v/>
      </c>
      <c r="F12" s="539">
        <f>IF($N$11="","",IF(OR(ISTEXT($N$9),ISTEXT($N$10),ISTEXT($N$11)),"",IF(OR(3&gt;$N$9,2&gt;$N$10,((2-1)*$N$9+3)&gt;$N$11),"",IF(INDEX($P$11:$W$20,MOD(((2-1)*$N$9+3)-1,10)+1,INT((((2-1)*$N$9+3)-1)/10)+1)="","",INDEX($P$11:$W$20,MOD(((2-1)*$N$9+3)-1,10)+1,INT((((2-1)*$N$9+3)-1)/10)+1)))))</f>
        <v/>
      </c>
      <c r="G12" s="539">
        <f>IF($N$11="","",IF(OR(ISTEXT($N$9),ISTEXT($N$10),ISTEXT($N$11)),"",IF(OR(4&gt;$N$9,2&gt;$N$10,((2-1)*$N$9+4)&gt;$N$11),"",IF(INDEX($P$11:$W$20,MOD(((2-1)*$N$9+4)-1,10)+1,INT((((2-1)*$N$9+4)-1)/10)+1)="","",INDEX($P$11:$W$20,MOD(((2-1)*$N$9+4)-1,10)+1,INT((((2-1)*$N$9+4)-1)/10)+1)))))</f>
        <v/>
      </c>
      <c r="H12" s="539">
        <f>IF($N$11="","",IF(OR(ISTEXT($N$9),ISTEXT($N$10),ISTEXT($N$11)),"",IF(OR(5&gt;$N$9,2&gt;$N$10,((2-1)*$N$9+5)&gt;$N$11),"",IF(INDEX($P$11:$W$20,MOD(((2-1)*$N$9+5)-1,10)+1,INT((((2-1)*$N$9+5)-1)/10)+1)="","",INDEX($P$11:$W$20,MOD(((2-1)*$N$9+5)-1,10)+1,INT((((2-1)*$N$9+5)-1)/10)+1)))))</f>
        <v/>
      </c>
      <c r="I12" s="539">
        <f>IF($N$11="","",IF(OR(ISTEXT($N$9),ISTEXT($N$10),ISTEXT($N$11)),"",IF(OR(6&gt;$N$9,2&gt;$N$10,((2-1)*$N$9+6)&gt;$N$11),"",IF(INDEX($P$11:$W$20,MOD(((2-1)*$N$9+6)-1,10)+1,INT((((2-1)*$N$9+6)-1)/10)+1)="","",INDEX($P$11:$W$20,MOD(((2-1)*$N$9+6)-1,10)+1,INT((((2-1)*$N$9+6)-1)/10)+1)))))</f>
        <v/>
      </c>
      <c r="J12" s="539">
        <f>IF($N$11="","",IF(OR(ISTEXT($N$9),ISTEXT($N$10),ISTEXT($N$11)),"",IF(OR(7&gt;$N$9,2&gt;$N$10,((2-1)*$N$9+7)&gt;$N$11),"",IF(INDEX($P$11:$W$20,MOD(((2-1)*$N$9+7)-1,10)+1,INT((((2-1)*$N$9+7)-1)/10)+1)="","",INDEX($P$11:$W$20,MOD(((2-1)*$N$9+7)-1,10)+1,INT((((2-1)*$N$9+7)-1)/10)+1)))))</f>
        <v/>
      </c>
      <c r="K12" s="539">
        <f>IF($N$11="","",IF(OR(ISTEXT($N$9),ISTEXT($N$10),ISTEXT($N$11)),"",IF(OR(8&gt;$N$9,2&gt;$N$10,((2-1)*$N$9+8)&gt;$N$11),"",IF(INDEX($P$11:$W$20,MOD(((2-1)*$N$9+8)-1,10)+1,INT((((2-1)*$N$9+8)-1)/10)+1)="","",INDEX($P$11:$W$20,MOD(((2-1)*$N$9+8)-1,10)+1,INT((((2-1)*$N$9+8)-1)/10)+1)))))</f>
        <v/>
      </c>
      <c r="L12" s="539">
        <f>IF($N$11="","",IF(OR(ISTEXT($N$9),ISTEXT($N$10),ISTEXT($N$11)),"",IF(OR(9&gt;$N$9,2&gt;$N$10,((2-1)*$N$9+9)&gt;$N$11),"",IF(INDEX($P$11:$W$20,MOD(((2-1)*$N$9+9)-1,10)+1,INT((((2-1)*$N$9+9)-1)/10)+1)="","",INDEX($P$11:$W$20,MOD(((2-1)*$N$9+9)-1,10)+1,INT((((2-1)*$N$9+9)-1)/10)+1)))))</f>
        <v/>
      </c>
      <c r="M12" s="539">
        <f>IF($N$11="","",IF(OR(ISTEXT($N$9),ISTEXT($N$10),ISTEXT($N$11)),"",IF(OR(10&gt;$N$9,2&gt;$N$10,((2-1)*$N$9+10)&gt;$N$11),"",IF(INDEX($P$11:$W$20,MOD(((2-1)*$N$9+10)-1,10)+1,INT((((2-1)*$N$9+10)-1)/10)+1)="","",INDEX($P$11:$W$20,MOD(((2-1)*$N$9+10)-1,10)+1,INT((((2-1)*$N$9+10)-1)/10)+1)))))</f>
        <v/>
      </c>
      <c r="P12" s="540" t="n"/>
      <c r="Q12" s="540" t="n"/>
      <c r="R12" s="540" t="n"/>
      <c r="S12" s="540" t="n"/>
      <c r="T12" s="540" t="n"/>
      <c r="U12" s="540" t="n"/>
      <c r="V12" s="540" t="n"/>
      <c r="W12" s="540" t="n"/>
    </row>
    <row r="13" ht="13.35" customHeight="1" s="162">
      <c r="B13" s="537">
        <f>IF(OR($D$9="",$G$9=""),"",IF($D$9="Round",IF(3=1,"Axis 1 (0°)",IF(3=2,"Axis 2 (90°)","")),IF(ISTEXT($N$10),"",IF(3&gt;$N$10,"",IF(ISTEXT($I$9),"",ROUND((3-0.5)*$I$9/$N$10,1))))))</f>
        <v/>
      </c>
      <c r="C13" s="538" t="n"/>
      <c r="D13" s="539">
        <f>IF($N$11="","",IF(OR(ISTEXT($N$9),ISTEXT($N$10),ISTEXT($N$11)),"",IF(OR(1&gt;$N$9,3&gt;$N$10,((3-1)*$N$9+1)&gt;$N$11),"",IF(INDEX($P$11:$W$20,MOD(((3-1)*$N$9+1)-1,10)+1,INT((((3-1)*$N$9+1)-1)/10)+1)="","",INDEX($P$11:$W$20,MOD(((3-1)*$N$9+1)-1,10)+1,INT((((3-1)*$N$9+1)-1)/10)+1)))))</f>
        <v/>
      </c>
      <c r="E13" s="539">
        <f>IF($N$11="","",IF(OR(ISTEXT($N$9),ISTEXT($N$10),ISTEXT($N$11)),"",IF(OR(2&gt;$N$9,3&gt;$N$10,((3-1)*$N$9+2)&gt;$N$11),"",IF(INDEX($P$11:$W$20,MOD(((3-1)*$N$9+2)-1,10)+1,INT((((3-1)*$N$9+2)-1)/10)+1)="","",INDEX($P$11:$W$20,MOD(((3-1)*$N$9+2)-1,10)+1,INT((((3-1)*$N$9+2)-1)/10)+1)))))</f>
        <v/>
      </c>
      <c r="F13" s="539">
        <f>IF($N$11="","",IF(OR(ISTEXT($N$9),ISTEXT($N$10),ISTEXT($N$11)),"",IF(OR(3&gt;$N$9,3&gt;$N$10,((3-1)*$N$9+3)&gt;$N$11),"",IF(INDEX($P$11:$W$20,MOD(((3-1)*$N$9+3)-1,10)+1,INT((((3-1)*$N$9+3)-1)/10)+1)="","",INDEX($P$11:$W$20,MOD(((3-1)*$N$9+3)-1,10)+1,INT((((3-1)*$N$9+3)-1)/10)+1)))))</f>
        <v/>
      </c>
      <c r="G13" s="539">
        <f>IF($N$11="","",IF(OR(ISTEXT($N$9),ISTEXT($N$10),ISTEXT($N$11)),"",IF(OR(4&gt;$N$9,3&gt;$N$10,((3-1)*$N$9+4)&gt;$N$11),"",IF(INDEX($P$11:$W$20,MOD(((3-1)*$N$9+4)-1,10)+1,INT((((3-1)*$N$9+4)-1)/10)+1)="","",INDEX($P$11:$W$20,MOD(((3-1)*$N$9+4)-1,10)+1,INT((((3-1)*$N$9+4)-1)/10)+1)))))</f>
        <v/>
      </c>
      <c r="H13" s="539">
        <f>IF($N$11="","",IF(OR(ISTEXT($N$9),ISTEXT($N$10),ISTEXT($N$11)),"",IF(OR(5&gt;$N$9,3&gt;$N$10,((3-1)*$N$9+5)&gt;$N$11),"",IF(INDEX($P$11:$W$20,MOD(((3-1)*$N$9+5)-1,10)+1,INT((((3-1)*$N$9+5)-1)/10)+1)="","",INDEX($P$11:$W$20,MOD(((3-1)*$N$9+5)-1,10)+1,INT((((3-1)*$N$9+5)-1)/10)+1)))))</f>
        <v/>
      </c>
      <c r="I13" s="539">
        <f>IF($N$11="","",IF(OR(ISTEXT($N$9),ISTEXT($N$10),ISTEXT($N$11)),"",IF(OR(6&gt;$N$9,3&gt;$N$10,((3-1)*$N$9+6)&gt;$N$11),"",IF(INDEX($P$11:$W$20,MOD(((3-1)*$N$9+6)-1,10)+1,INT((((3-1)*$N$9+6)-1)/10)+1)="","",INDEX($P$11:$W$20,MOD(((3-1)*$N$9+6)-1,10)+1,INT((((3-1)*$N$9+6)-1)/10)+1)))))</f>
        <v/>
      </c>
      <c r="J13" s="539">
        <f>IF($N$11="","",IF(OR(ISTEXT($N$9),ISTEXT($N$10),ISTEXT($N$11)),"",IF(OR(7&gt;$N$9,3&gt;$N$10,((3-1)*$N$9+7)&gt;$N$11),"",IF(INDEX($P$11:$W$20,MOD(((3-1)*$N$9+7)-1,10)+1,INT((((3-1)*$N$9+7)-1)/10)+1)="","",INDEX($P$11:$W$20,MOD(((3-1)*$N$9+7)-1,10)+1,INT((((3-1)*$N$9+7)-1)/10)+1)))))</f>
        <v/>
      </c>
      <c r="K13" s="539">
        <f>IF($N$11="","",IF(OR(ISTEXT($N$9),ISTEXT($N$10),ISTEXT($N$11)),"",IF(OR(8&gt;$N$9,3&gt;$N$10,((3-1)*$N$9+8)&gt;$N$11),"",IF(INDEX($P$11:$W$20,MOD(((3-1)*$N$9+8)-1,10)+1,INT((((3-1)*$N$9+8)-1)/10)+1)="","",INDEX($P$11:$W$20,MOD(((3-1)*$N$9+8)-1,10)+1,INT((((3-1)*$N$9+8)-1)/10)+1)))))</f>
        <v/>
      </c>
      <c r="L13" s="539">
        <f>IF($N$11="","",IF(OR(ISTEXT($N$9),ISTEXT($N$10),ISTEXT($N$11)),"",IF(OR(9&gt;$N$9,3&gt;$N$10,((3-1)*$N$9+9)&gt;$N$11),"",IF(INDEX($P$11:$W$20,MOD(((3-1)*$N$9+9)-1,10)+1,INT((((3-1)*$N$9+9)-1)/10)+1)="","",INDEX($P$11:$W$20,MOD(((3-1)*$N$9+9)-1,10)+1,INT((((3-1)*$N$9+9)-1)/10)+1)))))</f>
        <v/>
      </c>
      <c r="M13" s="539">
        <f>IF($N$11="","",IF(OR(ISTEXT($N$9),ISTEXT($N$10),ISTEXT($N$11)),"",IF(OR(10&gt;$N$9,3&gt;$N$10,((3-1)*$N$9+10)&gt;$N$11),"",IF(INDEX($P$11:$W$20,MOD(((3-1)*$N$9+10)-1,10)+1,INT((((3-1)*$N$9+10)-1)/10)+1)="","",INDEX($P$11:$W$20,MOD(((3-1)*$N$9+10)-1,10)+1,INT((((3-1)*$N$9+10)-1)/10)+1)))))</f>
        <v/>
      </c>
      <c r="P13" s="540" t="n"/>
      <c r="Q13" s="540" t="n"/>
      <c r="R13" s="540" t="n"/>
      <c r="S13" s="540" t="n"/>
      <c r="T13" s="540" t="n"/>
      <c r="U13" s="540" t="n"/>
      <c r="V13" s="540" t="n"/>
      <c r="W13" s="540" t="n"/>
    </row>
    <row r="14" ht="13.35" customHeight="1" s="162">
      <c r="B14" s="537">
        <f>IF(OR($D$9="",$G$9=""),"",IF($D$9="Round",IF(4=1,"Axis 1 (0°)",IF(4=2,"Axis 2 (90°)","")),IF(ISTEXT($N$10),"",IF(4&gt;$N$10,"",IF(ISTEXT($I$9),"",ROUND((4-0.5)*$I$9/$N$10,1))))))</f>
        <v/>
      </c>
      <c r="C14" s="538" t="n"/>
      <c r="D14" s="539">
        <f>IF($N$11="","",IF(OR(ISTEXT($N$9),ISTEXT($N$10),ISTEXT($N$11)),"",IF(OR(1&gt;$N$9,4&gt;$N$10,((4-1)*$N$9+1)&gt;$N$11),"",IF(INDEX($P$11:$W$20,MOD(((4-1)*$N$9+1)-1,10)+1,INT((((4-1)*$N$9+1)-1)/10)+1)="","",INDEX($P$11:$W$20,MOD(((4-1)*$N$9+1)-1,10)+1,INT((((4-1)*$N$9+1)-1)/10)+1)))))</f>
        <v/>
      </c>
      <c r="E14" s="539">
        <f>IF($N$11="","",IF(OR(ISTEXT($N$9),ISTEXT($N$10),ISTEXT($N$11)),"",IF(OR(2&gt;$N$9,4&gt;$N$10,((4-1)*$N$9+2)&gt;$N$11),"",IF(INDEX($P$11:$W$20,MOD(((4-1)*$N$9+2)-1,10)+1,INT((((4-1)*$N$9+2)-1)/10)+1)="","",INDEX($P$11:$W$20,MOD(((4-1)*$N$9+2)-1,10)+1,INT((((4-1)*$N$9+2)-1)/10)+1)))))</f>
        <v/>
      </c>
      <c r="F14" s="539">
        <f>IF($N$11="","",IF(OR(ISTEXT($N$9),ISTEXT($N$10),ISTEXT($N$11)),"",IF(OR(3&gt;$N$9,4&gt;$N$10,((4-1)*$N$9+3)&gt;$N$11),"",IF(INDEX($P$11:$W$20,MOD(((4-1)*$N$9+3)-1,10)+1,INT((((4-1)*$N$9+3)-1)/10)+1)="","",INDEX($P$11:$W$20,MOD(((4-1)*$N$9+3)-1,10)+1,INT((((4-1)*$N$9+3)-1)/10)+1)))))</f>
        <v/>
      </c>
      <c r="G14" s="539">
        <f>IF($N$11="","",IF(OR(ISTEXT($N$9),ISTEXT($N$10),ISTEXT($N$11)),"",IF(OR(4&gt;$N$9,4&gt;$N$10,((4-1)*$N$9+4)&gt;$N$11),"",IF(INDEX($P$11:$W$20,MOD(((4-1)*$N$9+4)-1,10)+1,INT((((4-1)*$N$9+4)-1)/10)+1)="","",INDEX($P$11:$W$20,MOD(((4-1)*$N$9+4)-1,10)+1,INT((((4-1)*$N$9+4)-1)/10)+1)))))</f>
        <v/>
      </c>
      <c r="H14" s="539">
        <f>IF($N$11="","",IF(OR(ISTEXT($N$9),ISTEXT($N$10),ISTEXT($N$11)),"",IF(OR(5&gt;$N$9,4&gt;$N$10,((4-1)*$N$9+5)&gt;$N$11),"",IF(INDEX($P$11:$W$20,MOD(((4-1)*$N$9+5)-1,10)+1,INT((((4-1)*$N$9+5)-1)/10)+1)="","",INDEX($P$11:$W$20,MOD(((4-1)*$N$9+5)-1,10)+1,INT((((4-1)*$N$9+5)-1)/10)+1)))))</f>
        <v/>
      </c>
      <c r="I14" s="539">
        <f>IF($N$11="","",IF(OR(ISTEXT($N$9),ISTEXT($N$10),ISTEXT($N$11)),"",IF(OR(6&gt;$N$9,4&gt;$N$10,((4-1)*$N$9+6)&gt;$N$11),"",IF(INDEX($P$11:$W$20,MOD(((4-1)*$N$9+6)-1,10)+1,INT((((4-1)*$N$9+6)-1)/10)+1)="","",INDEX($P$11:$W$20,MOD(((4-1)*$N$9+6)-1,10)+1,INT((((4-1)*$N$9+6)-1)/10)+1)))))</f>
        <v/>
      </c>
      <c r="J14" s="539">
        <f>IF($N$11="","",IF(OR(ISTEXT($N$9),ISTEXT($N$10),ISTEXT($N$11)),"",IF(OR(7&gt;$N$9,4&gt;$N$10,((4-1)*$N$9+7)&gt;$N$11),"",IF(INDEX($P$11:$W$20,MOD(((4-1)*$N$9+7)-1,10)+1,INT((((4-1)*$N$9+7)-1)/10)+1)="","",INDEX($P$11:$W$20,MOD(((4-1)*$N$9+7)-1,10)+1,INT((((4-1)*$N$9+7)-1)/10)+1)))))</f>
        <v/>
      </c>
      <c r="K14" s="539">
        <f>IF($N$11="","",IF(OR(ISTEXT($N$9),ISTEXT($N$10),ISTEXT($N$11)),"",IF(OR(8&gt;$N$9,4&gt;$N$10,((4-1)*$N$9+8)&gt;$N$11),"",IF(INDEX($P$11:$W$20,MOD(((4-1)*$N$9+8)-1,10)+1,INT((((4-1)*$N$9+8)-1)/10)+1)="","",INDEX($P$11:$W$20,MOD(((4-1)*$N$9+8)-1,10)+1,INT((((4-1)*$N$9+8)-1)/10)+1)))))</f>
        <v/>
      </c>
      <c r="L14" s="539">
        <f>IF($N$11="","",IF(OR(ISTEXT($N$9),ISTEXT($N$10),ISTEXT($N$11)),"",IF(OR(9&gt;$N$9,4&gt;$N$10,((4-1)*$N$9+9)&gt;$N$11),"",IF(INDEX($P$11:$W$20,MOD(((4-1)*$N$9+9)-1,10)+1,INT((((4-1)*$N$9+9)-1)/10)+1)="","",INDEX($P$11:$W$20,MOD(((4-1)*$N$9+9)-1,10)+1,INT((((4-1)*$N$9+9)-1)/10)+1)))))</f>
        <v/>
      </c>
      <c r="M14" s="539">
        <f>IF($N$11="","",IF(OR(ISTEXT($N$9),ISTEXT($N$10),ISTEXT($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IF(OR($D$9="",$G$9=""),"",IF($D$9="Round",IF(5=1,"Axis 1 (0°)",IF(5=2,"Axis 2 (90°)","")),IF(ISTEXT($N$10),"",IF(5&gt;$N$10,"",IF(ISTEXT($I$9),"",ROUND((5-0.5)*$I$9/$N$10,1))))))</f>
        <v/>
      </c>
      <c r="C15" s="538" t="n"/>
      <c r="D15" s="539">
        <f>IF($N$11="","",IF(OR(ISTEXT($N$9),ISTEXT($N$10),ISTEXT($N$11)),"",IF(OR(1&gt;$N$9,5&gt;$N$10,((5-1)*$N$9+1)&gt;$N$11),"",IF(INDEX($P$11:$W$20,MOD(((5-1)*$N$9+1)-1,10)+1,INT((((5-1)*$N$9+1)-1)/10)+1)="","",INDEX($P$11:$W$20,MOD(((5-1)*$N$9+1)-1,10)+1,INT((((5-1)*$N$9+1)-1)/10)+1)))))</f>
        <v/>
      </c>
      <c r="E15" s="539">
        <f>IF($N$11="","",IF(OR(ISTEXT($N$9),ISTEXT($N$10),ISTEXT($N$11)),"",IF(OR(2&gt;$N$9,5&gt;$N$10,((5-1)*$N$9+2)&gt;$N$11),"",IF(INDEX($P$11:$W$20,MOD(((5-1)*$N$9+2)-1,10)+1,INT((((5-1)*$N$9+2)-1)/10)+1)="","",INDEX($P$11:$W$20,MOD(((5-1)*$N$9+2)-1,10)+1,INT((((5-1)*$N$9+2)-1)/10)+1)))))</f>
        <v/>
      </c>
      <c r="F15" s="539">
        <f>IF($N$11="","",IF(OR(ISTEXT($N$9),ISTEXT($N$10),ISTEXT($N$11)),"",IF(OR(3&gt;$N$9,5&gt;$N$10,((5-1)*$N$9+3)&gt;$N$11),"",IF(INDEX($P$11:$W$20,MOD(((5-1)*$N$9+3)-1,10)+1,INT((((5-1)*$N$9+3)-1)/10)+1)="","",INDEX($P$11:$W$20,MOD(((5-1)*$N$9+3)-1,10)+1,INT((((5-1)*$N$9+3)-1)/10)+1)))))</f>
        <v/>
      </c>
      <c r="G15" s="539">
        <f>IF($N$11="","",IF(OR(ISTEXT($N$9),ISTEXT($N$10),ISTEXT($N$11)),"",IF(OR(4&gt;$N$9,5&gt;$N$10,((5-1)*$N$9+4)&gt;$N$11),"",IF(INDEX($P$11:$W$20,MOD(((5-1)*$N$9+4)-1,10)+1,INT((((5-1)*$N$9+4)-1)/10)+1)="","",INDEX($P$11:$W$20,MOD(((5-1)*$N$9+4)-1,10)+1,INT((((5-1)*$N$9+4)-1)/10)+1)))))</f>
        <v/>
      </c>
      <c r="H15" s="539">
        <f>IF($N$11="","",IF(OR(ISTEXT($N$9),ISTEXT($N$10),ISTEXT($N$11)),"",IF(OR(5&gt;$N$9,5&gt;$N$10,((5-1)*$N$9+5)&gt;$N$11),"",IF(INDEX($P$11:$W$20,MOD(((5-1)*$N$9+5)-1,10)+1,INT((((5-1)*$N$9+5)-1)/10)+1)="","",INDEX($P$11:$W$20,MOD(((5-1)*$N$9+5)-1,10)+1,INT((((5-1)*$N$9+5)-1)/10)+1)))))</f>
        <v/>
      </c>
      <c r="I15" s="539">
        <f>IF($N$11="","",IF(OR(ISTEXT($N$9),ISTEXT($N$10),ISTEXT($N$11)),"",IF(OR(6&gt;$N$9,5&gt;$N$10,((5-1)*$N$9+6)&gt;$N$11),"",IF(INDEX($P$11:$W$20,MOD(((5-1)*$N$9+6)-1,10)+1,INT((((5-1)*$N$9+6)-1)/10)+1)="","",INDEX($P$11:$W$20,MOD(((5-1)*$N$9+6)-1,10)+1,INT((((5-1)*$N$9+6)-1)/10)+1)))))</f>
        <v/>
      </c>
      <c r="J15" s="539">
        <f>IF($N$11="","",IF(OR(ISTEXT($N$9),ISTEXT($N$10),ISTEXT($N$11)),"",IF(OR(7&gt;$N$9,5&gt;$N$10,((5-1)*$N$9+7)&gt;$N$11),"",IF(INDEX($P$11:$W$20,MOD(((5-1)*$N$9+7)-1,10)+1,INT((((5-1)*$N$9+7)-1)/10)+1)="","",INDEX($P$11:$W$20,MOD(((5-1)*$N$9+7)-1,10)+1,INT((((5-1)*$N$9+7)-1)/10)+1)))))</f>
        <v/>
      </c>
      <c r="K15" s="539">
        <f>IF($N$11="","",IF(OR(ISTEXT($N$9),ISTEXT($N$10),ISTEXT($N$11)),"",IF(OR(8&gt;$N$9,5&gt;$N$10,((5-1)*$N$9+8)&gt;$N$11),"",IF(INDEX($P$11:$W$20,MOD(((5-1)*$N$9+8)-1,10)+1,INT((((5-1)*$N$9+8)-1)/10)+1)="","",INDEX($P$11:$W$20,MOD(((5-1)*$N$9+8)-1,10)+1,INT((((5-1)*$N$9+8)-1)/10)+1)))))</f>
        <v/>
      </c>
      <c r="L15" s="539">
        <f>IF($N$11="","",IF(OR(ISTEXT($N$9),ISTEXT($N$10),ISTEXT($N$11)),"",IF(OR(9&gt;$N$9,5&gt;$N$10,((5-1)*$N$9+9)&gt;$N$11),"",IF(INDEX($P$11:$W$20,MOD(((5-1)*$N$9+9)-1,10)+1,INT((((5-1)*$N$9+9)-1)/10)+1)="","",INDEX($P$11:$W$20,MOD(((5-1)*$N$9+9)-1,10)+1,INT((((5-1)*$N$9+9)-1)/10)+1)))))</f>
        <v/>
      </c>
      <c r="M15" s="539">
        <f>IF($N$11="","",IF(OR(ISTEXT($N$9),ISTEXT($N$10),ISTEXT($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IF(OR($D$9="",$G$9=""),"",IF($D$9="Round",IF(6=1,"Axis 1 (0°)",IF(6=2,"Axis 2 (90°)","")),IF(ISTEXT($N$10),"",IF(6&gt;$N$10,"",IF(ISTEXT($I$9),"",ROUND((6-0.5)*$I$9/$N$10,1))))))</f>
        <v/>
      </c>
      <c r="C16" s="538" t="n"/>
      <c r="D16" s="539">
        <f>IF($N$11="","",IF(OR(ISTEXT($N$9),ISTEXT($N$10),ISTEXT($N$11)),"",IF(OR(1&gt;$N$9,6&gt;$N$10,((6-1)*$N$9+1)&gt;$N$11),"",IF(INDEX($P$11:$W$20,MOD(((6-1)*$N$9+1)-1,10)+1,INT((((6-1)*$N$9+1)-1)/10)+1)="","",INDEX($P$11:$W$20,MOD(((6-1)*$N$9+1)-1,10)+1,INT((((6-1)*$N$9+1)-1)/10)+1)))))</f>
        <v/>
      </c>
      <c r="E16" s="539">
        <f>IF($N$11="","",IF(OR(ISTEXT($N$9),ISTEXT($N$10),ISTEXT($N$11)),"",IF(OR(2&gt;$N$9,6&gt;$N$10,((6-1)*$N$9+2)&gt;$N$11),"",IF(INDEX($P$11:$W$20,MOD(((6-1)*$N$9+2)-1,10)+1,INT((((6-1)*$N$9+2)-1)/10)+1)="","",INDEX($P$11:$W$20,MOD(((6-1)*$N$9+2)-1,10)+1,INT((((6-1)*$N$9+2)-1)/10)+1)))))</f>
        <v/>
      </c>
      <c r="F16" s="539">
        <f>IF($N$11="","",IF(OR(ISTEXT($N$9),ISTEXT($N$10),ISTEXT($N$11)),"",IF(OR(3&gt;$N$9,6&gt;$N$10,((6-1)*$N$9+3)&gt;$N$11),"",IF(INDEX($P$11:$W$20,MOD(((6-1)*$N$9+3)-1,10)+1,INT((((6-1)*$N$9+3)-1)/10)+1)="","",INDEX($P$11:$W$20,MOD(((6-1)*$N$9+3)-1,10)+1,INT((((6-1)*$N$9+3)-1)/10)+1)))))</f>
        <v/>
      </c>
      <c r="G16" s="539">
        <f>IF($N$11="","",IF(OR(ISTEXT($N$9),ISTEXT($N$10),ISTEXT($N$11)),"",IF(OR(4&gt;$N$9,6&gt;$N$10,((6-1)*$N$9+4)&gt;$N$11),"",IF(INDEX($P$11:$W$20,MOD(((6-1)*$N$9+4)-1,10)+1,INT((((6-1)*$N$9+4)-1)/10)+1)="","",INDEX($P$11:$W$20,MOD(((6-1)*$N$9+4)-1,10)+1,INT((((6-1)*$N$9+4)-1)/10)+1)))))</f>
        <v/>
      </c>
      <c r="H16" s="539">
        <f>IF($N$11="","",IF(OR(ISTEXT($N$9),ISTEXT($N$10),ISTEXT($N$11)),"",IF(OR(5&gt;$N$9,6&gt;$N$10,((6-1)*$N$9+5)&gt;$N$11),"",IF(INDEX($P$11:$W$20,MOD(((6-1)*$N$9+5)-1,10)+1,INT((((6-1)*$N$9+5)-1)/10)+1)="","",INDEX($P$11:$W$20,MOD(((6-1)*$N$9+5)-1,10)+1,INT((((6-1)*$N$9+5)-1)/10)+1)))))</f>
        <v/>
      </c>
      <c r="I16" s="539">
        <f>IF($N$11="","",IF(OR(ISTEXT($N$9),ISTEXT($N$10),ISTEXT($N$11)),"",IF(OR(6&gt;$N$9,6&gt;$N$10,((6-1)*$N$9+6)&gt;$N$11),"",IF(INDEX($P$11:$W$20,MOD(((6-1)*$N$9+6)-1,10)+1,INT((((6-1)*$N$9+6)-1)/10)+1)="","",INDEX($P$11:$W$20,MOD(((6-1)*$N$9+6)-1,10)+1,INT((((6-1)*$N$9+6)-1)/10)+1)))))</f>
        <v/>
      </c>
      <c r="J16" s="539">
        <f>IF($N$11="","",IF(OR(ISTEXT($N$9),ISTEXT($N$10),ISTEXT($N$11)),"",IF(OR(7&gt;$N$9,6&gt;$N$10,((6-1)*$N$9+7)&gt;$N$11),"",IF(INDEX($P$11:$W$20,MOD(((6-1)*$N$9+7)-1,10)+1,INT((((6-1)*$N$9+7)-1)/10)+1)="","",INDEX($P$11:$W$20,MOD(((6-1)*$N$9+7)-1,10)+1,INT((((6-1)*$N$9+7)-1)/10)+1)))))</f>
        <v/>
      </c>
      <c r="K16" s="539">
        <f>IF($N$11="","",IF(OR(ISTEXT($N$9),ISTEXT($N$10),ISTEXT($N$11)),"",IF(OR(8&gt;$N$9,6&gt;$N$10,((6-1)*$N$9+8)&gt;$N$11),"",IF(INDEX($P$11:$W$20,MOD(((6-1)*$N$9+8)-1,10)+1,INT((((6-1)*$N$9+8)-1)/10)+1)="","",INDEX($P$11:$W$20,MOD(((6-1)*$N$9+8)-1,10)+1,INT((((6-1)*$N$9+8)-1)/10)+1)))))</f>
        <v/>
      </c>
      <c r="L16" s="539">
        <f>IF($N$11="","",IF(OR(ISTEXT($N$9),ISTEXT($N$10),ISTEXT($N$11)),"",IF(OR(9&gt;$N$9,6&gt;$N$10,((6-1)*$N$9+9)&gt;$N$11),"",IF(INDEX($P$11:$W$20,MOD(((6-1)*$N$9+9)-1,10)+1,INT((((6-1)*$N$9+9)-1)/10)+1)="","",INDEX($P$11:$W$20,MOD(((6-1)*$N$9+9)-1,10)+1,INT((((6-1)*$N$9+9)-1)/10)+1)))))</f>
        <v/>
      </c>
      <c r="M16" s="539">
        <f>IF($N$11="","",IF(OR(ISTEXT($N$9),ISTEXT($N$10),ISTEXT($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IF(OR($D$9="",$G$9=""),"",IF($D$9="Round",IF(7=1,"Axis 1 (0°)",IF(7=2,"Axis 2 (90°)","")),IF(ISTEXT($N$10),"",IF(7&gt;$N$10,"",IF(ISTEXT($I$9),"",ROUND((7-0.5)*$I$9/$N$10,1))))))</f>
        <v/>
      </c>
      <c r="C17" s="538" t="n"/>
      <c r="D17" s="539">
        <f>IF($N$11="","",IF(OR(ISTEXT($N$9),ISTEXT($N$10),ISTEXT($N$11)),"",IF(OR(1&gt;$N$9,7&gt;$N$10,((7-1)*$N$9+1)&gt;$N$11),"",IF(INDEX($P$11:$W$20,MOD(((7-1)*$N$9+1)-1,10)+1,INT((((7-1)*$N$9+1)-1)/10)+1)="","",INDEX($P$11:$W$20,MOD(((7-1)*$N$9+1)-1,10)+1,INT((((7-1)*$N$9+1)-1)/10)+1)))))</f>
        <v/>
      </c>
      <c r="E17" s="539">
        <f>IF($N$11="","",IF(OR(ISTEXT($N$9),ISTEXT($N$10),ISTEXT($N$11)),"",IF(OR(2&gt;$N$9,7&gt;$N$10,((7-1)*$N$9+2)&gt;$N$11),"",IF(INDEX($P$11:$W$20,MOD(((7-1)*$N$9+2)-1,10)+1,INT((((7-1)*$N$9+2)-1)/10)+1)="","",INDEX($P$11:$W$20,MOD(((7-1)*$N$9+2)-1,10)+1,INT((((7-1)*$N$9+2)-1)/10)+1)))))</f>
        <v/>
      </c>
      <c r="F17" s="539">
        <f>IF($N$11="","",IF(OR(ISTEXT($N$9),ISTEXT($N$10),ISTEXT($N$11)),"",IF(OR(3&gt;$N$9,7&gt;$N$10,((7-1)*$N$9+3)&gt;$N$11),"",IF(INDEX($P$11:$W$20,MOD(((7-1)*$N$9+3)-1,10)+1,INT((((7-1)*$N$9+3)-1)/10)+1)="","",INDEX($P$11:$W$20,MOD(((7-1)*$N$9+3)-1,10)+1,INT((((7-1)*$N$9+3)-1)/10)+1)))))</f>
        <v/>
      </c>
      <c r="G17" s="539">
        <f>IF($N$11="","",IF(OR(ISTEXT($N$9),ISTEXT($N$10),ISTEXT($N$11)),"",IF(OR(4&gt;$N$9,7&gt;$N$10,((7-1)*$N$9+4)&gt;$N$11),"",IF(INDEX($P$11:$W$20,MOD(((7-1)*$N$9+4)-1,10)+1,INT((((7-1)*$N$9+4)-1)/10)+1)="","",INDEX($P$11:$W$20,MOD(((7-1)*$N$9+4)-1,10)+1,INT((((7-1)*$N$9+4)-1)/10)+1)))))</f>
        <v/>
      </c>
      <c r="H17" s="539">
        <f>IF($N$11="","",IF(OR(ISTEXT($N$9),ISTEXT($N$10),ISTEXT($N$11)),"",IF(OR(5&gt;$N$9,7&gt;$N$10,((7-1)*$N$9+5)&gt;$N$11),"",IF(INDEX($P$11:$W$20,MOD(((7-1)*$N$9+5)-1,10)+1,INT((((7-1)*$N$9+5)-1)/10)+1)="","",INDEX($P$11:$W$20,MOD(((7-1)*$N$9+5)-1,10)+1,INT((((7-1)*$N$9+5)-1)/10)+1)))))</f>
        <v/>
      </c>
      <c r="I17" s="539">
        <f>IF($N$11="","",IF(OR(ISTEXT($N$9),ISTEXT($N$10),ISTEXT($N$11)),"",IF(OR(6&gt;$N$9,7&gt;$N$10,((7-1)*$N$9+6)&gt;$N$11),"",IF(INDEX($P$11:$W$20,MOD(((7-1)*$N$9+6)-1,10)+1,INT((((7-1)*$N$9+6)-1)/10)+1)="","",INDEX($P$11:$W$20,MOD(((7-1)*$N$9+6)-1,10)+1,INT((((7-1)*$N$9+6)-1)/10)+1)))))</f>
        <v/>
      </c>
      <c r="J17" s="539">
        <f>IF($N$11="","",IF(OR(ISTEXT($N$9),ISTEXT($N$10),ISTEXT($N$11)),"",IF(OR(7&gt;$N$9,7&gt;$N$10,((7-1)*$N$9+7)&gt;$N$11),"",IF(INDEX($P$11:$W$20,MOD(((7-1)*$N$9+7)-1,10)+1,INT((((7-1)*$N$9+7)-1)/10)+1)="","",INDEX($P$11:$W$20,MOD(((7-1)*$N$9+7)-1,10)+1,INT((((7-1)*$N$9+7)-1)/10)+1)))))</f>
        <v/>
      </c>
      <c r="K17" s="539">
        <f>IF($N$11="","",IF(OR(ISTEXT($N$9),ISTEXT($N$10),ISTEXT($N$11)),"",IF(OR(8&gt;$N$9,7&gt;$N$10,((7-1)*$N$9+8)&gt;$N$11),"",IF(INDEX($P$11:$W$20,MOD(((7-1)*$N$9+8)-1,10)+1,INT((((7-1)*$N$9+8)-1)/10)+1)="","",INDEX($P$11:$W$20,MOD(((7-1)*$N$9+8)-1,10)+1,INT((((7-1)*$N$9+8)-1)/10)+1)))))</f>
        <v/>
      </c>
      <c r="L17" s="539">
        <f>IF($N$11="","",IF(OR(ISTEXT($N$9),ISTEXT($N$10),ISTEXT($N$11)),"",IF(OR(9&gt;$N$9,7&gt;$N$10,((7-1)*$N$9+9)&gt;$N$11),"",IF(INDEX($P$11:$W$20,MOD(((7-1)*$N$9+9)-1,10)+1,INT((((7-1)*$N$9+9)-1)/10)+1)="","",INDEX($P$11:$W$20,MOD(((7-1)*$N$9+9)-1,10)+1,INT((((7-1)*$N$9+9)-1)/10)+1)))))</f>
        <v/>
      </c>
      <c r="M17" s="539">
        <f>IF($N$11="","",IF(OR(ISTEXT($N$9),ISTEXT($N$10),ISTEXT($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IF(OR($D$9="",$G$9=""),"",IF($D$9="Round",IF(8=1,"Axis 1 (0°)",IF(8=2,"Axis 2 (90°)","")),IF(ISTEXT($N$10),"",IF(8&gt;$N$10,"",IF(ISTEXT($I$9),"",ROUND((8-0.5)*$I$9/$N$10,1))))))</f>
        <v/>
      </c>
      <c r="C18" s="538" t="n"/>
      <c r="D18" s="539">
        <f>IF($N$11="","",IF(OR(ISTEXT($N$9),ISTEXT($N$10),ISTEXT($N$11)),"",IF(OR(1&gt;$N$9,8&gt;$N$10,((8-1)*$N$9+1)&gt;$N$11),"",IF(INDEX($P$11:$W$20,MOD(((8-1)*$N$9+1)-1,10)+1,INT((((8-1)*$N$9+1)-1)/10)+1)="","",INDEX($P$11:$W$20,MOD(((8-1)*$N$9+1)-1,10)+1,INT((((8-1)*$N$9+1)-1)/10)+1)))))</f>
        <v/>
      </c>
      <c r="E18" s="539">
        <f>IF($N$11="","",IF(OR(ISTEXT($N$9),ISTEXT($N$10),ISTEXT($N$11)),"",IF(OR(2&gt;$N$9,8&gt;$N$10,((8-1)*$N$9+2)&gt;$N$11),"",IF(INDEX($P$11:$W$20,MOD(((8-1)*$N$9+2)-1,10)+1,INT((((8-1)*$N$9+2)-1)/10)+1)="","",INDEX($P$11:$W$20,MOD(((8-1)*$N$9+2)-1,10)+1,INT((((8-1)*$N$9+2)-1)/10)+1)))))</f>
        <v/>
      </c>
      <c r="F18" s="539">
        <f>IF($N$11="","",IF(OR(ISTEXT($N$9),ISTEXT($N$10),ISTEXT($N$11)),"",IF(OR(3&gt;$N$9,8&gt;$N$10,((8-1)*$N$9+3)&gt;$N$11),"",IF(INDEX($P$11:$W$20,MOD(((8-1)*$N$9+3)-1,10)+1,INT((((8-1)*$N$9+3)-1)/10)+1)="","",INDEX($P$11:$W$20,MOD(((8-1)*$N$9+3)-1,10)+1,INT((((8-1)*$N$9+3)-1)/10)+1)))))</f>
        <v/>
      </c>
      <c r="G18" s="539">
        <f>IF($N$11="","",IF(OR(ISTEXT($N$9),ISTEXT($N$10),ISTEXT($N$11)),"",IF(OR(4&gt;$N$9,8&gt;$N$10,((8-1)*$N$9+4)&gt;$N$11),"",IF(INDEX($P$11:$W$20,MOD(((8-1)*$N$9+4)-1,10)+1,INT((((8-1)*$N$9+4)-1)/10)+1)="","",INDEX($P$11:$W$20,MOD(((8-1)*$N$9+4)-1,10)+1,INT((((8-1)*$N$9+4)-1)/10)+1)))))</f>
        <v/>
      </c>
      <c r="H18" s="539">
        <f>IF($N$11="","",IF(OR(ISTEXT($N$9),ISTEXT($N$10),ISTEXT($N$11)),"",IF(OR(5&gt;$N$9,8&gt;$N$10,((8-1)*$N$9+5)&gt;$N$11),"",IF(INDEX($P$11:$W$20,MOD(((8-1)*$N$9+5)-1,10)+1,INT((((8-1)*$N$9+5)-1)/10)+1)="","",INDEX($P$11:$W$20,MOD(((8-1)*$N$9+5)-1,10)+1,INT((((8-1)*$N$9+5)-1)/10)+1)))))</f>
        <v/>
      </c>
      <c r="I18" s="539">
        <f>IF($N$11="","",IF(OR(ISTEXT($N$9),ISTEXT($N$10),ISTEXT($N$11)),"",IF(OR(6&gt;$N$9,8&gt;$N$10,((8-1)*$N$9+6)&gt;$N$11),"",IF(INDEX($P$11:$W$20,MOD(((8-1)*$N$9+6)-1,10)+1,INT((((8-1)*$N$9+6)-1)/10)+1)="","",INDEX($P$11:$W$20,MOD(((8-1)*$N$9+6)-1,10)+1,INT((((8-1)*$N$9+6)-1)/10)+1)))))</f>
        <v/>
      </c>
      <c r="J18" s="539">
        <f>IF($N$11="","",IF(OR(ISTEXT($N$9),ISTEXT($N$10),ISTEXT($N$11)),"",IF(OR(7&gt;$N$9,8&gt;$N$10,((8-1)*$N$9+7)&gt;$N$11),"",IF(INDEX($P$11:$W$20,MOD(((8-1)*$N$9+7)-1,10)+1,INT((((8-1)*$N$9+7)-1)/10)+1)="","",INDEX($P$11:$W$20,MOD(((8-1)*$N$9+7)-1,10)+1,INT((((8-1)*$N$9+7)-1)/10)+1)))))</f>
        <v/>
      </c>
      <c r="K18" s="539">
        <f>IF($N$11="","",IF(OR(ISTEXT($N$9),ISTEXT($N$10),ISTEXT($N$11)),"",IF(OR(8&gt;$N$9,8&gt;$N$10,((8-1)*$N$9+8)&gt;$N$11),"",IF(INDEX($P$11:$W$20,MOD(((8-1)*$N$9+8)-1,10)+1,INT((((8-1)*$N$9+8)-1)/10)+1)="","",INDEX($P$11:$W$20,MOD(((8-1)*$N$9+8)-1,10)+1,INT((((8-1)*$N$9+8)-1)/10)+1)))))</f>
        <v/>
      </c>
      <c r="L18" s="539">
        <f>IF($N$11="","",IF(OR(ISTEXT($N$9),ISTEXT($N$10),ISTEXT($N$11)),"",IF(OR(9&gt;$N$9,8&gt;$N$10,((8-1)*$N$9+9)&gt;$N$11),"",IF(INDEX($P$11:$W$20,MOD(((8-1)*$N$9+9)-1,10)+1,INT((((8-1)*$N$9+9)-1)/10)+1)="","",INDEX($P$11:$W$20,MOD(((8-1)*$N$9+9)-1,10)+1,INT((((8-1)*$N$9+9)-1)/10)+1)))))</f>
        <v/>
      </c>
      <c r="M18" s="539">
        <f>IF($N$11="","",IF(OR(ISTEXT($N$9),ISTEXT($N$10),ISTEXT($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IF($G$24="","",IF($D$24="Round",$G$24&amp;""" dia",$G$24&amp;""" x "&amp;$I$24&amp;""""))</f>
        <v/>
      </c>
      <c r="G22" s="173" t="n"/>
      <c r="H22" s="525">
        <f>IF(OR($D$24="",$G$24=""),"",IF($D$24="Round",IF(ISTEXT($G$24),"",ROUND(PI()*(($G$24-2*N($K$24))/2)^2/144,3)),IF($I$24="","",IF(OR(ISTEXT($G$24),ISTEXT($I$24)),"",ROUND(($G$24-2*N($K$24))*($I$24-2*N($K$24))/144,3)))))</f>
        <v/>
      </c>
      <c r="I22" s="189" t="n"/>
      <c r="J22" s="189" t="n"/>
      <c r="K22" s="189">
        <f>IF(N(J22)*N(H22)=0,"",ROUND(N(J22)*N(H22),0))</f>
        <v/>
      </c>
      <c r="L22" s="189">
        <f>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IF($N$24="","",IF($D$24="Round",$N$24&amp;" x 2 axes",IF($N$25="","",$N$24&amp;" x "&amp;$N$25)))</f>
        <v/>
      </c>
      <c r="N24" s="534">
        <f>IF(OR($D$24="",$G$24=""),"",IF($D$24="Round",IF(ISTEXT($G$24),"",IF($G$24&lt;=9,6,IF($G$24&lt;=12,8,10))),IF(ISTEXT($G$24),"",IF($G$24&lt;12,2,MIN(10,MAX(3,ROUNDUP($G$24/6,0)))))))</f>
        <v/>
      </c>
      <c r="P24" s="473" t="inlineStr">
        <is>
          <t>Quick entry – type readings in order (row by row of the grid), down this column then the next:</t>
        </is>
      </c>
    </row>
    <row r="25" ht="13.35" customHeight="1" s="162">
      <c r="B25" s="535" t="inlineStr">
        <is>
          <t>Depth↓ Pos→ (in)</t>
        </is>
      </c>
      <c r="C25" s="414" t="n"/>
      <c r="D25" s="535">
        <f>IF(ISTEXT($N$24),"",IF(OR($D$24="",$G$24="",1&gt;$N$24),"",IF($D$24="Round",IF(ISTEXT($G$24),"",ROUND(IF(1&lt;=$N$24/2,$G$24/2*(1-SQRT(($N$24-2*1+1)/$N$24)),$G$24-$G$24/2*(1-SQRT(($N$24-2*($N$24-1+1)+1)/$N$24))),1)),IF(ISTEXT($G$24),"",ROUND((1-0.5)*$G$24/$N$24,1)))))</f>
        <v/>
      </c>
      <c r="E25" s="535">
        <f>IF(ISTEXT($N$24),"",IF(OR($D$24="",$G$24="",2&gt;$N$24),"",IF($D$24="Round",IF(ISTEXT($G$24),"",ROUND(IF(2&lt;=$N$24/2,$G$24/2*(1-SQRT(($N$24-2*2+1)/$N$24)),$G$24-$G$24/2*(1-SQRT(($N$24-2*($N$24-2+1)+1)/$N$24))),1)),IF(ISTEXT($G$24),"",ROUND((2-0.5)*$G$24/$N$24,1)))))</f>
        <v/>
      </c>
      <c r="F25" s="535">
        <f>IF(ISTEXT($N$24),"",IF(OR($D$24="",$G$24="",3&gt;$N$24),"",IF($D$24="Round",IF(ISTEXT($G$24),"",ROUND(IF(3&lt;=$N$24/2,$G$24/2*(1-SQRT(($N$24-2*3+1)/$N$24)),$G$24-$G$24/2*(1-SQRT(($N$24-2*($N$24-3+1)+1)/$N$24))),1)),IF(ISTEXT($G$24),"",ROUND((3-0.5)*$G$24/$N$24,1)))))</f>
        <v/>
      </c>
      <c r="G25" s="535">
        <f>IF(ISTEXT($N$24),"",IF(OR($D$24="",$G$24="",4&gt;$N$24),"",IF($D$24="Round",IF(ISTEXT($G$24),"",ROUND(IF(4&lt;=$N$24/2,$G$24/2*(1-SQRT(($N$24-2*4+1)/$N$24)),$G$24-$G$24/2*(1-SQRT(($N$24-2*($N$24-4+1)+1)/$N$24))),1)),IF(ISTEXT($G$24),"",ROUND((4-0.5)*$G$24/$N$24,1)))))</f>
        <v/>
      </c>
      <c r="H25" s="535">
        <f>IF(ISTEXT($N$24),"",IF(OR($D$24="",$G$24="",5&gt;$N$24),"",IF($D$24="Round",IF(ISTEXT($G$24),"",ROUND(IF(5&lt;=$N$24/2,$G$24/2*(1-SQRT(($N$24-2*5+1)/$N$24)),$G$24-$G$24/2*(1-SQRT(($N$24-2*($N$24-5+1)+1)/$N$24))),1)),IF(ISTEXT($G$24),"",ROUND((5-0.5)*$G$24/$N$24,1)))))</f>
        <v/>
      </c>
      <c r="I25" s="535">
        <f>IF(ISTEXT($N$24),"",IF(OR($D$24="",$G$24="",6&gt;$N$24),"",IF($D$24="Round",IF(ISTEXT($G$24),"",ROUND(IF(6&lt;=$N$24/2,$G$24/2*(1-SQRT(($N$24-2*6+1)/$N$24)),$G$24-$G$24/2*(1-SQRT(($N$24-2*($N$24-6+1)+1)/$N$24))),1)),IF(ISTEXT($G$24),"",ROUND((6-0.5)*$G$24/$N$24,1)))))</f>
        <v/>
      </c>
      <c r="J25" s="535">
        <f>IF(ISTEXT($N$24),"",IF(OR($D$24="",$G$24="",7&gt;$N$24),"",IF($D$24="Round",IF(ISTEXT($G$24),"",ROUND(IF(7&lt;=$N$24/2,$G$24/2*(1-SQRT(($N$24-2*7+1)/$N$24)),$G$24-$G$24/2*(1-SQRT(($N$24-2*($N$24-7+1)+1)/$N$24))),1)),IF(ISTEXT($G$24),"",ROUND((7-0.5)*$G$24/$N$24,1)))))</f>
        <v/>
      </c>
      <c r="K25" s="535">
        <f>IF(ISTEXT($N$24),"",IF(OR($D$24="",$G$24="",8&gt;$N$24),"",IF($D$24="Round",IF(ISTEXT($G$24),"",ROUND(IF(8&lt;=$N$24/2,$G$24/2*(1-SQRT(($N$24-2*8+1)/$N$24)),$G$24-$G$24/2*(1-SQRT(($N$24-2*($N$24-8+1)+1)/$N$24))),1)),IF(ISTEXT($G$24),"",ROUND((8-0.5)*$G$24/$N$24,1)))))</f>
        <v/>
      </c>
      <c r="L25" s="535">
        <f>IF(ISTEXT($N$24),"",IF(OR($D$24="",$G$24="",9&gt;$N$24),"",IF($D$24="Round",IF(ISTEXT($G$24),"",ROUND(IF(9&lt;=$N$24/2,$G$24/2*(1-SQRT(($N$24-2*9+1)/$N$24)),$G$24-$G$24/2*(1-SQRT(($N$24-2*($N$24-9+1)+1)/$N$24))),1)),IF(ISTEXT($G$24),"",ROUND((9-0.5)*$G$24/$N$24,1)))))</f>
        <v/>
      </c>
      <c r="M25" s="535">
        <f>IF(ISTEXT($N$24),"",IF(OR($D$24="",$G$24="",10&gt;$N$24),"",IF($D$24="Round",IF(ISTEXT($G$24),"",ROUND(IF(10&lt;=$N$24/2,$G$24/2*(1-SQRT(($N$24-2*10+1)/$N$24)),$G$24-$G$24/2*(1-SQRT(($N$24-2*($N$24-10+1)+1)/$N$24))),1)),IF(ISTEXT($G$24),"",ROUND((10-0.5)*$G$24/$N$24,1)))))</f>
        <v/>
      </c>
      <c r="N25" s="534">
        <f>IF(OR($D$24="",$G$24=""),"",IF($D$24="Round",2,IF($I$24="","",IF(ISTEXT($I$24),"",IF($I$24&lt;12,2,MIN(8,MAX(3,ROUNDUP($I$24/6,0))))))))</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IF(OR($D$24="",$G$24=""),"",IF($D$24="Round",IF(1=1,"Axis 1 (0°)",IF(1=2,"Axis 2 (90°)","")),IF(ISTEXT($N$25),"",IF(1&gt;$N$25,"",IF(ISTEXT($I$24),"",ROUND((1-0.5)*$I$24/$N$25,1))))))</f>
        <v/>
      </c>
      <c r="C26" s="538" t="n"/>
      <c r="D26" s="539">
        <f>IF($N$26="","",IF(OR(ISTEXT($N$24),ISTEXT($N$25),ISTEXT($N$26)),"",IF(OR(1&gt;$N$24,1&gt;$N$25,((1-1)*$N$24+1)&gt;$N$26),"",IF(INDEX($P$26:$W$35,MOD(((1-1)*$N$24+1)-1,10)+1,INT((((1-1)*$N$24+1)-1)/10)+1)="","",INDEX($P$26:$W$35,MOD(((1-1)*$N$24+1)-1,10)+1,INT((((1-1)*$N$24+1)-1)/10)+1)))))</f>
        <v/>
      </c>
      <c r="E26" s="539">
        <f>IF($N$26="","",IF(OR(ISTEXT($N$24),ISTEXT($N$25),ISTEXT($N$26)),"",IF(OR(2&gt;$N$24,1&gt;$N$25,((1-1)*$N$24+2)&gt;$N$26),"",IF(INDEX($P$26:$W$35,MOD(((1-1)*$N$24+2)-1,10)+1,INT((((1-1)*$N$24+2)-1)/10)+1)="","",INDEX($P$26:$W$35,MOD(((1-1)*$N$24+2)-1,10)+1,INT((((1-1)*$N$24+2)-1)/10)+1)))))</f>
        <v/>
      </c>
      <c r="F26" s="539">
        <f>IF($N$26="","",IF(OR(ISTEXT($N$24),ISTEXT($N$25),ISTEXT($N$26)),"",IF(OR(3&gt;$N$24,1&gt;$N$25,((1-1)*$N$24+3)&gt;$N$26),"",IF(INDEX($P$26:$W$35,MOD(((1-1)*$N$24+3)-1,10)+1,INT((((1-1)*$N$24+3)-1)/10)+1)="","",INDEX($P$26:$W$35,MOD(((1-1)*$N$24+3)-1,10)+1,INT((((1-1)*$N$24+3)-1)/10)+1)))))</f>
        <v/>
      </c>
      <c r="G26" s="539">
        <f>IF($N$26="","",IF(OR(ISTEXT($N$24),ISTEXT($N$25),ISTEXT($N$26)),"",IF(OR(4&gt;$N$24,1&gt;$N$25,((1-1)*$N$24+4)&gt;$N$26),"",IF(INDEX($P$26:$W$35,MOD(((1-1)*$N$24+4)-1,10)+1,INT((((1-1)*$N$24+4)-1)/10)+1)="","",INDEX($P$26:$W$35,MOD(((1-1)*$N$24+4)-1,10)+1,INT((((1-1)*$N$24+4)-1)/10)+1)))))</f>
        <v/>
      </c>
      <c r="H26" s="539">
        <f>IF($N$26="","",IF(OR(ISTEXT($N$24),ISTEXT($N$25),ISTEXT($N$26)),"",IF(OR(5&gt;$N$24,1&gt;$N$25,((1-1)*$N$24+5)&gt;$N$26),"",IF(INDEX($P$26:$W$35,MOD(((1-1)*$N$24+5)-1,10)+1,INT((((1-1)*$N$24+5)-1)/10)+1)="","",INDEX($P$26:$W$35,MOD(((1-1)*$N$24+5)-1,10)+1,INT((((1-1)*$N$24+5)-1)/10)+1)))))</f>
        <v/>
      </c>
      <c r="I26" s="539">
        <f>IF($N$26="","",IF(OR(ISTEXT($N$24),ISTEXT($N$25),ISTEXT($N$26)),"",IF(OR(6&gt;$N$24,1&gt;$N$25,((1-1)*$N$24+6)&gt;$N$26),"",IF(INDEX($P$26:$W$35,MOD(((1-1)*$N$24+6)-1,10)+1,INT((((1-1)*$N$24+6)-1)/10)+1)="","",INDEX($P$26:$W$35,MOD(((1-1)*$N$24+6)-1,10)+1,INT((((1-1)*$N$24+6)-1)/10)+1)))))</f>
        <v/>
      </c>
      <c r="J26" s="539">
        <f>IF($N$26="","",IF(OR(ISTEXT($N$24),ISTEXT($N$25),ISTEXT($N$26)),"",IF(OR(7&gt;$N$24,1&gt;$N$25,((1-1)*$N$24+7)&gt;$N$26),"",IF(INDEX($P$26:$W$35,MOD(((1-1)*$N$24+7)-1,10)+1,INT((((1-1)*$N$24+7)-1)/10)+1)="","",INDEX($P$26:$W$35,MOD(((1-1)*$N$24+7)-1,10)+1,INT((((1-1)*$N$24+7)-1)/10)+1)))))</f>
        <v/>
      </c>
      <c r="K26" s="539">
        <f>IF($N$26="","",IF(OR(ISTEXT($N$24),ISTEXT($N$25),ISTEXT($N$26)),"",IF(OR(8&gt;$N$24,1&gt;$N$25,((1-1)*$N$24+8)&gt;$N$26),"",IF(INDEX($P$26:$W$35,MOD(((1-1)*$N$24+8)-1,10)+1,INT((((1-1)*$N$24+8)-1)/10)+1)="","",INDEX($P$26:$W$35,MOD(((1-1)*$N$24+8)-1,10)+1,INT((((1-1)*$N$24+8)-1)/10)+1)))))</f>
        <v/>
      </c>
      <c r="L26" s="539">
        <f>IF($N$26="","",IF(OR(ISTEXT($N$24),ISTEXT($N$25),ISTEXT($N$26)),"",IF(OR(9&gt;$N$24,1&gt;$N$25,((1-1)*$N$24+9)&gt;$N$26),"",IF(INDEX($P$26:$W$35,MOD(((1-1)*$N$24+9)-1,10)+1,INT((((1-1)*$N$24+9)-1)/10)+1)="","",INDEX($P$26:$W$35,MOD(((1-1)*$N$24+9)-1,10)+1,INT((((1-1)*$N$24+9)-1)/10)+1)))))</f>
        <v/>
      </c>
      <c r="M26" s="539">
        <f>IF($N$26="","",IF(OR(ISTEXT($N$24),ISTEXT($N$25),ISTEXT($N$26)),"",IF(OR(10&gt;$N$24,1&gt;$N$25,((1-1)*$N$24+10)&gt;$N$26),"",IF(INDEX($P$26:$W$35,MOD(((1-1)*$N$24+10)-1,10)+1,INT((((1-1)*$N$24+10)-1)/10)+1)="","",INDEX($P$26:$W$35,MOD(((1-1)*$N$24+10)-1,10)+1,INT((((1-1)*$N$24+10)-1)/10)+1)))))</f>
        <v/>
      </c>
      <c r="N26" s="534">
        <f>IF(OR(N24="",N25=""),"",IF(OR(ISTEXT(N24),ISTEXT(N25)),"",N24*N25))</f>
        <v/>
      </c>
      <c r="P26" s="540" t="n"/>
      <c r="Q26" s="540" t="n"/>
      <c r="R26" s="540" t="n"/>
      <c r="S26" s="540" t="n"/>
      <c r="T26" s="540" t="n"/>
      <c r="U26" s="540" t="n"/>
      <c r="V26" s="540" t="n"/>
      <c r="W26" s="540" t="n"/>
    </row>
    <row r="27" ht="13.35" customHeight="1" s="162">
      <c r="B27" s="537">
        <f>IF(OR($D$24="",$G$24=""),"",IF($D$24="Round",IF(2=1,"Axis 1 (0°)",IF(2=2,"Axis 2 (90°)","")),IF(ISTEXT($N$25),"",IF(2&gt;$N$25,"",IF(ISTEXT($I$24),"",ROUND((2-0.5)*$I$24/$N$25,1))))))</f>
        <v/>
      </c>
      <c r="C27" s="538" t="n"/>
      <c r="D27" s="539">
        <f>IF($N$26="","",IF(OR(ISTEXT($N$24),ISTEXT($N$25),ISTEXT($N$26)),"",IF(OR(1&gt;$N$24,2&gt;$N$25,((2-1)*$N$24+1)&gt;$N$26),"",IF(INDEX($P$26:$W$35,MOD(((2-1)*$N$24+1)-1,10)+1,INT((((2-1)*$N$24+1)-1)/10)+1)="","",INDEX($P$26:$W$35,MOD(((2-1)*$N$24+1)-1,10)+1,INT((((2-1)*$N$24+1)-1)/10)+1)))))</f>
        <v/>
      </c>
      <c r="E27" s="539">
        <f>IF($N$26="","",IF(OR(ISTEXT($N$24),ISTEXT($N$25),ISTEXT($N$26)),"",IF(OR(2&gt;$N$24,2&gt;$N$25,((2-1)*$N$24+2)&gt;$N$26),"",IF(INDEX($P$26:$W$35,MOD(((2-1)*$N$24+2)-1,10)+1,INT((((2-1)*$N$24+2)-1)/10)+1)="","",INDEX($P$26:$W$35,MOD(((2-1)*$N$24+2)-1,10)+1,INT((((2-1)*$N$24+2)-1)/10)+1)))))</f>
        <v/>
      </c>
      <c r="F27" s="539">
        <f>IF($N$26="","",IF(OR(ISTEXT($N$24),ISTEXT($N$25),ISTEXT($N$26)),"",IF(OR(3&gt;$N$24,2&gt;$N$25,((2-1)*$N$24+3)&gt;$N$26),"",IF(INDEX($P$26:$W$35,MOD(((2-1)*$N$24+3)-1,10)+1,INT((((2-1)*$N$24+3)-1)/10)+1)="","",INDEX($P$26:$W$35,MOD(((2-1)*$N$24+3)-1,10)+1,INT((((2-1)*$N$24+3)-1)/10)+1)))))</f>
        <v/>
      </c>
      <c r="G27" s="539">
        <f>IF($N$26="","",IF(OR(ISTEXT($N$24),ISTEXT($N$25),ISTEXT($N$26)),"",IF(OR(4&gt;$N$24,2&gt;$N$25,((2-1)*$N$24+4)&gt;$N$26),"",IF(INDEX($P$26:$W$35,MOD(((2-1)*$N$24+4)-1,10)+1,INT((((2-1)*$N$24+4)-1)/10)+1)="","",INDEX($P$26:$W$35,MOD(((2-1)*$N$24+4)-1,10)+1,INT((((2-1)*$N$24+4)-1)/10)+1)))))</f>
        <v/>
      </c>
      <c r="H27" s="539">
        <f>IF($N$26="","",IF(OR(ISTEXT($N$24),ISTEXT($N$25),ISTEXT($N$26)),"",IF(OR(5&gt;$N$24,2&gt;$N$25,((2-1)*$N$24+5)&gt;$N$26),"",IF(INDEX($P$26:$W$35,MOD(((2-1)*$N$24+5)-1,10)+1,INT((((2-1)*$N$24+5)-1)/10)+1)="","",INDEX($P$26:$W$35,MOD(((2-1)*$N$24+5)-1,10)+1,INT((((2-1)*$N$24+5)-1)/10)+1)))))</f>
        <v/>
      </c>
      <c r="I27" s="539">
        <f>IF($N$26="","",IF(OR(ISTEXT($N$24),ISTEXT($N$25),ISTEXT($N$26)),"",IF(OR(6&gt;$N$24,2&gt;$N$25,((2-1)*$N$24+6)&gt;$N$26),"",IF(INDEX($P$26:$W$35,MOD(((2-1)*$N$24+6)-1,10)+1,INT((((2-1)*$N$24+6)-1)/10)+1)="","",INDEX($P$26:$W$35,MOD(((2-1)*$N$24+6)-1,10)+1,INT((((2-1)*$N$24+6)-1)/10)+1)))))</f>
        <v/>
      </c>
      <c r="J27" s="539">
        <f>IF($N$26="","",IF(OR(ISTEXT($N$24),ISTEXT($N$25),ISTEXT($N$26)),"",IF(OR(7&gt;$N$24,2&gt;$N$25,((2-1)*$N$24+7)&gt;$N$26),"",IF(INDEX($P$26:$W$35,MOD(((2-1)*$N$24+7)-1,10)+1,INT((((2-1)*$N$24+7)-1)/10)+1)="","",INDEX($P$26:$W$35,MOD(((2-1)*$N$24+7)-1,10)+1,INT((((2-1)*$N$24+7)-1)/10)+1)))))</f>
        <v/>
      </c>
      <c r="K27" s="539">
        <f>IF($N$26="","",IF(OR(ISTEXT($N$24),ISTEXT($N$25),ISTEXT($N$26)),"",IF(OR(8&gt;$N$24,2&gt;$N$25,((2-1)*$N$24+8)&gt;$N$26),"",IF(INDEX($P$26:$W$35,MOD(((2-1)*$N$24+8)-1,10)+1,INT((((2-1)*$N$24+8)-1)/10)+1)="","",INDEX($P$26:$W$35,MOD(((2-1)*$N$24+8)-1,10)+1,INT((((2-1)*$N$24+8)-1)/10)+1)))))</f>
        <v/>
      </c>
      <c r="L27" s="539">
        <f>IF($N$26="","",IF(OR(ISTEXT($N$24),ISTEXT($N$25),ISTEXT($N$26)),"",IF(OR(9&gt;$N$24,2&gt;$N$25,((2-1)*$N$24+9)&gt;$N$26),"",IF(INDEX($P$26:$W$35,MOD(((2-1)*$N$24+9)-1,10)+1,INT((((2-1)*$N$24+9)-1)/10)+1)="","",INDEX($P$26:$W$35,MOD(((2-1)*$N$24+9)-1,10)+1,INT((((2-1)*$N$24+9)-1)/10)+1)))))</f>
        <v/>
      </c>
      <c r="M27" s="539">
        <f>IF($N$26="","",IF(OR(ISTEXT($N$24),ISTEXT($N$25),ISTEXT($N$26)),"",IF(OR(10&gt;$N$24,2&gt;$N$25,((2-1)*$N$24+10)&gt;$N$26),"",IF(INDEX($P$26:$W$35,MOD(((2-1)*$N$24+10)-1,10)+1,INT((((2-1)*$N$24+10)-1)/10)+1)="","",INDEX($P$26:$W$35,MOD(((2-1)*$N$24+10)-1,10)+1,INT((((2-1)*$N$24+10)-1)/10)+1)))))</f>
        <v/>
      </c>
      <c r="P27" s="540" t="n"/>
      <c r="Q27" s="540" t="n"/>
      <c r="R27" s="540" t="n"/>
      <c r="S27" s="540" t="n"/>
      <c r="T27" s="540" t="n"/>
      <c r="U27" s="540" t="n"/>
      <c r="V27" s="540" t="n"/>
      <c r="W27" s="540" t="n"/>
    </row>
    <row r="28" ht="13.35" customHeight="1" s="162">
      <c r="B28" s="537">
        <f>IF(OR($D$24="",$G$24=""),"",IF($D$24="Round",IF(3=1,"Axis 1 (0°)",IF(3=2,"Axis 2 (90°)","")),IF(ISTEXT($N$25),"",IF(3&gt;$N$25,"",IF(ISTEXT($I$24),"",ROUND((3-0.5)*$I$24/$N$25,1))))))</f>
        <v/>
      </c>
      <c r="C28" s="538" t="n"/>
      <c r="D28" s="539">
        <f>IF($N$26="","",IF(OR(ISTEXT($N$24),ISTEXT($N$25),ISTEXT($N$26)),"",IF(OR(1&gt;$N$24,3&gt;$N$25,((3-1)*$N$24+1)&gt;$N$26),"",IF(INDEX($P$26:$W$35,MOD(((3-1)*$N$24+1)-1,10)+1,INT((((3-1)*$N$24+1)-1)/10)+1)="","",INDEX($P$26:$W$35,MOD(((3-1)*$N$24+1)-1,10)+1,INT((((3-1)*$N$24+1)-1)/10)+1)))))</f>
        <v/>
      </c>
      <c r="E28" s="539">
        <f>IF($N$26="","",IF(OR(ISTEXT($N$24),ISTEXT($N$25),ISTEXT($N$26)),"",IF(OR(2&gt;$N$24,3&gt;$N$25,((3-1)*$N$24+2)&gt;$N$26),"",IF(INDEX($P$26:$W$35,MOD(((3-1)*$N$24+2)-1,10)+1,INT((((3-1)*$N$24+2)-1)/10)+1)="","",INDEX($P$26:$W$35,MOD(((3-1)*$N$24+2)-1,10)+1,INT((((3-1)*$N$24+2)-1)/10)+1)))))</f>
        <v/>
      </c>
      <c r="F28" s="539">
        <f>IF($N$26="","",IF(OR(ISTEXT($N$24),ISTEXT($N$25),ISTEXT($N$26)),"",IF(OR(3&gt;$N$24,3&gt;$N$25,((3-1)*$N$24+3)&gt;$N$26),"",IF(INDEX($P$26:$W$35,MOD(((3-1)*$N$24+3)-1,10)+1,INT((((3-1)*$N$24+3)-1)/10)+1)="","",INDEX($P$26:$W$35,MOD(((3-1)*$N$24+3)-1,10)+1,INT((((3-1)*$N$24+3)-1)/10)+1)))))</f>
        <v/>
      </c>
      <c r="G28" s="539">
        <f>IF($N$26="","",IF(OR(ISTEXT($N$24),ISTEXT($N$25),ISTEXT($N$26)),"",IF(OR(4&gt;$N$24,3&gt;$N$25,((3-1)*$N$24+4)&gt;$N$26),"",IF(INDEX($P$26:$W$35,MOD(((3-1)*$N$24+4)-1,10)+1,INT((((3-1)*$N$24+4)-1)/10)+1)="","",INDEX($P$26:$W$35,MOD(((3-1)*$N$24+4)-1,10)+1,INT((((3-1)*$N$24+4)-1)/10)+1)))))</f>
        <v/>
      </c>
      <c r="H28" s="539">
        <f>IF($N$26="","",IF(OR(ISTEXT($N$24),ISTEXT($N$25),ISTEXT($N$26)),"",IF(OR(5&gt;$N$24,3&gt;$N$25,((3-1)*$N$24+5)&gt;$N$26),"",IF(INDEX($P$26:$W$35,MOD(((3-1)*$N$24+5)-1,10)+1,INT((((3-1)*$N$24+5)-1)/10)+1)="","",INDEX($P$26:$W$35,MOD(((3-1)*$N$24+5)-1,10)+1,INT((((3-1)*$N$24+5)-1)/10)+1)))))</f>
        <v/>
      </c>
      <c r="I28" s="539">
        <f>IF($N$26="","",IF(OR(ISTEXT($N$24),ISTEXT($N$25),ISTEXT($N$26)),"",IF(OR(6&gt;$N$24,3&gt;$N$25,((3-1)*$N$24+6)&gt;$N$26),"",IF(INDEX($P$26:$W$35,MOD(((3-1)*$N$24+6)-1,10)+1,INT((((3-1)*$N$24+6)-1)/10)+1)="","",INDEX($P$26:$W$35,MOD(((3-1)*$N$24+6)-1,10)+1,INT((((3-1)*$N$24+6)-1)/10)+1)))))</f>
        <v/>
      </c>
      <c r="J28" s="539">
        <f>IF($N$26="","",IF(OR(ISTEXT($N$24),ISTEXT($N$25),ISTEXT($N$26)),"",IF(OR(7&gt;$N$24,3&gt;$N$25,((3-1)*$N$24+7)&gt;$N$26),"",IF(INDEX($P$26:$W$35,MOD(((3-1)*$N$24+7)-1,10)+1,INT((((3-1)*$N$24+7)-1)/10)+1)="","",INDEX($P$26:$W$35,MOD(((3-1)*$N$24+7)-1,10)+1,INT((((3-1)*$N$24+7)-1)/10)+1)))))</f>
        <v/>
      </c>
      <c r="K28" s="539">
        <f>IF($N$26="","",IF(OR(ISTEXT($N$24),ISTEXT($N$25),ISTEXT($N$26)),"",IF(OR(8&gt;$N$24,3&gt;$N$25,((3-1)*$N$24+8)&gt;$N$26),"",IF(INDEX($P$26:$W$35,MOD(((3-1)*$N$24+8)-1,10)+1,INT((((3-1)*$N$24+8)-1)/10)+1)="","",INDEX($P$26:$W$35,MOD(((3-1)*$N$24+8)-1,10)+1,INT((((3-1)*$N$24+8)-1)/10)+1)))))</f>
        <v/>
      </c>
      <c r="L28" s="539">
        <f>IF($N$26="","",IF(OR(ISTEXT($N$24),ISTEXT($N$25),ISTEXT($N$26)),"",IF(OR(9&gt;$N$24,3&gt;$N$25,((3-1)*$N$24+9)&gt;$N$26),"",IF(INDEX($P$26:$W$35,MOD(((3-1)*$N$24+9)-1,10)+1,INT((((3-1)*$N$24+9)-1)/10)+1)="","",INDEX($P$26:$W$35,MOD(((3-1)*$N$24+9)-1,10)+1,INT((((3-1)*$N$24+9)-1)/10)+1)))))</f>
        <v/>
      </c>
      <c r="M28" s="539">
        <f>IF($N$26="","",IF(OR(ISTEXT($N$24),ISTEXT($N$25),ISTEXT($N$26)),"",IF(OR(10&gt;$N$24,3&gt;$N$25,((3-1)*$N$24+10)&gt;$N$26),"",IF(INDEX($P$26:$W$35,MOD(((3-1)*$N$24+10)-1,10)+1,INT((((3-1)*$N$24+10)-1)/10)+1)="","",INDEX($P$26:$W$35,MOD(((3-1)*$N$24+10)-1,10)+1,INT((((3-1)*$N$24+10)-1)/10)+1)))))</f>
        <v/>
      </c>
      <c r="P28" s="540" t="n"/>
      <c r="Q28" s="540" t="n"/>
      <c r="R28" s="540" t="n"/>
      <c r="S28" s="540" t="n"/>
      <c r="T28" s="540" t="n"/>
      <c r="U28" s="540" t="n"/>
      <c r="V28" s="540" t="n"/>
      <c r="W28" s="540" t="n"/>
    </row>
    <row r="29" ht="13.35" customHeight="1" s="162">
      <c r="B29" s="537">
        <f>IF(OR($D$24="",$G$24=""),"",IF($D$24="Round",IF(4=1,"Axis 1 (0°)",IF(4=2,"Axis 2 (90°)","")),IF(ISTEXT($N$25),"",IF(4&gt;$N$25,"",IF(ISTEXT($I$24),"",ROUND((4-0.5)*$I$24/$N$25,1))))))</f>
        <v/>
      </c>
      <c r="C29" s="538" t="n"/>
      <c r="D29" s="539">
        <f>IF($N$26="","",IF(OR(ISTEXT($N$24),ISTEXT($N$25),ISTEXT($N$26)),"",IF(OR(1&gt;$N$24,4&gt;$N$25,((4-1)*$N$24+1)&gt;$N$26),"",IF(INDEX($P$26:$W$35,MOD(((4-1)*$N$24+1)-1,10)+1,INT((((4-1)*$N$24+1)-1)/10)+1)="","",INDEX($P$26:$W$35,MOD(((4-1)*$N$24+1)-1,10)+1,INT((((4-1)*$N$24+1)-1)/10)+1)))))</f>
        <v/>
      </c>
      <c r="E29" s="539">
        <f>IF($N$26="","",IF(OR(ISTEXT($N$24),ISTEXT($N$25),ISTEXT($N$26)),"",IF(OR(2&gt;$N$24,4&gt;$N$25,((4-1)*$N$24+2)&gt;$N$26),"",IF(INDEX($P$26:$W$35,MOD(((4-1)*$N$24+2)-1,10)+1,INT((((4-1)*$N$24+2)-1)/10)+1)="","",INDEX($P$26:$W$35,MOD(((4-1)*$N$24+2)-1,10)+1,INT((((4-1)*$N$24+2)-1)/10)+1)))))</f>
        <v/>
      </c>
      <c r="F29" s="539">
        <f>IF($N$26="","",IF(OR(ISTEXT($N$24),ISTEXT($N$25),ISTEXT($N$26)),"",IF(OR(3&gt;$N$24,4&gt;$N$25,((4-1)*$N$24+3)&gt;$N$26),"",IF(INDEX($P$26:$W$35,MOD(((4-1)*$N$24+3)-1,10)+1,INT((((4-1)*$N$24+3)-1)/10)+1)="","",INDEX($P$26:$W$35,MOD(((4-1)*$N$24+3)-1,10)+1,INT((((4-1)*$N$24+3)-1)/10)+1)))))</f>
        <v/>
      </c>
      <c r="G29" s="539">
        <f>IF($N$26="","",IF(OR(ISTEXT($N$24),ISTEXT($N$25),ISTEXT($N$26)),"",IF(OR(4&gt;$N$24,4&gt;$N$25,((4-1)*$N$24+4)&gt;$N$26),"",IF(INDEX($P$26:$W$35,MOD(((4-1)*$N$24+4)-1,10)+1,INT((((4-1)*$N$24+4)-1)/10)+1)="","",INDEX($P$26:$W$35,MOD(((4-1)*$N$24+4)-1,10)+1,INT((((4-1)*$N$24+4)-1)/10)+1)))))</f>
        <v/>
      </c>
      <c r="H29" s="539">
        <f>IF($N$26="","",IF(OR(ISTEXT($N$24),ISTEXT($N$25),ISTEXT($N$26)),"",IF(OR(5&gt;$N$24,4&gt;$N$25,((4-1)*$N$24+5)&gt;$N$26),"",IF(INDEX($P$26:$W$35,MOD(((4-1)*$N$24+5)-1,10)+1,INT((((4-1)*$N$24+5)-1)/10)+1)="","",INDEX($P$26:$W$35,MOD(((4-1)*$N$24+5)-1,10)+1,INT((((4-1)*$N$24+5)-1)/10)+1)))))</f>
        <v/>
      </c>
      <c r="I29" s="539">
        <f>IF($N$26="","",IF(OR(ISTEXT($N$24),ISTEXT($N$25),ISTEXT($N$26)),"",IF(OR(6&gt;$N$24,4&gt;$N$25,((4-1)*$N$24+6)&gt;$N$26),"",IF(INDEX($P$26:$W$35,MOD(((4-1)*$N$24+6)-1,10)+1,INT((((4-1)*$N$24+6)-1)/10)+1)="","",INDEX($P$26:$W$35,MOD(((4-1)*$N$24+6)-1,10)+1,INT((((4-1)*$N$24+6)-1)/10)+1)))))</f>
        <v/>
      </c>
      <c r="J29" s="539">
        <f>IF($N$26="","",IF(OR(ISTEXT($N$24),ISTEXT($N$25),ISTEXT($N$26)),"",IF(OR(7&gt;$N$24,4&gt;$N$25,((4-1)*$N$24+7)&gt;$N$26),"",IF(INDEX($P$26:$W$35,MOD(((4-1)*$N$24+7)-1,10)+1,INT((((4-1)*$N$24+7)-1)/10)+1)="","",INDEX($P$26:$W$35,MOD(((4-1)*$N$24+7)-1,10)+1,INT((((4-1)*$N$24+7)-1)/10)+1)))))</f>
        <v/>
      </c>
      <c r="K29" s="539">
        <f>IF($N$26="","",IF(OR(ISTEXT($N$24),ISTEXT($N$25),ISTEXT($N$26)),"",IF(OR(8&gt;$N$24,4&gt;$N$25,((4-1)*$N$24+8)&gt;$N$26),"",IF(INDEX($P$26:$W$35,MOD(((4-1)*$N$24+8)-1,10)+1,INT((((4-1)*$N$24+8)-1)/10)+1)="","",INDEX($P$26:$W$35,MOD(((4-1)*$N$24+8)-1,10)+1,INT((((4-1)*$N$24+8)-1)/10)+1)))))</f>
        <v/>
      </c>
      <c r="L29" s="539">
        <f>IF($N$26="","",IF(OR(ISTEXT($N$24),ISTEXT($N$25),ISTEXT($N$26)),"",IF(OR(9&gt;$N$24,4&gt;$N$25,((4-1)*$N$24+9)&gt;$N$26),"",IF(INDEX($P$26:$W$35,MOD(((4-1)*$N$24+9)-1,10)+1,INT((((4-1)*$N$24+9)-1)/10)+1)="","",INDEX($P$26:$W$35,MOD(((4-1)*$N$24+9)-1,10)+1,INT((((4-1)*$N$24+9)-1)/10)+1)))))</f>
        <v/>
      </c>
      <c r="M29" s="539">
        <f>IF($N$26="","",IF(OR(ISTEXT($N$24),ISTEXT($N$25),ISTEXT($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IF(OR($D$24="",$G$24=""),"",IF($D$24="Round",IF(5=1,"Axis 1 (0°)",IF(5=2,"Axis 2 (90°)","")),IF(ISTEXT($N$25),"",IF(5&gt;$N$25,"",IF(ISTEXT($I$24),"",ROUND((5-0.5)*$I$24/$N$25,1))))))</f>
        <v/>
      </c>
      <c r="C30" s="538" t="n"/>
      <c r="D30" s="539">
        <f>IF($N$26="","",IF(OR(ISTEXT($N$24),ISTEXT($N$25),ISTEXT($N$26)),"",IF(OR(1&gt;$N$24,5&gt;$N$25,((5-1)*$N$24+1)&gt;$N$26),"",IF(INDEX($P$26:$W$35,MOD(((5-1)*$N$24+1)-1,10)+1,INT((((5-1)*$N$24+1)-1)/10)+1)="","",INDEX($P$26:$W$35,MOD(((5-1)*$N$24+1)-1,10)+1,INT((((5-1)*$N$24+1)-1)/10)+1)))))</f>
        <v/>
      </c>
      <c r="E30" s="539">
        <f>IF($N$26="","",IF(OR(ISTEXT($N$24),ISTEXT($N$25),ISTEXT($N$26)),"",IF(OR(2&gt;$N$24,5&gt;$N$25,((5-1)*$N$24+2)&gt;$N$26),"",IF(INDEX($P$26:$W$35,MOD(((5-1)*$N$24+2)-1,10)+1,INT((((5-1)*$N$24+2)-1)/10)+1)="","",INDEX($P$26:$W$35,MOD(((5-1)*$N$24+2)-1,10)+1,INT((((5-1)*$N$24+2)-1)/10)+1)))))</f>
        <v/>
      </c>
      <c r="F30" s="539">
        <f>IF($N$26="","",IF(OR(ISTEXT($N$24),ISTEXT($N$25),ISTEXT($N$26)),"",IF(OR(3&gt;$N$24,5&gt;$N$25,((5-1)*$N$24+3)&gt;$N$26),"",IF(INDEX($P$26:$W$35,MOD(((5-1)*$N$24+3)-1,10)+1,INT((((5-1)*$N$24+3)-1)/10)+1)="","",INDEX($P$26:$W$35,MOD(((5-1)*$N$24+3)-1,10)+1,INT((((5-1)*$N$24+3)-1)/10)+1)))))</f>
        <v/>
      </c>
      <c r="G30" s="539">
        <f>IF($N$26="","",IF(OR(ISTEXT($N$24),ISTEXT($N$25),ISTEXT($N$26)),"",IF(OR(4&gt;$N$24,5&gt;$N$25,((5-1)*$N$24+4)&gt;$N$26),"",IF(INDEX($P$26:$W$35,MOD(((5-1)*$N$24+4)-1,10)+1,INT((((5-1)*$N$24+4)-1)/10)+1)="","",INDEX($P$26:$W$35,MOD(((5-1)*$N$24+4)-1,10)+1,INT((((5-1)*$N$24+4)-1)/10)+1)))))</f>
        <v/>
      </c>
      <c r="H30" s="539">
        <f>IF($N$26="","",IF(OR(ISTEXT($N$24),ISTEXT($N$25),ISTEXT($N$26)),"",IF(OR(5&gt;$N$24,5&gt;$N$25,((5-1)*$N$24+5)&gt;$N$26),"",IF(INDEX($P$26:$W$35,MOD(((5-1)*$N$24+5)-1,10)+1,INT((((5-1)*$N$24+5)-1)/10)+1)="","",INDEX($P$26:$W$35,MOD(((5-1)*$N$24+5)-1,10)+1,INT((((5-1)*$N$24+5)-1)/10)+1)))))</f>
        <v/>
      </c>
      <c r="I30" s="539">
        <f>IF($N$26="","",IF(OR(ISTEXT($N$24),ISTEXT($N$25),ISTEXT($N$26)),"",IF(OR(6&gt;$N$24,5&gt;$N$25,((5-1)*$N$24+6)&gt;$N$26),"",IF(INDEX($P$26:$W$35,MOD(((5-1)*$N$24+6)-1,10)+1,INT((((5-1)*$N$24+6)-1)/10)+1)="","",INDEX($P$26:$W$35,MOD(((5-1)*$N$24+6)-1,10)+1,INT((((5-1)*$N$24+6)-1)/10)+1)))))</f>
        <v/>
      </c>
      <c r="J30" s="539">
        <f>IF($N$26="","",IF(OR(ISTEXT($N$24),ISTEXT($N$25),ISTEXT($N$26)),"",IF(OR(7&gt;$N$24,5&gt;$N$25,((5-1)*$N$24+7)&gt;$N$26),"",IF(INDEX($P$26:$W$35,MOD(((5-1)*$N$24+7)-1,10)+1,INT((((5-1)*$N$24+7)-1)/10)+1)="","",INDEX($P$26:$W$35,MOD(((5-1)*$N$24+7)-1,10)+1,INT((((5-1)*$N$24+7)-1)/10)+1)))))</f>
        <v/>
      </c>
      <c r="K30" s="539">
        <f>IF($N$26="","",IF(OR(ISTEXT($N$24),ISTEXT($N$25),ISTEXT($N$26)),"",IF(OR(8&gt;$N$24,5&gt;$N$25,((5-1)*$N$24+8)&gt;$N$26),"",IF(INDEX($P$26:$W$35,MOD(((5-1)*$N$24+8)-1,10)+1,INT((((5-1)*$N$24+8)-1)/10)+1)="","",INDEX($P$26:$W$35,MOD(((5-1)*$N$24+8)-1,10)+1,INT((((5-1)*$N$24+8)-1)/10)+1)))))</f>
        <v/>
      </c>
      <c r="L30" s="539">
        <f>IF($N$26="","",IF(OR(ISTEXT($N$24),ISTEXT($N$25),ISTEXT($N$26)),"",IF(OR(9&gt;$N$24,5&gt;$N$25,((5-1)*$N$24+9)&gt;$N$26),"",IF(INDEX($P$26:$W$35,MOD(((5-1)*$N$24+9)-1,10)+1,INT((((5-1)*$N$24+9)-1)/10)+1)="","",INDEX($P$26:$W$35,MOD(((5-1)*$N$24+9)-1,10)+1,INT((((5-1)*$N$24+9)-1)/10)+1)))))</f>
        <v/>
      </c>
      <c r="M30" s="539">
        <f>IF($N$26="","",IF(OR(ISTEXT($N$24),ISTEXT($N$25),ISTEXT($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IF(OR($D$24="",$G$24=""),"",IF($D$24="Round",IF(6=1,"Axis 1 (0°)",IF(6=2,"Axis 2 (90°)","")),IF(ISTEXT($N$25),"",IF(6&gt;$N$25,"",IF(ISTEXT($I$24),"",ROUND((6-0.5)*$I$24/$N$25,1))))))</f>
        <v/>
      </c>
      <c r="C31" s="538" t="n"/>
      <c r="D31" s="539">
        <f>IF($N$26="","",IF(OR(ISTEXT($N$24),ISTEXT($N$25),ISTEXT($N$26)),"",IF(OR(1&gt;$N$24,6&gt;$N$25,((6-1)*$N$24+1)&gt;$N$26),"",IF(INDEX($P$26:$W$35,MOD(((6-1)*$N$24+1)-1,10)+1,INT((((6-1)*$N$24+1)-1)/10)+1)="","",INDEX($P$26:$W$35,MOD(((6-1)*$N$24+1)-1,10)+1,INT((((6-1)*$N$24+1)-1)/10)+1)))))</f>
        <v/>
      </c>
      <c r="E31" s="539">
        <f>IF($N$26="","",IF(OR(ISTEXT($N$24),ISTEXT($N$25),ISTEXT($N$26)),"",IF(OR(2&gt;$N$24,6&gt;$N$25,((6-1)*$N$24+2)&gt;$N$26),"",IF(INDEX($P$26:$W$35,MOD(((6-1)*$N$24+2)-1,10)+1,INT((((6-1)*$N$24+2)-1)/10)+1)="","",INDEX($P$26:$W$35,MOD(((6-1)*$N$24+2)-1,10)+1,INT((((6-1)*$N$24+2)-1)/10)+1)))))</f>
        <v/>
      </c>
      <c r="F31" s="539">
        <f>IF($N$26="","",IF(OR(ISTEXT($N$24),ISTEXT($N$25),ISTEXT($N$26)),"",IF(OR(3&gt;$N$24,6&gt;$N$25,((6-1)*$N$24+3)&gt;$N$26),"",IF(INDEX($P$26:$W$35,MOD(((6-1)*$N$24+3)-1,10)+1,INT((((6-1)*$N$24+3)-1)/10)+1)="","",INDEX($P$26:$W$35,MOD(((6-1)*$N$24+3)-1,10)+1,INT((((6-1)*$N$24+3)-1)/10)+1)))))</f>
        <v/>
      </c>
      <c r="G31" s="539">
        <f>IF($N$26="","",IF(OR(ISTEXT($N$24),ISTEXT($N$25),ISTEXT($N$26)),"",IF(OR(4&gt;$N$24,6&gt;$N$25,((6-1)*$N$24+4)&gt;$N$26),"",IF(INDEX($P$26:$W$35,MOD(((6-1)*$N$24+4)-1,10)+1,INT((((6-1)*$N$24+4)-1)/10)+1)="","",INDEX($P$26:$W$35,MOD(((6-1)*$N$24+4)-1,10)+1,INT((((6-1)*$N$24+4)-1)/10)+1)))))</f>
        <v/>
      </c>
      <c r="H31" s="539">
        <f>IF($N$26="","",IF(OR(ISTEXT($N$24),ISTEXT($N$25),ISTEXT($N$26)),"",IF(OR(5&gt;$N$24,6&gt;$N$25,((6-1)*$N$24+5)&gt;$N$26),"",IF(INDEX($P$26:$W$35,MOD(((6-1)*$N$24+5)-1,10)+1,INT((((6-1)*$N$24+5)-1)/10)+1)="","",INDEX($P$26:$W$35,MOD(((6-1)*$N$24+5)-1,10)+1,INT((((6-1)*$N$24+5)-1)/10)+1)))))</f>
        <v/>
      </c>
      <c r="I31" s="539">
        <f>IF($N$26="","",IF(OR(ISTEXT($N$24),ISTEXT($N$25),ISTEXT($N$26)),"",IF(OR(6&gt;$N$24,6&gt;$N$25,((6-1)*$N$24+6)&gt;$N$26),"",IF(INDEX($P$26:$W$35,MOD(((6-1)*$N$24+6)-1,10)+1,INT((((6-1)*$N$24+6)-1)/10)+1)="","",INDEX($P$26:$W$35,MOD(((6-1)*$N$24+6)-1,10)+1,INT((((6-1)*$N$24+6)-1)/10)+1)))))</f>
        <v/>
      </c>
      <c r="J31" s="539">
        <f>IF($N$26="","",IF(OR(ISTEXT($N$24),ISTEXT($N$25),ISTEXT($N$26)),"",IF(OR(7&gt;$N$24,6&gt;$N$25,((6-1)*$N$24+7)&gt;$N$26),"",IF(INDEX($P$26:$W$35,MOD(((6-1)*$N$24+7)-1,10)+1,INT((((6-1)*$N$24+7)-1)/10)+1)="","",INDEX($P$26:$W$35,MOD(((6-1)*$N$24+7)-1,10)+1,INT((((6-1)*$N$24+7)-1)/10)+1)))))</f>
        <v/>
      </c>
      <c r="K31" s="539">
        <f>IF($N$26="","",IF(OR(ISTEXT($N$24),ISTEXT($N$25),ISTEXT($N$26)),"",IF(OR(8&gt;$N$24,6&gt;$N$25,((6-1)*$N$24+8)&gt;$N$26),"",IF(INDEX($P$26:$W$35,MOD(((6-1)*$N$24+8)-1,10)+1,INT((((6-1)*$N$24+8)-1)/10)+1)="","",INDEX($P$26:$W$35,MOD(((6-1)*$N$24+8)-1,10)+1,INT((((6-1)*$N$24+8)-1)/10)+1)))))</f>
        <v/>
      </c>
      <c r="L31" s="539">
        <f>IF($N$26="","",IF(OR(ISTEXT($N$24),ISTEXT($N$25),ISTEXT($N$26)),"",IF(OR(9&gt;$N$24,6&gt;$N$25,((6-1)*$N$24+9)&gt;$N$26),"",IF(INDEX($P$26:$W$35,MOD(((6-1)*$N$24+9)-1,10)+1,INT((((6-1)*$N$24+9)-1)/10)+1)="","",INDEX($P$26:$W$35,MOD(((6-1)*$N$24+9)-1,10)+1,INT((((6-1)*$N$24+9)-1)/10)+1)))))</f>
        <v/>
      </c>
      <c r="M31" s="539">
        <f>IF($N$26="","",IF(OR(ISTEXT($N$24),ISTEXT($N$25),ISTEXT($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IF(OR($D$24="",$G$24=""),"",IF($D$24="Round",IF(7=1,"Axis 1 (0°)",IF(7=2,"Axis 2 (90°)","")),IF(ISTEXT($N$25),"",IF(7&gt;$N$25,"",IF(ISTEXT($I$24),"",ROUND((7-0.5)*$I$24/$N$25,1))))))</f>
        <v/>
      </c>
      <c r="C32" s="538" t="n"/>
      <c r="D32" s="539">
        <f>IF($N$26="","",IF(OR(ISTEXT($N$24),ISTEXT($N$25),ISTEXT($N$26)),"",IF(OR(1&gt;$N$24,7&gt;$N$25,((7-1)*$N$24+1)&gt;$N$26),"",IF(INDEX($P$26:$W$35,MOD(((7-1)*$N$24+1)-1,10)+1,INT((((7-1)*$N$24+1)-1)/10)+1)="","",INDEX($P$26:$W$35,MOD(((7-1)*$N$24+1)-1,10)+1,INT((((7-1)*$N$24+1)-1)/10)+1)))))</f>
        <v/>
      </c>
      <c r="E32" s="539">
        <f>IF($N$26="","",IF(OR(ISTEXT($N$24),ISTEXT($N$25),ISTEXT($N$26)),"",IF(OR(2&gt;$N$24,7&gt;$N$25,((7-1)*$N$24+2)&gt;$N$26),"",IF(INDEX($P$26:$W$35,MOD(((7-1)*$N$24+2)-1,10)+1,INT((((7-1)*$N$24+2)-1)/10)+1)="","",INDEX($P$26:$W$35,MOD(((7-1)*$N$24+2)-1,10)+1,INT((((7-1)*$N$24+2)-1)/10)+1)))))</f>
        <v/>
      </c>
      <c r="F32" s="539">
        <f>IF($N$26="","",IF(OR(ISTEXT($N$24),ISTEXT($N$25),ISTEXT($N$26)),"",IF(OR(3&gt;$N$24,7&gt;$N$25,((7-1)*$N$24+3)&gt;$N$26),"",IF(INDEX($P$26:$W$35,MOD(((7-1)*$N$24+3)-1,10)+1,INT((((7-1)*$N$24+3)-1)/10)+1)="","",INDEX($P$26:$W$35,MOD(((7-1)*$N$24+3)-1,10)+1,INT((((7-1)*$N$24+3)-1)/10)+1)))))</f>
        <v/>
      </c>
      <c r="G32" s="539">
        <f>IF($N$26="","",IF(OR(ISTEXT($N$24),ISTEXT($N$25),ISTEXT($N$26)),"",IF(OR(4&gt;$N$24,7&gt;$N$25,((7-1)*$N$24+4)&gt;$N$26),"",IF(INDEX($P$26:$W$35,MOD(((7-1)*$N$24+4)-1,10)+1,INT((((7-1)*$N$24+4)-1)/10)+1)="","",INDEX($P$26:$W$35,MOD(((7-1)*$N$24+4)-1,10)+1,INT((((7-1)*$N$24+4)-1)/10)+1)))))</f>
        <v/>
      </c>
      <c r="H32" s="539">
        <f>IF($N$26="","",IF(OR(ISTEXT($N$24),ISTEXT($N$25),ISTEXT($N$26)),"",IF(OR(5&gt;$N$24,7&gt;$N$25,((7-1)*$N$24+5)&gt;$N$26),"",IF(INDEX($P$26:$W$35,MOD(((7-1)*$N$24+5)-1,10)+1,INT((((7-1)*$N$24+5)-1)/10)+1)="","",INDEX($P$26:$W$35,MOD(((7-1)*$N$24+5)-1,10)+1,INT((((7-1)*$N$24+5)-1)/10)+1)))))</f>
        <v/>
      </c>
      <c r="I32" s="539">
        <f>IF($N$26="","",IF(OR(ISTEXT($N$24),ISTEXT($N$25),ISTEXT($N$26)),"",IF(OR(6&gt;$N$24,7&gt;$N$25,((7-1)*$N$24+6)&gt;$N$26),"",IF(INDEX($P$26:$W$35,MOD(((7-1)*$N$24+6)-1,10)+1,INT((((7-1)*$N$24+6)-1)/10)+1)="","",INDEX($P$26:$W$35,MOD(((7-1)*$N$24+6)-1,10)+1,INT((((7-1)*$N$24+6)-1)/10)+1)))))</f>
        <v/>
      </c>
      <c r="J32" s="539">
        <f>IF($N$26="","",IF(OR(ISTEXT($N$24),ISTEXT($N$25),ISTEXT($N$26)),"",IF(OR(7&gt;$N$24,7&gt;$N$25,((7-1)*$N$24+7)&gt;$N$26),"",IF(INDEX($P$26:$W$35,MOD(((7-1)*$N$24+7)-1,10)+1,INT((((7-1)*$N$24+7)-1)/10)+1)="","",INDEX($P$26:$W$35,MOD(((7-1)*$N$24+7)-1,10)+1,INT((((7-1)*$N$24+7)-1)/10)+1)))))</f>
        <v/>
      </c>
      <c r="K32" s="539">
        <f>IF($N$26="","",IF(OR(ISTEXT($N$24),ISTEXT($N$25),ISTEXT($N$26)),"",IF(OR(8&gt;$N$24,7&gt;$N$25,((7-1)*$N$24+8)&gt;$N$26),"",IF(INDEX($P$26:$W$35,MOD(((7-1)*$N$24+8)-1,10)+1,INT((((7-1)*$N$24+8)-1)/10)+1)="","",INDEX($P$26:$W$35,MOD(((7-1)*$N$24+8)-1,10)+1,INT((((7-1)*$N$24+8)-1)/10)+1)))))</f>
        <v/>
      </c>
      <c r="L32" s="539">
        <f>IF($N$26="","",IF(OR(ISTEXT($N$24),ISTEXT($N$25),ISTEXT($N$26)),"",IF(OR(9&gt;$N$24,7&gt;$N$25,((7-1)*$N$24+9)&gt;$N$26),"",IF(INDEX($P$26:$W$35,MOD(((7-1)*$N$24+9)-1,10)+1,INT((((7-1)*$N$24+9)-1)/10)+1)="","",INDEX($P$26:$W$35,MOD(((7-1)*$N$24+9)-1,10)+1,INT((((7-1)*$N$24+9)-1)/10)+1)))))</f>
        <v/>
      </c>
      <c r="M32" s="539">
        <f>IF($N$26="","",IF(OR(ISTEXT($N$24),ISTEXT($N$25),ISTEXT($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IF(OR($D$24="",$G$24=""),"",IF($D$24="Round",IF(8=1,"Axis 1 (0°)",IF(8=2,"Axis 2 (90°)","")),IF(ISTEXT($N$25),"",IF(8&gt;$N$25,"",IF(ISTEXT($I$24),"",ROUND((8-0.5)*$I$24/$N$25,1))))))</f>
        <v/>
      </c>
      <c r="C33" s="538" t="n"/>
      <c r="D33" s="539">
        <f>IF($N$26="","",IF(OR(ISTEXT($N$24),ISTEXT($N$25),ISTEXT($N$26)),"",IF(OR(1&gt;$N$24,8&gt;$N$25,((8-1)*$N$24+1)&gt;$N$26),"",IF(INDEX($P$26:$W$35,MOD(((8-1)*$N$24+1)-1,10)+1,INT((((8-1)*$N$24+1)-1)/10)+1)="","",INDEX($P$26:$W$35,MOD(((8-1)*$N$24+1)-1,10)+1,INT((((8-1)*$N$24+1)-1)/10)+1)))))</f>
        <v/>
      </c>
      <c r="E33" s="539">
        <f>IF($N$26="","",IF(OR(ISTEXT($N$24),ISTEXT($N$25),ISTEXT($N$26)),"",IF(OR(2&gt;$N$24,8&gt;$N$25,((8-1)*$N$24+2)&gt;$N$26),"",IF(INDEX($P$26:$W$35,MOD(((8-1)*$N$24+2)-1,10)+1,INT((((8-1)*$N$24+2)-1)/10)+1)="","",INDEX($P$26:$W$35,MOD(((8-1)*$N$24+2)-1,10)+1,INT((((8-1)*$N$24+2)-1)/10)+1)))))</f>
        <v/>
      </c>
      <c r="F33" s="539">
        <f>IF($N$26="","",IF(OR(ISTEXT($N$24),ISTEXT($N$25),ISTEXT($N$26)),"",IF(OR(3&gt;$N$24,8&gt;$N$25,((8-1)*$N$24+3)&gt;$N$26),"",IF(INDEX($P$26:$W$35,MOD(((8-1)*$N$24+3)-1,10)+1,INT((((8-1)*$N$24+3)-1)/10)+1)="","",INDEX($P$26:$W$35,MOD(((8-1)*$N$24+3)-1,10)+1,INT((((8-1)*$N$24+3)-1)/10)+1)))))</f>
        <v/>
      </c>
      <c r="G33" s="539">
        <f>IF($N$26="","",IF(OR(ISTEXT($N$24),ISTEXT($N$25),ISTEXT($N$26)),"",IF(OR(4&gt;$N$24,8&gt;$N$25,((8-1)*$N$24+4)&gt;$N$26),"",IF(INDEX($P$26:$W$35,MOD(((8-1)*$N$24+4)-1,10)+1,INT((((8-1)*$N$24+4)-1)/10)+1)="","",INDEX($P$26:$W$35,MOD(((8-1)*$N$24+4)-1,10)+1,INT((((8-1)*$N$24+4)-1)/10)+1)))))</f>
        <v/>
      </c>
      <c r="H33" s="539">
        <f>IF($N$26="","",IF(OR(ISTEXT($N$24),ISTEXT($N$25),ISTEXT($N$26)),"",IF(OR(5&gt;$N$24,8&gt;$N$25,((8-1)*$N$24+5)&gt;$N$26),"",IF(INDEX($P$26:$W$35,MOD(((8-1)*$N$24+5)-1,10)+1,INT((((8-1)*$N$24+5)-1)/10)+1)="","",INDEX($P$26:$W$35,MOD(((8-1)*$N$24+5)-1,10)+1,INT((((8-1)*$N$24+5)-1)/10)+1)))))</f>
        <v/>
      </c>
      <c r="I33" s="539">
        <f>IF($N$26="","",IF(OR(ISTEXT($N$24),ISTEXT($N$25),ISTEXT($N$26)),"",IF(OR(6&gt;$N$24,8&gt;$N$25,((8-1)*$N$24+6)&gt;$N$26),"",IF(INDEX($P$26:$W$35,MOD(((8-1)*$N$24+6)-1,10)+1,INT((((8-1)*$N$24+6)-1)/10)+1)="","",INDEX($P$26:$W$35,MOD(((8-1)*$N$24+6)-1,10)+1,INT((((8-1)*$N$24+6)-1)/10)+1)))))</f>
        <v/>
      </c>
      <c r="J33" s="539">
        <f>IF($N$26="","",IF(OR(ISTEXT($N$24),ISTEXT($N$25),ISTEXT($N$26)),"",IF(OR(7&gt;$N$24,8&gt;$N$25,((8-1)*$N$24+7)&gt;$N$26),"",IF(INDEX($P$26:$W$35,MOD(((8-1)*$N$24+7)-1,10)+1,INT((((8-1)*$N$24+7)-1)/10)+1)="","",INDEX($P$26:$W$35,MOD(((8-1)*$N$24+7)-1,10)+1,INT((((8-1)*$N$24+7)-1)/10)+1)))))</f>
        <v/>
      </c>
      <c r="K33" s="539">
        <f>IF($N$26="","",IF(OR(ISTEXT($N$24),ISTEXT($N$25),ISTEXT($N$26)),"",IF(OR(8&gt;$N$24,8&gt;$N$25,((8-1)*$N$24+8)&gt;$N$26),"",IF(INDEX($P$26:$W$35,MOD(((8-1)*$N$24+8)-1,10)+1,INT((((8-1)*$N$24+8)-1)/10)+1)="","",INDEX($P$26:$W$35,MOD(((8-1)*$N$24+8)-1,10)+1,INT((((8-1)*$N$24+8)-1)/10)+1)))))</f>
        <v/>
      </c>
      <c r="L33" s="539">
        <f>IF($N$26="","",IF(OR(ISTEXT($N$24),ISTEXT($N$25),ISTEXT($N$26)),"",IF(OR(9&gt;$N$24,8&gt;$N$25,((8-1)*$N$24+9)&gt;$N$26),"",IF(INDEX($P$26:$W$35,MOD(((8-1)*$N$24+9)-1,10)+1,INT((((8-1)*$N$24+9)-1)/10)+1)="","",INDEX($P$26:$W$35,MOD(((8-1)*$N$24+9)-1,10)+1,INT((((8-1)*$N$24+9)-1)/10)+1)))))</f>
        <v/>
      </c>
      <c r="M33" s="539">
        <f>IF($N$26="","",IF(OR(ISTEXT($N$24),ISTEXT($N$25),ISTEXT($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IF($G$39="","",IF($D$39="Round",$G$39&amp;""" dia",$G$39&amp;""" x "&amp;$I$39&amp;""""))</f>
        <v/>
      </c>
      <c r="G37" s="173" t="n"/>
      <c r="H37" s="525">
        <f>IF(OR($D$39="",$G$39=""),"",IF($D$39="Round",IF(ISTEXT($G$39),"",ROUND(PI()*(($G$39-2*N($K$39))/2)^2/144,3)),IF($I$39="","",IF(OR(ISTEXT($G$39),ISTEXT($I$39)),"",ROUND(($G$39-2*N($K$39))*($I$39-2*N($K$39))/144,3)))))</f>
        <v/>
      </c>
      <c r="I37" s="189" t="n"/>
      <c r="J37" s="189" t="n"/>
      <c r="K37" s="189">
        <f>IF(N(J37)*N(H37)=0,"",ROUND(N(J37)*N(H37),0))</f>
        <v/>
      </c>
      <c r="L37" s="189">
        <f>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IF($N$39="","",IF($D$39="Round",$N$39&amp;" x 2 axes",IF($N$40="","",$N$39&amp;" x "&amp;$N$40)))</f>
        <v/>
      </c>
      <c r="N39" s="534">
        <f>IF(OR($D$39="",$G$39=""),"",IF($D$39="Round",IF(ISTEXT($G$39),"",IF($G$39&lt;=9,6,IF($G$39&lt;=12,8,10))),IF(ISTEXT($G$39),"",IF($G$39&lt;12,2,MIN(10,MAX(3,ROUNDUP($G$39/6,0)))))))</f>
        <v/>
      </c>
      <c r="P39" s="473" t="inlineStr">
        <is>
          <t>Quick entry – type readings in order (row by row of the grid), down this column then the next:</t>
        </is>
      </c>
    </row>
    <row r="40" ht="13.35" customHeight="1" s="162">
      <c r="B40" s="535" t="inlineStr">
        <is>
          <t>Depth↓ Pos→ (in)</t>
        </is>
      </c>
      <c r="C40" s="414" t="n"/>
      <c r="D40" s="535">
        <f>IF(ISTEXT($N$39),"",IF(OR($D$39="",$G$39="",1&gt;$N$39),"",IF($D$39="Round",IF(ISTEXT($G$39),"",ROUND(IF(1&lt;=$N$39/2,$G$39/2*(1-SQRT(($N$39-2*1+1)/$N$39)),$G$39-$G$39/2*(1-SQRT(($N$39-2*($N$39-1+1)+1)/$N$39))),1)),IF(ISTEXT($G$39),"",ROUND((1-0.5)*$G$39/$N$39,1)))))</f>
        <v/>
      </c>
      <c r="E40" s="535">
        <f>IF(ISTEXT($N$39),"",IF(OR($D$39="",$G$39="",2&gt;$N$39),"",IF($D$39="Round",IF(ISTEXT($G$39),"",ROUND(IF(2&lt;=$N$39/2,$G$39/2*(1-SQRT(($N$39-2*2+1)/$N$39)),$G$39-$G$39/2*(1-SQRT(($N$39-2*($N$39-2+1)+1)/$N$39))),1)),IF(ISTEXT($G$39),"",ROUND((2-0.5)*$G$39/$N$39,1)))))</f>
        <v/>
      </c>
      <c r="F40" s="535">
        <f>IF(ISTEXT($N$39),"",IF(OR($D$39="",$G$39="",3&gt;$N$39),"",IF($D$39="Round",IF(ISTEXT($G$39),"",ROUND(IF(3&lt;=$N$39/2,$G$39/2*(1-SQRT(($N$39-2*3+1)/$N$39)),$G$39-$G$39/2*(1-SQRT(($N$39-2*($N$39-3+1)+1)/$N$39))),1)),IF(ISTEXT($G$39),"",ROUND((3-0.5)*$G$39/$N$39,1)))))</f>
        <v/>
      </c>
      <c r="G40" s="535">
        <f>IF(ISTEXT($N$39),"",IF(OR($D$39="",$G$39="",4&gt;$N$39),"",IF($D$39="Round",IF(ISTEXT($G$39),"",ROUND(IF(4&lt;=$N$39/2,$G$39/2*(1-SQRT(($N$39-2*4+1)/$N$39)),$G$39-$G$39/2*(1-SQRT(($N$39-2*($N$39-4+1)+1)/$N$39))),1)),IF(ISTEXT($G$39),"",ROUND((4-0.5)*$G$39/$N$39,1)))))</f>
        <v/>
      </c>
      <c r="H40" s="535">
        <f>IF(ISTEXT($N$39),"",IF(OR($D$39="",$G$39="",5&gt;$N$39),"",IF($D$39="Round",IF(ISTEXT($G$39),"",ROUND(IF(5&lt;=$N$39/2,$G$39/2*(1-SQRT(($N$39-2*5+1)/$N$39)),$G$39-$G$39/2*(1-SQRT(($N$39-2*($N$39-5+1)+1)/$N$39))),1)),IF(ISTEXT($G$39),"",ROUND((5-0.5)*$G$39/$N$39,1)))))</f>
        <v/>
      </c>
      <c r="I40" s="535">
        <f>IF(ISTEXT($N$39),"",IF(OR($D$39="",$G$39="",6&gt;$N$39),"",IF($D$39="Round",IF(ISTEXT($G$39),"",ROUND(IF(6&lt;=$N$39/2,$G$39/2*(1-SQRT(($N$39-2*6+1)/$N$39)),$G$39-$G$39/2*(1-SQRT(($N$39-2*($N$39-6+1)+1)/$N$39))),1)),IF(ISTEXT($G$39),"",ROUND((6-0.5)*$G$39/$N$39,1)))))</f>
        <v/>
      </c>
      <c r="J40" s="535">
        <f>IF(ISTEXT($N$39),"",IF(OR($D$39="",$G$39="",7&gt;$N$39),"",IF($D$39="Round",IF(ISTEXT($G$39),"",ROUND(IF(7&lt;=$N$39/2,$G$39/2*(1-SQRT(($N$39-2*7+1)/$N$39)),$G$39-$G$39/2*(1-SQRT(($N$39-2*($N$39-7+1)+1)/$N$39))),1)),IF(ISTEXT($G$39),"",ROUND((7-0.5)*$G$39/$N$39,1)))))</f>
        <v/>
      </c>
      <c r="K40" s="535">
        <f>IF(ISTEXT($N$39),"",IF(OR($D$39="",$G$39="",8&gt;$N$39),"",IF($D$39="Round",IF(ISTEXT($G$39),"",ROUND(IF(8&lt;=$N$39/2,$G$39/2*(1-SQRT(($N$39-2*8+1)/$N$39)),$G$39-$G$39/2*(1-SQRT(($N$39-2*($N$39-8+1)+1)/$N$39))),1)),IF(ISTEXT($G$39),"",ROUND((8-0.5)*$G$39/$N$39,1)))))</f>
        <v/>
      </c>
      <c r="L40" s="535">
        <f>IF(ISTEXT($N$39),"",IF(OR($D$39="",$G$39="",9&gt;$N$39),"",IF($D$39="Round",IF(ISTEXT($G$39),"",ROUND(IF(9&lt;=$N$39/2,$G$39/2*(1-SQRT(($N$39-2*9+1)/$N$39)),$G$39-$G$39/2*(1-SQRT(($N$39-2*($N$39-9+1)+1)/$N$39))),1)),IF(ISTEXT($G$39),"",ROUND((9-0.5)*$G$39/$N$39,1)))))</f>
        <v/>
      </c>
      <c r="M40" s="535">
        <f>IF(ISTEXT($N$39),"",IF(OR($D$39="",$G$39="",10&gt;$N$39),"",IF($D$39="Round",IF(ISTEXT($G$39),"",ROUND(IF(10&lt;=$N$39/2,$G$39/2*(1-SQRT(($N$39-2*10+1)/$N$39)),$G$39-$G$39/2*(1-SQRT(($N$39-2*($N$39-10+1)+1)/$N$39))),1)),IF(ISTEXT($G$39),"",ROUND((10-0.5)*$G$39/$N$39,1)))))</f>
        <v/>
      </c>
      <c r="N40" s="534">
        <f>IF(OR($D$39="",$G$39=""),"",IF($D$39="Round",2,IF($I$39="","",IF(ISTEXT($I$39),"",IF($I$39&lt;12,2,MIN(8,MAX(3,ROUNDUP($I$39/6,0))))))))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IF(OR($D$39="",$G$39=""),"",IF($D$39="Round",IF(1=1,"Axis 1 (0°)",IF(1=2,"Axis 2 (90°)","")),IF(ISTEXT($N$40),"",IF(1&gt;$N$40,"",IF(ISTEXT($I$39),"",ROUND((1-0.5)*$I$39/$N$40,1))))))</f>
        <v/>
      </c>
      <c r="C41" s="538" t="n"/>
      <c r="D41" s="539">
        <f>IF($N$41="","",IF(OR(ISTEXT($N$39),ISTEXT($N$40),ISTEXT($N$41)),"",IF(OR(1&gt;$N$39,1&gt;$N$40,((1-1)*$N$39+1)&gt;$N$41),"",IF(INDEX($P$41:$W$50,MOD(((1-1)*$N$39+1)-1,10)+1,INT((((1-1)*$N$39+1)-1)/10)+1)="","",INDEX($P$41:$W$50,MOD(((1-1)*$N$39+1)-1,10)+1,INT((((1-1)*$N$39+1)-1)/10)+1)))))</f>
        <v/>
      </c>
      <c r="E41" s="539">
        <f>IF($N$41="","",IF(OR(ISTEXT($N$39),ISTEXT($N$40),ISTEXT($N$41)),"",IF(OR(2&gt;$N$39,1&gt;$N$40,((1-1)*$N$39+2)&gt;$N$41),"",IF(INDEX($P$41:$W$50,MOD(((1-1)*$N$39+2)-1,10)+1,INT((((1-1)*$N$39+2)-1)/10)+1)="","",INDEX($P$41:$W$50,MOD(((1-1)*$N$39+2)-1,10)+1,INT((((1-1)*$N$39+2)-1)/10)+1)))))</f>
        <v/>
      </c>
      <c r="F41" s="539">
        <f>IF($N$41="","",IF(OR(ISTEXT($N$39),ISTEXT($N$40),ISTEXT($N$41)),"",IF(OR(3&gt;$N$39,1&gt;$N$40,((1-1)*$N$39+3)&gt;$N$41),"",IF(INDEX($P$41:$W$50,MOD(((1-1)*$N$39+3)-1,10)+1,INT((((1-1)*$N$39+3)-1)/10)+1)="","",INDEX($P$41:$W$50,MOD(((1-1)*$N$39+3)-1,10)+1,INT((((1-1)*$N$39+3)-1)/10)+1)))))</f>
        <v/>
      </c>
      <c r="G41" s="539">
        <f>IF($N$41="","",IF(OR(ISTEXT($N$39),ISTEXT($N$40),ISTEXT($N$41)),"",IF(OR(4&gt;$N$39,1&gt;$N$40,((1-1)*$N$39+4)&gt;$N$41),"",IF(INDEX($P$41:$W$50,MOD(((1-1)*$N$39+4)-1,10)+1,INT((((1-1)*$N$39+4)-1)/10)+1)="","",INDEX($P$41:$W$50,MOD(((1-1)*$N$39+4)-1,10)+1,INT((((1-1)*$N$39+4)-1)/10)+1)))))</f>
        <v/>
      </c>
      <c r="H41" s="539">
        <f>IF($N$41="","",IF(OR(ISTEXT($N$39),ISTEXT($N$40),ISTEXT($N$41)),"",IF(OR(5&gt;$N$39,1&gt;$N$40,((1-1)*$N$39+5)&gt;$N$41),"",IF(INDEX($P$41:$W$50,MOD(((1-1)*$N$39+5)-1,10)+1,INT((((1-1)*$N$39+5)-1)/10)+1)="","",INDEX($P$41:$W$50,MOD(((1-1)*$N$39+5)-1,10)+1,INT((((1-1)*$N$39+5)-1)/10)+1)))))</f>
        <v/>
      </c>
      <c r="I41" s="539">
        <f>IF($N$41="","",IF(OR(ISTEXT($N$39),ISTEXT($N$40),ISTEXT($N$41)),"",IF(OR(6&gt;$N$39,1&gt;$N$40,((1-1)*$N$39+6)&gt;$N$41),"",IF(INDEX($P$41:$W$50,MOD(((1-1)*$N$39+6)-1,10)+1,INT((((1-1)*$N$39+6)-1)/10)+1)="","",INDEX($P$41:$W$50,MOD(((1-1)*$N$39+6)-1,10)+1,INT((((1-1)*$N$39+6)-1)/10)+1)))))</f>
        <v/>
      </c>
      <c r="J41" s="539">
        <f>IF($N$41="","",IF(OR(ISTEXT($N$39),ISTEXT($N$40),ISTEXT($N$41)),"",IF(OR(7&gt;$N$39,1&gt;$N$40,((1-1)*$N$39+7)&gt;$N$41),"",IF(INDEX($P$41:$W$50,MOD(((1-1)*$N$39+7)-1,10)+1,INT((((1-1)*$N$39+7)-1)/10)+1)="","",INDEX($P$41:$W$50,MOD(((1-1)*$N$39+7)-1,10)+1,INT((((1-1)*$N$39+7)-1)/10)+1)))))</f>
        <v/>
      </c>
      <c r="K41" s="539">
        <f>IF($N$41="","",IF(OR(ISTEXT($N$39),ISTEXT($N$40),ISTEXT($N$41)),"",IF(OR(8&gt;$N$39,1&gt;$N$40,((1-1)*$N$39+8)&gt;$N$41),"",IF(INDEX($P$41:$W$50,MOD(((1-1)*$N$39+8)-1,10)+1,INT((((1-1)*$N$39+8)-1)/10)+1)="","",INDEX($P$41:$W$50,MOD(((1-1)*$N$39+8)-1,10)+1,INT((((1-1)*$N$39+8)-1)/10)+1)))))</f>
        <v/>
      </c>
      <c r="L41" s="539">
        <f>IF($N$41="","",IF(OR(ISTEXT($N$39),ISTEXT($N$40),ISTEXT($N$41)),"",IF(OR(9&gt;$N$39,1&gt;$N$40,((1-1)*$N$39+9)&gt;$N$41),"",IF(INDEX($P$41:$W$50,MOD(((1-1)*$N$39+9)-1,10)+1,INT((((1-1)*$N$39+9)-1)/10)+1)="","",INDEX($P$41:$W$50,MOD(((1-1)*$N$39+9)-1,10)+1,INT((((1-1)*$N$39+9)-1)/10)+1)))))</f>
        <v/>
      </c>
      <c r="M41" s="539">
        <f>IF($N$41="","",IF(OR(ISTEXT($N$39),ISTEXT($N$40),ISTEXT($N$41)),"",IF(OR(10&gt;$N$39,1&gt;$N$40,((1-1)*$N$39+10)&gt;$N$41),"",IF(INDEX($P$41:$W$50,MOD(((1-1)*$N$39+10)-1,10)+1,INT((((1-1)*$N$39+10)-1)/10)+1)="","",INDEX($P$41:$W$50,MOD(((1-1)*$N$39+10)-1,10)+1,INT((((1-1)*$N$39+10)-1)/10)+1)))))</f>
        <v/>
      </c>
      <c r="N41" s="534">
        <f>IF(OR(N39="",N40=""),"",IF(OR(ISTEXT(N39),ISTEXT(N40)),"",N39*N40))</f>
        <v/>
      </c>
      <c r="P41" s="540" t="n"/>
      <c r="Q41" s="540" t="n"/>
      <c r="R41" s="540" t="n"/>
      <c r="S41" s="540" t="n"/>
      <c r="T41" s="540" t="n"/>
      <c r="U41" s="540" t="n"/>
      <c r="V41" s="540" t="n"/>
      <c r="W41" s="540" t="n"/>
    </row>
    <row r="42" ht="13.35" customHeight="1" s="162">
      <c r="B42" s="537">
        <f>IF(OR($D$39="",$G$39=""),"",IF($D$39="Round",IF(2=1,"Axis 1 (0°)",IF(2=2,"Axis 2 (90°)","")),IF(ISTEXT($N$40),"",IF(2&gt;$N$40,"",IF(ISTEXT($I$39),"",ROUND((2-0.5)*$I$39/$N$40,1))))))</f>
        <v/>
      </c>
      <c r="C42" s="538" t="n"/>
      <c r="D42" s="539">
        <f>IF($N$41="","",IF(OR(ISTEXT($N$39),ISTEXT($N$40),ISTEXT($N$41)),"",IF(OR(1&gt;$N$39,2&gt;$N$40,((2-1)*$N$39+1)&gt;$N$41),"",IF(INDEX($P$41:$W$50,MOD(((2-1)*$N$39+1)-1,10)+1,INT((((2-1)*$N$39+1)-1)/10)+1)="","",INDEX($P$41:$W$50,MOD(((2-1)*$N$39+1)-1,10)+1,INT((((2-1)*$N$39+1)-1)/10)+1)))))</f>
        <v/>
      </c>
      <c r="E42" s="539">
        <f>IF($N$41="","",IF(OR(ISTEXT($N$39),ISTEXT($N$40),ISTEXT($N$41)),"",IF(OR(2&gt;$N$39,2&gt;$N$40,((2-1)*$N$39+2)&gt;$N$41),"",IF(INDEX($P$41:$W$50,MOD(((2-1)*$N$39+2)-1,10)+1,INT((((2-1)*$N$39+2)-1)/10)+1)="","",INDEX($P$41:$W$50,MOD(((2-1)*$N$39+2)-1,10)+1,INT((((2-1)*$N$39+2)-1)/10)+1)))))</f>
        <v/>
      </c>
      <c r="F42" s="539">
        <f>IF($N$41="","",IF(OR(ISTEXT($N$39),ISTEXT($N$40),ISTEXT($N$41)),"",IF(OR(3&gt;$N$39,2&gt;$N$40,((2-1)*$N$39+3)&gt;$N$41),"",IF(INDEX($P$41:$W$50,MOD(((2-1)*$N$39+3)-1,10)+1,INT((((2-1)*$N$39+3)-1)/10)+1)="","",INDEX($P$41:$W$50,MOD(((2-1)*$N$39+3)-1,10)+1,INT((((2-1)*$N$39+3)-1)/10)+1)))))</f>
        <v/>
      </c>
      <c r="G42" s="539">
        <f>IF($N$41="","",IF(OR(ISTEXT($N$39),ISTEXT($N$40),ISTEXT($N$41)),"",IF(OR(4&gt;$N$39,2&gt;$N$40,((2-1)*$N$39+4)&gt;$N$41),"",IF(INDEX($P$41:$W$50,MOD(((2-1)*$N$39+4)-1,10)+1,INT((((2-1)*$N$39+4)-1)/10)+1)="","",INDEX($P$41:$W$50,MOD(((2-1)*$N$39+4)-1,10)+1,INT((((2-1)*$N$39+4)-1)/10)+1)))))</f>
        <v/>
      </c>
      <c r="H42" s="539">
        <f>IF($N$41="","",IF(OR(ISTEXT($N$39),ISTEXT($N$40),ISTEXT($N$41)),"",IF(OR(5&gt;$N$39,2&gt;$N$40,((2-1)*$N$39+5)&gt;$N$41),"",IF(INDEX($P$41:$W$50,MOD(((2-1)*$N$39+5)-1,10)+1,INT((((2-1)*$N$39+5)-1)/10)+1)="","",INDEX($P$41:$W$50,MOD(((2-1)*$N$39+5)-1,10)+1,INT((((2-1)*$N$39+5)-1)/10)+1)))))</f>
        <v/>
      </c>
      <c r="I42" s="539">
        <f>IF($N$41="","",IF(OR(ISTEXT($N$39),ISTEXT($N$40),ISTEXT($N$41)),"",IF(OR(6&gt;$N$39,2&gt;$N$40,((2-1)*$N$39+6)&gt;$N$41),"",IF(INDEX($P$41:$W$50,MOD(((2-1)*$N$39+6)-1,10)+1,INT((((2-1)*$N$39+6)-1)/10)+1)="","",INDEX($P$41:$W$50,MOD(((2-1)*$N$39+6)-1,10)+1,INT((((2-1)*$N$39+6)-1)/10)+1)))))</f>
        <v/>
      </c>
      <c r="J42" s="539">
        <f>IF($N$41="","",IF(OR(ISTEXT($N$39),ISTEXT($N$40),ISTEXT($N$41)),"",IF(OR(7&gt;$N$39,2&gt;$N$40,((2-1)*$N$39+7)&gt;$N$41),"",IF(INDEX($P$41:$W$50,MOD(((2-1)*$N$39+7)-1,10)+1,INT((((2-1)*$N$39+7)-1)/10)+1)="","",INDEX($P$41:$W$50,MOD(((2-1)*$N$39+7)-1,10)+1,INT((((2-1)*$N$39+7)-1)/10)+1)))))</f>
        <v/>
      </c>
      <c r="K42" s="539">
        <f>IF($N$41="","",IF(OR(ISTEXT($N$39),ISTEXT($N$40),ISTEXT($N$41)),"",IF(OR(8&gt;$N$39,2&gt;$N$40,((2-1)*$N$39+8)&gt;$N$41),"",IF(INDEX($P$41:$W$50,MOD(((2-1)*$N$39+8)-1,10)+1,INT((((2-1)*$N$39+8)-1)/10)+1)="","",INDEX($P$41:$W$50,MOD(((2-1)*$N$39+8)-1,10)+1,INT((((2-1)*$N$39+8)-1)/10)+1)))))</f>
        <v/>
      </c>
      <c r="L42" s="539">
        <f>IF($N$41="","",IF(OR(ISTEXT($N$39),ISTEXT($N$40),ISTEXT($N$41)),"",IF(OR(9&gt;$N$39,2&gt;$N$40,((2-1)*$N$39+9)&gt;$N$41),"",IF(INDEX($P$41:$W$50,MOD(((2-1)*$N$39+9)-1,10)+1,INT((((2-1)*$N$39+9)-1)/10)+1)="","",INDEX($P$41:$W$50,MOD(((2-1)*$N$39+9)-1,10)+1,INT((((2-1)*$N$39+9)-1)/10)+1)))))</f>
        <v/>
      </c>
      <c r="M42" s="539">
        <f>IF($N$41="","",IF(OR(ISTEXT($N$39),ISTEXT($N$40),ISTEXT($N$41)),"",IF(OR(10&gt;$N$39,2&gt;$N$40,((2-1)*$N$39+10)&gt;$N$41),"",IF(INDEX($P$41:$W$50,MOD(((2-1)*$N$39+10)-1,10)+1,INT((((2-1)*$N$39+10)-1)/10)+1)="","",INDEX($P$41:$W$50,MOD(((2-1)*$N$39+10)-1,10)+1,INT((((2-1)*$N$39+10)-1)/10)+1)))))</f>
        <v/>
      </c>
      <c r="P42" s="540" t="n"/>
      <c r="Q42" s="540" t="n"/>
      <c r="R42" s="540" t="n"/>
      <c r="S42" s="540" t="n"/>
      <c r="T42" s="540" t="n"/>
      <c r="U42" s="540" t="n"/>
      <c r="V42" s="540" t="n"/>
      <c r="W42" s="540" t="n"/>
    </row>
    <row r="43" ht="13.35" customHeight="1" s="162">
      <c r="B43" s="537">
        <f>IF(OR($D$39="",$G$39=""),"",IF($D$39="Round",IF(3=1,"Axis 1 (0°)",IF(3=2,"Axis 2 (90°)","")),IF(ISTEXT($N$40),"",IF(3&gt;$N$40,"",IF(ISTEXT($I$39),"",ROUND((3-0.5)*$I$39/$N$40,1))))))</f>
        <v/>
      </c>
      <c r="C43" s="538" t="n"/>
      <c r="D43" s="539">
        <f>IF($N$41="","",IF(OR(ISTEXT($N$39),ISTEXT($N$40),ISTEXT($N$41)),"",IF(OR(1&gt;$N$39,3&gt;$N$40,((3-1)*$N$39+1)&gt;$N$41),"",IF(INDEX($P$41:$W$50,MOD(((3-1)*$N$39+1)-1,10)+1,INT((((3-1)*$N$39+1)-1)/10)+1)="","",INDEX($P$41:$W$50,MOD(((3-1)*$N$39+1)-1,10)+1,INT((((3-1)*$N$39+1)-1)/10)+1)))))</f>
        <v/>
      </c>
      <c r="E43" s="539">
        <f>IF($N$41="","",IF(OR(ISTEXT($N$39),ISTEXT($N$40),ISTEXT($N$41)),"",IF(OR(2&gt;$N$39,3&gt;$N$40,((3-1)*$N$39+2)&gt;$N$41),"",IF(INDEX($P$41:$W$50,MOD(((3-1)*$N$39+2)-1,10)+1,INT((((3-1)*$N$39+2)-1)/10)+1)="","",INDEX($P$41:$W$50,MOD(((3-1)*$N$39+2)-1,10)+1,INT((((3-1)*$N$39+2)-1)/10)+1)))))</f>
        <v/>
      </c>
      <c r="F43" s="539">
        <f>IF($N$41="","",IF(OR(ISTEXT($N$39),ISTEXT($N$40),ISTEXT($N$41)),"",IF(OR(3&gt;$N$39,3&gt;$N$40,((3-1)*$N$39+3)&gt;$N$41),"",IF(INDEX($P$41:$W$50,MOD(((3-1)*$N$39+3)-1,10)+1,INT((((3-1)*$N$39+3)-1)/10)+1)="","",INDEX($P$41:$W$50,MOD(((3-1)*$N$39+3)-1,10)+1,INT((((3-1)*$N$39+3)-1)/10)+1)))))</f>
        <v/>
      </c>
      <c r="G43" s="539">
        <f>IF($N$41="","",IF(OR(ISTEXT($N$39),ISTEXT($N$40),ISTEXT($N$41)),"",IF(OR(4&gt;$N$39,3&gt;$N$40,((3-1)*$N$39+4)&gt;$N$41),"",IF(INDEX($P$41:$W$50,MOD(((3-1)*$N$39+4)-1,10)+1,INT((((3-1)*$N$39+4)-1)/10)+1)="","",INDEX($P$41:$W$50,MOD(((3-1)*$N$39+4)-1,10)+1,INT((((3-1)*$N$39+4)-1)/10)+1)))))</f>
        <v/>
      </c>
      <c r="H43" s="539">
        <f>IF($N$41="","",IF(OR(ISTEXT($N$39),ISTEXT($N$40),ISTEXT($N$41)),"",IF(OR(5&gt;$N$39,3&gt;$N$40,((3-1)*$N$39+5)&gt;$N$41),"",IF(INDEX($P$41:$W$50,MOD(((3-1)*$N$39+5)-1,10)+1,INT((((3-1)*$N$39+5)-1)/10)+1)="","",INDEX($P$41:$W$50,MOD(((3-1)*$N$39+5)-1,10)+1,INT((((3-1)*$N$39+5)-1)/10)+1)))))</f>
        <v/>
      </c>
      <c r="I43" s="539">
        <f>IF($N$41="","",IF(OR(ISTEXT($N$39),ISTEXT($N$40),ISTEXT($N$41)),"",IF(OR(6&gt;$N$39,3&gt;$N$40,((3-1)*$N$39+6)&gt;$N$41),"",IF(INDEX($P$41:$W$50,MOD(((3-1)*$N$39+6)-1,10)+1,INT((((3-1)*$N$39+6)-1)/10)+1)="","",INDEX($P$41:$W$50,MOD(((3-1)*$N$39+6)-1,10)+1,INT((((3-1)*$N$39+6)-1)/10)+1)))))</f>
        <v/>
      </c>
      <c r="J43" s="539">
        <f>IF($N$41="","",IF(OR(ISTEXT($N$39),ISTEXT($N$40),ISTEXT($N$41)),"",IF(OR(7&gt;$N$39,3&gt;$N$40,((3-1)*$N$39+7)&gt;$N$41),"",IF(INDEX($P$41:$W$50,MOD(((3-1)*$N$39+7)-1,10)+1,INT((((3-1)*$N$39+7)-1)/10)+1)="","",INDEX($P$41:$W$50,MOD(((3-1)*$N$39+7)-1,10)+1,INT((((3-1)*$N$39+7)-1)/10)+1)))))</f>
        <v/>
      </c>
      <c r="K43" s="539">
        <f>IF($N$41="","",IF(OR(ISTEXT($N$39),ISTEXT($N$40),ISTEXT($N$41)),"",IF(OR(8&gt;$N$39,3&gt;$N$40,((3-1)*$N$39+8)&gt;$N$41),"",IF(INDEX($P$41:$W$50,MOD(((3-1)*$N$39+8)-1,10)+1,INT((((3-1)*$N$39+8)-1)/10)+1)="","",INDEX($P$41:$W$50,MOD(((3-1)*$N$39+8)-1,10)+1,INT((((3-1)*$N$39+8)-1)/10)+1)))))</f>
        <v/>
      </c>
      <c r="L43" s="539">
        <f>IF($N$41="","",IF(OR(ISTEXT($N$39),ISTEXT($N$40),ISTEXT($N$41)),"",IF(OR(9&gt;$N$39,3&gt;$N$40,((3-1)*$N$39+9)&gt;$N$41),"",IF(INDEX($P$41:$W$50,MOD(((3-1)*$N$39+9)-1,10)+1,INT((((3-1)*$N$39+9)-1)/10)+1)="","",INDEX($P$41:$W$50,MOD(((3-1)*$N$39+9)-1,10)+1,INT((((3-1)*$N$39+9)-1)/10)+1)))))</f>
        <v/>
      </c>
      <c r="M43" s="539">
        <f>IF($N$41="","",IF(OR(ISTEXT($N$39),ISTEXT($N$40),ISTEXT($N$41)),"",IF(OR(10&gt;$N$39,3&gt;$N$40,((3-1)*$N$39+10)&gt;$N$41),"",IF(INDEX($P$41:$W$50,MOD(((3-1)*$N$39+10)-1,10)+1,INT((((3-1)*$N$39+10)-1)/10)+1)="","",INDEX($P$41:$W$50,MOD(((3-1)*$N$39+10)-1,10)+1,INT((((3-1)*$N$39+10)-1)/10)+1)))))</f>
        <v/>
      </c>
      <c r="P43" s="540" t="n"/>
      <c r="Q43" s="540" t="n"/>
      <c r="R43" s="540" t="n"/>
      <c r="S43" s="540" t="n"/>
      <c r="T43" s="540" t="n"/>
      <c r="U43" s="540" t="n"/>
      <c r="V43" s="540" t="n"/>
      <c r="W43" s="540" t="n"/>
    </row>
    <row r="44" ht="13.35" customHeight="1" s="162">
      <c r="B44" s="537">
        <f>IF(OR($D$39="",$G$39=""),"",IF($D$39="Round",IF(4=1,"Axis 1 (0°)",IF(4=2,"Axis 2 (90°)","")),IF(ISTEXT($N$40),"",IF(4&gt;$N$40,"",IF(ISTEXT($I$39),"",ROUND((4-0.5)*$I$39/$N$40,1))))))</f>
        <v/>
      </c>
      <c r="C44" s="538" t="n"/>
      <c r="D44" s="539">
        <f>IF($N$41="","",IF(OR(ISTEXT($N$39),ISTEXT($N$40),ISTEXT($N$41)),"",IF(OR(1&gt;$N$39,4&gt;$N$40,((4-1)*$N$39+1)&gt;$N$41),"",IF(INDEX($P$41:$W$50,MOD(((4-1)*$N$39+1)-1,10)+1,INT((((4-1)*$N$39+1)-1)/10)+1)="","",INDEX($P$41:$W$50,MOD(((4-1)*$N$39+1)-1,10)+1,INT((((4-1)*$N$39+1)-1)/10)+1)))))</f>
        <v/>
      </c>
      <c r="E44" s="539">
        <f>IF($N$41="","",IF(OR(ISTEXT($N$39),ISTEXT($N$40),ISTEXT($N$41)),"",IF(OR(2&gt;$N$39,4&gt;$N$40,((4-1)*$N$39+2)&gt;$N$41),"",IF(INDEX($P$41:$W$50,MOD(((4-1)*$N$39+2)-1,10)+1,INT((((4-1)*$N$39+2)-1)/10)+1)="","",INDEX($P$41:$W$50,MOD(((4-1)*$N$39+2)-1,10)+1,INT((((4-1)*$N$39+2)-1)/10)+1)))))</f>
        <v/>
      </c>
      <c r="F44" s="539">
        <f>IF($N$41="","",IF(OR(ISTEXT($N$39),ISTEXT($N$40),ISTEXT($N$41)),"",IF(OR(3&gt;$N$39,4&gt;$N$40,((4-1)*$N$39+3)&gt;$N$41),"",IF(INDEX($P$41:$W$50,MOD(((4-1)*$N$39+3)-1,10)+1,INT((((4-1)*$N$39+3)-1)/10)+1)="","",INDEX($P$41:$W$50,MOD(((4-1)*$N$39+3)-1,10)+1,INT((((4-1)*$N$39+3)-1)/10)+1)))))</f>
        <v/>
      </c>
      <c r="G44" s="539">
        <f>IF($N$41="","",IF(OR(ISTEXT($N$39),ISTEXT($N$40),ISTEXT($N$41)),"",IF(OR(4&gt;$N$39,4&gt;$N$40,((4-1)*$N$39+4)&gt;$N$41),"",IF(INDEX($P$41:$W$50,MOD(((4-1)*$N$39+4)-1,10)+1,INT((((4-1)*$N$39+4)-1)/10)+1)="","",INDEX($P$41:$W$50,MOD(((4-1)*$N$39+4)-1,10)+1,INT((((4-1)*$N$39+4)-1)/10)+1)))))</f>
        <v/>
      </c>
      <c r="H44" s="539">
        <f>IF($N$41="","",IF(OR(ISTEXT($N$39),ISTEXT($N$40),ISTEXT($N$41)),"",IF(OR(5&gt;$N$39,4&gt;$N$40,((4-1)*$N$39+5)&gt;$N$41),"",IF(INDEX($P$41:$W$50,MOD(((4-1)*$N$39+5)-1,10)+1,INT((((4-1)*$N$39+5)-1)/10)+1)="","",INDEX($P$41:$W$50,MOD(((4-1)*$N$39+5)-1,10)+1,INT((((4-1)*$N$39+5)-1)/10)+1)))))</f>
        <v/>
      </c>
      <c r="I44" s="539">
        <f>IF($N$41="","",IF(OR(ISTEXT($N$39),ISTEXT($N$40),ISTEXT($N$41)),"",IF(OR(6&gt;$N$39,4&gt;$N$40,((4-1)*$N$39+6)&gt;$N$41),"",IF(INDEX($P$41:$W$50,MOD(((4-1)*$N$39+6)-1,10)+1,INT((((4-1)*$N$39+6)-1)/10)+1)="","",INDEX($P$41:$W$50,MOD(((4-1)*$N$39+6)-1,10)+1,INT((((4-1)*$N$39+6)-1)/10)+1)))))</f>
        <v/>
      </c>
      <c r="J44" s="539">
        <f>IF($N$41="","",IF(OR(ISTEXT($N$39),ISTEXT($N$40),ISTEXT($N$41)),"",IF(OR(7&gt;$N$39,4&gt;$N$40,((4-1)*$N$39+7)&gt;$N$41),"",IF(INDEX($P$41:$W$50,MOD(((4-1)*$N$39+7)-1,10)+1,INT((((4-1)*$N$39+7)-1)/10)+1)="","",INDEX($P$41:$W$50,MOD(((4-1)*$N$39+7)-1,10)+1,INT((((4-1)*$N$39+7)-1)/10)+1)))))</f>
        <v/>
      </c>
      <c r="K44" s="539">
        <f>IF($N$41="","",IF(OR(ISTEXT($N$39),ISTEXT($N$40),ISTEXT($N$41)),"",IF(OR(8&gt;$N$39,4&gt;$N$40,((4-1)*$N$39+8)&gt;$N$41),"",IF(INDEX($P$41:$W$50,MOD(((4-1)*$N$39+8)-1,10)+1,INT((((4-1)*$N$39+8)-1)/10)+1)="","",INDEX($P$41:$W$50,MOD(((4-1)*$N$39+8)-1,10)+1,INT((((4-1)*$N$39+8)-1)/10)+1)))))</f>
        <v/>
      </c>
      <c r="L44" s="539">
        <f>IF($N$41="","",IF(OR(ISTEXT($N$39),ISTEXT($N$40),ISTEXT($N$41)),"",IF(OR(9&gt;$N$39,4&gt;$N$40,((4-1)*$N$39+9)&gt;$N$41),"",IF(INDEX($P$41:$W$50,MOD(((4-1)*$N$39+9)-1,10)+1,INT((((4-1)*$N$39+9)-1)/10)+1)="","",INDEX($P$41:$W$50,MOD(((4-1)*$N$39+9)-1,10)+1,INT((((4-1)*$N$39+9)-1)/10)+1)))))</f>
        <v/>
      </c>
      <c r="M44" s="539">
        <f>IF($N$41="","",IF(OR(ISTEXT($N$39),ISTEXT($N$40),ISTEXT($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IF(OR($D$39="",$G$39=""),"",IF($D$39="Round",IF(5=1,"Axis 1 (0°)",IF(5=2,"Axis 2 (90°)","")),IF(ISTEXT($N$40),"",IF(5&gt;$N$40,"",IF(ISTEXT($I$39),"",ROUND((5-0.5)*$I$39/$N$40,1))))))</f>
        <v/>
      </c>
      <c r="C45" s="538" t="n"/>
      <c r="D45" s="539">
        <f>IF($N$41="","",IF(OR(ISTEXT($N$39),ISTEXT($N$40),ISTEXT($N$41)),"",IF(OR(1&gt;$N$39,5&gt;$N$40,((5-1)*$N$39+1)&gt;$N$41),"",IF(INDEX($P$41:$W$50,MOD(((5-1)*$N$39+1)-1,10)+1,INT((((5-1)*$N$39+1)-1)/10)+1)="","",INDEX($P$41:$W$50,MOD(((5-1)*$N$39+1)-1,10)+1,INT((((5-1)*$N$39+1)-1)/10)+1)))))</f>
        <v/>
      </c>
      <c r="E45" s="539">
        <f>IF($N$41="","",IF(OR(ISTEXT($N$39),ISTEXT($N$40),ISTEXT($N$41)),"",IF(OR(2&gt;$N$39,5&gt;$N$40,((5-1)*$N$39+2)&gt;$N$41),"",IF(INDEX($P$41:$W$50,MOD(((5-1)*$N$39+2)-1,10)+1,INT((((5-1)*$N$39+2)-1)/10)+1)="","",INDEX($P$41:$W$50,MOD(((5-1)*$N$39+2)-1,10)+1,INT((((5-1)*$N$39+2)-1)/10)+1)))))</f>
        <v/>
      </c>
      <c r="F45" s="539">
        <f>IF($N$41="","",IF(OR(ISTEXT($N$39),ISTEXT($N$40),ISTEXT($N$41)),"",IF(OR(3&gt;$N$39,5&gt;$N$40,((5-1)*$N$39+3)&gt;$N$41),"",IF(INDEX($P$41:$W$50,MOD(((5-1)*$N$39+3)-1,10)+1,INT((((5-1)*$N$39+3)-1)/10)+1)="","",INDEX($P$41:$W$50,MOD(((5-1)*$N$39+3)-1,10)+1,INT((((5-1)*$N$39+3)-1)/10)+1)))))</f>
        <v/>
      </c>
      <c r="G45" s="539">
        <f>IF($N$41="","",IF(OR(ISTEXT($N$39),ISTEXT($N$40),ISTEXT($N$41)),"",IF(OR(4&gt;$N$39,5&gt;$N$40,((5-1)*$N$39+4)&gt;$N$41),"",IF(INDEX($P$41:$W$50,MOD(((5-1)*$N$39+4)-1,10)+1,INT((((5-1)*$N$39+4)-1)/10)+1)="","",INDEX($P$41:$W$50,MOD(((5-1)*$N$39+4)-1,10)+1,INT((((5-1)*$N$39+4)-1)/10)+1)))))</f>
        <v/>
      </c>
      <c r="H45" s="539">
        <f>IF($N$41="","",IF(OR(ISTEXT($N$39),ISTEXT($N$40),ISTEXT($N$41)),"",IF(OR(5&gt;$N$39,5&gt;$N$40,((5-1)*$N$39+5)&gt;$N$41),"",IF(INDEX($P$41:$W$50,MOD(((5-1)*$N$39+5)-1,10)+1,INT((((5-1)*$N$39+5)-1)/10)+1)="","",INDEX($P$41:$W$50,MOD(((5-1)*$N$39+5)-1,10)+1,INT((((5-1)*$N$39+5)-1)/10)+1)))))</f>
        <v/>
      </c>
      <c r="I45" s="539">
        <f>IF($N$41="","",IF(OR(ISTEXT($N$39),ISTEXT($N$40),ISTEXT($N$41)),"",IF(OR(6&gt;$N$39,5&gt;$N$40,((5-1)*$N$39+6)&gt;$N$41),"",IF(INDEX($P$41:$W$50,MOD(((5-1)*$N$39+6)-1,10)+1,INT((((5-1)*$N$39+6)-1)/10)+1)="","",INDEX($P$41:$W$50,MOD(((5-1)*$N$39+6)-1,10)+1,INT((((5-1)*$N$39+6)-1)/10)+1)))))</f>
        <v/>
      </c>
      <c r="J45" s="539">
        <f>IF($N$41="","",IF(OR(ISTEXT($N$39),ISTEXT($N$40),ISTEXT($N$41)),"",IF(OR(7&gt;$N$39,5&gt;$N$40,((5-1)*$N$39+7)&gt;$N$41),"",IF(INDEX($P$41:$W$50,MOD(((5-1)*$N$39+7)-1,10)+1,INT((((5-1)*$N$39+7)-1)/10)+1)="","",INDEX($P$41:$W$50,MOD(((5-1)*$N$39+7)-1,10)+1,INT((((5-1)*$N$39+7)-1)/10)+1)))))</f>
        <v/>
      </c>
      <c r="K45" s="539">
        <f>IF($N$41="","",IF(OR(ISTEXT($N$39),ISTEXT($N$40),ISTEXT($N$41)),"",IF(OR(8&gt;$N$39,5&gt;$N$40,((5-1)*$N$39+8)&gt;$N$41),"",IF(INDEX($P$41:$W$50,MOD(((5-1)*$N$39+8)-1,10)+1,INT((((5-1)*$N$39+8)-1)/10)+1)="","",INDEX($P$41:$W$50,MOD(((5-1)*$N$39+8)-1,10)+1,INT((((5-1)*$N$39+8)-1)/10)+1)))))</f>
        <v/>
      </c>
      <c r="L45" s="539">
        <f>IF($N$41="","",IF(OR(ISTEXT($N$39),ISTEXT($N$40),ISTEXT($N$41)),"",IF(OR(9&gt;$N$39,5&gt;$N$40,((5-1)*$N$39+9)&gt;$N$41),"",IF(INDEX($P$41:$W$50,MOD(((5-1)*$N$39+9)-1,10)+1,INT((((5-1)*$N$39+9)-1)/10)+1)="","",INDEX($P$41:$W$50,MOD(((5-1)*$N$39+9)-1,10)+1,INT((((5-1)*$N$39+9)-1)/10)+1)))))</f>
        <v/>
      </c>
      <c r="M45" s="539">
        <f>IF($N$41="","",IF(OR(ISTEXT($N$39),ISTEXT($N$40),ISTEXT($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IF(OR($D$39="",$G$39=""),"",IF($D$39="Round",IF(6=1,"Axis 1 (0°)",IF(6=2,"Axis 2 (90°)","")),IF(ISTEXT($N$40),"",IF(6&gt;$N$40,"",IF(ISTEXT($I$39),"",ROUND((6-0.5)*$I$39/$N$40,1))))))</f>
        <v/>
      </c>
      <c r="C46" s="538" t="n"/>
      <c r="D46" s="539">
        <f>IF($N$41="","",IF(OR(ISTEXT($N$39),ISTEXT($N$40),ISTEXT($N$41)),"",IF(OR(1&gt;$N$39,6&gt;$N$40,((6-1)*$N$39+1)&gt;$N$41),"",IF(INDEX($P$41:$W$50,MOD(((6-1)*$N$39+1)-1,10)+1,INT((((6-1)*$N$39+1)-1)/10)+1)="","",INDEX($P$41:$W$50,MOD(((6-1)*$N$39+1)-1,10)+1,INT((((6-1)*$N$39+1)-1)/10)+1)))))</f>
        <v/>
      </c>
      <c r="E46" s="539">
        <f>IF($N$41="","",IF(OR(ISTEXT($N$39),ISTEXT($N$40),ISTEXT($N$41)),"",IF(OR(2&gt;$N$39,6&gt;$N$40,((6-1)*$N$39+2)&gt;$N$41),"",IF(INDEX($P$41:$W$50,MOD(((6-1)*$N$39+2)-1,10)+1,INT((((6-1)*$N$39+2)-1)/10)+1)="","",INDEX($P$41:$W$50,MOD(((6-1)*$N$39+2)-1,10)+1,INT((((6-1)*$N$39+2)-1)/10)+1)))))</f>
        <v/>
      </c>
      <c r="F46" s="539">
        <f>IF($N$41="","",IF(OR(ISTEXT($N$39),ISTEXT($N$40),ISTEXT($N$41)),"",IF(OR(3&gt;$N$39,6&gt;$N$40,((6-1)*$N$39+3)&gt;$N$41),"",IF(INDEX($P$41:$W$50,MOD(((6-1)*$N$39+3)-1,10)+1,INT((((6-1)*$N$39+3)-1)/10)+1)="","",INDEX($P$41:$W$50,MOD(((6-1)*$N$39+3)-1,10)+1,INT((((6-1)*$N$39+3)-1)/10)+1)))))</f>
        <v/>
      </c>
      <c r="G46" s="539">
        <f>IF($N$41="","",IF(OR(ISTEXT($N$39),ISTEXT($N$40),ISTEXT($N$41)),"",IF(OR(4&gt;$N$39,6&gt;$N$40,((6-1)*$N$39+4)&gt;$N$41),"",IF(INDEX($P$41:$W$50,MOD(((6-1)*$N$39+4)-1,10)+1,INT((((6-1)*$N$39+4)-1)/10)+1)="","",INDEX($P$41:$W$50,MOD(((6-1)*$N$39+4)-1,10)+1,INT((((6-1)*$N$39+4)-1)/10)+1)))))</f>
        <v/>
      </c>
      <c r="H46" s="539">
        <f>IF($N$41="","",IF(OR(ISTEXT($N$39),ISTEXT($N$40),ISTEXT($N$41)),"",IF(OR(5&gt;$N$39,6&gt;$N$40,((6-1)*$N$39+5)&gt;$N$41),"",IF(INDEX($P$41:$W$50,MOD(((6-1)*$N$39+5)-1,10)+1,INT((((6-1)*$N$39+5)-1)/10)+1)="","",INDEX($P$41:$W$50,MOD(((6-1)*$N$39+5)-1,10)+1,INT((((6-1)*$N$39+5)-1)/10)+1)))))</f>
        <v/>
      </c>
      <c r="I46" s="539">
        <f>IF($N$41="","",IF(OR(ISTEXT($N$39),ISTEXT($N$40),ISTEXT($N$41)),"",IF(OR(6&gt;$N$39,6&gt;$N$40,((6-1)*$N$39+6)&gt;$N$41),"",IF(INDEX($P$41:$W$50,MOD(((6-1)*$N$39+6)-1,10)+1,INT((((6-1)*$N$39+6)-1)/10)+1)="","",INDEX($P$41:$W$50,MOD(((6-1)*$N$39+6)-1,10)+1,INT((((6-1)*$N$39+6)-1)/10)+1)))))</f>
        <v/>
      </c>
      <c r="J46" s="539">
        <f>IF($N$41="","",IF(OR(ISTEXT($N$39),ISTEXT($N$40),ISTEXT($N$41)),"",IF(OR(7&gt;$N$39,6&gt;$N$40,((6-1)*$N$39+7)&gt;$N$41),"",IF(INDEX($P$41:$W$50,MOD(((6-1)*$N$39+7)-1,10)+1,INT((((6-1)*$N$39+7)-1)/10)+1)="","",INDEX($P$41:$W$50,MOD(((6-1)*$N$39+7)-1,10)+1,INT((((6-1)*$N$39+7)-1)/10)+1)))))</f>
        <v/>
      </c>
      <c r="K46" s="539">
        <f>IF($N$41="","",IF(OR(ISTEXT($N$39),ISTEXT($N$40),ISTEXT($N$41)),"",IF(OR(8&gt;$N$39,6&gt;$N$40,((6-1)*$N$39+8)&gt;$N$41),"",IF(INDEX($P$41:$W$50,MOD(((6-1)*$N$39+8)-1,10)+1,INT((((6-1)*$N$39+8)-1)/10)+1)="","",INDEX($P$41:$W$50,MOD(((6-1)*$N$39+8)-1,10)+1,INT((((6-1)*$N$39+8)-1)/10)+1)))))</f>
        <v/>
      </c>
      <c r="L46" s="539">
        <f>IF($N$41="","",IF(OR(ISTEXT($N$39),ISTEXT($N$40),ISTEXT($N$41)),"",IF(OR(9&gt;$N$39,6&gt;$N$40,((6-1)*$N$39+9)&gt;$N$41),"",IF(INDEX($P$41:$W$50,MOD(((6-1)*$N$39+9)-1,10)+1,INT((((6-1)*$N$39+9)-1)/10)+1)="","",INDEX($P$41:$W$50,MOD(((6-1)*$N$39+9)-1,10)+1,INT((((6-1)*$N$39+9)-1)/10)+1)))))</f>
        <v/>
      </c>
      <c r="M46" s="539">
        <f>IF($N$41="","",IF(OR(ISTEXT($N$39),ISTEXT($N$40),ISTEXT($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IF(OR($D$39="",$G$39=""),"",IF($D$39="Round",IF(7=1,"Axis 1 (0°)",IF(7=2,"Axis 2 (90°)","")),IF(ISTEXT($N$40),"",IF(7&gt;$N$40,"",IF(ISTEXT($I$39),"",ROUND((7-0.5)*$I$39/$N$40,1))))))</f>
        <v/>
      </c>
      <c r="C47" s="538" t="n"/>
      <c r="D47" s="539">
        <f>IF($N$41="","",IF(OR(ISTEXT($N$39),ISTEXT($N$40),ISTEXT($N$41)),"",IF(OR(1&gt;$N$39,7&gt;$N$40,((7-1)*$N$39+1)&gt;$N$41),"",IF(INDEX($P$41:$W$50,MOD(((7-1)*$N$39+1)-1,10)+1,INT((((7-1)*$N$39+1)-1)/10)+1)="","",INDEX($P$41:$W$50,MOD(((7-1)*$N$39+1)-1,10)+1,INT((((7-1)*$N$39+1)-1)/10)+1)))))</f>
        <v/>
      </c>
      <c r="E47" s="539">
        <f>IF($N$41="","",IF(OR(ISTEXT($N$39),ISTEXT($N$40),ISTEXT($N$41)),"",IF(OR(2&gt;$N$39,7&gt;$N$40,((7-1)*$N$39+2)&gt;$N$41),"",IF(INDEX($P$41:$W$50,MOD(((7-1)*$N$39+2)-1,10)+1,INT((((7-1)*$N$39+2)-1)/10)+1)="","",INDEX($P$41:$W$50,MOD(((7-1)*$N$39+2)-1,10)+1,INT((((7-1)*$N$39+2)-1)/10)+1)))))</f>
        <v/>
      </c>
      <c r="F47" s="539">
        <f>IF($N$41="","",IF(OR(ISTEXT($N$39),ISTEXT($N$40),ISTEXT($N$41)),"",IF(OR(3&gt;$N$39,7&gt;$N$40,((7-1)*$N$39+3)&gt;$N$41),"",IF(INDEX($P$41:$W$50,MOD(((7-1)*$N$39+3)-1,10)+1,INT((((7-1)*$N$39+3)-1)/10)+1)="","",INDEX($P$41:$W$50,MOD(((7-1)*$N$39+3)-1,10)+1,INT((((7-1)*$N$39+3)-1)/10)+1)))))</f>
        <v/>
      </c>
      <c r="G47" s="539">
        <f>IF($N$41="","",IF(OR(ISTEXT($N$39),ISTEXT($N$40),ISTEXT($N$41)),"",IF(OR(4&gt;$N$39,7&gt;$N$40,((7-1)*$N$39+4)&gt;$N$41),"",IF(INDEX($P$41:$W$50,MOD(((7-1)*$N$39+4)-1,10)+1,INT((((7-1)*$N$39+4)-1)/10)+1)="","",INDEX($P$41:$W$50,MOD(((7-1)*$N$39+4)-1,10)+1,INT((((7-1)*$N$39+4)-1)/10)+1)))))</f>
        <v/>
      </c>
      <c r="H47" s="539">
        <f>IF($N$41="","",IF(OR(ISTEXT($N$39),ISTEXT($N$40),ISTEXT($N$41)),"",IF(OR(5&gt;$N$39,7&gt;$N$40,((7-1)*$N$39+5)&gt;$N$41),"",IF(INDEX($P$41:$W$50,MOD(((7-1)*$N$39+5)-1,10)+1,INT((((7-1)*$N$39+5)-1)/10)+1)="","",INDEX($P$41:$W$50,MOD(((7-1)*$N$39+5)-1,10)+1,INT((((7-1)*$N$39+5)-1)/10)+1)))))</f>
        <v/>
      </c>
      <c r="I47" s="539">
        <f>IF($N$41="","",IF(OR(ISTEXT($N$39),ISTEXT($N$40),ISTEXT($N$41)),"",IF(OR(6&gt;$N$39,7&gt;$N$40,((7-1)*$N$39+6)&gt;$N$41),"",IF(INDEX($P$41:$W$50,MOD(((7-1)*$N$39+6)-1,10)+1,INT((((7-1)*$N$39+6)-1)/10)+1)="","",INDEX($P$41:$W$50,MOD(((7-1)*$N$39+6)-1,10)+1,INT((((7-1)*$N$39+6)-1)/10)+1)))))</f>
        <v/>
      </c>
      <c r="J47" s="539">
        <f>IF($N$41="","",IF(OR(ISTEXT($N$39),ISTEXT($N$40),ISTEXT($N$41)),"",IF(OR(7&gt;$N$39,7&gt;$N$40,((7-1)*$N$39+7)&gt;$N$41),"",IF(INDEX($P$41:$W$50,MOD(((7-1)*$N$39+7)-1,10)+1,INT((((7-1)*$N$39+7)-1)/10)+1)="","",INDEX($P$41:$W$50,MOD(((7-1)*$N$39+7)-1,10)+1,INT((((7-1)*$N$39+7)-1)/10)+1)))))</f>
        <v/>
      </c>
      <c r="K47" s="539">
        <f>IF($N$41="","",IF(OR(ISTEXT($N$39),ISTEXT($N$40),ISTEXT($N$41)),"",IF(OR(8&gt;$N$39,7&gt;$N$40,((7-1)*$N$39+8)&gt;$N$41),"",IF(INDEX($P$41:$W$50,MOD(((7-1)*$N$39+8)-1,10)+1,INT((((7-1)*$N$39+8)-1)/10)+1)="","",INDEX($P$41:$W$50,MOD(((7-1)*$N$39+8)-1,10)+1,INT((((7-1)*$N$39+8)-1)/10)+1)))))</f>
        <v/>
      </c>
      <c r="L47" s="539">
        <f>IF($N$41="","",IF(OR(ISTEXT($N$39),ISTEXT($N$40),ISTEXT($N$41)),"",IF(OR(9&gt;$N$39,7&gt;$N$40,((7-1)*$N$39+9)&gt;$N$41),"",IF(INDEX($P$41:$W$50,MOD(((7-1)*$N$39+9)-1,10)+1,INT((((7-1)*$N$39+9)-1)/10)+1)="","",INDEX($P$41:$W$50,MOD(((7-1)*$N$39+9)-1,10)+1,INT((((7-1)*$N$39+9)-1)/10)+1)))))</f>
        <v/>
      </c>
      <c r="M47" s="539">
        <f>IF($N$41="","",IF(OR(ISTEXT($N$39),ISTEXT($N$40),ISTEXT($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IF(OR($D$39="",$G$39=""),"",IF($D$39="Round",IF(8=1,"Axis 1 (0°)",IF(8=2,"Axis 2 (90°)","")),IF(ISTEXT($N$40),"",IF(8&gt;$N$40,"",IF(ISTEXT($I$39),"",ROUND((8-0.5)*$I$39/$N$40,1))))))</f>
        <v/>
      </c>
      <c r="C48" s="538" t="n"/>
      <c r="D48" s="539">
        <f>IF($N$41="","",IF(OR(ISTEXT($N$39),ISTEXT($N$40),ISTEXT($N$41)),"",IF(OR(1&gt;$N$39,8&gt;$N$40,((8-1)*$N$39+1)&gt;$N$41),"",IF(INDEX($P$41:$W$50,MOD(((8-1)*$N$39+1)-1,10)+1,INT((((8-1)*$N$39+1)-1)/10)+1)="","",INDEX($P$41:$W$50,MOD(((8-1)*$N$39+1)-1,10)+1,INT((((8-1)*$N$39+1)-1)/10)+1)))))</f>
        <v/>
      </c>
      <c r="E48" s="539">
        <f>IF($N$41="","",IF(OR(ISTEXT($N$39),ISTEXT($N$40),ISTEXT($N$41)),"",IF(OR(2&gt;$N$39,8&gt;$N$40,((8-1)*$N$39+2)&gt;$N$41),"",IF(INDEX($P$41:$W$50,MOD(((8-1)*$N$39+2)-1,10)+1,INT((((8-1)*$N$39+2)-1)/10)+1)="","",INDEX($P$41:$W$50,MOD(((8-1)*$N$39+2)-1,10)+1,INT((((8-1)*$N$39+2)-1)/10)+1)))))</f>
        <v/>
      </c>
      <c r="F48" s="539">
        <f>IF($N$41="","",IF(OR(ISTEXT($N$39),ISTEXT($N$40),ISTEXT($N$41)),"",IF(OR(3&gt;$N$39,8&gt;$N$40,((8-1)*$N$39+3)&gt;$N$41),"",IF(INDEX($P$41:$W$50,MOD(((8-1)*$N$39+3)-1,10)+1,INT((((8-1)*$N$39+3)-1)/10)+1)="","",INDEX($P$41:$W$50,MOD(((8-1)*$N$39+3)-1,10)+1,INT((((8-1)*$N$39+3)-1)/10)+1)))))</f>
        <v/>
      </c>
      <c r="G48" s="539">
        <f>IF($N$41="","",IF(OR(ISTEXT($N$39),ISTEXT($N$40),ISTEXT($N$41)),"",IF(OR(4&gt;$N$39,8&gt;$N$40,((8-1)*$N$39+4)&gt;$N$41),"",IF(INDEX($P$41:$W$50,MOD(((8-1)*$N$39+4)-1,10)+1,INT((((8-1)*$N$39+4)-1)/10)+1)="","",INDEX($P$41:$W$50,MOD(((8-1)*$N$39+4)-1,10)+1,INT((((8-1)*$N$39+4)-1)/10)+1)))))</f>
        <v/>
      </c>
      <c r="H48" s="539">
        <f>IF($N$41="","",IF(OR(ISTEXT($N$39),ISTEXT($N$40),ISTEXT($N$41)),"",IF(OR(5&gt;$N$39,8&gt;$N$40,((8-1)*$N$39+5)&gt;$N$41),"",IF(INDEX($P$41:$W$50,MOD(((8-1)*$N$39+5)-1,10)+1,INT((((8-1)*$N$39+5)-1)/10)+1)="","",INDEX($P$41:$W$50,MOD(((8-1)*$N$39+5)-1,10)+1,INT((((8-1)*$N$39+5)-1)/10)+1)))))</f>
        <v/>
      </c>
      <c r="I48" s="539">
        <f>IF($N$41="","",IF(OR(ISTEXT($N$39),ISTEXT($N$40),ISTEXT($N$41)),"",IF(OR(6&gt;$N$39,8&gt;$N$40,((8-1)*$N$39+6)&gt;$N$41),"",IF(INDEX($P$41:$W$50,MOD(((8-1)*$N$39+6)-1,10)+1,INT((((8-1)*$N$39+6)-1)/10)+1)="","",INDEX($P$41:$W$50,MOD(((8-1)*$N$39+6)-1,10)+1,INT((((8-1)*$N$39+6)-1)/10)+1)))))</f>
        <v/>
      </c>
      <c r="J48" s="539">
        <f>IF($N$41="","",IF(OR(ISTEXT($N$39),ISTEXT($N$40),ISTEXT($N$41)),"",IF(OR(7&gt;$N$39,8&gt;$N$40,((8-1)*$N$39+7)&gt;$N$41),"",IF(INDEX($P$41:$W$50,MOD(((8-1)*$N$39+7)-1,10)+1,INT((((8-1)*$N$39+7)-1)/10)+1)="","",INDEX($P$41:$W$50,MOD(((8-1)*$N$39+7)-1,10)+1,INT((((8-1)*$N$39+7)-1)/10)+1)))))</f>
        <v/>
      </c>
      <c r="K48" s="539">
        <f>IF($N$41="","",IF(OR(ISTEXT($N$39),ISTEXT($N$40),ISTEXT($N$41)),"",IF(OR(8&gt;$N$39,8&gt;$N$40,((8-1)*$N$39+8)&gt;$N$41),"",IF(INDEX($P$41:$W$50,MOD(((8-1)*$N$39+8)-1,10)+1,INT((((8-1)*$N$39+8)-1)/10)+1)="","",INDEX($P$41:$W$50,MOD(((8-1)*$N$39+8)-1,10)+1,INT((((8-1)*$N$39+8)-1)/10)+1)))))</f>
        <v/>
      </c>
      <c r="L48" s="539">
        <f>IF($N$41="","",IF(OR(ISTEXT($N$39),ISTEXT($N$40),ISTEXT($N$41)),"",IF(OR(9&gt;$N$39,8&gt;$N$40,((8-1)*$N$39+9)&gt;$N$41),"",IF(INDEX($P$41:$W$50,MOD(((8-1)*$N$39+9)-1,10)+1,INT((((8-1)*$N$39+9)-1)/10)+1)="","",INDEX($P$41:$W$50,MOD(((8-1)*$N$39+9)-1,10)+1,INT((((8-1)*$N$39+9)-1)/10)+1)))))</f>
        <v/>
      </c>
      <c r="M48" s="539">
        <f>IF($N$41="","",IF(OR(ISTEXT($N$39),ISTEXT($N$40),ISTEXT($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IF($G$58="","",IF($D$58="Round",$G$58&amp;""" dia",$G$58&amp;""" x "&amp;$I$58&amp;""""))</f>
        <v/>
      </c>
      <c r="G56" s="173" t="n"/>
      <c r="H56" s="525">
        <f>IF(OR($D$58="",$G$58=""),"",IF($D$58="Round",IF(ISTEXT($G$58),"",ROUND(PI()*(($G$58-2*N($K$58))/2)^2/144,3)),IF($I$58="","",IF(OR(ISTEXT($G$58),ISTEXT($I$58)),"",ROUND(($G$58-2*N($K$58))*($I$58-2*N($K$58))/144,3)))))</f>
        <v/>
      </c>
      <c r="I56" s="189" t="n"/>
      <c r="J56" s="189" t="n"/>
      <c r="K56" s="189">
        <f>IF(N(J56)*N(H56)=0,"",ROUND(N(J56)*N(H56),0))</f>
        <v/>
      </c>
      <c r="L56" s="189">
        <f>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IF($N$58="","",IF($D$58="Round",$N$58&amp;" x 2 axes",IF($N$59="","",$N$58&amp;" x "&amp;$N$59)))</f>
        <v/>
      </c>
      <c r="N58" s="534">
        <f>IF(OR($D$58="",$G$58=""),"",IF($D$58="Round",IF(ISTEXT($G$58),"",IF($G$58&lt;=9,6,IF($G$58&lt;=12,8,10))),IF(ISTEXT($G$58),"",IF($G$58&lt;12,2,MIN(10,MAX(3,ROUNDUP($G$58/6,0)))))))</f>
        <v/>
      </c>
      <c r="P58" s="473" t="inlineStr">
        <is>
          <t>Quick entry – type readings in order (row by row of the grid), down this column then the next:</t>
        </is>
      </c>
    </row>
    <row r="59" ht="13.35" customHeight="1" s="162">
      <c r="B59" s="535" t="inlineStr">
        <is>
          <t>Depth↓ Pos→ (in)</t>
        </is>
      </c>
      <c r="C59" s="414" t="n"/>
      <c r="D59" s="535">
        <f>IF(ISTEXT($N$58),"",IF(OR($D$58="",$G$58="",1&gt;$N$58),"",IF($D$58="Round",IF(ISTEXT($G$58),"",ROUND(IF(1&lt;=$N$58/2,$G$58/2*(1-SQRT(($N$58-2*1+1)/$N$58)),$G$58-$G$58/2*(1-SQRT(($N$58-2*($N$58-1+1)+1)/$N$58))),1)),IF(ISTEXT($G$58),"",ROUND((1-0.5)*$G$58/$N$58,1)))))</f>
        <v/>
      </c>
      <c r="E59" s="535">
        <f>IF(ISTEXT($N$58),"",IF(OR($D$58="",$G$58="",2&gt;$N$58),"",IF($D$58="Round",IF(ISTEXT($G$58),"",ROUND(IF(2&lt;=$N$58/2,$G$58/2*(1-SQRT(($N$58-2*2+1)/$N$58)),$G$58-$G$58/2*(1-SQRT(($N$58-2*($N$58-2+1)+1)/$N$58))),1)),IF(ISTEXT($G$58),"",ROUND((2-0.5)*$G$58/$N$58,1)))))</f>
        <v/>
      </c>
      <c r="F59" s="535">
        <f>IF(ISTEXT($N$58),"",IF(OR($D$58="",$G$58="",3&gt;$N$58),"",IF($D$58="Round",IF(ISTEXT($G$58),"",ROUND(IF(3&lt;=$N$58/2,$G$58/2*(1-SQRT(($N$58-2*3+1)/$N$58)),$G$58-$G$58/2*(1-SQRT(($N$58-2*($N$58-3+1)+1)/$N$58))),1)),IF(ISTEXT($G$58),"",ROUND((3-0.5)*$G$58/$N$58,1)))))</f>
        <v/>
      </c>
      <c r="G59" s="535">
        <f>IF(ISTEXT($N$58),"",IF(OR($D$58="",$G$58="",4&gt;$N$58),"",IF($D$58="Round",IF(ISTEXT($G$58),"",ROUND(IF(4&lt;=$N$58/2,$G$58/2*(1-SQRT(($N$58-2*4+1)/$N$58)),$G$58-$G$58/2*(1-SQRT(($N$58-2*($N$58-4+1)+1)/$N$58))),1)),IF(ISTEXT($G$58),"",ROUND((4-0.5)*$G$58/$N$58,1)))))</f>
        <v/>
      </c>
      <c r="H59" s="535">
        <f>IF(ISTEXT($N$58),"",IF(OR($D$58="",$G$58="",5&gt;$N$58),"",IF($D$58="Round",IF(ISTEXT($G$58),"",ROUND(IF(5&lt;=$N$58/2,$G$58/2*(1-SQRT(($N$58-2*5+1)/$N$58)),$G$58-$G$58/2*(1-SQRT(($N$58-2*($N$58-5+1)+1)/$N$58))),1)),IF(ISTEXT($G$58),"",ROUND((5-0.5)*$G$58/$N$58,1)))))</f>
        <v/>
      </c>
      <c r="I59" s="535">
        <f>IF(ISTEXT($N$58),"",IF(OR($D$58="",$G$58="",6&gt;$N$58),"",IF($D$58="Round",IF(ISTEXT($G$58),"",ROUND(IF(6&lt;=$N$58/2,$G$58/2*(1-SQRT(($N$58-2*6+1)/$N$58)),$G$58-$G$58/2*(1-SQRT(($N$58-2*($N$58-6+1)+1)/$N$58))),1)),IF(ISTEXT($G$58),"",ROUND((6-0.5)*$G$58/$N$58,1)))))</f>
        <v/>
      </c>
      <c r="J59" s="535">
        <f>IF(ISTEXT($N$58),"",IF(OR($D$58="",$G$58="",7&gt;$N$58),"",IF($D$58="Round",IF(ISTEXT($G$58),"",ROUND(IF(7&lt;=$N$58/2,$G$58/2*(1-SQRT(($N$58-2*7+1)/$N$58)),$G$58-$G$58/2*(1-SQRT(($N$58-2*($N$58-7+1)+1)/$N$58))),1)),IF(ISTEXT($G$58),"",ROUND((7-0.5)*$G$58/$N$58,1)))))</f>
        <v/>
      </c>
      <c r="K59" s="535">
        <f>IF(ISTEXT($N$58),"",IF(OR($D$58="",$G$58="",8&gt;$N$58),"",IF($D$58="Round",IF(ISTEXT($G$58),"",ROUND(IF(8&lt;=$N$58/2,$G$58/2*(1-SQRT(($N$58-2*8+1)/$N$58)),$G$58-$G$58/2*(1-SQRT(($N$58-2*($N$58-8+1)+1)/$N$58))),1)),IF(ISTEXT($G$58),"",ROUND((8-0.5)*$G$58/$N$58,1)))))</f>
        <v/>
      </c>
      <c r="L59" s="535">
        <f>IF(ISTEXT($N$58),"",IF(OR($D$58="",$G$58="",9&gt;$N$58),"",IF($D$58="Round",IF(ISTEXT($G$58),"",ROUND(IF(9&lt;=$N$58/2,$G$58/2*(1-SQRT(($N$58-2*9+1)/$N$58)),$G$58-$G$58/2*(1-SQRT(($N$58-2*($N$58-9+1)+1)/$N$58))),1)),IF(ISTEXT($G$58),"",ROUND((9-0.5)*$G$58/$N$58,1)))))</f>
        <v/>
      </c>
      <c r="M59" s="535">
        <f>IF(ISTEXT($N$58),"",IF(OR($D$58="",$G$58="",10&gt;$N$58),"",IF($D$58="Round",IF(ISTEXT($G$58),"",ROUND(IF(10&lt;=$N$58/2,$G$58/2*(1-SQRT(($N$58-2*10+1)/$N$58)),$G$58-$G$58/2*(1-SQRT(($N$58-2*($N$58-10+1)+1)/$N$58))),1)),IF(ISTEXT($G$58),"",ROUND((10-0.5)*$G$58/$N$58,1)))))</f>
        <v/>
      </c>
      <c r="N59" s="534">
        <f>IF(OR($D$58="",$G$58=""),"",IF($D$58="Round",2,IF($I$58="","",IF(ISTEXT($I$58),"",IF($I$58&lt;12,2,MIN(8,MAX(3,ROUNDUP($I$58/6,0))))))))</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IF(OR($D$58="",$G$58=""),"",IF($D$58="Round",IF(1=1,"Axis 1 (0°)",IF(1=2,"Axis 2 (90°)","")),IF(ISTEXT($N$59),"",IF(1&gt;$N$59,"",IF(ISTEXT($I$58),"",ROUND((1-0.5)*$I$58/$N$59,1))))))</f>
        <v/>
      </c>
      <c r="C60" s="538" t="n"/>
      <c r="D60" s="539">
        <f>IF($N$60="","",IF(OR(ISTEXT($N$58),ISTEXT($N$59),ISTEXT($N$60)),"",IF(OR(1&gt;$N$58,1&gt;$N$59,((1-1)*$N$58+1)&gt;$N$60),"",IF(INDEX($P$60:$W$69,MOD(((1-1)*$N$58+1)-1,10)+1,INT((((1-1)*$N$58+1)-1)/10)+1)="","",INDEX($P$60:$W$69,MOD(((1-1)*$N$58+1)-1,10)+1,INT((((1-1)*$N$58+1)-1)/10)+1)))))</f>
        <v/>
      </c>
      <c r="E60" s="539">
        <f>IF($N$60="","",IF(OR(ISTEXT($N$58),ISTEXT($N$59),ISTEXT($N$60)),"",IF(OR(2&gt;$N$58,1&gt;$N$59,((1-1)*$N$58+2)&gt;$N$60),"",IF(INDEX($P$60:$W$69,MOD(((1-1)*$N$58+2)-1,10)+1,INT((((1-1)*$N$58+2)-1)/10)+1)="","",INDEX($P$60:$W$69,MOD(((1-1)*$N$58+2)-1,10)+1,INT((((1-1)*$N$58+2)-1)/10)+1)))))</f>
        <v/>
      </c>
      <c r="F60" s="539">
        <f>IF($N$60="","",IF(OR(ISTEXT($N$58),ISTEXT($N$59),ISTEXT($N$60)),"",IF(OR(3&gt;$N$58,1&gt;$N$59,((1-1)*$N$58+3)&gt;$N$60),"",IF(INDEX($P$60:$W$69,MOD(((1-1)*$N$58+3)-1,10)+1,INT((((1-1)*$N$58+3)-1)/10)+1)="","",INDEX($P$60:$W$69,MOD(((1-1)*$N$58+3)-1,10)+1,INT((((1-1)*$N$58+3)-1)/10)+1)))))</f>
        <v/>
      </c>
      <c r="G60" s="539">
        <f>IF($N$60="","",IF(OR(ISTEXT($N$58),ISTEXT($N$59),ISTEXT($N$60)),"",IF(OR(4&gt;$N$58,1&gt;$N$59,((1-1)*$N$58+4)&gt;$N$60),"",IF(INDEX($P$60:$W$69,MOD(((1-1)*$N$58+4)-1,10)+1,INT((((1-1)*$N$58+4)-1)/10)+1)="","",INDEX($P$60:$W$69,MOD(((1-1)*$N$58+4)-1,10)+1,INT((((1-1)*$N$58+4)-1)/10)+1)))))</f>
        <v/>
      </c>
      <c r="H60" s="539">
        <f>IF($N$60="","",IF(OR(ISTEXT($N$58),ISTEXT($N$59),ISTEXT($N$60)),"",IF(OR(5&gt;$N$58,1&gt;$N$59,((1-1)*$N$58+5)&gt;$N$60),"",IF(INDEX($P$60:$W$69,MOD(((1-1)*$N$58+5)-1,10)+1,INT((((1-1)*$N$58+5)-1)/10)+1)="","",INDEX($P$60:$W$69,MOD(((1-1)*$N$58+5)-1,10)+1,INT((((1-1)*$N$58+5)-1)/10)+1)))))</f>
        <v/>
      </c>
      <c r="I60" s="539">
        <f>IF($N$60="","",IF(OR(ISTEXT($N$58),ISTEXT($N$59),ISTEXT($N$60)),"",IF(OR(6&gt;$N$58,1&gt;$N$59,((1-1)*$N$58+6)&gt;$N$60),"",IF(INDEX($P$60:$W$69,MOD(((1-1)*$N$58+6)-1,10)+1,INT((((1-1)*$N$58+6)-1)/10)+1)="","",INDEX($P$60:$W$69,MOD(((1-1)*$N$58+6)-1,10)+1,INT((((1-1)*$N$58+6)-1)/10)+1)))))</f>
        <v/>
      </c>
      <c r="J60" s="539">
        <f>IF($N$60="","",IF(OR(ISTEXT($N$58),ISTEXT($N$59),ISTEXT($N$60)),"",IF(OR(7&gt;$N$58,1&gt;$N$59,((1-1)*$N$58+7)&gt;$N$60),"",IF(INDEX($P$60:$W$69,MOD(((1-1)*$N$58+7)-1,10)+1,INT((((1-1)*$N$58+7)-1)/10)+1)="","",INDEX($P$60:$W$69,MOD(((1-1)*$N$58+7)-1,10)+1,INT((((1-1)*$N$58+7)-1)/10)+1)))))</f>
        <v/>
      </c>
      <c r="K60" s="539">
        <f>IF($N$60="","",IF(OR(ISTEXT($N$58),ISTEXT($N$59),ISTEXT($N$60)),"",IF(OR(8&gt;$N$58,1&gt;$N$59,((1-1)*$N$58+8)&gt;$N$60),"",IF(INDEX($P$60:$W$69,MOD(((1-1)*$N$58+8)-1,10)+1,INT((((1-1)*$N$58+8)-1)/10)+1)="","",INDEX($P$60:$W$69,MOD(((1-1)*$N$58+8)-1,10)+1,INT((((1-1)*$N$58+8)-1)/10)+1)))))</f>
        <v/>
      </c>
      <c r="L60" s="539">
        <f>IF($N$60="","",IF(OR(ISTEXT($N$58),ISTEXT($N$59),ISTEXT($N$60)),"",IF(OR(9&gt;$N$58,1&gt;$N$59,((1-1)*$N$58+9)&gt;$N$60),"",IF(INDEX($P$60:$W$69,MOD(((1-1)*$N$58+9)-1,10)+1,INT((((1-1)*$N$58+9)-1)/10)+1)="","",INDEX($P$60:$W$69,MOD(((1-1)*$N$58+9)-1,10)+1,INT((((1-1)*$N$58+9)-1)/10)+1)))))</f>
        <v/>
      </c>
      <c r="M60" s="539">
        <f>IF($N$60="","",IF(OR(ISTEXT($N$58),ISTEXT($N$59),ISTEXT($N$60)),"",IF(OR(10&gt;$N$58,1&gt;$N$59,((1-1)*$N$58+10)&gt;$N$60),"",IF(INDEX($P$60:$W$69,MOD(((1-1)*$N$58+10)-1,10)+1,INT((((1-1)*$N$58+10)-1)/10)+1)="","",INDEX($P$60:$W$69,MOD(((1-1)*$N$58+10)-1,10)+1,INT((((1-1)*$N$58+10)-1)/10)+1)))))</f>
        <v/>
      </c>
      <c r="N60" s="534">
        <f>IF(OR(N58="",N59=""),"",IF(OR(ISTEXT(N58),ISTEXT(N59)),"",N58*N59))</f>
        <v/>
      </c>
      <c r="P60" s="540" t="n"/>
      <c r="Q60" s="540" t="n"/>
      <c r="R60" s="540" t="n"/>
      <c r="S60" s="540" t="n"/>
      <c r="T60" s="540" t="n"/>
      <c r="U60" s="540" t="n"/>
      <c r="V60" s="540" t="n"/>
      <c r="W60" s="540" t="n"/>
    </row>
    <row r="61" ht="13.35" customHeight="1" s="162">
      <c r="B61" s="537">
        <f>IF(OR($D$58="",$G$58=""),"",IF($D$58="Round",IF(2=1,"Axis 1 (0°)",IF(2=2,"Axis 2 (90°)","")),IF(ISTEXT($N$59),"",IF(2&gt;$N$59,"",IF(ISTEXT($I$58),"",ROUND((2-0.5)*$I$58/$N$59,1))))))</f>
        <v/>
      </c>
      <c r="C61" s="538" t="n"/>
      <c r="D61" s="539">
        <f>IF($N$60="","",IF(OR(ISTEXT($N$58),ISTEXT($N$59),ISTEXT($N$60)),"",IF(OR(1&gt;$N$58,2&gt;$N$59,((2-1)*$N$58+1)&gt;$N$60),"",IF(INDEX($P$60:$W$69,MOD(((2-1)*$N$58+1)-1,10)+1,INT((((2-1)*$N$58+1)-1)/10)+1)="","",INDEX($P$60:$W$69,MOD(((2-1)*$N$58+1)-1,10)+1,INT((((2-1)*$N$58+1)-1)/10)+1)))))</f>
        <v/>
      </c>
      <c r="E61" s="539">
        <f>IF($N$60="","",IF(OR(ISTEXT($N$58),ISTEXT($N$59),ISTEXT($N$60)),"",IF(OR(2&gt;$N$58,2&gt;$N$59,((2-1)*$N$58+2)&gt;$N$60),"",IF(INDEX($P$60:$W$69,MOD(((2-1)*$N$58+2)-1,10)+1,INT((((2-1)*$N$58+2)-1)/10)+1)="","",INDEX($P$60:$W$69,MOD(((2-1)*$N$58+2)-1,10)+1,INT((((2-1)*$N$58+2)-1)/10)+1)))))</f>
        <v/>
      </c>
      <c r="F61" s="539">
        <f>IF($N$60="","",IF(OR(ISTEXT($N$58),ISTEXT($N$59),ISTEXT($N$60)),"",IF(OR(3&gt;$N$58,2&gt;$N$59,((2-1)*$N$58+3)&gt;$N$60),"",IF(INDEX($P$60:$W$69,MOD(((2-1)*$N$58+3)-1,10)+1,INT((((2-1)*$N$58+3)-1)/10)+1)="","",INDEX($P$60:$W$69,MOD(((2-1)*$N$58+3)-1,10)+1,INT((((2-1)*$N$58+3)-1)/10)+1)))))</f>
        <v/>
      </c>
      <c r="G61" s="539">
        <f>IF($N$60="","",IF(OR(ISTEXT($N$58),ISTEXT($N$59),ISTEXT($N$60)),"",IF(OR(4&gt;$N$58,2&gt;$N$59,((2-1)*$N$58+4)&gt;$N$60),"",IF(INDEX($P$60:$W$69,MOD(((2-1)*$N$58+4)-1,10)+1,INT((((2-1)*$N$58+4)-1)/10)+1)="","",INDEX($P$60:$W$69,MOD(((2-1)*$N$58+4)-1,10)+1,INT((((2-1)*$N$58+4)-1)/10)+1)))))</f>
        <v/>
      </c>
      <c r="H61" s="539">
        <f>IF($N$60="","",IF(OR(ISTEXT($N$58),ISTEXT($N$59),ISTEXT($N$60)),"",IF(OR(5&gt;$N$58,2&gt;$N$59,((2-1)*$N$58+5)&gt;$N$60),"",IF(INDEX($P$60:$W$69,MOD(((2-1)*$N$58+5)-1,10)+1,INT((((2-1)*$N$58+5)-1)/10)+1)="","",INDEX($P$60:$W$69,MOD(((2-1)*$N$58+5)-1,10)+1,INT((((2-1)*$N$58+5)-1)/10)+1)))))</f>
        <v/>
      </c>
      <c r="I61" s="539">
        <f>IF($N$60="","",IF(OR(ISTEXT($N$58),ISTEXT($N$59),ISTEXT($N$60)),"",IF(OR(6&gt;$N$58,2&gt;$N$59,((2-1)*$N$58+6)&gt;$N$60),"",IF(INDEX($P$60:$W$69,MOD(((2-1)*$N$58+6)-1,10)+1,INT((((2-1)*$N$58+6)-1)/10)+1)="","",INDEX($P$60:$W$69,MOD(((2-1)*$N$58+6)-1,10)+1,INT((((2-1)*$N$58+6)-1)/10)+1)))))</f>
        <v/>
      </c>
      <c r="J61" s="539">
        <f>IF($N$60="","",IF(OR(ISTEXT($N$58),ISTEXT($N$59),ISTEXT($N$60)),"",IF(OR(7&gt;$N$58,2&gt;$N$59,((2-1)*$N$58+7)&gt;$N$60),"",IF(INDEX($P$60:$W$69,MOD(((2-1)*$N$58+7)-1,10)+1,INT((((2-1)*$N$58+7)-1)/10)+1)="","",INDEX($P$60:$W$69,MOD(((2-1)*$N$58+7)-1,10)+1,INT((((2-1)*$N$58+7)-1)/10)+1)))))</f>
        <v/>
      </c>
      <c r="K61" s="539">
        <f>IF($N$60="","",IF(OR(ISTEXT($N$58),ISTEXT($N$59),ISTEXT($N$60)),"",IF(OR(8&gt;$N$58,2&gt;$N$59,((2-1)*$N$58+8)&gt;$N$60),"",IF(INDEX($P$60:$W$69,MOD(((2-1)*$N$58+8)-1,10)+1,INT((((2-1)*$N$58+8)-1)/10)+1)="","",INDEX($P$60:$W$69,MOD(((2-1)*$N$58+8)-1,10)+1,INT((((2-1)*$N$58+8)-1)/10)+1)))))</f>
        <v/>
      </c>
      <c r="L61" s="539">
        <f>IF($N$60="","",IF(OR(ISTEXT($N$58),ISTEXT($N$59),ISTEXT($N$60)),"",IF(OR(9&gt;$N$58,2&gt;$N$59,((2-1)*$N$58+9)&gt;$N$60),"",IF(INDEX($P$60:$W$69,MOD(((2-1)*$N$58+9)-1,10)+1,INT((((2-1)*$N$58+9)-1)/10)+1)="","",INDEX($P$60:$W$69,MOD(((2-1)*$N$58+9)-1,10)+1,INT((((2-1)*$N$58+9)-1)/10)+1)))))</f>
        <v/>
      </c>
      <c r="M61" s="539">
        <f>IF($N$60="","",IF(OR(ISTEXT($N$58),ISTEXT($N$59),ISTEXT($N$60)),"",IF(OR(10&gt;$N$58,2&gt;$N$59,((2-1)*$N$58+10)&gt;$N$60),"",IF(INDEX($P$60:$W$69,MOD(((2-1)*$N$58+10)-1,10)+1,INT((((2-1)*$N$58+10)-1)/10)+1)="","",INDEX($P$60:$W$69,MOD(((2-1)*$N$58+10)-1,10)+1,INT((((2-1)*$N$58+10)-1)/10)+1)))))</f>
        <v/>
      </c>
      <c r="P61" s="540" t="n"/>
      <c r="Q61" s="540" t="n"/>
      <c r="R61" s="540" t="n"/>
      <c r="S61" s="540" t="n"/>
      <c r="T61" s="540" t="n"/>
      <c r="U61" s="540" t="n"/>
      <c r="V61" s="540" t="n"/>
      <c r="W61" s="540" t="n"/>
    </row>
    <row r="62" ht="13.35" customHeight="1" s="162">
      <c r="B62" s="537">
        <f>IF(OR($D$58="",$G$58=""),"",IF($D$58="Round",IF(3=1,"Axis 1 (0°)",IF(3=2,"Axis 2 (90°)","")),IF(ISTEXT($N$59),"",IF(3&gt;$N$59,"",IF(ISTEXT($I$58),"",ROUND((3-0.5)*$I$58/$N$59,1))))))</f>
        <v/>
      </c>
      <c r="C62" s="538" t="n"/>
      <c r="D62" s="539">
        <f>IF($N$60="","",IF(OR(ISTEXT($N$58),ISTEXT($N$59),ISTEXT($N$60)),"",IF(OR(1&gt;$N$58,3&gt;$N$59,((3-1)*$N$58+1)&gt;$N$60),"",IF(INDEX($P$60:$W$69,MOD(((3-1)*$N$58+1)-1,10)+1,INT((((3-1)*$N$58+1)-1)/10)+1)="","",INDEX($P$60:$W$69,MOD(((3-1)*$N$58+1)-1,10)+1,INT((((3-1)*$N$58+1)-1)/10)+1)))))</f>
        <v/>
      </c>
      <c r="E62" s="539">
        <f>IF($N$60="","",IF(OR(ISTEXT($N$58),ISTEXT($N$59),ISTEXT($N$60)),"",IF(OR(2&gt;$N$58,3&gt;$N$59,((3-1)*$N$58+2)&gt;$N$60),"",IF(INDEX($P$60:$W$69,MOD(((3-1)*$N$58+2)-1,10)+1,INT((((3-1)*$N$58+2)-1)/10)+1)="","",INDEX($P$60:$W$69,MOD(((3-1)*$N$58+2)-1,10)+1,INT((((3-1)*$N$58+2)-1)/10)+1)))))</f>
        <v/>
      </c>
      <c r="F62" s="539">
        <f>IF($N$60="","",IF(OR(ISTEXT($N$58),ISTEXT($N$59),ISTEXT($N$60)),"",IF(OR(3&gt;$N$58,3&gt;$N$59,((3-1)*$N$58+3)&gt;$N$60),"",IF(INDEX($P$60:$W$69,MOD(((3-1)*$N$58+3)-1,10)+1,INT((((3-1)*$N$58+3)-1)/10)+1)="","",INDEX($P$60:$W$69,MOD(((3-1)*$N$58+3)-1,10)+1,INT((((3-1)*$N$58+3)-1)/10)+1)))))</f>
        <v/>
      </c>
      <c r="G62" s="539">
        <f>IF($N$60="","",IF(OR(ISTEXT($N$58),ISTEXT($N$59),ISTEXT($N$60)),"",IF(OR(4&gt;$N$58,3&gt;$N$59,((3-1)*$N$58+4)&gt;$N$60),"",IF(INDEX($P$60:$W$69,MOD(((3-1)*$N$58+4)-1,10)+1,INT((((3-1)*$N$58+4)-1)/10)+1)="","",INDEX($P$60:$W$69,MOD(((3-1)*$N$58+4)-1,10)+1,INT((((3-1)*$N$58+4)-1)/10)+1)))))</f>
        <v/>
      </c>
      <c r="H62" s="539">
        <f>IF($N$60="","",IF(OR(ISTEXT($N$58),ISTEXT($N$59),ISTEXT($N$60)),"",IF(OR(5&gt;$N$58,3&gt;$N$59,((3-1)*$N$58+5)&gt;$N$60),"",IF(INDEX($P$60:$W$69,MOD(((3-1)*$N$58+5)-1,10)+1,INT((((3-1)*$N$58+5)-1)/10)+1)="","",INDEX($P$60:$W$69,MOD(((3-1)*$N$58+5)-1,10)+1,INT((((3-1)*$N$58+5)-1)/10)+1)))))</f>
        <v/>
      </c>
      <c r="I62" s="539">
        <f>IF($N$60="","",IF(OR(ISTEXT($N$58),ISTEXT($N$59),ISTEXT($N$60)),"",IF(OR(6&gt;$N$58,3&gt;$N$59,((3-1)*$N$58+6)&gt;$N$60),"",IF(INDEX($P$60:$W$69,MOD(((3-1)*$N$58+6)-1,10)+1,INT((((3-1)*$N$58+6)-1)/10)+1)="","",INDEX($P$60:$W$69,MOD(((3-1)*$N$58+6)-1,10)+1,INT((((3-1)*$N$58+6)-1)/10)+1)))))</f>
        <v/>
      </c>
      <c r="J62" s="539">
        <f>IF($N$60="","",IF(OR(ISTEXT($N$58),ISTEXT($N$59),ISTEXT($N$60)),"",IF(OR(7&gt;$N$58,3&gt;$N$59,((3-1)*$N$58+7)&gt;$N$60),"",IF(INDEX($P$60:$W$69,MOD(((3-1)*$N$58+7)-1,10)+1,INT((((3-1)*$N$58+7)-1)/10)+1)="","",INDEX($P$60:$W$69,MOD(((3-1)*$N$58+7)-1,10)+1,INT((((3-1)*$N$58+7)-1)/10)+1)))))</f>
        <v/>
      </c>
      <c r="K62" s="539">
        <f>IF($N$60="","",IF(OR(ISTEXT($N$58),ISTEXT($N$59),ISTEXT($N$60)),"",IF(OR(8&gt;$N$58,3&gt;$N$59,((3-1)*$N$58+8)&gt;$N$60),"",IF(INDEX($P$60:$W$69,MOD(((3-1)*$N$58+8)-1,10)+1,INT((((3-1)*$N$58+8)-1)/10)+1)="","",INDEX($P$60:$W$69,MOD(((3-1)*$N$58+8)-1,10)+1,INT((((3-1)*$N$58+8)-1)/10)+1)))))</f>
        <v/>
      </c>
      <c r="L62" s="539">
        <f>IF($N$60="","",IF(OR(ISTEXT($N$58),ISTEXT($N$59),ISTEXT($N$60)),"",IF(OR(9&gt;$N$58,3&gt;$N$59,((3-1)*$N$58+9)&gt;$N$60),"",IF(INDEX($P$60:$W$69,MOD(((3-1)*$N$58+9)-1,10)+1,INT((((3-1)*$N$58+9)-1)/10)+1)="","",INDEX($P$60:$W$69,MOD(((3-1)*$N$58+9)-1,10)+1,INT((((3-1)*$N$58+9)-1)/10)+1)))))</f>
        <v/>
      </c>
      <c r="M62" s="539">
        <f>IF($N$60="","",IF(OR(ISTEXT($N$58),ISTEXT($N$59),ISTEXT($N$60)),"",IF(OR(10&gt;$N$58,3&gt;$N$59,((3-1)*$N$58+10)&gt;$N$60),"",IF(INDEX($P$60:$W$69,MOD(((3-1)*$N$58+10)-1,10)+1,INT((((3-1)*$N$58+10)-1)/10)+1)="","",INDEX($P$60:$W$69,MOD(((3-1)*$N$58+10)-1,10)+1,INT((((3-1)*$N$58+10)-1)/10)+1)))))</f>
        <v/>
      </c>
      <c r="P62" s="540" t="n"/>
      <c r="Q62" s="540" t="n"/>
      <c r="R62" s="540" t="n"/>
      <c r="S62" s="540" t="n"/>
      <c r="T62" s="540" t="n"/>
      <c r="U62" s="540" t="n"/>
      <c r="V62" s="540" t="n"/>
      <c r="W62" s="540" t="n"/>
    </row>
    <row r="63" ht="13.35" customHeight="1" s="162">
      <c r="B63" s="537">
        <f>IF(OR($D$58="",$G$58=""),"",IF($D$58="Round",IF(4=1,"Axis 1 (0°)",IF(4=2,"Axis 2 (90°)","")),IF(ISTEXT($N$59),"",IF(4&gt;$N$59,"",IF(ISTEXT($I$58),"",ROUND((4-0.5)*$I$58/$N$59,1))))))</f>
        <v/>
      </c>
      <c r="C63" s="538" t="n"/>
      <c r="D63" s="539">
        <f>IF($N$60="","",IF(OR(ISTEXT($N$58),ISTEXT($N$59),ISTEXT($N$60)),"",IF(OR(1&gt;$N$58,4&gt;$N$59,((4-1)*$N$58+1)&gt;$N$60),"",IF(INDEX($P$60:$W$69,MOD(((4-1)*$N$58+1)-1,10)+1,INT((((4-1)*$N$58+1)-1)/10)+1)="","",INDEX($P$60:$W$69,MOD(((4-1)*$N$58+1)-1,10)+1,INT((((4-1)*$N$58+1)-1)/10)+1)))))</f>
        <v/>
      </c>
      <c r="E63" s="539">
        <f>IF($N$60="","",IF(OR(ISTEXT($N$58),ISTEXT($N$59),ISTEXT($N$60)),"",IF(OR(2&gt;$N$58,4&gt;$N$59,((4-1)*$N$58+2)&gt;$N$60),"",IF(INDEX($P$60:$W$69,MOD(((4-1)*$N$58+2)-1,10)+1,INT((((4-1)*$N$58+2)-1)/10)+1)="","",INDEX($P$60:$W$69,MOD(((4-1)*$N$58+2)-1,10)+1,INT((((4-1)*$N$58+2)-1)/10)+1)))))</f>
        <v/>
      </c>
      <c r="F63" s="539">
        <f>IF($N$60="","",IF(OR(ISTEXT($N$58),ISTEXT($N$59),ISTEXT($N$60)),"",IF(OR(3&gt;$N$58,4&gt;$N$59,((4-1)*$N$58+3)&gt;$N$60),"",IF(INDEX($P$60:$W$69,MOD(((4-1)*$N$58+3)-1,10)+1,INT((((4-1)*$N$58+3)-1)/10)+1)="","",INDEX($P$60:$W$69,MOD(((4-1)*$N$58+3)-1,10)+1,INT((((4-1)*$N$58+3)-1)/10)+1)))))</f>
        <v/>
      </c>
      <c r="G63" s="539">
        <f>IF($N$60="","",IF(OR(ISTEXT($N$58),ISTEXT($N$59),ISTEXT($N$60)),"",IF(OR(4&gt;$N$58,4&gt;$N$59,((4-1)*$N$58+4)&gt;$N$60),"",IF(INDEX($P$60:$W$69,MOD(((4-1)*$N$58+4)-1,10)+1,INT((((4-1)*$N$58+4)-1)/10)+1)="","",INDEX($P$60:$W$69,MOD(((4-1)*$N$58+4)-1,10)+1,INT((((4-1)*$N$58+4)-1)/10)+1)))))</f>
        <v/>
      </c>
      <c r="H63" s="539">
        <f>IF($N$60="","",IF(OR(ISTEXT($N$58),ISTEXT($N$59),ISTEXT($N$60)),"",IF(OR(5&gt;$N$58,4&gt;$N$59,((4-1)*$N$58+5)&gt;$N$60),"",IF(INDEX($P$60:$W$69,MOD(((4-1)*$N$58+5)-1,10)+1,INT((((4-1)*$N$58+5)-1)/10)+1)="","",INDEX($P$60:$W$69,MOD(((4-1)*$N$58+5)-1,10)+1,INT((((4-1)*$N$58+5)-1)/10)+1)))))</f>
        <v/>
      </c>
      <c r="I63" s="539">
        <f>IF($N$60="","",IF(OR(ISTEXT($N$58),ISTEXT($N$59),ISTEXT($N$60)),"",IF(OR(6&gt;$N$58,4&gt;$N$59,((4-1)*$N$58+6)&gt;$N$60),"",IF(INDEX($P$60:$W$69,MOD(((4-1)*$N$58+6)-1,10)+1,INT((((4-1)*$N$58+6)-1)/10)+1)="","",INDEX($P$60:$W$69,MOD(((4-1)*$N$58+6)-1,10)+1,INT((((4-1)*$N$58+6)-1)/10)+1)))))</f>
        <v/>
      </c>
      <c r="J63" s="539">
        <f>IF($N$60="","",IF(OR(ISTEXT($N$58),ISTEXT($N$59),ISTEXT($N$60)),"",IF(OR(7&gt;$N$58,4&gt;$N$59,((4-1)*$N$58+7)&gt;$N$60),"",IF(INDEX($P$60:$W$69,MOD(((4-1)*$N$58+7)-1,10)+1,INT((((4-1)*$N$58+7)-1)/10)+1)="","",INDEX($P$60:$W$69,MOD(((4-1)*$N$58+7)-1,10)+1,INT((((4-1)*$N$58+7)-1)/10)+1)))))</f>
        <v/>
      </c>
      <c r="K63" s="539">
        <f>IF($N$60="","",IF(OR(ISTEXT($N$58),ISTEXT($N$59),ISTEXT($N$60)),"",IF(OR(8&gt;$N$58,4&gt;$N$59,((4-1)*$N$58+8)&gt;$N$60),"",IF(INDEX($P$60:$W$69,MOD(((4-1)*$N$58+8)-1,10)+1,INT((((4-1)*$N$58+8)-1)/10)+1)="","",INDEX($P$60:$W$69,MOD(((4-1)*$N$58+8)-1,10)+1,INT((((4-1)*$N$58+8)-1)/10)+1)))))</f>
        <v/>
      </c>
      <c r="L63" s="539">
        <f>IF($N$60="","",IF(OR(ISTEXT($N$58),ISTEXT($N$59),ISTEXT($N$60)),"",IF(OR(9&gt;$N$58,4&gt;$N$59,((4-1)*$N$58+9)&gt;$N$60),"",IF(INDEX($P$60:$W$69,MOD(((4-1)*$N$58+9)-1,10)+1,INT((((4-1)*$N$58+9)-1)/10)+1)="","",INDEX($P$60:$W$69,MOD(((4-1)*$N$58+9)-1,10)+1,INT((((4-1)*$N$58+9)-1)/10)+1)))))</f>
        <v/>
      </c>
      <c r="M63" s="539">
        <f>IF($N$60="","",IF(OR(ISTEXT($N$58),ISTEXT($N$59),ISTEXT($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IF(OR($D$58="",$G$58=""),"",IF($D$58="Round",IF(5=1,"Axis 1 (0°)",IF(5=2,"Axis 2 (90°)","")),IF(ISTEXT($N$59),"",IF(5&gt;$N$59,"",IF(ISTEXT($I$58),"",ROUND((5-0.5)*$I$58/$N$59,1))))))</f>
        <v/>
      </c>
      <c r="C64" s="538" t="n"/>
      <c r="D64" s="539">
        <f>IF($N$60="","",IF(OR(ISTEXT($N$58),ISTEXT($N$59),ISTEXT($N$60)),"",IF(OR(1&gt;$N$58,5&gt;$N$59,((5-1)*$N$58+1)&gt;$N$60),"",IF(INDEX($P$60:$W$69,MOD(((5-1)*$N$58+1)-1,10)+1,INT((((5-1)*$N$58+1)-1)/10)+1)="","",INDEX($P$60:$W$69,MOD(((5-1)*$N$58+1)-1,10)+1,INT((((5-1)*$N$58+1)-1)/10)+1)))))</f>
        <v/>
      </c>
      <c r="E64" s="539">
        <f>IF($N$60="","",IF(OR(ISTEXT($N$58),ISTEXT($N$59),ISTEXT($N$60)),"",IF(OR(2&gt;$N$58,5&gt;$N$59,((5-1)*$N$58+2)&gt;$N$60),"",IF(INDEX($P$60:$W$69,MOD(((5-1)*$N$58+2)-1,10)+1,INT((((5-1)*$N$58+2)-1)/10)+1)="","",INDEX($P$60:$W$69,MOD(((5-1)*$N$58+2)-1,10)+1,INT((((5-1)*$N$58+2)-1)/10)+1)))))</f>
        <v/>
      </c>
      <c r="F64" s="539">
        <f>IF($N$60="","",IF(OR(ISTEXT($N$58),ISTEXT($N$59),ISTEXT($N$60)),"",IF(OR(3&gt;$N$58,5&gt;$N$59,((5-1)*$N$58+3)&gt;$N$60),"",IF(INDEX($P$60:$W$69,MOD(((5-1)*$N$58+3)-1,10)+1,INT((((5-1)*$N$58+3)-1)/10)+1)="","",INDEX($P$60:$W$69,MOD(((5-1)*$N$58+3)-1,10)+1,INT((((5-1)*$N$58+3)-1)/10)+1)))))</f>
        <v/>
      </c>
      <c r="G64" s="539">
        <f>IF($N$60="","",IF(OR(ISTEXT($N$58),ISTEXT($N$59),ISTEXT($N$60)),"",IF(OR(4&gt;$N$58,5&gt;$N$59,((5-1)*$N$58+4)&gt;$N$60),"",IF(INDEX($P$60:$W$69,MOD(((5-1)*$N$58+4)-1,10)+1,INT((((5-1)*$N$58+4)-1)/10)+1)="","",INDEX($P$60:$W$69,MOD(((5-1)*$N$58+4)-1,10)+1,INT((((5-1)*$N$58+4)-1)/10)+1)))))</f>
        <v/>
      </c>
      <c r="H64" s="539">
        <f>IF($N$60="","",IF(OR(ISTEXT($N$58),ISTEXT($N$59),ISTEXT($N$60)),"",IF(OR(5&gt;$N$58,5&gt;$N$59,((5-1)*$N$58+5)&gt;$N$60),"",IF(INDEX($P$60:$W$69,MOD(((5-1)*$N$58+5)-1,10)+1,INT((((5-1)*$N$58+5)-1)/10)+1)="","",INDEX($P$60:$W$69,MOD(((5-1)*$N$58+5)-1,10)+1,INT((((5-1)*$N$58+5)-1)/10)+1)))))</f>
        <v/>
      </c>
      <c r="I64" s="539">
        <f>IF($N$60="","",IF(OR(ISTEXT($N$58),ISTEXT($N$59),ISTEXT($N$60)),"",IF(OR(6&gt;$N$58,5&gt;$N$59,((5-1)*$N$58+6)&gt;$N$60),"",IF(INDEX($P$60:$W$69,MOD(((5-1)*$N$58+6)-1,10)+1,INT((((5-1)*$N$58+6)-1)/10)+1)="","",INDEX($P$60:$W$69,MOD(((5-1)*$N$58+6)-1,10)+1,INT((((5-1)*$N$58+6)-1)/10)+1)))))</f>
        <v/>
      </c>
      <c r="J64" s="539">
        <f>IF($N$60="","",IF(OR(ISTEXT($N$58),ISTEXT($N$59),ISTEXT($N$60)),"",IF(OR(7&gt;$N$58,5&gt;$N$59,((5-1)*$N$58+7)&gt;$N$60),"",IF(INDEX($P$60:$W$69,MOD(((5-1)*$N$58+7)-1,10)+1,INT((((5-1)*$N$58+7)-1)/10)+1)="","",INDEX($P$60:$W$69,MOD(((5-1)*$N$58+7)-1,10)+1,INT((((5-1)*$N$58+7)-1)/10)+1)))))</f>
        <v/>
      </c>
      <c r="K64" s="539">
        <f>IF($N$60="","",IF(OR(ISTEXT($N$58),ISTEXT($N$59),ISTEXT($N$60)),"",IF(OR(8&gt;$N$58,5&gt;$N$59,((5-1)*$N$58+8)&gt;$N$60),"",IF(INDEX($P$60:$W$69,MOD(((5-1)*$N$58+8)-1,10)+1,INT((((5-1)*$N$58+8)-1)/10)+1)="","",INDEX($P$60:$W$69,MOD(((5-1)*$N$58+8)-1,10)+1,INT((((5-1)*$N$58+8)-1)/10)+1)))))</f>
        <v/>
      </c>
      <c r="L64" s="539">
        <f>IF($N$60="","",IF(OR(ISTEXT($N$58),ISTEXT($N$59),ISTEXT($N$60)),"",IF(OR(9&gt;$N$58,5&gt;$N$59,((5-1)*$N$58+9)&gt;$N$60),"",IF(INDEX($P$60:$W$69,MOD(((5-1)*$N$58+9)-1,10)+1,INT((((5-1)*$N$58+9)-1)/10)+1)="","",INDEX($P$60:$W$69,MOD(((5-1)*$N$58+9)-1,10)+1,INT((((5-1)*$N$58+9)-1)/10)+1)))))</f>
        <v/>
      </c>
      <c r="M64" s="539">
        <f>IF($N$60="","",IF(OR(ISTEXT($N$58),ISTEXT($N$59),ISTEXT($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IF(OR($D$58="",$G$58=""),"",IF($D$58="Round",IF(6=1,"Axis 1 (0°)",IF(6=2,"Axis 2 (90°)","")),IF(ISTEXT($N$59),"",IF(6&gt;$N$59,"",IF(ISTEXT($I$58),"",ROUND((6-0.5)*$I$58/$N$59,1))))))</f>
        <v/>
      </c>
      <c r="C65" s="538" t="n"/>
      <c r="D65" s="539">
        <f>IF($N$60="","",IF(OR(ISTEXT($N$58),ISTEXT($N$59),ISTEXT($N$60)),"",IF(OR(1&gt;$N$58,6&gt;$N$59,((6-1)*$N$58+1)&gt;$N$60),"",IF(INDEX($P$60:$W$69,MOD(((6-1)*$N$58+1)-1,10)+1,INT((((6-1)*$N$58+1)-1)/10)+1)="","",INDEX($P$60:$W$69,MOD(((6-1)*$N$58+1)-1,10)+1,INT((((6-1)*$N$58+1)-1)/10)+1)))))</f>
        <v/>
      </c>
      <c r="E65" s="539">
        <f>IF($N$60="","",IF(OR(ISTEXT($N$58),ISTEXT($N$59),ISTEXT($N$60)),"",IF(OR(2&gt;$N$58,6&gt;$N$59,((6-1)*$N$58+2)&gt;$N$60),"",IF(INDEX($P$60:$W$69,MOD(((6-1)*$N$58+2)-1,10)+1,INT((((6-1)*$N$58+2)-1)/10)+1)="","",INDEX($P$60:$W$69,MOD(((6-1)*$N$58+2)-1,10)+1,INT((((6-1)*$N$58+2)-1)/10)+1)))))</f>
        <v/>
      </c>
      <c r="F65" s="539">
        <f>IF($N$60="","",IF(OR(ISTEXT($N$58),ISTEXT($N$59),ISTEXT($N$60)),"",IF(OR(3&gt;$N$58,6&gt;$N$59,((6-1)*$N$58+3)&gt;$N$60),"",IF(INDEX($P$60:$W$69,MOD(((6-1)*$N$58+3)-1,10)+1,INT((((6-1)*$N$58+3)-1)/10)+1)="","",INDEX($P$60:$W$69,MOD(((6-1)*$N$58+3)-1,10)+1,INT((((6-1)*$N$58+3)-1)/10)+1)))))</f>
        <v/>
      </c>
      <c r="G65" s="539">
        <f>IF($N$60="","",IF(OR(ISTEXT($N$58),ISTEXT($N$59),ISTEXT($N$60)),"",IF(OR(4&gt;$N$58,6&gt;$N$59,((6-1)*$N$58+4)&gt;$N$60),"",IF(INDEX($P$60:$W$69,MOD(((6-1)*$N$58+4)-1,10)+1,INT((((6-1)*$N$58+4)-1)/10)+1)="","",INDEX($P$60:$W$69,MOD(((6-1)*$N$58+4)-1,10)+1,INT((((6-1)*$N$58+4)-1)/10)+1)))))</f>
        <v/>
      </c>
      <c r="H65" s="539">
        <f>IF($N$60="","",IF(OR(ISTEXT($N$58),ISTEXT($N$59),ISTEXT($N$60)),"",IF(OR(5&gt;$N$58,6&gt;$N$59,((6-1)*$N$58+5)&gt;$N$60),"",IF(INDEX($P$60:$W$69,MOD(((6-1)*$N$58+5)-1,10)+1,INT((((6-1)*$N$58+5)-1)/10)+1)="","",INDEX($P$60:$W$69,MOD(((6-1)*$N$58+5)-1,10)+1,INT((((6-1)*$N$58+5)-1)/10)+1)))))</f>
        <v/>
      </c>
      <c r="I65" s="539">
        <f>IF($N$60="","",IF(OR(ISTEXT($N$58),ISTEXT($N$59),ISTEXT($N$60)),"",IF(OR(6&gt;$N$58,6&gt;$N$59,((6-1)*$N$58+6)&gt;$N$60),"",IF(INDEX($P$60:$W$69,MOD(((6-1)*$N$58+6)-1,10)+1,INT((((6-1)*$N$58+6)-1)/10)+1)="","",INDEX($P$60:$W$69,MOD(((6-1)*$N$58+6)-1,10)+1,INT((((6-1)*$N$58+6)-1)/10)+1)))))</f>
        <v/>
      </c>
      <c r="J65" s="539">
        <f>IF($N$60="","",IF(OR(ISTEXT($N$58),ISTEXT($N$59),ISTEXT($N$60)),"",IF(OR(7&gt;$N$58,6&gt;$N$59,((6-1)*$N$58+7)&gt;$N$60),"",IF(INDEX($P$60:$W$69,MOD(((6-1)*$N$58+7)-1,10)+1,INT((((6-1)*$N$58+7)-1)/10)+1)="","",INDEX($P$60:$W$69,MOD(((6-1)*$N$58+7)-1,10)+1,INT((((6-1)*$N$58+7)-1)/10)+1)))))</f>
        <v/>
      </c>
      <c r="K65" s="539">
        <f>IF($N$60="","",IF(OR(ISTEXT($N$58),ISTEXT($N$59),ISTEXT($N$60)),"",IF(OR(8&gt;$N$58,6&gt;$N$59,((6-1)*$N$58+8)&gt;$N$60),"",IF(INDEX($P$60:$W$69,MOD(((6-1)*$N$58+8)-1,10)+1,INT((((6-1)*$N$58+8)-1)/10)+1)="","",INDEX($P$60:$W$69,MOD(((6-1)*$N$58+8)-1,10)+1,INT((((6-1)*$N$58+8)-1)/10)+1)))))</f>
        <v/>
      </c>
      <c r="L65" s="539">
        <f>IF($N$60="","",IF(OR(ISTEXT($N$58),ISTEXT($N$59),ISTEXT($N$60)),"",IF(OR(9&gt;$N$58,6&gt;$N$59,((6-1)*$N$58+9)&gt;$N$60),"",IF(INDEX($P$60:$W$69,MOD(((6-1)*$N$58+9)-1,10)+1,INT((((6-1)*$N$58+9)-1)/10)+1)="","",INDEX($P$60:$W$69,MOD(((6-1)*$N$58+9)-1,10)+1,INT((((6-1)*$N$58+9)-1)/10)+1)))))</f>
        <v/>
      </c>
      <c r="M65" s="539">
        <f>IF($N$60="","",IF(OR(ISTEXT($N$58),ISTEXT($N$59),ISTEXT($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IF(OR($D$58="",$G$58=""),"",IF($D$58="Round",IF(7=1,"Axis 1 (0°)",IF(7=2,"Axis 2 (90°)","")),IF(ISTEXT($N$59),"",IF(7&gt;$N$59,"",IF(ISTEXT($I$58),"",ROUND((7-0.5)*$I$58/$N$59,1))))))</f>
        <v/>
      </c>
      <c r="C66" s="538" t="n"/>
      <c r="D66" s="539">
        <f>IF($N$60="","",IF(OR(ISTEXT($N$58),ISTEXT($N$59),ISTEXT($N$60)),"",IF(OR(1&gt;$N$58,7&gt;$N$59,((7-1)*$N$58+1)&gt;$N$60),"",IF(INDEX($P$60:$W$69,MOD(((7-1)*$N$58+1)-1,10)+1,INT((((7-1)*$N$58+1)-1)/10)+1)="","",INDEX($P$60:$W$69,MOD(((7-1)*$N$58+1)-1,10)+1,INT((((7-1)*$N$58+1)-1)/10)+1)))))</f>
        <v/>
      </c>
      <c r="E66" s="539">
        <f>IF($N$60="","",IF(OR(ISTEXT($N$58),ISTEXT($N$59),ISTEXT($N$60)),"",IF(OR(2&gt;$N$58,7&gt;$N$59,((7-1)*$N$58+2)&gt;$N$60),"",IF(INDEX($P$60:$W$69,MOD(((7-1)*$N$58+2)-1,10)+1,INT((((7-1)*$N$58+2)-1)/10)+1)="","",INDEX($P$60:$W$69,MOD(((7-1)*$N$58+2)-1,10)+1,INT((((7-1)*$N$58+2)-1)/10)+1)))))</f>
        <v/>
      </c>
      <c r="F66" s="539">
        <f>IF($N$60="","",IF(OR(ISTEXT($N$58),ISTEXT($N$59),ISTEXT($N$60)),"",IF(OR(3&gt;$N$58,7&gt;$N$59,((7-1)*$N$58+3)&gt;$N$60),"",IF(INDEX($P$60:$W$69,MOD(((7-1)*$N$58+3)-1,10)+1,INT((((7-1)*$N$58+3)-1)/10)+1)="","",INDEX($P$60:$W$69,MOD(((7-1)*$N$58+3)-1,10)+1,INT((((7-1)*$N$58+3)-1)/10)+1)))))</f>
        <v/>
      </c>
      <c r="G66" s="539">
        <f>IF($N$60="","",IF(OR(ISTEXT($N$58),ISTEXT($N$59),ISTEXT($N$60)),"",IF(OR(4&gt;$N$58,7&gt;$N$59,((7-1)*$N$58+4)&gt;$N$60),"",IF(INDEX($P$60:$W$69,MOD(((7-1)*$N$58+4)-1,10)+1,INT((((7-1)*$N$58+4)-1)/10)+1)="","",INDEX($P$60:$W$69,MOD(((7-1)*$N$58+4)-1,10)+1,INT((((7-1)*$N$58+4)-1)/10)+1)))))</f>
        <v/>
      </c>
      <c r="H66" s="539">
        <f>IF($N$60="","",IF(OR(ISTEXT($N$58),ISTEXT($N$59),ISTEXT($N$60)),"",IF(OR(5&gt;$N$58,7&gt;$N$59,((7-1)*$N$58+5)&gt;$N$60),"",IF(INDEX($P$60:$W$69,MOD(((7-1)*$N$58+5)-1,10)+1,INT((((7-1)*$N$58+5)-1)/10)+1)="","",INDEX($P$60:$W$69,MOD(((7-1)*$N$58+5)-1,10)+1,INT((((7-1)*$N$58+5)-1)/10)+1)))))</f>
        <v/>
      </c>
      <c r="I66" s="539">
        <f>IF($N$60="","",IF(OR(ISTEXT($N$58),ISTEXT($N$59),ISTEXT($N$60)),"",IF(OR(6&gt;$N$58,7&gt;$N$59,((7-1)*$N$58+6)&gt;$N$60),"",IF(INDEX($P$60:$W$69,MOD(((7-1)*$N$58+6)-1,10)+1,INT((((7-1)*$N$58+6)-1)/10)+1)="","",INDEX($P$60:$W$69,MOD(((7-1)*$N$58+6)-1,10)+1,INT((((7-1)*$N$58+6)-1)/10)+1)))))</f>
        <v/>
      </c>
      <c r="J66" s="539">
        <f>IF($N$60="","",IF(OR(ISTEXT($N$58),ISTEXT($N$59),ISTEXT($N$60)),"",IF(OR(7&gt;$N$58,7&gt;$N$59,((7-1)*$N$58+7)&gt;$N$60),"",IF(INDEX($P$60:$W$69,MOD(((7-1)*$N$58+7)-1,10)+1,INT((((7-1)*$N$58+7)-1)/10)+1)="","",INDEX($P$60:$W$69,MOD(((7-1)*$N$58+7)-1,10)+1,INT((((7-1)*$N$58+7)-1)/10)+1)))))</f>
        <v/>
      </c>
      <c r="K66" s="539">
        <f>IF($N$60="","",IF(OR(ISTEXT($N$58),ISTEXT($N$59),ISTEXT($N$60)),"",IF(OR(8&gt;$N$58,7&gt;$N$59,((7-1)*$N$58+8)&gt;$N$60),"",IF(INDEX($P$60:$W$69,MOD(((7-1)*$N$58+8)-1,10)+1,INT((((7-1)*$N$58+8)-1)/10)+1)="","",INDEX($P$60:$W$69,MOD(((7-1)*$N$58+8)-1,10)+1,INT((((7-1)*$N$58+8)-1)/10)+1)))))</f>
        <v/>
      </c>
      <c r="L66" s="539">
        <f>IF($N$60="","",IF(OR(ISTEXT($N$58),ISTEXT($N$59),ISTEXT($N$60)),"",IF(OR(9&gt;$N$58,7&gt;$N$59,((7-1)*$N$58+9)&gt;$N$60),"",IF(INDEX($P$60:$W$69,MOD(((7-1)*$N$58+9)-1,10)+1,INT((((7-1)*$N$58+9)-1)/10)+1)="","",INDEX($P$60:$W$69,MOD(((7-1)*$N$58+9)-1,10)+1,INT((((7-1)*$N$58+9)-1)/10)+1)))))</f>
        <v/>
      </c>
      <c r="M66" s="539">
        <f>IF($N$60="","",IF(OR(ISTEXT($N$58),ISTEXT($N$59),ISTEXT($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IF(OR($D$58="",$G$58=""),"",IF($D$58="Round",IF(8=1,"Axis 1 (0°)",IF(8=2,"Axis 2 (90°)","")),IF(ISTEXT($N$59),"",IF(8&gt;$N$59,"",IF(ISTEXT($I$58),"",ROUND((8-0.5)*$I$58/$N$59,1))))))</f>
        <v/>
      </c>
      <c r="C67" s="538" t="n"/>
      <c r="D67" s="539">
        <f>IF($N$60="","",IF(OR(ISTEXT($N$58),ISTEXT($N$59),ISTEXT($N$60)),"",IF(OR(1&gt;$N$58,8&gt;$N$59,((8-1)*$N$58+1)&gt;$N$60),"",IF(INDEX($P$60:$W$69,MOD(((8-1)*$N$58+1)-1,10)+1,INT((((8-1)*$N$58+1)-1)/10)+1)="","",INDEX($P$60:$W$69,MOD(((8-1)*$N$58+1)-1,10)+1,INT((((8-1)*$N$58+1)-1)/10)+1)))))</f>
        <v/>
      </c>
      <c r="E67" s="539">
        <f>IF($N$60="","",IF(OR(ISTEXT($N$58),ISTEXT($N$59),ISTEXT($N$60)),"",IF(OR(2&gt;$N$58,8&gt;$N$59,((8-1)*$N$58+2)&gt;$N$60),"",IF(INDEX($P$60:$W$69,MOD(((8-1)*$N$58+2)-1,10)+1,INT((((8-1)*$N$58+2)-1)/10)+1)="","",INDEX($P$60:$W$69,MOD(((8-1)*$N$58+2)-1,10)+1,INT((((8-1)*$N$58+2)-1)/10)+1)))))</f>
        <v/>
      </c>
      <c r="F67" s="539">
        <f>IF($N$60="","",IF(OR(ISTEXT($N$58),ISTEXT($N$59),ISTEXT($N$60)),"",IF(OR(3&gt;$N$58,8&gt;$N$59,((8-1)*$N$58+3)&gt;$N$60),"",IF(INDEX($P$60:$W$69,MOD(((8-1)*$N$58+3)-1,10)+1,INT((((8-1)*$N$58+3)-1)/10)+1)="","",INDEX($P$60:$W$69,MOD(((8-1)*$N$58+3)-1,10)+1,INT((((8-1)*$N$58+3)-1)/10)+1)))))</f>
        <v/>
      </c>
      <c r="G67" s="539">
        <f>IF($N$60="","",IF(OR(ISTEXT($N$58),ISTEXT($N$59),ISTEXT($N$60)),"",IF(OR(4&gt;$N$58,8&gt;$N$59,((8-1)*$N$58+4)&gt;$N$60),"",IF(INDEX($P$60:$W$69,MOD(((8-1)*$N$58+4)-1,10)+1,INT((((8-1)*$N$58+4)-1)/10)+1)="","",INDEX($P$60:$W$69,MOD(((8-1)*$N$58+4)-1,10)+1,INT((((8-1)*$N$58+4)-1)/10)+1)))))</f>
        <v/>
      </c>
      <c r="H67" s="539">
        <f>IF($N$60="","",IF(OR(ISTEXT($N$58),ISTEXT($N$59),ISTEXT($N$60)),"",IF(OR(5&gt;$N$58,8&gt;$N$59,((8-1)*$N$58+5)&gt;$N$60),"",IF(INDEX($P$60:$W$69,MOD(((8-1)*$N$58+5)-1,10)+1,INT((((8-1)*$N$58+5)-1)/10)+1)="","",INDEX($P$60:$W$69,MOD(((8-1)*$N$58+5)-1,10)+1,INT((((8-1)*$N$58+5)-1)/10)+1)))))</f>
        <v/>
      </c>
      <c r="I67" s="539">
        <f>IF($N$60="","",IF(OR(ISTEXT($N$58),ISTEXT($N$59),ISTEXT($N$60)),"",IF(OR(6&gt;$N$58,8&gt;$N$59,((8-1)*$N$58+6)&gt;$N$60),"",IF(INDEX($P$60:$W$69,MOD(((8-1)*$N$58+6)-1,10)+1,INT((((8-1)*$N$58+6)-1)/10)+1)="","",INDEX($P$60:$W$69,MOD(((8-1)*$N$58+6)-1,10)+1,INT((((8-1)*$N$58+6)-1)/10)+1)))))</f>
        <v/>
      </c>
      <c r="J67" s="539">
        <f>IF($N$60="","",IF(OR(ISTEXT($N$58),ISTEXT($N$59),ISTEXT($N$60)),"",IF(OR(7&gt;$N$58,8&gt;$N$59,((8-1)*$N$58+7)&gt;$N$60),"",IF(INDEX($P$60:$W$69,MOD(((8-1)*$N$58+7)-1,10)+1,INT((((8-1)*$N$58+7)-1)/10)+1)="","",INDEX($P$60:$W$69,MOD(((8-1)*$N$58+7)-1,10)+1,INT((((8-1)*$N$58+7)-1)/10)+1)))))</f>
        <v/>
      </c>
      <c r="K67" s="539">
        <f>IF($N$60="","",IF(OR(ISTEXT($N$58),ISTEXT($N$59),ISTEXT($N$60)),"",IF(OR(8&gt;$N$58,8&gt;$N$59,((8-1)*$N$58+8)&gt;$N$60),"",IF(INDEX($P$60:$W$69,MOD(((8-1)*$N$58+8)-1,10)+1,INT((((8-1)*$N$58+8)-1)/10)+1)="","",INDEX($P$60:$W$69,MOD(((8-1)*$N$58+8)-1,10)+1,INT((((8-1)*$N$58+8)-1)/10)+1)))))</f>
        <v/>
      </c>
      <c r="L67" s="539">
        <f>IF($N$60="","",IF(OR(ISTEXT($N$58),ISTEXT($N$59),ISTEXT($N$60)),"",IF(OR(9&gt;$N$58,8&gt;$N$59,((8-1)*$N$58+9)&gt;$N$60),"",IF(INDEX($P$60:$W$69,MOD(((8-1)*$N$58+9)-1,10)+1,INT((((8-1)*$N$58+9)-1)/10)+1)="","",INDEX($P$60:$W$69,MOD(((8-1)*$N$58+9)-1,10)+1,INT((((8-1)*$N$58+9)-1)/10)+1)))))</f>
        <v/>
      </c>
      <c r="M67" s="539">
        <f>IF($N$60="","",IF(OR(ISTEXT($N$58),ISTEXT($N$59),ISTEXT($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IF($G$73="","",IF($D$73="Round",$G$73&amp;""" dia",$G$73&amp;""" x "&amp;$I$73&amp;""""))</f>
        <v/>
      </c>
      <c r="G71" s="173" t="n"/>
      <c r="H71" s="525">
        <f>IF(OR($D$73="",$G$73=""),"",IF($D$73="Round",IF(ISTEXT($G$73),"",ROUND(PI()*(($G$73-2*N($K$73))/2)^2/144,3)),IF($I$73="","",IF(OR(ISTEXT($G$73),ISTEXT($I$73)),"",ROUND(($G$73-2*N($K$73))*($I$73-2*N($K$73))/144,3)))))</f>
        <v/>
      </c>
      <c r="I71" s="189" t="n"/>
      <c r="J71" s="189" t="n"/>
      <c r="K71" s="189">
        <f>IF(N(J71)*N(H71)=0,"",ROUND(N(J71)*N(H71),0))</f>
        <v/>
      </c>
      <c r="L71" s="189">
        <f>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IF($N$73="","",IF($D$73="Round",$N$73&amp;" x 2 axes",IF($N$74="","",$N$73&amp;" x "&amp;$N$74)))</f>
        <v/>
      </c>
      <c r="N73" s="534">
        <f>IF(OR($D$73="",$G$73=""),"",IF($D$73="Round",IF(ISTEXT($G$73),"",IF($G$73&lt;=9,6,IF($G$73&lt;=12,8,10))),IF(ISTEXT($G$73),"",IF($G$73&lt;12,2,MIN(10,MAX(3,ROUNDUP($G$73/6,0)))))))</f>
        <v/>
      </c>
      <c r="P73" s="473" t="inlineStr">
        <is>
          <t>Quick entry – type readings in order (row by row of the grid), down this column then the next:</t>
        </is>
      </c>
    </row>
    <row r="74" ht="13.35" customHeight="1" s="162">
      <c r="B74" s="535" t="inlineStr">
        <is>
          <t>Depth↓ Pos→ (in)</t>
        </is>
      </c>
      <c r="C74" s="414" t="n"/>
      <c r="D74" s="535">
        <f>IF(ISTEXT($N$73),"",IF(OR($D$73="",$G$73="",1&gt;$N$73),"",IF($D$73="Round",IF(ISTEXT($G$73),"",ROUND(IF(1&lt;=$N$73/2,$G$73/2*(1-SQRT(($N$73-2*1+1)/$N$73)),$G$73-$G$73/2*(1-SQRT(($N$73-2*($N$73-1+1)+1)/$N$73))),1)),IF(ISTEXT($G$73),"",ROUND((1-0.5)*$G$73/$N$73,1)))))</f>
        <v/>
      </c>
      <c r="E74" s="535">
        <f>IF(ISTEXT($N$73),"",IF(OR($D$73="",$G$73="",2&gt;$N$73),"",IF($D$73="Round",IF(ISTEXT($G$73),"",ROUND(IF(2&lt;=$N$73/2,$G$73/2*(1-SQRT(($N$73-2*2+1)/$N$73)),$G$73-$G$73/2*(1-SQRT(($N$73-2*($N$73-2+1)+1)/$N$73))),1)),IF(ISTEXT($G$73),"",ROUND((2-0.5)*$G$73/$N$73,1)))))</f>
        <v/>
      </c>
      <c r="F74" s="535">
        <f>IF(ISTEXT($N$73),"",IF(OR($D$73="",$G$73="",3&gt;$N$73),"",IF($D$73="Round",IF(ISTEXT($G$73),"",ROUND(IF(3&lt;=$N$73/2,$G$73/2*(1-SQRT(($N$73-2*3+1)/$N$73)),$G$73-$G$73/2*(1-SQRT(($N$73-2*($N$73-3+1)+1)/$N$73))),1)),IF(ISTEXT($G$73),"",ROUND((3-0.5)*$G$73/$N$73,1)))))</f>
        <v/>
      </c>
      <c r="G74" s="535">
        <f>IF(ISTEXT($N$73),"",IF(OR($D$73="",$G$73="",4&gt;$N$73),"",IF($D$73="Round",IF(ISTEXT($G$73),"",ROUND(IF(4&lt;=$N$73/2,$G$73/2*(1-SQRT(($N$73-2*4+1)/$N$73)),$G$73-$G$73/2*(1-SQRT(($N$73-2*($N$73-4+1)+1)/$N$73))),1)),IF(ISTEXT($G$73),"",ROUND((4-0.5)*$G$73/$N$73,1)))))</f>
        <v/>
      </c>
      <c r="H74" s="535">
        <f>IF(ISTEXT($N$73),"",IF(OR($D$73="",$G$73="",5&gt;$N$73),"",IF($D$73="Round",IF(ISTEXT($G$73),"",ROUND(IF(5&lt;=$N$73/2,$G$73/2*(1-SQRT(($N$73-2*5+1)/$N$73)),$G$73-$G$73/2*(1-SQRT(($N$73-2*($N$73-5+1)+1)/$N$73))),1)),IF(ISTEXT($G$73),"",ROUND((5-0.5)*$G$73/$N$73,1)))))</f>
        <v/>
      </c>
      <c r="I74" s="535">
        <f>IF(ISTEXT($N$73),"",IF(OR($D$73="",$G$73="",6&gt;$N$73),"",IF($D$73="Round",IF(ISTEXT($G$73),"",ROUND(IF(6&lt;=$N$73/2,$G$73/2*(1-SQRT(($N$73-2*6+1)/$N$73)),$G$73-$G$73/2*(1-SQRT(($N$73-2*($N$73-6+1)+1)/$N$73))),1)),IF(ISTEXT($G$73),"",ROUND((6-0.5)*$G$73/$N$73,1)))))</f>
        <v/>
      </c>
      <c r="J74" s="535">
        <f>IF(ISTEXT($N$73),"",IF(OR($D$73="",$G$73="",7&gt;$N$73),"",IF($D$73="Round",IF(ISTEXT($G$73),"",ROUND(IF(7&lt;=$N$73/2,$G$73/2*(1-SQRT(($N$73-2*7+1)/$N$73)),$G$73-$G$73/2*(1-SQRT(($N$73-2*($N$73-7+1)+1)/$N$73))),1)),IF(ISTEXT($G$73),"",ROUND((7-0.5)*$G$73/$N$73,1)))))</f>
        <v/>
      </c>
      <c r="K74" s="535">
        <f>IF(ISTEXT($N$73),"",IF(OR($D$73="",$G$73="",8&gt;$N$73),"",IF($D$73="Round",IF(ISTEXT($G$73),"",ROUND(IF(8&lt;=$N$73/2,$G$73/2*(1-SQRT(($N$73-2*8+1)/$N$73)),$G$73-$G$73/2*(1-SQRT(($N$73-2*($N$73-8+1)+1)/$N$73))),1)),IF(ISTEXT($G$73),"",ROUND((8-0.5)*$G$73/$N$73,1)))))</f>
        <v/>
      </c>
      <c r="L74" s="535">
        <f>IF(ISTEXT($N$73),"",IF(OR($D$73="",$G$73="",9&gt;$N$73),"",IF($D$73="Round",IF(ISTEXT($G$73),"",ROUND(IF(9&lt;=$N$73/2,$G$73/2*(1-SQRT(($N$73-2*9+1)/$N$73)),$G$73-$G$73/2*(1-SQRT(($N$73-2*($N$73-9+1)+1)/$N$73))),1)),IF(ISTEXT($G$73),"",ROUND((9-0.5)*$G$73/$N$73,1)))))</f>
        <v/>
      </c>
      <c r="M74" s="535">
        <f>IF(ISTEXT($N$73),"",IF(OR($D$73="",$G$73="",10&gt;$N$73),"",IF($D$73="Round",IF(ISTEXT($G$73),"",ROUND(IF(10&lt;=$N$73/2,$G$73/2*(1-SQRT(($N$73-2*10+1)/$N$73)),$G$73-$G$73/2*(1-SQRT(($N$73-2*($N$73-10+1)+1)/$N$73))),1)),IF(ISTEXT($G$73),"",ROUND((10-0.5)*$G$73/$N$73,1)))))</f>
        <v/>
      </c>
      <c r="N74" s="534">
        <f>IF(OR($D$73="",$G$73=""),"",IF($D$73="Round",2,IF($I$73="","",IF(ISTEXT($I$73),"",IF($I$73&lt;12,2,MIN(8,MAX(3,ROUNDUP($I$73/6,0))))))))</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IF(OR($D$73="",$G$73=""),"",IF($D$73="Round",IF(1=1,"Axis 1 (0°)",IF(1=2,"Axis 2 (90°)","")),IF(ISTEXT($N$74),"",IF(1&gt;$N$74,"",IF(ISTEXT($I$73),"",ROUND((1-0.5)*$I$73/$N$74,1))))))</f>
        <v/>
      </c>
      <c r="C75" s="538" t="n"/>
      <c r="D75" s="539">
        <f>IF($N$75="","",IF(OR(ISTEXT($N$73),ISTEXT($N$74),ISTEXT($N$75)),"",IF(OR(1&gt;$N$73,1&gt;$N$74,((1-1)*$N$73+1)&gt;$N$75),"",IF(INDEX($P$75:$W$84,MOD(((1-1)*$N$73+1)-1,10)+1,INT((((1-1)*$N$73+1)-1)/10)+1)="","",INDEX($P$75:$W$84,MOD(((1-1)*$N$73+1)-1,10)+1,INT((((1-1)*$N$73+1)-1)/10)+1)))))</f>
        <v/>
      </c>
      <c r="E75" s="539">
        <f>IF($N$75="","",IF(OR(ISTEXT($N$73),ISTEXT($N$74),ISTEXT($N$75)),"",IF(OR(2&gt;$N$73,1&gt;$N$74,((1-1)*$N$73+2)&gt;$N$75),"",IF(INDEX($P$75:$W$84,MOD(((1-1)*$N$73+2)-1,10)+1,INT((((1-1)*$N$73+2)-1)/10)+1)="","",INDEX($P$75:$W$84,MOD(((1-1)*$N$73+2)-1,10)+1,INT((((1-1)*$N$73+2)-1)/10)+1)))))</f>
        <v/>
      </c>
      <c r="F75" s="539">
        <f>IF($N$75="","",IF(OR(ISTEXT($N$73),ISTEXT($N$74),ISTEXT($N$75)),"",IF(OR(3&gt;$N$73,1&gt;$N$74,((1-1)*$N$73+3)&gt;$N$75),"",IF(INDEX($P$75:$W$84,MOD(((1-1)*$N$73+3)-1,10)+1,INT((((1-1)*$N$73+3)-1)/10)+1)="","",INDEX($P$75:$W$84,MOD(((1-1)*$N$73+3)-1,10)+1,INT((((1-1)*$N$73+3)-1)/10)+1)))))</f>
        <v/>
      </c>
      <c r="G75" s="539">
        <f>IF($N$75="","",IF(OR(ISTEXT($N$73),ISTEXT($N$74),ISTEXT($N$75)),"",IF(OR(4&gt;$N$73,1&gt;$N$74,((1-1)*$N$73+4)&gt;$N$75),"",IF(INDEX($P$75:$W$84,MOD(((1-1)*$N$73+4)-1,10)+1,INT((((1-1)*$N$73+4)-1)/10)+1)="","",INDEX($P$75:$W$84,MOD(((1-1)*$N$73+4)-1,10)+1,INT((((1-1)*$N$73+4)-1)/10)+1)))))</f>
        <v/>
      </c>
      <c r="H75" s="539">
        <f>IF($N$75="","",IF(OR(ISTEXT($N$73),ISTEXT($N$74),ISTEXT($N$75)),"",IF(OR(5&gt;$N$73,1&gt;$N$74,((1-1)*$N$73+5)&gt;$N$75),"",IF(INDEX($P$75:$W$84,MOD(((1-1)*$N$73+5)-1,10)+1,INT((((1-1)*$N$73+5)-1)/10)+1)="","",INDEX($P$75:$W$84,MOD(((1-1)*$N$73+5)-1,10)+1,INT((((1-1)*$N$73+5)-1)/10)+1)))))</f>
        <v/>
      </c>
      <c r="I75" s="539">
        <f>IF($N$75="","",IF(OR(ISTEXT($N$73),ISTEXT($N$74),ISTEXT($N$75)),"",IF(OR(6&gt;$N$73,1&gt;$N$74,((1-1)*$N$73+6)&gt;$N$75),"",IF(INDEX($P$75:$W$84,MOD(((1-1)*$N$73+6)-1,10)+1,INT((((1-1)*$N$73+6)-1)/10)+1)="","",INDEX($P$75:$W$84,MOD(((1-1)*$N$73+6)-1,10)+1,INT((((1-1)*$N$73+6)-1)/10)+1)))))</f>
        <v/>
      </c>
      <c r="J75" s="539">
        <f>IF($N$75="","",IF(OR(ISTEXT($N$73),ISTEXT($N$74),ISTEXT($N$75)),"",IF(OR(7&gt;$N$73,1&gt;$N$74,((1-1)*$N$73+7)&gt;$N$75),"",IF(INDEX($P$75:$W$84,MOD(((1-1)*$N$73+7)-1,10)+1,INT((((1-1)*$N$73+7)-1)/10)+1)="","",INDEX($P$75:$W$84,MOD(((1-1)*$N$73+7)-1,10)+1,INT((((1-1)*$N$73+7)-1)/10)+1)))))</f>
        <v/>
      </c>
      <c r="K75" s="539">
        <f>IF($N$75="","",IF(OR(ISTEXT($N$73),ISTEXT($N$74),ISTEXT($N$75)),"",IF(OR(8&gt;$N$73,1&gt;$N$74,((1-1)*$N$73+8)&gt;$N$75),"",IF(INDEX($P$75:$W$84,MOD(((1-1)*$N$73+8)-1,10)+1,INT((((1-1)*$N$73+8)-1)/10)+1)="","",INDEX($P$75:$W$84,MOD(((1-1)*$N$73+8)-1,10)+1,INT((((1-1)*$N$73+8)-1)/10)+1)))))</f>
        <v/>
      </c>
      <c r="L75" s="539">
        <f>IF($N$75="","",IF(OR(ISTEXT($N$73),ISTEXT($N$74),ISTEXT($N$75)),"",IF(OR(9&gt;$N$73,1&gt;$N$74,((1-1)*$N$73+9)&gt;$N$75),"",IF(INDEX($P$75:$W$84,MOD(((1-1)*$N$73+9)-1,10)+1,INT((((1-1)*$N$73+9)-1)/10)+1)="","",INDEX($P$75:$W$84,MOD(((1-1)*$N$73+9)-1,10)+1,INT((((1-1)*$N$73+9)-1)/10)+1)))))</f>
        <v/>
      </c>
      <c r="M75" s="539">
        <f>IF($N$75="","",IF(OR(ISTEXT($N$73),ISTEXT($N$74),ISTEXT($N$75)),"",IF(OR(10&gt;$N$73,1&gt;$N$74,((1-1)*$N$73+10)&gt;$N$75),"",IF(INDEX($P$75:$W$84,MOD(((1-1)*$N$73+10)-1,10)+1,INT((((1-1)*$N$73+10)-1)/10)+1)="","",INDEX($P$75:$W$84,MOD(((1-1)*$N$73+10)-1,10)+1,INT((((1-1)*$N$73+10)-1)/10)+1)))))</f>
        <v/>
      </c>
      <c r="N75" s="534">
        <f>IF(OR(N73="",N74=""),"",IF(OR(ISTEXT(N73),ISTEXT(N74)),"",N73*N74))</f>
        <v/>
      </c>
      <c r="P75" s="540" t="n"/>
      <c r="Q75" s="540" t="n"/>
      <c r="R75" s="540" t="n"/>
      <c r="S75" s="540" t="n"/>
      <c r="T75" s="540" t="n"/>
      <c r="U75" s="540" t="n"/>
      <c r="V75" s="540" t="n"/>
      <c r="W75" s="540" t="n"/>
    </row>
    <row r="76" ht="13.35" customHeight="1" s="162">
      <c r="B76" s="537">
        <f>IF(OR($D$73="",$G$73=""),"",IF($D$73="Round",IF(2=1,"Axis 1 (0°)",IF(2=2,"Axis 2 (90°)","")),IF(ISTEXT($N$74),"",IF(2&gt;$N$74,"",IF(ISTEXT($I$73),"",ROUND((2-0.5)*$I$73/$N$74,1))))))</f>
        <v/>
      </c>
      <c r="C76" s="538" t="n"/>
      <c r="D76" s="539">
        <f>IF($N$75="","",IF(OR(ISTEXT($N$73),ISTEXT($N$74),ISTEXT($N$75)),"",IF(OR(1&gt;$N$73,2&gt;$N$74,((2-1)*$N$73+1)&gt;$N$75),"",IF(INDEX($P$75:$W$84,MOD(((2-1)*$N$73+1)-1,10)+1,INT((((2-1)*$N$73+1)-1)/10)+1)="","",INDEX($P$75:$W$84,MOD(((2-1)*$N$73+1)-1,10)+1,INT((((2-1)*$N$73+1)-1)/10)+1)))))</f>
        <v/>
      </c>
      <c r="E76" s="539">
        <f>IF($N$75="","",IF(OR(ISTEXT($N$73),ISTEXT($N$74),ISTEXT($N$75)),"",IF(OR(2&gt;$N$73,2&gt;$N$74,((2-1)*$N$73+2)&gt;$N$75),"",IF(INDEX($P$75:$W$84,MOD(((2-1)*$N$73+2)-1,10)+1,INT((((2-1)*$N$73+2)-1)/10)+1)="","",INDEX($P$75:$W$84,MOD(((2-1)*$N$73+2)-1,10)+1,INT((((2-1)*$N$73+2)-1)/10)+1)))))</f>
        <v/>
      </c>
      <c r="F76" s="539">
        <f>IF($N$75="","",IF(OR(ISTEXT($N$73),ISTEXT($N$74),ISTEXT($N$75)),"",IF(OR(3&gt;$N$73,2&gt;$N$74,((2-1)*$N$73+3)&gt;$N$75),"",IF(INDEX($P$75:$W$84,MOD(((2-1)*$N$73+3)-1,10)+1,INT((((2-1)*$N$73+3)-1)/10)+1)="","",INDEX($P$75:$W$84,MOD(((2-1)*$N$73+3)-1,10)+1,INT((((2-1)*$N$73+3)-1)/10)+1)))))</f>
        <v/>
      </c>
      <c r="G76" s="539">
        <f>IF($N$75="","",IF(OR(ISTEXT($N$73),ISTEXT($N$74),ISTEXT($N$75)),"",IF(OR(4&gt;$N$73,2&gt;$N$74,((2-1)*$N$73+4)&gt;$N$75),"",IF(INDEX($P$75:$W$84,MOD(((2-1)*$N$73+4)-1,10)+1,INT((((2-1)*$N$73+4)-1)/10)+1)="","",INDEX($P$75:$W$84,MOD(((2-1)*$N$73+4)-1,10)+1,INT((((2-1)*$N$73+4)-1)/10)+1)))))</f>
        <v/>
      </c>
      <c r="H76" s="539">
        <f>IF($N$75="","",IF(OR(ISTEXT($N$73),ISTEXT($N$74),ISTEXT($N$75)),"",IF(OR(5&gt;$N$73,2&gt;$N$74,((2-1)*$N$73+5)&gt;$N$75),"",IF(INDEX($P$75:$W$84,MOD(((2-1)*$N$73+5)-1,10)+1,INT((((2-1)*$N$73+5)-1)/10)+1)="","",INDEX($P$75:$W$84,MOD(((2-1)*$N$73+5)-1,10)+1,INT((((2-1)*$N$73+5)-1)/10)+1)))))</f>
        <v/>
      </c>
      <c r="I76" s="539">
        <f>IF($N$75="","",IF(OR(ISTEXT($N$73),ISTEXT($N$74),ISTEXT($N$75)),"",IF(OR(6&gt;$N$73,2&gt;$N$74,((2-1)*$N$73+6)&gt;$N$75),"",IF(INDEX($P$75:$W$84,MOD(((2-1)*$N$73+6)-1,10)+1,INT((((2-1)*$N$73+6)-1)/10)+1)="","",INDEX($P$75:$W$84,MOD(((2-1)*$N$73+6)-1,10)+1,INT((((2-1)*$N$73+6)-1)/10)+1)))))</f>
        <v/>
      </c>
      <c r="J76" s="539">
        <f>IF($N$75="","",IF(OR(ISTEXT($N$73),ISTEXT($N$74),ISTEXT($N$75)),"",IF(OR(7&gt;$N$73,2&gt;$N$74,((2-1)*$N$73+7)&gt;$N$75),"",IF(INDEX($P$75:$W$84,MOD(((2-1)*$N$73+7)-1,10)+1,INT((((2-1)*$N$73+7)-1)/10)+1)="","",INDEX($P$75:$W$84,MOD(((2-1)*$N$73+7)-1,10)+1,INT((((2-1)*$N$73+7)-1)/10)+1)))))</f>
        <v/>
      </c>
      <c r="K76" s="539">
        <f>IF($N$75="","",IF(OR(ISTEXT($N$73),ISTEXT($N$74),ISTEXT($N$75)),"",IF(OR(8&gt;$N$73,2&gt;$N$74,((2-1)*$N$73+8)&gt;$N$75),"",IF(INDEX($P$75:$W$84,MOD(((2-1)*$N$73+8)-1,10)+1,INT((((2-1)*$N$73+8)-1)/10)+1)="","",INDEX($P$75:$W$84,MOD(((2-1)*$N$73+8)-1,10)+1,INT((((2-1)*$N$73+8)-1)/10)+1)))))</f>
        <v/>
      </c>
      <c r="L76" s="539">
        <f>IF($N$75="","",IF(OR(ISTEXT($N$73),ISTEXT($N$74),ISTEXT($N$75)),"",IF(OR(9&gt;$N$73,2&gt;$N$74,((2-1)*$N$73+9)&gt;$N$75),"",IF(INDEX($P$75:$W$84,MOD(((2-1)*$N$73+9)-1,10)+1,INT((((2-1)*$N$73+9)-1)/10)+1)="","",INDEX($P$75:$W$84,MOD(((2-1)*$N$73+9)-1,10)+1,INT((((2-1)*$N$73+9)-1)/10)+1)))))</f>
        <v/>
      </c>
      <c r="M76" s="539">
        <f>IF($N$75="","",IF(OR(ISTEXT($N$73),ISTEXT($N$74),ISTEXT($N$75)),"",IF(OR(10&gt;$N$73,2&gt;$N$74,((2-1)*$N$73+10)&gt;$N$75),"",IF(INDEX($P$75:$W$84,MOD(((2-1)*$N$73+10)-1,10)+1,INT((((2-1)*$N$73+10)-1)/10)+1)="","",INDEX($P$75:$W$84,MOD(((2-1)*$N$73+10)-1,10)+1,INT((((2-1)*$N$73+10)-1)/10)+1)))))</f>
        <v/>
      </c>
      <c r="P76" s="540" t="n"/>
      <c r="Q76" s="540" t="n"/>
      <c r="R76" s="540" t="n"/>
      <c r="S76" s="540" t="n"/>
      <c r="T76" s="540" t="n"/>
      <c r="U76" s="540" t="n"/>
      <c r="V76" s="540" t="n"/>
      <c r="W76" s="540" t="n"/>
    </row>
    <row r="77" ht="13.35" customHeight="1" s="162">
      <c r="B77" s="537">
        <f>IF(OR($D$73="",$G$73=""),"",IF($D$73="Round",IF(3=1,"Axis 1 (0°)",IF(3=2,"Axis 2 (90°)","")),IF(ISTEXT($N$74),"",IF(3&gt;$N$74,"",IF(ISTEXT($I$73),"",ROUND((3-0.5)*$I$73/$N$74,1))))))</f>
        <v/>
      </c>
      <c r="C77" s="538" t="n"/>
      <c r="D77" s="539">
        <f>IF($N$75="","",IF(OR(ISTEXT($N$73),ISTEXT($N$74),ISTEXT($N$75)),"",IF(OR(1&gt;$N$73,3&gt;$N$74,((3-1)*$N$73+1)&gt;$N$75),"",IF(INDEX($P$75:$W$84,MOD(((3-1)*$N$73+1)-1,10)+1,INT((((3-1)*$N$73+1)-1)/10)+1)="","",INDEX($P$75:$W$84,MOD(((3-1)*$N$73+1)-1,10)+1,INT((((3-1)*$N$73+1)-1)/10)+1)))))</f>
        <v/>
      </c>
      <c r="E77" s="539">
        <f>IF($N$75="","",IF(OR(ISTEXT($N$73),ISTEXT($N$74),ISTEXT($N$75)),"",IF(OR(2&gt;$N$73,3&gt;$N$74,((3-1)*$N$73+2)&gt;$N$75),"",IF(INDEX($P$75:$W$84,MOD(((3-1)*$N$73+2)-1,10)+1,INT((((3-1)*$N$73+2)-1)/10)+1)="","",INDEX($P$75:$W$84,MOD(((3-1)*$N$73+2)-1,10)+1,INT((((3-1)*$N$73+2)-1)/10)+1)))))</f>
        <v/>
      </c>
      <c r="F77" s="539">
        <f>IF($N$75="","",IF(OR(ISTEXT($N$73),ISTEXT($N$74),ISTEXT($N$75)),"",IF(OR(3&gt;$N$73,3&gt;$N$74,((3-1)*$N$73+3)&gt;$N$75),"",IF(INDEX($P$75:$W$84,MOD(((3-1)*$N$73+3)-1,10)+1,INT((((3-1)*$N$73+3)-1)/10)+1)="","",INDEX($P$75:$W$84,MOD(((3-1)*$N$73+3)-1,10)+1,INT((((3-1)*$N$73+3)-1)/10)+1)))))</f>
        <v/>
      </c>
      <c r="G77" s="539">
        <f>IF($N$75="","",IF(OR(ISTEXT($N$73),ISTEXT($N$74),ISTEXT($N$75)),"",IF(OR(4&gt;$N$73,3&gt;$N$74,((3-1)*$N$73+4)&gt;$N$75),"",IF(INDEX($P$75:$W$84,MOD(((3-1)*$N$73+4)-1,10)+1,INT((((3-1)*$N$73+4)-1)/10)+1)="","",INDEX($P$75:$W$84,MOD(((3-1)*$N$73+4)-1,10)+1,INT((((3-1)*$N$73+4)-1)/10)+1)))))</f>
        <v/>
      </c>
      <c r="H77" s="539">
        <f>IF($N$75="","",IF(OR(ISTEXT($N$73),ISTEXT($N$74),ISTEXT($N$75)),"",IF(OR(5&gt;$N$73,3&gt;$N$74,((3-1)*$N$73+5)&gt;$N$75),"",IF(INDEX($P$75:$W$84,MOD(((3-1)*$N$73+5)-1,10)+1,INT((((3-1)*$N$73+5)-1)/10)+1)="","",INDEX($P$75:$W$84,MOD(((3-1)*$N$73+5)-1,10)+1,INT((((3-1)*$N$73+5)-1)/10)+1)))))</f>
        <v/>
      </c>
      <c r="I77" s="539">
        <f>IF($N$75="","",IF(OR(ISTEXT($N$73),ISTEXT($N$74),ISTEXT($N$75)),"",IF(OR(6&gt;$N$73,3&gt;$N$74,((3-1)*$N$73+6)&gt;$N$75),"",IF(INDEX($P$75:$W$84,MOD(((3-1)*$N$73+6)-1,10)+1,INT((((3-1)*$N$73+6)-1)/10)+1)="","",INDEX($P$75:$W$84,MOD(((3-1)*$N$73+6)-1,10)+1,INT((((3-1)*$N$73+6)-1)/10)+1)))))</f>
        <v/>
      </c>
      <c r="J77" s="539">
        <f>IF($N$75="","",IF(OR(ISTEXT($N$73),ISTEXT($N$74),ISTEXT($N$75)),"",IF(OR(7&gt;$N$73,3&gt;$N$74,((3-1)*$N$73+7)&gt;$N$75),"",IF(INDEX($P$75:$W$84,MOD(((3-1)*$N$73+7)-1,10)+1,INT((((3-1)*$N$73+7)-1)/10)+1)="","",INDEX($P$75:$W$84,MOD(((3-1)*$N$73+7)-1,10)+1,INT((((3-1)*$N$73+7)-1)/10)+1)))))</f>
        <v/>
      </c>
      <c r="K77" s="539">
        <f>IF($N$75="","",IF(OR(ISTEXT($N$73),ISTEXT($N$74),ISTEXT($N$75)),"",IF(OR(8&gt;$N$73,3&gt;$N$74,((3-1)*$N$73+8)&gt;$N$75),"",IF(INDEX($P$75:$W$84,MOD(((3-1)*$N$73+8)-1,10)+1,INT((((3-1)*$N$73+8)-1)/10)+1)="","",INDEX($P$75:$W$84,MOD(((3-1)*$N$73+8)-1,10)+1,INT((((3-1)*$N$73+8)-1)/10)+1)))))</f>
        <v/>
      </c>
      <c r="L77" s="539">
        <f>IF($N$75="","",IF(OR(ISTEXT($N$73),ISTEXT($N$74),ISTEXT($N$75)),"",IF(OR(9&gt;$N$73,3&gt;$N$74,((3-1)*$N$73+9)&gt;$N$75),"",IF(INDEX($P$75:$W$84,MOD(((3-1)*$N$73+9)-1,10)+1,INT((((3-1)*$N$73+9)-1)/10)+1)="","",INDEX($P$75:$W$84,MOD(((3-1)*$N$73+9)-1,10)+1,INT((((3-1)*$N$73+9)-1)/10)+1)))))</f>
        <v/>
      </c>
      <c r="M77" s="539">
        <f>IF($N$75="","",IF(OR(ISTEXT($N$73),ISTEXT($N$74),ISTEXT($N$75)),"",IF(OR(10&gt;$N$73,3&gt;$N$74,((3-1)*$N$73+10)&gt;$N$75),"",IF(INDEX($P$75:$W$84,MOD(((3-1)*$N$73+10)-1,10)+1,INT((((3-1)*$N$73+10)-1)/10)+1)="","",INDEX($P$75:$W$84,MOD(((3-1)*$N$73+10)-1,10)+1,INT((((3-1)*$N$73+10)-1)/10)+1)))))</f>
        <v/>
      </c>
      <c r="P77" s="540" t="n"/>
      <c r="Q77" s="540" t="n"/>
      <c r="R77" s="540" t="n"/>
      <c r="S77" s="540" t="n"/>
      <c r="T77" s="540" t="n"/>
      <c r="U77" s="540" t="n"/>
      <c r="V77" s="540" t="n"/>
      <c r="W77" s="540" t="n"/>
    </row>
    <row r="78" ht="13.35" customHeight="1" s="162">
      <c r="B78" s="537">
        <f>IF(OR($D$73="",$G$73=""),"",IF($D$73="Round",IF(4=1,"Axis 1 (0°)",IF(4=2,"Axis 2 (90°)","")),IF(ISTEXT($N$74),"",IF(4&gt;$N$74,"",IF(ISTEXT($I$73),"",ROUND((4-0.5)*$I$73/$N$74,1))))))</f>
        <v/>
      </c>
      <c r="C78" s="538" t="n"/>
      <c r="D78" s="539">
        <f>IF($N$75="","",IF(OR(ISTEXT($N$73),ISTEXT($N$74),ISTEXT($N$75)),"",IF(OR(1&gt;$N$73,4&gt;$N$74,((4-1)*$N$73+1)&gt;$N$75),"",IF(INDEX($P$75:$W$84,MOD(((4-1)*$N$73+1)-1,10)+1,INT((((4-1)*$N$73+1)-1)/10)+1)="","",INDEX($P$75:$W$84,MOD(((4-1)*$N$73+1)-1,10)+1,INT((((4-1)*$N$73+1)-1)/10)+1)))))</f>
        <v/>
      </c>
      <c r="E78" s="539">
        <f>IF($N$75="","",IF(OR(ISTEXT($N$73),ISTEXT($N$74),ISTEXT($N$75)),"",IF(OR(2&gt;$N$73,4&gt;$N$74,((4-1)*$N$73+2)&gt;$N$75),"",IF(INDEX($P$75:$W$84,MOD(((4-1)*$N$73+2)-1,10)+1,INT((((4-1)*$N$73+2)-1)/10)+1)="","",INDEX($P$75:$W$84,MOD(((4-1)*$N$73+2)-1,10)+1,INT((((4-1)*$N$73+2)-1)/10)+1)))))</f>
        <v/>
      </c>
      <c r="F78" s="539">
        <f>IF($N$75="","",IF(OR(ISTEXT($N$73),ISTEXT($N$74),ISTEXT($N$75)),"",IF(OR(3&gt;$N$73,4&gt;$N$74,((4-1)*$N$73+3)&gt;$N$75),"",IF(INDEX($P$75:$W$84,MOD(((4-1)*$N$73+3)-1,10)+1,INT((((4-1)*$N$73+3)-1)/10)+1)="","",INDEX($P$75:$W$84,MOD(((4-1)*$N$73+3)-1,10)+1,INT((((4-1)*$N$73+3)-1)/10)+1)))))</f>
        <v/>
      </c>
      <c r="G78" s="539">
        <f>IF($N$75="","",IF(OR(ISTEXT($N$73),ISTEXT($N$74),ISTEXT($N$75)),"",IF(OR(4&gt;$N$73,4&gt;$N$74,((4-1)*$N$73+4)&gt;$N$75),"",IF(INDEX($P$75:$W$84,MOD(((4-1)*$N$73+4)-1,10)+1,INT((((4-1)*$N$73+4)-1)/10)+1)="","",INDEX($P$75:$W$84,MOD(((4-1)*$N$73+4)-1,10)+1,INT((((4-1)*$N$73+4)-1)/10)+1)))))</f>
        <v/>
      </c>
      <c r="H78" s="539">
        <f>IF($N$75="","",IF(OR(ISTEXT($N$73),ISTEXT($N$74),ISTEXT($N$75)),"",IF(OR(5&gt;$N$73,4&gt;$N$74,((4-1)*$N$73+5)&gt;$N$75),"",IF(INDEX($P$75:$W$84,MOD(((4-1)*$N$73+5)-1,10)+1,INT((((4-1)*$N$73+5)-1)/10)+1)="","",INDEX($P$75:$W$84,MOD(((4-1)*$N$73+5)-1,10)+1,INT((((4-1)*$N$73+5)-1)/10)+1)))))</f>
        <v/>
      </c>
      <c r="I78" s="539">
        <f>IF($N$75="","",IF(OR(ISTEXT($N$73),ISTEXT($N$74),ISTEXT($N$75)),"",IF(OR(6&gt;$N$73,4&gt;$N$74,((4-1)*$N$73+6)&gt;$N$75),"",IF(INDEX($P$75:$W$84,MOD(((4-1)*$N$73+6)-1,10)+1,INT((((4-1)*$N$73+6)-1)/10)+1)="","",INDEX($P$75:$W$84,MOD(((4-1)*$N$73+6)-1,10)+1,INT((((4-1)*$N$73+6)-1)/10)+1)))))</f>
        <v/>
      </c>
      <c r="J78" s="539">
        <f>IF($N$75="","",IF(OR(ISTEXT($N$73),ISTEXT($N$74),ISTEXT($N$75)),"",IF(OR(7&gt;$N$73,4&gt;$N$74,((4-1)*$N$73+7)&gt;$N$75),"",IF(INDEX($P$75:$W$84,MOD(((4-1)*$N$73+7)-1,10)+1,INT((((4-1)*$N$73+7)-1)/10)+1)="","",INDEX($P$75:$W$84,MOD(((4-1)*$N$73+7)-1,10)+1,INT((((4-1)*$N$73+7)-1)/10)+1)))))</f>
        <v/>
      </c>
      <c r="K78" s="539">
        <f>IF($N$75="","",IF(OR(ISTEXT($N$73),ISTEXT($N$74),ISTEXT($N$75)),"",IF(OR(8&gt;$N$73,4&gt;$N$74,((4-1)*$N$73+8)&gt;$N$75),"",IF(INDEX($P$75:$W$84,MOD(((4-1)*$N$73+8)-1,10)+1,INT((((4-1)*$N$73+8)-1)/10)+1)="","",INDEX($P$75:$W$84,MOD(((4-1)*$N$73+8)-1,10)+1,INT((((4-1)*$N$73+8)-1)/10)+1)))))</f>
        <v/>
      </c>
      <c r="L78" s="539">
        <f>IF($N$75="","",IF(OR(ISTEXT($N$73),ISTEXT($N$74),ISTEXT($N$75)),"",IF(OR(9&gt;$N$73,4&gt;$N$74,((4-1)*$N$73+9)&gt;$N$75),"",IF(INDEX($P$75:$W$84,MOD(((4-1)*$N$73+9)-1,10)+1,INT((((4-1)*$N$73+9)-1)/10)+1)="","",INDEX($P$75:$W$84,MOD(((4-1)*$N$73+9)-1,10)+1,INT((((4-1)*$N$73+9)-1)/10)+1)))))</f>
        <v/>
      </c>
      <c r="M78" s="539">
        <f>IF($N$75="","",IF(OR(ISTEXT($N$73),ISTEXT($N$74),ISTEXT($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IF(OR($D$73="",$G$73=""),"",IF($D$73="Round",IF(5=1,"Axis 1 (0°)",IF(5=2,"Axis 2 (90°)","")),IF(ISTEXT($N$74),"",IF(5&gt;$N$74,"",IF(ISTEXT($I$73),"",ROUND((5-0.5)*$I$73/$N$74,1))))))</f>
        <v/>
      </c>
      <c r="C79" s="538" t="n"/>
      <c r="D79" s="539">
        <f>IF($N$75="","",IF(OR(ISTEXT($N$73),ISTEXT($N$74),ISTEXT($N$75)),"",IF(OR(1&gt;$N$73,5&gt;$N$74,((5-1)*$N$73+1)&gt;$N$75),"",IF(INDEX($P$75:$W$84,MOD(((5-1)*$N$73+1)-1,10)+1,INT((((5-1)*$N$73+1)-1)/10)+1)="","",INDEX($P$75:$W$84,MOD(((5-1)*$N$73+1)-1,10)+1,INT((((5-1)*$N$73+1)-1)/10)+1)))))</f>
        <v/>
      </c>
      <c r="E79" s="539">
        <f>IF($N$75="","",IF(OR(ISTEXT($N$73),ISTEXT($N$74),ISTEXT($N$75)),"",IF(OR(2&gt;$N$73,5&gt;$N$74,((5-1)*$N$73+2)&gt;$N$75),"",IF(INDEX($P$75:$W$84,MOD(((5-1)*$N$73+2)-1,10)+1,INT((((5-1)*$N$73+2)-1)/10)+1)="","",INDEX($P$75:$W$84,MOD(((5-1)*$N$73+2)-1,10)+1,INT((((5-1)*$N$73+2)-1)/10)+1)))))</f>
        <v/>
      </c>
      <c r="F79" s="539">
        <f>IF($N$75="","",IF(OR(ISTEXT($N$73),ISTEXT($N$74),ISTEXT($N$75)),"",IF(OR(3&gt;$N$73,5&gt;$N$74,((5-1)*$N$73+3)&gt;$N$75),"",IF(INDEX($P$75:$W$84,MOD(((5-1)*$N$73+3)-1,10)+1,INT((((5-1)*$N$73+3)-1)/10)+1)="","",INDEX($P$75:$W$84,MOD(((5-1)*$N$73+3)-1,10)+1,INT((((5-1)*$N$73+3)-1)/10)+1)))))</f>
        <v/>
      </c>
      <c r="G79" s="539">
        <f>IF($N$75="","",IF(OR(ISTEXT($N$73),ISTEXT($N$74),ISTEXT($N$75)),"",IF(OR(4&gt;$N$73,5&gt;$N$74,((5-1)*$N$73+4)&gt;$N$75),"",IF(INDEX($P$75:$W$84,MOD(((5-1)*$N$73+4)-1,10)+1,INT((((5-1)*$N$73+4)-1)/10)+1)="","",INDEX($P$75:$W$84,MOD(((5-1)*$N$73+4)-1,10)+1,INT((((5-1)*$N$73+4)-1)/10)+1)))))</f>
        <v/>
      </c>
      <c r="H79" s="539">
        <f>IF($N$75="","",IF(OR(ISTEXT($N$73),ISTEXT($N$74),ISTEXT($N$75)),"",IF(OR(5&gt;$N$73,5&gt;$N$74,((5-1)*$N$73+5)&gt;$N$75),"",IF(INDEX($P$75:$W$84,MOD(((5-1)*$N$73+5)-1,10)+1,INT((((5-1)*$N$73+5)-1)/10)+1)="","",INDEX($P$75:$W$84,MOD(((5-1)*$N$73+5)-1,10)+1,INT((((5-1)*$N$73+5)-1)/10)+1)))))</f>
        <v/>
      </c>
      <c r="I79" s="539">
        <f>IF($N$75="","",IF(OR(ISTEXT($N$73),ISTEXT($N$74),ISTEXT($N$75)),"",IF(OR(6&gt;$N$73,5&gt;$N$74,((5-1)*$N$73+6)&gt;$N$75),"",IF(INDEX($P$75:$W$84,MOD(((5-1)*$N$73+6)-1,10)+1,INT((((5-1)*$N$73+6)-1)/10)+1)="","",INDEX($P$75:$W$84,MOD(((5-1)*$N$73+6)-1,10)+1,INT((((5-1)*$N$73+6)-1)/10)+1)))))</f>
        <v/>
      </c>
      <c r="J79" s="539">
        <f>IF($N$75="","",IF(OR(ISTEXT($N$73),ISTEXT($N$74),ISTEXT($N$75)),"",IF(OR(7&gt;$N$73,5&gt;$N$74,((5-1)*$N$73+7)&gt;$N$75),"",IF(INDEX($P$75:$W$84,MOD(((5-1)*$N$73+7)-1,10)+1,INT((((5-1)*$N$73+7)-1)/10)+1)="","",INDEX($P$75:$W$84,MOD(((5-1)*$N$73+7)-1,10)+1,INT((((5-1)*$N$73+7)-1)/10)+1)))))</f>
        <v/>
      </c>
      <c r="K79" s="539">
        <f>IF($N$75="","",IF(OR(ISTEXT($N$73),ISTEXT($N$74),ISTEXT($N$75)),"",IF(OR(8&gt;$N$73,5&gt;$N$74,((5-1)*$N$73+8)&gt;$N$75),"",IF(INDEX($P$75:$W$84,MOD(((5-1)*$N$73+8)-1,10)+1,INT((((5-1)*$N$73+8)-1)/10)+1)="","",INDEX($P$75:$W$84,MOD(((5-1)*$N$73+8)-1,10)+1,INT((((5-1)*$N$73+8)-1)/10)+1)))))</f>
        <v/>
      </c>
      <c r="L79" s="539">
        <f>IF($N$75="","",IF(OR(ISTEXT($N$73),ISTEXT($N$74),ISTEXT($N$75)),"",IF(OR(9&gt;$N$73,5&gt;$N$74,((5-1)*$N$73+9)&gt;$N$75),"",IF(INDEX($P$75:$W$84,MOD(((5-1)*$N$73+9)-1,10)+1,INT((((5-1)*$N$73+9)-1)/10)+1)="","",INDEX($P$75:$W$84,MOD(((5-1)*$N$73+9)-1,10)+1,INT((((5-1)*$N$73+9)-1)/10)+1)))))</f>
        <v/>
      </c>
      <c r="M79" s="539">
        <f>IF($N$75="","",IF(OR(ISTEXT($N$73),ISTEXT($N$74),ISTEXT($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IF(OR($D$73="",$G$73=""),"",IF($D$73="Round",IF(6=1,"Axis 1 (0°)",IF(6=2,"Axis 2 (90°)","")),IF(ISTEXT($N$74),"",IF(6&gt;$N$74,"",IF(ISTEXT($I$73),"",ROUND((6-0.5)*$I$73/$N$74,1))))))</f>
        <v/>
      </c>
      <c r="C80" s="538" t="n"/>
      <c r="D80" s="539">
        <f>IF($N$75="","",IF(OR(ISTEXT($N$73),ISTEXT($N$74),ISTEXT($N$75)),"",IF(OR(1&gt;$N$73,6&gt;$N$74,((6-1)*$N$73+1)&gt;$N$75),"",IF(INDEX($P$75:$W$84,MOD(((6-1)*$N$73+1)-1,10)+1,INT((((6-1)*$N$73+1)-1)/10)+1)="","",INDEX($P$75:$W$84,MOD(((6-1)*$N$73+1)-1,10)+1,INT((((6-1)*$N$73+1)-1)/10)+1)))))</f>
        <v/>
      </c>
      <c r="E80" s="539">
        <f>IF($N$75="","",IF(OR(ISTEXT($N$73),ISTEXT($N$74),ISTEXT($N$75)),"",IF(OR(2&gt;$N$73,6&gt;$N$74,((6-1)*$N$73+2)&gt;$N$75),"",IF(INDEX($P$75:$W$84,MOD(((6-1)*$N$73+2)-1,10)+1,INT((((6-1)*$N$73+2)-1)/10)+1)="","",INDEX($P$75:$W$84,MOD(((6-1)*$N$73+2)-1,10)+1,INT((((6-1)*$N$73+2)-1)/10)+1)))))</f>
        <v/>
      </c>
      <c r="F80" s="539">
        <f>IF($N$75="","",IF(OR(ISTEXT($N$73),ISTEXT($N$74),ISTEXT($N$75)),"",IF(OR(3&gt;$N$73,6&gt;$N$74,((6-1)*$N$73+3)&gt;$N$75),"",IF(INDEX($P$75:$W$84,MOD(((6-1)*$N$73+3)-1,10)+1,INT((((6-1)*$N$73+3)-1)/10)+1)="","",INDEX($P$75:$W$84,MOD(((6-1)*$N$73+3)-1,10)+1,INT((((6-1)*$N$73+3)-1)/10)+1)))))</f>
        <v/>
      </c>
      <c r="G80" s="539">
        <f>IF($N$75="","",IF(OR(ISTEXT($N$73),ISTEXT($N$74),ISTEXT($N$75)),"",IF(OR(4&gt;$N$73,6&gt;$N$74,((6-1)*$N$73+4)&gt;$N$75),"",IF(INDEX($P$75:$W$84,MOD(((6-1)*$N$73+4)-1,10)+1,INT((((6-1)*$N$73+4)-1)/10)+1)="","",INDEX($P$75:$W$84,MOD(((6-1)*$N$73+4)-1,10)+1,INT((((6-1)*$N$73+4)-1)/10)+1)))))</f>
        <v/>
      </c>
      <c r="H80" s="539">
        <f>IF($N$75="","",IF(OR(ISTEXT($N$73),ISTEXT($N$74),ISTEXT($N$75)),"",IF(OR(5&gt;$N$73,6&gt;$N$74,((6-1)*$N$73+5)&gt;$N$75),"",IF(INDEX($P$75:$W$84,MOD(((6-1)*$N$73+5)-1,10)+1,INT((((6-1)*$N$73+5)-1)/10)+1)="","",INDEX($P$75:$W$84,MOD(((6-1)*$N$73+5)-1,10)+1,INT((((6-1)*$N$73+5)-1)/10)+1)))))</f>
        <v/>
      </c>
      <c r="I80" s="539">
        <f>IF($N$75="","",IF(OR(ISTEXT($N$73),ISTEXT($N$74),ISTEXT($N$75)),"",IF(OR(6&gt;$N$73,6&gt;$N$74,((6-1)*$N$73+6)&gt;$N$75),"",IF(INDEX($P$75:$W$84,MOD(((6-1)*$N$73+6)-1,10)+1,INT((((6-1)*$N$73+6)-1)/10)+1)="","",INDEX($P$75:$W$84,MOD(((6-1)*$N$73+6)-1,10)+1,INT((((6-1)*$N$73+6)-1)/10)+1)))))</f>
        <v/>
      </c>
      <c r="J80" s="539">
        <f>IF($N$75="","",IF(OR(ISTEXT($N$73),ISTEXT($N$74),ISTEXT($N$75)),"",IF(OR(7&gt;$N$73,6&gt;$N$74,((6-1)*$N$73+7)&gt;$N$75),"",IF(INDEX($P$75:$W$84,MOD(((6-1)*$N$73+7)-1,10)+1,INT((((6-1)*$N$73+7)-1)/10)+1)="","",INDEX($P$75:$W$84,MOD(((6-1)*$N$73+7)-1,10)+1,INT((((6-1)*$N$73+7)-1)/10)+1)))))</f>
        <v/>
      </c>
      <c r="K80" s="539">
        <f>IF($N$75="","",IF(OR(ISTEXT($N$73),ISTEXT($N$74),ISTEXT($N$75)),"",IF(OR(8&gt;$N$73,6&gt;$N$74,((6-1)*$N$73+8)&gt;$N$75),"",IF(INDEX($P$75:$W$84,MOD(((6-1)*$N$73+8)-1,10)+1,INT((((6-1)*$N$73+8)-1)/10)+1)="","",INDEX($P$75:$W$84,MOD(((6-1)*$N$73+8)-1,10)+1,INT((((6-1)*$N$73+8)-1)/10)+1)))))</f>
        <v/>
      </c>
      <c r="L80" s="539">
        <f>IF($N$75="","",IF(OR(ISTEXT($N$73),ISTEXT($N$74),ISTEXT($N$75)),"",IF(OR(9&gt;$N$73,6&gt;$N$74,((6-1)*$N$73+9)&gt;$N$75),"",IF(INDEX($P$75:$W$84,MOD(((6-1)*$N$73+9)-1,10)+1,INT((((6-1)*$N$73+9)-1)/10)+1)="","",INDEX($P$75:$W$84,MOD(((6-1)*$N$73+9)-1,10)+1,INT((((6-1)*$N$73+9)-1)/10)+1)))))</f>
        <v/>
      </c>
      <c r="M80" s="539">
        <f>IF($N$75="","",IF(OR(ISTEXT($N$73),ISTEXT($N$74),ISTEXT($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IF(OR($D$73="",$G$73=""),"",IF($D$73="Round",IF(7=1,"Axis 1 (0°)",IF(7=2,"Axis 2 (90°)","")),IF(ISTEXT($N$74),"",IF(7&gt;$N$74,"",IF(ISTEXT($I$73),"",ROUND((7-0.5)*$I$73/$N$74,1))))))</f>
        <v/>
      </c>
      <c r="C81" s="538" t="n"/>
      <c r="D81" s="539">
        <f>IF($N$75="","",IF(OR(ISTEXT($N$73),ISTEXT($N$74),ISTEXT($N$75)),"",IF(OR(1&gt;$N$73,7&gt;$N$74,((7-1)*$N$73+1)&gt;$N$75),"",IF(INDEX($P$75:$W$84,MOD(((7-1)*$N$73+1)-1,10)+1,INT((((7-1)*$N$73+1)-1)/10)+1)="","",INDEX($P$75:$W$84,MOD(((7-1)*$N$73+1)-1,10)+1,INT((((7-1)*$N$73+1)-1)/10)+1)))))</f>
        <v/>
      </c>
      <c r="E81" s="539">
        <f>IF($N$75="","",IF(OR(ISTEXT($N$73),ISTEXT($N$74),ISTEXT($N$75)),"",IF(OR(2&gt;$N$73,7&gt;$N$74,((7-1)*$N$73+2)&gt;$N$75),"",IF(INDEX($P$75:$W$84,MOD(((7-1)*$N$73+2)-1,10)+1,INT((((7-1)*$N$73+2)-1)/10)+1)="","",INDEX($P$75:$W$84,MOD(((7-1)*$N$73+2)-1,10)+1,INT((((7-1)*$N$73+2)-1)/10)+1)))))</f>
        <v/>
      </c>
      <c r="F81" s="539">
        <f>IF($N$75="","",IF(OR(ISTEXT($N$73),ISTEXT($N$74),ISTEXT($N$75)),"",IF(OR(3&gt;$N$73,7&gt;$N$74,((7-1)*$N$73+3)&gt;$N$75),"",IF(INDEX($P$75:$W$84,MOD(((7-1)*$N$73+3)-1,10)+1,INT((((7-1)*$N$73+3)-1)/10)+1)="","",INDEX($P$75:$W$84,MOD(((7-1)*$N$73+3)-1,10)+1,INT((((7-1)*$N$73+3)-1)/10)+1)))))</f>
        <v/>
      </c>
      <c r="G81" s="539">
        <f>IF($N$75="","",IF(OR(ISTEXT($N$73),ISTEXT($N$74),ISTEXT($N$75)),"",IF(OR(4&gt;$N$73,7&gt;$N$74,((7-1)*$N$73+4)&gt;$N$75),"",IF(INDEX($P$75:$W$84,MOD(((7-1)*$N$73+4)-1,10)+1,INT((((7-1)*$N$73+4)-1)/10)+1)="","",INDEX($P$75:$W$84,MOD(((7-1)*$N$73+4)-1,10)+1,INT((((7-1)*$N$73+4)-1)/10)+1)))))</f>
        <v/>
      </c>
      <c r="H81" s="539">
        <f>IF($N$75="","",IF(OR(ISTEXT($N$73),ISTEXT($N$74),ISTEXT($N$75)),"",IF(OR(5&gt;$N$73,7&gt;$N$74,((7-1)*$N$73+5)&gt;$N$75),"",IF(INDEX($P$75:$W$84,MOD(((7-1)*$N$73+5)-1,10)+1,INT((((7-1)*$N$73+5)-1)/10)+1)="","",INDEX($P$75:$W$84,MOD(((7-1)*$N$73+5)-1,10)+1,INT((((7-1)*$N$73+5)-1)/10)+1)))))</f>
        <v/>
      </c>
      <c r="I81" s="539">
        <f>IF($N$75="","",IF(OR(ISTEXT($N$73),ISTEXT($N$74),ISTEXT($N$75)),"",IF(OR(6&gt;$N$73,7&gt;$N$74,((7-1)*$N$73+6)&gt;$N$75),"",IF(INDEX($P$75:$W$84,MOD(((7-1)*$N$73+6)-1,10)+1,INT((((7-1)*$N$73+6)-1)/10)+1)="","",INDEX($P$75:$W$84,MOD(((7-1)*$N$73+6)-1,10)+1,INT((((7-1)*$N$73+6)-1)/10)+1)))))</f>
        <v/>
      </c>
      <c r="J81" s="539">
        <f>IF($N$75="","",IF(OR(ISTEXT($N$73),ISTEXT($N$74),ISTEXT($N$75)),"",IF(OR(7&gt;$N$73,7&gt;$N$74,((7-1)*$N$73+7)&gt;$N$75),"",IF(INDEX($P$75:$W$84,MOD(((7-1)*$N$73+7)-1,10)+1,INT((((7-1)*$N$73+7)-1)/10)+1)="","",INDEX($P$75:$W$84,MOD(((7-1)*$N$73+7)-1,10)+1,INT((((7-1)*$N$73+7)-1)/10)+1)))))</f>
        <v/>
      </c>
      <c r="K81" s="539">
        <f>IF($N$75="","",IF(OR(ISTEXT($N$73),ISTEXT($N$74),ISTEXT($N$75)),"",IF(OR(8&gt;$N$73,7&gt;$N$74,((7-1)*$N$73+8)&gt;$N$75),"",IF(INDEX($P$75:$W$84,MOD(((7-1)*$N$73+8)-1,10)+1,INT((((7-1)*$N$73+8)-1)/10)+1)="","",INDEX($P$75:$W$84,MOD(((7-1)*$N$73+8)-1,10)+1,INT((((7-1)*$N$73+8)-1)/10)+1)))))</f>
        <v/>
      </c>
      <c r="L81" s="539">
        <f>IF($N$75="","",IF(OR(ISTEXT($N$73),ISTEXT($N$74),ISTEXT($N$75)),"",IF(OR(9&gt;$N$73,7&gt;$N$74,((7-1)*$N$73+9)&gt;$N$75),"",IF(INDEX($P$75:$W$84,MOD(((7-1)*$N$73+9)-1,10)+1,INT((((7-1)*$N$73+9)-1)/10)+1)="","",INDEX($P$75:$W$84,MOD(((7-1)*$N$73+9)-1,10)+1,INT((((7-1)*$N$73+9)-1)/10)+1)))))</f>
        <v/>
      </c>
      <c r="M81" s="539">
        <f>IF($N$75="","",IF(OR(ISTEXT($N$73),ISTEXT($N$74),ISTEXT($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IF(OR($D$73="",$G$73=""),"",IF($D$73="Round",IF(8=1,"Axis 1 (0°)",IF(8=2,"Axis 2 (90°)","")),IF(ISTEXT($N$74),"",IF(8&gt;$N$74,"",IF(ISTEXT($I$73),"",ROUND((8-0.5)*$I$73/$N$74,1))))))</f>
        <v/>
      </c>
      <c r="C82" s="538" t="n"/>
      <c r="D82" s="539">
        <f>IF($N$75="","",IF(OR(ISTEXT($N$73),ISTEXT($N$74),ISTEXT($N$75)),"",IF(OR(1&gt;$N$73,8&gt;$N$74,((8-1)*$N$73+1)&gt;$N$75),"",IF(INDEX($P$75:$W$84,MOD(((8-1)*$N$73+1)-1,10)+1,INT((((8-1)*$N$73+1)-1)/10)+1)="","",INDEX($P$75:$W$84,MOD(((8-1)*$N$73+1)-1,10)+1,INT((((8-1)*$N$73+1)-1)/10)+1)))))</f>
        <v/>
      </c>
      <c r="E82" s="539">
        <f>IF($N$75="","",IF(OR(ISTEXT($N$73),ISTEXT($N$74),ISTEXT($N$75)),"",IF(OR(2&gt;$N$73,8&gt;$N$74,((8-1)*$N$73+2)&gt;$N$75),"",IF(INDEX($P$75:$W$84,MOD(((8-1)*$N$73+2)-1,10)+1,INT((((8-1)*$N$73+2)-1)/10)+1)="","",INDEX($P$75:$W$84,MOD(((8-1)*$N$73+2)-1,10)+1,INT((((8-1)*$N$73+2)-1)/10)+1)))))</f>
        <v/>
      </c>
      <c r="F82" s="539">
        <f>IF($N$75="","",IF(OR(ISTEXT($N$73),ISTEXT($N$74),ISTEXT($N$75)),"",IF(OR(3&gt;$N$73,8&gt;$N$74,((8-1)*$N$73+3)&gt;$N$75),"",IF(INDEX($P$75:$W$84,MOD(((8-1)*$N$73+3)-1,10)+1,INT((((8-1)*$N$73+3)-1)/10)+1)="","",INDEX($P$75:$W$84,MOD(((8-1)*$N$73+3)-1,10)+1,INT((((8-1)*$N$73+3)-1)/10)+1)))))</f>
        <v/>
      </c>
      <c r="G82" s="539">
        <f>IF($N$75="","",IF(OR(ISTEXT($N$73),ISTEXT($N$74),ISTEXT($N$75)),"",IF(OR(4&gt;$N$73,8&gt;$N$74,((8-1)*$N$73+4)&gt;$N$75),"",IF(INDEX($P$75:$W$84,MOD(((8-1)*$N$73+4)-1,10)+1,INT((((8-1)*$N$73+4)-1)/10)+1)="","",INDEX($P$75:$W$84,MOD(((8-1)*$N$73+4)-1,10)+1,INT((((8-1)*$N$73+4)-1)/10)+1)))))</f>
        <v/>
      </c>
      <c r="H82" s="539">
        <f>IF($N$75="","",IF(OR(ISTEXT($N$73),ISTEXT($N$74),ISTEXT($N$75)),"",IF(OR(5&gt;$N$73,8&gt;$N$74,((8-1)*$N$73+5)&gt;$N$75),"",IF(INDEX($P$75:$W$84,MOD(((8-1)*$N$73+5)-1,10)+1,INT((((8-1)*$N$73+5)-1)/10)+1)="","",INDEX($P$75:$W$84,MOD(((8-1)*$N$73+5)-1,10)+1,INT((((8-1)*$N$73+5)-1)/10)+1)))))</f>
        <v/>
      </c>
      <c r="I82" s="539">
        <f>IF($N$75="","",IF(OR(ISTEXT($N$73),ISTEXT($N$74),ISTEXT($N$75)),"",IF(OR(6&gt;$N$73,8&gt;$N$74,((8-1)*$N$73+6)&gt;$N$75),"",IF(INDEX($P$75:$W$84,MOD(((8-1)*$N$73+6)-1,10)+1,INT((((8-1)*$N$73+6)-1)/10)+1)="","",INDEX($P$75:$W$84,MOD(((8-1)*$N$73+6)-1,10)+1,INT((((8-1)*$N$73+6)-1)/10)+1)))))</f>
        <v/>
      </c>
      <c r="J82" s="539">
        <f>IF($N$75="","",IF(OR(ISTEXT($N$73),ISTEXT($N$74),ISTEXT($N$75)),"",IF(OR(7&gt;$N$73,8&gt;$N$74,((8-1)*$N$73+7)&gt;$N$75),"",IF(INDEX($P$75:$W$84,MOD(((8-1)*$N$73+7)-1,10)+1,INT((((8-1)*$N$73+7)-1)/10)+1)="","",INDEX($P$75:$W$84,MOD(((8-1)*$N$73+7)-1,10)+1,INT((((8-1)*$N$73+7)-1)/10)+1)))))</f>
        <v/>
      </c>
      <c r="K82" s="539">
        <f>IF($N$75="","",IF(OR(ISTEXT($N$73),ISTEXT($N$74),ISTEXT($N$75)),"",IF(OR(8&gt;$N$73,8&gt;$N$74,((8-1)*$N$73+8)&gt;$N$75),"",IF(INDEX($P$75:$W$84,MOD(((8-1)*$N$73+8)-1,10)+1,INT((((8-1)*$N$73+8)-1)/10)+1)="","",INDEX($P$75:$W$84,MOD(((8-1)*$N$73+8)-1,10)+1,INT((((8-1)*$N$73+8)-1)/10)+1)))))</f>
        <v/>
      </c>
      <c r="L82" s="539">
        <f>IF($N$75="","",IF(OR(ISTEXT($N$73),ISTEXT($N$74),ISTEXT($N$75)),"",IF(OR(9&gt;$N$73,8&gt;$N$74,((8-1)*$N$73+9)&gt;$N$75),"",IF(INDEX($P$75:$W$84,MOD(((8-1)*$N$73+9)-1,10)+1,INT((((8-1)*$N$73+9)-1)/10)+1)="","",INDEX($P$75:$W$84,MOD(((8-1)*$N$73+9)-1,10)+1,INT((((8-1)*$N$73+9)-1)/10)+1)))))</f>
        <v/>
      </c>
      <c r="M82" s="539">
        <f>IF($N$75="","",IF(OR(ISTEXT($N$73),ISTEXT($N$74),ISTEXT($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IF($G$88="","",IF($D$88="Round",$G$88&amp;""" dia",$G$88&amp;""" x "&amp;$I$88&amp;""""))</f>
        <v/>
      </c>
      <c r="G86" s="173" t="n"/>
      <c r="H86" s="525">
        <f>IF(OR($D$88="",$G$88=""),"",IF($D$88="Round",IF(ISTEXT($G$88),"",ROUND(PI()*(($G$88-2*N($K$88))/2)^2/144,3)),IF($I$88="","",IF(OR(ISTEXT($G$88),ISTEXT($I$88)),"",ROUND(($G$88-2*N($K$88))*($I$88-2*N($K$88))/144,3)))))</f>
        <v/>
      </c>
      <c r="I86" s="189" t="n"/>
      <c r="J86" s="189" t="n"/>
      <c r="K86" s="189">
        <f>IF(N(J86)*N(H86)=0,"",ROUND(N(J86)*N(H86),0))</f>
        <v/>
      </c>
      <c r="L86" s="189">
        <f>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IF($N$88="","",IF($D$88="Round",$N$88&amp;" x 2 axes",IF($N$89="","",$N$88&amp;" x "&amp;$N$89)))</f>
        <v/>
      </c>
      <c r="N88" s="534">
        <f>IF(OR($D$88="",$G$88=""),"",IF($D$88="Round",IF(ISTEXT($G$88),"",IF($G$88&lt;=9,6,IF($G$88&lt;=12,8,10))),IF(ISTEXT($G$88),"",IF($G$88&lt;12,2,MIN(10,MAX(3,ROUNDUP($G$88/6,0)))))))</f>
        <v/>
      </c>
      <c r="P88" s="473" t="inlineStr">
        <is>
          <t>Quick entry – type readings in order (row by row of the grid), down this column then the next:</t>
        </is>
      </c>
    </row>
    <row r="89" ht="13.35" customHeight="1" s="162">
      <c r="B89" s="535" t="inlineStr">
        <is>
          <t>Depth↓ Pos→ (in)</t>
        </is>
      </c>
      <c r="C89" s="414" t="n"/>
      <c r="D89" s="535">
        <f>IF(ISTEXT($N$88),"",IF(OR($D$88="",$G$88="",1&gt;$N$88),"",IF($D$88="Round",IF(ISTEXT($G$88),"",ROUND(IF(1&lt;=$N$88/2,$G$88/2*(1-SQRT(($N$88-2*1+1)/$N$88)),$G$88-$G$88/2*(1-SQRT(($N$88-2*($N$88-1+1)+1)/$N$88))),1)),IF(ISTEXT($G$88),"",ROUND((1-0.5)*$G$88/$N$88,1)))))</f>
        <v/>
      </c>
      <c r="E89" s="535">
        <f>IF(ISTEXT($N$88),"",IF(OR($D$88="",$G$88="",2&gt;$N$88),"",IF($D$88="Round",IF(ISTEXT($G$88),"",ROUND(IF(2&lt;=$N$88/2,$G$88/2*(1-SQRT(($N$88-2*2+1)/$N$88)),$G$88-$G$88/2*(1-SQRT(($N$88-2*($N$88-2+1)+1)/$N$88))),1)),IF(ISTEXT($G$88),"",ROUND((2-0.5)*$G$88/$N$88,1)))))</f>
        <v/>
      </c>
      <c r="F89" s="535">
        <f>IF(ISTEXT($N$88),"",IF(OR($D$88="",$G$88="",3&gt;$N$88),"",IF($D$88="Round",IF(ISTEXT($G$88),"",ROUND(IF(3&lt;=$N$88/2,$G$88/2*(1-SQRT(($N$88-2*3+1)/$N$88)),$G$88-$G$88/2*(1-SQRT(($N$88-2*($N$88-3+1)+1)/$N$88))),1)),IF(ISTEXT($G$88),"",ROUND((3-0.5)*$G$88/$N$88,1)))))</f>
        <v/>
      </c>
      <c r="G89" s="535">
        <f>IF(ISTEXT($N$88),"",IF(OR($D$88="",$G$88="",4&gt;$N$88),"",IF($D$88="Round",IF(ISTEXT($G$88),"",ROUND(IF(4&lt;=$N$88/2,$G$88/2*(1-SQRT(($N$88-2*4+1)/$N$88)),$G$88-$G$88/2*(1-SQRT(($N$88-2*($N$88-4+1)+1)/$N$88))),1)),IF(ISTEXT($G$88),"",ROUND((4-0.5)*$G$88/$N$88,1)))))</f>
        <v/>
      </c>
      <c r="H89" s="535">
        <f>IF(ISTEXT($N$88),"",IF(OR($D$88="",$G$88="",5&gt;$N$88),"",IF($D$88="Round",IF(ISTEXT($G$88),"",ROUND(IF(5&lt;=$N$88/2,$G$88/2*(1-SQRT(($N$88-2*5+1)/$N$88)),$G$88-$G$88/2*(1-SQRT(($N$88-2*($N$88-5+1)+1)/$N$88))),1)),IF(ISTEXT($G$88),"",ROUND((5-0.5)*$G$88/$N$88,1)))))</f>
        <v/>
      </c>
      <c r="I89" s="535">
        <f>IF(ISTEXT($N$88),"",IF(OR($D$88="",$G$88="",6&gt;$N$88),"",IF($D$88="Round",IF(ISTEXT($G$88),"",ROUND(IF(6&lt;=$N$88/2,$G$88/2*(1-SQRT(($N$88-2*6+1)/$N$88)),$G$88-$G$88/2*(1-SQRT(($N$88-2*($N$88-6+1)+1)/$N$88))),1)),IF(ISTEXT($G$88),"",ROUND((6-0.5)*$G$88/$N$88,1)))))</f>
        <v/>
      </c>
      <c r="J89" s="535">
        <f>IF(ISTEXT($N$88),"",IF(OR($D$88="",$G$88="",7&gt;$N$88),"",IF($D$88="Round",IF(ISTEXT($G$88),"",ROUND(IF(7&lt;=$N$88/2,$G$88/2*(1-SQRT(($N$88-2*7+1)/$N$88)),$G$88-$G$88/2*(1-SQRT(($N$88-2*($N$88-7+1)+1)/$N$88))),1)),IF(ISTEXT($G$88),"",ROUND((7-0.5)*$G$88/$N$88,1)))))</f>
        <v/>
      </c>
      <c r="K89" s="535">
        <f>IF(ISTEXT($N$88),"",IF(OR($D$88="",$G$88="",8&gt;$N$88),"",IF($D$88="Round",IF(ISTEXT($G$88),"",ROUND(IF(8&lt;=$N$88/2,$G$88/2*(1-SQRT(($N$88-2*8+1)/$N$88)),$G$88-$G$88/2*(1-SQRT(($N$88-2*($N$88-8+1)+1)/$N$88))),1)),IF(ISTEXT($G$88),"",ROUND((8-0.5)*$G$88/$N$88,1)))))</f>
        <v/>
      </c>
      <c r="L89" s="535">
        <f>IF(ISTEXT($N$88),"",IF(OR($D$88="",$G$88="",9&gt;$N$88),"",IF($D$88="Round",IF(ISTEXT($G$88),"",ROUND(IF(9&lt;=$N$88/2,$G$88/2*(1-SQRT(($N$88-2*9+1)/$N$88)),$G$88-$G$88/2*(1-SQRT(($N$88-2*($N$88-9+1)+1)/$N$88))),1)),IF(ISTEXT($G$88),"",ROUND((9-0.5)*$G$88/$N$88,1)))))</f>
        <v/>
      </c>
      <c r="M89" s="535">
        <f>IF(ISTEXT($N$88),"",IF(OR($D$88="",$G$88="",10&gt;$N$88),"",IF($D$88="Round",IF(ISTEXT($G$88),"",ROUND(IF(10&lt;=$N$88/2,$G$88/2*(1-SQRT(($N$88-2*10+1)/$N$88)),$G$88-$G$88/2*(1-SQRT(($N$88-2*($N$88-10+1)+1)/$N$88))),1)),IF(ISTEXT($G$88),"",ROUND((10-0.5)*$G$88/$N$88,1)))))</f>
        <v/>
      </c>
      <c r="N89" s="534">
        <f>IF(OR($D$88="",$G$88=""),"",IF($D$88="Round",2,IF($I$88="","",IF(ISTEXT($I$88),"",IF($I$88&lt;12,2,MIN(8,MAX(3,ROUNDUP($I$88/6,0))))))))</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IF(OR($D$88="",$G$88=""),"",IF($D$88="Round",IF(1=1,"Axis 1 (0°)",IF(1=2,"Axis 2 (90°)","")),IF(ISTEXT($N$89),"",IF(1&gt;$N$89,"",IF(ISTEXT($I$88),"",ROUND((1-0.5)*$I$88/$N$89,1))))))</f>
        <v/>
      </c>
      <c r="C90" s="538" t="n"/>
      <c r="D90" s="539">
        <f>IF($N$90="","",IF(OR(ISTEXT($N$88),ISTEXT($N$89),ISTEXT($N$90)),"",IF(OR(1&gt;$N$88,1&gt;$N$89,((1-1)*$N$88+1)&gt;$N$90),"",IF(INDEX($P$90:$W$99,MOD(((1-1)*$N$88+1)-1,10)+1,INT((((1-1)*$N$88+1)-1)/10)+1)="","",INDEX($P$90:$W$99,MOD(((1-1)*$N$88+1)-1,10)+1,INT((((1-1)*$N$88+1)-1)/10)+1)))))</f>
        <v/>
      </c>
      <c r="E90" s="539">
        <f>IF($N$90="","",IF(OR(ISTEXT($N$88),ISTEXT($N$89),ISTEXT($N$90)),"",IF(OR(2&gt;$N$88,1&gt;$N$89,((1-1)*$N$88+2)&gt;$N$90),"",IF(INDEX($P$90:$W$99,MOD(((1-1)*$N$88+2)-1,10)+1,INT((((1-1)*$N$88+2)-1)/10)+1)="","",INDEX($P$90:$W$99,MOD(((1-1)*$N$88+2)-1,10)+1,INT((((1-1)*$N$88+2)-1)/10)+1)))))</f>
        <v/>
      </c>
      <c r="F90" s="539">
        <f>IF($N$90="","",IF(OR(ISTEXT($N$88),ISTEXT($N$89),ISTEXT($N$90)),"",IF(OR(3&gt;$N$88,1&gt;$N$89,((1-1)*$N$88+3)&gt;$N$90),"",IF(INDEX($P$90:$W$99,MOD(((1-1)*$N$88+3)-1,10)+1,INT((((1-1)*$N$88+3)-1)/10)+1)="","",INDEX($P$90:$W$99,MOD(((1-1)*$N$88+3)-1,10)+1,INT((((1-1)*$N$88+3)-1)/10)+1)))))</f>
        <v/>
      </c>
      <c r="G90" s="539">
        <f>IF($N$90="","",IF(OR(ISTEXT($N$88),ISTEXT($N$89),ISTEXT($N$90)),"",IF(OR(4&gt;$N$88,1&gt;$N$89,((1-1)*$N$88+4)&gt;$N$90),"",IF(INDEX($P$90:$W$99,MOD(((1-1)*$N$88+4)-1,10)+1,INT((((1-1)*$N$88+4)-1)/10)+1)="","",INDEX($P$90:$W$99,MOD(((1-1)*$N$88+4)-1,10)+1,INT((((1-1)*$N$88+4)-1)/10)+1)))))</f>
        <v/>
      </c>
      <c r="H90" s="539">
        <f>IF($N$90="","",IF(OR(ISTEXT($N$88),ISTEXT($N$89),ISTEXT($N$90)),"",IF(OR(5&gt;$N$88,1&gt;$N$89,((1-1)*$N$88+5)&gt;$N$90),"",IF(INDEX($P$90:$W$99,MOD(((1-1)*$N$88+5)-1,10)+1,INT((((1-1)*$N$88+5)-1)/10)+1)="","",INDEX($P$90:$W$99,MOD(((1-1)*$N$88+5)-1,10)+1,INT((((1-1)*$N$88+5)-1)/10)+1)))))</f>
        <v/>
      </c>
      <c r="I90" s="539">
        <f>IF($N$90="","",IF(OR(ISTEXT($N$88),ISTEXT($N$89),ISTEXT($N$90)),"",IF(OR(6&gt;$N$88,1&gt;$N$89,((1-1)*$N$88+6)&gt;$N$90),"",IF(INDEX($P$90:$W$99,MOD(((1-1)*$N$88+6)-1,10)+1,INT((((1-1)*$N$88+6)-1)/10)+1)="","",INDEX($P$90:$W$99,MOD(((1-1)*$N$88+6)-1,10)+1,INT((((1-1)*$N$88+6)-1)/10)+1)))))</f>
        <v/>
      </c>
      <c r="J90" s="539">
        <f>IF($N$90="","",IF(OR(ISTEXT($N$88),ISTEXT($N$89),ISTEXT($N$90)),"",IF(OR(7&gt;$N$88,1&gt;$N$89,((1-1)*$N$88+7)&gt;$N$90),"",IF(INDEX($P$90:$W$99,MOD(((1-1)*$N$88+7)-1,10)+1,INT((((1-1)*$N$88+7)-1)/10)+1)="","",INDEX($P$90:$W$99,MOD(((1-1)*$N$88+7)-1,10)+1,INT((((1-1)*$N$88+7)-1)/10)+1)))))</f>
        <v/>
      </c>
      <c r="K90" s="539">
        <f>IF($N$90="","",IF(OR(ISTEXT($N$88),ISTEXT($N$89),ISTEXT($N$90)),"",IF(OR(8&gt;$N$88,1&gt;$N$89,((1-1)*$N$88+8)&gt;$N$90),"",IF(INDEX($P$90:$W$99,MOD(((1-1)*$N$88+8)-1,10)+1,INT((((1-1)*$N$88+8)-1)/10)+1)="","",INDEX($P$90:$W$99,MOD(((1-1)*$N$88+8)-1,10)+1,INT((((1-1)*$N$88+8)-1)/10)+1)))))</f>
        <v/>
      </c>
      <c r="L90" s="539">
        <f>IF($N$90="","",IF(OR(ISTEXT($N$88),ISTEXT($N$89),ISTEXT($N$90)),"",IF(OR(9&gt;$N$88,1&gt;$N$89,((1-1)*$N$88+9)&gt;$N$90),"",IF(INDEX($P$90:$W$99,MOD(((1-1)*$N$88+9)-1,10)+1,INT((((1-1)*$N$88+9)-1)/10)+1)="","",INDEX($P$90:$W$99,MOD(((1-1)*$N$88+9)-1,10)+1,INT((((1-1)*$N$88+9)-1)/10)+1)))))</f>
        <v/>
      </c>
      <c r="M90" s="539">
        <f>IF($N$90="","",IF(OR(ISTEXT($N$88),ISTEXT($N$89),ISTEXT($N$90)),"",IF(OR(10&gt;$N$88,1&gt;$N$89,((1-1)*$N$88+10)&gt;$N$90),"",IF(INDEX($P$90:$W$99,MOD(((1-1)*$N$88+10)-1,10)+1,INT((((1-1)*$N$88+10)-1)/10)+1)="","",INDEX($P$90:$W$99,MOD(((1-1)*$N$88+10)-1,10)+1,INT((((1-1)*$N$88+10)-1)/10)+1)))))</f>
        <v/>
      </c>
      <c r="N90" s="534">
        <f>IF(OR(N88="",N89=""),"",IF(OR(ISTEXT(N88),ISTEXT(N89)),"",N88*N89))</f>
        <v/>
      </c>
      <c r="P90" s="540" t="n"/>
      <c r="Q90" s="540" t="n"/>
      <c r="R90" s="540" t="n"/>
      <c r="S90" s="540" t="n"/>
      <c r="T90" s="540" t="n"/>
      <c r="U90" s="540" t="n"/>
      <c r="V90" s="540" t="n"/>
      <c r="W90" s="540" t="n"/>
    </row>
    <row r="91" ht="13.35" customHeight="1" s="162">
      <c r="B91" s="537">
        <f>IF(OR($D$88="",$G$88=""),"",IF($D$88="Round",IF(2=1,"Axis 1 (0°)",IF(2=2,"Axis 2 (90°)","")),IF(ISTEXT($N$89),"",IF(2&gt;$N$89,"",IF(ISTEXT($I$88),"",ROUND((2-0.5)*$I$88/$N$89,1))))))</f>
        <v/>
      </c>
      <c r="C91" s="538" t="n"/>
      <c r="D91" s="539">
        <f>IF($N$90="","",IF(OR(ISTEXT($N$88),ISTEXT($N$89),ISTEXT($N$90)),"",IF(OR(1&gt;$N$88,2&gt;$N$89,((2-1)*$N$88+1)&gt;$N$90),"",IF(INDEX($P$90:$W$99,MOD(((2-1)*$N$88+1)-1,10)+1,INT((((2-1)*$N$88+1)-1)/10)+1)="","",INDEX($P$90:$W$99,MOD(((2-1)*$N$88+1)-1,10)+1,INT((((2-1)*$N$88+1)-1)/10)+1)))))</f>
        <v/>
      </c>
      <c r="E91" s="539">
        <f>IF($N$90="","",IF(OR(ISTEXT($N$88),ISTEXT($N$89),ISTEXT($N$90)),"",IF(OR(2&gt;$N$88,2&gt;$N$89,((2-1)*$N$88+2)&gt;$N$90),"",IF(INDEX($P$90:$W$99,MOD(((2-1)*$N$88+2)-1,10)+1,INT((((2-1)*$N$88+2)-1)/10)+1)="","",INDEX($P$90:$W$99,MOD(((2-1)*$N$88+2)-1,10)+1,INT((((2-1)*$N$88+2)-1)/10)+1)))))</f>
        <v/>
      </c>
      <c r="F91" s="539">
        <f>IF($N$90="","",IF(OR(ISTEXT($N$88),ISTEXT($N$89),ISTEXT($N$90)),"",IF(OR(3&gt;$N$88,2&gt;$N$89,((2-1)*$N$88+3)&gt;$N$90),"",IF(INDEX($P$90:$W$99,MOD(((2-1)*$N$88+3)-1,10)+1,INT((((2-1)*$N$88+3)-1)/10)+1)="","",INDEX($P$90:$W$99,MOD(((2-1)*$N$88+3)-1,10)+1,INT((((2-1)*$N$88+3)-1)/10)+1)))))</f>
        <v/>
      </c>
      <c r="G91" s="539">
        <f>IF($N$90="","",IF(OR(ISTEXT($N$88),ISTEXT($N$89),ISTEXT($N$90)),"",IF(OR(4&gt;$N$88,2&gt;$N$89,((2-1)*$N$88+4)&gt;$N$90),"",IF(INDEX($P$90:$W$99,MOD(((2-1)*$N$88+4)-1,10)+1,INT((((2-1)*$N$88+4)-1)/10)+1)="","",INDEX($P$90:$W$99,MOD(((2-1)*$N$88+4)-1,10)+1,INT((((2-1)*$N$88+4)-1)/10)+1)))))</f>
        <v/>
      </c>
      <c r="H91" s="539">
        <f>IF($N$90="","",IF(OR(ISTEXT($N$88),ISTEXT($N$89),ISTEXT($N$90)),"",IF(OR(5&gt;$N$88,2&gt;$N$89,((2-1)*$N$88+5)&gt;$N$90),"",IF(INDEX($P$90:$W$99,MOD(((2-1)*$N$88+5)-1,10)+1,INT((((2-1)*$N$88+5)-1)/10)+1)="","",INDEX($P$90:$W$99,MOD(((2-1)*$N$88+5)-1,10)+1,INT((((2-1)*$N$88+5)-1)/10)+1)))))</f>
        <v/>
      </c>
      <c r="I91" s="539">
        <f>IF($N$90="","",IF(OR(ISTEXT($N$88),ISTEXT($N$89),ISTEXT($N$90)),"",IF(OR(6&gt;$N$88,2&gt;$N$89,((2-1)*$N$88+6)&gt;$N$90),"",IF(INDEX($P$90:$W$99,MOD(((2-1)*$N$88+6)-1,10)+1,INT((((2-1)*$N$88+6)-1)/10)+1)="","",INDEX($P$90:$W$99,MOD(((2-1)*$N$88+6)-1,10)+1,INT((((2-1)*$N$88+6)-1)/10)+1)))))</f>
        <v/>
      </c>
      <c r="J91" s="539">
        <f>IF($N$90="","",IF(OR(ISTEXT($N$88),ISTEXT($N$89),ISTEXT($N$90)),"",IF(OR(7&gt;$N$88,2&gt;$N$89,((2-1)*$N$88+7)&gt;$N$90),"",IF(INDEX($P$90:$W$99,MOD(((2-1)*$N$88+7)-1,10)+1,INT((((2-1)*$N$88+7)-1)/10)+1)="","",INDEX($P$90:$W$99,MOD(((2-1)*$N$88+7)-1,10)+1,INT((((2-1)*$N$88+7)-1)/10)+1)))))</f>
        <v/>
      </c>
      <c r="K91" s="539">
        <f>IF($N$90="","",IF(OR(ISTEXT($N$88),ISTEXT($N$89),ISTEXT($N$90)),"",IF(OR(8&gt;$N$88,2&gt;$N$89,((2-1)*$N$88+8)&gt;$N$90),"",IF(INDEX($P$90:$W$99,MOD(((2-1)*$N$88+8)-1,10)+1,INT((((2-1)*$N$88+8)-1)/10)+1)="","",INDEX($P$90:$W$99,MOD(((2-1)*$N$88+8)-1,10)+1,INT((((2-1)*$N$88+8)-1)/10)+1)))))</f>
        <v/>
      </c>
      <c r="L91" s="539">
        <f>IF($N$90="","",IF(OR(ISTEXT($N$88),ISTEXT($N$89),ISTEXT($N$90)),"",IF(OR(9&gt;$N$88,2&gt;$N$89,((2-1)*$N$88+9)&gt;$N$90),"",IF(INDEX($P$90:$W$99,MOD(((2-1)*$N$88+9)-1,10)+1,INT((((2-1)*$N$88+9)-1)/10)+1)="","",INDEX($P$90:$W$99,MOD(((2-1)*$N$88+9)-1,10)+1,INT((((2-1)*$N$88+9)-1)/10)+1)))))</f>
        <v/>
      </c>
      <c r="M91" s="539">
        <f>IF($N$90="","",IF(OR(ISTEXT($N$88),ISTEXT($N$89),ISTEXT($N$90)),"",IF(OR(10&gt;$N$88,2&gt;$N$89,((2-1)*$N$88+10)&gt;$N$90),"",IF(INDEX($P$90:$W$99,MOD(((2-1)*$N$88+10)-1,10)+1,INT((((2-1)*$N$88+10)-1)/10)+1)="","",INDEX($P$90:$W$99,MOD(((2-1)*$N$88+10)-1,10)+1,INT((((2-1)*$N$88+10)-1)/10)+1)))))</f>
        <v/>
      </c>
      <c r="P91" s="540" t="n"/>
      <c r="Q91" s="540" t="n"/>
      <c r="R91" s="540" t="n"/>
      <c r="S91" s="540" t="n"/>
      <c r="T91" s="540" t="n"/>
      <c r="U91" s="540" t="n"/>
      <c r="V91" s="540" t="n"/>
      <c r="W91" s="540" t="n"/>
    </row>
    <row r="92" ht="13.35" customHeight="1" s="162">
      <c r="B92" s="537">
        <f>IF(OR($D$88="",$G$88=""),"",IF($D$88="Round",IF(3=1,"Axis 1 (0°)",IF(3=2,"Axis 2 (90°)","")),IF(ISTEXT($N$89),"",IF(3&gt;$N$89,"",IF(ISTEXT($I$88),"",ROUND((3-0.5)*$I$88/$N$89,1))))))</f>
        <v/>
      </c>
      <c r="C92" s="538" t="n"/>
      <c r="D92" s="539">
        <f>IF($N$90="","",IF(OR(ISTEXT($N$88),ISTEXT($N$89),ISTEXT($N$90)),"",IF(OR(1&gt;$N$88,3&gt;$N$89,((3-1)*$N$88+1)&gt;$N$90),"",IF(INDEX($P$90:$W$99,MOD(((3-1)*$N$88+1)-1,10)+1,INT((((3-1)*$N$88+1)-1)/10)+1)="","",INDEX($P$90:$W$99,MOD(((3-1)*$N$88+1)-1,10)+1,INT((((3-1)*$N$88+1)-1)/10)+1)))))</f>
        <v/>
      </c>
      <c r="E92" s="539">
        <f>IF($N$90="","",IF(OR(ISTEXT($N$88),ISTEXT($N$89),ISTEXT($N$90)),"",IF(OR(2&gt;$N$88,3&gt;$N$89,((3-1)*$N$88+2)&gt;$N$90),"",IF(INDEX($P$90:$W$99,MOD(((3-1)*$N$88+2)-1,10)+1,INT((((3-1)*$N$88+2)-1)/10)+1)="","",INDEX($P$90:$W$99,MOD(((3-1)*$N$88+2)-1,10)+1,INT((((3-1)*$N$88+2)-1)/10)+1)))))</f>
        <v/>
      </c>
      <c r="F92" s="539">
        <f>IF($N$90="","",IF(OR(ISTEXT($N$88),ISTEXT($N$89),ISTEXT($N$90)),"",IF(OR(3&gt;$N$88,3&gt;$N$89,((3-1)*$N$88+3)&gt;$N$90),"",IF(INDEX($P$90:$W$99,MOD(((3-1)*$N$88+3)-1,10)+1,INT((((3-1)*$N$88+3)-1)/10)+1)="","",INDEX($P$90:$W$99,MOD(((3-1)*$N$88+3)-1,10)+1,INT((((3-1)*$N$88+3)-1)/10)+1)))))</f>
        <v/>
      </c>
      <c r="G92" s="539">
        <f>IF($N$90="","",IF(OR(ISTEXT($N$88),ISTEXT($N$89),ISTEXT($N$90)),"",IF(OR(4&gt;$N$88,3&gt;$N$89,((3-1)*$N$88+4)&gt;$N$90),"",IF(INDEX($P$90:$W$99,MOD(((3-1)*$N$88+4)-1,10)+1,INT((((3-1)*$N$88+4)-1)/10)+1)="","",INDEX($P$90:$W$99,MOD(((3-1)*$N$88+4)-1,10)+1,INT((((3-1)*$N$88+4)-1)/10)+1)))))</f>
        <v/>
      </c>
      <c r="H92" s="539">
        <f>IF($N$90="","",IF(OR(ISTEXT($N$88),ISTEXT($N$89),ISTEXT($N$90)),"",IF(OR(5&gt;$N$88,3&gt;$N$89,((3-1)*$N$88+5)&gt;$N$90),"",IF(INDEX($P$90:$W$99,MOD(((3-1)*$N$88+5)-1,10)+1,INT((((3-1)*$N$88+5)-1)/10)+1)="","",INDEX($P$90:$W$99,MOD(((3-1)*$N$88+5)-1,10)+1,INT((((3-1)*$N$88+5)-1)/10)+1)))))</f>
        <v/>
      </c>
      <c r="I92" s="539">
        <f>IF($N$90="","",IF(OR(ISTEXT($N$88),ISTEXT($N$89),ISTEXT($N$90)),"",IF(OR(6&gt;$N$88,3&gt;$N$89,((3-1)*$N$88+6)&gt;$N$90),"",IF(INDEX($P$90:$W$99,MOD(((3-1)*$N$88+6)-1,10)+1,INT((((3-1)*$N$88+6)-1)/10)+1)="","",INDEX($P$90:$W$99,MOD(((3-1)*$N$88+6)-1,10)+1,INT((((3-1)*$N$88+6)-1)/10)+1)))))</f>
        <v/>
      </c>
      <c r="J92" s="539">
        <f>IF($N$90="","",IF(OR(ISTEXT($N$88),ISTEXT($N$89),ISTEXT($N$90)),"",IF(OR(7&gt;$N$88,3&gt;$N$89,((3-1)*$N$88+7)&gt;$N$90),"",IF(INDEX($P$90:$W$99,MOD(((3-1)*$N$88+7)-1,10)+1,INT((((3-1)*$N$88+7)-1)/10)+1)="","",INDEX($P$90:$W$99,MOD(((3-1)*$N$88+7)-1,10)+1,INT((((3-1)*$N$88+7)-1)/10)+1)))))</f>
        <v/>
      </c>
      <c r="K92" s="539">
        <f>IF($N$90="","",IF(OR(ISTEXT($N$88),ISTEXT($N$89),ISTEXT($N$90)),"",IF(OR(8&gt;$N$88,3&gt;$N$89,((3-1)*$N$88+8)&gt;$N$90),"",IF(INDEX($P$90:$W$99,MOD(((3-1)*$N$88+8)-1,10)+1,INT((((3-1)*$N$88+8)-1)/10)+1)="","",INDEX($P$90:$W$99,MOD(((3-1)*$N$88+8)-1,10)+1,INT((((3-1)*$N$88+8)-1)/10)+1)))))</f>
        <v/>
      </c>
      <c r="L92" s="539">
        <f>IF($N$90="","",IF(OR(ISTEXT($N$88),ISTEXT($N$89),ISTEXT($N$90)),"",IF(OR(9&gt;$N$88,3&gt;$N$89,((3-1)*$N$88+9)&gt;$N$90),"",IF(INDEX($P$90:$W$99,MOD(((3-1)*$N$88+9)-1,10)+1,INT((((3-1)*$N$88+9)-1)/10)+1)="","",INDEX($P$90:$W$99,MOD(((3-1)*$N$88+9)-1,10)+1,INT((((3-1)*$N$88+9)-1)/10)+1)))))</f>
        <v/>
      </c>
      <c r="M92" s="539">
        <f>IF($N$90="","",IF(OR(ISTEXT($N$88),ISTEXT($N$89),ISTEXT($N$90)),"",IF(OR(10&gt;$N$88,3&gt;$N$89,((3-1)*$N$88+10)&gt;$N$90),"",IF(INDEX($P$90:$W$99,MOD(((3-1)*$N$88+10)-1,10)+1,INT((((3-1)*$N$88+10)-1)/10)+1)="","",INDEX($P$90:$W$99,MOD(((3-1)*$N$88+10)-1,10)+1,INT((((3-1)*$N$88+10)-1)/10)+1)))))</f>
        <v/>
      </c>
      <c r="P92" s="540" t="n"/>
      <c r="Q92" s="540" t="n"/>
      <c r="R92" s="540" t="n"/>
      <c r="S92" s="540" t="n"/>
      <c r="T92" s="540" t="n"/>
      <c r="U92" s="540" t="n"/>
      <c r="V92" s="540" t="n"/>
      <c r="W92" s="540" t="n"/>
    </row>
    <row r="93" ht="13.35" customHeight="1" s="162">
      <c r="B93" s="537">
        <f>IF(OR($D$88="",$G$88=""),"",IF($D$88="Round",IF(4=1,"Axis 1 (0°)",IF(4=2,"Axis 2 (90°)","")),IF(ISTEXT($N$89),"",IF(4&gt;$N$89,"",IF(ISTEXT($I$88),"",ROUND((4-0.5)*$I$88/$N$89,1))))))</f>
        <v/>
      </c>
      <c r="C93" s="538" t="n"/>
      <c r="D93" s="539">
        <f>IF($N$90="","",IF(OR(ISTEXT($N$88),ISTEXT($N$89),ISTEXT($N$90)),"",IF(OR(1&gt;$N$88,4&gt;$N$89,((4-1)*$N$88+1)&gt;$N$90),"",IF(INDEX($P$90:$W$99,MOD(((4-1)*$N$88+1)-1,10)+1,INT((((4-1)*$N$88+1)-1)/10)+1)="","",INDEX($P$90:$W$99,MOD(((4-1)*$N$88+1)-1,10)+1,INT((((4-1)*$N$88+1)-1)/10)+1)))))</f>
        <v/>
      </c>
      <c r="E93" s="539">
        <f>IF($N$90="","",IF(OR(ISTEXT($N$88),ISTEXT($N$89),ISTEXT($N$90)),"",IF(OR(2&gt;$N$88,4&gt;$N$89,((4-1)*$N$88+2)&gt;$N$90),"",IF(INDEX($P$90:$W$99,MOD(((4-1)*$N$88+2)-1,10)+1,INT((((4-1)*$N$88+2)-1)/10)+1)="","",INDEX($P$90:$W$99,MOD(((4-1)*$N$88+2)-1,10)+1,INT((((4-1)*$N$88+2)-1)/10)+1)))))</f>
        <v/>
      </c>
      <c r="F93" s="539">
        <f>IF($N$90="","",IF(OR(ISTEXT($N$88),ISTEXT($N$89),ISTEXT($N$90)),"",IF(OR(3&gt;$N$88,4&gt;$N$89,((4-1)*$N$88+3)&gt;$N$90),"",IF(INDEX($P$90:$W$99,MOD(((4-1)*$N$88+3)-1,10)+1,INT((((4-1)*$N$88+3)-1)/10)+1)="","",INDEX($P$90:$W$99,MOD(((4-1)*$N$88+3)-1,10)+1,INT((((4-1)*$N$88+3)-1)/10)+1)))))</f>
        <v/>
      </c>
      <c r="G93" s="539">
        <f>IF($N$90="","",IF(OR(ISTEXT($N$88),ISTEXT($N$89),ISTEXT($N$90)),"",IF(OR(4&gt;$N$88,4&gt;$N$89,((4-1)*$N$88+4)&gt;$N$90),"",IF(INDEX($P$90:$W$99,MOD(((4-1)*$N$88+4)-1,10)+1,INT((((4-1)*$N$88+4)-1)/10)+1)="","",INDEX($P$90:$W$99,MOD(((4-1)*$N$88+4)-1,10)+1,INT((((4-1)*$N$88+4)-1)/10)+1)))))</f>
        <v/>
      </c>
      <c r="H93" s="539">
        <f>IF($N$90="","",IF(OR(ISTEXT($N$88),ISTEXT($N$89),ISTEXT($N$90)),"",IF(OR(5&gt;$N$88,4&gt;$N$89,((4-1)*$N$88+5)&gt;$N$90),"",IF(INDEX($P$90:$W$99,MOD(((4-1)*$N$88+5)-1,10)+1,INT((((4-1)*$N$88+5)-1)/10)+1)="","",INDEX($P$90:$W$99,MOD(((4-1)*$N$88+5)-1,10)+1,INT((((4-1)*$N$88+5)-1)/10)+1)))))</f>
        <v/>
      </c>
      <c r="I93" s="539">
        <f>IF($N$90="","",IF(OR(ISTEXT($N$88),ISTEXT($N$89),ISTEXT($N$90)),"",IF(OR(6&gt;$N$88,4&gt;$N$89,((4-1)*$N$88+6)&gt;$N$90),"",IF(INDEX($P$90:$W$99,MOD(((4-1)*$N$88+6)-1,10)+1,INT((((4-1)*$N$88+6)-1)/10)+1)="","",INDEX($P$90:$W$99,MOD(((4-1)*$N$88+6)-1,10)+1,INT((((4-1)*$N$88+6)-1)/10)+1)))))</f>
        <v/>
      </c>
      <c r="J93" s="539">
        <f>IF($N$90="","",IF(OR(ISTEXT($N$88),ISTEXT($N$89),ISTEXT($N$90)),"",IF(OR(7&gt;$N$88,4&gt;$N$89,((4-1)*$N$88+7)&gt;$N$90),"",IF(INDEX($P$90:$W$99,MOD(((4-1)*$N$88+7)-1,10)+1,INT((((4-1)*$N$88+7)-1)/10)+1)="","",INDEX($P$90:$W$99,MOD(((4-1)*$N$88+7)-1,10)+1,INT((((4-1)*$N$88+7)-1)/10)+1)))))</f>
        <v/>
      </c>
      <c r="K93" s="539">
        <f>IF($N$90="","",IF(OR(ISTEXT($N$88),ISTEXT($N$89),ISTEXT($N$90)),"",IF(OR(8&gt;$N$88,4&gt;$N$89,((4-1)*$N$88+8)&gt;$N$90),"",IF(INDEX($P$90:$W$99,MOD(((4-1)*$N$88+8)-1,10)+1,INT((((4-1)*$N$88+8)-1)/10)+1)="","",INDEX($P$90:$W$99,MOD(((4-1)*$N$88+8)-1,10)+1,INT((((4-1)*$N$88+8)-1)/10)+1)))))</f>
        <v/>
      </c>
      <c r="L93" s="539">
        <f>IF($N$90="","",IF(OR(ISTEXT($N$88),ISTEXT($N$89),ISTEXT($N$90)),"",IF(OR(9&gt;$N$88,4&gt;$N$89,((4-1)*$N$88+9)&gt;$N$90),"",IF(INDEX($P$90:$W$99,MOD(((4-1)*$N$88+9)-1,10)+1,INT((((4-1)*$N$88+9)-1)/10)+1)="","",INDEX($P$90:$W$99,MOD(((4-1)*$N$88+9)-1,10)+1,INT((((4-1)*$N$88+9)-1)/10)+1)))))</f>
        <v/>
      </c>
      <c r="M93" s="539">
        <f>IF($N$90="","",IF(OR(ISTEXT($N$88),ISTEXT($N$89),ISTEXT($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IF(OR($D$88="",$G$88=""),"",IF($D$88="Round",IF(5=1,"Axis 1 (0°)",IF(5=2,"Axis 2 (90°)","")),IF(ISTEXT($N$89),"",IF(5&gt;$N$89,"",IF(ISTEXT($I$88),"",ROUND((5-0.5)*$I$88/$N$89,1))))))</f>
        <v/>
      </c>
      <c r="C94" s="538" t="n"/>
      <c r="D94" s="539">
        <f>IF($N$90="","",IF(OR(ISTEXT($N$88),ISTEXT($N$89),ISTEXT($N$90)),"",IF(OR(1&gt;$N$88,5&gt;$N$89,((5-1)*$N$88+1)&gt;$N$90),"",IF(INDEX($P$90:$W$99,MOD(((5-1)*$N$88+1)-1,10)+1,INT((((5-1)*$N$88+1)-1)/10)+1)="","",INDEX($P$90:$W$99,MOD(((5-1)*$N$88+1)-1,10)+1,INT((((5-1)*$N$88+1)-1)/10)+1)))))</f>
        <v/>
      </c>
      <c r="E94" s="539">
        <f>IF($N$90="","",IF(OR(ISTEXT($N$88),ISTEXT($N$89),ISTEXT($N$90)),"",IF(OR(2&gt;$N$88,5&gt;$N$89,((5-1)*$N$88+2)&gt;$N$90),"",IF(INDEX($P$90:$W$99,MOD(((5-1)*$N$88+2)-1,10)+1,INT((((5-1)*$N$88+2)-1)/10)+1)="","",INDEX($P$90:$W$99,MOD(((5-1)*$N$88+2)-1,10)+1,INT((((5-1)*$N$88+2)-1)/10)+1)))))</f>
        <v/>
      </c>
      <c r="F94" s="539">
        <f>IF($N$90="","",IF(OR(ISTEXT($N$88),ISTEXT($N$89),ISTEXT($N$90)),"",IF(OR(3&gt;$N$88,5&gt;$N$89,((5-1)*$N$88+3)&gt;$N$90),"",IF(INDEX($P$90:$W$99,MOD(((5-1)*$N$88+3)-1,10)+1,INT((((5-1)*$N$88+3)-1)/10)+1)="","",INDEX($P$90:$W$99,MOD(((5-1)*$N$88+3)-1,10)+1,INT((((5-1)*$N$88+3)-1)/10)+1)))))</f>
        <v/>
      </c>
      <c r="G94" s="539">
        <f>IF($N$90="","",IF(OR(ISTEXT($N$88),ISTEXT($N$89),ISTEXT($N$90)),"",IF(OR(4&gt;$N$88,5&gt;$N$89,((5-1)*$N$88+4)&gt;$N$90),"",IF(INDEX($P$90:$W$99,MOD(((5-1)*$N$88+4)-1,10)+1,INT((((5-1)*$N$88+4)-1)/10)+1)="","",INDEX($P$90:$W$99,MOD(((5-1)*$N$88+4)-1,10)+1,INT((((5-1)*$N$88+4)-1)/10)+1)))))</f>
        <v/>
      </c>
      <c r="H94" s="539">
        <f>IF($N$90="","",IF(OR(ISTEXT($N$88),ISTEXT($N$89),ISTEXT($N$90)),"",IF(OR(5&gt;$N$88,5&gt;$N$89,((5-1)*$N$88+5)&gt;$N$90),"",IF(INDEX($P$90:$W$99,MOD(((5-1)*$N$88+5)-1,10)+1,INT((((5-1)*$N$88+5)-1)/10)+1)="","",INDEX($P$90:$W$99,MOD(((5-1)*$N$88+5)-1,10)+1,INT((((5-1)*$N$88+5)-1)/10)+1)))))</f>
        <v/>
      </c>
      <c r="I94" s="539">
        <f>IF($N$90="","",IF(OR(ISTEXT($N$88),ISTEXT($N$89),ISTEXT($N$90)),"",IF(OR(6&gt;$N$88,5&gt;$N$89,((5-1)*$N$88+6)&gt;$N$90),"",IF(INDEX($P$90:$W$99,MOD(((5-1)*$N$88+6)-1,10)+1,INT((((5-1)*$N$88+6)-1)/10)+1)="","",INDEX($P$90:$W$99,MOD(((5-1)*$N$88+6)-1,10)+1,INT((((5-1)*$N$88+6)-1)/10)+1)))))</f>
        <v/>
      </c>
      <c r="J94" s="539">
        <f>IF($N$90="","",IF(OR(ISTEXT($N$88),ISTEXT($N$89),ISTEXT($N$90)),"",IF(OR(7&gt;$N$88,5&gt;$N$89,((5-1)*$N$88+7)&gt;$N$90),"",IF(INDEX($P$90:$W$99,MOD(((5-1)*$N$88+7)-1,10)+1,INT((((5-1)*$N$88+7)-1)/10)+1)="","",INDEX($P$90:$W$99,MOD(((5-1)*$N$88+7)-1,10)+1,INT((((5-1)*$N$88+7)-1)/10)+1)))))</f>
        <v/>
      </c>
      <c r="K94" s="539">
        <f>IF($N$90="","",IF(OR(ISTEXT($N$88),ISTEXT($N$89),ISTEXT($N$90)),"",IF(OR(8&gt;$N$88,5&gt;$N$89,((5-1)*$N$88+8)&gt;$N$90),"",IF(INDEX($P$90:$W$99,MOD(((5-1)*$N$88+8)-1,10)+1,INT((((5-1)*$N$88+8)-1)/10)+1)="","",INDEX($P$90:$W$99,MOD(((5-1)*$N$88+8)-1,10)+1,INT((((5-1)*$N$88+8)-1)/10)+1)))))</f>
        <v/>
      </c>
      <c r="L94" s="539">
        <f>IF($N$90="","",IF(OR(ISTEXT($N$88),ISTEXT($N$89),ISTEXT($N$90)),"",IF(OR(9&gt;$N$88,5&gt;$N$89,((5-1)*$N$88+9)&gt;$N$90),"",IF(INDEX($P$90:$W$99,MOD(((5-1)*$N$88+9)-1,10)+1,INT((((5-1)*$N$88+9)-1)/10)+1)="","",INDEX($P$90:$W$99,MOD(((5-1)*$N$88+9)-1,10)+1,INT((((5-1)*$N$88+9)-1)/10)+1)))))</f>
        <v/>
      </c>
      <c r="M94" s="539">
        <f>IF($N$90="","",IF(OR(ISTEXT($N$88),ISTEXT($N$89),ISTEXT($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IF(OR($D$88="",$G$88=""),"",IF($D$88="Round",IF(6=1,"Axis 1 (0°)",IF(6=2,"Axis 2 (90°)","")),IF(ISTEXT($N$89),"",IF(6&gt;$N$89,"",IF(ISTEXT($I$88),"",ROUND((6-0.5)*$I$88/$N$89,1))))))</f>
        <v/>
      </c>
      <c r="C95" s="538" t="n"/>
      <c r="D95" s="539">
        <f>IF($N$90="","",IF(OR(ISTEXT($N$88),ISTEXT($N$89),ISTEXT($N$90)),"",IF(OR(1&gt;$N$88,6&gt;$N$89,((6-1)*$N$88+1)&gt;$N$90),"",IF(INDEX($P$90:$W$99,MOD(((6-1)*$N$88+1)-1,10)+1,INT((((6-1)*$N$88+1)-1)/10)+1)="","",INDEX($P$90:$W$99,MOD(((6-1)*$N$88+1)-1,10)+1,INT((((6-1)*$N$88+1)-1)/10)+1)))))</f>
        <v/>
      </c>
      <c r="E95" s="539">
        <f>IF($N$90="","",IF(OR(ISTEXT($N$88),ISTEXT($N$89),ISTEXT($N$90)),"",IF(OR(2&gt;$N$88,6&gt;$N$89,((6-1)*$N$88+2)&gt;$N$90),"",IF(INDEX($P$90:$W$99,MOD(((6-1)*$N$88+2)-1,10)+1,INT((((6-1)*$N$88+2)-1)/10)+1)="","",INDEX($P$90:$W$99,MOD(((6-1)*$N$88+2)-1,10)+1,INT((((6-1)*$N$88+2)-1)/10)+1)))))</f>
        <v/>
      </c>
      <c r="F95" s="539">
        <f>IF($N$90="","",IF(OR(ISTEXT($N$88),ISTEXT($N$89),ISTEXT($N$90)),"",IF(OR(3&gt;$N$88,6&gt;$N$89,((6-1)*$N$88+3)&gt;$N$90),"",IF(INDEX($P$90:$W$99,MOD(((6-1)*$N$88+3)-1,10)+1,INT((((6-1)*$N$88+3)-1)/10)+1)="","",INDEX($P$90:$W$99,MOD(((6-1)*$N$88+3)-1,10)+1,INT((((6-1)*$N$88+3)-1)/10)+1)))))</f>
        <v/>
      </c>
      <c r="G95" s="539">
        <f>IF($N$90="","",IF(OR(ISTEXT($N$88),ISTEXT($N$89),ISTEXT($N$90)),"",IF(OR(4&gt;$N$88,6&gt;$N$89,((6-1)*$N$88+4)&gt;$N$90),"",IF(INDEX($P$90:$W$99,MOD(((6-1)*$N$88+4)-1,10)+1,INT((((6-1)*$N$88+4)-1)/10)+1)="","",INDEX($P$90:$W$99,MOD(((6-1)*$N$88+4)-1,10)+1,INT((((6-1)*$N$88+4)-1)/10)+1)))))</f>
        <v/>
      </c>
      <c r="H95" s="539">
        <f>IF($N$90="","",IF(OR(ISTEXT($N$88),ISTEXT($N$89),ISTEXT($N$90)),"",IF(OR(5&gt;$N$88,6&gt;$N$89,((6-1)*$N$88+5)&gt;$N$90),"",IF(INDEX($P$90:$W$99,MOD(((6-1)*$N$88+5)-1,10)+1,INT((((6-1)*$N$88+5)-1)/10)+1)="","",INDEX($P$90:$W$99,MOD(((6-1)*$N$88+5)-1,10)+1,INT((((6-1)*$N$88+5)-1)/10)+1)))))</f>
        <v/>
      </c>
      <c r="I95" s="539">
        <f>IF($N$90="","",IF(OR(ISTEXT($N$88),ISTEXT($N$89),ISTEXT($N$90)),"",IF(OR(6&gt;$N$88,6&gt;$N$89,((6-1)*$N$88+6)&gt;$N$90),"",IF(INDEX($P$90:$W$99,MOD(((6-1)*$N$88+6)-1,10)+1,INT((((6-1)*$N$88+6)-1)/10)+1)="","",INDEX($P$90:$W$99,MOD(((6-1)*$N$88+6)-1,10)+1,INT((((6-1)*$N$88+6)-1)/10)+1)))))</f>
        <v/>
      </c>
      <c r="J95" s="539">
        <f>IF($N$90="","",IF(OR(ISTEXT($N$88),ISTEXT($N$89),ISTEXT($N$90)),"",IF(OR(7&gt;$N$88,6&gt;$N$89,((6-1)*$N$88+7)&gt;$N$90),"",IF(INDEX($P$90:$W$99,MOD(((6-1)*$N$88+7)-1,10)+1,INT((((6-1)*$N$88+7)-1)/10)+1)="","",INDEX($P$90:$W$99,MOD(((6-1)*$N$88+7)-1,10)+1,INT((((6-1)*$N$88+7)-1)/10)+1)))))</f>
        <v/>
      </c>
      <c r="K95" s="539">
        <f>IF($N$90="","",IF(OR(ISTEXT($N$88),ISTEXT($N$89),ISTEXT($N$90)),"",IF(OR(8&gt;$N$88,6&gt;$N$89,((6-1)*$N$88+8)&gt;$N$90),"",IF(INDEX($P$90:$W$99,MOD(((6-1)*$N$88+8)-1,10)+1,INT((((6-1)*$N$88+8)-1)/10)+1)="","",INDEX($P$90:$W$99,MOD(((6-1)*$N$88+8)-1,10)+1,INT((((6-1)*$N$88+8)-1)/10)+1)))))</f>
        <v/>
      </c>
      <c r="L95" s="539">
        <f>IF($N$90="","",IF(OR(ISTEXT($N$88),ISTEXT($N$89),ISTEXT($N$90)),"",IF(OR(9&gt;$N$88,6&gt;$N$89,((6-1)*$N$88+9)&gt;$N$90),"",IF(INDEX($P$90:$W$99,MOD(((6-1)*$N$88+9)-1,10)+1,INT((((6-1)*$N$88+9)-1)/10)+1)="","",INDEX($P$90:$W$99,MOD(((6-1)*$N$88+9)-1,10)+1,INT((((6-1)*$N$88+9)-1)/10)+1)))))</f>
        <v/>
      </c>
      <c r="M95" s="539">
        <f>IF($N$90="","",IF(OR(ISTEXT($N$88),ISTEXT($N$89),ISTEXT($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IF(OR($D$88="",$G$88=""),"",IF($D$88="Round",IF(7=1,"Axis 1 (0°)",IF(7=2,"Axis 2 (90°)","")),IF(ISTEXT($N$89),"",IF(7&gt;$N$89,"",IF(ISTEXT($I$88),"",ROUND((7-0.5)*$I$88/$N$89,1))))))</f>
        <v/>
      </c>
      <c r="C96" s="538" t="n"/>
      <c r="D96" s="539">
        <f>IF($N$90="","",IF(OR(ISTEXT($N$88),ISTEXT($N$89),ISTEXT($N$90)),"",IF(OR(1&gt;$N$88,7&gt;$N$89,((7-1)*$N$88+1)&gt;$N$90),"",IF(INDEX($P$90:$W$99,MOD(((7-1)*$N$88+1)-1,10)+1,INT((((7-1)*$N$88+1)-1)/10)+1)="","",INDEX($P$90:$W$99,MOD(((7-1)*$N$88+1)-1,10)+1,INT((((7-1)*$N$88+1)-1)/10)+1)))))</f>
        <v/>
      </c>
      <c r="E96" s="539">
        <f>IF($N$90="","",IF(OR(ISTEXT($N$88),ISTEXT($N$89),ISTEXT($N$90)),"",IF(OR(2&gt;$N$88,7&gt;$N$89,((7-1)*$N$88+2)&gt;$N$90),"",IF(INDEX($P$90:$W$99,MOD(((7-1)*$N$88+2)-1,10)+1,INT((((7-1)*$N$88+2)-1)/10)+1)="","",INDEX($P$90:$W$99,MOD(((7-1)*$N$88+2)-1,10)+1,INT((((7-1)*$N$88+2)-1)/10)+1)))))</f>
        <v/>
      </c>
      <c r="F96" s="539">
        <f>IF($N$90="","",IF(OR(ISTEXT($N$88),ISTEXT($N$89),ISTEXT($N$90)),"",IF(OR(3&gt;$N$88,7&gt;$N$89,((7-1)*$N$88+3)&gt;$N$90),"",IF(INDEX($P$90:$W$99,MOD(((7-1)*$N$88+3)-1,10)+1,INT((((7-1)*$N$88+3)-1)/10)+1)="","",INDEX($P$90:$W$99,MOD(((7-1)*$N$88+3)-1,10)+1,INT((((7-1)*$N$88+3)-1)/10)+1)))))</f>
        <v/>
      </c>
      <c r="G96" s="539">
        <f>IF($N$90="","",IF(OR(ISTEXT($N$88),ISTEXT($N$89),ISTEXT($N$90)),"",IF(OR(4&gt;$N$88,7&gt;$N$89,((7-1)*$N$88+4)&gt;$N$90),"",IF(INDEX($P$90:$W$99,MOD(((7-1)*$N$88+4)-1,10)+1,INT((((7-1)*$N$88+4)-1)/10)+1)="","",INDEX($P$90:$W$99,MOD(((7-1)*$N$88+4)-1,10)+1,INT((((7-1)*$N$88+4)-1)/10)+1)))))</f>
        <v/>
      </c>
      <c r="H96" s="539">
        <f>IF($N$90="","",IF(OR(ISTEXT($N$88),ISTEXT($N$89),ISTEXT($N$90)),"",IF(OR(5&gt;$N$88,7&gt;$N$89,((7-1)*$N$88+5)&gt;$N$90),"",IF(INDEX($P$90:$W$99,MOD(((7-1)*$N$88+5)-1,10)+1,INT((((7-1)*$N$88+5)-1)/10)+1)="","",INDEX($P$90:$W$99,MOD(((7-1)*$N$88+5)-1,10)+1,INT((((7-1)*$N$88+5)-1)/10)+1)))))</f>
        <v/>
      </c>
      <c r="I96" s="539">
        <f>IF($N$90="","",IF(OR(ISTEXT($N$88),ISTEXT($N$89),ISTEXT($N$90)),"",IF(OR(6&gt;$N$88,7&gt;$N$89,((7-1)*$N$88+6)&gt;$N$90),"",IF(INDEX($P$90:$W$99,MOD(((7-1)*$N$88+6)-1,10)+1,INT((((7-1)*$N$88+6)-1)/10)+1)="","",INDEX($P$90:$W$99,MOD(((7-1)*$N$88+6)-1,10)+1,INT((((7-1)*$N$88+6)-1)/10)+1)))))</f>
        <v/>
      </c>
      <c r="J96" s="539">
        <f>IF($N$90="","",IF(OR(ISTEXT($N$88),ISTEXT($N$89),ISTEXT($N$90)),"",IF(OR(7&gt;$N$88,7&gt;$N$89,((7-1)*$N$88+7)&gt;$N$90),"",IF(INDEX($P$90:$W$99,MOD(((7-1)*$N$88+7)-1,10)+1,INT((((7-1)*$N$88+7)-1)/10)+1)="","",INDEX($P$90:$W$99,MOD(((7-1)*$N$88+7)-1,10)+1,INT((((7-1)*$N$88+7)-1)/10)+1)))))</f>
        <v/>
      </c>
      <c r="K96" s="539">
        <f>IF($N$90="","",IF(OR(ISTEXT($N$88),ISTEXT($N$89),ISTEXT($N$90)),"",IF(OR(8&gt;$N$88,7&gt;$N$89,((7-1)*$N$88+8)&gt;$N$90),"",IF(INDEX($P$90:$W$99,MOD(((7-1)*$N$88+8)-1,10)+1,INT((((7-1)*$N$88+8)-1)/10)+1)="","",INDEX($P$90:$W$99,MOD(((7-1)*$N$88+8)-1,10)+1,INT((((7-1)*$N$88+8)-1)/10)+1)))))</f>
        <v/>
      </c>
      <c r="L96" s="539">
        <f>IF($N$90="","",IF(OR(ISTEXT($N$88),ISTEXT($N$89),ISTEXT($N$90)),"",IF(OR(9&gt;$N$88,7&gt;$N$89,((7-1)*$N$88+9)&gt;$N$90),"",IF(INDEX($P$90:$W$99,MOD(((7-1)*$N$88+9)-1,10)+1,INT((((7-1)*$N$88+9)-1)/10)+1)="","",INDEX($P$90:$W$99,MOD(((7-1)*$N$88+9)-1,10)+1,INT((((7-1)*$N$88+9)-1)/10)+1)))))</f>
        <v/>
      </c>
      <c r="M96" s="539">
        <f>IF($N$90="","",IF(OR(ISTEXT($N$88),ISTEXT($N$89),ISTEXT($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IF(OR($D$88="",$G$88=""),"",IF($D$88="Round",IF(8=1,"Axis 1 (0°)",IF(8=2,"Axis 2 (90°)","")),IF(ISTEXT($N$89),"",IF(8&gt;$N$89,"",IF(ISTEXT($I$88),"",ROUND((8-0.5)*$I$88/$N$89,1))))))</f>
        <v/>
      </c>
      <c r="C97" s="538" t="n"/>
      <c r="D97" s="539">
        <f>IF($N$90="","",IF(OR(ISTEXT($N$88),ISTEXT($N$89),ISTEXT($N$90)),"",IF(OR(1&gt;$N$88,8&gt;$N$89,((8-1)*$N$88+1)&gt;$N$90),"",IF(INDEX($P$90:$W$99,MOD(((8-1)*$N$88+1)-1,10)+1,INT((((8-1)*$N$88+1)-1)/10)+1)="","",INDEX($P$90:$W$99,MOD(((8-1)*$N$88+1)-1,10)+1,INT((((8-1)*$N$88+1)-1)/10)+1)))))</f>
        <v/>
      </c>
      <c r="E97" s="539">
        <f>IF($N$90="","",IF(OR(ISTEXT($N$88),ISTEXT($N$89),ISTEXT($N$90)),"",IF(OR(2&gt;$N$88,8&gt;$N$89,((8-1)*$N$88+2)&gt;$N$90),"",IF(INDEX($P$90:$W$99,MOD(((8-1)*$N$88+2)-1,10)+1,INT((((8-1)*$N$88+2)-1)/10)+1)="","",INDEX($P$90:$W$99,MOD(((8-1)*$N$88+2)-1,10)+1,INT((((8-1)*$N$88+2)-1)/10)+1)))))</f>
        <v/>
      </c>
      <c r="F97" s="539">
        <f>IF($N$90="","",IF(OR(ISTEXT($N$88),ISTEXT($N$89),ISTEXT($N$90)),"",IF(OR(3&gt;$N$88,8&gt;$N$89,((8-1)*$N$88+3)&gt;$N$90),"",IF(INDEX($P$90:$W$99,MOD(((8-1)*$N$88+3)-1,10)+1,INT((((8-1)*$N$88+3)-1)/10)+1)="","",INDEX($P$90:$W$99,MOD(((8-1)*$N$88+3)-1,10)+1,INT((((8-1)*$N$88+3)-1)/10)+1)))))</f>
        <v/>
      </c>
      <c r="G97" s="539">
        <f>IF($N$90="","",IF(OR(ISTEXT($N$88),ISTEXT($N$89),ISTEXT($N$90)),"",IF(OR(4&gt;$N$88,8&gt;$N$89,((8-1)*$N$88+4)&gt;$N$90),"",IF(INDEX($P$90:$W$99,MOD(((8-1)*$N$88+4)-1,10)+1,INT((((8-1)*$N$88+4)-1)/10)+1)="","",INDEX($P$90:$W$99,MOD(((8-1)*$N$88+4)-1,10)+1,INT((((8-1)*$N$88+4)-1)/10)+1)))))</f>
        <v/>
      </c>
      <c r="H97" s="539">
        <f>IF($N$90="","",IF(OR(ISTEXT($N$88),ISTEXT($N$89),ISTEXT($N$90)),"",IF(OR(5&gt;$N$88,8&gt;$N$89,((8-1)*$N$88+5)&gt;$N$90),"",IF(INDEX($P$90:$W$99,MOD(((8-1)*$N$88+5)-1,10)+1,INT((((8-1)*$N$88+5)-1)/10)+1)="","",INDEX($P$90:$W$99,MOD(((8-1)*$N$88+5)-1,10)+1,INT((((8-1)*$N$88+5)-1)/10)+1)))))</f>
        <v/>
      </c>
      <c r="I97" s="539">
        <f>IF($N$90="","",IF(OR(ISTEXT($N$88),ISTEXT($N$89),ISTEXT($N$90)),"",IF(OR(6&gt;$N$88,8&gt;$N$89,((8-1)*$N$88+6)&gt;$N$90),"",IF(INDEX($P$90:$W$99,MOD(((8-1)*$N$88+6)-1,10)+1,INT((((8-1)*$N$88+6)-1)/10)+1)="","",INDEX($P$90:$W$99,MOD(((8-1)*$N$88+6)-1,10)+1,INT((((8-1)*$N$88+6)-1)/10)+1)))))</f>
        <v/>
      </c>
      <c r="J97" s="539">
        <f>IF($N$90="","",IF(OR(ISTEXT($N$88),ISTEXT($N$89),ISTEXT($N$90)),"",IF(OR(7&gt;$N$88,8&gt;$N$89,((8-1)*$N$88+7)&gt;$N$90),"",IF(INDEX($P$90:$W$99,MOD(((8-1)*$N$88+7)-1,10)+1,INT((((8-1)*$N$88+7)-1)/10)+1)="","",INDEX($P$90:$W$99,MOD(((8-1)*$N$88+7)-1,10)+1,INT((((8-1)*$N$88+7)-1)/10)+1)))))</f>
        <v/>
      </c>
      <c r="K97" s="539">
        <f>IF($N$90="","",IF(OR(ISTEXT($N$88),ISTEXT($N$89),ISTEXT($N$90)),"",IF(OR(8&gt;$N$88,8&gt;$N$89,((8-1)*$N$88+8)&gt;$N$90),"",IF(INDEX($P$90:$W$99,MOD(((8-1)*$N$88+8)-1,10)+1,INT((((8-1)*$N$88+8)-1)/10)+1)="","",INDEX($P$90:$W$99,MOD(((8-1)*$N$88+8)-1,10)+1,INT((((8-1)*$N$88+8)-1)/10)+1)))))</f>
        <v/>
      </c>
      <c r="L97" s="539">
        <f>IF($N$90="","",IF(OR(ISTEXT($N$88),ISTEXT($N$89),ISTEXT($N$90)),"",IF(OR(9&gt;$N$88,8&gt;$N$89,((8-1)*$N$88+9)&gt;$N$90),"",IF(INDEX($P$90:$W$99,MOD(((8-1)*$N$88+9)-1,10)+1,INT((((8-1)*$N$88+9)-1)/10)+1)="","",INDEX($P$90:$W$99,MOD(((8-1)*$N$88+9)-1,10)+1,INT((((8-1)*$N$88+9)-1)/10)+1)))))</f>
        <v/>
      </c>
      <c r="M97" s="539">
        <f>IF($N$90="","",IF(OR(ISTEXT($N$88),ISTEXT($N$89),ISTEXT($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IF($G$107="","",IF($D$107="Round",$G$107&amp;""" dia",$G$107&amp;""" x "&amp;$I$107&amp;""""))</f>
        <v/>
      </c>
      <c r="G105" s="173" t="n"/>
      <c r="H105" s="525">
        <f>IF(OR($D$107="",$G$107=""),"",IF($D$107="Round",IF(ISTEXT($G$107),"",ROUND(PI()*(($G$107-2*N($K$107))/2)^2/144,3)),IF($I$107="","",IF(OR(ISTEXT($G$107),ISTEXT($I$107)),"",ROUND(($G$107-2*N($K$107))*($I$107-2*N($K$107))/144,3)))))</f>
        <v/>
      </c>
      <c r="I105" s="189" t="n"/>
      <c r="J105" s="189" t="n"/>
      <c r="K105" s="189">
        <f>IF(N(J105)*N(H105)=0,"",ROUND(N(J105)*N(H105),0))</f>
        <v/>
      </c>
      <c r="L105" s="189">
        <f>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IF($N$107="","",IF($D$107="Round",$N$107&amp;" x 2 axes",IF($N$108="","",$N$107&amp;" x "&amp;$N$108)))</f>
        <v/>
      </c>
      <c r="N107" s="534">
        <f>IF(OR($D$107="",$G$107=""),"",IF($D$107="Round",IF(ISTEXT($G$107),"",IF($G$107&lt;=9,6,IF($G$107&lt;=12,8,10))),IF(ISTEXT($G$107),"",IF($G$107&lt;12,2,MIN(10,MAX(3,ROUNDUP($G$107/6,0)))))))</f>
        <v/>
      </c>
      <c r="P107" s="473" t="inlineStr">
        <is>
          <t>Quick entry – type readings in order (row by row of the grid), down this column then the next:</t>
        </is>
      </c>
    </row>
    <row r="108" ht="13.35" customHeight="1" s="162">
      <c r="B108" s="535" t="inlineStr">
        <is>
          <t>Depth↓ Pos→ (in)</t>
        </is>
      </c>
      <c r="C108" s="414" t="n"/>
      <c r="D108" s="535">
        <f>IF(ISTEXT($N$107),"",IF(OR($D$107="",$G$107="",1&gt;$N$107),"",IF($D$107="Round",IF(ISTEXT($G$107),"",ROUND(IF(1&lt;=$N$107/2,$G$107/2*(1-SQRT(($N$107-2*1+1)/$N$107)),$G$107-$G$107/2*(1-SQRT(($N$107-2*($N$107-1+1)+1)/$N$107))),1)),IF(ISTEXT($G$107),"",ROUND((1-0.5)*$G$107/$N$107,1)))))</f>
        <v/>
      </c>
      <c r="E108" s="535">
        <f>IF(ISTEXT($N$107),"",IF(OR($D$107="",$G$107="",2&gt;$N$107),"",IF($D$107="Round",IF(ISTEXT($G$107),"",ROUND(IF(2&lt;=$N$107/2,$G$107/2*(1-SQRT(($N$107-2*2+1)/$N$107)),$G$107-$G$107/2*(1-SQRT(($N$107-2*($N$107-2+1)+1)/$N$107))),1)),IF(ISTEXT($G$107),"",ROUND((2-0.5)*$G$107/$N$107,1)))))</f>
        <v/>
      </c>
      <c r="F108" s="535">
        <f>IF(ISTEXT($N$107),"",IF(OR($D$107="",$G$107="",3&gt;$N$107),"",IF($D$107="Round",IF(ISTEXT($G$107),"",ROUND(IF(3&lt;=$N$107/2,$G$107/2*(1-SQRT(($N$107-2*3+1)/$N$107)),$G$107-$G$107/2*(1-SQRT(($N$107-2*($N$107-3+1)+1)/$N$107))),1)),IF(ISTEXT($G$107),"",ROUND((3-0.5)*$G$107/$N$107,1)))))</f>
        <v/>
      </c>
      <c r="G108" s="535">
        <f>IF(ISTEXT($N$107),"",IF(OR($D$107="",$G$107="",4&gt;$N$107),"",IF($D$107="Round",IF(ISTEXT($G$107),"",ROUND(IF(4&lt;=$N$107/2,$G$107/2*(1-SQRT(($N$107-2*4+1)/$N$107)),$G$107-$G$107/2*(1-SQRT(($N$107-2*($N$107-4+1)+1)/$N$107))),1)),IF(ISTEXT($G$107),"",ROUND((4-0.5)*$G$107/$N$107,1)))))</f>
        <v/>
      </c>
      <c r="H108" s="535">
        <f>IF(ISTEXT($N$107),"",IF(OR($D$107="",$G$107="",5&gt;$N$107),"",IF($D$107="Round",IF(ISTEXT($G$107),"",ROUND(IF(5&lt;=$N$107/2,$G$107/2*(1-SQRT(($N$107-2*5+1)/$N$107)),$G$107-$G$107/2*(1-SQRT(($N$107-2*($N$107-5+1)+1)/$N$107))),1)),IF(ISTEXT($G$107),"",ROUND((5-0.5)*$G$107/$N$107,1)))))</f>
        <v/>
      </c>
      <c r="I108" s="535">
        <f>IF(ISTEXT($N$107),"",IF(OR($D$107="",$G$107="",6&gt;$N$107),"",IF($D$107="Round",IF(ISTEXT($G$107),"",ROUND(IF(6&lt;=$N$107/2,$G$107/2*(1-SQRT(($N$107-2*6+1)/$N$107)),$G$107-$G$107/2*(1-SQRT(($N$107-2*($N$107-6+1)+1)/$N$107))),1)),IF(ISTEXT($G$107),"",ROUND((6-0.5)*$G$107/$N$107,1)))))</f>
        <v/>
      </c>
      <c r="J108" s="535">
        <f>IF(ISTEXT($N$107),"",IF(OR($D$107="",$G$107="",7&gt;$N$107),"",IF($D$107="Round",IF(ISTEXT($G$107),"",ROUND(IF(7&lt;=$N$107/2,$G$107/2*(1-SQRT(($N$107-2*7+1)/$N$107)),$G$107-$G$107/2*(1-SQRT(($N$107-2*($N$107-7+1)+1)/$N$107))),1)),IF(ISTEXT($G$107),"",ROUND((7-0.5)*$G$107/$N$107,1)))))</f>
        <v/>
      </c>
      <c r="K108" s="535">
        <f>IF(ISTEXT($N$107),"",IF(OR($D$107="",$G$107="",8&gt;$N$107),"",IF($D$107="Round",IF(ISTEXT($G$107),"",ROUND(IF(8&lt;=$N$107/2,$G$107/2*(1-SQRT(($N$107-2*8+1)/$N$107)),$G$107-$G$107/2*(1-SQRT(($N$107-2*($N$107-8+1)+1)/$N$107))),1)),IF(ISTEXT($G$107),"",ROUND((8-0.5)*$G$107/$N$107,1)))))</f>
        <v/>
      </c>
      <c r="L108" s="535">
        <f>IF(ISTEXT($N$107),"",IF(OR($D$107="",$G$107="",9&gt;$N$107),"",IF($D$107="Round",IF(ISTEXT($G$107),"",ROUND(IF(9&lt;=$N$107/2,$G$107/2*(1-SQRT(($N$107-2*9+1)/$N$107)),$G$107-$G$107/2*(1-SQRT(($N$107-2*($N$107-9+1)+1)/$N$107))),1)),IF(ISTEXT($G$107),"",ROUND((9-0.5)*$G$107/$N$107,1)))))</f>
        <v/>
      </c>
      <c r="M108" s="535">
        <f>IF(ISTEXT($N$107),"",IF(OR($D$107="",$G$107="",10&gt;$N$107),"",IF($D$107="Round",IF(ISTEXT($G$107),"",ROUND(IF(10&lt;=$N$107/2,$G$107/2*(1-SQRT(($N$107-2*10+1)/$N$107)),$G$107-$G$107/2*(1-SQRT(($N$107-2*($N$107-10+1)+1)/$N$107))),1)),IF(ISTEXT($G$107),"",ROUND((10-0.5)*$G$107/$N$107,1)))))</f>
        <v/>
      </c>
      <c r="N108" s="534">
        <f>IF(OR($D$107="",$G$107=""),"",IF($D$107="Round",2,IF($I$107="","",IF(ISTEXT($I$107),"",IF($I$107&lt;12,2,MIN(8,MAX(3,ROUNDUP($I$107/6,0))))))))</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IF(OR($D$107="",$G$107=""),"",IF($D$107="Round",IF(1=1,"Axis 1 (0°)",IF(1=2,"Axis 2 (90°)","")),IF(ISTEXT($N$108),"",IF(1&gt;$N$108,"",IF(ISTEXT($I$107),"",ROUND((1-0.5)*$I$107/$N$108,1))))))</f>
        <v/>
      </c>
      <c r="C109" s="538" t="n"/>
      <c r="D109" s="539">
        <f>IF($N$109="","",IF(OR(ISTEXT($N$107),ISTEXT($N$108),ISTEXT($N$109)),"",IF(OR(1&gt;$N$107,1&gt;$N$108,((1-1)*$N$107+1)&gt;$N$109),"",IF(INDEX($P$109:$W$118,MOD(((1-1)*$N$107+1)-1,10)+1,INT((((1-1)*$N$107+1)-1)/10)+1)="","",INDEX($P$109:$W$118,MOD(((1-1)*$N$107+1)-1,10)+1,INT((((1-1)*$N$107+1)-1)/10)+1)))))</f>
        <v/>
      </c>
      <c r="E109" s="539">
        <f>IF($N$109="","",IF(OR(ISTEXT($N$107),ISTEXT($N$108),ISTEXT($N$109)),"",IF(OR(2&gt;$N$107,1&gt;$N$108,((1-1)*$N$107+2)&gt;$N$109),"",IF(INDEX($P$109:$W$118,MOD(((1-1)*$N$107+2)-1,10)+1,INT((((1-1)*$N$107+2)-1)/10)+1)="","",INDEX($P$109:$W$118,MOD(((1-1)*$N$107+2)-1,10)+1,INT((((1-1)*$N$107+2)-1)/10)+1)))))</f>
        <v/>
      </c>
      <c r="F109" s="539">
        <f>IF($N$109="","",IF(OR(ISTEXT($N$107),ISTEXT($N$108),ISTEXT($N$109)),"",IF(OR(3&gt;$N$107,1&gt;$N$108,((1-1)*$N$107+3)&gt;$N$109),"",IF(INDEX($P$109:$W$118,MOD(((1-1)*$N$107+3)-1,10)+1,INT((((1-1)*$N$107+3)-1)/10)+1)="","",INDEX($P$109:$W$118,MOD(((1-1)*$N$107+3)-1,10)+1,INT((((1-1)*$N$107+3)-1)/10)+1)))))</f>
        <v/>
      </c>
      <c r="G109" s="539">
        <f>IF($N$109="","",IF(OR(ISTEXT($N$107),ISTEXT($N$108),ISTEXT($N$109)),"",IF(OR(4&gt;$N$107,1&gt;$N$108,((1-1)*$N$107+4)&gt;$N$109),"",IF(INDEX($P$109:$W$118,MOD(((1-1)*$N$107+4)-1,10)+1,INT((((1-1)*$N$107+4)-1)/10)+1)="","",INDEX($P$109:$W$118,MOD(((1-1)*$N$107+4)-1,10)+1,INT((((1-1)*$N$107+4)-1)/10)+1)))))</f>
        <v/>
      </c>
      <c r="H109" s="539">
        <f>IF($N$109="","",IF(OR(ISTEXT($N$107),ISTEXT($N$108),ISTEXT($N$109)),"",IF(OR(5&gt;$N$107,1&gt;$N$108,((1-1)*$N$107+5)&gt;$N$109),"",IF(INDEX($P$109:$W$118,MOD(((1-1)*$N$107+5)-1,10)+1,INT((((1-1)*$N$107+5)-1)/10)+1)="","",INDEX($P$109:$W$118,MOD(((1-1)*$N$107+5)-1,10)+1,INT((((1-1)*$N$107+5)-1)/10)+1)))))</f>
        <v/>
      </c>
      <c r="I109" s="539">
        <f>IF($N$109="","",IF(OR(ISTEXT($N$107),ISTEXT($N$108),ISTEXT($N$109)),"",IF(OR(6&gt;$N$107,1&gt;$N$108,((1-1)*$N$107+6)&gt;$N$109),"",IF(INDEX($P$109:$W$118,MOD(((1-1)*$N$107+6)-1,10)+1,INT((((1-1)*$N$107+6)-1)/10)+1)="","",INDEX($P$109:$W$118,MOD(((1-1)*$N$107+6)-1,10)+1,INT((((1-1)*$N$107+6)-1)/10)+1)))))</f>
        <v/>
      </c>
      <c r="J109" s="539">
        <f>IF($N$109="","",IF(OR(ISTEXT($N$107),ISTEXT($N$108),ISTEXT($N$109)),"",IF(OR(7&gt;$N$107,1&gt;$N$108,((1-1)*$N$107+7)&gt;$N$109),"",IF(INDEX($P$109:$W$118,MOD(((1-1)*$N$107+7)-1,10)+1,INT((((1-1)*$N$107+7)-1)/10)+1)="","",INDEX($P$109:$W$118,MOD(((1-1)*$N$107+7)-1,10)+1,INT((((1-1)*$N$107+7)-1)/10)+1)))))</f>
        <v/>
      </c>
      <c r="K109" s="539">
        <f>IF($N$109="","",IF(OR(ISTEXT($N$107),ISTEXT($N$108),ISTEXT($N$109)),"",IF(OR(8&gt;$N$107,1&gt;$N$108,((1-1)*$N$107+8)&gt;$N$109),"",IF(INDEX($P$109:$W$118,MOD(((1-1)*$N$107+8)-1,10)+1,INT((((1-1)*$N$107+8)-1)/10)+1)="","",INDEX($P$109:$W$118,MOD(((1-1)*$N$107+8)-1,10)+1,INT((((1-1)*$N$107+8)-1)/10)+1)))))</f>
        <v/>
      </c>
      <c r="L109" s="539">
        <f>IF($N$109="","",IF(OR(ISTEXT($N$107),ISTEXT($N$108),ISTEXT($N$109)),"",IF(OR(9&gt;$N$107,1&gt;$N$108,((1-1)*$N$107+9)&gt;$N$109),"",IF(INDEX($P$109:$W$118,MOD(((1-1)*$N$107+9)-1,10)+1,INT((((1-1)*$N$107+9)-1)/10)+1)="","",INDEX($P$109:$W$118,MOD(((1-1)*$N$107+9)-1,10)+1,INT((((1-1)*$N$107+9)-1)/10)+1)))))</f>
        <v/>
      </c>
      <c r="M109" s="539">
        <f>IF($N$109="","",IF(OR(ISTEXT($N$107),ISTEXT($N$108),ISTEXT($N$109)),"",IF(OR(10&gt;$N$107,1&gt;$N$108,((1-1)*$N$107+10)&gt;$N$109),"",IF(INDEX($P$109:$W$118,MOD(((1-1)*$N$107+10)-1,10)+1,INT((((1-1)*$N$107+10)-1)/10)+1)="","",INDEX($P$109:$W$118,MOD(((1-1)*$N$107+10)-1,10)+1,INT((((1-1)*$N$107+10)-1)/10)+1)))))</f>
        <v/>
      </c>
      <c r="N109" s="534">
        <f>IF(OR(N107="",N108=""),"",IF(OR(ISTEXT(N107),ISTEXT(N108)),"",N107*N108))</f>
        <v/>
      </c>
      <c r="P109" s="540" t="n"/>
      <c r="Q109" s="540" t="n"/>
      <c r="R109" s="540" t="n"/>
      <c r="S109" s="540" t="n"/>
      <c r="T109" s="540" t="n"/>
      <c r="U109" s="540" t="n"/>
      <c r="V109" s="540" t="n"/>
      <c r="W109" s="540" t="n"/>
    </row>
    <row r="110" ht="13.35" customHeight="1" s="162">
      <c r="B110" s="537">
        <f>IF(OR($D$107="",$G$107=""),"",IF($D$107="Round",IF(2=1,"Axis 1 (0°)",IF(2=2,"Axis 2 (90°)","")),IF(ISTEXT($N$108),"",IF(2&gt;$N$108,"",IF(ISTEXT($I$107),"",ROUND((2-0.5)*$I$107/$N$108,1))))))</f>
        <v/>
      </c>
      <c r="C110" s="538" t="n"/>
      <c r="D110" s="539">
        <f>IF($N$109="","",IF(OR(ISTEXT($N$107),ISTEXT($N$108),ISTEXT($N$109)),"",IF(OR(1&gt;$N$107,2&gt;$N$108,((2-1)*$N$107+1)&gt;$N$109),"",IF(INDEX($P$109:$W$118,MOD(((2-1)*$N$107+1)-1,10)+1,INT((((2-1)*$N$107+1)-1)/10)+1)="","",INDEX($P$109:$W$118,MOD(((2-1)*$N$107+1)-1,10)+1,INT((((2-1)*$N$107+1)-1)/10)+1)))))</f>
        <v/>
      </c>
      <c r="E110" s="539">
        <f>IF($N$109="","",IF(OR(ISTEXT($N$107),ISTEXT($N$108),ISTEXT($N$109)),"",IF(OR(2&gt;$N$107,2&gt;$N$108,((2-1)*$N$107+2)&gt;$N$109),"",IF(INDEX($P$109:$W$118,MOD(((2-1)*$N$107+2)-1,10)+1,INT((((2-1)*$N$107+2)-1)/10)+1)="","",INDEX($P$109:$W$118,MOD(((2-1)*$N$107+2)-1,10)+1,INT((((2-1)*$N$107+2)-1)/10)+1)))))</f>
        <v/>
      </c>
      <c r="F110" s="539">
        <f>IF($N$109="","",IF(OR(ISTEXT($N$107),ISTEXT($N$108),ISTEXT($N$109)),"",IF(OR(3&gt;$N$107,2&gt;$N$108,((2-1)*$N$107+3)&gt;$N$109),"",IF(INDEX($P$109:$W$118,MOD(((2-1)*$N$107+3)-1,10)+1,INT((((2-1)*$N$107+3)-1)/10)+1)="","",INDEX($P$109:$W$118,MOD(((2-1)*$N$107+3)-1,10)+1,INT((((2-1)*$N$107+3)-1)/10)+1)))))</f>
        <v/>
      </c>
      <c r="G110" s="539">
        <f>IF($N$109="","",IF(OR(ISTEXT($N$107),ISTEXT($N$108),ISTEXT($N$109)),"",IF(OR(4&gt;$N$107,2&gt;$N$108,((2-1)*$N$107+4)&gt;$N$109),"",IF(INDEX($P$109:$W$118,MOD(((2-1)*$N$107+4)-1,10)+1,INT((((2-1)*$N$107+4)-1)/10)+1)="","",INDEX($P$109:$W$118,MOD(((2-1)*$N$107+4)-1,10)+1,INT((((2-1)*$N$107+4)-1)/10)+1)))))</f>
        <v/>
      </c>
      <c r="H110" s="539">
        <f>IF($N$109="","",IF(OR(ISTEXT($N$107),ISTEXT($N$108),ISTEXT($N$109)),"",IF(OR(5&gt;$N$107,2&gt;$N$108,((2-1)*$N$107+5)&gt;$N$109),"",IF(INDEX($P$109:$W$118,MOD(((2-1)*$N$107+5)-1,10)+1,INT((((2-1)*$N$107+5)-1)/10)+1)="","",INDEX($P$109:$W$118,MOD(((2-1)*$N$107+5)-1,10)+1,INT((((2-1)*$N$107+5)-1)/10)+1)))))</f>
        <v/>
      </c>
      <c r="I110" s="539">
        <f>IF($N$109="","",IF(OR(ISTEXT($N$107),ISTEXT($N$108),ISTEXT($N$109)),"",IF(OR(6&gt;$N$107,2&gt;$N$108,((2-1)*$N$107+6)&gt;$N$109),"",IF(INDEX($P$109:$W$118,MOD(((2-1)*$N$107+6)-1,10)+1,INT((((2-1)*$N$107+6)-1)/10)+1)="","",INDEX($P$109:$W$118,MOD(((2-1)*$N$107+6)-1,10)+1,INT((((2-1)*$N$107+6)-1)/10)+1)))))</f>
        <v/>
      </c>
      <c r="J110" s="539">
        <f>IF($N$109="","",IF(OR(ISTEXT($N$107),ISTEXT($N$108),ISTEXT($N$109)),"",IF(OR(7&gt;$N$107,2&gt;$N$108,((2-1)*$N$107+7)&gt;$N$109),"",IF(INDEX($P$109:$W$118,MOD(((2-1)*$N$107+7)-1,10)+1,INT((((2-1)*$N$107+7)-1)/10)+1)="","",INDEX($P$109:$W$118,MOD(((2-1)*$N$107+7)-1,10)+1,INT((((2-1)*$N$107+7)-1)/10)+1)))))</f>
        <v/>
      </c>
      <c r="K110" s="539">
        <f>IF($N$109="","",IF(OR(ISTEXT($N$107),ISTEXT($N$108),ISTEXT($N$109)),"",IF(OR(8&gt;$N$107,2&gt;$N$108,((2-1)*$N$107+8)&gt;$N$109),"",IF(INDEX($P$109:$W$118,MOD(((2-1)*$N$107+8)-1,10)+1,INT((((2-1)*$N$107+8)-1)/10)+1)="","",INDEX($P$109:$W$118,MOD(((2-1)*$N$107+8)-1,10)+1,INT((((2-1)*$N$107+8)-1)/10)+1)))))</f>
        <v/>
      </c>
      <c r="L110" s="539">
        <f>IF($N$109="","",IF(OR(ISTEXT($N$107),ISTEXT($N$108),ISTEXT($N$109)),"",IF(OR(9&gt;$N$107,2&gt;$N$108,((2-1)*$N$107+9)&gt;$N$109),"",IF(INDEX($P$109:$W$118,MOD(((2-1)*$N$107+9)-1,10)+1,INT((((2-1)*$N$107+9)-1)/10)+1)="","",INDEX($P$109:$W$118,MOD(((2-1)*$N$107+9)-1,10)+1,INT((((2-1)*$N$107+9)-1)/10)+1)))))</f>
        <v/>
      </c>
      <c r="M110" s="539">
        <f>IF($N$109="","",IF(OR(ISTEXT($N$107),ISTEXT($N$108),ISTEXT($N$109)),"",IF(OR(10&gt;$N$107,2&gt;$N$108,((2-1)*$N$107+10)&gt;$N$109),"",IF(INDEX($P$109:$W$118,MOD(((2-1)*$N$107+10)-1,10)+1,INT((((2-1)*$N$107+10)-1)/10)+1)="","",INDEX($P$109:$W$118,MOD(((2-1)*$N$107+10)-1,10)+1,INT((((2-1)*$N$107+10)-1)/10)+1)))))</f>
        <v/>
      </c>
      <c r="P110" s="540" t="n"/>
      <c r="Q110" s="540" t="n"/>
      <c r="R110" s="540" t="n"/>
      <c r="S110" s="540" t="n"/>
      <c r="T110" s="540" t="n"/>
      <c r="U110" s="540" t="n"/>
      <c r="V110" s="540" t="n"/>
      <c r="W110" s="540" t="n"/>
    </row>
    <row r="111" ht="13.35" customHeight="1" s="162">
      <c r="B111" s="537">
        <f>IF(OR($D$107="",$G$107=""),"",IF($D$107="Round",IF(3=1,"Axis 1 (0°)",IF(3=2,"Axis 2 (90°)","")),IF(ISTEXT($N$108),"",IF(3&gt;$N$108,"",IF(ISTEXT($I$107),"",ROUND((3-0.5)*$I$107/$N$108,1))))))</f>
        <v/>
      </c>
      <c r="C111" s="538" t="n"/>
      <c r="D111" s="539">
        <f>IF($N$109="","",IF(OR(ISTEXT($N$107),ISTEXT($N$108),ISTEXT($N$109)),"",IF(OR(1&gt;$N$107,3&gt;$N$108,((3-1)*$N$107+1)&gt;$N$109),"",IF(INDEX($P$109:$W$118,MOD(((3-1)*$N$107+1)-1,10)+1,INT((((3-1)*$N$107+1)-1)/10)+1)="","",INDEX($P$109:$W$118,MOD(((3-1)*$N$107+1)-1,10)+1,INT((((3-1)*$N$107+1)-1)/10)+1)))))</f>
        <v/>
      </c>
      <c r="E111" s="539">
        <f>IF($N$109="","",IF(OR(ISTEXT($N$107),ISTEXT($N$108),ISTEXT($N$109)),"",IF(OR(2&gt;$N$107,3&gt;$N$108,((3-1)*$N$107+2)&gt;$N$109),"",IF(INDEX($P$109:$W$118,MOD(((3-1)*$N$107+2)-1,10)+1,INT((((3-1)*$N$107+2)-1)/10)+1)="","",INDEX($P$109:$W$118,MOD(((3-1)*$N$107+2)-1,10)+1,INT((((3-1)*$N$107+2)-1)/10)+1)))))</f>
        <v/>
      </c>
      <c r="F111" s="539">
        <f>IF($N$109="","",IF(OR(ISTEXT($N$107),ISTEXT($N$108),ISTEXT($N$109)),"",IF(OR(3&gt;$N$107,3&gt;$N$108,((3-1)*$N$107+3)&gt;$N$109),"",IF(INDEX($P$109:$W$118,MOD(((3-1)*$N$107+3)-1,10)+1,INT((((3-1)*$N$107+3)-1)/10)+1)="","",INDEX($P$109:$W$118,MOD(((3-1)*$N$107+3)-1,10)+1,INT((((3-1)*$N$107+3)-1)/10)+1)))))</f>
        <v/>
      </c>
      <c r="G111" s="539">
        <f>IF($N$109="","",IF(OR(ISTEXT($N$107),ISTEXT($N$108),ISTEXT($N$109)),"",IF(OR(4&gt;$N$107,3&gt;$N$108,((3-1)*$N$107+4)&gt;$N$109),"",IF(INDEX($P$109:$W$118,MOD(((3-1)*$N$107+4)-1,10)+1,INT((((3-1)*$N$107+4)-1)/10)+1)="","",INDEX($P$109:$W$118,MOD(((3-1)*$N$107+4)-1,10)+1,INT((((3-1)*$N$107+4)-1)/10)+1)))))</f>
        <v/>
      </c>
      <c r="H111" s="539">
        <f>IF($N$109="","",IF(OR(ISTEXT($N$107),ISTEXT($N$108),ISTEXT($N$109)),"",IF(OR(5&gt;$N$107,3&gt;$N$108,((3-1)*$N$107+5)&gt;$N$109),"",IF(INDEX($P$109:$W$118,MOD(((3-1)*$N$107+5)-1,10)+1,INT((((3-1)*$N$107+5)-1)/10)+1)="","",INDEX($P$109:$W$118,MOD(((3-1)*$N$107+5)-1,10)+1,INT((((3-1)*$N$107+5)-1)/10)+1)))))</f>
        <v/>
      </c>
      <c r="I111" s="539">
        <f>IF($N$109="","",IF(OR(ISTEXT($N$107),ISTEXT($N$108),ISTEXT($N$109)),"",IF(OR(6&gt;$N$107,3&gt;$N$108,((3-1)*$N$107+6)&gt;$N$109),"",IF(INDEX($P$109:$W$118,MOD(((3-1)*$N$107+6)-1,10)+1,INT((((3-1)*$N$107+6)-1)/10)+1)="","",INDEX($P$109:$W$118,MOD(((3-1)*$N$107+6)-1,10)+1,INT((((3-1)*$N$107+6)-1)/10)+1)))))</f>
        <v/>
      </c>
      <c r="J111" s="539">
        <f>IF($N$109="","",IF(OR(ISTEXT($N$107),ISTEXT($N$108),ISTEXT($N$109)),"",IF(OR(7&gt;$N$107,3&gt;$N$108,((3-1)*$N$107+7)&gt;$N$109),"",IF(INDEX($P$109:$W$118,MOD(((3-1)*$N$107+7)-1,10)+1,INT((((3-1)*$N$107+7)-1)/10)+1)="","",INDEX($P$109:$W$118,MOD(((3-1)*$N$107+7)-1,10)+1,INT((((3-1)*$N$107+7)-1)/10)+1)))))</f>
        <v/>
      </c>
      <c r="K111" s="539">
        <f>IF($N$109="","",IF(OR(ISTEXT($N$107),ISTEXT($N$108),ISTEXT($N$109)),"",IF(OR(8&gt;$N$107,3&gt;$N$108,((3-1)*$N$107+8)&gt;$N$109),"",IF(INDEX($P$109:$W$118,MOD(((3-1)*$N$107+8)-1,10)+1,INT((((3-1)*$N$107+8)-1)/10)+1)="","",INDEX($P$109:$W$118,MOD(((3-1)*$N$107+8)-1,10)+1,INT((((3-1)*$N$107+8)-1)/10)+1)))))</f>
        <v/>
      </c>
      <c r="L111" s="539">
        <f>IF($N$109="","",IF(OR(ISTEXT($N$107),ISTEXT($N$108),ISTEXT($N$109)),"",IF(OR(9&gt;$N$107,3&gt;$N$108,((3-1)*$N$107+9)&gt;$N$109),"",IF(INDEX($P$109:$W$118,MOD(((3-1)*$N$107+9)-1,10)+1,INT((((3-1)*$N$107+9)-1)/10)+1)="","",INDEX($P$109:$W$118,MOD(((3-1)*$N$107+9)-1,10)+1,INT((((3-1)*$N$107+9)-1)/10)+1)))))</f>
        <v/>
      </c>
      <c r="M111" s="539">
        <f>IF($N$109="","",IF(OR(ISTEXT($N$107),ISTEXT($N$108),ISTEXT($N$109)),"",IF(OR(10&gt;$N$107,3&gt;$N$108,((3-1)*$N$107+10)&gt;$N$109),"",IF(INDEX($P$109:$W$118,MOD(((3-1)*$N$107+10)-1,10)+1,INT((((3-1)*$N$107+10)-1)/10)+1)="","",INDEX($P$109:$W$118,MOD(((3-1)*$N$107+10)-1,10)+1,INT((((3-1)*$N$107+10)-1)/10)+1)))))</f>
        <v/>
      </c>
      <c r="P111" s="540" t="n"/>
      <c r="Q111" s="540" t="n"/>
      <c r="R111" s="540" t="n"/>
      <c r="S111" s="540" t="n"/>
      <c r="T111" s="540" t="n"/>
      <c r="U111" s="540" t="n"/>
      <c r="V111" s="540" t="n"/>
      <c r="W111" s="540" t="n"/>
    </row>
    <row r="112" ht="13.35" customHeight="1" s="162">
      <c r="B112" s="537">
        <f>IF(OR($D$107="",$G$107=""),"",IF($D$107="Round",IF(4=1,"Axis 1 (0°)",IF(4=2,"Axis 2 (90°)","")),IF(ISTEXT($N$108),"",IF(4&gt;$N$108,"",IF(ISTEXT($I$107),"",ROUND((4-0.5)*$I$107/$N$108,1))))))</f>
        <v/>
      </c>
      <c r="C112" s="538" t="n"/>
      <c r="D112" s="539">
        <f>IF($N$109="","",IF(OR(ISTEXT($N$107),ISTEXT($N$108),ISTEXT($N$109)),"",IF(OR(1&gt;$N$107,4&gt;$N$108,((4-1)*$N$107+1)&gt;$N$109),"",IF(INDEX($P$109:$W$118,MOD(((4-1)*$N$107+1)-1,10)+1,INT((((4-1)*$N$107+1)-1)/10)+1)="","",INDEX($P$109:$W$118,MOD(((4-1)*$N$107+1)-1,10)+1,INT((((4-1)*$N$107+1)-1)/10)+1)))))</f>
        <v/>
      </c>
      <c r="E112" s="539">
        <f>IF($N$109="","",IF(OR(ISTEXT($N$107),ISTEXT($N$108),ISTEXT($N$109)),"",IF(OR(2&gt;$N$107,4&gt;$N$108,((4-1)*$N$107+2)&gt;$N$109),"",IF(INDEX($P$109:$W$118,MOD(((4-1)*$N$107+2)-1,10)+1,INT((((4-1)*$N$107+2)-1)/10)+1)="","",INDEX($P$109:$W$118,MOD(((4-1)*$N$107+2)-1,10)+1,INT((((4-1)*$N$107+2)-1)/10)+1)))))</f>
        <v/>
      </c>
      <c r="F112" s="539">
        <f>IF($N$109="","",IF(OR(ISTEXT($N$107),ISTEXT($N$108),ISTEXT($N$109)),"",IF(OR(3&gt;$N$107,4&gt;$N$108,((4-1)*$N$107+3)&gt;$N$109),"",IF(INDEX($P$109:$W$118,MOD(((4-1)*$N$107+3)-1,10)+1,INT((((4-1)*$N$107+3)-1)/10)+1)="","",INDEX($P$109:$W$118,MOD(((4-1)*$N$107+3)-1,10)+1,INT((((4-1)*$N$107+3)-1)/10)+1)))))</f>
        <v/>
      </c>
      <c r="G112" s="539">
        <f>IF($N$109="","",IF(OR(ISTEXT($N$107),ISTEXT($N$108),ISTEXT($N$109)),"",IF(OR(4&gt;$N$107,4&gt;$N$108,((4-1)*$N$107+4)&gt;$N$109),"",IF(INDEX($P$109:$W$118,MOD(((4-1)*$N$107+4)-1,10)+1,INT((((4-1)*$N$107+4)-1)/10)+1)="","",INDEX($P$109:$W$118,MOD(((4-1)*$N$107+4)-1,10)+1,INT((((4-1)*$N$107+4)-1)/10)+1)))))</f>
        <v/>
      </c>
      <c r="H112" s="539">
        <f>IF($N$109="","",IF(OR(ISTEXT($N$107),ISTEXT($N$108),ISTEXT($N$109)),"",IF(OR(5&gt;$N$107,4&gt;$N$108,((4-1)*$N$107+5)&gt;$N$109),"",IF(INDEX($P$109:$W$118,MOD(((4-1)*$N$107+5)-1,10)+1,INT((((4-1)*$N$107+5)-1)/10)+1)="","",INDEX($P$109:$W$118,MOD(((4-1)*$N$107+5)-1,10)+1,INT((((4-1)*$N$107+5)-1)/10)+1)))))</f>
        <v/>
      </c>
      <c r="I112" s="539">
        <f>IF($N$109="","",IF(OR(ISTEXT($N$107),ISTEXT($N$108),ISTEXT($N$109)),"",IF(OR(6&gt;$N$107,4&gt;$N$108,((4-1)*$N$107+6)&gt;$N$109),"",IF(INDEX($P$109:$W$118,MOD(((4-1)*$N$107+6)-1,10)+1,INT((((4-1)*$N$107+6)-1)/10)+1)="","",INDEX($P$109:$W$118,MOD(((4-1)*$N$107+6)-1,10)+1,INT((((4-1)*$N$107+6)-1)/10)+1)))))</f>
        <v/>
      </c>
      <c r="J112" s="539">
        <f>IF($N$109="","",IF(OR(ISTEXT($N$107),ISTEXT($N$108),ISTEXT($N$109)),"",IF(OR(7&gt;$N$107,4&gt;$N$108,((4-1)*$N$107+7)&gt;$N$109),"",IF(INDEX($P$109:$W$118,MOD(((4-1)*$N$107+7)-1,10)+1,INT((((4-1)*$N$107+7)-1)/10)+1)="","",INDEX($P$109:$W$118,MOD(((4-1)*$N$107+7)-1,10)+1,INT((((4-1)*$N$107+7)-1)/10)+1)))))</f>
        <v/>
      </c>
      <c r="K112" s="539">
        <f>IF($N$109="","",IF(OR(ISTEXT($N$107),ISTEXT($N$108),ISTEXT($N$109)),"",IF(OR(8&gt;$N$107,4&gt;$N$108,((4-1)*$N$107+8)&gt;$N$109),"",IF(INDEX($P$109:$W$118,MOD(((4-1)*$N$107+8)-1,10)+1,INT((((4-1)*$N$107+8)-1)/10)+1)="","",INDEX($P$109:$W$118,MOD(((4-1)*$N$107+8)-1,10)+1,INT((((4-1)*$N$107+8)-1)/10)+1)))))</f>
        <v/>
      </c>
      <c r="L112" s="539">
        <f>IF($N$109="","",IF(OR(ISTEXT($N$107),ISTEXT($N$108),ISTEXT($N$109)),"",IF(OR(9&gt;$N$107,4&gt;$N$108,((4-1)*$N$107+9)&gt;$N$109),"",IF(INDEX($P$109:$W$118,MOD(((4-1)*$N$107+9)-1,10)+1,INT((((4-1)*$N$107+9)-1)/10)+1)="","",INDEX($P$109:$W$118,MOD(((4-1)*$N$107+9)-1,10)+1,INT((((4-1)*$N$107+9)-1)/10)+1)))))</f>
        <v/>
      </c>
      <c r="M112" s="539">
        <f>IF($N$109="","",IF(OR(ISTEXT($N$107),ISTEXT($N$108),ISTEXT($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IF(OR($D$107="",$G$107=""),"",IF($D$107="Round",IF(5=1,"Axis 1 (0°)",IF(5=2,"Axis 2 (90°)","")),IF(ISTEXT($N$108),"",IF(5&gt;$N$108,"",IF(ISTEXT($I$107),"",ROUND((5-0.5)*$I$107/$N$108,1))))))</f>
        <v/>
      </c>
      <c r="C113" s="538" t="n"/>
      <c r="D113" s="539">
        <f>IF($N$109="","",IF(OR(ISTEXT($N$107),ISTEXT($N$108),ISTEXT($N$109)),"",IF(OR(1&gt;$N$107,5&gt;$N$108,((5-1)*$N$107+1)&gt;$N$109),"",IF(INDEX($P$109:$W$118,MOD(((5-1)*$N$107+1)-1,10)+1,INT((((5-1)*$N$107+1)-1)/10)+1)="","",INDEX($P$109:$W$118,MOD(((5-1)*$N$107+1)-1,10)+1,INT((((5-1)*$N$107+1)-1)/10)+1)))))</f>
        <v/>
      </c>
      <c r="E113" s="539">
        <f>IF($N$109="","",IF(OR(ISTEXT($N$107),ISTEXT($N$108),ISTEXT($N$109)),"",IF(OR(2&gt;$N$107,5&gt;$N$108,((5-1)*$N$107+2)&gt;$N$109),"",IF(INDEX($P$109:$W$118,MOD(((5-1)*$N$107+2)-1,10)+1,INT((((5-1)*$N$107+2)-1)/10)+1)="","",INDEX($P$109:$W$118,MOD(((5-1)*$N$107+2)-1,10)+1,INT((((5-1)*$N$107+2)-1)/10)+1)))))</f>
        <v/>
      </c>
      <c r="F113" s="539">
        <f>IF($N$109="","",IF(OR(ISTEXT($N$107),ISTEXT($N$108),ISTEXT($N$109)),"",IF(OR(3&gt;$N$107,5&gt;$N$108,((5-1)*$N$107+3)&gt;$N$109),"",IF(INDEX($P$109:$W$118,MOD(((5-1)*$N$107+3)-1,10)+1,INT((((5-1)*$N$107+3)-1)/10)+1)="","",INDEX($P$109:$W$118,MOD(((5-1)*$N$107+3)-1,10)+1,INT((((5-1)*$N$107+3)-1)/10)+1)))))</f>
        <v/>
      </c>
      <c r="G113" s="539">
        <f>IF($N$109="","",IF(OR(ISTEXT($N$107),ISTEXT($N$108),ISTEXT($N$109)),"",IF(OR(4&gt;$N$107,5&gt;$N$108,((5-1)*$N$107+4)&gt;$N$109),"",IF(INDEX($P$109:$W$118,MOD(((5-1)*$N$107+4)-1,10)+1,INT((((5-1)*$N$107+4)-1)/10)+1)="","",INDEX($P$109:$W$118,MOD(((5-1)*$N$107+4)-1,10)+1,INT((((5-1)*$N$107+4)-1)/10)+1)))))</f>
        <v/>
      </c>
      <c r="H113" s="539">
        <f>IF($N$109="","",IF(OR(ISTEXT($N$107),ISTEXT($N$108),ISTEXT($N$109)),"",IF(OR(5&gt;$N$107,5&gt;$N$108,((5-1)*$N$107+5)&gt;$N$109),"",IF(INDEX($P$109:$W$118,MOD(((5-1)*$N$107+5)-1,10)+1,INT((((5-1)*$N$107+5)-1)/10)+1)="","",INDEX($P$109:$W$118,MOD(((5-1)*$N$107+5)-1,10)+1,INT((((5-1)*$N$107+5)-1)/10)+1)))))</f>
        <v/>
      </c>
      <c r="I113" s="539">
        <f>IF($N$109="","",IF(OR(ISTEXT($N$107),ISTEXT($N$108),ISTEXT($N$109)),"",IF(OR(6&gt;$N$107,5&gt;$N$108,((5-1)*$N$107+6)&gt;$N$109),"",IF(INDEX($P$109:$W$118,MOD(((5-1)*$N$107+6)-1,10)+1,INT((((5-1)*$N$107+6)-1)/10)+1)="","",INDEX($P$109:$W$118,MOD(((5-1)*$N$107+6)-1,10)+1,INT((((5-1)*$N$107+6)-1)/10)+1)))))</f>
        <v/>
      </c>
      <c r="J113" s="539">
        <f>IF($N$109="","",IF(OR(ISTEXT($N$107),ISTEXT($N$108),ISTEXT($N$109)),"",IF(OR(7&gt;$N$107,5&gt;$N$108,((5-1)*$N$107+7)&gt;$N$109),"",IF(INDEX($P$109:$W$118,MOD(((5-1)*$N$107+7)-1,10)+1,INT((((5-1)*$N$107+7)-1)/10)+1)="","",INDEX($P$109:$W$118,MOD(((5-1)*$N$107+7)-1,10)+1,INT((((5-1)*$N$107+7)-1)/10)+1)))))</f>
        <v/>
      </c>
      <c r="K113" s="539">
        <f>IF($N$109="","",IF(OR(ISTEXT($N$107),ISTEXT($N$108),ISTEXT($N$109)),"",IF(OR(8&gt;$N$107,5&gt;$N$108,((5-1)*$N$107+8)&gt;$N$109),"",IF(INDEX($P$109:$W$118,MOD(((5-1)*$N$107+8)-1,10)+1,INT((((5-1)*$N$107+8)-1)/10)+1)="","",INDEX($P$109:$W$118,MOD(((5-1)*$N$107+8)-1,10)+1,INT((((5-1)*$N$107+8)-1)/10)+1)))))</f>
        <v/>
      </c>
      <c r="L113" s="539">
        <f>IF($N$109="","",IF(OR(ISTEXT($N$107),ISTEXT($N$108),ISTEXT($N$109)),"",IF(OR(9&gt;$N$107,5&gt;$N$108,((5-1)*$N$107+9)&gt;$N$109),"",IF(INDEX($P$109:$W$118,MOD(((5-1)*$N$107+9)-1,10)+1,INT((((5-1)*$N$107+9)-1)/10)+1)="","",INDEX($P$109:$W$118,MOD(((5-1)*$N$107+9)-1,10)+1,INT((((5-1)*$N$107+9)-1)/10)+1)))))</f>
        <v/>
      </c>
      <c r="M113" s="539">
        <f>IF($N$109="","",IF(OR(ISTEXT($N$107),ISTEXT($N$108),ISTEXT($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IF(OR($D$107="",$G$107=""),"",IF($D$107="Round",IF(6=1,"Axis 1 (0°)",IF(6=2,"Axis 2 (90°)","")),IF(ISTEXT($N$108),"",IF(6&gt;$N$108,"",IF(ISTEXT($I$107),"",ROUND((6-0.5)*$I$107/$N$108,1))))))</f>
        <v/>
      </c>
      <c r="C114" s="538" t="n"/>
      <c r="D114" s="539">
        <f>IF($N$109="","",IF(OR(ISTEXT($N$107),ISTEXT($N$108),ISTEXT($N$109)),"",IF(OR(1&gt;$N$107,6&gt;$N$108,((6-1)*$N$107+1)&gt;$N$109),"",IF(INDEX($P$109:$W$118,MOD(((6-1)*$N$107+1)-1,10)+1,INT((((6-1)*$N$107+1)-1)/10)+1)="","",INDEX($P$109:$W$118,MOD(((6-1)*$N$107+1)-1,10)+1,INT((((6-1)*$N$107+1)-1)/10)+1)))))</f>
        <v/>
      </c>
      <c r="E114" s="539">
        <f>IF($N$109="","",IF(OR(ISTEXT($N$107),ISTEXT($N$108),ISTEXT($N$109)),"",IF(OR(2&gt;$N$107,6&gt;$N$108,((6-1)*$N$107+2)&gt;$N$109),"",IF(INDEX($P$109:$W$118,MOD(((6-1)*$N$107+2)-1,10)+1,INT((((6-1)*$N$107+2)-1)/10)+1)="","",INDEX($P$109:$W$118,MOD(((6-1)*$N$107+2)-1,10)+1,INT((((6-1)*$N$107+2)-1)/10)+1)))))</f>
        <v/>
      </c>
      <c r="F114" s="539">
        <f>IF($N$109="","",IF(OR(ISTEXT($N$107),ISTEXT($N$108),ISTEXT($N$109)),"",IF(OR(3&gt;$N$107,6&gt;$N$108,((6-1)*$N$107+3)&gt;$N$109),"",IF(INDEX($P$109:$W$118,MOD(((6-1)*$N$107+3)-1,10)+1,INT((((6-1)*$N$107+3)-1)/10)+1)="","",INDEX($P$109:$W$118,MOD(((6-1)*$N$107+3)-1,10)+1,INT((((6-1)*$N$107+3)-1)/10)+1)))))</f>
        <v/>
      </c>
      <c r="G114" s="539">
        <f>IF($N$109="","",IF(OR(ISTEXT($N$107),ISTEXT($N$108),ISTEXT($N$109)),"",IF(OR(4&gt;$N$107,6&gt;$N$108,((6-1)*$N$107+4)&gt;$N$109),"",IF(INDEX($P$109:$W$118,MOD(((6-1)*$N$107+4)-1,10)+1,INT((((6-1)*$N$107+4)-1)/10)+1)="","",INDEX($P$109:$W$118,MOD(((6-1)*$N$107+4)-1,10)+1,INT((((6-1)*$N$107+4)-1)/10)+1)))))</f>
        <v/>
      </c>
      <c r="H114" s="539">
        <f>IF($N$109="","",IF(OR(ISTEXT($N$107),ISTEXT($N$108),ISTEXT($N$109)),"",IF(OR(5&gt;$N$107,6&gt;$N$108,((6-1)*$N$107+5)&gt;$N$109),"",IF(INDEX($P$109:$W$118,MOD(((6-1)*$N$107+5)-1,10)+1,INT((((6-1)*$N$107+5)-1)/10)+1)="","",INDEX($P$109:$W$118,MOD(((6-1)*$N$107+5)-1,10)+1,INT((((6-1)*$N$107+5)-1)/10)+1)))))</f>
        <v/>
      </c>
      <c r="I114" s="539">
        <f>IF($N$109="","",IF(OR(ISTEXT($N$107),ISTEXT($N$108),ISTEXT($N$109)),"",IF(OR(6&gt;$N$107,6&gt;$N$108,((6-1)*$N$107+6)&gt;$N$109),"",IF(INDEX($P$109:$W$118,MOD(((6-1)*$N$107+6)-1,10)+1,INT((((6-1)*$N$107+6)-1)/10)+1)="","",INDEX($P$109:$W$118,MOD(((6-1)*$N$107+6)-1,10)+1,INT((((6-1)*$N$107+6)-1)/10)+1)))))</f>
        <v/>
      </c>
      <c r="J114" s="539">
        <f>IF($N$109="","",IF(OR(ISTEXT($N$107),ISTEXT($N$108),ISTEXT($N$109)),"",IF(OR(7&gt;$N$107,6&gt;$N$108,((6-1)*$N$107+7)&gt;$N$109),"",IF(INDEX($P$109:$W$118,MOD(((6-1)*$N$107+7)-1,10)+1,INT((((6-1)*$N$107+7)-1)/10)+1)="","",INDEX($P$109:$W$118,MOD(((6-1)*$N$107+7)-1,10)+1,INT((((6-1)*$N$107+7)-1)/10)+1)))))</f>
        <v/>
      </c>
      <c r="K114" s="539">
        <f>IF($N$109="","",IF(OR(ISTEXT($N$107),ISTEXT($N$108),ISTEXT($N$109)),"",IF(OR(8&gt;$N$107,6&gt;$N$108,((6-1)*$N$107+8)&gt;$N$109),"",IF(INDEX($P$109:$W$118,MOD(((6-1)*$N$107+8)-1,10)+1,INT((((6-1)*$N$107+8)-1)/10)+1)="","",INDEX($P$109:$W$118,MOD(((6-1)*$N$107+8)-1,10)+1,INT((((6-1)*$N$107+8)-1)/10)+1)))))</f>
        <v/>
      </c>
      <c r="L114" s="539">
        <f>IF($N$109="","",IF(OR(ISTEXT($N$107),ISTEXT($N$108),ISTEXT($N$109)),"",IF(OR(9&gt;$N$107,6&gt;$N$108,((6-1)*$N$107+9)&gt;$N$109),"",IF(INDEX($P$109:$W$118,MOD(((6-1)*$N$107+9)-1,10)+1,INT((((6-1)*$N$107+9)-1)/10)+1)="","",INDEX($P$109:$W$118,MOD(((6-1)*$N$107+9)-1,10)+1,INT((((6-1)*$N$107+9)-1)/10)+1)))))</f>
        <v/>
      </c>
      <c r="M114" s="539">
        <f>IF($N$109="","",IF(OR(ISTEXT($N$107),ISTEXT($N$108),ISTEXT($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IF(OR($D$107="",$G$107=""),"",IF($D$107="Round",IF(7=1,"Axis 1 (0°)",IF(7=2,"Axis 2 (90°)","")),IF(ISTEXT($N$108),"",IF(7&gt;$N$108,"",IF(ISTEXT($I$107),"",ROUND((7-0.5)*$I$107/$N$108,1))))))</f>
        <v/>
      </c>
      <c r="C115" s="538" t="n"/>
      <c r="D115" s="539">
        <f>IF($N$109="","",IF(OR(ISTEXT($N$107),ISTEXT($N$108),ISTEXT($N$109)),"",IF(OR(1&gt;$N$107,7&gt;$N$108,((7-1)*$N$107+1)&gt;$N$109),"",IF(INDEX($P$109:$W$118,MOD(((7-1)*$N$107+1)-1,10)+1,INT((((7-1)*$N$107+1)-1)/10)+1)="","",INDEX($P$109:$W$118,MOD(((7-1)*$N$107+1)-1,10)+1,INT((((7-1)*$N$107+1)-1)/10)+1)))))</f>
        <v/>
      </c>
      <c r="E115" s="539">
        <f>IF($N$109="","",IF(OR(ISTEXT($N$107),ISTEXT($N$108),ISTEXT($N$109)),"",IF(OR(2&gt;$N$107,7&gt;$N$108,((7-1)*$N$107+2)&gt;$N$109),"",IF(INDEX($P$109:$W$118,MOD(((7-1)*$N$107+2)-1,10)+1,INT((((7-1)*$N$107+2)-1)/10)+1)="","",INDEX($P$109:$W$118,MOD(((7-1)*$N$107+2)-1,10)+1,INT((((7-1)*$N$107+2)-1)/10)+1)))))</f>
        <v/>
      </c>
      <c r="F115" s="539">
        <f>IF($N$109="","",IF(OR(ISTEXT($N$107),ISTEXT($N$108),ISTEXT($N$109)),"",IF(OR(3&gt;$N$107,7&gt;$N$108,((7-1)*$N$107+3)&gt;$N$109),"",IF(INDEX($P$109:$W$118,MOD(((7-1)*$N$107+3)-1,10)+1,INT((((7-1)*$N$107+3)-1)/10)+1)="","",INDEX($P$109:$W$118,MOD(((7-1)*$N$107+3)-1,10)+1,INT((((7-1)*$N$107+3)-1)/10)+1)))))</f>
        <v/>
      </c>
      <c r="G115" s="539">
        <f>IF($N$109="","",IF(OR(ISTEXT($N$107),ISTEXT($N$108),ISTEXT($N$109)),"",IF(OR(4&gt;$N$107,7&gt;$N$108,((7-1)*$N$107+4)&gt;$N$109),"",IF(INDEX($P$109:$W$118,MOD(((7-1)*$N$107+4)-1,10)+1,INT((((7-1)*$N$107+4)-1)/10)+1)="","",INDEX($P$109:$W$118,MOD(((7-1)*$N$107+4)-1,10)+1,INT((((7-1)*$N$107+4)-1)/10)+1)))))</f>
        <v/>
      </c>
      <c r="H115" s="539">
        <f>IF($N$109="","",IF(OR(ISTEXT($N$107),ISTEXT($N$108),ISTEXT($N$109)),"",IF(OR(5&gt;$N$107,7&gt;$N$108,((7-1)*$N$107+5)&gt;$N$109),"",IF(INDEX($P$109:$W$118,MOD(((7-1)*$N$107+5)-1,10)+1,INT((((7-1)*$N$107+5)-1)/10)+1)="","",INDEX($P$109:$W$118,MOD(((7-1)*$N$107+5)-1,10)+1,INT((((7-1)*$N$107+5)-1)/10)+1)))))</f>
        <v/>
      </c>
      <c r="I115" s="539">
        <f>IF($N$109="","",IF(OR(ISTEXT($N$107),ISTEXT($N$108),ISTEXT($N$109)),"",IF(OR(6&gt;$N$107,7&gt;$N$108,((7-1)*$N$107+6)&gt;$N$109),"",IF(INDEX($P$109:$W$118,MOD(((7-1)*$N$107+6)-1,10)+1,INT((((7-1)*$N$107+6)-1)/10)+1)="","",INDEX($P$109:$W$118,MOD(((7-1)*$N$107+6)-1,10)+1,INT((((7-1)*$N$107+6)-1)/10)+1)))))</f>
        <v/>
      </c>
      <c r="J115" s="539">
        <f>IF($N$109="","",IF(OR(ISTEXT($N$107),ISTEXT($N$108),ISTEXT($N$109)),"",IF(OR(7&gt;$N$107,7&gt;$N$108,((7-1)*$N$107+7)&gt;$N$109),"",IF(INDEX($P$109:$W$118,MOD(((7-1)*$N$107+7)-1,10)+1,INT((((7-1)*$N$107+7)-1)/10)+1)="","",INDEX($P$109:$W$118,MOD(((7-1)*$N$107+7)-1,10)+1,INT((((7-1)*$N$107+7)-1)/10)+1)))))</f>
        <v/>
      </c>
      <c r="K115" s="539">
        <f>IF($N$109="","",IF(OR(ISTEXT($N$107),ISTEXT($N$108),ISTEXT($N$109)),"",IF(OR(8&gt;$N$107,7&gt;$N$108,((7-1)*$N$107+8)&gt;$N$109),"",IF(INDEX($P$109:$W$118,MOD(((7-1)*$N$107+8)-1,10)+1,INT((((7-1)*$N$107+8)-1)/10)+1)="","",INDEX($P$109:$W$118,MOD(((7-1)*$N$107+8)-1,10)+1,INT((((7-1)*$N$107+8)-1)/10)+1)))))</f>
        <v/>
      </c>
      <c r="L115" s="539">
        <f>IF($N$109="","",IF(OR(ISTEXT($N$107),ISTEXT($N$108),ISTEXT($N$109)),"",IF(OR(9&gt;$N$107,7&gt;$N$108,((7-1)*$N$107+9)&gt;$N$109),"",IF(INDEX($P$109:$W$118,MOD(((7-1)*$N$107+9)-1,10)+1,INT((((7-1)*$N$107+9)-1)/10)+1)="","",INDEX($P$109:$W$118,MOD(((7-1)*$N$107+9)-1,10)+1,INT((((7-1)*$N$107+9)-1)/10)+1)))))</f>
        <v/>
      </c>
      <c r="M115" s="539">
        <f>IF($N$109="","",IF(OR(ISTEXT($N$107),ISTEXT($N$108),ISTEXT($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IF(OR($D$107="",$G$107=""),"",IF($D$107="Round",IF(8=1,"Axis 1 (0°)",IF(8=2,"Axis 2 (90°)","")),IF(ISTEXT($N$108),"",IF(8&gt;$N$108,"",IF(ISTEXT($I$107),"",ROUND((8-0.5)*$I$107/$N$108,1))))))</f>
        <v/>
      </c>
      <c r="C116" s="538" t="n"/>
      <c r="D116" s="539">
        <f>IF($N$109="","",IF(OR(ISTEXT($N$107),ISTEXT($N$108),ISTEXT($N$109)),"",IF(OR(1&gt;$N$107,8&gt;$N$108,((8-1)*$N$107+1)&gt;$N$109),"",IF(INDEX($P$109:$W$118,MOD(((8-1)*$N$107+1)-1,10)+1,INT((((8-1)*$N$107+1)-1)/10)+1)="","",INDEX($P$109:$W$118,MOD(((8-1)*$N$107+1)-1,10)+1,INT((((8-1)*$N$107+1)-1)/10)+1)))))</f>
        <v/>
      </c>
      <c r="E116" s="539">
        <f>IF($N$109="","",IF(OR(ISTEXT($N$107),ISTEXT($N$108),ISTEXT($N$109)),"",IF(OR(2&gt;$N$107,8&gt;$N$108,((8-1)*$N$107+2)&gt;$N$109),"",IF(INDEX($P$109:$W$118,MOD(((8-1)*$N$107+2)-1,10)+1,INT((((8-1)*$N$107+2)-1)/10)+1)="","",INDEX($P$109:$W$118,MOD(((8-1)*$N$107+2)-1,10)+1,INT((((8-1)*$N$107+2)-1)/10)+1)))))</f>
        <v/>
      </c>
      <c r="F116" s="539">
        <f>IF($N$109="","",IF(OR(ISTEXT($N$107),ISTEXT($N$108),ISTEXT($N$109)),"",IF(OR(3&gt;$N$107,8&gt;$N$108,((8-1)*$N$107+3)&gt;$N$109),"",IF(INDEX($P$109:$W$118,MOD(((8-1)*$N$107+3)-1,10)+1,INT((((8-1)*$N$107+3)-1)/10)+1)="","",INDEX($P$109:$W$118,MOD(((8-1)*$N$107+3)-1,10)+1,INT((((8-1)*$N$107+3)-1)/10)+1)))))</f>
        <v/>
      </c>
      <c r="G116" s="539">
        <f>IF($N$109="","",IF(OR(ISTEXT($N$107),ISTEXT($N$108),ISTEXT($N$109)),"",IF(OR(4&gt;$N$107,8&gt;$N$108,((8-1)*$N$107+4)&gt;$N$109),"",IF(INDEX($P$109:$W$118,MOD(((8-1)*$N$107+4)-1,10)+1,INT((((8-1)*$N$107+4)-1)/10)+1)="","",INDEX($P$109:$W$118,MOD(((8-1)*$N$107+4)-1,10)+1,INT((((8-1)*$N$107+4)-1)/10)+1)))))</f>
        <v/>
      </c>
      <c r="H116" s="539">
        <f>IF($N$109="","",IF(OR(ISTEXT($N$107),ISTEXT($N$108),ISTEXT($N$109)),"",IF(OR(5&gt;$N$107,8&gt;$N$108,((8-1)*$N$107+5)&gt;$N$109),"",IF(INDEX($P$109:$W$118,MOD(((8-1)*$N$107+5)-1,10)+1,INT((((8-1)*$N$107+5)-1)/10)+1)="","",INDEX($P$109:$W$118,MOD(((8-1)*$N$107+5)-1,10)+1,INT((((8-1)*$N$107+5)-1)/10)+1)))))</f>
        <v/>
      </c>
      <c r="I116" s="539">
        <f>IF($N$109="","",IF(OR(ISTEXT($N$107),ISTEXT($N$108),ISTEXT($N$109)),"",IF(OR(6&gt;$N$107,8&gt;$N$108,((8-1)*$N$107+6)&gt;$N$109),"",IF(INDEX($P$109:$W$118,MOD(((8-1)*$N$107+6)-1,10)+1,INT((((8-1)*$N$107+6)-1)/10)+1)="","",INDEX($P$109:$W$118,MOD(((8-1)*$N$107+6)-1,10)+1,INT((((8-1)*$N$107+6)-1)/10)+1)))))</f>
        <v/>
      </c>
      <c r="J116" s="539">
        <f>IF($N$109="","",IF(OR(ISTEXT($N$107),ISTEXT($N$108),ISTEXT($N$109)),"",IF(OR(7&gt;$N$107,8&gt;$N$108,((8-1)*$N$107+7)&gt;$N$109),"",IF(INDEX($P$109:$W$118,MOD(((8-1)*$N$107+7)-1,10)+1,INT((((8-1)*$N$107+7)-1)/10)+1)="","",INDEX($P$109:$W$118,MOD(((8-1)*$N$107+7)-1,10)+1,INT((((8-1)*$N$107+7)-1)/10)+1)))))</f>
        <v/>
      </c>
      <c r="K116" s="539">
        <f>IF($N$109="","",IF(OR(ISTEXT($N$107),ISTEXT($N$108),ISTEXT($N$109)),"",IF(OR(8&gt;$N$107,8&gt;$N$108,((8-1)*$N$107+8)&gt;$N$109),"",IF(INDEX($P$109:$W$118,MOD(((8-1)*$N$107+8)-1,10)+1,INT((((8-1)*$N$107+8)-1)/10)+1)="","",INDEX($P$109:$W$118,MOD(((8-1)*$N$107+8)-1,10)+1,INT((((8-1)*$N$107+8)-1)/10)+1)))))</f>
        <v/>
      </c>
      <c r="L116" s="539">
        <f>IF($N$109="","",IF(OR(ISTEXT($N$107),ISTEXT($N$108),ISTEXT($N$109)),"",IF(OR(9&gt;$N$107,8&gt;$N$108,((8-1)*$N$107+9)&gt;$N$109),"",IF(INDEX($P$109:$W$118,MOD(((8-1)*$N$107+9)-1,10)+1,INT((((8-1)*$N$107+9)-1)/10)+1)="","",INDEX($P$109:$W$118,MOD(((8-1)*$N$107+9)-1,10)+1,INT((((8-1)*$N$107+9)-1)/10)+1)))))</f>
        <v/>
      </c>
      <c r="M116" s="539">
        <f>IF($N$109="","",IF(OR(ISTEXT($N$107),ISTEXT($N$108),ISTEXT($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IF($G$122="","",IF($D$122="Round",$G$122&amp;""" dia",$G$122&amp;""" x "&amp;$I$122&amp;""""))</f>
        <v/>
      </c>
      <c r="G120" s="173" t="n"/>
      <c r="H120" s="525">
        <f>IF(OR($D$122="",$G$122=""),"",IF($D$122="Round",IF(ISTEXT($G$122),"",ROUND(PI()*(($G$122-2*N($K$122))/2)^2/144,3)),IF($I$122="","",IF(OR(ISTEXT($G$122),ISTEXT($I$122)),"",ROUND(($G$122-2*N($K$122))*($I$122-2*N($K$122))/144,3)))))</f>
        <v/>
      </c>
      <c r="I120" s="189" t="n"/>
      <c r="J120" s="189" t="n"/>
      <c r="K120" s="189">
        <f>IF(N(J120)*N(H120)=0,"",ROUND(N(J120)*N(H120),0))</f>
        <v/>
      </c>
      <c r="L120" s="189">
        <f>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IF($N$122="","",IF($D$122="Round",$N$122&amp;" x 2 axes",IF($N$123="","",$N$122&amp;" x "&amp;$N$123)))</f>
        <v/>
      </c>
      <c r="N122" s="534">
        <f>IF(OR($D$122="",$G$122=""),"",IF($D$122="Round",IF(ISTEXT($G$122),"",IF($G$122&lt;=9,6,IF($G$122&lt;=12,8,10))),IF(ISTEXT($G$122),"",IF($G$122&lt;12,2,MIN(10,MAX(3,ROUNDUP($G$122/6,0)))))))</f>
        <v/>
      </c>
      <c r="P122" s="473" t="inlineStr">
        <is>
          <t>Quick entry – type readings in order (row by row of the grid), down this column then the next:</t>
        </is>
      </c>
    </row>
    <row r="123" ht="13.35" customHeight="1" s="162">
      <c r="B123" s="535" t="inlineStr">
        <is>
          <t>Depth↓ Pos→ (in)</t>
        </is>
      </c>
      <c r="C123" s="414" t="n"/>
      <c r="D123" s="535">
        <f>IF(ISTEXT($N$122),"",IF(OR($D$122="",$G$122="",1&gt;$N$122),"",IF($D$122="Round",IF(ISTEXT($G$122),"",ROUND(IF(1&lt;=$N$122/2,$G$122/2*(1-SQRT(($N$122-2*1+1)/$N$122)),$G$122-$G$122/2*(1-SQRT(($N$122-2*($N$122-1+1)+1)/$N$122))),1)),IF(ISTEXT($G$122),"",ROUND((1-0.5)*$G$122/$N$122,1)))))</f>
        <v/>
      </c>
      <c r="E123" s="535">
        <f>IF(ISTEXT($N$122),"",IF(OR($D$122="",$G$122="",2&gt;$N$122),"",IF($D$122="Round",IF(ISTEXT($G$122),"",ROUND(IF(2&lt;=$N$122/2,$G$122/2*(1-SQRT(($N$122-2*2+1)/$N$122)),$G$122-$G$122/2*(1-SQRT(($N$122-2*($N$122-2+1)+1)/$N$122))),1)),IF(ISTEXT($G$122),"",ROUND((2-0.5)*$G$122/$N$122,1)))))</f>
        <v/>
      </c>
      <c r="F123" s="535">
        <f>IF(ISTEXT($N$122),"",IF(OR($D$122="",$G$122="",3&gt;$N$122),"",IF($D$122="Round",IF(ISTEXT($G$122),"",ROUND(IF(3&lt;=$N$122/2,$G$122/2*(1-SQRT(($N$122-2*3+1)/$N$122)),$G$122-$G$122/2*(1-SQRT(($N$122-2*($N$122-3+1)+1)/$N$122))),1)),IF(ISTEXT($G$122),"",ROUND((3-0.5)*$G$122/$N$122,1)))))</f>
        <v/>
      </c>
      <c r="G123" s="535">
        <f>IF(ISTEXT($N$122),"",IF(OR($D$122="",$G$122="",4&gt;$N$122),"",IF($D$122="Round",IF(ISTEXT($G$122),"",ROUND(IF(4&lt;=$N$122/2,$G$122/2*(1-SQRT(($N$122-2*4+1)/$N$122)),$G$122-$G$122/2*(1-SQRT(($N$122-2*($N$122-4+1)+1)/$N$122))),1)),IF(ISTEXT($G$122),"",ROUND((4-0.5)*$G$122/$N$122,1)))))</f>
        <v/>
      </c>
      <c r="H123" s="535">
        <f>IF(ISTEXT($N$122),"",IF(OR($D$122="",$G$122="",5&gt;$N$122),"",IF($D$122="Round",IF(ISTEXT($G$122),"",ROUND(IF(5&lt;=$N$122/2,$G$122/2*(1-SQRT(($N$122-2*5+1)/$N$122)),$G$122-$G$122/2*(1-SQRT(($N$122-2*($N$122-5+1)+1)/$N$122))),1)),IF(ISTEXT($G$122),"",ROUND((5-0.5)*$G$122/$N$122,1)))))</f>
        <v/>
      </c>
      <c r="I123" s="535">
        <f>IF(ISTEXT($N$122),"",IF(OR($D$122="",$G$122="",6&gt;$N$122),"",IF($D$122="Round",IF(ISTEXT($G$122),"",ROUND(IF(6&lt;=$N$122/2,$G$122/2*(1-SQRT(($N$122-2*6+1)/$N$122)),$G$122-$G$122/2*(1-SQRT(($N$122-2*($N$122-6+1)+1)/$N$122))),1)),IF(ISTEXT($G$122),"",ROUND((6-0.5)*$G$122/$N$122,1)))))</f>
        <v/>
      </c>
      <c r="J123" s="535">
        <f>IF(ISTEXT($N$122),"",IF(OR($D$122="",$G$122="",7&gt;$N$122),"",IF($D$122="Round",IF(ISTEXT($G$122),"",ROUND(IF(7&lt;=$N$122/2,$G$122/2*(1-SQRT(($N$122-2*7+1)/$N$122)),$G$122-$G$122/2*(1-SQRT(($N$122-2*($N$122-7+1)+1)/$N$122))),1)),IF(ISTEXT($G$122),"",ROUND((7-0.5)*$G$122/$N$122,1)))))</f>
        <v/>
      </c>
      <c r="K123" s="535">
        <f>IF(ISTEXT($N$122),"",IF(OR($D$122="",$G$122="",8&gt;$N$122),"",IF($D$122="Round",IF(ISTEXT($G$122),"",ROUND(IF(8&lt;=$N$122/2,$G$122/2*(1-SQRT(($N$122-2*8+1)/$N$122)),$G$122-$G$122/2*(1-SQRT(($N$122-2*($N$122-8+1)+1)/$N$122))),1)),IF(ISTEXT($G$122),"",ROUND((8-0.5)*$G$122/$N$122,1)))))</f>
        <v/>
      </c>
      <c r="L123" s="535">
        <f>IF(ISTEXT($N$122),"",IF(OR($D$122="",$G$122="",9&gt;$N$122),"",IF($D$122="Round",IF(ISTEXT($G$122),"",ROUND(IF(9&lt;=$N$122/2,$G$122/2*(1-SQRT(($N$122-2*9+1)/$N$122)),$G$122-$G$122/2*(1-SQRT(($N$122-2*($N$122-9+1)+1)/$N$122))),1)),IF(ISTEXT($G$122),"",ROUND((9-0.5)*$G$122/$N$122,1)))))</f>
        <v/>
      </c>
      <c r="M123" s="535">
        <f>IF(ISTEXT($N$122),"",IF(OR($D$122="",$G$122="",10&gt;$N$122),"",IF($D$122="Round",IF(ISTEXT($G$122),"",ROUND(IF(10&lt;=$N$122/2,$G$122/2*(1-SQRT(($N$122-2*10+1)/$N$122)),$G$122-$G$122/2*(1-SQRT(($N$122-2*($N$122-10+1)+1)/$N$122))),1)),IF(ISTEXT($G$122),"",ROUND((10-0.5)*$G$122/$N$122,1)))))</f>
        <v/>
      </c>
      <c r="N123" s="534">
        <f>IF(OR($D$122="",$G$122=""),"",IF($D$122="Round",2,IF($I$122="","",IF(ISTEXT($I$122),"",IF($I$122&lt;12,2,MIN(8,MAX(3,ROUNDUP($I$122/6,0))))))))</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IF(OR($D$122="",$G$122=""),"",IF($D$122="Round",IF(1=1,"Axis 1 (0°)",IF(1=2,"Axis 2 (90°)","")),IF(ISTEXT($N$123),"",IF(1&gt;$N$123,"",IF(ISTEXT($I$122),"",ROUND((1-0.5)*$I$122/$N$123,1))))))</f>
        <v/>
      </c>
      <c r="C124" s="538" t="n"/>
      <c r="D124" s="539">
        <f>IF($N$124="","",IF(OR(ISTEXT($N$122),ISTEXT($N$123),ISTEXT($N$124)),"",IF(OR(1&gt;$N$122,1&gt;$N$123,((1-1)*$N$122+1)&gt;$N$124),"",IF(INDEX($P$124:$W$133,MOD(((1-1)*$N$122+1)-1,10)+1,INT((((1-1)*$N$122+1)-1)/10)+1)="","",INDEX($P$124:$W$133,MOD(((1-1)*$N$122+1)-1,10)+1,INT((((1-1)*$N$122+1)-1)/10)+1)))))</f>
        <v/>
      </c>
      <c r="E124" s="539">
        <f>IF($N$124="","",IF(OR(ISTEXT($N$122),ISTEXT($N$123),ISTEXT($N$124)),"",IF(OR(2&gt;$N$122,1&gt;$N$123,((1-1)*$N$122+2)&gt;$N$124),"",IF(INDEX($P$124:$W$133,MOD(((1-1)*$N$122+2)-1,10)+1,INT((((1-1)*$N$122+2)-1)/10)+1)="","",INDEX($P$124:$W$133,MOD(((1-1)*$N$122+2)-1,10)+1,INT((((1-1)*$N$122+2)-1)/10)+1)))))</f>
        <v/>
      </c>
      <c r="F124" s="539">
        <f>IF($N$124="","",IF(OR(ISTEXT($N$122),ISTEXT($N$123),ISTEXT($N$124)),"",IF(OR(3&gt;$N$122,1&gt;$N$123,((1-1)*$N$122+3)&gt;$N$124),"",IF(INDEX($P$124:$W$133,MOD(((1-1)*$N$122+3)-1,10)+1,INT((((1-1)*$N$122+3)-1)/10)+1)="","",INDEX($P$124:$W$133,MOD(((1-1)*$N$122+3)-1,10)+1,INT((((1-1)*$N$122+3)-1)/10)+1)))))</f>
        <v/>
      </c>
      <c r="G124" s="539">
        <f>IF($N$124="","",IF(OR(ISTEXT($N$122),ISTEXT($N$123),ISTEXT($N$124)),"",IF(OR(4&gt;$N$122,1&gt;$N$123,((1-1)*$N$122+4)&gt;$N$124),"",IF(INDEX($P$124:$W$133,MOD(((1-1)*$N$122+4)-1,10)+1,INT((((1-1)*$N$122+4)-1)/10)+1)="","",INDEX($P$124:$W$133,MOD(((1-1)*$N$122+4)-1,10)+1,INT((((1-1)*$N$122+4)-1)/10)+1)))))</f>
        <v/>
      </c>
      <c r="H124" s="539">
        <f>IF($N$124="","",IF(OR(ISTEXT($N$122),ISTEXT($N$123),ISTEXT($N$124)),"",IF(OR(5&gt;$N$122,1&gt;$N$123,((1-1)*$N$122+5)&gt;$N$124),"",IF(INDEX($P$124:$W$133,MOD(((1-1)*$N$122+5)-1,10)+1,INT((((1-1)*$N$122+5)-1)/10)+1)="","",INDEX($P$124:$W$133,MOD(((1-1)*$N$122+5)-1,10)+1,INT((((1-1)*$N$122+5)-1)/10)+1)))))</f>
        <v/>
      </c>
      <c r="I124" s="539">
        <f>IF($N$124="","",IF(OR(ISTEXT($N$122),ISTEXT($N$123),ISTEXT($N$124)),"",IF(OR(6&gt;$N$122,1&gt;$N$123,((1-1)*$N$122+6)&gt;$N$124),"",IF(INDEX($P$124:$W$133,MOD(((1-1)*$N$122+6)-1,10)+1,INT((((1-1)*$N$122+6)-1)/10)+1)="","",INDEX($P$124:$W$133,MOD(((1-1)*$N$122+6)-1,10)+1,INT((((1-1)*$N$122+6)-1)/10)+1)))))</f>
        <v/>
      </c>
      <c r="J124" s="539">
        <f>IF($N$124="","",IF(OR(ISTEXT($N$122),ISTEXT($N$123),ISTEXT($N$124)),"",IF(OR(7&gt;$N$122,1&gt;$N$123,((1-1)*$N$122+7)&gt;$N$124),"",IF(INDEX($P$124:$W$133,MOD(((1-1)*$N$122+7)-1,10)+1,INT((((1-1)*$N$122+7)-1)/10)+1)="","",INDEX($P$124:$W$133,MOD(((1-1)*$N$122+7)-1,10)+1,INT((((1-1)*$N$122+7)-1)/10)+1)))))</f>
        <v/>
      </c>
      <c r="K124" s="539">
        <f>IF($N$124="","",IF(OR(ISTEXT($N$122),ISTEXT($N$123),ISTEXT($N$124)),"",IF(OR(8&gt;$N$122,1&gt;$N$123,((1-1)*$N$122+8)&gt;$N$124),"",IF(INDEX($P$124:$W$133,MOD(((1-1)*$N$122+8)-1,10)+1,INT((((1-1)*$N$122+8)-1)/10)+1)="","",INDEX($P$124:$W$133,MOD(((1-1)*$N$122+8)-1,10)+1,INT((((1-1)*$N$122+8)-1)/10)+1)))))</f>
        <v/>
      </c>
      <c r="L124" s="539">
        <f>IF($N$124="","",IF(OR(ISTEXT($N$122),ISTEXT($N$123),ISTEXT($N$124)),"",IF(OR(9&gt;$N$122,1&gt;$N$123,((1-1)*$N$122+9)&gt;$N$124),"",IF(INDEX($P$124:$W$133,MOD(((1-1)*$N$122+9)-1,10)+1,INT((((1-1)*$N$122+9)-1)/10)+1)="","",INDEX($P$124:$W$133,MOD(((1-1)*$N$122+9)-1,10)+1,INT((((1-1)*$N$122+9)-1)/10)+1)))))</f>
        <v/>
      </c>
      <c r="M124" s="539">
        <f>IF($N$124="","",IF(OR(ISTEXT($N$122),ISTEXT($N$123),ISTEXT($N$124)),"",IF(OR(10&gt;$N$122,1&gt;$N$123,((1-1)*$N$122+10)&gt;$N$124),"",IF(INDEX($P$124:$W$133,MOD(((1-1)*$N$122+10)-1,10)+1,INT((((1-1)*$N$122+10)-1)/10)+1)="","",INDEX($P$124:$W$133,MOD(((1-1)*$N$122+10)-1,10)+1,INT((((1-1)*$N$122+10)-1)/10)+1)))))</f>
        <v/>
      </c>
      <c r="N124" s="534">
        <f>IF(OR(N122="",N123=""),"",IF(OR(ISTEXT(N122),ISTEXT(N123)),"",N122*N123))</f>
        <v/>
      </c>
      <c r="P124" s="540" t="n"/>
      <c r="Q124" s="540" t="n"/>
      <c r="R124" s="540" t="n"/>
      <c r="S124" s="540" t="n"/>
      <c r="T124" s="540" t="n"/>
      <c r="U124" s="540" t="n"/>
      <c r="V124" s="540" t="n"/>
      <c r="W124" s="540" t="n"/>
    </row>
    <row r="125" ht="13.35" customHeight="1" s="162">
      <c r="B125" s="537">
        <f>IF(OR($D$122="",$G$122=""),"",IF($D$122="Round",IF(2=1,"Axis 1 (0°)",IF(2=2,"Axis 2 (90°)","")),IF(ISTEXT($N$123),"",IF(2&gt;$N$123,"",IF(ISTEXT($I$122),"",ROUND((2-0.5)*$I$122/$N$123,1))))))</f>
        <v/>
      </c>
      <c r="C125" s="538" t="n"/>
      <c r="D125" s="539">
        <f>IF($N$124="","",IF(OR(ISTEXT($N$122),ISTEXT($N$123),ISTEXT($N$124)),"",IF(OR(1&gt;$N$122,2&gt;$N$123,((2-1)*$N$122+1)&gt;$N$124),"",IF(INDEX($P$124:$W$133,MOD(((2-1)*$N$122+1)-1,10)+1,INT((((2-1)*$N$122+1)-1)/10)+1)="","",INDEX($P$124:$W$133,MOD(((2-1)*$N$122+1)-1,10)+1,INT((((2-1)*$N$122+1)-1)/10)+1)))))</f>
        <v/>
      </c>
      <c r="E125" s="539">
        <f>IF($N$124="","",IF(OR(ISTEXT($N$122),ISTEXT($N$123),ISTEXT($N$124)),"",IF(OR(2&gt;$N$122,2&gt;$N$123,((2-1)*$N$122+2)&gt;$N$124),"",IF(INDEX($P$124:$W$133,MOD(((2-1)*$N$122+2)-1,10)+1,INT((((2-1)*$N$122+2)-1)/10)+1)="","",INDEX($P$124:$W$133,MOD(((2-1)*$N$122+2)-1,10)+1,INT((((2-1)*$N$122+2)-1)/10)+1)))))</f>
        <v/>
      </c>
      <c r="F125" s="539">
        <f>IF($N$124="","",IF(OR(ISTEXT($N$122),ISTEXT($N$123),ISTEXT($N$124)),"",IF(OR(3&gt;$N$122,2&gt;$N$123,((2-1)*$N$122+3)&gt;$N$124),"",IF(INDEX($P$124:$W$133,MOD(((2-1)*$N$122+3)-1,10)+1,INT((((2-1)*$N$122+3)-1)/10)+1)="","",INDEX($P$124:$W$133,MOD(((2-1)*$N$122+3)-1,10)+1,INT((((2-1)*$N$122+3)-1)/10)+1)))))</f>
        <v/>
      </c>
      <c r="G125" s="539">
        <f>IF($N$124="","",IF(OR(ISTEXT($N$122),ISTEXT($N$123),ISTEXT($N$124)),"",IF(OR(4&gt;$N$122,2&gt;$N$123,((2-1)*$N$122+4)&gt;$N$124),"",IF(INDEX($P$124:$W$133,MOD(((2-1)*$N$122+4)-1,10)+1,INT((((2-1)*$N$122+4)-1)/10)+1)="","",INDEX($P$124:$W$133,MOD(((2-1)*$N$122+4)-1,10)+1,INT((((2-1)*$N$122+4)-1)/10)+1)))))</f>
        <v/>
      </c>
      <c r="H125" s="539">
        <f>IF($N$124="","",IF(OR(ISTEXT($N$122),ISTEXT($N$123),ISTEXT($N$124)),"",IF(OR(5&gt;$N$122,2&gt;$N$123,((2-1)*$N$122+5)&gt;$N$124),"",IF(INDEX($P$124:$W$133,MOD(((2-1)*$N$122+5)-1,10)+1,INT((((2-1)*$N$122+5)-1)/10)+1)="","",INDEX($P$124:$W$133,MOD(((2-1)*$N$122+5)-1,10)+1,INT((((2-1)*$N$122+5)-1)/10)+1)))))</f>
        <v/>
      </c>
      <c r="I125" s="539">
        <f>IF($N$124="","",IF(OR(ISTEXT($N$122),ISTEXT($N$123),ISTEXT($N$124)),"",IF(OR(6&gt;$N$122,2&gt;$N$123,((2-1)*$N$122+6)&gt;$N$124),"",IF(INDEX($P$124:$W$133,MOD(((2-1)*$N$122+6)-1,10)+1,INT((((2-1)*$N$122+6)-1)/10)+1)="","",INDEX($P$124:$W$133,MOD(((2-1)*$N$122+6)-1,10)+1,INT((((2-1)*$N$122+6)-1)/10)+1)))))</f>
        <v/>
      </c>
      <c r="J125" s="539">
        <f>IF($N$124="","",IF(OR(ISTEXT($N$122),ISTEXT($N$123),ISTEXT($N$124)),"",IF(OR(7&gt;$N$122,2&gt;$N$123,((2-1)*$N$122+7)&gt;$N$124),"",IF(INDEX($P$124:$W$133,MOD(((2-1)*$N$122+7)-1,10)+1,INT((((2-1)*$N$122+7)-1)/10)+1)="","",INDEX($P$124:$W$133,MOD(((2-1)*$N$122+7)-1,10)+1,INT((((2-1)*$N$122+7)-1)/10)+1)))))</f>
        <v/>
      </c>
      <c r="K125" s="539">
        <f>IF($N$124="","",IF(OR(ISTEXT($N$122),ISTEXT($N$123),ISTEXT($N$124)),"",IF(OR(8&gt;$N$122,2&gt;$N$123,((2-1)*$N$122+8)&gt;$N$124),"",IF(INDEX($P$124:$W$133,MOD(((2-1)*$N$122+8)-1,10)+1,INT((((2-1)*$N$122+8)-1)/10)+1)="","",INDEX($P$124:$W$133,MOD(((2-1)*$N$122+8)-1,10)+1,INT((((2-1)*$N$122+8)-1)/10)+1)))))</f>
        <v/>
      </c>
      <c r="L125" s="539">
        <f>IF($N$124="","",IF(OR(ISTEXT($N$122),ISTEXT($N$123),ISTEXT($N$124)),"",IF(OR(9&gt;$N$122,2&gt;$N$123,((2-1)*$N$122+9)&gt;$N$124),"",IF(INDEX($P$124:$W$133,MOD(((2-1)*$N$122+9)-1,10)+1,INT((((2-1)*$N$122+9)-1)/10)+1)="","",INDEX($P$124:$W$133,MOD(((2-1)*$N$122+9)-1,10)+1,INT((((2-1)*$N$122+9)-1)/10)+1)))))</f>
        <v/>
      </c>
      <c r="M125" s="539">
        <f>IF($N$124="","",IF(OR(ISTEXT($N$122),ISTEXT($N$123),ISTEXT($N$124)),"",IF(OR(10&gt;$N$122,2&gt;$N$123,((2-1)*$N$122+10)&gt;$N$124),"",IF(INDEX($P$124:$W$133,MOD(((2-1)*$N$122+10)-1,10)+1,INT((((2-1)*$N$122+10)-1)/10)+1)="","",INDEX($P$124:$W$133,MOD(((2-1)*$N$122+10)-1,10)+1,INT((((2-1)*$N$122+10)-1)/10)+1)))))</f>
        <v/>
      </c>
      <c r="P125" s="540" t="n"/>
      <c r="Q125" s="540" t="n"/>
      <c r="R125" s="540" t="n"/>
      <c r="S125" s="540" t="n"/>
      <c r="T125" s="540" t="n"/>
      <c r="U125" s="540" t="n"/>
      <c r="V125" s="540" t="n"/>
      <c r="W125" s="540" t="n"/>
    </row>
    <row r="126" ht="13.35" customHeight="1" s="162">
      <c r="B126" s="537">
        <f>IF(OR($D$122="",$G$122=""),"",IF($D$122="Round",IF(3=1,"Axis 1 (0°)",IF(3=2,"Axis 2 (90°)","")),IF(ISTEXT($N$123),"",IF(3&gt;$N$123,"",IF(ISTEXT($I$122),"",ROUND((3-0.5)*$I$122/$N$123,1))))))</f>
        <v/>
      </c>
      <c r="C126" s="538" t="n"/>
      <c r="D126" s="539">
        <f>IF($N$124="","",IF(OR(ISTEXT($N$122),ISTEXT($N$123),ISTEXT($N$124)),"",IF(OR(1&gt;$N$122,3&gt;$N$123,((3-1)*$N$122+1)&gt;$N$124),"",IF(INDEX($P$124:$W$133,MOD(((3-1)*$N$122+1)-1,10)+1,INT((((3-1)*$N$122+1)-1)/10)+1)="","",INDEX($P$124:$W$133,MOD(((3-1)*$N$122+1)-1,10)+1,INT((((3-1)*$N$122+1)-1)/10)+1)))))</f>
        <v/>
      </c>
      <c r="E126" s="539">
        <f>IF($N$124="","",IF(OR(ISTEXT($N$122),ISTEXT($N$123),ISTEXT($N$124)),"",IF(OR(2&gt;$N$122,3&gt;$N$123,((3-1)*$N$122+2)&gt;$N$124),"",IF(INDEX($P$124:$W$133,MOD(((3-1)*$N$122+2)-1,10)+1,INT((((3-1)*$N$122+2)-1)/10)+1)="","",INDEX($P$124:$W$133,MOD(((3-1)*$N$122+2)-1,10)+1,INT((((3-1)*$N$122+2)-1)/10)+1)))))</f>
        <v/>
      </c>
      <c r="F126" s="539">
        <f>IF($N$124="","",IF(OR(ISTEXT($N$122),ISTEXT($N$123),ISTEXT($N$124)),"",IF(OR(3&gt;$N$122,3&gt;$N$123,((3-1)*$N$122+3)&gt;$N$124),"",IF(INDEX($P$124:$W$133,MOD(((3-1)*$N$122+3)-1,10)+1,INT((((3-1)*$N$122+3)-1)/10)+1)="","",INDEX($P$124:$W$133,MOD(((3-1)*$N$122+3)-1,10)+1,INT((((3-1)*$N$122+3)-1)/10)+1)))))</f>
        <v/>
      </c>
      <c r="G126" s="539">
        <f>IF($N$124="","",IF(OR(ISTEXT($N$122),ISTEXT($N$123),ISTEXT($N$124)),"",IF(OR(4&gt;$N$122,3&gt;$N$123,((3-1)*$N$122+4)&gt;$N$124),"",IF(INDEX($P$124:$W$133,MOD(((3-1)*$N$122+4)-1,10)+1,INT((((3-1)*$N$122+4)-1)/10)+1)="","",INDEX($P$124:$W$133,MOD(((3-1)*$N$122+4)-1,10)+1,INT((((3-1)*$N$122+4)-1)/10)+1)))))</f>
        <v/>
      </c>
      <c r="H126" s="539">
        <f>IF($N$124="","",IF(OR(ISTEXT($N$122),ISTEXT($N$123),ISTEXT($N$124)),"",IF(OR(5&gt;$N$122,3&gt;$N$123,((3-1)*$N$122+5)&gt;$N$124),"",IF(INDEX($P$124:$W$133,MOD(((3-1)*$N$122+5)-1,10)+1,INT((((3-1)*$N$122+5)-1)/10)+1)="","",INDEX($P$124:$W$133,MOD(((3-1)*$N$122+5)-1,10)+1,INT((((3-1)*$N$122+5)-1)/10)+1)))))</f>
        <v/>
      </c>
      <c r="I126" s="539">
        <f>IF($N$124="","",IF(OR(ISTEXT($N$122),ISTEXT($N$123),ISTEXT($N$124)),"",IF(OR(6&gt;$N$122,3&gt;$N$123,((3-1)*$N$122+6)&gt;$N$124),"",IF(INDEX($P$124:$W$133,MOD(((3-1)*$N$122+6)-1,10)+1,INT((((3-1)*$N$122+6)-1)/10)+1)="","",INDEX($P$124:$W$133,MOD(((3-1)*$N$122+6)-1,10)+1,INT((((3-1)*$N$122+6)-1)/10)+1)))))</f>
        <v/>
      </c>
      <c r="J126" s="539">
        <f>IF($N$124="","",IF(OR(ISTEXT($N$122),ISTEXT($N$123),ISTEXT($N$124)),"",IF(OR(7&gt;$N$122,3&gt;$N$123,((3-1)*$N$122+7)&gt;$N$124),"",IF(INDEX($P$124:$W$133,MOD(((3-1)*$N$122+7)-1,10)+1,INT((((3-1)*$N$122+7)-1)/10)+1)="","",INDEX($P$124:$W$133,MOD(((3-1)*$N$122+7)-1,10)+1,INT((((3-1)*$N$122+7)-1)/10)+1)))))</f>
        <v/>
      </c>
      <c r="K126" s="539">
        <f>IF($N$124="","",IF(OR(ISTEXT($N$122),ISTEXT($N$123),ISTEXT($N$124)),"",IF(OR(8&gt;$N$122,3&gt;$N$123,((3-1)*$N$122+8)&gt;$N$124),"",IF(INDEX($P$124:$W$133,MOD(((3-1)*$N$122+8)-1,10)+1,INT((((3-1)*$N$122+8)-1)/10)+1)="","",INDEX($P$124:$W$133,MOD(((3-1)*$N$122+8)-1,10)+1,INT((((3-1)*$N$122+8)-1)/10)+1)))))</f>
        <v/>
      </c>
      <c r="L126" s="539">
        <f>IF($N$124="","",IF(OR(ISTEXT($N$122),ISTEXT($N$123),ISTEXT($N$124)),"",IF(OR(9&gt;$N$122,3&gt;$N$123,((3-1)*$N$122+9)&gt;$N$124),"",IF(INDEX($P$124:$W$133,MOD(((3-1)*$N$122+9)-1,10)+1,INT((((3-1)*$N$122+9)-1)/10)+1)="","",INDEX($P$124:$W$133,MOD(((3-1)*$N$122+9)-1,10)+1,INT((((3-1)*$N$122+9)-1)/10)+1)))))</f>
        <v/>
      </c>
      <c r="M126" s="539">
        <f>IF($N$124="","",IF(OR(ISTEXT($N$122),ISTEXT($N$123),ISTEXT($N$124)),"",IF(OR(10&gt;$N$122,3&gt;$N$123,((3-1)*$N$122+10)&gt;$N$124),"",IF(INDEX($P$124:$W$133,MOD(((3-1)*$N$122+10)-1,10)+1,INT((((3-1)*$N$122+10)-1)/10)+1)="","",INDEX($P$124:$W$133,MOD(((3-1)*$N$122+10)-1,10)+1,INT((((3-1)*$N$122+10)-1)/10)+1)))))</f>
        <v/>
      </c>
      <c r="P126" s="540" t="n"/>
      <c r="Q126" s="540" t="n"/>
      <c r="R126" s="540" t="n"/>
      <c r="S126" s="540" t="n"/>
      <c r="T126" s="540" t="n"/>
      <c r="U126" s="540" t="n"/>
      <c r="V126" s="540" t="n"/>
      <c r="W126" s="540" t="n"/>
    </row>
    <row r="127" ht="13.35" customHeight="1" s="162">
      <c r="B127" s="537">
        <f>IF(OR($D$122="",$G$122=""),"",IF($D$122="Round",IF(4=1,"Axis 1 (0°)",IF(4=2,"Axis 2 (90°)","")),IF(ISTEXT($N$123),"",IF(4&gt;$N$123,"",IF(ISTEXT($I$122),"",ROUND((4-0.5)*$I$122/$N$123,1))))))</f>
        <v/>
      </c>
      <c r="C127" s="538" t="n"/>
      <c r="D127" s="539">
        <f>IF($N$124="","",IF(OR(ISTEXT($N$122),ISTEXT($N$123),ISTEXT($N$124)),"",IF(OR(1&gt;$N$122,4&gt;$N$123,((4-1)*$N$122+1)&gt;$N$124),"",IF(INDEX($P$124:$W$133,MOD(((4-1)*$N$122+1)-1,10)+1,INT((((4-1)*$N$122+1)-1)/10)+1)="","",INDEX($P$124:$W$133,MOD(((4-1)*$N$122+1)-1,10)+1,INT((((4-1)*$N$122+1)-1)/10)+1)))))</f>
        <v/>
      </c>
      <c r="E127" s="539">
        <f>IF($N$124="","",IF(OR(ISTEXT($N$122),ISTEXT($N$123),ISTEXT($N$124)),"",IF(OR(2&gt;$N$122,4&gt;$N$123,((4-1)*$N$122+2)&gt;$N$124),"",IF(INDEX($P$124:$W$133,MOD(((4-1)*$N$122+2)-1,10)+1,INT((((4-1)*$N$122+2)-1)/10)+1)="","",INDEX($P$124:$W$133,MOD(((4-1)*$N$122+2)-1,10)+1,INT((((4-1)*$N$122+2)-1)/10)+1)))))</f>
        <v/>
      </c>
      <c r="F127" s="539">
        <f>IF($N$124="","",IF(OR(ISTEXT($N$122),ISTEXT($N$123),ISTEXT($N$124)),"",IF(OR(3&gt;$N$122,4&gt;$N$123,((4-1)*$N$122+3)&gt;$N$124),"",IF(INDEX($P$124:$W$133,MOD(((4-1)*$N$122+3)-1,10)+1,INT((((4-1)*$N$122+3)-1)/10)+1)="","",INDEX($P$124:$W$133,MOD(((4-1)*$N$122+3)-1,10)+1,INT((((4-1)*$N$122+3)-1)/10)+1)))))</f>
        <v/>
      </c>
      <c r="G127" s="539">
        <f>IF($N$124="","",IF(OR(ISTEXT($N$122),ISTEXT($N$123),ISTEXT($N$124)),"",IF(OR(4&gt;$N$122,4&gt;$N$123,((4-1)*$N$122+4)&gt;$N$124),"",IF(INDEX($P$124:$W$133,MOD(((4-1)*$N$122+4)-1,10)+1,INT((((4-1)*$N$122+4)-1)/10)+1)="","",INDEX($P$124:$W$133,MOD(((4-1)*$N$122+4)-1,10)+1,INT((((4-1)*$N$122+4)-1)/10)+1)))))</f>
        <v/>
      </c>
      <c r="H127" s="539">
        <f>IF($N$124="","",IF(OR(ISTEXT($N$122),ISTEXT($N$123),ISTEXT($N$124)),"",IF(OR(5&gt;$N$122,4&gt;$N$123,((4-1)*$N$122+5)&gt;$N$124),"",IF(INDEX($P$124:$W$133,MOD(((4-1)*$N$122+5)-1,10)+1,INT((((4-1)*$N$122+5)-1)/10)+1)="","",INDEX($P$124:$W$133,MOD(((4-1)*$N$122+5)-1,10)+1,INT((((4-1)*$N$122+5)-1)/10)+1)))))</f>
        <v/>
      </c>
      <c r="I127" s="539">
        <f>IF($N$124="","",IF(OR(ISTEXT($N$122),ISTEXT($N$123),ISTEXT($N$124)),"",IF(OR(6&gt;$N$122,4&gt;$N$123,((4-1)*$N$122+6)&gt;$N$124),"",IF(INDEX($P$124:$W$133,MOD(((4-1)*$N$122+6)-1,10)+1,INT((((4-1)*$N$122+6)-1)/10)+1)="","",INDEX($P$124:$W$133,MOD(((4-1)*$N$122+6)-1,10)+1,INT((((4-1)*$N$122+6)-1)/10)+1)))))</f>
        <v/>
      </c>
      <c r="J127" s="539">
        <f>IF($N$124="","",IF(OR(ISTEXT($N$122),ISTEXT($N$123),ISTEXT($N$124)),"",IF(OR(7&gt;$N$122,4&gt;$N$123,((4-1)*$N$122+7)&gt;$N$124),"",IF(INDEX($P$124:$W$133,MOD(((4-1)*$N$122+7)-1,10)+1,INT((((4-1)*$N$122+7)-1)/10)+1)="","",INDEX($P$124:$W$133,MOD(((4-1)*$N$122+7)-1,10)+1,INT((((4-1)*$N$122+7)-1)/10)+1)))))</f>
        <v/>
      </c>
      <c r="K127" s="539">
        <f>IF($N$124="","",IF(OR(ISTEXT($N$122),ISTEXT($N$123),ISTEXT($N$124)),"",IF(OR(8&gt;$N$122,4&gt;$N$123,((4-1)*$N$122+8)&gt;$N$124),"",IF(INDEX($P$124:$W$133,MOD(((4-1)*$N$122+8)-1,10)+1,INT((((4-1)*$N$122+8)-1)/10)+1)="","",INDEX($P$124:$W$133,MOD(((4-1)*$N$122+8)-1,10)+1,INT((((4-1)*$N$122+8)-1)/10)+1)))))</f>
        <v/>
      </c>
      <c r="L127" s="539">
        <f>IF($N$124="","",IF(OR(ISTEXT($N$122),ISTEXT($N$123),ISTEXT($N$124)),"",IF(OR(9&gt;$N$122,4&gt;$N$123,((4-1)*$N$122+9)&gt;$N$124),"",IF(INDEX($P$124:$W$133,MOD(((4-1)*$N$122+9)-1,10)+1,INT((((4-1)*$N$122+9)-1)/10)+1)="","",INDEX($P$124:$W$133,MOD(((4-1)*$N$122+9)-1,10)+1,INT((((4-1)*$N$122+9)-1)/10)+1)))))</f>
        <v/>
      </c>
      <c r="M127" s="539">
        <f>IF($N$124="","",IF(OR(ISTEXT($N$122),ISTEXT($N$123),ISTEXT($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IF(OR($D$122="",$G$122=""),"",IF($D$122="Round",IF(5=1,"Axis 1 (0°)",IF(5=2,"Axis 2 (90°)","")),IF(ISTEXT($N$123),"",IF(5&gt;$N$123,"",IF(ISTEXT($I$122),"",ROUND((5-0.5)*$I$122/$N$123,1))))))</f>
        <v/>
      </c>
      <c r="C128" s="538" t="n"/>
      <c r="D128" s="539">
        <f>IF($N$124="","",IF(OR(ISTEXT($N$122),ISTEXT($N$123),ISTEXT($N$124)),"",IF(OR(1&gt;$N$122,5&gt;$N$123,((5-1)*$N$122+1)&gt;$N$124),"",IF(INDEX($P$124:$W$133,MOD(((5-1)*$N$122+1)-1,10)+1,INT((((5-1)*$N$122+1)-1)/10)+1)="","",INDEX($P$124:$W$133,MOD(((5-1)*$N$122+1)-1,10)+1,INT((((5-1)*$N$122+1)-1)/10)+1)))))</f>
        <v/>
      </c>
      <c r="E128" s="539">
        <f>IF($N$124="","",IF(OR(ISTEXT($N$122),ISTEXT($N$123),ISTEXT($N$124)),"",IF(OR(2&gt;$N$122,5&gt;$N$123,((5-1)*$N$122+2)&gt;$N$124),"",IF(INDEX($P$124:$W$133,MOD(((5-1)*$N$122+2)-1,10)+1,INT((((5-1)*$N$122+2)-1)/10)+1)="","",INDEX($P$124:$W$133,MOD(((5-1)*$N$122+2)-1,10)+1,INT((((5-1)*$N$122+2)-1)/10)+1)))))</f>
        <v/>
      </c>
      <c r="F128" s="539">
        <f>IF($N$124="","",IF(OR(ISTEXT($N$122),ISTEXT($N$123),ISTEXT($N$124)),"",IF(OR(3&gt;$N$122,5&gt;$N$123,((5-1)*$N$122+3)&gt;$N$124),"",IF(INDEX($P$124:$W$133,MOD(((5-1)*$N$122+3)-1,10)+1,INT((((5-1)*$N$122+3)-1)/10)+1)="","",INDEX($P$124:$W$133,MOD(((5-1)*$N$122+3)-1,10)+1,INT((((5-1)*$N$122+3)-1)/10)+1)))))</f>
        <v/>
      </c>
      <c r="G128" s="539">
        <f>IF($N$124="","",IF(OR(ISTEXT($N$122),ISTEXT($N$123),ISTEXT($N$124)),"",IF(OR(4&gt;$N$122,5&gt;$N$123,((5-1)*$N$122+4)&gt;$N$124),"",IF(INDEX($P$124:$W$133,MOD(((5-1)*$N$122+4)-1,10)+1,INT((((5-1)*$N$122+4)-1)/10)+1)="","",INDEX($P$124:$W$133,MOD(((5-1)*$N$122+4)-1,10)+1,INT((((5-1)*$N$122+4)-1)/10)+1)))))</f>
        <v/>
      </c>
      <c r="H128" s="539">
        <f>IF($N$124="","",IF(OR(ISTEXT($N$122),ISTEXT($N$123),ISTEXT($N$124)),"",IF(OR(5&gt;$N$122,5&gt;$N$123,((5-1)*$N$122+5)&gt;$N$124),"",IF(INDEX($P$124:$W$133,MOD(((5-1)*$N$122+5)-1,10)+1,INT((((5-1)*$N$122+5)-1)/10)+1)="","",INDEX($P$124:$W$133,MOD(((5-1)*$N$122+5)-1,10)+1,INT((((5-1)*$N$122+5)-1)/10)+1)))))</f>
        <v/>
      </c>
      <c r="I128" s="539">
        <f>IF($N$124="","",IF(OR(ISTEXT($N$122),ISTEXT($N$123),ISTEXT($N$124)),"",IF(OR(6&gt;$N$122,5&gt;$N$123,((5-1)*$N$122+6)&gt;$N$124),"",IF(INDEX($P$124:$W$133,MOD(((5-1)*$N$122+6)-1,10)+1,INT((((5-1)*$N$122+6)-1)/10)+1)="","",INDEX($P$124:$W$133,MOD(((5-1)*$N$122+6)-1,10)+1,INT((((5-1)*$N$122+6)-1)/10)+1)))))</f>
        <v/>
      </c>
      <c r="J128" s="539">
        <f>IF($N$124="","",IF(OR(ISTEXT($N$122),ISTEXT($N$123),ISTEXT($N$124)),"",IF(OR(7&gt;$N$122,5&gt;$N$123,((5-1)*$N$122+7)&gt;$N$124),"",IF(INDEX($P$124:$W$133,MOD(((5-1)*$N$122+7)-1,10)+1,INT((((5-1)*$N$122+7)-1)/10)+1)="","",INDEX($P$124:$W$133,MOD(((5-1)*$N$122+7)-1,10)+1,INT((((5-1)*$N$122+7)-1)/10)+1)))))</f>
        <v/>
      </c>
      <c r="K128" s="539">
        <f>IF($N$124="","",IF(OR(ISTEXT($N$122),ISTEXT($N$123),ISTEXT($N$124)),"",IF(OR(8&gt;$N$122,5&gt;$N$123,((5-1)*$N$122+8)&gt;$N$124),"",IF(INDEX($P$124:$W$133,MOD(((5-1)*$N$122+8)-1,10)+1,INT((((5-1)*$N$122+8)-1)/10)+1)="","",INDEX($P$124:$W$133,MOD(((5-1)*$N$122+8)-1,10)+1,INT((((5-1)*$N$122+8)-1)/10)+1)))))</f>
        <v/>
      </c>
      <c r="L128" s="539">
        <f>IF($N$124="","",IF(OR(ISTEXT($N$122),ISTEXT($N$123),ISTEXT($N$124)),"",IF(OR(9&gt;$N$122,5&gt;$N$123,((5-1)*$N$122+9)&gt;$N$124),"",IF(INDEX($P$124:$W$133,MOD(((5-1)*$N$122+9)-1,10)+1,INT((((5-1)*$N$122+9)-1)/10)+1)="","",INDEX($P$124:$W$133,MOD(((5-1)*$N$122+9)-1,10)+1,INT((((5-1)*$N$122+9)-1)/10)+1)))))</f>
        <v/>
      </c>
      <c r="M128" s="539">
        <f>IF($N$124="","",IF(OR(ISTEXT($N$122),ISTEXT($N$123),ISTEXT($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IF(OR($D$122="",$G$122=""),"",IF($D$122="Round",IF(6=1,"Axis 1 (0°)",IF(6=2,"Axis 2 (90°)","")),IF(ISTEXT($N$123),"",IF(6&gt;$N$123,"",IF(ISTEXT($I$122),"",ROUND((6-0.5)*$I$122/$N$123,1))))))</f>
        <v/>
      </c>
      <c r="C129" s="538" t="n"/>
      <c r="D129" s="539">
        <f>IF($N$124="","",IF(OR(ISTEXT($N$122),ISTEXT($N$123),ISTEXT($N$124)),"",IF(OR(1&gt;$N$122,6&gt;$N$123,((6-1)*$N$122+1)&gt;$N$124),"",IF(INDEX($P$124:$W$133,MOD(((6-1)*$N$122+1)-1,10)+1,INT((((6-1)*$N$122+1)-1)/10)+1)="","",INDEX($P$124:$W$133,MOD(((6-1)*$N$122+1)-1,10)+1,INT((((6-1)*$N$122+1)-1)/10)+1)))))</f>
        <v/>
      </c>
      <c r="E129" s="539">
        <f>IF($N$124="","",IF(OR(ISTEXT($N$122),ISTEXT($N$123),ISTEXT($N$124)),"",IF(OR(2&gt;$N$122,6&gt;$N$123,((6-1)*$N$122+2)&gt;$N$124),"",IF(INDEX($P$124:$W$133,MOD(((6-1)*$N$122+2)-1,10)+1,INT((((6-1)*$N$122+2)-1)/10)+1)="","",INDEX($P$124:$W$133,MOD(((6-1)*$N$122+2)-1,10)+1,INT((((6-1)*$N$122+2)-1)/10)+1)))))</f>
        <v/>
      </c>
      <c r="F129" s="539">
        <f>IF($N$124="","",IF(OR(ISTEXT($N$122),ISTEXT($N$123),ISTEXT($N$124)),"",IF(OR(3&gt;$N$122,6&gt;$N$123,((6-1)*$N$122+3)&gt;$N$124),"",IF(INDEX($P$124:$W$133,MOD(((6-1)*$N$122+3)-1,10)+1,INT((((6-1)*$N$122+3)-1)/10)+1)="","",INDEX($P$124:$W$133,MOD(((6-1)*$N$122+3)-1,10)+1,INT((((6-1)*$N$122+3)-1)/10)+1)))))</f>
        <v/>
      </c>
      <c r="G129" s="539">
        <f>IF($N$124="","",IF(OR(ISTEXT($N$122),ISTEXT($N$123),ISTEXT($N$124)),"",IF(OR(4&gt;$N$122,6&gt;$N$123,((6-1)*$N$122+4)&gt;$N$124),"",IF(INDEX($P$124:$W$133,MOD(((6-1)*$N$122+4)-1,10)+1,INT((((6-1)*$N$122+4)-1)/10)+1)="","",INDEX($P$124:$W$133,MOD(((6-1)*$N$122+4)-1,10)+1,INT((((6-1)*$N$122+4)-1)/10)+1)))))</f>
        <v/>
      </c>
      <c r="H129" s="539">
        <f>IF($N$124="","",IF(OR(ISTEXT($N$122),ISTEXT($N$123),ISTEXT($N$124)),"",IF(OR(5&gt;$N$122,6&gt;$N$123,((6-1)*$N$122+5)&gt;$N$124),"",IF(INDEX($P$124:$W$133,MOD(((6-1)*$N$122+5)-1,10)+1,INT((((6-1)*$N$122+5)-1)/10)+1)="","",INDEX($P$124:$W$133,MOD(((6-1)*$N$122+5)-1,10)+1,INT((((6-1)*$N$122+5)-1)/10)+1)))))</f>
        <v/>
      </c>
      <c r="I129" s="539">
        <f>IF($N$124="","",IF(OR(ISTEXT($N$122),ISTEXT($N$123),ISTEXT($N$124)),"",IF(OR(6&gt;$N$122,6&gt;$N$123,((6-1)*$N$122+6)&gt;$N$124),"",IF(INDEX($P$124:$W$133,MOD(((6-1)*$N$122+6)-1,10)+1,INT((((6-1)*$N$122+6)-1)/10)+1)="","",INDEX($P$124:$W$133,MOD(((6-1)*$N$122+6)-1,10)+1,INT((((6-1)*$N$122+6)-1)/10)+1)))))</f>
        <v/>
      </c>
      <c r="J129" s="539">
        <f>IF($N$124="","",IF(OR(ISTEXT($N$122),ISTEXT($N$123),ISTEXT($N$124)),"",IF(OR(7&gt;$N$122,6&gt;$N$123,((6-1)*$N$122+7)&gt;$N$124),"",IF(INDEX($P$124:$W$133,MOD(((6-1)*$N$122+7)-1,10)+1,INT((((6-1)*$N$122+7)-1)/10)+1)="","",INDEX($P$124:$W$133,MOD(((6-1)*$N$122+7)-1,10)+1,INT((((6-1)*$N$122+7)-1)/10)+1)))))</f>
        <v/>
      </c>
      <c r="K129" s="539">
        <f>IF($N$124="","",IF(OR(ISTEXT($N$122),ISTEXT($N$123),ISTEXT($N$124)),"",IF(OR(8&gt;$N$122,6&gt;$N$123,((6-1)*$N$122+8)&gt;$N$124),"",IF(INDEX($P$124:$W$133,MOD(((6-1)*$N$122+8)-1,10)+1,INT((((6-1)*$N$122+8)-1)/10)+1)="","",INDEX($P$124:$W$133,MOD(((6-1)*$N$122+8)-1,10)+1,INT((((6-1)*$N$122+8)-1)/10)+1)))))</f>
        <v/>
      </c>
      <c r="L129" s="539">
        <f>IF($N$124="","",IF(OR(ISTEXT($N$122),ISTEXT($N$123),ISTEXT($N$124)),"",IF(OR(9&gt;$N$122,6&gt;$N$123,((6-1)*$N$122+9)&gt;$N$124),"",IF(INDEX($P$124:$W$133,MOD(((6-1)*$N$122+9)-1,10)+1,INT((((6-1)*$N$122+9)-1)/10)+1)="","",INDEX($P$124:$W$133,MOD(((6-1)*$N$122+9)-1,10)+1,INT((((6-1)*$N$122+9)-1)/10)+1)))))</f>
        <v/>
      </c>
      <c r="M129" s="539">
        <f>IF($N$124="","",IF(OR(ISTEXT($N$122),ISTEXT($N$123),ISTEXT($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IF(OR($D$122="",$G$122=""),"",IF($D$122="Round",IF(7=1,"Axis 1 (0°)",IF(7=2,"Axis 2 (90°)","")),IF(ISTEXT($N$123),"",IF(7&gt;$N$123,"",IF(ISTEXT($I$122),"",ROUND((7-0.5)*$I$122/$N$123,1))))))</f>
        <v/>
      </c>
      <c r="C130" s="538" t="n"/>
      <c r="D130" s="539">
        <f>IF($N$124="","",IF(OR(ISTEXT($N$122),ISTEXT($N$123),ISTEXT($N$124)),"",IF(OR(1&gt;$N$122,7&gt;$N$123,((7-1)*$N$122+1)&gt;$N$124),"",IF(INDEX($P$124:$W$133,MOD(((7-1)*$N$122+1)-1,10)+1,INT((((7-1)*$N$122+1)-1)/10)+1)="","",INDEX($P$124:$W$133,MOD(((7-1)*$N$122+1)-1,10)+1,INT((((7-1)*$N$122+1)-1)/10)+1)))))</f>
        <v/>
      </c>
      <c r="E130" s="539">
        <f>IF($N$124="","",IF(OR(ISTEXT($N$122),ISTEXT($N$123),ISTEXT($N$124)),"",IF(OR(2&gt;$N$122,7&gt;$N$123,((7-1)*$N$122+2)&gt;$N$124),"",IF(INDEX($P$124:$W$133,MOD(((7-1)*$N$122+2)-1,10)+1,INT((((7-1)*$N$122+2)-1)/10)+1)="","",INDEX($P$124:$W$133,MOD(((7-1)*$N$122+2)-1,10)+1,INT((((7-1)*$N$122+2)-1)/10)+1)))))</f>
        <v/>
      </c>
      <c r="F130" s="539">
        <f>IF($N$124="","",IF(OR(ISTEXT($N$122),ISTEXT($N$123),ISTEXT($N$124)),"",IF(OR(3&gt;$N$122,7&gt;$N$123,((7-1)*$N$122+3)&gt;$N$124),"",IF(INDEX($P$124:$W$133,MOD(((7-1)*$N$122+3)-1,10)+1,INT((((7-1)*$N$122+3)-1)/10)+1)="","",INDEX($P$124:$W$133,MOD(((7-1)*$N$122+3)-1,10)+1,INT((((7-1)*$N$122+3)-1)/10)+1)))))</f>
        <v/>
      </c>
      <c r="G130" s="539">
        <f>IF($N$124="","",IF(OR(ISTEXT($N$122),ISTEXT($N$123),ISTEXT($N$124)),"",IF(OR(4&gt;$N$122,7&gt;$N$123,((7-1)*$N$122+4)&gt;$N$124),"",IF(INDEX($P$124:$W$133,MOD(((7-1)*$N$122+4)-1,10)+1,INT((((7-1)*$N$122+4)-1)/10)+1)="","",INDEX($P$124:$W$133,MOD(((7-1)*$N$122+4)-1,10)+1,INT((((7-1)*$N$122+4)-1)/10)+1)))))</f>
        <v/>
      </c>
      <c r="H130" s="539">
        <f>IF($N$124="","",IF(OR(ISTEXT($N$122),ISTEXT($N$123),ISTEXT($N$124)),"",IF(OR(5&gt;$N$122,7&gt;$N$123,((7-1)*$N$122+5)&gt;$N$124),"",IF(INDEX($P$124:$W$133,MOD(((7-1)*$N$122+5)-1,10)+1,INT((((7-1)*$N$122+5)-1)/10)+1)="","",INDEX($P$124:$W$133,MOD(((7-1)*$N$122+5)-1,10)+1,INT((((7-1)*$N$122+5)-1)/10)+1)))))</f>
        <v/>
      </c>
      <c r="I130" s="539">
        <f>IF($N$124="","",IF(OR(ISTEXT($N$122),ISTEXT($N$123),ISTEXT($N$124)),"",IF(OR(6&gt;$N$122,7&gt;$N$123,((7-1)*$N$122+6)&gt;$N$124),"",IF(INDEX($P$124:$W$133,MOD(((7-1)*$N$122+6)-1,10)+1,INT((((7-1)*$N$122+6)-1)/10)+1)="","",INDEX($P$124:$W$133,MOD(((7-1)*$N$122+6)-1,10)+1,INT((((7-1)*$N$122+6)-1)/10)+1)))))</f>
        <v/>
      </c>
      <c r="J130" s="539">
        <f>IF($N$124="","",IF(OR(ISTEXT($N$122),ISTEXT($N$123),ISTEXT($N$124)),"",IF(OR(7&gt;$N$122,7&gt;$N$123,((7-1)*$N$122+7)&gt;$N$124),"",IF(INDEX($P$124:$W$133,MOD(((7-1)*$N$122+7)-1,10)+1,INT((((7-1)*$N$122+7)-1)/10)+1)="","",INDEX($P$124:$W$133,MOD(((7-1)*$N$122+7)-1,10)+1,INT((((7-1)*$N$122+7)-1)/10)+1)))))</f>
        <v/>
      </c>
      <c r="K130" s="539">
        <f>IF($N$124="","",IF(OR(ISTEXT($N$122),ISTEXT($N$123),ISTEXT($N$124)),"",IF(OR(8&gt;$N$122,7&gt;$N$123,((7-1)*$N$122+8)&gt;$N$124),"",IF(INDEX($P$124:$W$133,MOD(((7-1)*$N$122+8)-1,10)+1,INT((((7-1)*$N$122+8)-1)/10)+1)="","",INDEX($P$124:$W$133,MOD(((7-1)*$N$122+8)-1,10)+1,INT((((7-1)*$N$122+8)-1)/10)+1)))))</f>
        <v/>
      </c>
      <c r="L130" s="539">
        <f>IF($N$124="","",IF(OR(ISTEXT($N$122),ISTEXT($N$123),ISTEXT($N$124)),"",IF(OR(9&gt;$N$122,7&gt;$N$123,((7-1)*$N$122+9)&gt;$N$124),"",IF(INDEX($P$124:$W$133,MOD(((7-1)*$N$122+9)-1,10)+1,INT((((7-1)*$N$122+9)-1)/10)+1)="","",INDEX($P$124:$W$133,MOD(((7-1)*$N$122+9)-1,10)+1,INT((((7-1)*$N$122+9)-1)/10)+1)))))</f>
        <v/>
      </c>
      <c r="M130" s="539">
        <f>IF($N$124="","",IF(OR(ISTEXT($N$122),ISTEXT($N$123),ISTEXT($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IF(OR($D$122="",$G$122=""),"",IF($D$122="Round",IF(8=1,"Axis 1 (0°)",IF(8=2,"Axis 2 (90°)","")),IF(ISTEXT($N$123),"",IF(8&gt;$N$123,"",IF(ISTEXT($I$122),"",ROUND((8-0.5)*$I$122/$N$123,1))))))</f>
        <v/>
      </c>
      <c r="C131" s="538" t="n"/>
      <c r="D131" s="539">
        <f>IF($N$124="","",IF(OR(ISTEXT($N$122),ISTEXT($N$123),ISTEXT($N$124)),"",IF(OR(1&gt;$N$122,8&gt;$N$123,((8-1)*$N$122+1)&gt;$N$124),"",IF(INDEX($P$124:$W$133,MOD(((8-1)*$N$122+1)-1,10)+1,INT((((8-1)*$N$122+1)-1)/10)+1)="","",INDEX($P$124:$W$133,MOD(((8-1)*$N$122+1)-1,10)+1,INT((((8-1)*$N$122+1)-1)/10)+1)))))</f>
        <v/>
      </c>
      <c r="E131" s="539">
        <f>IF($N$124="","",IF(OR(ISTEXT($N$122),ISTEXT($N$123),ISTEXT($N$124)),"",IF(OR(2&gt;$N$122,8&gt;$N$123,((8-1)*$N$122+2)&gt;$N$124),"",IF(INDEX($P$124:$W$133,MOD(((8-1)*$N$122+2)-1,10)+1,INT((((8-1)*$N$122+2)-1)/10)+1)="","",INDEX($P$124:$W$133,MOD(((8-1)*$N$122+2)-1,10)+1,INT((((8-1)*$N$122+2)-1)/10)+1)))))</f>
        <v/>
      </c>
      <c r="F131" s="539">
        <f>IF($N$124="","",IF(OR(ISTEXT($N$122),ISTEXT($N$123),ISTEXT($N$124)),"",IF(OR(3&gt;$N$122,8&gt;$N$123,((8-1)*$N$122+3)&gt;$N$124),"",IF(INDEX($P$124:$W$133,MOD(((8-1)*$N$122+3)-1,10)+1,INT((((8-1)*$N$122+3)-1)/10)+1)="","",INDEX($P$124:$W$133,MOD(((8-1)*$N$122+3)-1,10)+1,INT((((8-1)*$N$122+3)-1)/10)+1)))))</f>
        <v/>
      </c>
      <c r="G131" s="539">
        <f>IF($N$124="","",IF(OR(ISTEXT($N$122),ISTEXT($N$123),ISTEXT($N$124)),"",IF(OR(4&gt;$N$122,8&gt;$N$123,((8-1)*$N$122+4)&gt;$N$124),"",IF(INDEX($P$124:$W$133,MOD(((8-1)*$N$122+4)-1,10)+1,INT((((8-1)*$N$122+4)-1)/10)+1)="","",INDEX($P$124:$W$133,MOD(((8-1)*$N$122+4)-1,10)+1,INT((((8-1)*$N$122+4)-1)/10)+1)))))</f>
        <v/>
      </c>
      <c r="H131" s="539">
        <f>IF($N$124="","",IF(OR(ISTEXT($N$122),ISTEXT($N$123),ISTEXT($N$124)),"",IF(OR(5&gt;$N$122,8&gt;$N$123,((8-1)*$N$122+5)&gt;$N$124),"",IF(INDEX($P$124:$W$133,MOD(((8-1)*$N$122+5)-1,10)+1,INT((((8-1)*$N$122+5)-1)/10)+1)="","",INDEX($P$124:$W$133,MOD(((8-1)*$N$122+5)-1,10)+1,INT((((8-1)*$N$122+5)-1)/10)+1)))))</f>
        <v/>
      </c>
      <c r="I131" s="539">
        <f>IF($N$124="","",IF(OR(ISTEXT($N$122),ISTEXT($N$123),ISTEXT($N$124)),"",IF(OR(6&gt;$N$122,8&gt;$N$123,((8-1)*$N$122+6)&gt;$N$124),"",IF(INDEX($P$124:$W$133,MOD(((8-1)*$N$122+6)-1,10)+1,INT((((8-1)*$N$122+6)-1)/10)+1)="","",INDEX($P$124:$W$133,MOD(((8-1)*$N$122+6)-1,10)+1,INT((((8-1)*$N$122+6)-1)/10)+1)))))</f>
        <v/>
      </c>
      <c r="J131" s="539">
        <f>IF($N$124="","",IF(OR(ISTEXT($N$122),ISTEXT($N$123),ISTEXT($N$124)),"",IF(OR(7&gt;$N$122,8&gt;$N$123,((8-1)*$N$122+7)&gt;$N$124),"",IF(INDEX($P$124:$W$133,MOD(((8-1)*$N$122+7)-1,10)+1,INT((((8-1)*$N$122+7)-1)/10)+1)="","",INDEX($P$124:$W$133,MOD(((8-1)*$N$122+7)-1,10)+1,INT((((8-1)*$N$122+7)-1)/10)+1)))))</f>
        <v/>
      </c>
      <c r="K131" s="539">
        <f>IF($N$124="","",IF(OR(ISTEXT($N$122),ISTEXT($N$123),ISTEXT($N$124)),"",IF(OR(8&gt;$N$122,8&gt;$N$123,((8-1)*$N$122+8)&gt;$N$124),"",IF(INDEX($P$124:$W$133,MOD(((8-1)*$N$122+8)-1,10)+1,INT((((8-1)*$N$122+8)-1)/10)+1)="","",INDEX($P$124:$W$133,MOD(((8-1)*$N$122+8)-1,10)+1,INT((((8-1)*$N$122+8)-1)/10)+1)))))</f>
        <v/>
      </c>
      <c r="L131" s="539">
        <f>IF($N$124="","",IF(OR(ISTEXT($N$122),ISTEXT($N$123),ISTEXT($N$124)),"",IF(OR(9&gt;$N$122,8&gt;$N$123,((8-1)*$N$122+9)&gt;$N$124),"",IF(INDEX($P$124:$W$133,MOD(((8-1)*$N$122+9)-1,10)+1,INT((((8-1)*$N$122+9)-1)/10)+1)="","",INDEX($P$124:$W$133,MOD(((8-1)*$N$122+9)-1,10)+1,INT((((8-1)*$N$122+9)-1)/10)+1)))))</f>
        <v/>
      </c>
      <c r="M131" s="539">
        <f>IF($N$124="","",IF(OR(ISTEXT($N$122),ISTEXT($N$123),ISTEXT($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IF($G$137="","",IF($D$137="Round",$G$137&amp;""" dia",$G$137&amp;""" x "&amp;$I$137&amp;""""))</f>
        <v/>
      </c>
      <c r="G135" s="173" t="n"/>
      <c r="H135" s="525">
        <f>IF(OR($D$137="",$G$137=""),"",IF($D$137="Round",IF(ISTEXT($G$137),"",ROUND(PI()*(($G$137-2*N($K$137))/2)^2/144,3)),IF($I$137="","",IF(OR(ISTEXT($G$137),ISTEXT($I$137)),"",ROUND(($G$137-2*N($K$137))*($I$137-2*N($K$137))/144,3)))))</f>
        <v/>
      </c>
      <c r="I135" s="189" t="n"/>
      <c r="J135" s="189" t="n"/>
      <c r="K135" s="189">
        <f>IF(N(J135)*N(H135)=0,"",ROUND(N(J135)*N(H135),0))</f>
        <v/>
      </c>
      <c r="L135" s="189">
        <f>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IF($N$137="","",IF($D$137="Round",$N$137&amp;" x 2 axes",IF($N$138="","",$N$137&amp;" x "&amp;$N$138)))</f>
        <v/>
      </c>
      <c r="N137" s="534">
        <f>IF(OR($D$137="",$G$137=""),"",IF($D$137="Round",IF(ISTEXT($G$137),"",IF($G$137&lt;=9,6,IF($G$137&lt;=12,8,10))),IF(ISTEXT($G$137),"",IF($G$137&lt;12,2,MIN(10,MAX(3,ROUNDUP($G$137/6,0)))))))</f>
        <v/>
      </c>
      <c r="P137" s="473" t="inlineStr">
        <is>
          <t>Quick entry – type readings in order (row by row of the grid), down this column then the next:</t>
        </is>
      </c>
    </row>
    <row r="138" ht="13.35" customHeight="1" s="162">
      <c r="B138" s="535" t="inlineStr">
        <is>
          <t>Depth↓ Pos→ (in)</t>
        </is>
      </c>
      <c r="C138" s="414" t="n"/>
      <c r="D138" s="535">
        <f>IF(ISTEXT($N$137),"",IF(OR($D$137="",$G$137="",1&gt;$N$137),"",IF($D$137="Round",IF(ISTEXT($G$137),"",ROUND(IF(1&lt;=$N$137/2,$G$137/2*(1-SQRT(($N$137-2*1+1)/$N$137)),$G$137-$G$137/2*(1-SQRT(($N$137-2*($N$137-1+1)+1)/$N$137))),1)),IF(ISTEXT($G$137),"",ROUND((1-0.5)*$G$137/$N$137,1)))))</f>
        <v/>
      </c>
      <c r="E138" s="535">
        <f>IF(ISTEXT($N$137),"",IF(OR($D$137="",$G$137="",2&gt;$N$137),"",IF($D$137="Round",IF(ISTEXT($G$137),"",ROUND(IF(2&lt;=$N$137/2,$G$137/2*(1-SQRT(($N$137-2*2+1)/$N$137)),$G$137-$G$137/2*(1-SQRT(($N$137-2*($N$137-2+1)+1)/$N$137))),1)),IF(ISTEXT($G$137),"",ROUND((2-0.5)*$G$137/$N$137,1)))))</f>
        <v/>
      </c>
      <c r="F138" s="535">
        <f>IF(ISTEXT($N$137),"",IF(OR($D$137="",$G$137="",3&gt;$N$137),"",IF($D$137="Round",IF(ISTEXT($G$137),"",ROUND(IF(3&lt;=$N$137/2,$G$137/2*(1-SQRT(($N$137-2*3+1)/$N$137)),$G$137-$G$137/2*(1-SQRT(($N$137-2*($N$137-3+1)+1)/$N$137))),1)),IF(ISTEXT($G$137),"",ROUND((3-0.5)*$G$137/$N$137,1)))))</f>
        <v/>
      </c>
      <c r="G138" s="535">
        <f>IF(ISTEXT($N$137),"",IF(OR($D$137="",$G$137="",4&gt;$N$137),"",IF($D$137="Round",IF(ISTEXT($G$137),"",ROUND(IF(4&lt;=$N$137/2,$G$137/2*(1-SQRT(($N$137-2*4+1)/$N$137)),$G$137-$G$137/2*(1-SQRT(($N$137-2*($N$137-4+1)+1)/$N$137))),1)),IF(ISTEXT($G$137),"",ROUND((4-0.5)*$G$137/$N$137,1)))))</f>
        <v/>
      </c>
      <c r="H138" s="535">
        <f>IF(ISTEXT($N$137),"",IF(OR($D$137="",$G$137="",5&gt;$N$137),"",IF($D$137="Round",IF(ISTEXT($G$137),"",ROUND(IF(5&lt;=$N$137/2,$G$137/2*(1-SQRT(($N$137-2*5+1)/$N$137)),$G$137-$G$137/2*(1-SQRT(($N$137-2*($N$137-5+1)+1)/$N$137))),1)),IF(ISTEXT($G$137),"",ROUND((5-0.5)*$G$137/$N$137,1)))))</f>
        <v/>
      </c>
      <c r="I138" s="535">
        <f>IF(ISTEXT($N$137),"",IF(OR($D$137="",$G$137="",6&gt;$N$137),"",IF($D$137="Round",IF(ISTEXT($G$137),"",ROUND(IF(6&lt;=$N$137/2,$G$137/2*(1-SQRT(($N$137-2*6+1)/$N$137)),$G$137-$G$137/2*(1-SQRT(($N$137-2*($N$137-6+1)+1)/$N$137))),1)),IF(ISTEXT($G$137),"",ROUND((6-0.5)*$G$137/$N$137,1)))))</f>
        <v/>
      </c>
      <c r="J138" s="535">
        <f>IF(ISTEXT($N$137),"",IF(OR($D$137="",$G$137="",7&gt;$N$137),"",IF($D$137="Round",IF(ISTEXT($G$137),"",ROUND(IF(7&lt;=$N$137/2,$G$137/2*(1-SQRT(($N$137-2*7+1)/$N$137)),$G$137-$G$137/2*(1-SQRT(($N$137-2*($N$137-7+1)+1)/$N$137))),1)),IF(ISTEXT($G$137),"",ROUND((7-0.5)*$G$137/$N$137,1)))))</f>
        <v/>
      </c>
      <c r="K138" s="535">
        <f>IF(ISTEXT($N$137),"",IF(OR($D$137="",$G$137="",8&gt;$N$137),"",IF($D$137="Round",IF(ISTEXT($G$137),"",ROUND(IF(8&lt;=$N$137/2,$G$137/2*(1-SQRT(($N$137-2*8+1)/$N$137)),$G$137-$G$137/2*(1-SQRT(($N$137-2*($N$137-8+1)+1)/$N$137))),1)),IF(ISTEXT($G$137),"",ROUND((8-0.5)*$G$137/$N$137,1)))))</f>
        <v/>
      </c>
      <c r="L138" s="535">
        <f>IF(ISTEXT($N$137),"",IF(OR($D$137="",$G$137="",9&gt;$N$137),"",IF($D$137="Round",IF(ISTEXT($G$137),"",ROUND(IF(9&lt;=$N$137/2,$G$137/2*(1-SQRT(($N$137-2*9+1)/$N$137)),$G$137-$G$137/2*(1-SQRT(($N$137-2*($N$137-9+1)+1)/$N$137))),1)),IF(ISTEXT($G$137),"",ROUND((9-0.5)*$G$137/$N$137,1)))))</f>
        <v/>
      </c>
      <c r="M138" s="535">
        <f>IF(ISTEXT($N$137),"",IF(OR($D$137="",$G$137="",10&gt;$N$137),"",IF($D$137="Round",IF(ISTEXT($G$137),"",ROUND(IF(10&lt;=$N$137/2,$G$137/2*(1-SQRT(($N$137-2*10+1)/$N$137)),$G$137-$G$137/2*(1-SQRT(($N$137-2*($N$137-10+1)+1)/$N$137))),1)),IF(ISTEXT($G$137),"",ROUND((10-0.5)*$G$137/$N$137,1)))))</f>
        <v/>
      </c>
      <c r="N138" s="534">
        <f>IF(OR($D$137="",$G$137=""),"",IF($D$137="Round",2,IF($I$137="","",IF(ISTEXT($I$137),"",IF($I$137&lt;12,2,MIN(8,MAX(3,ROUNDUP($I$137/6,0))))))))</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IF(OR($D$137="",$G$137=""),"",IF($D$137="Round",IF(1=1,"Axis 1 (0°)",IF(1=2,"Axis 2 (90°)","")),IF(ISTEXT($N$138),"",IF(1&gt;$N$138,"",IF(ISTEXT($I$137),"",ROUND((1-0.5)*$I$137/$N$138,1))))))</f>
        <v/>
      </c>
      <c r="C139" s="538" t="n"/>
      <c r="D139" s="539">
        <f>IF($N$139="","",IF(OR(ISTEXT($N$137),ISTEXT($N$138),ISTEXT($N$139)),"",IF(OR(1&gt;$N$137,1&gt;$N$138,((1-1)*$N$137+1)&gt;$N$139),"",IF(INDEX($P$139:$W$148,MOD(((1-1)*$N$137+1)-1,10)+1,INT((((1-1)*$N$137+1)-1)/10)+1)="","",INDEX($P$139:$W$148,MOD(((1-1)*$N$137+1)-1,10)+1,INT((((1-1)*$N$137+1)-1)/10)+1)))))</f>
        <v/>
      </c>
      <c r="E139" s="539">
        <f>IF($N$139="","",IF(OR(ISTEXT($N$137),ISTEXT($N$138),ISTEXT($N$139)),"",IF(OR(2&gt;$N$137,1&gt;$N$138,((1-1)*$N$137+2)&gt;$N$139),"",IF(INDEX($P$139:$W$148,MOD(((1-1)*$N$137+2)-1,10)+1,INT((((1-1)*$N$137+2)-1)/10)+1)="","",INDEX($P$139:$W$148,MOD(((1-1)*$N$137+2)-1,10)+1,INT((((1-1)*$N$137+2)-1)/10)+1)))))</f>
        <v/>
      </c>
      <c r="F139" s="539">
        <f>IF($N$139="","",IF(OR(ISTEXT($N$137),ISTEXT($N$138),ISTEXT($N$139)),"",IF(OR(3&gt;$N$137,1&gt;$N$138,((1-1)*$N$137+3)&gt;$N$139),"",IF(INDEX($P$139:$W$148,MOD(((1-1)*$N$137+3)-1,10)+1,INT((((1-1)*$N$137+3)-1)/10)+1)="","",INDEX($P$139:$W$148,MOD(((1-1)*$N$137+3)-1,10)+1,INT((((1-1)*$N$137+3)-1)/10)+1)))))</f>
        <v/>
      </c>
      <c r="G139" s="539">
        <f>IF($N$139="","",IF(OR(ISTEXT($N$137),ISTEXT($N$138),ISTEXT($N$139)),"",IF(OR(4&gt;$N$137,1&gt;$N$138,((1-1)*$N$137+4)&gt;$N$139),"",IF(INDEX($P$139:$W$148,MOD(((1-1)*$N$137+4)-1,10)+1,INT((((1-1)*$N$137+4)-1)/10)+1)="","",INDEX($P$139:$W$148,MOD(((1-1)*$N$137+4)-1,10)+1,INT((((1-1)*$N$137+4)-1)/10)+1)))))</f>
        <v/>
      </c>
      <c r="H139" s="539">
        <f>IF($N$139="","",IF(OR(ISTEXT($N$137),ISTEXT($N$138),ISTEXT($N$139)),"",IF(OR(5&gt;$N$137,1&gt;$N$138,((1-1)*$N$137+5)&gt;$N$139),"",IF(INDEX($P$139:$W$148,MOD(((1-1)*$N$137+5)-1,10)+1,INT((((1-1)*$N$137+5)-1)/10)+1)="","",INDEX($P$139:$W$148,MOD(((1-1)*$N$137+5)-1,10)+1,INT((((1-1)*$N$137+5)-1)/10)+1)))))</f>
        <v/>
      </c>
      <c r="I139" s="539">
        <f>IF($N$139="","",IF(OR(ISTEXT($N$137),ISTEXT($N$138),ISTEXT($N$139)),"",IF(OR(6&gt;$N$137,1&gt;$N$138,((1-1)*$N$137+6)&gt;$N$139),"",IF(INDEX($P$139:$W$148,MOD(((1-1)*$N$137+6)-1,10)+1,INT((((1-1)*$N$137+6)-1)/10)+1)="","",INDEX($P$139:$W$148,MOD(((1-1)*$N$137+6)-1,10)+1,INT((((1-1)*$N$137+6)-1)/10)+1)))))</f>
        <v/>
      </c>
      <c r="J139" s="539">
        <f>IF($N$139="","",IF(OR(ISTEXT($N$137),ISTEXT($N$138),ISTEXT($N$139)),"",IF(OR(7&gt;$N$137,1&gt;$N$138,((1-1)*$N$137+7)&gt;$N$139),"",IF(INDEX($P$139:$W$148,MOD(((1-1)*$N$137+7)-1,10)+1,INT((((1-1)*$N$137+7)-1)/10)+1)="","",INDEX($P$139:$W$148,MOD(((1-1)*$N$137+7)-1,10)+1,INT((((1-1)*$N$137+7)-1)/10)+1)))))</f>
        <v/>
      </c>
      <c r="K139" s="539">
        <f>IF($N$139="","",IF(OR(ISTEXT($N$137),ISTEXT($N$138),ISTEXT($N$139)),"",IF(OR(8&gt;$N$137,1&gt;$N$138,((1-1)*$N$137+8)&gt;$N$139),"",IF(INDEX($P$139:$W$148,MOD(((1-1)*$N$137+8)-1,10)+1,INT((((1-1)*$N$137+8)-1)/10)+1)="","",INDEX($P$139:$W$148,MOD(((1-1)*$N$137+8)-1,10)+1,INT((((1-1)*$N$137+8)-1)/10)+1)))))</f>
        <v/>
      </c>
      <c r="L139" s="539">
        <f>IF($N$139="","",IF(OR(ISTEXT($N$137),ISTEXT($N$138),ISTEXT($N$139)),"",IF(OR(9&gt;$N$137,1&gt;$N$138,((1-1)*$N$137+9)&gt;$N$139),"",IF(INDEX($P$139:$W$148,MOD(((1-1)*$N$137+9)-1,10)+1,INT((((1-1)*$N$137+9)-1)/10)+1)="","",INDEX($P$139:$W$148,MOD(((1-1)*$N$137+9)-1,10)+1,INT((((1-1)*$N$137+9)-1)/10)+1)))))</f>
        <v/>
      </c>
      <c r="M139" s="539">
        <f>IF($N$139="","",IF(OR(ISTEXT($N$137),ISTEXT($N$138),ISTEXT($N$139)),"",IF(OR(10&gt;$N$137,1&gt;$N$138,((1-1)*$N$137+10)&gt;$N$139),"",IF(INDEX($P$139:$W$148,MOD(((1-1)*$N$137+10)-1,10)+1,INT((((1-1)*$N$137+10)-1)/10)+1)="","",INDEX($P$139:$W$148,MOD(((1-1)*$N$137+10)-1,10)+1,INT((((1-1)*$N$137+10)-1)/10)+1)))))</f>
        <v/>
      </c>
      <c r="N139" s="534">
        <f>IF(OR(N137="",N138=""),"",IF(OR(ISTEXT(N137),ISTEXT(N138)),"",N137*N138))</f>
        <v/>
      </c>
      <c r="P139" s="540" t="n"/>
      <c r="Q139" s="540" t="n"/>
      <c r="R139" s="540" t="n"/>
      <c r="S139" s="540" t="n"/>
      <c r="T139" s="540" t="n"/>
      <c r="U139" s="540" t="n"/>
      <c r="V139" s="540" t="n"/>
      <c r="W139" s="540" t="n"/>
    </row>
    <row r="140" ht="13.35" customHeight="1" s="162">
      <c r="B140" s="537">
        <f>IF(OR($D$137="",$G$137=""),"",IF($D$137="Round",IF(2=1,"Axis 1 (0°)",IF(2=2,"Axis 2 (90°)","")),IF(ISTEXT($N$138),"",IF(2&gt;$N$138,"",IF(ISTEXT($I$137),"",ROUND((2-0.5)*$I$137/$N$138,1))))))</f>
        <v/>
      </c>
      <c r="C140" s="538" t="n"/>
      <c r="D140" s="539">
        <f>IF($N$139="","",IF(OR(ISTEXT($N$137),ISTEXT($N$138),ISTEXT($N$139)),"",IF(OR(1&gt;$N$137,2&gt;$N$138,((2-1)*$N$137+1)&gt;$N$139),"",IF(INDEX($P$139:$W$148,MOD(((2-1)*$N$137+1)-1,10)+1,INT((((2-1)*$N$137+1)-1)/10)+1)="","",INDEX($P$139:$W$148,MOD(((2-1)*$N$137+1)-1,10)+1,INT((((2-1)*$N$137+1)-1)/10)+1)))))</f>
        <v/>
      </c>
      <c r="E140" s="539">
        <f>IF($N$139="","",IF(OR(ISTEXT($N$137),ISTEXT($N$138),ISTEXT($N$139)),"",IF(OR(2&gt;$N$137,2&gt;$N$138,((2-1)*$N$137+2)&gt;$N$139),"",IF(INDEX($P$139:$W$148,MOD(((2-1)*$N$137+2)-1,10)+1,INT((((2-1)*$N$137+2)-1)/10)+1)="","",INDEX($P$139:$W$148,MOD(((2-1)*$N$137+2)-1,10)+1,INT((((2-1)*$N$137+2)-1)/10)+1)))))</f>
        <v/>
      </c>
      <c r="F140" s="539">
        <f>IF($N$139="","",IF(OR(ISTEXT($N$137),ISTEXT($N$138),ISTEXT($N$139)),"",IF(OR(3&gt;$N$137,2&gt;$N$138,((2-1)*$N$137+3)&gt;$N$139),"",IF(INDEX($P$139:$W$148,MOD(((2-1)*$N$137+3)-1,10)+1,INT((((2-1)*$N$137+3)-1)/10)+1)="","",INDEX($P$139:$W$148,MOD(((2-1)*$N$137+3)-1,10)+1,INT((((2-1)*$N$137+3)-1)/10)+1)))))</f>
        <v/>
      </c>
      <c r="G140" s="539">
        <f>IF($N$139="","",IF(OR(ISTEXT($N$137),ISTEXT($N$138),ISTEXT($N$139)),"",IF(OR(4&gt;$N$137,2&gt;$N$138,((2-1)*$N$137+4)&gt;$N$139),"",IF(INDEX($P$139:$W$148,MOD(((2-1)*$N$137+4)-1,10)+1,INT((((2-1)*$N$137+4)-1)/10)+1)="","",INDEX($P$139:$W$148,MOD(((2-1)*$N$137+4)-1,10)+1,INT((((2-1)*$N$137+4)-1)/10)+1)))))</f>
        <v/>
      </c>
      <c r="H140" s="539">
        <f>IF($N$139="","",IF(OR(ISTEXT($N$137),ISTEXT($N$138),ISTEXT($N$139)),"",IF(OR(5&gt;$N$137,2&gt;$N$138,((2-1)*$N$137+5)&gt;$N$139),"",IF(INDEX($P$139:$W$148,MOD(((2-1)*$N$137+5)-1,10)+1,INT((((2-1)*$N$137+5)-1)/10)+1)="","",INDEX($P$139:$W$148,MOD(((2-1)*$N$137+5)-1,10)+1,INT((((2-1)*$N$137+5)-1)/10)+1)))))</f>
        <v/>
      </c>
      <c r="I140" s="539">
        <f>IF($N$139="","",IF(OR(ISTEXT($N$137),ISTEXT($N$138),ISTEXT($N$139)),"",IF(OR(6&gt;$N$137,2&gt;$N$138,((2-1)*$N$137+6)&gt;$N$139),"",IF(INDEX($P$139:$W$148,MOD(((2-1)*$N$137+6)-1,10)+1,INT((((2-1)*$N$137+6)-1)/10)+1)="","",INDEX($P$139:$W$148,MOD(((2-1)*$N$137+6)-1,10)+1,INT((((2-1)*$N$137+6)-1)/10)+1)))))</f>
        <v/>
      </c>
      <c r="J140" s="539">
        <f>IF($N$139="","",IF(OR(ISTEXT($N$137),ISTEXT($N$138),ISTEXT($N$139)),"",IF(OR(7&gt;$N$137,2&gt;$N$138,((2-1)*$N$137+7)&gt;$N$139),"",IF(INDEX($P$139:$W$148,MOD(((2-1)*$N$137+7)-1,10)+1,INT((((2-1)*$N$137+7)-1)/10)+1)="","",INDEX($P$139:$W$148,MOD(((2-1)*$N$137+7)-1,10)+1,INT((((2-1)*$N$137+7)-1)/10)+1)))))</f>
        <v/>
      </c>
      <c r="K140" s="539">
        <f>IF($N$139="","",IF(OR(ISTEXT($N$137),ISTEXT($N$138),ISTEXT($N$139)),"",IF(OR(8&gt;$N$137,2&gt;$N$138,((2-1)*$N$137+8)&gt;$N$139),"",IF(INDEX($P$139:$W$148,MOD(((2-1)*$N$137+8)-1,10)+1,INT((((2-1)*$N$137+8)-1)/10)+1)="","",INDEX($P$139:$W$148,MOD(((2-1)*$N$137+8)-1,10)+1,INT((((2-1)*$N$137+8)-1)/10)+1)))))</f>
        <v/>
      </c>
      <c r="L140" s="539">
        <f>IF($N$139="","",IF(OR(ISTEXT($N$137),ISTEXT($N$138),ISTEXT($N$139)),"",IF(OR(9&gt;$N$137,2&gt;$N$138,((2-1)*$N$137+9)&gt;$N$139),"",IF(INDEX($P$139:$W$148,MOD(((2-1)*$N$137+9)-1,10)+1,INT((((2-1)*$N$137+9)-1)/10)+1)="","",INDEX($P$139:$W$148,MOD(((2-1)*$N$137+9)-1,10)+1,INT((((2-1)*$N$137+9)-1)/10)+1)))))</f>
        <v/>
      </c>
      <c r="M140" s="539">
        <f>IF($N$139="","",IF(OR(ISTEXT($N$137),ISTEXT($N$138),ISTEXT($N$139)),"",IF(OR(10&gt;$N$137,2&gt;$N$138,((2-1)*$N$137+10)&gt;$N$139),"",IF(INDEX($P$139:$W$148,MOD(((2-1)*$N$137+10)-1,10)+1,INT((((2-1)*$N$137+10)-1)/10)+1)="","",INDEX($P$139:$W$148,MOD(((2-1)*$N$137+10)-1,10)+1,INT((((2-1)*$N$137+10)-1)/10)+1)))))</f>
        <v/>
      </c>
      <c r="P140" s="540" t="n"/>
      <c r="Q140" s="540" t="n"/>
      <c r="R140" s="540" t="n"/>
      <c r="S140" s="540" t="n"/>
      <c r="T140" s="540" t="n"/>
      <c r="U140" s="540" t="n"/>
      <c r="V140" s="540" t="n"/>
      <c r="W140" s="540" t="n"/>
    </row>
    <row r="141" ht="13.35" customHeight="1" s="162">
      <c r="B141" s="537">
        <f>IF(OR($D$137="",$G$137=""),"",IF($D$137="Round",IF(3=1,"Axis 1 (0°)",IF(3=2,"Axis 2 (90°)","")),IF(ISTEXT($N$138),"",IF(3&gt;$N$138,"",IF(ISTEXT($I$137),"",ROUND((3-0.5)*$I$137/$N$138,1))))))</f>
        <v/>
      </c>
      <c r="C141" s="538" t="n"/>
      <c r="D141" s="539">
        <f>IF($N$139="","",IF(OR(ISTEXT($N$137),ISTEXT($N$138),ISTEXT($N$139)),"",IF(OR(1&gt;$N$137,3&gt;$N$138,((3-1)*$N$137+1)&gt;$N$139),"",IF(INDEX($P$139:$W$148,MOD(((3-1)*$N$137+1)-1,10)+1,INT((((3-1)*$N$137+1)-1)/10)+1)="","",INDEX($P$139:$W$148,MOD(((3-1)*$N$137+1)-1,10)+1,INT((((3-1)*$N$137+1)-1)/10)+1)))))</f>
        <v/>
      </c>
      <c r="E141" s="539">
        <f>IF($N$139="","",IF(OR(ISTEXT($N$137),ISTEXT($N$138),ISTEXT($N$139)),"",IF(OR(2&gt;$N$137,3&gt;$N$138,((3-1)*$N$137+2)&gt;$N$139),"",IF(INDEX($P$139:$W$148,MOD(((3-1)*$N$137+2)-1,10)+1,INT((((3-1)*$N$137+2)-1)/10)+1)="","",INDEX($P$139:$W$148,MOD(((3-1)*$N$137+2)-1,10)+1,INT((((3-1)*$N$137+2)-1)/10)+1)))))</f>
        <v/>
      </c>
      <c r="F141" s="539">
        <f>IF($N$139="","",IF(OR(ISTEXT($N$137),ISTEXT($N$138),ISTEXT($N$139)),"",IF(OR(3&gt;$N$137,3&gt;$N$138,((3-1)*$N$137+3)&gt;$N$139),"",IF(INDEX($P$139:$W$148,MOD(((3-1)*$N$137+3)-1,10)+1,INT((((3-1)*$N$137+3)-1)/10)+1)="","",INDEX($P$139:$W$148,MOD(((3-1)*$N$137+3)-1,10)+1,INT((((3-1)*$N$137+3)-1)/10)+1)))))</f>
        <v/>
      </c>
      <c r="G141" s="539">
        <f>IF($N$139="","",IF(OR(ISTEXT($N$137),ISTEXT($N$138),ISTEXT($N$139)),"",IF(OR(4&gt;$N$137,3&gt;$N$138,((3-1)*$N$137+4)&gt;$N$139),"",IF(INDEX($P$139:$W$148,MOD(((3-1)*$N$137+4)-1,10)+1,INT((((3-1)*$N$137+4)-1)/10)+1)="","",INDEX($P$139:$W$148,MOD(((3-1)*$N$137+4)-1,10)+1,INT((((3-1)*$N$137+4)-1)/10)+1)))))</f>
        <v/>
      </c>
      <c r="H141" s="539">
        <f>IF($N$139="","",IF(OR(ISTEXT($N$137),ISTEXT($N$138),ISTEXT($N$139)),"",IF(OR(5&gt;$N$137,3&gt;$N$138,((3-1)*$N$137+5)&gt;$N$139),"",IF(INDEX($P$139:$W$148,MOD(((3-1)*$N$137+5)-1,10)+1,INT((((3-1)*$N$137+5)-1)/10)+1)="","",INDEX($P$139:$W$148,MOD(((3-1)*$N$137+5)-1,10)+1,INT((((3-1)*$N$137+5)-1)/10)+1)))))</f>
        <v/>
      </c>
      <c r="I141" s="539">
        <f>IF($N$139="","",IF(OR(ISTEXT($N$137),ISTEXT($N$138),ISTEXT($N$139)),"",IF(OR(6&gt;$N$137,3&gt;$N$138,((3-1)*$N$137+6)&gt;$N$139),"",IF(INDEX($P$139:$W$148,MOD(((3-1)*$N$137+6)-1,10)+1,INT((((3-1)*$N$137+6)-1)/10)+1)="","",INDEX($P$139:$W$148,MOD(((3-1)*$N$137+6)-1,10)+1,INT((((3-1)*$N$137+6)-1)/10)+1)))))</f>
        <v/>
      </c>
      <c r="J141" s="539">
        <f>IF($N$139="","",IF(OR(ISTEXT($N$137),ISTEXT($N$138),ISTEXT($N$139)),"",IF(OR(7&gt;$N$137,3&gt;$N$138,((3-1)*$N$137+7)&gt;$N$139),"",IF(INDEX($P$139:$W$148,MOD(((3-1)*$N$137+7)-1,10)+1,INT((((3-1)*$N$137+7)-1)/10)+1)="","",INDEX($P$139:$W$148,MOD(((3-1)*$N$137+7)-1,10)+1,INT((((3-1)*$N$137+7)-1)/10)+1)))))</f>
        <v/>
      </c>
      <c r="K141" s="539">
        <f>IF($N$139="","",IF(OR(ISTEXT($N$137),ISTEXT($N$138),ISTEXT($N$139)),"",IF(OR(8&gt;$N$137,3&gt;$N$138,((3-1)*$N$137+8)&gt;$N$139),"",IF(INDEX($P$139:$W$148,MOD(((3-1)*$N$137+8)-1,10)+1,INT((((3-1)*$N$137+8)-1)/10)+1)="","",INDEX($P$139:$W$148,MOD(((3-1)*$N$137+8)-1,10)+1,INT((((3-1)*$N$137+8)-1)/10)+1)))))</f>
        <v/>
      </c>
      <c r="L141" s="539">
        <f>IF($N$139="","",IF(OR(ISTEXT($N$137),ISTEXT($N$138),ISTEXT($N$139)),"",IF(OR(9&gt;$N$137,3&gt;$N$138,((3-1)*$N$137+9)&gt;$N$139),"",IF(INDEX($P$139:$W$148,MOD(((3-1)*$N$137+9)-1,10)+1,INT((((3-1)*$N$137+9)-1)/10)+1)="","",INDEX($P$139:$W$148,MOD(((3-1)*$N$137+9)-1,10)+1,INT((((3-1)*$N$137+9)-1)/10)+1)))))</f>
        <v/>
      </c>
      <c r="M141" s="539">
        <f>IF($N$139="","",IF(OR(ISTEXT($N$137),ISTEXT($N$138),ISTEXT($N$139)),"",IF(OR(10&gt;$N$137,3&gt;$N$138,((3-1)*$N$137+10)&gt;$N$139),"",IF(INDEX($P$139:$W$148,MOD(((3-1)*$N$137+10)-1,10)+1,INT((((3-1)*$N$137+10)-1)/10)+1)="","",INDEX($P$139:$W$148,MOD(((3-1)*$N$137+10)-1,10)+1,INT((((3-1)*$N$137+10)-1)/10)+1)))))</f>
        <v/>
      </c>
      <c r="P141" s="540" t="n"/>
      <c r="Q141" s="540" t="n"/>
      <c r="R141" s="540" t="n"/>
      <c r="S141" s="540" t="n"/>
      <c r="T141" s="540" t="n"/>
      <c r="U141" s="540" t="n"/>
      <c r="V141" s="540" t="n"/>
      <c r="W141" s="540" t="n"/>
    </row>
    <row r="142" ht="13.35" customHeight="1" s="162">
      <c r="B142" s="537">
        <f>IF(OR($D$137="",$G$137=""),"",IF($D$137="Round",IF(4=1,"Axis 1 (0°)",IF(4=2,"Axis 2 (90°)","")),IF(ISTEXT($N$138),"",IF(4&gt;$N$138,"",IF(ISTEXT($I$137),"",ROUND((4-0.5)*$I$137/$N$138,1))))))</f>
        <v/>
      </c>
      <c r="C142" s="538" t="n"/>
      <c r="D142" s="539">
        <f>IF($N$139="","",IF(OR(ISTEXT($N$137),ISTEXT($N$138),ISTEXT($N$139)),"",IF(OR(1&gt;$N$137,4&gt;$N$138,((4-1)*$N$137+1)&gt;$N$139),"",IF(INDEX($P$139:$W$148,MOD(((4-1)*$N$137+1)-1,10)+1,INT((((4-1)*$N$137+1)-1)/10)+1)="","",INDEX($P$139:$W$148,MOD(((4-1)*$N$137+1)-1,10)+1,INT((((4-1)*$N$137+1)-1)/10)+1)))))</f>
        <v/>
      </c>
      <c r="E142" s="539">
        <f>IF($N$139="","",IF(OR(ISTEXT($N$137),ISTEXT($N$138),ISTEXT($N$139)),"",IF(OR(2&gt;$N$137,4&gt;$N$138,((4-1)*$N$137+2)&gt;$N$139),"",IF(INDEX($P$139:$W$148,MOD(((4-1)*$N$137+2)-1,10)+1,INT((((4-1)*$N$137+2)-1)/10)+1)="","",INDEX($P$139:$W$148,MOD(((4-1)*$N$137+2)-1,10)+1,INT((((4-1)*$N$137+2)-1)/10)+1)))))</f>
        <v/>
      </c>
      <c r="F142" s="539">
        <f>IF($N$139="","",IF(OR(ISTEXT($N$137),ISTEXT($N$138),ISTEXT($N$139)),"",IF(OR(3&gt;$N$137,4&gt;$N$138,((4-1)*$N$137+3)&gt;$N$139),"",IF(INDEX($P$139:$W$148,MOD(((4-1)*$N$137+3)-1,10)+1,INT((((4-1)*$N$137+3)-1)/10)+1)="","",INDEX($P$139:$W$148,MOD(((4-1)*$N$137+3)-1,10)+1,INT((((4-1)*$N$137+3)-1)/10)+1)))))</f>
        <v/>
      </c>
      <c r="G142" s="539">
        <f>IF($N$139="","",IF(OR(ISTEXT($N$137),ISTEXT($N$138),ISTEXT($N$139)),"",IF(OR(4&gt;$N$137,4&gt;$N$138,((4-1)*$N$137+4)&gt;$N$139),"",IF(INDEX($P$139:$W$148,MOD(((4-1)*$N$137+4)-1,10)+1,INT((((4-1)*$N$137+4)-1)/10)+1)="","",INDEX($P$139:$W$148,MOD(((4-1)*$N$137+4)-1,10)+1,INT((((4-1)*$N$137+4)-1)/10)+1)))))</f>
        <v/>
      </c>
      <c r="H142" s="539">
        <f>IF($N$139="","",IF(OR(ISTEXT($N$137),ISTEXT($N$138),ISTEXT($N$139)),"",IF(OR(5&gt;$N$137,4&gt;$N$138,((4-1)*$N$137+5)&gt;$N$139),"",IF(INDEX($P$139:$W$148,MOD(((4-1)*$N$137+5)-1,10)+1,INT((((4-1)*$N$137+5)-1)/10)+1)="","",INDEX($P$139:$W$148,MOD(((4-1)*$N$137+5)-1,10)+1,INT((((4-1)*$N$137+5)-1)/10)+1)))))</f>
        <v/>
      </c>
      <c r="I142" s="539">
        <f>IF($N$139="","",IF(OR(ISTEXT($N$137),ISTEXT($N$138),ISTEXT($N$139)),"",IF(OR(6&gt;$N$137,4&gt;$N$138,((4-1)*$N$137+6)&gt;$N$139),"",IF(INDEX($P$139:$W$148,MOD(((4-1)*$N$137+6)-1,10)+1,INT((((4-1)*$N$137+6)-1)/10)+1)="","",INDEX($P$139:$W$148,MOD(((4-1)*$N$137+6)-1,10)+1,INT((((4-1)*$N$137+6)-1)/10)+1)))))</f>
        <v/>
      </c>
      <c r="J142" s="539">
        <f>IF($N$139="","",IF(OR(ISTEXT($N$137),ISTEXT($N$138),ISTEXT($N$139)),"",IF(OR(7&gt;$N$137,4&gt;$N$138,((4-1)*$N$137+7)&gt;$N$139),"",IF(INDEX($P$139:$W$148,MOD(((4-1)*$N$137+7)-1,10)+1,INT((((4-1)*$N$137+7)-1)/10)+1)="","",INDEX($P$139:$W$148,MOD(((4-1)*$N$137+7)-1,10)+1,INT((((4-1)*$N$137+7)-1)/10)+1)))))</f>
        <v/>
      </c>
      <c r="K142" s="539">
        <f>IF($N$139="","",IF(OR(ISTEXT($N$137),ISTEXT($N$138),ISTEXT($N$139)),"",IF(OR(8&gt;$N$137,4&gt;$N$138,((4-1)*$N$137+8)&gt;$N$139),"",IF(INDEX($P$139:$W$148,MOD(((4-1)*$N$137+8)-1,10)+1,INT((((4-1)*$N$137+8)-1)/10)+1)="","",INDEX($P$139:$W$148,MOD(((4-1)*$N$137+8)-1,10)+1,INT((((4-1)*$N$137+8)-1)/10)+1)))))</f>
        <v/>
      </c>
      <c r="L142" s="539">
        <f>IF($N$139="","",IF(OR(ISTEXT($N$137),ISTEXT($N$138),ISTEXT($N$139)),"",IF(OR(9&gt;$N$137,4&gt;$N$138,((4-1)*$N$137+9)&gt;$N$139),"",IF(INDEX($P$139:$W$148,MOD(((4-1)*$N$137+9)-1,10)+1,INT((((4-1)*$N$137+9)-1)/10)+1)="","",INDEX($P$139:$W$148,MOD(((4-1)*$N$137+9)-1,10)+1,INT((((4-1)*$N$137+9)-1)/10)+1)))))</f>
        <v/>
      </c>
      <c r="M142" s="539">
        <f>IF($N$139="","",IF(OR(ISTEXT($N$137),ISTEXT($N$138),ISTEXT($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IF(OR($D$137="",$G$137=""),"",IF($D$137="Round",IF(5=1,"Axis 1 (0°)",IF(5=2,"Axis 2 (90°)","")),IF(ISTEXT($N$138),"",IF(5&gt;$N$138,"",IF(ISTEXT($I$137),"",ROUND((5-0.5)*$I$137/$N$138,1))))))</f>
        <v/>
      </c>
      <c r="C143" s="538" t="n"/>
      <c r="D143" s="539">
        <f>IF($N$139="","",IF(OR(ISTEXT($N$137),ISTEXT($N$138),ISTEXT($N$139)),"",IF(OR(1&gt;$N$137,5&gt;$N$138,((5-1)*$N$137+1)&gt;$N$139),"",IF(INDEX($P$139:$W$148,MOD(((5-1)*$N$137+1)-1,10)+1,INT((((5-1)*$N$137+1)-1)/10)+1)="","",INDEX($P$139:$W$148,MOD(((5-1)*$N$137+1)-1,10)+1,INT((((5-1)*$N$137+1)-1)/10)+1)))))</f>
        <v/>
      </c>
      <c r="E143" s="539">
        <f>IF($N$139="","",IF(OR(ISTEXT($N$137),ISTEXT($N$138),ISTEXT($N$139)),"",IF(OR(2&gt;$N$137,5&gt;$N$138,((5-1)*$N$137+2)&gt;$N$139),"",IF(INDEX($P$139:$W$148,MOD(((5-1)*$N$137+2)-1,10)+1,INT((((5-1)*$N$137+2)-1)/10)+1)="","",INDEX($P$139:$W$148,MOD(((5-1)*$N$137+2)-1,10)+1,INT((((5-1)*$N$137+2)-1)/10)+1)))))</f>
        <v/>
      </c>
      <c r="F143" s="539">
        <f>IF($N$139="","",IF(OR(ISTEXT($N$137),ISTEXT($N$138),ISTEXT($N$139)),"",IF(OR(3&gt;$N$137,5&gt;$N$138,((5-1)*$N$137+3)&gt;$N$139),"",IF(INDEX($P$139:$W$148,MOD(((5-1)*$N$137+3)-1,10)+1,INT((((5-1)*$N$137+3)-1)/10)+1)="","",INDEX($P$139:$W$148,MOD(((5-1)*$N$137+3)-1,10)+1,INT((((5-1)*$N$137+3)-1)/10)+1)))))</f>
        <v/>
      </c>
      <c r="G143" s="539">
        <f>IF($N$139="","",IF(OR(ISTEXT($N$137),ISTEXT($N$138),ISTEXT($N$139)),"",IF(OR(4&gt;$N$137,5&gt;$N$138,((5-1)*$N$137+4)&gt;$N$139),"",IF(INDEX($P$139:$W$148,MOD(((5-1)*$N$137+4)-1,10)+1,INT((((5-1)*$N$137+4)-1)/10)+1)="","",INDEX($P$139:$W$148,MOD(((5-1)*$N$137+4)-1,10)+1,INT((((5-1)*$N$137+4)-1)/10)+1)))))</f>
        <v/>
      </c>
      <c r="H143" s="539">
        <f>IF($N$139="","",IF(OR(ISTEXT($N$137),ISTEXT($N$138),ISTEXT($N$139)),"",IF(OR(5&gt;$N$137,5&gt;$N$138,((5-1)*$N$137+5)&gt;$N$139),"",IF(INDEX($P$139:$W$148,MOD(((5-1)*$N$137+5)-1,10)+1,INT((((5-1)*$N$137+5)-1)/10)+1)="","",INDEX($P$139:$W$148,MOD(((5-1)*$N$137+5)-1,10)+1,INT((((5-1)*$N$137+5)-1)/10)+1)))))</f>
        <v/>
      </c>
      <c r="I143" s="539">
        <f>IF($N$139="","",IF(OR(ISTEXT($N$137),ISTEXT($N$138),ISTEXT($N$139)),"",IF(OR(6&gt;$N$137,5&gt;$N$138,((5-1)*$N$137+6)&gt;$N$139),"",IF(INDEX($P$139:$W$148,MOD(((5-1)*$N$137+6)-1,10)+1,INT((((5-1)*$N$137+6)-1)/10)+1)="","",INDEX($P$139:$W$148,MOD(((5-1)*$N$137+6)-1,10)+1,INT((((5-1)*$N$137+6)-1)/10)+1)))))</f>
        <v/>
      </c>
      <c r="J143" s="539">
        <f>IF($N$139="","",IF(OR(ISTEXT($N$137),ISTEXT($N$138),ISTEXT($N$139)),"",IF(OR(7&gt;$N$137,5&gt;$N$138,((5-1)*$N$137+7)&gt;$N$139),"",IF(INDEX($P$139:$W$148,MOD(((5-1)*$N$137+7)-1,10)+1,INT((((5-1)*$N$137+7)-1)/10)+1)="","",INDEX($P$139:$W$148,MOD(((5-1)*$N$137+7)-1,10)+1,INT((((5-1)*$N$137+7)-1)/10)+1)))))</f>
        <v/>
      </c>
      <c r="K143" s="539">
        <f>IF($N$139="","",IF(OR(ISTEXT($N$137),ISTEXT($N$138),ISTEXT($N$139)),"",IF(OR(8&gt;$N$137,5&gt;$N$138,((5-1)*$N$137+8)&gt;$N$139),"",IF(INDEX($P$139:$W$148,MOD(((5-1)*$N$137+8)-1,10)+1,INT((((5-1)*$N$137+8)-1)/10)+1)="","",INDEX($P$139:$W$148,MOD(((5-1)*$N$137+8)-1,10)+1,INT((((5-1)*$N$137+8)-1)/10)+1)))))</f>
        <v/>
      </c>
      <c r="L143" s="539">
        <f>IF($N$139="","",IF(OR(ISTEXT($N$137),ISTEXT($N$138),ISTEXT($N$139)),"",IF(OR(9&gt;$N$137,5&gt;$N$138,((5-1)*$N$137+9)&gt;$N$139),"",IF(INDEX($P$139:$W$148,MOD(((5-1)*$N$137+9)-1,10)+1,INT((((5-1)*$N$137+9)-1)/10)+1)="","",INDEX($P$139:$W$148,MOD(((5-1)*$N$137+9)-1,10)+1,INT((((5-1)*$N$137+9)-1)/10)+1)))))</f>
        <v/>
      </c>
      <c r="M143" s="539">
        <f>IF($N$139="","",IF(OR(ISTEXT($N$137),ISTEXT($N$138),ISTEXT($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IF(OR($D$137="",$G$137=""),"",IF($D$137="Round",IF(6=1,"Axis 1 (0°)",IF(6=2,"Axis 2 (90°)","")),IF(ISTEXT($N$138),"",IF(6&gt;$N$138,"",IF(ISTEXT($I$137),"",ROUND((6-0.5)*$I$137/$N$138,1))))))</f>
        <v/>
      </c>
      <c r="C144" s="538" t="n"/>
      <c r="D144" s="539">
        <f>IF($N$139="","",IF(OR(ISTEXT($N$137),ISTEXT($N$138),ISTEXT($N$139)),"",IF(OR(1&gt;$N$137,6&gt;$N$138,((6-1)*$N$137+1)&gt;$N$139),"",IF(INDEX($P$139:$W$148,MOD(((6-1)*$N$137+1)-1,10)+1,INT((((6-1)*$N$137+1)-1)/10)+1)="","",INDEX($P$139:$W$148,MOD(((6-1)*$N$137+1)-1,10)+1,INT((((6-1)*$N$137+1)-1)/10)+1)))))</f>
        <v/>
      </c>
      <c r="E144" s="539">
        <f>IF($N$139="","",IF(OR(ISTEXT($N$137),ISTEXT($N$138),ISTEXT($N$139)),"",IF(OR(2&gt;$N$137,6&gt;$N$138,((6-1)*$N$137+2)&gt;$N$139),"",IF(INDEX($P$139:$W$148,MOD(((6-1)*$N$137+2)-1,10)+1,INT((((6-1)*$N$137+2)-1)/10)+1)="","",INDEX($P$139:$W$148,MOD(((6-1)*$N$137+2)-1,10)+1,INT((((6-1)*$N$137+2)-1)/10)+1)))))</f>
        <v/>
      </c>
      <c r="F144" s="539">
        <f>IF($N$139="","",IF(OR(ISTEXT($N$137),ISTEXT($N$138),ISTEXT($N$139)),"",IF(OR(3&gt;$N$137,6&gt;$N$138,((6-1)*$N$137+3)&gt;$N$139),"",IF(INDEX($P$139:$W$148,MOD(((6-1)*$N$137+3)-1,10)+1,INT((((6-1)*$N$137+3)-1)/10)+1)="","",INDEX($P$139:$W$148,MOD(((6-1)*$N$137+3)-1,10)+1,INT((((6-1)*$N$137+3)-1)/10)+1)))))</f>
        <v/>
      </c>
      <c r="G144" s="539">
        <f>IF($N$139="","",IF(OR(ISTEXT($N$137),ISTEXT($N$138),ISTEXT($N$139)),"",IF(OR(4&gt;$N$137,6&gt;$N$138,((6-1)*$N$137+4)&gt;$N$139),"",IF(INDEX($P$139:$W$148,MOD(((6-1)*$N$137+4)-1,10)+1,INT((((6-1)*$N$137+4)-1)/10)+1)="","",INDEX($P$139:$W$148,MOD(((6-1)*$N$137+4)-1,10)+1,INT((((6-1)*$N$137+4)-1)/10)+1)))))</f>
        <v/>
      </c>
      <c r="H144" s="539">
        <f>IF($N$139="","",IF(OR(ISTEXT($N$137),ISTEXT($N$138),ISTEXT($N$139)),"",IF(OR(5&gt;$N$137,6&gt;$N$138,((6-1)*$N$137+5)&gt;$N$139),"",IF(INDEX($P$139:$W$148,MOD(((6-1)*$N$137+5)-1,10)+1,INT((((6-1)*$N$137+5)-1)/10)+1)="","",INDEX($P$139:$W$148,MOD(((6-1)*$N$137+5)-1,10)+1,INT((((6-1)*$N$137+5)-1)/10)+1)))))</f>
        <v/>
      </c>
      <c r="I144" s="539">
        <f>IF($N$139="","",IF(OR(ISTEXT($N$137),ISTEXT($N$138),ISTEXT($N$139)),"",IF(OR(6&gt;$N$137,6&gt;$N$138,((6-1)*$N$137+6)&gt;$N$139),"",IF(INDEX($P$139:$W$148,MOD(((6-1)*$N$137+6)-1,10)+1,INT((((6-1)*$N$137+6)-1)/10)+1)="","",INDEX($P$139:$W$148,MOD(((6-1)*$N$137+6)-1,10)+1,INT((((6-1)*$N$137+6)-1)/10)+1)))))</f>
        <v/>
      </c>
      <c r="J144" s="539">
        <f>IF($N$139="","",IF(OR(ISTEXT($N$137),ISTEXT($N$138),ISTEXT($N$139)),"",IF(OR(7&gt;$N$137,6&gt;$N$138,((6-1)*$N$137+7)&gt;$N$139),"",IF(INDEX($P$139:$W$148,MOD(((6-1)*$N$137+7)-1,10)+1,INT((((6-1)*$N$137+7)-1)/10)+1)="","",INDEX($P$139:$W$148,MOD(((6-1)*$N$137+7)-1,10)+1,INT((((6-1)*$N$137+7)-1)/10)+1)))))</f>
        <v/>
      </c>
      <c r="K144" s="539">
        <f>IF($N$139="","",IF(OR(ISTEXT($N$137),ISTEXT($N$138),ISTEXT($N$139)),"",IF(OR(8&gt;$N$137,6&gt;$N$138,((6-1)*$N$137+8)&gt;$N$139),"",IF(INDEX($P$139:$W$148,MOD(((6-1)*$N$137+8)-1,10)+1,INT((((6-1)*$N$137+8)-1)/10)+1)="","",INDEX($P$139:$W$148,MOD(((6-1)*$N$137+8)-1,10)+1,INT((((6-1)*$N$137+8)-1)/10)+1)))))</f>
        <v/>
      </c>
      <c r="L144" s="539">
        <f>IF($N$139="","",IF(OR(ISTEXT($N$137),ISTEXT($N$138),ISTEXT($N$139)),"",IF(OR(9&gt;$N$137,6&gt;$N$138,((6-1)*$N$137+9)&gt;$N$139),"",IF(INDEX($P$139:$W$148,MOD(((6-1)*$N$137+9)-1,10)+1,INT((((6-1)*$N$137+9)-1)/10)+1)="","",INDEX($P$139:$W$148,MOD(((6-1)*$N$137+9)-1,10)+1,INT((((6-1)*$N$137+9)-1)/10)+1)))))</f>
        <v/>
      </c>
      <c r="M144" s="539">
        <f>IF($N$139="","",IF(OR(ISTEXT($N$137),ISTEXT($N$138),ISTEXT($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IF(OR($D$137="",$G$137=""),"",IF($D$137="Round",IF(7=1,"Axis 1 (0°)",IF(7=2,"Axis 2 (90°)","")),IF(ISTEXT($N$138),"",IF(7&gt;$N$138,"",IF(ISTEXT($I$137),"",ROUND((7-0.5)*$I$137/$N$138,1))))))</f>
        <v/>
      </c>
      <c r="C145" s="538" t="n"/>
      <c r="D145" s="539">
        <f>IF($N$139="","",IF(OR(ISTEXT($N$137),ISTEXT($N$138),ISTEXT($N$139)),"",IF(OR(1&gt;$N$137,7&gt;$N$138,((7-1)*$N$137+1)&gt;$N$139),"",IF(INDEX($P$139:$W$148,MOD(((7-1)*$N$137+1)-1,10)+1,INT((((7-1)*$N$137+1)-1)/10)+1)="","",INDEX($P$139:$W$148,MOD(((7-1)*$N$137+1)-1,10)+1,INT((((7-1)*$N$137+1)-1)/10)+1)))))</f>
        <v/>
      </c>
      <c r="E145" s="539">
        <f>IF($N$139="","",IF(OR(ISTEXT($N$137),ISTEXT($N$138),ISTEXT($N$139)),"",IF(OR(2&gt;$N$137,7&gt;$N$138,((7-1)*$N$137+2)&gt;$N$139),"",IF(INDEX($P$139:$W$148,MOD(((7-1)*$N$137+2)-1,10)+1,INT((((7-1)*$N$137+2)-1)/10)+1)="","",INDEX($P$139:$W$148,MOD(((7-1)*$N$137+2)-1,10)+1,INT((((7-1)*$N$137+2)-1)/10)+1)))))</f>
        <v/>
      </c>
      <c r="F145" s="539">
        <f>IF($N$139="","",IF(OR(ISTEXT($N$137),ISTEXT($N$138),ISTEXT($N$139)),"",IF(OR(3&gt;$N$137,7&gt;$N$138,((7-1)*$N$137+3)&gt;$N$139),"",IF(INDEX($P$139:$W$148,MOD(((7-1)*$N$137+3)-1,10)+1,INT((((7-1)*$N$137+3)-1)/10)+1)="","",INDEX($P$139:$W$148,MOD(((7-1)*$N$137+3)-1,10)+1,INT((((7-1)*$N$137+3)-1)/10)+1)))))</f>
        <v/>
      </c>
      <c r="G145" s="539">
        <f>IF($N$139="","",IF(OR(ISTEXT($N$137),ISTEXT($N$138),ISTEXT($N$139)),"",IF(OR(4&gt;$N$137,7&gt;$N$138,((7-1)*$N$137+4)&gt;$N$139),"",IF(INDEX($P$139:$W$148,MOD(((7-1)*$N$137+4)-1,10)+1,INT((((7-1)*$N$137+4)-1)/10)+1)="","",INDEX($P$139:$W$148,MOD(((7-1)*$N$137+4)-1,10)+1,INT((((7-1)*$N$137+4)-1)/10)+1)))))</f>
        <v/>
      </c>
      <c r="H145" s="539">
        <f>IF($N$139="","",IF(OR(ISTEXT($N$137),ISTEXT($N$138),ISTEXT($N$139)),"",IF(OR(5&gt;$N$137,7&gt;$N$138,((7-1)*$N$137+5)&gt;$N$139),"",IF(INDEX($P$139:$W$148,MOD(((7-1)*$N$137+5)-1,10)+1,INT((((7-1)*$N$137+5)-1)/10)+1)="","",INDEX($P$139:$W$148,MOD(((7-1)*$N$137+5)-1,10)+1,INT((((7-1)*$N$137+5)-1)/10)+1)))))</f>
        <v/>
      </c>
      <c r="I145" s="539">
        <f>IF($N$139="","",IF(OR(ISTEXT($N$137),ISTEXT($N$138),ISTEXT($N$139)),"",IF(OR(6&gt;$N$137,7&gt;$N$138,((7-1)*$N$137+6)&gt;$N$139),"",IF(INDEX($P$139:$W$148,MOD(((7-1)*$N$137+6)-1,10)+1,INT((((7-1)*$N$137+6)-1)/10)+1)="","",INDEX($P$139:$W$148,MOD(((7-1)*$N$137+6)-1,10)+1,INT((((7-1)*$N$137+6)-1)/10)+1)))))</f>
        <v/>
      </c>
      <c r="J145" s="539">
        <f>IF($N$139="","",IF(OR(ISTEXT($N$137),ISTEXT($N$138),ISTEXT($N$139)),"",IF(OR(7&gt;$N$137,7&gt;$N$138,((7-1)*$N$137+7)&gt;$N$139),"",IF(INDEX($P$139:$W$148,MOD(((7-1)*$N$137+7)-1,10)+1,INT((((7-1)*$N$137+7)-1)/10)+1)="","",INDEX($P$139:$W$148,MOD(((7-1)*$N$137+7)-1,10)+1,INT((((7-1)*$N$137+7)-1)/10)+1)))))</f>
        <v/>
      </c>
      <c r="K145" s="539">
        <f>IF($N$139="","",IF(OR(ISTEXT($N$137),ISTEXT($N$138),ISTEXT($N$139)),"",IF(OR(8&gt;$N$137,7&gt;$N$138,((7-1)*$N$137+8)&gt;$N$139),"",IF(INDEX($P$139:$W$148,MOD(((7-1)*$N$137+8)-1,10)+1,INT((((7-1)*$N$137+8)-1)/10)+1)="","",INDEX($P$139:$W$148,MOD(((7-1)*$N$137+8)-1,10)+1,INT((((7-1)*$N$137+8)-1)/10)+1)))))</f>
        <v/>
      </c>
      <c r="L145" s="539">
        <f>IF($N$139="","",IF(OR(ISTEXT($N$137),ISTEXT($N$138),ISTEXT($N$139)),"",IF(OR(9&gt;$N$137,7&gt;$N$138,((7-1)*$N$137+9)&gt;$N$139),"",IF(INDEX($P$139:$W$148,MOD(((7-1)*$N$137+9)-1,10)+1,INT((((7-1)*$N$137+9)-1)/10)+1)="","",INDEX($P$139:$W$148,MOD(((7-1)*$N$137+9)-1,10)+1,INT((((7-1)*$N$137+9)-1)/10)+1)))))</f>
        <v/>
      </c>
      <c r="M145" s="539">
        <f>IF($N$139="","",IF(OR(ISTEXT($N$137),ISTEXT($N$138),ISTEXT($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IF(OR($D$137="",$G$137=""),"",IF($D$137="Round",IF(8=1,"Axis 1 (0°)",IF(8=2,"Axis 2 (90°)","")),IF(ISTEXT($N$138),"",IF(8&gt;$N$138,"",IF(ISTEXT($I$137),"",ROUND((8-0.5)*$I$137/$N$138,1))))))</f>
        <v/>
      </c>
      <c r="C146" s="538" t="n"/>
      <c r="D146" s="539">
        <f>IF($N$139="","",IF(OR(ISTEXT($N$137),ISTEXT($N$138),ISTEXT($N$139)),"",IF(OR(1&gt;$N$137,8&gt;$N$138,((8-1)*$N$137+1)&gt;$N$139),"",IF(INDEX($P$139:$W$148,MOD(((8-1)*$N$137+1)-1,10)+1,INT((((8-1)*$N$137+1)-1)/10)+1)="","",INDEX($P$139:$W$148,MOD(((8-1)*$N$137+1)-1,10)+1,INT((((8-1)*$N$137+1)-1)/10)+1)))))</f>
        <v/>
      </c>
      <c r="E146" s="539">
        <f>IF($N$139="","",IF(OR(ISTEXT($N$137),ISTEXT($N$138),ISTEXT($N$139)),"",IF(OR(2&gt;$N$137,8&gt;$N$138,((8-1)*$N$137+2)&gt;$N$139),"",IF(INDEX($P$139:$W$148,MOD(((8-1)*$N$137+2)-1,10)+1,INT((((8-1)*$N$137+2)-1)/10)+1)="","",INDEX($P$139:$W$148,MOD(((8-1)*$N$137+2)-1,10)+1,INT((((8-1)*$N$137+2)-1)/10)+1)))))</f>
        <v/>
      </c>
      <c r="F146" s="539">
        <f>IF($N$139="","",IF(OR(ISTEXT($N$137),ISTEXT($N$138),ISTEXT($N$139)),"",IF(OR(3&gt;$N$137,8&gt;$N$138,((8-1)*$N$137+3)&gt;$N$139),"",IF(INDEX($P$139:$W$148,MOD(((8-1)*$N$137+3)-1,10)+1,INT((((8-1)*$N$137+3)-1)/10)+1)="","",INDEX($P$139:$W$148,MOD(((8-1)*$N$137+3)-1,10)+1,INT((((8-1)*$N$137+3)-1)/10)+1)))))</f>
        <v/>
      </c>
      <c r="G146" s="539">
        <f>IF($N$139="","",IF(OR(ISTEXT($N$137),ISTEXT($N$138),ISTEXT($N$139)),"",IF(OR(4&gt;$N$137,8&gt;$N$138,((8-1)*$N$137+4)&gt;$N$139),"",IF(INDEX($P$139:$W$148,MOD(((8-1)*$N$137+4)-1,10)+1,INT((((8-1)*$N$137+4)-1)/10)+1)="","",INDEX($P$139:$W$148,MOD(((8-1)*$N$137+4)-1,10)+1,INT((((8-1)*$N$137+4)-1)/10)+1)))))</f>
        <v/>
      </c>
      <c r="H146" s="539">
        <f>IF($N$139="","",IF(OR(ISTEXT($N$137),ISTEXT($N$138),ISTEXT($N$139)),"",IF(OR(5&gt;$N$137,8&gt;$N$138,((8-1)*$N$137+5)&gt;$N$139),"",IF(INDEX($P$139:$W$148,MOD(((8-1)*$N$137+5)-1,10)+1,INT((((8-1)*$N$137+5)-1)/10)+1)="","",INDEX($P$139:$W$148,MOD(((8-1)*$N$137+5)-1,10)+1,INT((((8-1)*$N$137+5)-1)/10)+1)))))</f>
        <v/>
      </c>
      <c r="I146" s="539">
        <f>IF($N$139="","",IF(OR(ISTEXT($N$137),ISTEXT($N$138),ISTEXT($N$139)),"",IF(OR(6&gt;$N$137,8&gt;$N$138,((8-1)*$N$137+6)&gt;$N$139),"",IF(INDEX($P$139:$W$148,MOD(((8-1)*$N$137+6)-1,10)+1,INT((((8-1)*$N$137+6)-1)/10)+1)="","",INDEX($P$139:$W$148,MOD(((8-1)*$N$137+6)-1,10)+1,INT((((8-1)*$N$137+6)-1)/10)+1)))))</f>
        <v/>
      </c>
      <c r="J146" s="539">
        <f>IF($N$139="","",IF(OR(ISTEXT($N$137),ISTEXT($N$138),ISTEXT($N$139)),"",IF(OR(7&gt;$N$137,8&gt;$N$138,((8-1)*$N$137+7)&gt;$N$139),"",IF(INDEX($P$139:$W$148,MOD(((8-1)*$N$137+7)-1,10)+1,INT((((8-1)*$N$137+7)-1)/10)+1)="","",INDEX($P$139:$W$148,MOD(((8-1)*$N$137+7)-1,10)+1,INT((((8-1)*$N$137+7)-1)/10)+1)))))</f>
        <v/>
      </c>
      <c r="K146" s="539">
        <f>IF($N$139="","",IF(OR(ISTEXT($N$137),ISTEXT($N$138),ISTEXT($N$139)),"",IF(OR(8&gt;$N$137,8&gt;$N$138,((8-1)*$N$137+8)&gt;$N$139),"",IF(INDEX($P$139:$W$148,MOD(((8-1)*$N$137+8)-1,10)+1,INT((((8-1)*$N$137+8)-1)/10)+1)="","",INDEX($P$139:$W$148,MOD(((8-1)*$N$137+8)-1,10)+1,INT((((8-1)*$N$137+8)-1)/10)+1)))))</f>
        <v/>
      </c>
      <c r="L146" s="539">
        <f>IF($N$139="","",IF(OR(ISTEXT($N$137),ISTEXT($N$138),ISTEXT($N$139)),"",IF(OR(9&gt;$N$137,8&gt;$N$138,((8-1)*$N$137+9)&gt;$N$139),"",IF(INDEX($P$139:$W$148,MOD(((8-1)*$N$137+9)-1,10)+1,INT((((8-1)*$N$137+9)-1)/10)+1)="","",INDEX($P$139:$W$148,MOD(((8-1)*$N$137+9)-1,10)+1,INT((((8-1)*$N$137+9)-1)/10)+1)))))</f>
        <v/>
      </c>
      <c r="M146" s="539">
        <f>IF($N$139="","",IF(OR(ISTEXT($N$137),ISTEXT($N$138),ISTEXT($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IF($G$156="","",IF($D$156="Round",$G$156&amp;""" dia",$G$156&amp;""" x "&amp;$I$156&amp;""""))</f>
        <v/>
      </c>
      <c r="G154" s="173" t="n"/>
      <c r="H154" s="525">
        <f>IF(OR($D$156="",$G$156=""),"",IF($D$156="Round",IF(ISTEXT($G$156),"",ROUND(PI()*(($G$156-2*N($K$156))/2)^2/144,3)),IF($I$156="","",IF(OR(ISTEXT($G$156),ISTEXT($I$156)),"",ROUND(($G$156-2*N($K$156))*($I$156-2*N($K$156))/144,3)))))</f>
        <v/>
      </c>
      <c r="I154" s="189" t="n"/>
      <c r="J154" s="189" t="n"/>
      <c r="K154" s="189">
        <f>IF(N(J154)*N(H154)=0,"",ROUND(N(J154)*N(H154),0))</f>
        <v/>
      </c>
      <c r="L154" s="189">
        <f>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IF($N$156="","",IF($D$156="Round",$N$156&amp;" x 2 axes",IF($N$157="","",$N$156&amp;" x "&amp;$N$157)))</f>
        <v/>
      </c>
      <c r="N156" s="534">
        <f>IF(OR($D$156="",$G$156=""),"",IF($D$156="Round",IF(ISTEXT($G$156),"",IF($G$156&lt;=9,6,IF($G$156&lt;=12,8,10))),IF(ISTEXT($G$156),"",IF($G$156&lt;12,2,MIN(10,MAX(3,ROUNDUP($G$156/6,0)))))))</f>
        <v/>
      </c>
      <c r="P156" s="473" t="inlineStr">
        <is>
          <t>Quick entry – type readings in order (row by row of the grid), down this column then the next:</t>
        </is>
      </c>
    </row>
    <row r="157" ht="13.35" customHeight="1" s="162">
      <c r="B157" s="535" t="inlineStr">
        <is>
          <t>Depth↓ Pos→ (in)</t>
        </is>
      </c>
      <c r="C157" s="414" t="n"/>
      <c r="D157" s="535">
        <f>IF(ISTEXT($N$156),"",IF(OR($D$156="",$G$156="",1&gt;$N$156),"",IF($D$156="Round",IF(ISTEXT($G$156),"",ROUND(IF(1&lt;=$N$156/2,$G$156/2*(1-SQRT(($N$156-2*1+1)/$N$156)),$G$156-$G$156/2*(1-SQRT(($N$156-2*($N$156-1+1)+1)/$N$156))),1)),IF(ISTEXT($G$156),"",ROUND((1-0.5)*$G$156/$N$156,1)))))</f>
        <v/>
      </c>
      <c r="E157" s="535">
        <f>IF(ISTEXT($N$156),"",IF(OR($D$156="",$G$156="",2&gt;$N$156),"",IF($D$156="Round",IF(ISTEXT($G$156),"",ROUND(IF(2&lt;=$N$156/2,$G$156/2*(1-SQRT(($N$156-2*2+1)/$N$156)),$G$156-$G$156/2*(1-SQRT(($N$156-2*($N$156-2+1)+1)/$N$156))),1)),IF(ISTEXT($G$156),"",ROUND((2-0.5)*$G$156/$N$156,1)))))</f>
        <v/>
      </c>
      <c r="F157" s="535">
        <f>IF(ISTEXT($N$156),"",IF(OR($D$156="",$G$156="",3&gt;$N$156),"",IF($D$156="Round",IF(ISTEXT($G$156),"",ROUND(IF(3&lt;=$N$156/2,$G$156/2*(1-SQRT(($N$156-2*3+1)/$N$156)),$G$156-$G$156/2*(1-SQRT(($N$156-2*($N$156-3+1)+1)/$N$156))),1)),IF(ISTEXT($G$156),"",ROUND((3-0.5)*$G$156/$N$156,1)))))</f>
        <v/>
      </c>
      <c r="G157" s="535">
        <f>IF(ISTEXT($N$156),"",IF(OR($D$156="",$G$156="",4&gt;$N$156),"",IF($D$156="Round",IF(ISTEXT($G$156),"",ROUND(IF(4&lt;=$N$156/2,$G$156/2*(1-SQRT(($N$156-2*4+1)/$N$156)),$G$156-$G$156/2*(1-SQRT(($N$156-2*($N$156-4+1)+1)/$N$156))),1)),IF(ISTEXT($G$156),"",ROUND((4-0.5)*$G$156/$N$156,1)))))</f>
        <v/>
      </c>
      <c r="H157" s="535">
        <f>IF(ISTEXT($N$156),"",IF(OR($D$156="",$G$156="",5&gt;$N$156),"",IF($D$156="Round",IF(ISTEXT($G$156),"",ROUND(IF(5&lt;=$N$156/2,$G$156/2*(1-SQRT(($N$156-2*5+1)/$N$156)),$G$156-$G$156/2*(1-SQRT(($N$156-2*($N$156-5+1)+1)/$N$156))),1)),IF(ISTEXT($G$156),"",ROUND((5-0.5)*$G$156/$N$156,1)))))</f>
        <v/>
      </c>
      <c r="I157" s="535">
        <f>IF(ISTEXT($N$156),"",IF(OR($D$156="",$G$156="",6&gt;$N$156),"",IF($D$156="Round",IF(ISTEXT($G$156),"",ROUND(IF(6&lt;=$N$156/2,$G$156/2*(1-SQRT(($N$156-2*6+1)/$N$156)),$G$156-$G$156/2*(1-SQRT(($N$156-2*($N$156-6+1)+1)/$N$156))),1)),IF(ISTEXT($G$156),"",ROUND((6-0.5)*$G$156/$N$156,1)))))</f>
        <v/>
      </c>
      <c r="J157" s="535">
        <f>IF(ISTEXT($N$156),"",IF(OR($D$156="",$G$156="",7&gt;$N$156),"",IF($D$156="Round",IF(ISTEXT($G$156),"",ROUND(IF(7&lt;=$N$156/2,$G$156/2*(1-SQRT(($N$156-2*7+1)/$N$156)),$G$156-$G$156/2*(1-SQRT(($N$156-2*($N$156-7+1)+1)/$N$156))),1)),IF(ISTEXT($G$156),"",ROUND((7-0.5)*$G$156/$N$156,1)))))</f>
        <v/>
      </c>
      <c r="K157" s="535">
        <f>IF(ISTEXT($N$156),"",IF(OR($D$156="",$G$156="",8&gt;$N$156),"",IF($D$156="Round",IF(ISTEXT($G$156),"",ROUND(IF(8&lt;=$N$156/2,$G$156/2*(1-SQRT(($N$156-2*8+1)/$N$156)),$G$156-$G$156/2*(1-SQRT(($N$156-2*($N$156-8+1)+1)/$N$156))),1)),IF(ISTEXT($G$156),"",ROUND((8-0.5)*$G$156/$N$156,1)))))</f>
        <v/>
      </c>
      <c r="L157" s="535">
        <f>IF(ISTEXT($N$156),"",IF(OR($D$156="",$G$156="",9&gt;$N$156),"",IF($D$156="Round",IF(ISTEXT($G$156),"",ROUND(IF(9&lt;=$N$156/2,$G$156/2*(1-SQRT(($N$156-2*9+1)/$N$156)),$G$156-$G$156/2*(1-SQRT(($N$156-2*($N$156-9+1)+1)/$N$156))),1)),IF(ISTEXT($G$156),"",ROUND((9-0.5)*$G$156/$N$156,1)))))</f>
        <v/>
      </c>
      <c r="M157" s="535">
        <f>IF(ISTEXT($N$156),"",IF(OR($D$156="",$G$156="",10&gt;$N$156),"",IF($D$156="Round",IF(ISTEXT($G$156),"",ROUND(IF(10&lt;=$N$156/2,$G$156/2*(1-SQRT(($N$156-2*10+1)/$N$156)),$G$156-$G$156/2*(1-SQRT(($N$156-2*($N$156-10+1)+1)/$N$156))),1)),IF(ISTEXT($G$156),"",ROUND((10-0.5)*$G$156/$N$156,1)))))</f>
        <v/>
      </c>
      <c r="N157" s="534">
        <f>IF(OR($D$156="",$G$156=""),"",IF($D$156="Round",2,IF($I$156="","",IF(ISTEXT($I$156),"",IF($I$156&lt;12,2,MIN(8,MAX(3,ROUNDUP($I$156/6,0))))))))</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IF(OR($D$156="",$G$156=""),"",IF($D$156="Round",IF(1=1,"Axis 1 (0°)",IF(1=2,"Axis 2 (90°)","")),IF(ISTEXT($N$157),"",IF(1&gt;$N$157,"",IF(ISTEXT($I$156),"",ROUND((1-0.5)*$I$156/$N$157,1))))))</f>
        <v/>
      </c>
      <c r="C158" s="538" t="n"/>
      <c r="D158" s="539">
        <f>IF($N$158="","",IF(OR(ISTEXT($N$156),ISTEXT($N$157),ISTEXT($N$158)),"",IF(OR(1&gt;$N$156,1&gt;$N$157,((1-1)*$N$156+1)&gt;$N$158),"",IF(INDEX($P$158:$W$167,MOD(((1-1)*$N$156+1)-1,10)+1,INT((((1-1)*$N$156+1)-1)/10)+1)="","",INDEX($P$158:$W$167,MOD(((1-1)*$N$156+1)-1,10)+1,INT((((1-1)*$N$156+1)-1)/10)+1)))))</f>
        <v/>
      </c>
      <c r="E158" s="539">
        <f>IF($N$158="","",IF(OR(ISTEXT($N$156),ISTEXT($N$157),ISTEXT($N$158)),"",IF(OR(2&gt;$N$156,1&gt;$N$157,((1-1)*$N$156+2)&gt;$N$158),"",IF(INDEX($P$158:$W$167,MOD(((1-1)*$N$156+2)-1,10)+1,INT((((1-1)*$N$156+2)-1)/10)+1)="","",INDEX($P$158:$W$167,MOD(((1-1)*$N$156+2)-1,10)+1,INT((((1-1)*$N$156+2)-1)/10)+1)))))</f>
        <v/>
      </c>
      <c r="F158" s="539">
        <f>IF($N$158="","",IF(OR(ISTEXT($N$156),ISTEXT($N$157),ISTEXT($N$158)),"",IF(OR(3&gt;$N$156,1&gt;$N$157,((1-1)*$N$156+3)&gt;$N$158),"",IF(INDEX($P$158:$W$167,MOD(((1-1)*$N$156+3)-1,10)+1,INT((((1-1)*$N$156+3)-1)/10)+1)="","",INDEX($P$158:$W$167,MOD(((1-1)*$N$156+3)-1,10)+1,INT((((1-1)*$N$156+3)-1)/10)+1)))))</f>
        <v/>
      </c>
      <c r="G158" s="539">
        <f>IF($N$158="","",IF(OR(ISTEXT($N$156),ISTEXT($N$157),ISTEXT($N$158)),"",IF(OR(4&gt;$N$156,1&gt;$N$157,((1-1)*$N$156+4)&gt;$N$158),"",IF(INDEX($P$158:$W$167,MOD(((1-1)*$N$156+4)-1,10)+1,INT((((1-1)*$N$156+4)-1)/10)+1)="","",INDEX($P$158:$W$167,MOD(((1-1)*$N$156+4)-1,10)+1,INT((((1-1)*$N$156+4)-1)/10)+1)))))</f>
        <v/>
      </c>
      <c r="H158" s="539">
        <f>IF($N$158="","",IF(OR(ISTEXT($N$156),ISTEXT($N$157),ISTEXT($N$158)),"",IF(OR(5&gt;$N$156,1&gt;$N$157,((1-1)*$N$156+5)&gt;$N$158),"",IF(INDEX($P$158:$W$167,MOD(((1-1)*$N$156+5)-1,10)+1,INT((((1-1)*$N$156+5)-1)/10)+1)="","",INDEX($P$158:$W$167,MOD(((1-1)*$N$156+5)-1,10)+1,INT((((1-1)*$N$156+5)-1)/10)+1)))))</f>
        <v/>
      </c>
      <c r="I158" s="539">
        <f>IF($N$158="","",IF(OR(ISTEXT($N$156),ISTEXT($N$157),ISTEXT($N$158)),"",IF(OR(6&gt;$N$156,1&gt;$N$157,((1-1)*$N$156+6)&gt;$N$158),"",IF(INDEX($P$158:$W$167,MOD(((1-1)*$N$156+6)-1,10)+1,INT((((1-1)*$N$156+6)-1)/10)+1)="","",INDEX($P$158:$W$167,MOD(((1-1)*$N$156+6)-1,10)+1,INT((((1-1)*$N$156+6)-1)/10)+1)))))</f>
        <v/>
      </c>
      <c r="J158" s="539">
        <f>IF($N$158="","",IF(OR(ISTEXT($N$156),ISTEXT($N$157),ISTEXT($N$158)),"",IF(OR(7&gt;$N$156,1&gt;$N$157,((1-1)*$N$156+7)&gt;$N$158),"",IF(INDEX($P$158:$W$167,MOD(((1-1)*$N$156+7)-1,10)+1,INT((((1-1)*$N$156+7)-1)/10)+1)="","",INDEX($P$158:$W$167,MOD(((1-1)*$N$156+7)-1,10)+1,INT((((1-1)*$N$156+7)-1)/10)+1)))))</f>
        <v/>
      </c>
      <c r="K158" s="539">
        <f>IF($N$158="","",IF(OR(ISTEXT($N$156),ISTEXT($N$157),ISTEXT($N$158)),"",IF(OR(8&gt;$N$156,1&gt;$N$157,((1-1)*$N$156+8)&gt;$N$158),"",IF(INDEX($P$158:$W$167,MOD(((1-1)*$N$156+8)-1,10)+1,INT((((1-1)*$N$156+8)-1)/10)+1)="","",INDEX($P$158:$W$167,MOD(((1-1)*$N$156+8)-1,10)+1,INT((((1-1)*$N$156+8)-1)/10)+1)))))</f>
        <v/>
      </c>
      <c r="L158" s="539">
        <f>IF($N$158="","",IF(OR(ISTEXT($N$156),ISTEXT($N$157),ISTEXT($N$158)),"",IF(OR(9&gt;$N$156,1&gt;$N$157,((1-1)*$N$156+9)&gt;$N$158),"",IF(INDEX($P$158:$W$167,MOD(((1-1)*$N$156+9)-1,10)+1,INT((((1-1)*$N$156+9)-1)/10)+1)="","",INDEX($P$158:$W$167,MOD(((1-1)*$N$156+9)-1,10)+1,INT((((1-1)*$N$156+9)-1)/10)+1)))))</f>
        <v/>
      </c>
      <c r="M158" s="539">
        <f>IF($N$158="","",IF(OR(ISTEXT($N$156),ISTEXT($N$157),ISTEXT($N$158)),"",IF(OR(10&gt;$N$156,1&gt;$N$157,((1-1)*$N$156+10)&gt;$N$158),"",IF(INDEX($P$158:$W$167,MOD(((1-1)*$N$156+10)-1,10)+1,INT((((1-1)*$N$156+10)-1)/10)+1)="","",INDEX($P$158:$W$167,MOD(((1-1)*$N$156+10)-1,10)+1,INT((((1-1)*$N$156+10)-1)/10)+1)))))</f>
        <v/>
      </c>
      <c r="N158" s="534">
        <f>IF(OR(N156="",N157=""),"",IF(OR(ISTEXT(N156),ISTEXT(N157)),"",N156*N157))</f>
        <v/>
      </c>
      <c r="P158" s="540" t="n"/>
      <c r="Q158" s="540" t="n"/>
      <c r="R158" s="540" t="n"/>
      <c r="S158" s="540" t="n"/>
      <c r="T158" s="540" t="n"/>
      <c r="U158" s="540" t="n"/>
      <c r="V158" s="540" t="n"/>
      <c r="W158" s="540" t="n"/>
    </row>
    <row r="159" ht="13.35" customHeight="1" s="162">
      <c r="B159" s="537">
        <f>IF(OR($D$156="",$G$156=""),"",IF($D$156="Round",IF(2=1,"Axis 1 (0°)",IF(2=2,"Axis 2 (90°)","")),IF(ISTEXT($N$157),"",IF(2&gt;$N$157,"",IF(ISTEXT($I$156),"",ROUND((2-0.5)*$I$156/$N$157,1))))))</f>
        <v/>
      </c>
      <c r="C159" s="538" t="n"/>
      <c r="D159" s="539">
        <f>IF($N$158="","",IF(OR(ISTEXT($N$156),ISTEXT($N$157),ISTEXT($N$158)),"",IF(OR(1&gt;$N$156,2&gt;$N$157,((2-1)*$N$156+1)&gt;$N$158),"",IF(INDEX($P$158:$W$167,MOD(((2-1)*$N$156+1)-1,10)+1,INT((((2-1)*$N$156+1)-1)/10)+1)="","",INDEX($P$158:$W$167,MOD(((2-1)*$N$156+1)-1,10)+1,INT((((2-1)*$N$156+1)-1)/10)+1)))))</f>
        <v/>
      </c>
      <c r="E159" s="539">
        <f>IF($N$158="","",IF(OR(ISTEXT($N$156),ISTEXT($N$157),ISTEXT($N$158)),"",IF(OR(2&gt;$N$156,2&gt;$N$157,((2-1)*$N$156+2)&gt;$N$158),"",IF(INDEX($P$158:$W$167,MOD(((2-1)*$N$156+2)-1,10)+1,INT((((2-1)*$N$156+2)-1)/10)+1)="","",INDEX($P$158:$W$167,MOD(((2-1)*$N$156+2)-1,10)+1,INT((((2-1)*$N$156+2)-1)/10)+1)))))</f>
        <v/>
      </c>
      <c r="F159" s="539">
        <f>IF($N$158="","",IF(OR(ISTEXT($N$156),ISTEXT($N$157),ISTEXT($N$158)),"",IF(OR(3&gt;$N$156,2&gt;$N$157,((2-1)*$N$156+3)&gt;$N$158),"",IF(INDEX($P$158:$W$167,MOD(((2-1)*$N$156+3)-1,10)+1,INT((((2-1)*$N$156+3)-1)/10)+1)="","",INDEX($P$158:$W$167,MOD(((2-1)*$N$156+3)-1,10)+1,INT((((2-1)*$N$156+3)-1)/10)+1)))))</f>
        <v/>
      </c>
      <c r="G159" s="539">
        <f>IF($N$158="","",IF(OR(ISTEXT($N$156),ISTEXT($N$157),ISTEXT($N$158)),"",IF(OR(4&gt;$N$156,2&gt;$N$157,((2-1)*$N$156+4)&gt;$N$158),"",IF(INDEX($P$158:$W$167,MOD(((2-1)*$N$156+4)-1,10)+1,INT((((2-1)*$N$156+4)-1)/10)+1)="","",INDEX($P$158:$W$167,MOD(((2-1)*$N$156+4)-1,10)+1,INT((((2-1)*$N$156+4)-1)/10)+1)))))</f>
        <v/>
      </c>
      <c r="H159" s="539">
        <f>IF($N$158="","",IF(OR(ISTEXT($N$156),ISTEXT($N$157),ISTEXT($N$158)),"",IF(OR(5&gt;$N$156,2&gt;$N$157,((2-1)*$N$156+5)&gt;$N$158),"",IF(INDEX($P$158:$W$167,MOD(((2-1)*$N$156+5)-1,10)+1,INT((((2-1)*$N$156+5)-1)/10)+1)="","",INDEX($P$158:$W$167,MOD(((2-1)*$N$156+5)-1,10)+1,INT((((2-1)*$N$156+5)-1)/10)+1)))))</f>
        <v/>
      </c>
      <c r="I159" s="539">
        <f>IF($N$158="","",IF(OR(ISTEXT($N$156),ISTEXT($N$157),ISTEXT($N$158)),"",IF(OR(6&gt;$N$156,2&gt;$N$157,((2-1)*$N$156+6)&gt;$N$158),"",IF(INDEX($P$158:$W$167,MOD(((2-1)*$N$156+6)-1,10)+1,INT((((2-1)*$N$156+6)-1)/10)+1)="","",INDEX($P$158:$W$167,MOD(((2-1)*$N$156+6)-1,10)+1,INT((((2-1)*$N$156+6)-1)/10)+1)))))</f>
        <v/>
      </c>
      <c r="J159" s="539">
        <f>IF($N$158="","",IF(OR(ISTEXT($N$156),ISTEXT($N$157),ISTEXT($N$158)),"",IF(OR(7&gt;$N$156,2&gt;$N$157,((2-1)*$N$156+7)&gt;$N$158),"",IF(INDEX($P$158:$W$167,MOD(((2-1)*$N$156+7)-1,10)+1,INT((((2-1)*$N$156+7)-1)/10)+1)="","",INDEX($P$158:$W$167,MOD(((2-1)*$N$156+7)-1,10)+1,INT((((2-1)*$N$156+7)-1)/10)+1)))))</f>
        <v/>
      </c>
      <c r="K159" s="539">
        <f>IF($N$158="","",IF(OR(ISTEXT($N$156),ISTEXT($N$157),ISTEXT($N$158)),"",IF(OR(8&gt;$N$156,2&gt;$N$157,((2-1)*$N$156+8)&gt;$N$158),"",IF(INDEX($P$158:$W$167,MOD(((2-1)*$N$156+8)-1,10)+1,INT((((2-1)*$N$156+8)-1)/10)+1)="","",INDEX($P$158:$W$167,MOD(((2-1)*$N$156+8)-1,10)+1,INT((((2-1)*$N$156+8)-1)/10)+1)))))</f>
        <v/>
      </c>
      <c r="L159" s="539">
        <f>IF($N$158="","",IF(OR(ISTEXT($N$156),ISTEXT($N$157),ISTEXT($N$158)),"",IF(OR(9&gt;$N$156,2&gt;$N$157,((2-1)*$N$156+9)&gt;$N$158),"",IF(INDEX($P$158:$W$167,MOD(((2-1)*$N$156+9)-1,10)+1,INT((((2-1)*$N$156+9)-1)/10)+1)="","",INDEX($P$158:$W$167,MOD(((2-1)*$N$156+9)-1,10)+1,INT((((2-1)*$N$156+9)-1)/10)+1)))))</f>
        <v/>
      </c>
      <c r="M159" s="539">
        <f>IF($N$158="","",IF(OR(ISTEXT($N$156),ISTEXT($N$157),ISTEXT($N$158)),"",IF(OR(10&gt;$N$156,2&gt;$N$157,((2-1)*$N$156+10)&gt;$N$158),"",IF(INDEX($P$158:$W$167,MOD(((2-1)*$N$156+10)-1,10)+1,INT((((2-1)*$N$156+10)-1)/10)+1)="","",INDEX($P$158:$W$167,MOD(((2-1)*$N$156+10)-1,10)+1,INT((((2-1)*$N$156+10)-1)/10)+1)))))</f>
        <v/>
      </c>
      <c r="P159" s="540" t="n"/>
      <c r="Q159" s="540" t="n"/>
      <c r="R159" s="540" t="n"/>
      <c r="S159" s="540" t="n"/>
      <c r="T159" s="540" t="n"/>
      <c r="U159" s="540" t="n"/>
      <c r="V159" s="540" t="n"/>
      <c r="W159" s="540" t="n"/>
    </row>
    <row r="160" ht="13.35" customHeight="1" s="162">
      <c r="B160" s="537">
        <f>IF(OR($D$156="",$G$156=""),"",IF($D$156="Round",IF(3=1,"Axis 1 (0°)",IF(3=2,"Axis 2 (90°)","")),IF(ISTEXT($N$157),"",IF(3&gt;$N$157,"",IF(ISTEXT($I$156),"",ROUND((3-0.5)*$I$156/$N$157,1))))))</f>
        <v/>
      </c>
      <c r="C160" s="538" t="n"/>
      <c r="D160" s="539">
        <f>IF($N$158="","",IF(OR(ISTEXT($N$156),ISTEXT($N$157),ISTEXT($N$158)),"",IF(OR(1&gt;$N$156,3&gt;$N$157,((3-1)*$N$156+1)&gt;$N$158),"",IF(INDEX($P$158:$W$167,MOD(((3-1)*$N$156+1)-1,10)+1,INT((((3-1)*$N$156+1)-1)/10)+1)="","",INDEX($P$158:$W$167,MOD(((3-1)*$N$156+1)-1,10)+1,INT((((3-1)*$N$156+1)-1)/10)+1)))))</f>
        <v/>
      </c>
      <c r="E160" s="539">
        <f>IF($N$158="","",IF(OR(ISTEXT($N$156),ISTEXT($N$157),ISTEXT($N$158)),"",IF(OR(2&gt;$N$156,3&gt;$N$157,((3-1)*$N$156+2)&gt;$N$158),"",IF(INDEX($P$158:$W$167,MOD(((3-1)*$N$156+2)-1,10)+1,INT((((3-1)*$N$156+2)-1)/10)+1)="","",INDEX($P$158:$W$167,MOD(((3-1)*$N$156+2)-1,10)+1,INT((((3-1)*$N$156+2)-1)/10)+1)))))</f>
        <v/>
      </c>
      <c r="F160" s="539">
        <f>IF($N$158="","",IF(OR(ISTEXT($N$156),ISTEXT($N$157),ISTEXT($N$158)),"",IF(OR(3&gt;$N$156,3&gt;$N$157,((3-1)*$N$156+3)&gt;$N$158),"",IF(INDEX($P$158:$W$167,MOD(((3-1)*$N$156+3)-1,10)+1,INT((((3-1)*$N$156+3)-1)/10)+1)="","",INDEX($P$158:$W$167,MOD(((3-1)*$N$156+3)-1,10)+1,INT((((3-1)*$N$156+3)-1)/10)+1)))))</f>
        <v/>
      </c>
      <c r="G160" s="539">
        <f>IF($N$158="","",IF(OR(ISTEXT($N$156),ISTEXT($N$157),ISTEXT($N$158)),"",IF(OR(4&gt;$N$156,3&gt;$N$157,((3-1)*$N$156+4)&gt;$N$158),"",IF(INDEX($P$158:$W$167,MOD(((3-1)*$N$156+4)-1,10)+1,INT((((3-1)*$N$156+4)-1)/10)+1)="","",INDEX($P$158:$W$167,MOD(((3-1)*$N$156+4)-1,10)+1,INT((((3-1)*$N$156+4)-1)/10)+1)))))</f>
        <v/>
      </c>
      <c r="H160" s="539">
        <f>IF($N$158="","",IF(OR(ISTEXT($N$156),ISTEXT($N$157),ISTEXT($N$158)),"",IF(OR(5&gt;$N$156,3&gt;$N$157,((3-1)*$N$156+5)&gt;$N$158),"",IF(INDEX($P$158:$W$167,MOD(((3-1)*$N$156+5)-1,10)+1,INT((((3-1)*$N$156+5)-1)/10)+1)="","",INDEX($P$158:$W$167,MOD(((3-1)*$N$156+5)-1,10)+1,INT((((3-1)*$N$156+5)-1)/10)+1)))))</f>
        <v/>
      </c>
      <c r="I160" s="539">
        <f>IF($N$158="","",IF(OR(ISTEXT($N$156),ISTEXT($N$157),ISTEXT($N$158)),"",IF(OR(6&gt;$N$156,3&gt;$N$157,((3-1)*$N$156+6)&gt;$N$158),"",IF(INDEX($P$158:$W$167,MOD(((3-1)*$N$156+6)-1,10)+1,INT((((3-1)*$N$156+6)-1)/10)+1)="","",INDEX($P$158:$W$167,MOD(((3-1)*$N$156+6)-1,10)+1,INT((((3-1)*$N$156+6)-1)/10)+1)))))</f>
        <v/>
      </c>
      <c r="J160" s="539">
        <f>IF($N$158="","",IF(OR(ISTEXT($N$156),ISTEXT($N$157),ISTEXT($N$158)),"",IF(OR(7&gt;$N$156,3&gt;$N$157,((3-1)*$N$156+7)&gt;$N$158),"",IF(INDEX($P$158:$W$167,MOD(((3-1)*$N$156+7)-1,10)+1,INT((((3-1)*$N$156+7)-1)/10)+1)="","",INDEX($P$158:$W$167,MOD(((3-1)*$N$156+7)-1,10)+1,INT((((3-1)*$N$156+7)-1)/10)+1)))))</f>
        <v/>
      </c>
      <c r="K160" s="539">
        <f>IF($N$158="","",IF(OR(ISTEXT($N$156),ISTEXT($N$157),ISTEXT($N$158)),"",IF(OR(8&gt;$N$156,3&gt;$N$157,((3-1)*$N$156+8)&gt;$N$158),"",IF(INDEX($P$158:$W$167,MOD(((3-1)*$N$156+8)-1,10)+1,INT((((3-1)*$N$156+8)-1)/10)+1)="","",INDEX($P$158:$W$167,MOD(((3-1)*$N$156+8)-1,10)+1,INT((((3-1)*$N$156+8)-1)/10)+1)))))</f>
        <v/>
      </c>
      <c r="L160" s="539">
        <f>IF($N$158="","",IF(OR(ISTEXT($N$156),ISTEXT($N$157),ISTEXT($N$158)),"",IF(OR(9&gt;$N$156,3&gt;$N$157,((3-1)*$N$156+9)&gt;$N$158),"",IF(INDEX($P$158:$W$167,MOD(((3-1)*$N$156+9)-1,10)+1,INT((((3-1)*$N$156+9)-1)/10)+1)="","",INDEX($P$158:$W$167,MOD(((3-1)*$N$156+9)-1,10)+1,INT((((3-1)*$N$156+9)-1)/10)+1)))))</f>
        <v/>
      </c>
      <c r="M160" s="539">
        <f>IF($N$158="","",IF(OR(ISTEXT($N$156),ISTEXT($N$157),ISTEXT($N$158)),"",IF(OR(10&gt;$N$156,3&gt;$N$157,((3-1)*$N$156+10)&gt;$N$158),"",IF(INDEX($P$158:$W$167,MOD(((3-1)*$N$156+10)-1,10)+1,INT((((3-1)*$N$156+10)-1)/10)+1)="","",INDEX($P$158:$W$167,MOD(((3-1)*$N$156+10)-1,10)+1,INT((((3-1)*$N$156+10)-1)/10)+1)))))</f>
        <v/>
      </c>
      <c r="P160" s="540" t="n"/>
      <c r="Q160" s="540" t="n"/>
      <c r="R160" s="540" t="n"/>
      <c r="S160" s="540" t="n"/>
      <c r="T160" s="540" t="n"/>
      <c r="U160" s="540" t="n"/>
      <c r="V160" s="540" t="n"/>
      <c r="W160" s="540" t="n"/>
    </row>
    <row r="161" ht="13.35" customHeight="1" s="162">
      <c r="B161" s="537">
        <f>IF(OR($D$156="",$G$156=""),"",IF($D$156="Round",IF(4=1,"Axis 1 (0°)",IF(4=2,"Axis 2 (90°)","")),IF(ISTEXT($N$157),"",IF(4&gt;$N$157,"",IF(ISTEXT($I$156),"",ROUND((4-0.5)*$I$156/$N$157,1))))))</f>
        <v/>
      </c>
      <c r="C161" s="538" t="n"/>
      <c r="D161" s="539">
        <f>IF($N$158="","",IF(OR(ISTEXT($N$156),ISTEXT($N$157),ISTEXT($N$158)),"",IF(OR(1&gt;$N$156,4&gt;$N$157,((4-1)*$N$156+1)&gt;$N$158),"",IF(INDEX($P$158:$W$167,MOD(((4-1)*$N$156+1)-1,10)+1,INT((((4-1)*$N$156+1)-1)/10)+1)="","",INDEX($P$158:$W$167,MOD(((4-1)*$N$156+1)-1,10)+1,INT((((4-1)*$N$156+1)-1)/10)+1)))))</f>
        <v/>
      </c>
      <c r="E161" s="539">
        <f>IF($N$158="","",IF(OR(ISTEXT($N$156),ISTEXT($N$157),ISTEXT($N$158)),"",IF(OR(2&gt;$N$156,4&gt;$N$157,((4-1)*$N$156+2)&gt;$N$158),"",IF(INDEX($P$158:$W$167,MOD(((4-1)*$N$156+2)-1,10)+1,INT((((4-1)*$N$156+2)-1)/10)+1)="","",INDEX($P$158:$W$167,MOD(((4-1)*$N$156+2)-1,10)+1,INT((((4-1)*$N$156+2)-1)/10)+1)))))</f>
        <v/>
      </c>
      <c r="F161" s="539">
        <f>IF($N$158="","",IF(OR(ISTEXT($N$156),ISTEXT($N$157),ISTEXT($N$158)),"",IF(OR(3&gt;$N$156,4&gt;$N$157,((4-1)*$N$156+3)&gt;$N$158),"",IF(INDEX($P$158:$W$167,MOD(((4-1)*$N$156+3)-1,10)+1,INT((((4-1)*$N$156+3)-1)/10)+1)="","",INDEX($P$158:$W$167,MOD(((4-1)*$N$156+3)-1,10)+1,INT((((4-1)*$N$156+3)-1)/10)+1)))))</f>
        <v/>
      </c>
      <c r="G161" s="539">
        <f>IF($N$158="","",IF(OR(ISTEXT($N$156),ISTEXT($N$157),ISTEXT($N$158)),"",IF(OR(4&gt;$N$156,4&gt;$N$157,((4-1)*$N$156+4)&gt;$N$158),"",IF(INDEX($P$158:$W$167,MOD(((4-1)*$N$156+4)-1,10)+1,INT((((4-1)*$N$156+4)-1)/10)+1)="","",INDEX($P$158:$W$167,MOD(((4-1)*$N$156+4)-1,10)+1,INT((((4-1)*$N$156+4)-1)/10)+1)))))</f>
        <v/>
      </c>
      <c r="H161" s="539">
        <f>IF($N$158="","",IF(OR(ISTEXT($N$156),ISTEXT($N$157),ISTEXT($N$158)),"",IF(OR(5&gt;$N$156,4&gt;$N$157,((4-1)*$N$156+5)&gt;$N$158),"",IF(INDEX($P$158:$W$167,MOD(((4-1)*$N$156+5)-1,10)+1,INT((((4-1)*$N$156+5)-1)/10)+1)="","",INDEX($P$158:$W$167,MOD(((4-1)*$N$156+5)-1,10)+1,INT((((4-1)*$N$156+5)-1)/10)+1)))))</f>
        <v/>
      </c>
      <c r="I161" s="539">
        <f>IF($N$158="","",IF(OR(ISTEXT($N$156),ISTEXT($N$157),ISTEXT($N$158)),"",IF(OR(6&gt;$N$156,4&gt;$N$157,((4-1)*$N$156+6)&gt;$N$158),"",IF(INDEX($P$158:$W$167,MOD(((4-1)*$N$156+6)-1,10)+1,INT((((4-1)*$N$156+6)-1)/10)+1)="","",INDEX($P$158:$W$167,MOD(((4-1)*$N$156+6)-1,10)+1,INT((((4-1)*$N$156+6)-1)/10)+1)))))</f>
        <v/>
      </c>
      <c r="J161" s="539">
        <f>IF($N$158="","",IF(OR(ISTEXT($N$156),ISTEXT($N$157),ISTEXT($N$158)),"",IF(OR(7&gt;$N$156,4&gt;$N$157,((4-1)*$N$156+7)&gt;$N$158),"",IF(INDEX($P$158:$W$167,MOD(((4-1)*$N$156+7)-1,10)+1,INT((((4-1)*$N$156+7)-1)/10)+1)="","",INDEX($P$158:$W$167,MOD(((4-1)*$N$156+7)-1,10)+1,INT((((4-1)*$N$156+7)-1)/10)+1)))))</f>
        <v/>
      </c>
      <c r="K161" s="539">
        <f>IF($N$158="","",IF(OR(ISTEXT($N$156),ISTEXT($N$157),ISTEXT($N$158)),"",IF(OR(8&gt;$N$156,4&gt;$N$157,((4-1)*$N$156+8)&gt;$N$158),"",IF(INDEX($P$158:$W$167,MOD(((4-1)*$N$156+8)-1,10)+1,INT((((4-1)*$N$156+8)-1)/10)+1)="","",INDEX($P$158:$W$167,MOD(((4-1)*$N$156+8)-1,10)+1,INT((((4-1)*$N$156+8)-1)/10)+1)))))</f>
        <v/>
      </c>
      <c r="L161" s="539">
        <f>IF($N$158="","",IF(OR(ISTEXT($N$156),ISTEXT($N$157),ISTEXT($N$158)),"",IF(OR(9&gt;$N$156,4&gt;$N$157,((4-1)*$N$156+9)&gt;$N$158),"",IF(INDEX($P$158:$W$167,MOD(((4-1)*$N$156+9)-1,10)+1,INT((((4-1)*$N$156+9)-1)/10)+1)="","",INDEX($P$158:$W$167,MOD(((4-1)*$N$156+9)-1,10)+1,INT((((4-1)*$N$156+9)-1)/10)+1)))))</f>
        <v/>
      </c>
      <c r="M161" s="539">
        <f>IF($N$158="","",IF(OR(ISTEXT($N$156),ISTEXT($N$157),ISTEXT($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IF(OR($D$156="",$G$156=""),"",IF($D$156="Round",IF(5=1,"Axis 1 (0°)",IF(5=2,"Axis 2 (90°)","")),IF(ISTEXT($N$157),"",IF(5&gt;$N$157,"",IF(ISTEXT($I$156),"",ROUND((5-0.5)*$I$156/$N$157,1))))))</f>
        <v/>
      </c>
      <c r="C162" s="538" t="n"/>
      <c r="D162" s="539">
        <f>IF($N$158="","",IF(OR(ISTEXT($N$156),ISTEXT($N$157),ISTEXT($N$158)),"",IF(OR(1&gt;$N$156,5&gt;$N$157,((5-1)*$N$156+1)&gt;$N$158),"",IF(INDEX($P$158:$W$167,MOD(((5-1)*$N$156+1)-1,10)+1,INT((((5-1)*$N$156+1)-1)/10)+1)="","",INDEX($P$158:$W$167,MOD(((5-1)*$N$156+1)-1,10)+1,INT((((5-1)*$N$156+1)-1)/10)+1)))))</f>
        <v/>
      </c>
      <c r="E162" s="539">
        <f>IF($N$158="","",IF(OR(ISTEXT($N$156),ISTEXT($N$157),ISTEXT($N$158)),"",IF(OR(2&gt;$N$156,5&gt;$N$157,((5-1)*$N$156+2)&gt;$N$158),"",IF(INDEX($P$158:$W$167,MOD(((5-1)*$N$156+2)-1,10)+1,INT((((5-1)*$N$156+2)-1)/10)+1)="","",INDEX($P$158:$W$167,MOD(((5-1)*$N$156+2)-1,10)+1,INT((((5-1)*$N$156+2)-1)/10)+1)))))</f>
        <v/>
      </c>
      <c r="F162" s="539">
        <f>IF($N$158="","",IF(OR(ISTEXT($N$156),ISTEXT($N$157),ISTEXT($N$158)),"",IF(OR(3&gt;$N$156,5&gt;$N$157,((5-1)*$N$156+3)&gt;$N$158),"",IF(INDEX($P$158:$W$167,MOD(((5-1)*$N$156+3)-1,10)+1,INT((((5-1)*$N$156+3)-1)/10)+1)="","",INDEX($P$158:$W$167,MOD(((5-1)*$N$156+3)-1,10)+1,INT((((5-1)*$N$156+3)-1)/10)+1)))))</f>
        <v/>
      </c>
      <c r="G162" s="539">
        <f>IF($N$158="","",IF(OR(ISTEXT($N$156),ISTEXT($N$157),ISTEXT($N$158)),"",IF(OR(4&gt;$N$156,5&gt;$N$157,((5-1)*$N$156+4)&gt;$N$158),"",IF(INDEX($P$158:$W$167,MOD(((5-1)*$N$156+4)-1,10)+1,INT((((5-1)*$N$156+4)-1)/10)+1)="","",INDEX($P$158:$W$167,MOD(((5-1)*$N$156+4)-1,10)+1,INT((((5-1)*$N$156+4)-1)/10)+1)))))</f>
        <v/>
      </c>
      <c r="H162" s="539">
        <f>IF($N$158="","",IF(OR(ISTEXT($N$156),ISTEXT($N$157),ISTEXT($N$158)),"",IF(OR(5&gt;$N$156,5&gt;$N$157,((5-1)*$N$156+5)&gt;$N$158),"",IF(INDEX($P$158:$W$167,MOD(((5-1)*$N$156+5)-1,10)+1,INT((((5-1)*$N$156+5)-1)/10)+1)="","",INDEX($P$158:$W$167,MOD(((5-1)*$N$156+5)-1,10)+1,INT((((5-1)*$N$156+5)-1)/10)+1)))))</f>
        <v/>
      </c>
      <c r="I162" s="539">
        <f>IF($N$158="","",IF(OR(ISTEXT($N$156),ISTEXT($N$157),ISTEXT($N$158)),"",IF(OR(6&gt;$N$156,5&gt;$N$157,((5-1)*$N$156+6)&gt;$N$158),"",IF(INDEX($P$158:$W$167,MOD(((5-1)*$N$156+6)-1,10)+1,INT((((5-1)*$N$156+6)-1)/10)+1)="","",INDEX($P$158:$W$167,MOD(((5-1)*$N$156+6)-1,10)+1,INT((((5-1)*$N$156+6)-1)/10)+1)))))</f>
        <v/>
      </c>
      <c r="J162" s="539">
        <f>IF($N$158="","",IF(OR(ISTEXT($N$156),ISTEXT($N$157),ISTEXT($N$158)),"",IF(OR(7&gt;$N$156,5&gt;$N$157,((5-1)*$N$156+7)&gt;$N$158),"",IF(INDEX($P$158:$W$167,MOD(((5-1)*$N$156+7)-1,10)+1,INT((((5-1)*$N$156+7)-1)/10)+1)="","",INDEX($P$158:$W$167,MOD(((5-1)*$N$156+7)-1,10)+1,INT((((5-1)*$N$156+7)-1)/10)+1)))))</f>
        <v/>
      </c>
      <c r="K162" s="539">
        <f>IF($N$158="","",IF(OR(ISTEXT($N$156),ISTEXT($N$157),ISTEXT($N$158)),"",IF(OR(8&gt;$N$156,5&gt;$N$157,((5-1)*$N$156+8)&gt;$N$158),"",IF(INDEX($P$158:$W$167,MOD(((5-1)*$N$156+8)-1,10)+1,INT((((5-1)*$N$156+8)-1)/10)+1)="","",INDEX($P$158:$W$167,MOD(((5-1)*$N$156+8)-1,10)+1,INT((((5-1)*$N$156+8)-1)/10)+1)))))</f>
        <v/>
      </c>
      <c r="L162" s="539">
        <f>IF($N$158="","",IF(OR(ISTEXT($N$156),ISTEXT($N$157),ISTEXT($N$158)),"",IF(OR(9&gt;$N$156,5&gt;$N$157,((5-1)*$N$156+9)&gt;$N$158),"",IF(INDEX($P$158:$W$167,MOD(((5-1)*$N$156+9)-1,10)+1,INT((((5-1)*$N$156+9)-1)/10)+1)="","",INDEX($P$158:$W$167,MOD(((5-1)*$N$156+9)-1,10)+1,INT((((5-1)*$N$156+9)-1)/10)+1)))))</f>
        <v/>
      </c>
      <c r="M162" s="539">
        <f>IF($N$158="","",IF(OR(ISTEXT($N$156),ISTEXT($N$157),ISTEXT($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IF(OR($D$156="",$G$156=""),"",IF($D$156="Round",IF(6=1,"Axis 1 (0°)",IF(6=2,"Axis 2 (90°)","")),IF(ISTEXT($N$157),"",IF(6&gt;$N$157,"",IF(ISTEXT($I$156),"",ROUND((6-0.5)*$I$156/$N$157,1))))))</f>
        <v/>
      </c>
      <c r="C163" s="538" t="n"/>
      <c r="D163" s="539">
        <f>IF($N$158="","",IF(OR(ISTEXT($N$156),ISTEXT($N$157),ISTEXT($N$158)),"",IF(OR(1&gt;$N$156,6&gt;$N$157,((6-1)*$N$156+1)&gt;$N$158),"",IF(INDEX($P$158:$W$167,MOD(((6-1)*$N$156+1)-1,10)+1,INT((((6-1)*$N$156+1)-1)/10)+1)="","",INDEX($P$158:$W$167,MOD(((6-1)*$N$156+1)-1,10)+1,INT((((6-1)*$N$156+1)-1)/10)+1)))))</f>
        <v/>
      </c>
      <c r="E163" s="539">
        <f>IF($N$158="","",IF(OR(ISTEXT($N$156),ISTEXT($N$157),ISTEXT($N$158)),"",IF(OR(2&gt;$N$156,6&gt;$N$157,((6-1)*$N$156+2)&gt;$N$158),"",IF(INDEX($P$158:$W$167,MOD(((6-1)*$N$156+2)-1,10)+1,INT((((6-1)*$N$156+2)-1)/10)+1)="","",INDEX($P$158:$W$167,MOD(((6-1)*$N$156+2)-1,10)+1,INT((((6-1)*$N$156+2)-1)/10)+1)))))</f>
        <v/>
      </c>
      <c r="F163" s="539">
        <f>IF($N$158="","",IF(OR(ISTEXT($N$156),ISTEXT($N$157),ISTEXT($N$158)),"",IF(OR(3&gt;$N$156,6&gt;$N$157,((6-1)*$N$156+3)&gt;$N$158),"",IF(INDEX($P$158:$W$167,MOD(((6-1)*$N$156+3)-1,10)+1,INT((((6-1)*$N$156+3)-1)/10)+1)="","",INDEX($P$158:$W$167,MOD(((6-1)*$N$156+3)-1,10)+1,INT((((6-1)*$N$156+3)-1)/10)+1)))))</f>
        <v/>
      </c>
      <c r="G163" s="539">
        <f>IF($N$158="","",IF(OR(ISTEXT($N$156),ISTEXT($N$157),ISTEXT($N$158)),"",IF(OR(4&gt;$N$156,6&gt;$N$157,((6-1)*$N$156+4)&gt;$N$158),"",IF(INDEX($P$158:$W$167,MOD(((6-1)*$N$156+4)-1,10)+1,INT((((6-1)*$N$156+4)-1)/10)+1)="","",INDEX($P$158:$W$167,MOD(((6-1)*$N$156+4)-1,10)+1,INT((((6-1)*$N$156+4)-1)/10)+1)))))</f>
        <v/>
      </c>
      <c r="H163" s="539">
        <f>IF($N$158="","",IF(OR(ISTEXT($N$156),ISTEXT($N$157),ISTEXT($N$158)),"",IF(OR(5&gt;$N$156,6&gt;$N$157,((6-1)*$N$156+5)&gt;$N$158),"",IF(INDEX($P$158:$W$167,MOD(((6-1)*$N$156+5)-1,10)+1,INT((((6-1)*$N$156+5)-1)/10)+1)="","",INDEX($P$158:$W$167,MOD(((6-1)*$N$156+5)-1,10)+1,INT((((6-1)*$N$156+5)-1)/10)+1)))))</f>
        <v/>
      </c>
      <c r="I163" s="539">
        <f>IF($N$158="","",IF(OR(ISTEXT($N$156),ISTEXT($N$157),ISTEXT($N$158)),"",IF(OR(6&gt;$N$156,6&gt;$N$157,((6-1)*$N$156+6)&gt;$N$158),"",IF(INDEX($P$158:$W$167,MOD(((6-1)*$N$156+6)-1,10)+1,INT((((6-1)*$N$156+6)-1)/10)+1)="","",INDEX($P$158:$W$167,MOD(((6-1)*$N$156+6)-1,10)+1,INT((((6-1)*$N$156+6)-1)/10)+1)))))</f>
        <v/>
      </c>
      <c r="J163" s="539">
        <f>IF($N$158="","",IF(OR(ISTEXT($N$156),ISTEXT($N$157),ISTEXT($N$158)),"",IF(OR(7&gt;$N$156,6&gt;$N$157,((6-1)*$N$156+7)&gt;$N$158),"",IF(INDEX($P$158:$W$167,MOD(((6-1)*$N$156+7)-1,10)+1,INT((((6-1)*$N$156+7)-1)/10)+1)="","",INDEX($P$158:$W$167,MOD(((6-1)*$N$156+7)-1,10)+1,INT((((6-1)*$N$156+7)-1)/10)+1)))))</f>
        <v/>
      </c>
      <c r="K163" s="539">
        <f>IF($N$158="","",IF(OR(ISTEXT($N$156),ISTEXT($N$157),ISTEXT($N$158)),"",IF(OR(8&gt;$N$156,6&gt;$N$157,((6-1)*$N$156+8)&gt;$N$158),"",IF(INDEX($P$158:$W$167,MOD(((6-1)*$N$156+8)-1,10)+1,INT((((6-1)*$N$156+8)-1)/10)+1)="","",INDEX($P$158:$W$167,MOD(((6-1)*$N$156+8)-1,10)+1,INT((((6-1)*$N$156+8)-1)/10)+1)))))</f>
        <v/>
      </c>
      <c r="L163" s="539">
        <f>IF($N$158="","",IF(OR(ISTEXT($N$156),ISTEXT($N$157),ISTEXT($N$158)),"",IF(OR(9&gt;$N$156,6&gt;$N$157,((6-1)*$N$156+9)&gt;$N$158),"",IF(INDEX($P$158:$W$167,MOD(((6-1)*$N$156+9)-1,10)+1,INT((((6-1)*$N$156+9)-1)/10)+1)="","",INDEX($P$158:$W$167,MOD(((6-1)*$N$156+9)-1,10)+1,INT((((6-1)*$N$156+9)-1)/10)+1)))))</f>
        <v/>
      </c>
      <c r="M163" s="539">
        <f>IF($N$158="","",IF(OR(ISTEXT($N$156),ISTEXT($N$157),ISTEXT($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IF(OR($D$156="",$G$156=""),"",IF($D$156="Round",IF(7=1,"Axis 1 (0°)",IF(7=2,"Axis 2 (90°)","")),IF(ISTEXT($N$157),"",IF(7&gt;$N$157,"",IF(ISTEXT($I$156),"",ROUND((7-0.5)*$I$156/$N$157,1))))))</f>
        <v/>
      </c>
      <c r="C164" s="538" t="n"/>
      <c r="D164" s="539">
        <f>IF($N$158="","",IF(OR(ISTEXT($N$156),ISTEXT($N$157),ISTEXT($N$158)),"",IF(OR(1&gt;$N$156,7&gt;$N$157,((7-1)*$N$156+1)&gt;$N$158),"",IF(INDEX($P$158:$W$167,MOD(((7-1)*$N$156+1)-1,10)+1,INT((((7-1)*$N$156+1)-1)/10)+1)="","",INDEX($P$158:$W$167,MOD(((7-1)*$N$156+1)-1,10)+1,INT((((7-1)*$N$156+1)-1)/10)+1)))))</f>
        <v/>
      </c>
      <c r="E164" s="539">
        <f>IF($N$158="","",IF(OR(ISTEXT($N$156),ISTEXT($N$157),ISTEXT($N$158)),"",IF(OR(2&gt;$N$156,7&gt;$N$157,((7-1)*$N$156+2)&gt;$N$158),"",IF(INDEX($P$158:$W$167,MOD(((7-1)*$N$156+2)-1,10)+1,INT((((7-1)*$N$156+2)-1)/10)+1)="","",INDEX($P$158:$W$167,MOD(((7-1)*$N$156+2)-1,10)+1,INT((((7-1)*$N$156+2)-1)/10)+1)))))</f>
        <v/>
      </c>
      <c r="F164" s="539">
        <f>IF($N$158="","",IF(OR(ISTEXT($N$156),ISTEXT($N$157),ISTEXT($N$158)),"",IF(OR(3&gt;$N$156,7&gt;$N$157,((7-1)*$N$156+3)&gt;$N$158),"",IF(INDEX($P$158:$W$167,MOD(((7-1)*$N$156+3)-1,10)+1,INT((((7-1)*$N$156+3)-1)/10)+1)="","",INDEX($P$158:$W$167,MOD(((7-1)*$N$156+3)-1,10)+1,INT((((7-1)*$N$156+3)-1)/10)+1)))))</f>
        <v/>
      </c>
      <c r="G164" s="539">
        <f>IF($N$158="","",IF(OR(ISTEXT($N$156),ISTEXT($N$157),ISTEXT($N$158)),"",IF(OR(4&gt;$N$156,7&gt;$N$157,((7-1)*$N$156+4)&gt;$N$158),"",IF(INDEX($P$158:$W$167,MOD(((7-1)*$N$156+4)-1,10)+1,INT((((7-1)*$N$156+4)-1)/10)+1)="","",INDEX($P$158:$W$167,MOD(((7-1)*$N$156+4)-1,10)+1,INT((((7-1)*$N$156+4)-1)/10)+1)))))</f>
        <v/>
      </c>
      <c r="H164" s="539">
        <f>IF($N$158="","",IF(OR(ISTEXT($N$156),ISTEXT($N$157),ISTEXT($N$158)),"",IF(OR(5&gt;$N$156,7&gt;$N$157,((7-1)*$N$156+5)&gt;$N$158),"",IF(INDEX($P$158:$W$167,MOD(((7-1)*$N$156+5)-1,10)+1,INT((((7-1)*$N$156+5)-1)/10)+1)="","",INDEX($P$158:$W$167,MOD(((7-1)*$N$156+5)-1,10)+1,INT((((7-1)*$N$156+5)-1)/10)+1)))))</f>
        <v/>
      </c>
      <c r="I164" s="539">
        <f>IF($N$158="","",IF(OR(ISTEXT($N$156),ISTEXT($N$157),ISTEXT($N$158)),"",IF(OR(6&gt;$N$156,7&gt;$N$157,((7-1)*$N$156+6)&gt;$N$158),"",IF(INDEX($P$158:$W$167,MOD(((7-1)*$N$156+6)-1,10)+1,INT((((7-1)*$N$156+6)-1)/10)+1)="","",INDEX($P$158:$W$167,MOD(((7-1)*$N$156+6)-1,10)+1,INT((((7-1)*$N$156+6)-1)/10)+1)))))</f>
        <v/>
      </c>
      <c r="J164" s="539">
        <f>IF($N$158="","",IF(OR(ISTEXT($N$156),ISTEXT($N$157),ISTEXT($N$158)),"",IF(OR(7&gt;$N$156,7&gt;$N$157,((7-1)*$N$156+7)&gt;$N$158),"",IF(INDEX($P$158:$W$167,MOD(((7-1)*$N$156+7)-1,10)+1,INT((((7-1)*$N$156+7)-1)/10)+1)="","",INDEX($P$158:$W$167,MOD(((7-1)*$N$156+7)-1,10)+1,INT((((7-1)*$N$156+7)-1)/10)+1)))))</f>
        <v/>
      </c>
      <c r="K164" s="539">
        <f>IF($N$158="","",IF(OR(ISTEXT($N$156),ISTEXT($N$157),ISTEXT($N$158)),"",IF(OR(8&gt;$N$156,7&gt;$N$157,((7-1)*$N$156+8)&gt;$N$158),"",IF(INDEX($P$158:$W$167,MOD(((7-1)*$N$156+8)-1,10)+1,INT((((7-1)*$N$156+8)-1)/10)+1)="","",INDEX($P$158:$W$167,MOD(((7-1)*$N$156+8)-1,10)+1,INT((((7-1)*$N$156+8)-1)/10)+1)))))</f>
        <v/>
      </c>
      <c r="L164" s="539">
        <f>IF($N$158="","",IF(OR(ISTEXT($N$156),ISTEXT($N$157),ISTEXT($N$158)),"",IF(OR(9&gt;$N$156,7&gt;$N$157,((7-1)*$N$156+9)&gt;$N$158),"",IF(INDEX($P$158:$W$167,MOD(((7-1)*$N$156+9)-1,10)+1,INT((((7-1)*$N$156+9)-1)/10)+1)="","",INDEX($P$158:$W$167,MOD(((7-1)*$N$156+9)-1,10)+1,INT((((7-1)*$N$156+9)-1)/10)+1)))))</f>
        <v/>
      </c>
      <c r="M164" s="539">
        <f>IF($N$158="","",IF(OR(ISTEXT($N$156),ISTEXT($N$157),ISTEXT($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IF(OR($D$156="",$G$156=""),"",IF($D$156="Round",IF(8=1,"Axis 1 (0°)",IF(8=2,"Axis 2 (90°)","")),IF(ISTEXT($N$157),"",IF(8&gt;$N$157,"",IF(ISTEXT($I$156),"",ROUND((8-0.5)*$I$156/$N$157,1))))))</f>
        <v/>
      </c>
      <c r="C165" s="538" t="n"/>
      <c r="D165" s="539">
        <f>IF($N$158="","",IF(OR(ISTEXT($N$156),ISTEXT($N$157),ISTEXT($N$158)),"",IF(OR(1&gt;$N$156,8&gt;$N$157,((8-1)*$N$156+1)&gt;$N$158),"",IF(INDEX($P$158:$W$167,MOD(((8-1)*$N$156+1)-1,10)+1,INT((((8-1)*$N$156+1)-1)/10)+1)="","",INDEX($P$158:$W$167,MOD(((8-1)*$N$156+1)-1,10)+1,INT((((8-1)*$N$156+1)-1)/10)+1)))))</f>
        <v/>
      </c>
      <c r="E165" s="539">
        <f>IF($N$158="","",IF(OR(ISTEXT($N$156),ISTEXT($N$157),ISTEXT($N$158)),"",IF(OR(2&gt;$N$156,8&gt;$N$157,((8-1)*$N$156+2)&gt;$N$158),"",IF(INDEX($P$158:$W$167,MOD(((8-1)*$N$156+2)-1,10)+1,INT((((8-1)*$N$156+2)-1)/10)+1)="","",INDEX($P$158:$W$167,MOD(((8-1)*$N$156+2)-1,10)+1,INT((((8-1)*$N$156+2)-1)/10)+1)))))</f>
        <v/>
      </c>
      <c r="F165" s="539">
        <f>IF($N$158="","",IF(OR(ISTEXT($N$156),ISTEXT($N$157),ISTEXT($N$158)),"",IF(OR(3&gt;$N$156,8&gt;$N$157,((8-1)*$N$156+3)&gt;$N$158),"",IF(INDEX($P$158:$W$167,MOD(((8-1)*$N$156+3)-1,10)+1,INT((((8-1)*$N$156+3)-1)/10)+1)="","",INDEX($P$158:$W$167,MOD(((8-1)*$N$156+3)-1,10)+1,INT((((8-1)*$N$156+3)-1)/10)+1)))))</f>
        <v/>
      </c>
      <c r="G165" s="539">
        <f>IF($N$158="","",IF(OR(ISTEXT($N$156),ISTEXT($N$157),ISTEXT($N$158)),"",IF(OR(4&gt;$N$156,8&gt;$N$157,((8-1)*$N$156+4)&gt;$N$158),"",IF(INDEX($P$158:$W$167,MOD(((8-1)*$N$156+4)-1,10)+1,INT((((8-1)*$N$156+4)-1)/10)+1)="","",INDEX($P$158:$W$167,MOD(((8-1)*$N$156+4)-1,10)+1,INT((((8-1)*$N$156+4)-1)/10)+1)))))</f>
        <v/>
      </c>
      <c r="H165" s="539">
        <f>IF($N$158="","",IF(OR(ISTEXT($N$156),ISTEXT($N$157),ISTEXT($N$158)),"",IF(OR(5&gt;$N$156,8&gt;$N$157,((8-1)*$N$156+5)&gt;$N$158),"",IF(INDEX($P$158:$W$167,MOD(((8-1)*$N$156+5)-1,10)+1,INT((((8-1)*$N$156+5)-1)/10)+1)="","",INDEX($P$158:$W$167,MOD(((8-1)*$N$156+5)-1,10)+1,INT((((8-1)*$N$156+5)-1)/10)+1)))))</f>
        <v/>
      </c>
      <c r="I165" s="539">
        <f>IF($N$158="","",IF(OR(ISTEXT($N$156),ISTEXT($N$157),ISTEXT($N$158)),"",IF(OR(6&gt;$N$156,8&gt;$N$157,((8-1)*$N$156+6)&gt;$N$158),"",IF(INDEX($P$158:$W$167,MOD(((8-1)*$N$156+6)-1,10)+1,INT((((8-1)*$N$156+6)-1)/10)+1)="","",INDEX($P$158:$W$167,MOD(((8-1)*$N$156+6)-1,10)+1,INT((((8-1)*$N$156+6)-1)/10)+1)))))</f>
        <v/>
      </c>
      <c r="J165" s="539">
        <f>IF($N$158="","",IF(OR(ISTEXT($N$156),ISTEXT($N$157),ISTEXT($N$158)),"",IF(OR(7&gt;$N$156,8&gt;$N$157,((8-1)*$N$156+7)&gt;$N$158),"",IF(INDEX($P$158:$W$167,MOD(((8-1)*$N$156+7)-1,10)+1,INT((((8-1)*$N$156+7)-1)/10)+1)="","",INDEX($P$158:$W$167,MOD(((8-1)*$N$156+7)-1,10)+1,INT((((8-1)*$N$156+7)-1)/10)+1)))))</f>
        <v/>
      </c>
      <c r="K165" s="539">
        <f>IF($N$158="","",IF(OR(ISTEXT($N$156),ISTEXT($N$157),ISTEXT($N$158)),"",IF(OR(8&gt;$N$156,8&gt;$N$157,((8-1)*$N$156+8)&gt;$N$158),"",IF(INDEX($P$158:$W$167,MOD(((8-1)*$N$156+8)-1,10)+1,INT((((8-1)*$N$156+8)-1)/10)+1)="","",INDEX($P$158:$W$167,MOD(((8-1)*$N$156+8)-1,10)+1,INT((((8-1)*$N$156+8)-1)/10)+1)))))</f>
        <v/>
      </c>
      <c r="L165" s="539">
        <f>IF($N$158="","",IF(OR(ISTEXT($N$156),ISTEXT($N$157),ISTEXT($N$158)),"",IF(OR(9&gt;$N$156,8&gt;$N$157,((8-1)*$N$156+9)&gt;$N$158),"",IF(INDEX($P$158:$W$167,MOD(((8-1)*$N$156+9)-1,10)+1,INT((((8-1)*$N$156+9)-1)/10)+1)="","",INDEX($P$158:$W$167,MOD(((8-1)*$N$156+9)-1,10)+1,INT((((8-1)*$N$156+9)-1)/10)+1)))))</f>
        <v/>
      </c>
      <c r="M165" s="539">
        <f>IF($N$158="","",IF(OR(ISTEXT($N$156),ISTEXT($N$157),ISTEXT($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IF($G$171="","",IF($D$171="Round",$G$171&amp;""" dia",$G$171&amp;""" x "&amp;$I$171&amp;""""))</f>
        <v/>
      </c>
      <c r="G169" s="173" t="n"/>
      <c r="H169" s="525">
        <f>IF(OR($D$171="",$G$171=""),"",IF($D$171="Round",IF(ISTEXT($G$171),"",ROUND(PI()*(($G$171-2*N($K$171))/2)^2/144,3)),IF($I$171="","",IF(OR(ISTEXT($G$171),ISTEXT($I$171)),"",ROUND(($G$171-2*N($K$171))*($I$171-2*N($K$171))/144,3)))))</f>
        <v/>
      </c>
      <c r="I169" s="189" t="n"/>
      <c r="J169" s="189" t="n"/>
      <c r="K169" s="189">
        <f>IF(N(J169)*N(H169)=0,"",ROUND(N(J169)*N(H169),0))</f>
        <v/>
      </c>
      <c r="L169" s="189">
        <f>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IF($N$171="","",IF($D$171="Round",$N$171&amp;" x 2 axes",IF($N$172="","",$N$171&amp;" x "&amp;$N$172)))</f>
        <v/>
      </c>
      <c r="N171" s="534">
        <f>IF(OR($D$171="",$G$171=""),"",IF($D$171="Round",IF(ISTEXT($G$171),"",IF($G$171&lt;=9,6,IF($G$171&lt;=12,8,10))),IF(ISTEXT($G$171),"",IF($G$171&lt;12,2,MIN(10,MAX(3,ROUNDUP($G$171/6,0)))))))</f>
        <v/>
      </c>
      <c r="P171" s="473" t="inlineStr">
        <is>
          <t>Quick entry – type readings in order (row by row of the grid), down this column then the next:</t>
        </is>
      </c>
    </row>
    <row r="172" ht="13.35" customHeight="1" s="162">
      <c r="B172" s="535" t="inlineStr">
        <is>
          <t>Depth↓ Pos→ (in)</t>
        </is>
      </c>
      <c r="C172" s="414" t="n"/>
      <c r="D172" s="535">
        <f>IF(ISTEXT($N$171),"",IF(OR($D$171="",$G$171="",1&gt;$N$171),"",IF($D$171="Round",IF(ISTEXT($G$171),"",ROUND(IF(1&lt;=$N$171/2,$G$171/2*(1-SQRT(($N$171-2*1+1)/$N$171)),$G$171-$G$171/2*(1-SQRT(($N$171-2*($N$171-1+1)+1)/$N$171))),1)),IF(ISTEXT($G$171),"",ROUND((1-0.5)*$G$171/$N$171,1)))))</f>
        <v/>
      </c>
      <c r="E172" s="535">
        <f>IF(ISTEXT($N$171),"",IF(OR($D$171="",$G$171="",2&gt;$N$171),"",IF($D$171="Round",IF(ISTEXT($G$171),"",ROUND(IF(2&lt;=$N$171/2,$G$171/2*(1-SQRT(($N$171-2*2+1)/$N$171)),$G$171-$G$171/2*(1-SQRT(($N$171-2*($N$171-2+1)+1)/$N$171))),1)),IF(ISTEXT($G$171),"",ROUND((2-0.5)*$G$171/$N$171,1)))))</f>
        <v/>
      </c>
      <c r="F172" s="535">
        <f>IF(ISTEXT($N$171),"",IF(OR($D$171="",$G$171="",3&gt;$N$171),"",IF($D$171="Round",IF(ISTEXT($G$171),"",ROUND(IF(3&lt;=$N$171/2,$G$171/2*(1-SQRT(($N$171-2*3+1)/$N$171)),$G$171-$G$171/2*(1-SQRT(($N$171-2*($N$171-3+1)+1)/$N$171))),1)),IF(ISTEXT($G$171),"",ROUND((3-0.5)*$G$171/$N$171,1)))))</f>
        <v/>
      </c>
      <c r="G172" s="535">
        <f>IF(ISTEXT($N$171),"",IF(OR($D$171="",$G$171="",4&gt;$N$171),"",IF($D$171="Round",IF(ISTEXT($G$171),"",ROUND(IF(4&lt;=$N$171/2,$G$171/2*(1-SQRT(($N$171-2*4+1)/$N$171)),$G$171-$G$171/2*(1-SQRT(($N$171-2*($N$171-4+1)+1)/$N$171))),1)),IF(ISTEXT($G$171),"",ROUND((4-0.5)*$G$171/$N$171,1)))))</f>
        <v/>
      </c>
      <c r="H172" s="535">
        <f>IF(ISTEXT($N$171),"",IF(OR($D$171="",$G$171="",5&gt;$N$171),"",IF($D$171="Round",IF(ISTEXT($G$171),"",ROUND(IF(5&lt;=$N$171/2,$G$171/2*(1-SQRT(($N$171-2*5+1)/$N$171)),$G$171-$G$171/2*(1-SQRT(($N$171-2*($N$171-5+1)+1)/$N$171))),1)),IF(ISTEXT($G$171),"",ROUND((5-0.5)*$G$171/$N$171,1)))))</f>
        <v/>
      </c>
      <c r="I172" s="535">
        <f>IF(ISTEXT($N$171),"",IF(OR($D$171="",$G$171="",6&gt;$N$171),"",IF($D$171="Round",IF(ISTEXT($G$171),"",ROUND(IF(6&lt;=$N$171/2,$G$171/2*(1-SQRT(($N$171-2*6+1)/$N$171)),$G$171-$G$171/2*(1-SQRT(($N$171-2*($N$171-6+1)+1)/$N$171))),1)),IF(ISTEXT($G$171),"",ROUND((6-0.5)*$G$171/$N$171,1)))))</f>
        <v/>
      </c>
      <c r="J172" s="535">
        <f>IF(ISTEXT($N$171),"",IF(OR($D$171="",$G$171="",7&gt;$N$171),"",IF($D$171="Round",IF(ISTEXT($G$171),"",ROUND(IF(7&lt;=$N$171/2,$G$171/2*(1-SQRT(($N$171-2*7+1)/$N$171)),$G$171-$G$171/2*(1-SQRT(($N$171-2*($N$171-7+1)+1)/$N$171))),1)),IF(ISTEXT($G$171),"",ROUND((7-0.5)*$G$171/$N$171,1)))))</f>
        <v/>
      </c>
      <c r="K172" s="535">
        <f>IF(ISTEXT($N$171),"",IF(OR($D$171="",$G$171="",8&gt;$N$171),"",IF($D$171="Round",IF(ISTEXT($G$171),"",ROUND(IF(8&lt;=$N$171/2,$G$171/2*(1-SQRT(($N$171-2*8+1)/$N$171)),$G$171-$G$171/2*(1-SQRT(($N$171-2*($N$171-8+1)+1)/$N$171))),1)),IF(ISTEXT($G$171),"",ROUND((8-0.5)*$G$171/$N$171,1)))))</f>
        <v/>
      </c>
      <c r="L172" s="535">
        <f>IF(ISTEXT($N$171),"",IF(OR($D$171="",$G$171="",9&gt;$N$171),"",IF($D$171="Round",IF(ISTEXT($G$171),"",ROUND(IF(9&lt;=$N$171/2,$G$171/2*(1-SQRT(($N$171-2*9+1)/$N$171)),$G$171-$G$171/2*(1-SQRT(($N$171-2*($N$171-9+1)+1)/$N$171))),1)),IF(ISTEXT($G$171),"",ROUND((9-0.5)*$G$171/$N$171,1)))))</f>
        <v/>
      </c>
      <c r="M172" s="535">
        <f>IF(ISTEXT($N$171),"",IF(OR($D$171="",$G$171="",10&gt;$N$171),"",IF($D$171="Round",IF(ISTEXT($G$171),"",ROUND(IF(10&lt;=$N$171/2,$G$171/2*(1-SQRT(($N$171-2*10+1)/$N$171)),$G$171-$G$171/2*(1-SQRT(($N$171-2*($N$171-10+1)+1)/$N$171))),1)),IF(ISTEXT($G$171),"",ROUND((10-0.5)*$G$171/$N$171,1)))))</f>
        <v/>
      </c>
      <c r="N172" s="534">
        <f>IF(OR($D$171="",$G$171=""),"",IF($D$171="Round",2,IF($I$171="","",IF(ISTEXT($I$171),"",IF($I$171&lt;12,2,MIN(8,MAX(3,ROUNDUP($I$171/6,0))))))))</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IF(OR($D$171="",$G$171=""),"",IF($D$171="Round",IF(1=1,"Axis 1 (0°)",IF(1=2,"Axis 2 (90°)","")),IF(ISTEXT($N$172),"",IF(1&gt;$N$172,"",IF(ISTEXT($I$171),"",ROUND((1-0.5)*$I$171/$N$172,1))))))</f>
        <v/>
      </c>
      <c r="C173" s="538" t="n"/>
      <c r="D173" s="539">
        <f>IF($N$173="","",IF(OR(ISTEXT($N$171),ISTEXT($N$172),ISTEXT($N$173)),"",IF(OR(1&gt;$N$171,1&gt;$N$172,((1-1)*$N$171+1)&gt;$N$173),"",IF(INDEX($P$173:$W$182,MOD(((1-1)*$N$171+1)-1,10)+1,INT((((1-1)*$N$171+1)-1)/10)+1)="","",INDEX($P$173:$W$182,MOD(((1-1)*$N$171+1)-1,10)+1,INT((((1-1)*$N$171+1)-1)/10)+1)))))</f>
        <v/>
      </c>
      <c r="E173" s="539">
        <f>IF($N$173="","",IF(OR(ISTEXT($N$171),ISTEXT($N$172),ISTEXT($N$173)),"",IF(OR(2&gt;$N$171,1&gt;$N$172,((1-1)*$N$171+2)&gt;$N$173),"",IF(INDEX($P$173:$W$182,MOD(((1-1)*$N$171+2)-1,10)+1,INT((((1-1)*$N$171+2)-1)/10)+1)="","",INDEX($P$173:$W$182,MOD(((1-1)*$N$171+2)-1,10)+1,INT((((1-1)*$N$171+2)-1)/10)+1)))))</f>
        <v/>
      </c>
      <c r="F173" s="539">
        <f>IF($N$173="","",IF(OR(ISTEXT($N$171),ISTEXT($N$172),ISTEXT($N$173)),"",IF(OR(3&gt;$N$171,1&gt;$N$172,((1-1)*$N$171+3)&gt;$N$173),"",IF(INDEX($P$173:$W$182,MOD(((1-1)*$N$171+3)-1,10)+1,INT((((1-1)*$N$171+3)-1)/10)+1)="","",INDEX($P$173:$W$182,MOD(((1-1)*$N$171+3)-1,10)+1,INT((((1-1)*$N$171+3)-1)/10)+1)))))</f>
        <v/>
      </c>
      <c r="G173" s="539">
        <f>IF($N$173="","",IF(OR(ISTEXT($N$171),ISTEXT($N$172),ISTEXT($N$173)),"",IF(OR(4&gt;$N$171,1&gt;$N$172,((1-1)*$N$171+4)&gt;$N$173),"",IF(INDEX($P$173:$W$182,MOD(((1-1)*$N$171+4)-1,10)+1,INT((((1-1)*$N$171+4)-1)/10)+1)="","",INDEX($P$173:$W$182,MOD(((1-1)*$N$171+4)-1,10)+1,INT((((1-1)*$N$171+4)-1)/10)+1)))))</f>
        <v/>
      </c>
      <c r="H173" s="539">
        <f>IF($N$173="","",IF(OR(ISTEXT($N$171),ISTEXT($N$172),ISTEXT($N$173)),"",IF(OR(5&gt;$N$171,1&gt;$N$172,((1-1)*$N$171+5)&gt;$N$173),"",IF(INDEX($P$173:$W$182,MOD(((1-1)*$N$171+5)-1,10)+1,INT((((1-1)*$N$171+5)-1)/10)+1)="","",INDEX($P$173:$W$182,MOD(((1-1)*$N$171+5)-1,10)+1,INT((((1-1)*$N$171+5)-1)/10)+1)))))</f>
        <v/>
      </c>
      <c r="I173" s="539">
        <f>IF($N$173="","",IF(OR(ISTEXT($N$171),ISTEXT($N$172),ISTEXT($N$173)),"",IF(OR(6&gt;$N$171,1&gt;$N$172,((1-1)*$N$171+6)&gt;$N$173),"",IF(INDEX($P$173:$W$182,MOD(((1-1)*$N$171+6)-1,10)+1,INT((((1-1)*$N$171+6)-1)/10)+1)="","",INDEX($P$173:$W$182,MOD(((1-1)*$N$171+6)-1,10)+1,INT((((1-1)*$N$171+6)-1)/10)+1)))))</f>
        <v/>
      </c>
      <c r="J173" s="539">
        <f>IF($N$173="","",IF(OR(ISTEXT($N$171),ISTEXT($N$172),ISTEXT($N$173)),"",IF(OR(7&gt;$N$171,1&gt;$N$172,((1-1)*$N$171+7)&gt;$N$173),"",IF(INDEX($P$173:$W$182,MOD(((1-1)*$N$171+7)-1,10)+1,INT((((1-1)*$N$171+7)-1)/10)+1)="","",INDEX($P$173:$W$182,MOD(((1-1)*$N$171+7)-1,10)+1,INT((((1-1)*$N$171+7)-1)/10)+1)))))</f>
        <v/>
      </c>
      <c r="K173" s="539">
        <f>IF($N$173="","",IF(OR(ISTEXT($N$171),ISTEXT($N$172),ISTEXT($N$173)),"",IF(OR(8&gt;$N$171,1&gt;$N$172,((1-1)*$N$171+8)&gt;$N$173),"",IF(INDEX($P$173:$W$182,MOD(((1-1)*$N$171+8)-1,10)+1,INT((((1-1)*$N$171+8)-1)/10)+1)="","",INDEX($P$173:$W$182,MOD(((1-1)*$N$171+8)-1,10)+1,INT((((1-1)*$N$171+8)-1)/10)+1)))))</f>
        <v/>
      </c>
      <c r="L173" s="539">
        <f>IF($N$173="","",IF(OR(ISTEXT($N$171),ISTEXT($N$172),ISTEXT($N$173)),"",IF(OR(9&gt;$N$171,1&gt;$N$172,((1-1)*$N$171+9)&gt;$N$173),"",IF(INDEX($P$173:$W$182,MOD(((1-1)*$N$171+9)-1,10)+1,INT((((1-1)*$N$171+9)-1)/10)+1)="","",INDEX($P$173:$W$182,MOD(((1-1)*$N$171+9)-1,10)+1,INT((((1-1)*$N$171+9)-1)/10)+1)))))</f>
        <v/>
      </c>
      <c r="M173" s="539">
        <f>IF($N$173="","",IF(OR(ISTEXT($N$171),ISTEXT($N$172),ISTEXT($N$173)),"",IF(OR(10&gt;$N$171,1&gt;$N$172,((1-1)*$N$171+10)&gt;$N$173),"",IF(INDEX($P$173:$W$182,MOD(((1-1)*$N$171+10)-1,10)+1,INT((((1-1)*$N$171+10)-1)/10)+1)="","",INDEX($P$173:$W$182,MOD(((1-1)*$N$171+10)-1,10)+1,INT((((1-1)*$N$171+10)-1)/10)+1)))))</f>
        <v/>
      </c>
      <c r="N173" s="534">
        <f>IF(OR(N171="",N172=""),"",IF(OR(ISTEXT(N171),ISTEXT(N172)),"",N171*N172))</f>
        <v/>
      </c>
      <c r="P173" s="540" t="n"/>
      <c r="Q173" s="540" t="n"/>
      <c r="R173" s="540" t="n"/>
      <c r="S173" s="540" t="n"/>
      <c r="T173" s="540" t="n"/>
      <c r="U173" s="540" t="n"/>
      <c r="V173" s="540" t="n"/>
      <c r="W173" s="540" t="n"/>
    </row>
    <row r="174" ht="13.35" customHeight="1" s="162">
      <c r="B174" s="537">
        <f>IF(OR($D$171="",$G$171=""),"",IF($D$171="Round",IF(2=1,"Axis 1 (0°)",IF(2=2,"Axis 2 (90°)","")),IF(ISTEXT($N$172),"",IF(2&gt;$N$172,"",IF(ISTEXT($I$171),"",ROUND((2-0.5)*$I$171/$N$172,1))))))</f>
        <v/>
      </c>
      <c r="C174" s="538" t="n"/>
      <c r="D174" s="539">
        <f>IF($N$173="","",IF(OR(ISTEXT($N$171),ISTEXT($N$172),ISTEXT($N$173)),"",IF(OR(1&gt;$N$171,2&gt;$N$172,((2-1)*$N$171+1)&gt;$N$173),"",IF(INDEX($P$173:$W$182,MOD(((2-1)*$N$171+1)-1,10)+1,INT((((2-1)*$N$171+1)-1)/10)+1)="","",INDEX($P$173:$W$182,MOD(((2-1)*$N$171+1)-1,10)+1,INT((((2-1)*$N$171+1)-1)/10)+1)))))</f>
        <v/>
      </c>
      <c r="E174" s="539">
        <f>IF($N$173="","",IF(OR(ISTEXT($N$171),ISTEXT($N$172),ISTEXT($N$173)),"",IF(OR(2&gt;$N$171,2&gt;$N$172,((2-1)*$N$171+2)&gt;$N$173),"",IF(INDEX($P$173:$W$182,MOD(((2-1)*$N$171+2)-1,10)+1,INT((((2-1)*$N$171+2)-1)/10)+1)="","",INDEX($P$173:$W$182,MOD(((2-1)*$N$171+2)-1,10)+1,INT((((2-1)*$N$171+2)-1)/10)+1)))))</f>
        <v/>
      </c>
      <c r="F174" s="539">
        <f>IF($N$173="","",IF(OR(ISTEXT($N$171),ISTEXT($N$172),ISTEXT($N$173)),"",IF(OR(3&gt;$N$171,2&gt;$N$172,((2-1)*$N$171+3)&gt;$N$173),"",IF(INDEX($P$173:$W$182,MOD(((2-1)*$N$171+3)-1,10)+1,INT((((2-1)*$N$171+3)-1)/10)+1)="","",INDEX($P$173:$W$182,MOD(((2-1)*$N$171+3)-1,10)+1,INT((((2-1)*$N$171+3)-1)/10)+1)))))</f>
        <v/>
      </c>
      <c r="G174" s="539">
        <f>IF($N$173="","",IF(OR(ISTEXT($N$171),ISTEXT($N$172),ISTEXT($N$173)),"",IF(OR(4&gt;$N$171,2&gt;$N$172,((2-1)*$N$171+4)&gt;$N$173),"",IF(INDEX($P$173:$W$182,MOD(((2-1)*$N$171+4)-1,10)+1,INT((((2-1)*$N$171+4)-1)/10)+1)="","",INDEX($P$173:$W$182,MOD(((2-1)*$N$171+4)-1,10)+1,INT((((2-1)*$N$171+4)-1)/10)+1)))))</f>
        <v/>
      </c>
      <c r="H174" s="539">
        <f>IF($N$173="","",IF(OR(ISTEXT($N$171),ISTEXT($N$172),ISTEXT($N$173)),"",IF(OR(5&gt;$N$171,2&gt;$N$172,((2-1)*$N$171+5)&gt;$N$173),"",IF(INDEX($P$173:$W$182,MOD(((2-1)*$N$171+5)-1,10)+1,INT((((2-1)*$N$171+5)-1)/10)+1)="","",INDEX($P$173:$W$182,MOD(((2-1)*$N$171+5)-1,10)+1,INT((((2-1)*$N$171+5)-1)/10)+1)))))</f>
        <v/>
      </c>
      <c r="I174" s="539">
        <f>IF($N$173="","",IF(OR(ISTEXT($N$171),ISTEXT($N$172),ISTEXT($N$173)),"",IF(OR(6&gt;$N$171,2&gt;$N$172,((2-1)*$N$171+6)&gt;$N$173),"",IF(INDEX($P$173:$W$182,MOD(((2-1)*$N$171+6)-1,10)+1,INT((((2-1)*$N$171+6)-1)/10)+1)="","",INDEX($P$173:$W$182,MOD(((2-1)*$N$171+6)-1,10)+1,INT((((2-1)*$N$171+6)-1)/10)+1)))))</f>
        <v/>
      </c>
      <c r="J174" s="539">
        <f>IF($N$173="","",IF(OR(ISTEXT($N$171),ISTEXT($N$172),ISTEXT($N$173)),"",IF(OR(7&gt;$N$171,2&gt;$N$172,((2-1)*$N$171+7)&gt;$N$173),"",IF(INDEX($P$173:$W$182,MOD(((2-1)*$N$171+7)-1,10)+1,INT((((2-1)*$N$171+7)-1)/10)+1)="","",INDEX($P$173:$W$182,MOD(((2-1)*$N$171+7)-1,10)+1,INT((((2-1)*$N$171+7)-1)/10)+1)))))</f>
        <v/>
      </c>
      <c r="K174" s="539">
        <f>IF($N$173="","",IF(OR(ISTEXT($N$171),ISTEXT($N$172),ISTEXT($N$173)),"",IF(OR(8&gt;$N$171,2&gt;$N$172,((2-1)*$N$171+8)&gt;$N$173),"",IF(INDEX($P$173:$W$182,MOD(((2-1)*$N$171+8)-1,10)+1,INT((((2-1)*$N$171+8)-1)/10)+1)="","",INDEX($P$173:$W$182,MOD(((2-1)*$N$171+8)-1,10)+1,INT((((2-1)*$N$171+8)-1)/10)+1)))))</f>
        <v/>
      </c>
      <c r="L174" s="539">
        <f>IF($N$173="","",IF(OR(ISTEXT($N$171),ISTEXT($N$172),ISTEXT($N$173)),"",IF(OR(9&gt;$N$171,2&gt;$N$172,((2-1)*$N$171+9)&gt;$N$173),"",IF(INDEX($P$173:$W$182,MOD(((2-1)*$N$171+9)-1,10)+1,INT((((2-1)*$N$171+9)-1)/10)+1)="","",INDEX($P$173:$W$182,MOD(((2-1)*$N$171+9)-1,10)+1,INT((((2-1)*$N$171+9)-1)/10)+1)))))</f>
        <v/>
      </c>
      <c r="M174" s="539">
        <f>IF($N$173="","",IF(OR(ISTEXT($N$171),ISTEXT($N$172),ISTEXT($N$173)),"",IF(OR(10&gt;$N$171,2&gt;$N$172,((2-1)*$N$171+10)&gt;$N$173),"",IF(INDEX($P$173:$W$182,MOD(((2-1)*$N$171+10)-1,10)+1,INT((((2-1)*$N$171+10)-1)/10)+1)="","",INDEX($P$173:$W$182,MOD(((2-1)*$N$171+10)-1,10)+1,INT((((2-1)*$N$171+10)-1)/10)+1)))))</f>
        <v/>
      </c>
      <c r="P174" s="540" t="n"/>
      <c r="Q174" s="540" t="n"/>
      <c r="R174" s="540" t="n"/>
      <c r="S174" s="540" t="n"/>
      <c r="T174" s="540" t="n"/>
      <c r="U174" s="540" t="n"/>
      <c r="V174" s="540" t="n"/>
      <c r="W174" s="540" t="n"/>
    </row>
    <row r="175" ht="13.35" customHeight="1" s="162">
      <c r="B175" s="537">
        <f>IF(OR($D$171="",$G$171=""),"",IF($D$171="Round",IF(3=1,"Axis 1 (0°)",IF(3=2,"Axis 2 (90°)","")),IF(ISTEXT($N$172),"",IF(3&gt;$N$172,"",IF(ISTEXT($I$171),"",ROUND((3-0.5)*$I$171/$N$172,1))))))</f>
        <v/>
      </c>
      <c r="C175" s="538" t="n"/>
      <c r="D175" s="539">
        <f>IF($N$173="","",IF(OR(ISTEXT($N$171),ISTEXT($N$172),ISTEXT($N$173)),"",IF(OR(1&gt;$N$171,3&gt;$N$172,((3-1)*$N$171+1)&gt;$N$173),"",IF(INDEX($P$173:$W$182,MOD(((3-1)*$N$171+1)-1,10)+1,INT((((3-1)*$N$171+1)-1)/10)+1)="","",INDEX($P$173:$W$182,MOD(((3-1)*$N$171+1)-1,10)+1,INT((((3-1)*$N$171+1)-1)/10)+1)))))</f>
        <v/>
      </c>
      <c r="E175" s="539">
        <f>IF($N$173="","",IF(OR(ISTEXT($N$171),ISTEXT($N$172),ISTEXT($N$173)),"",IF(OR(2&gt;$N$171,3&gt;$N$172,((3-1)*$N$171+2)&gt;$N$173),"",IF(INDEX($P$173:$W$182,MOD(((3-1)*$N$171+2)-1,10)+1,INT((((3-1)*$N$171+2)-1)/10)+1)="","",INDEX($P$173:$W$182,MOD(((3-1)*$N$171+2)-1,10)+1,INT((((3-1)*$N$171+2)-1)/10)+1)))))</f>
        <v/>
      </c>
      <c r="F175" s="539">
        <f>IF($N$173="","",IF(OR(ISTEXT($N$171),ISTEXT($N$172),ISTEXT($N$173)),"",IF(OR(3&gt;$N$171,3&gt;$N$172,((3-1)*$N$171+3)&gt;$N$173),"",IF(INDEX($P$173:$W$182,MOD(((3-1)*$N$171+3)-1,10)+1,INT((((3-1)*$N$171+3)-1)/10)+1)="","",INDEX($P$173:$W$182,MOD(((3-1)*$N$171+3)-1,10)+1,INT((((3-1)*$N$171+3)-1)/10)+1)))))</f>
        <v/>
      </c>
      <c r="G175" s="539">
        <f>IF($N$173="","",IF(OR(ISTEXT($N$171),ISTEXT($N$172),ISTEXT($N$173)),"",IF(OR(4&gt;$N$171,3&gt;$N$172,((3-1)*$N$171+4)&gt;$N$173),"",IF(INDEX($P$173:$W$182,MOD(((3-1)*$N$171+4)-1,10)+1,INT((((3-1)*$N$171+4)-1)/10)+1)="","",INDEX($P$173:$W$182,MOD(((3-1)*$N$171+4)-1,10)+1,INT((((3-1)*$N$171+4)-1)/10)+1)))))</f>
        <v/>
      </c>
      <c r="H175" s="539">
        <f>IF($N$173="","",IF(OR(ISTEXT($N$171),ISTEXT($N$172),ISTEXT($N$173)),"",IF(OR(5&gt;$N$171,3&gt;$N$172,((3-1)*$N$171+5)&gt;$N$173),"",IF(INDEX($P$173:$W$182,MOD(((3-1)*$N$171+5)-1,10)+1,INT((((3-1)*$N$171+5)-1)/10)+1)="","",INDEX($P$173:$W$182,MOD(((3-1)*$N$171+5)-1,10)+1,INT((((3-1)*$N$171+5)-1)/10)+1)))))</f>
        <v/>
      </c>
      <c r="I175" s="539">
        <f>IF($N$173="","",IF(OR(ISTEXT($N$171),ISTEXT($N$172),ISTEXT($N$173)),"",IF(OR(6&gt;$N$171,3&gt;$N$172,((3-1)*$N$171+6)&gt;$N$173),"",IF(INDEX($P$173:$W$182,MOD(((3-1)*$N$171+6)-1,10)+1,INT((((3-1)*$N$171+6)-1)/10)+1)="","",INDEX($P$173:$W$182,MOD(((3-1)*$N$171+6)-1,10)+1,INT((((3-1)*$N$171+6)-1)/10)+1)))))</f>
        <v/>
      </c>
      <c r="J175" s="539">
        <f>IF($N$173="","",IF(OR(ISTEXT($N$171),ISTEXT($N$172),ISTEXT($N$173)),"",IF(OR(7&gt;$N$171,3&gt;$N$172,((3-1)*$N$171+7)&gt;$N$173),"",IF(INDEX($P$173:$W$182,MOD(((3-1)*$N$171+7)-1,10)+1,INT((((3-1)*$N$171+7)-1)/10)+1)="","",INDEX($P$173:$W$182,MOD(((3-1)*$N$171+7)-1,10)+1,INT((((3-1)*$N$171+7)-1)/10)+1)))))</f>
        <v/>
      </c>
      <c r="K175" s="539">
        <f>IF($N$173="","",IF(OR(ISTEXT($N$171),ISTEXT($N$172),ISTEXT($N$173)),"",IF(OR(8&gt;$N$171,3&gt;$N$172,((3-1)*$N$171+8)&gt;$N$173),"",IF(INDEX($P$173:$W$182,MOD(((3-1)*$N$171+8)-1,10)+1,INT((((3-1)*$N$171+8)-1)/10)+1)="","",INDEX($P$173:$W$182,MOD(((3-1)*$N$171+8)-1,10)+1,INT((((3-1)*$N$171+8)-1)/10)+1)))))</f>
        <v/>
      </c>
      <c r="L175" s="539">
        <f>IF($N$173="","",IF(OR(ISTEXT($N$171),ISTEXT($N$172),ISTEXT($N$173)),"",IF(OR(9&gt;$N$171,3&gt;$N$172,((3-1)*$N$171+9)&gt;$N$173),"",IF(INDEX($P$173:$W$182,MOD(((3-1)*$N$171+9)-1,10)+1,INT((((3-1)*$N$171+9)-1)/10)+1)="","",INDEX($P$173:$W$182,MOD(((3-1)*$N$171+9)-1,10)+1,INT((((3-1)*$N$171+9)-1)/10)+1)))))</f>
        <v/>
      </c>
      <c r="M175" s="539">
        <f>IF($N$173="","",IF(OR(ISTEXT($N$171),ISTEXT($N$172),ISTEXT($N$173)),"",IF(OR(10&gt;$N$171,3&gt;$N$172,((3-1)*$N$171+10)&gt;$N$173),"",IF(INDEX($P$173:$W$182,MOD(((3-1)*$N$171+10)-1,10)+1,INT((((3-1)*$N$171+10)-1)/10)+1)="","",INDEX($P$173:$W$182,MOD(((3-1)*$N$171+10)-1,10)+1,INT((((3-1)*$N$171+10)-1)/10)+1)))))</f>
        <v/>
      </c>
      <c r="P175" s="540" t="n"/>
      <c r="Q175" s="540" t="n"/>
      <c r="R175" s="540" t="n"/>
      <c r="S175" s="540" t="n"/>
      <c r="T175" s="540" t="n"/>
      <c r="U175" s="540" t="n"/>
      <c r="V175" s="540" t="n"/>
      <c r="W175" s="540" t="n"/>
    </row>
    <row r="176" ht="13.35" customHeight="1" s="162">
      <c r="B176" s="537">
        <f>IF(OR($D$171="",$G$171=""),"",IF($D$171="Round",IF(4=1,"Axis 1 (0°)",IF(4=2,"Axis 2 (90°)","")),IF(ISTEXT($N$172),"",IF(4&gt;$N$172,"",IF(ISTEXT($I$171),"",ROUND((4-0.5)*$I$171/$N$172,1))))))</f>
        <v/>
      </c>
      <c r="C176" s="538" t="n"/>
      <c r="D176" s="539">
        <f>IF($N$173="","",IF(OR(ISTEXT($N$171),ISTEXT($N$172),ISTEXT($N$173)),"",IF(OR(1&gt;$N$171,4&gt;$N$172,((4-1)*$N$171+1)&gt;$N$173),"",IF(INDEX($P$173:$W$182,MOD(((4-1)*$N$171+1)-1,10)+1,INT((((4-1)*$N$171+1)-1)/10)+1)="","",INDEX($P$173:$W$182,MOD(((4-1)*$N$171+1)-1,10)+1,INT((((4-1)*$N$171+1)-1)/10)+1)))))</f>
        <v/>
      </c>
      <c r="E176" s="539">
        <f>IF($N$173="","",IF(OR(ISTEXT($N$171),ISTEXT($N$172),ISTEXT($N$173)),"",IF(OR(2&gt;$N$171,4&gt;$N$172,((4-1)*$N$171+2)&gt;$N$173),"",IF(INDEX($P$173:$W$182,MOD(((4-1)*$N$171+2)-1,10)+1,INT((((4-1)*$N$171+2)-1)/10)+1)="","",INDEX($P$173:$W$182,MOD(((4-1)*$N$171+2)-1,10)+1,INT((((4-1)*$N$171+2)-1)/10)+1)))))</f>
        <v/>
      </c>
      <c r="F176" s="539">
        <f>IF($N$173="","",IF(OR(ISTEXT($N$171),ISTEXT($N$172),ISTEXT($N$173)),"",IF(OR(3&gt;$N$171,4&gt;$N$172,((4-1)*$N$171+3)&gt;$N$173),"",IF(INDEX($P$173:$W$182,MOD(((4-1)*$N$171+3)-1,10)+1,INT((((4-1)*$N$171+3)-1)/10)+1)="","",INDEX($P$173:$W$182,MOD(((4-1)*$N$171+3)-1,10)+1,INT((((4-1)*$N$171+3)-1)/10)+1)))))</f>
        <v/>
      </c>
      <c r="G176" s="539">
        <f>IF($N$173="","",IF(OR(ISTEXT($N$171),ISTEXT($N$172),ISTEXT($N$173)),"",IF(OR(4&gt;$N$171,4&gt;$N$172,((4-1)*$N$171+4)&gt;$N$173),"",IF(INDEX($P$173:$W$182,MOD(((4-1)*$N$171+4)-1,10)+1,INT((((4-1)*$N$171+4)-1)/10)+1)="","",INDEX($P$173:$W$182,MOD(((4-1)*$N$171+4)-1,10)+1,INT((((4-1)*$N$171+4)-1)/10)+1)))))</f>
        <v/>
      </c>
      <c r="H176" s="539">
        <f>IF($N$173="","",IF(OR(ISTEXT($N$171),ISTEXT($N$172),ISTEXT($N$173)),"",IF(OR(5&gt;$N$171,4&gt;$N$172,((4-1)*$N$171+5)&gt;$N$173),"",IF(INDEX($P$173:$W$182,MOD(((4-1)*$N$171+5)-1,10)+1,INT((((4-1)*$N$171+5)-1)/10)+1)="","",INDEX($P$173:$W$182,MOD(((4-1)*$N$171+5)-1,10)+1,INT((((4-1)*$N$171+5)-1)/10)+1)))))</f>
        <v/>
      </c>
      <c r="I176" s="539">
        <f>IF($N$173="","",IF(OR(ISTEXT($N$171),ISTEXT($N$172),ISTEXT($N$173)),"",IF(OR(6&gt;$N$171,4&gt;$N$172,((4-1)*$N$171+6)&gt;$N$173),"",IF(INDEX($P$173:$W$182,MOD(((4-1)*$N$171+6)-1,10)+1,INT((((4-1)*$N$171+6)-1)/10)+1)="","",INDEX($P$173:$W$182,MOD(((4-1)*$N$171+6)-1,10)+1,INT((((4-1)*$N$171+6)-1)/10)+1)))))</f>
        <v/>
      </c>
      <c r="J176" s="539">
        <f>IF($N$173="","",IF(OR(ISTEXT($N$171),ISTEXT($N$172),ISTEXT($N$173)),"",IF(OR(7&gt;$N$171,4&gt;$N$172,((4-1)*$N$171+7)&gt;$N$173),"",IF(INDEX($P$173:$W$182,MOD(((4-1)*$N$171+7)-1,10)+1,INT((((4-1)*$N$171+7)-1)/10)+1)="","",INDEX($P$173:$W$182,MOD(((4-1)*$N$171+7)-1,10)+1,INT((((4-1)*$N$171+7)-1)/10)+1)))))</f>
        <v/>
      </c>
      <c r="K176" s="539">
        <f>IF($N$173="","",IF(OR(ISTEXT($N$171),ISTEXT($N$172),ISTEXT($N$173)),"",IF(OR(8&gt;$N$171,4&gt;$N$172,((4-1)*$N$171+8)&gt;$N$173),"",IF(INDEX($P$173:$W$182,MOD(((4-1)*$N$171+8)-1,10)+1,INT((((4-1)*$N$171+8)-1)/10)+1)="","",INDEX($P$173:$W$182,MOD(((4-1)*$N$171+8)-1,10)+1,INT((((4-1)*$N$171+8)-1)/10)+1)))))</f>
        <v/>
      </c>
      <c r="L176" s="539">
        <f>IF($N$173="","",IF(OR(ISTEXT($N$171),ISTEXT($N$172),ISTEXT($N$173)),"",IF(OR(9&gt;$N$171,4&gt;$N$172,((4-1)*$N$171+9)&gt;$N$173),"",IF(INDEX($P$173:$W$182,MOD(((4-1)*$N$171+9)-1,10)+1,INT((((4-1)*$N$171+9)-1)/10)+1)="","",INDEX($P$173:$W$182,MOD(((4-1)*$N$171+9)-1,10)+1,INT((((4-1)*$N$171+9)-1)/10)+1)))))</f>
        <v/>
      </c>
      <c r="M176" s="539">
        <f>IF($N$173="","",IF(OR(ISTEXT($N$171),ISTEXT($N$172),ISTEXT($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IF(OR($D$171="",$G$171=""),"",IF($D$171="Round",IF(5=1,"Axis 1 (0°)",IF(5=2,"Axis 2 (90°)","")),IF(ISTEXT($N$172),"",IF(5&gt;$N$172,"",IF(ISTEXT($I$171),"",ROUND((5-0.5)*$I$171/$N$172,1))))))</f>
        <v/>
      </c>
      <c r="C177" s="538" t="n"/>
      <c r="D177" s="539">
        <f>IF($N$173="","",IF(OR(ISTEXT($N$171),ISTEXT($N$172),ISTEXT($N$173)),"",IF(OR(1&gt;$N$171,5&gt;$N$172,((5-1)*$N$171+1)&gt;$N$173),"",IF(INDEX($P$173:$W$182,MOD(((5-1)*$N$171+1)-1,10)+1,INT((((5-1)*$N$171+1)-1)/10)+1)="","",INDEX($P$173:$W$182,MOD(((5-1)*$N$171+1)-1,10)+1,INT((((5-1)*$N$171+1)-1)/10)+1)))))</f>
        <v/>
      </c>
      <c r="E177" s="539">
        <f>IF($N$173="","",IF(OR(ISTEXT($N$171),ISTEXT($N$172),ISTEXT($N$173)),"",IF(OR(2&gt;$N$171,5&gt;$N$172,((5-1)*$N$171+2)&gt;$N$173),"",IF(INDEX($P$173:$W$182,MOD(((5-1)*$N$171+2)-1,10)+1,INT((((5-1)*$N$171+2)-1)/10)+1)="","",INDEX($P$173:$W$182,MOD(((5-1)*$N$171+2)-1,10)+1,INT((((5-1)*$N$171+2)-1)/10)+1)))))</f>
        <v/>
      </c>
      <c r="F177" s="539">
        <f>IF($N$173="","",IF(OR(ISTEXT($N$171),ISTEXT($N$172),ISTEXT($N$173)),"",IF(OR(3&gt;$N$171,5&gt;$N$172,((5-1)*$N$171+3)&gt;$N$173),"",IF(INDEX($P$173:$W$182,MOD(((5-1)*$N$171+3)-1,10)+1,INT((((5-1)*$N$171+3)-1)/10)+1)="","",INDEX($P$173:$W$182,MOD(((5-1)*$N$171+3)-1,10)+1,INT((((5-1)*$N$171+3)-1)/10)+1)))))</f>
        <v/>
      </c>
      <c r="G177" s="539">
        <f>IF($N$173="","",IF(OR(ISTEXT($N$171),ISTEXT($N$172),ISTEXT($N$173)),"",IF(OR(4&gt;$N$171,5&gt;$N$172,((5-1)*$N$171+4)&gt;$N$173),"",IF(INDEX($P$173:$W$182,MOD(((5-1)*$N$171+4)-1,10)+1,INT((((5-1)*$N$171+4)-1)/10)+1)="","",INDEX($P$173:$W$182,MOD(((5-1)*$N$171+4)-1,10)+1,INT((((5-1)*$N$171+4)-1)/10)+1)))))</f>
        <v/>
      </c>
      <c r="H177" s="539">
        <f>IF($N$173="","",IF(OR(ISTEXT($N$171),ISTEXT($N$172),ISTEXT($N$173)),"",IF(OR(5&gt;$N$171,5&gt;$N$172,((5-1)*$N$171+5)&gt;$N$173),"",IF(INDEX($P$173:$W$182,MOD(((5-1)*$N$171+5)-1,10)+1,INT((((5-1)*$N$171+5)-1)/10)+1)="","",INDEX($P$173:$W$182,MOD(((5-1)*$N$171+5)-1,10)+1,INT((((5-1)*$N$171+5)-1)/10)+1)))))</f>
        <v/>
      </c>
      <c r="I177" s="539">
        <f>IF($N$173="","",IF(OR(ISTEXT($N$171),ISTEXT($N$172),ISTEXT($N$173)),"",IF(OR(6&gt;$N$171,5&gt;$N$172,((5-1)*$N$171+6)&gt;$N$173),"",IF(INDEX($P$173:$W$182,MOD(((5-1)*$N$171+6)-1,10)+1,INT((((5-1)*$N$171+6)-1)/10)+1)="","",INDEX($P$173:$W$182,MOD(((5-1)*$N$171+6)-1,10)+1,INT((((5-1)*$N$171+6)-1)/10)+1)))))</f>
        <v/>
      </c>
      <c r="J177" s="539">
        <f>IF($N$173="","",IF(OR(ISTEXT($N$171),ISTEXT($N$172),ISTEXT($N$173)),"",IF(OR(7&gt;$N$171,5&gt;$N$172,((5-1)*$N$171+7)&gt;$N$173),"",IF(INDEX($P$173:$W$182,MOD(((5-1)*$N$171+7)-1,10)+1,INT((((5-1)*$N$171+7)-1)/10)+1)="","",INDEX($P$173:$W$182,MOD(((5-1)*$N$171+7)-1,10)+1,INT((((5-1)*$N$171+7)-1)/10)+1)))))</f>
        <v/>
      </c>
      <c r="K177" s="539">
        <f>IF($N$173="","",IF(OR(ISTEXT($N$171),ISTEXT($N$172),ISTEXT($N$173)),"",IF(OR(8&gt;$N$171,5&gt;$N$172,((5-1)*$N$171+8)&gt;$N$173),"",IF(INDEX($P$173:$W$182,MOD(((5-1)*$N$171+8)-1,10)+1,INT((((5-1)*$N$171+8)-1)/10)+1)="","",INDEX($P$173:$W$182,MOD(((5-1)*$N$171+8)-1,10)+1,INT((((5-1)*$N$171+8)-1)/10)+1)))))</f>
        <v/>
      </c>
      <c r="L177" s="539">
        <f>IF($N$173="","",IF(OR(ISTEXT($N$171),ISTEXT($N$172),ISTEXT($N$173)),"",IF(OR(9&gt;$N$171,5&gt;$N$172,((5-1)*$N$171+9)&gt;$N$173),"",IF(INDEX($P$173:$W$182,MOD(((5-1)*$N$171+9)-1,10)+1,INT((((5-1)*$N$171+9)-1)/10)+1)="","",INDEX($P$173:$W$182,MOD(((5-1)*$N$171+9)-1,10)+1,INT((((5-1)*$N$171+9)-1)/10)+1)))))</f>
        <v/>
      </c>
      <c r="M177" s="539">
        <f>IF($N$173="","",IF(OR(ISTEXT($N$171),ISTEXT($N$172),ISTEXT($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IF(OR($D$171="",$G$171=""),"",IF($D$171="Round",IF(6=1,"Axis 1 (0°)",IF(6=2,"Axis 2 (90°)","")),IF(ISTEXT($N$172),"",IF(6&gt;$N$172,"",IF(ISTEXT($I$171),"",ROUND((6-0.5)*$I$171/$N$172,1))))))</f>
        <v/>
      </c>
      <c r="C178" s="538" t="n"/>
      <c r="D178" s="539">
        <f>IF($N$173="","",IF(OR(ISTEXT($N$171),ISTEXT($N$172),ISTEXT($N$173)),"",IF(OR(1&gt;$N$171,6&gt;$N$172,((6-1)*$N$171+1)&gt;$N$173),"",IF(INDEX($P$173:$W$182,MOD(((6-1)*$N$171+1)-1,10)+1,INT((((6-1)*$N$171+1)-1)/10)+1)="","",INDEX($P$173:$W$182,MOD(((6-1)*$N$171+1)-1,10)+1,INT((((6-1)*$N$171+1)-1)/10)+1)))))</f>
        <v/>
      </c>
      <c r="E178" s="539">
        <f>IF($N$173="","",IF(OR(ISTEXT($N$171),ISTEXT($N$172),ISTEXT($N$173)),"",IF(OR(2&gt;$N$171,6&gt;$N$172,((6-1)*$N$171+2)&gt;$N$173),"",IF(INDEX($P$173:$W$182,MOD(((6-1)*$N$171+2)-1,10)+1,INT((((6-1)*$N$171+2)-1)/10)+1)="","",INDEX($P$173:$W$182,MOD(((6-1)*$N$171+2)-1,10)+1,INT((((6-1)*$N$171+2)-1)/10)+1)))))</f>
        <v/>
      </c>
      <c r="F178" s="539">
        <f>IF($N$173="","",IF(OR(ISTEXT($N$171),ISTEXT($N$172),ISTEXT($N$173)),"",IF(OR(3&gt;$N$171,6&gt;$N$172,((6-1)*$N$171+3)&gt;$N$173),"",IF(INDEX($P$173:$W$182,MOD(((6-1)*$N$171+3)-1,10)+1,INT((((6-1)*$N$171+3)-1)/10)+1)="","",INDEX($P$173:$W$182,MOD(((6-1)*$N$171+3)-1,10)+1,INT((((6-1)*$N$171+3)-1)/10)+1)))))</f>
        <v/>
      </c>
      <c r="G178" s="539">
        <f>IF($N$173="","",IF(OR(ISTEXT($N$171),ISTEXT($N$172),ISTEXT($N$173)),"",IF(OR(4&gt;$N$171,6&gt;$N$172,((6-1)*$N$171+4)&gt;$N$173),"",IF(INDEX($P$173:$W$182,MOD(((6-1)*$N$171+4)-1,10)+1,INT((((6-1)*$N$171+4)-1)/10)+1)="","",INDEX($P$173:$W$182,MOD(((6-1)*$N$171+4)-1,10)+1,INT((((6-1)*$N$171+4)-1)/10)+1)))))</f>
        <v/>
      </c>
      <c r="H178" s="539">
        <f>IF($N$173="","",IF(OR(ISTEXT($N$171),ISTEXT($N$172),ISTEXT($N$173)),"",IF(OR(5&gt;$N$171,6&gt;$N$172,((6-1)*$N$171+5)&gt;$N$173),"",IF(INDEX($P$173:$W$182,MOD(((6-1)*$N$171+5)-1,10)+1,INT((((6-1)*$N$171+5)-1)/10)+1)="","",INDEX($P$173:$W$182,MOD(((6-1)*$N$171+5)-1,10)+1,INT((((6-1)*$N$171+5)-1)/10)+1)))))</f>
        <v/>
      </c>
      <c r="I178" s="539">
        <f>IF($N$173="","",IF(OR(ISTEXT($N$171),ISTEXT($N$172),ISTEXT($N$173)),"",IF(OR(6&gt;$N$171,6&gt;$N$172,((6-1)*$N$171+6)&gt;$N$173),"",IF(INDEX($P$173:$W$182,MOD(((6-1)*$N$171+6)-1,10)+1,INT((((6-1)*$N$171+6)-1)/10)+1)="","",INDEX($P$173:$W$182,MOD(((6-1)*$N$171+6)-1,10)+1,INT((((6-1)*$N$171+6)-1)/10)+1)))))</f>
        <v/>
      </c>
      <c r="J178" s="539">
        <f>IF($N$173="","",IF(OR(ISTEXT($N$171),ISTEXT($N$172),ISTEXT($N$173)),"",IF(OR(7&gt;$N$171,6&gt;$N$172,((6-1)*$N$171+7)&gt;$N$173),"",IF(INDEX($P$173:$W$182,MOD(((6-1)*$N$171+7)-1,10)+1,INT((((6-1)*$N$171+7)-1)/10)+1)="","",INDEX($P$173:$W$182,MOD(((6-1)*$N$171+7)-1,10)+1,INT((((6-1)*$N$171+7)-1)/10)+1)))))</f>
        <v/>
      </c>
      <c r="K178" s="539">
        <f>IF($N$173="","",IF(OR(ISTEXT($N$171),ISTEXT($N$172),ISTEXT($N$173)),"",IF(OR(8&gt;$N$171,6&gt;$N$172,((6-1)*$N$171+8)&gt;$N$173),"",IF(INDEX($P$173:$W$182,MOD(((6-1)*$N$171+8)-1,10)+1,INT((((6-1)*$N$171+8)-1)/10)+1)="","",INDEX($P$173:$W$182,MOD(((6-1)*$N$171+8)-1,10)+1,INT((((6-1)*$N$171+8)-1)/10)+1)))))</f>
        <v/>
      </c>
      <c r="L178" s="539">
        <f>IF($N$173="","",IF(OR(ISTEXT($N$171),ISTEXT($N$172),ISTEXT($N$173)),"",IF(OR(9&gt;$N$171,6&gt;$N$172,((6-1)*$N$171+9)&gt;$N$173),"",IF(INDEX($P$173:$W$182,MOD(((6-1)*$N$171+9)-1,10)+1,INT((((6-1)*$N$171+9)-1)/10)+1)="","",INDEX($P$173:$W$182,MOD(((6-1)*$N$171+9)-1,10)+1,INT((((6-1)*$N$171+9)-1)/10)+1)))))</f>
        <v/>
      </c>
      <c r="M178" s="539">
        <f>IF($N$173="","",IF(OR(ISTEXT($N$171),ISTEXT($N$172),ISTEXT($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IF(OR($D$171="",$G$171=""),"",IF($D$171="Round",IF(7=1,"Axis 1 (0°)",IF(7=2,"Axis 2 (90°)","")),IF(ISTEXT($N$172),"",IF(7&gt;$N$172,"",IF(ISTEXT($I$171),"",ROUND((7-0.5)*$I$171/$N$172,1))))))</f>
        <v/>
      </c>
      <c r="C179" s="538" t="n"/>
      <c r="D179" s="539">
        <f>IF($N$173="","",IF(OR(ISTEXT($N$171),ISTEXT($N$172),ISTEXT($N$173)),"",IF(OR(1&gt;$N$171,7&gt;$N$172,((7-1)*$N$171+1)&gt;$N$173),"",IF(INDEX($P$173:$W$182,MOD(((7-1)*$N$171+1)-1,10)+1,INT((((7-1)*$N$171+1)-1)/10)+1)="","",INDEX($P$173:$W$182,MOD(((7-1)*$N$171+1)-1,10)+1,INT((((7-1)*$N$171+1)-1)/10)+1)))))</f>
        <v/>
      </c>
      <c r="E179" s="539">
        <f>IF($N$173="","",IF(OR(ISTEXT($N$171),ISTEXT($N$172),ISTEXT($N$173)),"",IF(OR(2&gt;$N$171,7&gt;$N$172,((7-1)*$N$171+2)&gt;$N$173),"",IF(INDEX($P$173:$W$182,MOD(((7-1)*$N$171+2)-1,10)+1,INT((((7-1)*$N$171+2)-1)/10)+1)="","",INDEX($P$173:$W$182,MOD(((7-1)*$N$171+2)-1,10)+1,INT((((7-1)*$N$171+2)-1)/10)+1)))))</f>
        <v/>
      </c>
      <c r="F179" s="539">
        <f>IF($N$173="","",IF(OR(ISTEXT($N$171),ISTEXT($N$172),ISTEXT($N$173)),"",IF(OR(3&gt;$N$171,7&gt;$N$172,((7-1)*$N$171+3)&gt;$N$173),"",IF(INDEX($P$173:$W$182,MOD(((7-1)*$N$171+3)-1,10)+1,INT((((7-1)*$N$171+3)-1)/10)+1)="","",INDEX($P$173:$W$182,MOD(((7-1)*$N$171+3)-1,10)+1,INT((((7-1)*$N$171+3)-1)/10)+1)))))</f>
        <v/>
      </c>
      <c r="G179" s="539">
        <f>IF($N$173="","",IF(OR(ISTEXT($N$171),ISTEXT($N$172),ISTEXT($N$173)),"",IF(OR(4&gt;$N$171,7&gt;$N$172,((7-1)*$N$171+4)&gt;$N$173),"",IF(INDEX($P$173:$W$182,MOD(((7-1)*$N$171+4)-1,10)+1,INT((((7-1)*$N$171+4)-1)/10)+1)="","",INDEX($P$173:$W$182,MOD(((7-1)*$N$171+4)-1,10)+1,INT((((7-1)*$N$171+4)-1)/10)+1)))))</f>
        <v/>
      </c>
      <c r="H179" s="539">
        <f>IF($N$173="","",IF(OR(ISTEXT($N$171),ISTEXT($N$172),ISTEXT($N$173)),"",IF(OR(5&gt;$N$171,7&gt;$N$172,((7-1)*$N$171+5)&gt;$N$173),"",IF(INDEX($P$173:$W$182,MOD(((7-1)*$N$171+5)-1,10)+1,INT((((7-1)*$N$171+5)-1)/10)+1)="","",INDEX($P$173:$W$182,MOD(((7-1)*$N$171+5)-1,10)+1,INT((((7-1)*$N$171+5)-1)/10)+1)))))</f>
        <v/>
      </c>
      <c r="I179" s="539">
        <f>IF($N$173="","",IF(OR(ISTEXT($N$171),ISTEXT($N$172),ISTEXT($N$173)),"",IF(OR(6&gt;$N$171,7&gt;$N$172,((7-1)*$N$171+6)&gt;$N$173),"",IF(INDEX($P$173:$W$182,MOD(((7-1)*$N$171+6)-1,10)+1,INT((((7-1)*$N$171+6)-1)/10)+1)="","",INDEX($P$173:$W$182,MOD(((7-1)*$N$171+6)-1,10)+1,INT((((7-1)*$N$171+6)-1)/10)+1)))))</f>
        <v/>
      </c>
      <c r="J179" s="539">
        <f>IF($N$173="","",IF(OR(ISTEXT($N$171),ISTEXT($N$172),ISTEXT($N$173)),"",IF(OR(7&gt;$N$171,7&gt;$N$172,((7-1)*$N$171+7)&gt;$N$173),"",IF(INDEX($P$173:$W$182,MOD(((7-1)*$N$171+7)-1,10)+1,INT((((7-1)*$N$171+7)-1)/10)+1)="","",INDEX($P$173:$W$182,MOD(((7-1)*$N$171+7)-1,10)+1,INT((((7-1)*$N$171+7)-1)/10)+1)))))</f>
        <v/>
      </c>
      <c r="K179" s="539">
        <f>IF($N$173="","",IF(OR(ISTEXT($N$171),ISTEXT($N$172),ISTEXT($N$173)),"",IF(OR(8&gt;$N$171,7&gt;$N$172,((7-1)*$N$171+8)&gt;$N$173),"",IF(INDEX($P$173:$W$182,MOD(((7-1)*$N$171+8)-1,10)+1,INT((((7-1)*$N$171+8)-1)/10)+1)="","",INDEX($P$173:$W$182,MOD(((7-1)*$N$171+8)-1,10)+1,INT((((7-1)*$N$171+8)-1)/10)+1)))))</f>
        <v/>
      </c>
      <c r="L179" s="539">
        <f>IF($N$173="","",IF(OR(ISTEXT($N$171),ISTEXT($N$172),ISTEXT($N$173)),"",IF(OR(9&gt;$N$171,7&gt;$N$172,((7-1)*$N$171+9)&gt;$N$173),"",IF(INDEX($P$173:$W$182,MOD(((7-1)*$N$171+9)-1,10)+1,INT((((7-1)*$N$171+9)-1)/10)+1)="","",INDEX($P$173:$W$182,MOD(((7-1)*$N$171+9)-1,10)+1,INT((((7-1)*$N$171+9)-1)/10)+1)))))</f>
        <v/>
      </c>
      <c r="M179" s="539">
        <f>IF($N$173="","",IF(OR(ISTEXT($N$171),ISTEXT($N$172),ISTEXT($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IF(OR($D$171="",$G$171=""),"",IF($D$171="Round",IF(8=1,"Axis 1 (0°)",IF(8=2,"Axis 2 (90°)","")),IF(ISTEXT($N$172),"",IF(8&gt;$N$172,"",IF(ISTEXT($I$171),"",ROUND((8-0.5)*$I$171/$N$172,1))))))</f>
        <v/>
      </c>
      <c r="C180" s="538" t="n"/>
      <c r="D180" s="539">
        <f>IF($N$173="","",IF(OR(ISTEXT($N$171),ISTEXT($N$172),ISTEXT($N$173)),"",IF(OR(1&gt;$N$171,8&gt;$N$172,((8-1)*$N$171+1)&gt;$N$173),"",IF(INDEX($P$173:$W$182,MOD(((8-1)*$N$171+1)-1,10)+1,INT((((8-1)*$N$171+1)-1)/10)+1)="","",INDEX($P$173:$W$182,MOD(((8-1)*$N$171+1)-1,10)+1,INT((((8-1)*$N$171+1)-1)/10)+1)))))</f>
        <v/>
      </c>
      <c r="E180" s="539">
        <f>IF($N$173="","",IF(OR(ISTEXT($N$171),ISTEXT($N$172),ISTEXT($N$173)),"",IF(OR(2&gt;$N$171,8&gt;$N$172,((8-1)*$N$171+2)&gt;$N$173),"",IF(INDEX($P$173:$W$182,MOD(((8-1)*$N$171+2)-1,10)+1,INT((((8-1)*$N$171+2)-1)/10)+1)="","",INDEX($P$173:$W$182,MOD(((8-1)*$N$171+2)-1,10)+1,INT((((8-1)*$N$171+2)-1)/10)+1)))))</f>
        <v/>
      </c>
      <c r="F180" s="539">
        <f>IF($N$173="","",IF(OR(ISTEXT($N$171),ISTEXT($N$172),ISTEXT($N$173)),"",IF(OR(3&gt;$N$171,8&gt;$N$172,((8-1)*$N$171+3)&gt;$N$173),"",IF(INDEX($P$173:$W$182,MOD(((8-1)*$N$171+3)-1,10)+1,INT((((8-1)*$N$171+3)-1)/10)+1)="","",INDEX($P$173:$W$182,MOD(((8-1)*$N$171+3)-1,10)+1,INT((((8-1)*$N$171+3)-1)/10)+1)))))</f>
        <v/>
      </c>
      <c r="G180" s="539">
        <f>IF($N$173="","",IF(OR(ISTEXT($N$171),ISTEXT($N$172),ISTEXT($N$173)),"",IF(OR(4&gt;$N$171,8&gt;$N$172,((8-1)*$N$171+4)&gt;$N$173),"",IF(INDEX($P$173:$W$182,MOD(((8-1)*$N$171+4)-1,10)+1,INT((((8-1)*$N$171+4)-1)/10)+1)="","",INDEX($P$173:$W$182,MOD(((8-1)*$N$171+4)-1,10)+1,INT((((8-1)*$N$171+4)-1)/10)+1)))))</f>
        <v/>
      </c>
      <c r="H180" s="539">
        <f>IF($N$173="","",IF(OR(ISTEXT($N$171),ISTEXT($N$172),ISTEXT($N$173)),"",IF(OR(5&gt;$N$171,8&gt;$N$172,((8-1)*$N$171+5)&gt;$N$173),"",IF(INDEX($P$173:$W$182,MOD(((8-1)*$N$171+5)-1,10)+1,INT((((8-1)*$N$171+5)-1)/10)+1)="","",INDEX($P$173:$W$182,MOD(((8-1)*$N$171+5)-1,10)+1,INT((((8-1)*$N$171+5)-1)/10)+1)))))</f>
        <v/>
      </c>
      <c r="I180" s="539">
        <f>IF($N$173="","",IF(OR(ISTEXT($N$171),ISTEXT($N$172),ISTEXT($N$173)),"",IF(OR(6&gt;$N$171,8&gt;$N$172,((8-1)*$N$171+6)&gt;$N$173),"",IF(INDEX($P$173:$W$182,MOD(((8-1)*$N$171+6)-1,10)+1,INT((((8-1)*$N$171+6)-1)/10)+1)="","",INDEX($P$173:$W$182,MOD(((8-1)*$N$171+6)-1,10)+1,INT((((8-1)*$N$171+6)-1)/10)+1)))))</f>
        <v/>
      </c>
      <c r="J180" s="539">
        <f>IF($N$173="","",IF(OR(ISTEXT($N$171),ISTEXT($N$172),ISTEXT($N$173)),"",IF(OR(7&gt;$N$171,8&gt;$N$172,((8-1)*$N$171+7)&gt;$N$173),"",IF(INDEX($P$173:$W$182,MOD(((8-1)*$N$171+7)-1,10)+1,INT((((8-1)*$N$171+7)-1)/10)+1)="","",INDEX($P$173:$W$182,MOD(((8-1)*$N$171+7)-1,10)+1,INT((((8-1)*$N$171+7)-1)/10)+1)))))</f>
        <v/>
      </c>
      <c r="K180" s="539">
        <f>IF($N$173="","",IF(OR(ISTEXT($N$171),ISTEXT($N$172),ISTEXT($N$173)),"",IF(OR(8&gt;$N$171,8&gt;$N$172,((8-1)*$N$171+8)&gt;$N$173),"",IF(INDEX($P$173:$W$182,MOD(((8-1)*$N$171+8)-1,10)+1,INT((((8-1)*$N$171+8)-1)/10)+1)="","",INDEX($P$173:$W$182,MOD(((8-1)*$N$171+8)-1,10)+1,INT((((8-1)*$N$171+8)-1)/10)+1)))))</f>
        <v/>
      </c>
      <c r="L180" s="539">
        <f>IF($N$173="","",IF(OR(ISTEXT($N$171),ISTEXT($N$172),ISTEXT($N$173)),"",IF(OR(9&gt;$N$171,8&gt;$N$172,((8-1)*$N$171+9)&gt;$N$173),"",IF(INDEX($P$173:$W$182,MOD(((8-1)*$N$171+9)-1,10)+1,INT((((8-1)*$N$171+9)-1)/10)+1)="","",INDEX($P$173:$W$182,MOD(((8-1)*$N$171+9)-1,10)+1,INT((((8-1)*$N$171+9)-1)/10)+1)))))</f>
        <v/>
      </c>
      <c r="M180" s="539">
        <f>IF($N$173="","",IF(OR(ISTEXT($N$171),ISTEXT($N$172),ISTEXT($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IF($G$186="","",IF($D$186="Round",$G$186&amp;""" dia",$G$186&amp;""" x "&amp;$I$186&amp;""""))</f>
        <v/>
      </c>
      <c r="G184" s="173" t="n"/>
      <c r="H184" s="525">
        <f>IF(OR($D$186="",$G$186=""),"",IF($D$186="Round",IF(ISTEXT($G$186),"",ROUND(PI()*(($G$186-2*N($K$186))/2)^2/144,3)),IF($I$186="","",IF(OR(ISTEXT($G$186),ISTEXT($I$186)),"",ROUND(($G$186-2*N($K$186))*($I$186-2*N($K$186))/144,3)))))</f>
        <v/>
      </c>
      <c r="I184" s="189" t="n"/>
      <c r="J184" s="189" t="n"/>
      <c r="K184" s="189">
        <f>IF(N(J184)*N(H184)=0,"",ROUND(N(J184)*N(H184),0))</f>
        <v/>
      </c>
      <c r="L184" s="189">
        <f>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IF($N$186="","",IF($D$186="Round",$N$186&amp;" x 2 axes",IF($N$187="","",$N$186&amp;" x "&amp;$N$187)))</f>
        <v/>
      </c>
      <c r="N186" s="534">
        <f>IF(OR($D$186="",$G$186=""),"",IF($D$186="Round",IF(ISTEXT($G$186),"",IF($G$186&lt;=9,6,IF($G$186&lt;=12,8,10))),IF(ISTEXT($G$186),"",IF($G$186&lt;12,2,MIN(10,MAX(3,ROUNDUP($G$186/6,0)))))))</f>
        <v/>
      </c>
      <c r="P186" s="473" t="inlineStr">
        <is>
          <t>Quick entry – type readings in order (row by row of the grid), down this column then the next:</t>
        </is>
      </c>
    </row>
    <row r="187" ht="13.35" customHeight="1" s="162">
      <c r="B187" s="535" t="inlineStr">
        <is>
          <t>Depth↓ Pos→ (in)</t>
        </is>
      </c>
      <c r="C187" s="414" t="n"/>
      <c r="D187" s="535">
        <f>IF(ISTEXT($N$186),"",IF(OR($D$186="",$G$186="",1&gt;$N$186),"",IF($D$186="Round",IF(ISTEXT($G$186),"",ROUND(IF(1&lt;=$N$186/2,$G$186/2*(1-SQRT(($N$186-2*1+1)/$N$186)),$G$186-$G$186/2*(1-SQRT(($N$186-2*($N$186-1+1)+1)/$N$186))),1)),IF(ISTEXT($G$186),"",ROUND((1-0.5)*$G$186/$N$186,1)))))</f>
        <v/>
      </c>
      <c r="E187" s="535">
        <f>IF(ISTEXT($N$186),"",IF(OR($D$186="",$G$186="",2&gt;$N$186),"",IF($D$186="Round",IF(ISTEXT($G$186),"",ROUND(IF(2&lt;=$N$186/2,$G$186/2*(1-SQRT(($N$186-2*2+1)/$N$186)),$G$186-$G$186/2*(1-SQRT(($N$186-2*($N$186-2+1)+1)/$N$186))),1)),IF(ISTEXT($G$186),"",ROUND((2-0.5)*$G$186/$N$186,1)))))</f>
        <v/>
      </c>
      <c r="F187" s="535">
        <f>IF(ISTEXT($N$186),"",IF(OR($D$186="",$G$186="",3&gt;$N$186),"",IF($D$186="Round",IF(ISTEXT($G$186),"",ROUND(IF(3&lt;=$N$186/2,$G$186/2*(1-SQRT(($N$186-2*3+1)/$N$186)),$G$186-$G$186/2*(1-SQRT(($N$186-2*($N$186-3+1)+1)/$N$186))),1)),IF(ISTEXT($G$186),"",ROUND((3-0.5)*$G$186/$N$186,1)))))</f>
        <v/>
      </c>
      <c r="G187" s="535">
        <f>IF(ISTEXT($N$186),"",IF(OR($D$186="",$G$186="",4&gt;$N$186),"",IF($D$186="Round",IF(ISTEXT($G$186),"",ROUND(IF(4&lt;=$N$186/2,$G$186/2*(1-SQRT(($N$186-2*4+1)/$N$186)),$G$186-$G$186/2*(1-SQRT(($N$186-2*($N$186-4+1)+1)/$N$186))),1)),IF(ISTEXT($G$186),"",ROUND((4-0.5)*$G$186/$N$186,1)))))</f>
        <v/>
      </c>
      <c r="H187" s="535">
        <f>IF(ISTEXT($N$186),"",IF(OR($D$186="",$G$186="",5&gt;$N$186),"",IF($D$186="Round",IF(ISTEXT($G$186),"",ROUND(IF(5&lt;=$N$186/2,$G$186/2*(1-SQRT(($N$186-2*5+1)/$N$186)),$G$186-$G$186/2*(1-SQRT(($N$186-2*($N$186-5+1)+1)/$N$186))),1)),IF(ISTEXT($G$186),"",ROUND((5-0.5)*$G$186/$N$186,1)))))</f>
        <v/>
      </c>
      <c r="I187" s="535">
        <f>IF(ISTEXT($N$186),"",IF(OR($D$186="",$G$186="",6&gt;$N$186),"",IF($D$186="Round",IF(ISTEXT($G$186),"",ROUND(IF(6&lt;=$N$186/2,$G$186/2*(1-SQRT(($N$186-2*6+1)/$N$186)),$G$186-$G$186/2*(1-SQRT(($N$186-2*($N$186-6+1)+1)/$N$186))),1)),IF(ISTEXT($G$186),"",ROUND((6-0.5)*$G$186/$N$186,1)))))</f>
        <v/>
      </c>
      <c r="J187" s="535">
        <f>IF(ISTEXT($N$186),"",IF(OR($D$186="",$G$186="",7&gt;$N$186),"",IF($D$186="Round",IF(ISTEXT($G$186),"",ROUND(IF(7&lt;=$N$186/2,$G$186/2*(1-SQRT(($N$186-2*7+1)/$N$186)),$G$186-$G$186/2*(1-SQRT(($N$186-2*($N$186-7+1)+1)/$N$186))),1)),IF(ISTEXT($G$186),"",ROUND((7-0.5)*$G$186/$N$186,1)))))</f>
        <v/>
      </c>
      <c r="K187" s="535">
        <f>IF(ISTEXT($N$186),"",IF(OR($D$186="",$G$186="",8&gt;$N$186),"",IF($D$186="Round",IF(ISTEXT($G$186),"",ROUND(IF(8&lt;=$N$186/2,$G$186/2*(1-SQRT(($N$186-2*8+1)/$N$186)),$G$186-$G$186/2*(1-SQRT(($N$186-2*($N$186-8+1)+1)/$N$186))),1)),IF(ISTEXT($G$186),"",ROUND((8-0.5)*$G$186/$N$186,1)))))</f>
        <v/>
      </c>
      <c r="L187" s="535">
        <f>IF(ISTEXT($N$186),"",IF(OR($D$186="",$G$186="",9&gt;$N$186),"",IF($D$186="Round",IF(ISTEXT($G$186),"",ROUND(IF(9&lt;=$N$186/2,$G$186/2*(1-SQRT(($N$186-2*9+1)/$N$186)),$G$186-$G$186/2*(1-SQRT(($N$186-2*($N$186-9+1)+1)/$N$186))),1)),IF(ISTEXT($G$186),"",ROUND((9-0.5)*$G$186/$N$186,1)))))</f>
        <v/>
      </c>
      <c r="M187" s="535">
        <f>IF(ISTEXT($N$186),"",IF(OR($D$186="",$G$186="",10&gt;$N$186),"",IF($D$186="Round",IF(ISTEXT($G$186),"",ROUND(IF(10&lt;=$N$186/2,$G$186/2*(1-SQRT(($N$186-2*10+1)/$N$186)),$G$186-$G$186/2*(1-SQRT(($N$186-2*($N$186-10+1)+1)/$N$186))),1)),IF(ISTEXT($G$186),"",ROUND((10-0.5)*$G$186/$N$186,1)))))</f>
        <v/>
      </c>
      <c r="N187" s="534">
        <f>IF(OR($D$186="",$G$186=""),"",IF($D$186="Round",2,IF($I$186="","",IF(ISTEXT($I$186),"",IF($I$186&lt;12,2,MIN(8,MAX(3,ROUNDUP($I$186/6,0))))))))</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IF(OR($D$186="",$G$186=""),"",IF($D$186="Round",IF(1=1,"Axis 1 (0°)",IF(1=2,"Axis 2 (90°)","")),IF(ISTEXT($N$187),"",IF(1&gt;$N$187,"",IF(ISTEXT($I$186),"",ROUND((1-0.5)*$I$186/$N$187,1))))))</f>
        <v/>
      </c>
      <c r="C188" s="538" t="n"/>
      <c r="D188" s="539">
        <f>IF($N$188="","",IF(OR(ISTEXT($N$186),ISTEXT($N$187),ISTEXT($N$188)),"",IF(OR(1&gt;$N$186,1&gt;$N$187,((1-1)*$N$186+1)&gt;$N$188),"",IF(INDEX($P$188:$W$197,MOD(((1-1)*$N$186+1)-1,10)+1,INT((((1-1)*$N$186+1)-1)/10)+1)="","",INDEX($P$188:$W$197,MOD(((1-1)*$N$186+1)-1,10)+1,INT((((1-1)*$N$186+1)-1)/10)+1)))))</f>
        <v/>
      </c>
      <c r="E188" s="539">
        <f>IF($N$188="","",IF(OR(ISTEXT($N$186),ISTEXT($N$187),ISTEXT($N$188)),"",IF(OR(2&gt;$N$186,1&gt;$N$187,((1-1)*$N$186+2)&gt;$N$188),"",IF(INDEX($P$188:$W$197,MOD(((1-1)*$N$186+2)-1,10)+1,INT((((1-1)*$N$186+2)-1)/10)+1)="","",INDEX($P$188:$W$197,MOD(((1-1)*$N$186+2)-1,10)+1,INT((((1-1)*$N$186+2)-1)/10)+1)))))</f>
        <v/>
      </c>
      <c r="F188" s="539">
        <f>IF($N$188="","",IF(OR(ISTEXT($N$186),ISTEXT($N$187),ISTEXT($N$188)),"",IF(OR(3&gt;$N$186,1&gt;$N$187,((1-1)*$N$186+3)&gt;$N$188),"",IF(INDEX($P$188:$W$197,MOD(((1-1)*$N$186+3)-1,10)+1,INT((((1-1)*$N$186+3)-1)/10)+1)="","",INDEX($P$188:$W$197,MOD(((1-1)*$N$186+3)-1,10)+1,INT((((1-1)*$N$186+3)-1)/10)+1)))))</f>
        <v/>
      </c>
      <c r="G188" s="539">
        <f>IF($N$188="","",IF(OR(ISTEXT($N$186),ISTEXT($N$187),ISTEXT($N$188)),"",IF(OR(4&gt;$N$186,1&gt;$N$187,((1-1)*$N$186+4)&gt;$N$188),"",IF(INDEX($P$188:$W$197,MOD(((1-1)*$N$186+4)-1,10)+1,INT((((1-1)*$N$186+4)-1)/10)+1)="","",INDEX($P$188:$W$197,MOD(((1-1)*$N$186+4)-1,10)+1,INT((((1-1)*$N$186+4)-1)/10)+1)))))</f>
        <v/>
      </c>
      <c r="H188" s="539">
        <f>IF($N$188="","",IF(OR(ISTEXT($N$186),ISTEXT($N$187),ISTEXT($N$188)),"",IF(OR(5&gt;$N$186,1&gt;$N$187,((1-1)*$N$186+5)&gt;$N$188),"",IF(INDEX($P$188:$W$197,MOD(((1-1)*$N$186+5)-1,10)+1,INT((((1-1)*$N$186+5)-1)/10)+1)="","",INDEX($P$188:$W$197,MOD(((1-1)*$N$186+5)-1,10)+1,INT((((1-1)*$N$186+5)-1)/10)+1)))))</f>
        <v/>
      </c>
      <c r="I188" s="539">
        <f>IF($N$188="","",IF(OR(ISTEXT($N$186),ISTEXT($N$187),ISTEXT($N$188)),"",IF(OR(6&gt;$N$186,1&gt;$N$187,((1-1)*$N$186+6)&gt;$N$188),"",IF(INDEX($P$188:$W$197,MOD(((1-1)*$N$186+6)-1,10)+1,INT((((1-1)*$N$186+6)-1)/10)+1)="","",INDEX($P$188:$W$197,MOD(((1-1)*$N$186+6)-1,10)+1,INT((((1-1)*$N$186+6)-1)/10)+1)))))</f>
        <v/>
      </c>
      <c r="J188" s="539">
        <f>IF($N$188="","",IF(OR(ISTEXT($N$186),ISTEXT($N$187),ISTEXT($N$188)),"",IF(OR(7&gt;$N$186,1&gt;$N$187,((1-1)*$N$186+7)&gt;$N$188),"",IF(INDEX($P$188:$W$197,MOD(((1-1)*$N$186+7)-1,10)+1,INT((((1-1)*$N$186+7)-1)/10)+1)="","",INDEX($P$188:$W$197,MOD(((1-1)*$N$186+7)-1,10)+1,INT((((1-1)*$N$186+7)-1)/10)+1)))))</f>
        <v/>
      </c>
      <c r="K188" s="539">
        <f>IF($N$188="","",IF(OR(ISTEXT($N$186),ISTEXT($N$187),ISTEXT($N$188)),"",IF(OR(8&gt;$N$186,1&gt;$N$187,((1-1)*$N$186+8)&gt;$N$188),"",IF(INDEX($P$188:$W$197,MOD(((1-1)*$N$186+8)-1,10)+1,INT((((1-1)*$N$186+8)-1)/10)+1)="","",INDEX($P$188:$W$197,MOD(((1-1)*$N$186+8)-1,10)+1,INT((((1-1)*$N$186+8)-1)/10)+1)))))</f>
        <v/>
      </c>
      <c r="L188" s="539">
        <f>IF($N$188="","",IF(OR(ISTEXT($N$186),ISTEXT($N$187),ISTEXT($N$188)),"",IF(OR(9&gt;$N$186,1&gt;$N$187,((1-1)*$N$186+9)&gt;$N$188),"",IF(INDEX($P$188:$W$197,MOD(((1-1)*$N$186+9)-1,10)+1,INT((((1-1)*$N$186+9)-1)/10)+1)="","",INDEX($P$188:$W$197,MOD(((1-1)*$N$186+9)-1,10)+1,INT((((1-1)*$N$186+9)-1)/10)+1)))))</f>
        <v/>
      </c>
      <c r="M188" s="539">
        <f>IF($N$188="","",IF(OR(ISTEXT($N$186),ISTEXT($N$187),ISTEXT($N$188)),"",IF(OR(10&gt;$N$186,1&gt;$N$187,((1-1)*$N$186+10)&gt;$N$188),"",IF(INDEX($P$188:$W$197,MOD(((1-1)*$N$186+10)-1,10)+1,INT((((1-1)*$N$186+10)-1)/10)+1)="","",INDEX($P$188:$W$197,MOD(((1-1)*$N$186+10)-1,10)+1,INT((((1-1)*$N$186+10)-1)/10)+1)))))</f>
        <v/>
      </c>
      <c r="N188" s="534">
        <f>IF(OR(N186="",N187=""),"",IF(OR(ISTEXT(N186),ISTEXT(N187)),"",N186*N187))</f>
        <v/>
      </c>
      <c r="P188" s="540" t="n"/>
      <c r="Q188" s="540" t="n"/>
      <c r="R188" s="540" t="n"/>
      <c r="S188" s="540" t="n"/>
      <c r="T188" s="540" t="n"/>
      <c r="U188" s="540" t="n"/>
      <c r="V188" s="540" t="n"/>
      <c r="W188" s="540" t="n"/>
    </row>
    <row r="189" ht="13.35" customHeight="1" s="162">
      <c r="B189" s="537">
        <f>IF(OR($D$186="",$G$186=""),"",IF($D$186="Round",IF(2=1,"Axis 1 (0°)",IF(2=2,"Axis 2 (90°)","")),IF(ISTEXT($N$187),"",IF(2&gt;$N$187,"",IF(ISTEXT($I$186),"",ROUND((2-0.5)*$I$186/$N$187,1))))))</f>
        <v/>
      </c>
      <c r="C189" s="538" t="n"/>
      <c r="D189" s="539">
        <f>IF($N$188="","",IF(OR(ISTEXT($N$186),ISTEXT($N$187),ISTEXT($N$188)),"",IF(OR(1&gt;$N$186,2&gt;$N$187,((2-1)*$N$186+1)&gt;$N$188),"",IF(INDEX($P$188:$W$197,MOD(((2-1)*$N$186+1)-1,10)+1,INT((((2-1)*$N$186+1)-1)/10)+1)="","",INDEX($P$188:$W$197,MOD(((2-1)*$N$186+1)-1,10)+1,INT((((2-1)*$N$186+1)-1)/10)+1)))))</f>
        <v/>
      </c>
      <c r="E189" s="539">
        <f>IF($N$188="","",IF(OR(ISTEXT($N$186),ISTEXT($N$187),ISTEXT($N$188)),"",IF(OR(2&gt;$N$186,2&gt;$N$187,((2-1)*$N$186+2)&gt;$N$188),"",IF(INDEX($P$188:$W$197,MOD(((2-1)*$N$186+2)-1,10)+1,INT((((2-1)*$N$186+2)-1)/10)+1)="","",INDEX($P$188:$W$197,MOD(((2-1)*$N$186+2)-1,10)+1,INT((((2-1)*$N$186+2)-1)/10)+1)))))</f>
        <v/>
      </c>
      <c r="F189" s="539">
        <f>IF($N$188="","",IF(OR(ISTEXT($N$186),ISTEXT($N$187),ISTEXT($N$188)),"",IF(OR(3&gt;$N$186,2&gt;$N$187,((2-1)*$N$186+3)&gt;$N$188),"",IF(INDEX($P$188:$W$197,MOD(((2-1)*$N$186+3)-1,10)+1,INT((((2-1)*$N$186+3)-1)/10)+1)="","",INDEX($P$188:$W$197,MOD(((2-1)*$N$186+3)-1,10)+1,INT((((2-1)*$N$186+3)-1)/10)+1)))))</f>
        <v/>
      </c>
      <c r="G189" s="539">
        <f>IF($N$188="","",IF(OR(ISTEXT($N$186),ISTEXT($N$187),ISTEXT($N$188)),"",IF(OR(4&gt;$N$186,2&gt;$N$187,((2-1)*$N$186+4)&gt;$N$188),"",IF(INDEX($P$188:$W$197,MOD(((2-1)*$N$186+4)-1,10)+1,INT((((2-1)*$N$186+4)-1)/10)+1)="","",INDEX($P$188:$W$197,MOD(((2-1)*$N$186+4)-1,10)+1,INT((((2-1)*$N$186+4)-1)/10)+1)))))</f>
        <v/>
      </c>
      <c r="H189" s="539">
        <f>IF($N$188="","",IF(OR(ISTEXT($N$186),ISTEXT($N$187),ISTEXT($N$188)),"",IF(OR(5&gt;$N$186,2&gt;$N$187,((2-1)*$N$186+5)&gt;$N$188),"",IF(INDEX($P$188:$W$197,MOD(((2-1)*$N$186+5)-1,10)+1,INT((((2-1)*$N$186+5)-1)/10)+1)="","",INDEX($P$188:$W$197,MOD(((2-1)*$N$186+5)-1,10)+1,INT((((2-1)*$N$186+5)-1)/10)+1)))))</f>
        <v/>
      </c>
      <c r="I189" s="539">
        <f>IF($N$188="","",IF(OR(ISTEXT($N$186),ISTEXT($N$187),ISTEXT($N$188)),"",IF(OR(6&gt;$N$186,2&gt;$N$187,((2-1)*$N$186+6)&gt;$N$188),"",IF(INDEX($P$188:$W$197,MOD(((2-1)*$N$186+6)-1,10)+1,INT((((2-1)*$N$186+6)-1)/10)+1)="","",INDEX($P$188:$W$197,MOD(((2-1)*$N$186+6)-1,10)+1,INT((((2-1)*$N$186+6)-1)/10)+1)))))</f>
        <v/>
      </c>
      <c r="J189" s="539">
        <f>IF($N$188="","",IF(OR(ISTEXT($N$186),ISTEXT($N$187),ISTEXT($N$188)),"",IF(OR(7&gt;$N$186,2&gt;$N$187,((2-1)*$N$186+7)&gt;$N$188),"",IF(INDEX($P$188:$W$197,MOD(((2-1)*$N$186+7)-1,10)+1,INT((((2-1)*$N$186+7)-1)/10)+1)="","",INDEX($P$188:$W$197,MOD(((2-1)*$N$186+7)-1,10)+1,INT((((2-1)*$N$186+7)-1)/10)+1)))))</f>
        <v/>
      </c>
      <c r="K189" s="539">
        <f>IF($N$188="","",IF(OR(ISTEXT($N$186),ISTEXT($N$187),ISTEXT($N$188)),"",IF(OR(8&gt;$N$186,2&gt;$N$187,((2-1)*$N$186+8)&gt;$N$188),"",IF(INDEX($P$188:$W$197,MOD(((2-1)*$N$186+8)-1,10)+1,INT((((2-1)*$N$186+8)-1)/10)+1)="","",INDEX($P$188:$W$197,MOD(((2-1)*$N$186+8)-1,10)+1,INT((((2-1)*$N$186+8)-1)/10)+1)))))</f>
        <v/>
      </c>
      <c r="L189" s="539">
        <f>IF($N$188="","",IF(OR(ISTEXT($N$186),ISTEXT($N$187),ISTEXT($N$188)),"",IF(OR(9&gt;$N$186,2&gt;$N$187,((2-1)*$N$186+9)&gt;$N$188),"",IF(INDEX($P$188:$W$197,MOD(((2-1)*$N$186+9)-1,10)+1,INT((((2-1)*$N$186+9)-1)/10)+1)="","",INDEX($P$188:$W$197,MOD(((2-1)*$N$186+9)-1,10)+1,INT((((2-1)*$N$186+9)-1)/10)+1)))))</f>
        <v/>
      </c>
      <c r="M189" s="539">
        <f>IF($N$188="","",IF(OR(ISTEXT($N$186),ISTEXT($N$187),ISTEXT($N$188)),"",IF(OR(10&gt;$N$186,2&gt;$N$187,((2-1)*$N$186+10)&gt;$N$188),"",IF(INDEX($P$188:$W$197,MOD(((2-1)*$N$186+10)-1,10)+1,INT((((2-1)*$N$186+10)-1)/10)+1)="","",INDEX($P$188:$W$197,MOD(((2-1)*$N$186+10)-1,10)+1,INT((((2-1)*$N$186+10)-1)/10)+1)))))</f>
        <v/>
      </c>
      <c r="P189" s="540" t="n"/>
      <c r="Q189" s="540" t="n"/>
      <c r="R189" s="540" t="n"/>
      <c r="S189" s="540" t="n"/>
      <c r="T189" s="540" t="n"/>
      <c r="U189" s="540" t="n"/>
      <c r="V189" s="540" t="n"/>
      <c r="W189" s="540" t="n"/>
    </row>
    <row r="190" ht="13.35" customHeight="1" s="162">
      <c r="B190" s="537">
        <f>IF(OR($D$186="",$G$186=""),"",IF($D$186="Round",IF(3=1,"Axis 1 (0°)",IF(3=2,"Axis 2 (90°)","")),IF(ISTEXT($N$187),"",IF(3&gt;$N$187,"",IF(ISTEXT($I$186),"",ROUND((3-0.5)*$I$186/$N$187,1))))))</f>
        <v/>
      </c>
      <c r="C190" s="538" t="n"/>
      <c r="D190" s="539">
        <f>IF($N$188="","",IF(OR(ISTEXT($N$186),ISTEXT($N$187),ISTEXT($N$188)),"",IF(OR(1&gt;$N$186,3&gt;$N$187,((3-1)*$N$186+1)&gt;$N$188),"",IF(INDEX($P$188:$W$197,MOD(((3-1)*$N$186+1)-1,10)+1,INT((((3-1)*$N$186+1)-1)/10)+1)="","",INDEX($P$188:$W$197,MOD(((3-1)*$N$186+1)-1,10)+1,INT((((3-1)*$N$186+1)-1)/10)+1)))))</f>
        <v/>
      </c>
      <c r="E190" s="539">
        <f>IF($N$188="","",IF(OR(ISTEXT($N$186),ISTEXT($N$187),ISTEXT($N$188)),"",IF(OR(2&gt;$N$186,3&gt;$N$187,((3-1)*$N$186+2)&gt;$N$188),"",IF(INDEX($P$188:$W$197,MOD(((3-1)*$N$186+2)-1,10)+1,INT((((3-1)*$N$186+2)-1)/10)+1)="","",INDEX($P$188:$W$197,MOD(((3-1)*$N$186+2)-1,10)+1,INT((((3-1)*$N$186+2)-1)/10)+1)))))</f>
        <v/>
      </c>
      <c r="F190" s="539">
        <f>IF($N$188="","",IF(OR(ISTEXT($N$186),ISTEXT($N$187),ISTEXT($N$188)),"",IF(OR(3&gt;$N$186,3&gt;$N$187,((3-1)*$N$186+3)&gt;$N$188),"",IF(INDEX($P$188:$W$197,MOD(((3-1)*$N$186+3)-1,10)+1,INT((((3-1)*$N$186+3)-1)/10)+1)="","",INDEX($P$188:$W$197,MOD(((3-1)*$N$186+3)-1,10)+1,INT((((3-1)*$N$186+3)-1)/10)+1)))))</f>
        <v/>
      </c>
      <c r="G190" s="539">
        <f>IF($N$188="","",IF(OR(ISTEXT($N$186),ISTEXT($N$187),ISTEXT($N$188)),"",IF(OR(4&gt;$N$186,3&gt;$N$187,((3-1)*$N$186+4)&gt;$N$188),"",IF(INDEX($P$188:$W$197,MOD(((3-1)*$N$186+4)-1,10)+1,INT((((3-1)*$N$186+4)-1)/10)+1)="","",INDEX($P$188:$W$197,MOD(((3-1)*$N$186+4)-1,10)+1,INT((((3-1)*$N$186+4)-1)/10)+1)))))</f>
        <v/>
      </c>
      <c r="H190" s="539">
        <f>IF($N$188="","",IF(OR(ISTEXT($N$186),ISTEXT($N$187),ISTEXT($N$188)),"",IF(OR(5&gt;$N$186,3&gt;$N$187,((3-1)*$N$186+5)&gt;$N$188),"",IF(INDEX($P$188:$W$197,MOD(((3-1)*$N$186+5)-1,10)+1,INT((((3-1)*$N$186+5)-1)/10)+1)="","",INDEX($P$188:$W$197,MOD(((3-1)*$N$186+5)-1,10)+1,INT((((3-1)*$N$186+5)-1)/10)+1)))))</f>
        <v/>
      </c>
      <c r="I190" s="539">
        <f>IF($N$188="","",IF(OR(ISTEXT($N$186),ISTEXT($N$187),ISTEXT($N$188)),"",IF(OR(6&gt;$N$186,3&gt;$N$187,((3-1)*$N$186+6)&gt;$N$188),"",IF(INDEX($P$188:$W$197,MOD(((3-1)*$N$186+6)-1,10)+1,INT((((3-1)*$N$186+6)-1)/10)+1)="","",INDEX($P$188:$W$197,MOD(((3-1)*$N$186+6)-1,10)+1,INT((((3-1)*$N$186+6)-1)/10)+1)))))</f>
        <v/>
      </c>
      <c r="J190" s="539">
        <f>IF($N$188="","",IF(OR(ISTEXT($N$186),ISTEXT($N$187),ISTEXT($N$188)),"",IF(OR(7&gt;$N$186,3&gt;$N$187,((3-1)*$N$186+7)&gt;$N$188),"",IF(INDEX($P$188:$W$197,MOD(((3-1)*$N$186+7)-1,10)+1,INT((((3-1)*$N$186+7)-1)/10)+1)="","",INDEX($P$188:$W$197,MOD(((3-1)*$N$186+7)-1,10)+1,INT((((3-1)*$N$186+7)-1)/10)+1)))))</f>
        <v/>
      </c>
      <c r="K190" s="539">
        <f>IF($N$188="","",IF(OR(ISTEXT($N$186),ISTEXT($N$187),ISTEXT($N$188)),"",IF(OR(8&gt;$N$186,3&gt;$N$187,((3-1)*$N$186+8)&gt;$N$188),"",IF(INDEX($P$188:$W$197,MOD(((3-1)*$N$186+8)-1,10)+1,INT((((3-1)*$N$186+8)-1)/10)+1)="","",INDEX($P$188:$W$197,MOD(((3-1)*$N$186+8)-1,10)+1,INT((((3-1)*$N$186+8)-1)/10)+1)))))</f>
        <v/>
      </c>
      <c r="L190" s="539">
        <f>IF($N$188="","",IF(OR(ISTEXT($N$186),ISTEXT($N$187),ISTEXT($N$188)),"",IF(OR(9&gt;$N$186,3&gt;$N$187,((3-1)*$N$186+9)&gt;$N$188),"",IF(INDEX($P$188:$W$197,MOD(((3-1)*$N$186+9)-1,10)+1,INT((((3-1)*$N$186+9)-1)/10)+1)="","",INDEX($P$188:$W$197,MOD(((3-1)*$N$186+9)-1,10)+1,INT((((3-1)*$N$186+9)-1)/10)+1)))))</f>
        <v/>
      </c>
      <c r="M190" s="539">
        <f>IF($N$188="","",IF(OR(ISTEXT($N$186),ISTEXT($N$187),ISTEXT($N$188)),"",IF(OR(10&gt;$N$186,3&gt;$N$187,((3-1)*$N$186+10)&gt;$N$188),"",IF(INDEX($P$188:$W$197,MOD(((3-1)*$N$186+10)-1,10)+1,INT((((3-1)*$N$186+10)-1)/10)+1)="","",INDEX($P$188:$W$197,MOD(((3-1)*$N$186+10)-1,10)+1,INT((((3-1)*$N$186+10)-1)/10)+1)))))</f>
        <v/>
      </c>
      <c r="P190" s="540" t="n"/>
      <c r="Q190" s="540" t="n"/>
      <c r="R190" s="540" t="n"/>
      <c r="S190" s="540" t="n"/>
      <c r="T190" s="540" t="n"/>
      <c r="U190" s="540" t="n"/>
      <c r="V190" s="540" t="n"/>
      <c r="W190" s="540" t="n"/>
    </row>
    <row r="191" ht="13.35" customHeight="1" s="162">
      <c r="B191" s="537">
        <f>IF(OR($D$186="",$G$186=""),"",IF($D$186="Round",IF(4=1,"Axis 1 (0°)",IF(4=2,"Axis 2 (90°)","")),IF(ISTEXT($N$187),"",IF(4&gt;$N$187,"",IF(ISTEXT($I$186),"",ROUND((4-0.5)*$I$186/$N$187,1))))))</f>
        <v/>
      </c>
      <c r="C191" s="538" t="n"/>
      <c r="D191" s="539">
        <f>IF($N$188="","",IF(OR(ISTEXT($N$186),ISTEXT($N$187),ISTEXT($N$188)),"",IF(OR(1&gt;$N$186,4&gt;$N$187,((4-1)*$N$186+1)&gt;$N$188),"",IF(INDEX($P$188:$W$197,MOD(((4-1)*$N$186+1)-1,10)+1,INT((((4-1)*$N$186+1)-1)/10)+1)="","",INDEX($P$188:$W$197,MOD(((4-1)*$N$186+1)-1,10)+1,INT((((4-1)*$N$186+1)-1)/10)+1)))))</f>
        <v/>
      </c>
      <c r="E191" s="539">
        <f>IF($N$188="","",IF(OR(ISTEXT($N$186),ISTEXT($N$187),ISTEXT($N$188)),"",IF(OR(2&gt;$N$186,4&gt;$N$187,((4-1)*$N$186+2)&gt;$N$188),"",IF(INDEX($P$188:$W$197,MOD(((4-1)*$N$186+2)-1,10)+1,INT((((4-1)*$N$186+2)-1)/10)+1)="","",INDEX($P$188:$W$197,MOD(((4-1)*$N$186+2)-1,10)+1,INT((((4-1)*$N$186+2)-1)/10)+1)))))</f>
        <v/>
      </c>
      <c r="F191" s="539">
        <f>IF($N$188="","",IF(OR(ISTEXT($N$186),ISTEXT($N$187),ISTEXT($N$188)),"",IF(OR(3&gt;$N$186,4&gt;$N$187,((4-1)*$N$186+3)&gt;$N$188),"",IF(INDEX($P$188:$W$197,MOD(((4-1)*$N$186+3)-1,10)+1,INT((((4-1)*$N$186+3)-1)/10)+1)="","",INDEX($P$188:$W$197,MOD(((4-1)*$N$186+3)-1,10)+1,INT((((4-1)*$N$186+3)-1)/10)+1)))))</f>
        <v/>
      </c>
      <c r="G191" s="539">
        <f>IF($N$188="","",IF(OR(ISTEXT($N$186),ISTEXT($N$187),ISTEXT($N$188)),"",IF(OR(4&gt;$N$186,4&gt;$N$187,((4-1)*$N$186+4)&gt;$N$188),"",IF(INDEX($P$188:$W$197,MOD(((4-1)*$N$186+4)-1,10)+1,INT((((4-1)*$N$186+4)-1)/10)+1)="","",INDEX($P$188:$W$197,MOD(((4-1)*$N$186+4)-1,10)+1,INT((((4-1)*$N$186+4)-1)/10)+1)))))</f>
        <v/>
      </c>
      <c r="H191" s="539">
        <f>IF($N$188="","",IF(OR(ISTEXT($N$186),ISTEXT($N$187),ISTEXT($N$188)),"",IF(OR(5&gt;$N$186,4&gt;$N$187,((4-1)*$N$186+5)&gt;$N$188),"",IF(INDEX($P$188:$W$197,MOD(((4-1)*$N$186+5)-1,10)+1,INT((((4-1)*$N$186+5)-1)/10)+1)="","",INDEX($P$188:$W$197,MOD(((4-1)*$N$186+5)-1,10)+1,INT((((4-1)*$N$186+5)-1)/10)+1)))))</f>
        <v/>
      </c>
      <c r="I191" s="539">
        <f>IF($N$188="","",IF(OR(ISTEXT($N$186),ISTEXT($N$187),ISTEXT($N$188)),"",IF(OR(6&gt;$N$186,4&gt;$N$187,((4-1)*$N$186+6)&gt;$N$188),"",IF(INDEX($P$188:$W$197,MOD(((4-1)*$N$186+6)-1,10)+1,INT((((4-1)*$N$186+6)-1)/10)+1)="","",INDEX($P$188:$W$197,MOD(((4-1)*$N$186+6)-1,10)+1,INT((((4-1)*$N$186+6)-1)/10)+1)))))</f>
        <v/>
      </c>
      <c r="J191" s="539">
        <f>IF($N$188="","",IF(OR(ISTEXT($N$186),ISTEXT($N$187),ISTEXT($N$188)),"",IF(OR(7&gt;$N$186,4&gt;$N$187,((4-1)*$N$186+7)&gt;$N$188),"",IF(INDEX($P$188:$W$197,MOD(((4-1)*$N$186+7)-1,10)+1,INT((((4-1)*$N$186+7)-1)/10)+1)="","",INDEX($P$188:$W$197,MOD(((4-1)*$N$186+7)-1,10)+1,INT((((4-1)*$N$186+7)-1)/10)+1)))))</f>
        <v/>
      </c>
      <c r="K191" s="539">
        <f>IF($N$188="","",IF(OR(ISTEXT($N$186),ISTEXT($N$187),ISTEXT($N$188)),"",IF(OR(8&gt;$N$186,4&gt;$N$187,((4-1)*$N$186+8)&gt;$N$188),"",IF(INDEX($P$188:$W$197,MOD(((4-1)*$N$186+8)-1,10)+1,INT((((4-1)*$N$186+8)-1)/10)+1)="","",INDEX($P$188:$W$197,MOD(((4-1)*$N$186+8)-1,10)+1,INT((((4-1)*$N$186+8)-1)/10)+1)))))</f>
        <v/>
      </c>
      <c r="L191" s="539">
        <f>IF($N$188="","",IF(OR(ISTEXT($N$186),ISTEXT($N$187),ISTEXT($N$188)),"",IF(OR(9&gt;$N$186,4&gt;$N$187,((4-1)*$N$186+9)&gt;$N$188),"",IF(INDEX($P$188:$W$197,MOD(((4-1)*$N$186+9)-1,10)+1,INT((((4-1)*$N$186+9)-1)/10)+1)="","",INDEX($P$188:$W$197,MOD(((4-1)*$N$186+9)-1,10)+1,INT((((4-1)*$N$186+9)-1)/10)+1)))))</f>
        <v/>
      </c>
      <c r="M191" s="539">
        <f>IF($N$188="","",IF(OR(ISTEXT($N$186),ISTEXT($N$187),ISTEXT($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IF(OR($D$186="",$G$186=""),"",IF($D$186="Round",IF(5=1,"Axis 1 (0°)",IF(5=2,"Axis 2 (90°)","")),IF(ISTEXT($N$187),"",IF(5&gt;$N$187,"",IF(ISTEXT($I$186),"",ROUND((5-0.5)*$I$186/$N$187,1))))))</f>
        <v/>
      </c>
      <c r="C192" s="538" t="n"/>
      <c r="D192" s="539">
        <f>IF($N$188="","",IF(OR(ISTEXT($N$186),ISTEXT($N$187),ISTEXT($N$188)),"",IF(OR(1&gt;$N$186,5&gt;$N$187,((5-1)*$N$186+1)&gt;$N$188),"",IF(INDEX($P$188:$W$197,MOD(((5-1)*$N$186+1)-1,10)+1,INT((((5-1)*$N$186+1)-1)/10)+1)="","",INDEX($P$188:$W$197,MOD(((5-1)*$N$186+1)-1,10)+1,INT((((5-1)*$N$186+1)-1)/10)+1)))))</f>
        <v/>
      </c>
      <c r="E192" s="539">
        <f>IF($N$188="","",IF(OR(ISTEXT($N$186),ISTEXT($N$187),ISTEXT($N$188)),"",IF(OR(2&gt;$N$186,5&gt;$N$187,((5-1)*$N$186+2)&gt;$N$188),"",IF(INDEX($P$188:$W$197,MOD(((5-1)*$N$186+2)-1,10)+1,INT((((5-1)*$N$186+2)-1)/10)+1)="","",INDEX($P$188:$W$197,MOD(((5-1)*$N$186+2)-1,10)+1,INT((((5-1)*$N$186+2)-1)/10)+1)))))</f>
        <v/>
      </c>
      <c r="F192" s="539">
        <f>IF($N$188="","",IF(OR(ISTEXT($N$186),ISTEXT($N$187),ISTEXT($N$188)),"",IF(OR(3&gt;$N$186,5&gt;$N$187,((5-1)*$N$186+3)&gt;$N$188),"",IF(INDEX($P$188:$W$197,MOD(((5-1)*$N$186+3)-1,10)+1,INT((((5-1)*$N$186+3)-1)/10)+1)="","",INDEX($P$188:$W$197,MOD(((5-1)*$N$186+3)-1,10)+1,INT((((5-1)*$N$186+3)-1)/10)+1)))))</f>
        <v/>
      </c>
      <c r="G192" s="539">
        <f>IF($N$188="","",IF(OR(ISTEXT($N$186),ISTEXT($N$187),ISTEXT($N$188)),"",IF(OR(4&gt;$N$186,5&gt;$N$187,((5-1)*$N$186+4)&gt;$N$188),"",IF(INDEX($P$188:$W$197,MOD(((5-1)*$N$186+4)-1,10)+1,INT((((5-1)*$N$186+4)-1)/10)+1)="","",INDEX($P$188:$W$197,MOD(((5-1)*$N$186+4)-1,10)+1,INT((((5-1)*$N$186+4)-1)/10)+1)))))</f>
        <v/>
      </c>
      <c r="H192" s="539">
        <f>IF($N$188="","",IF(OR(ISTEXT($N$186),ISTEXT($N$187),ISTEXT($N$188)),"",IF(OR(5&gt;$N$186,5&gt;$N$187,((5-1)*$N$186+5)&gt;$N$188),"",IF(INDEX($P$188:$W$197,MOD(((5-1)*$N$186+5)-1,10)+1,INT((((5-1)*$N$186+5)-1)/10)+1)="","",INDEX($P$188:$W$197,MOD(((5-1)*$N$186+5)-1,10)+1,INT((((5-1)*$N$186+5)-1)/10)+1)))))</f>
        <v/>
      </c>
      <c r="I192" s="539">
        <f>IF($N$188="","",IF(OR(ISTEXT($N$186),ISTEXT($N$187),ISTEXT($N$188)),"",IF(OR(6&gt;$N$186,5&gt;$N$187,((5-1)*$N$186+6)&gt;$N$188),"",IF(INDEX($P$188:$W$197,MOD(((5-1)*$N$186+6)-1,10)+1,INT((((5-1)*$N$186+6)-1)/10)+1)="","",INDEX($P$188:$W$197,MOD(((5-1)*$N$186+6)-1,10)+1,INT((((5-1)*$N$186+6)-1)/10)+1)))))</f>
        <v/>
      </c>
      <c r="J192" s="539">
        <f>IF($N$188="","",IF(OR(ISTEXT($N$186),ISTEXT($N$187),ISTEXT($N$188)),"",IF(OR(7&gt;$N$186,5&gt;$N$187,((5-1)*$N$186+7)&gt;$N$188),"",IF(INDEX($P$188:$W$197,MOD(((5-1)*$N$186+7)-1,10)+1,INT((((5-1)*$N$186+7)-1)/10)+1)="","",INDEX($P$188:$W$197,MOD(((5-1)*$N$186+7)-1,10)+1,INT((((5-1)*$N$186+7)-1)/10)+1)))))</f>
        <v/>
      </c>
      <c r="K192" s="539">
        <f>IF($N$188="","",IF(OR(ISTEXT($N$186),ISTEXT($N$187),ISTEXT($N$188)),"",IF(OR(8&gt;$N$186,5&gt;$N$187,((5-1)*$N$186+8)&gt;$N$188),"",IF(INDEX($P$188:$W$197,MOD(((5-1)*$N$186+8)-1,10)+1,INT((((5-1)*$N$186+8)-1)/10)+1)="","",INDEX($P$188:$W$197,MOD(((5-1)*$N$186+8)-1,10)+1,INT((((5-1)*$N$186+8)-1)/10)+1)))))</f>
        <v/>
      </c>
      <c r="L192" s="539">
        <f>IF($N$188="","",IF(OR(ISTEXT($N$186),ISTEXT($N$187),ISTEXT($N$188)),"",IF(OR(9&gt;$N$186,5&gt;$N$187,((5-1)*$N$186+9)&gt;$N$188),"",IF(INDEX($P$188:$W$197,MOD(((5-1)*$N$186+9)-1,10)+1,INT((((5-1)*$N$186+9)-1)/10)+1)="","",INDEX($P$188:$W$197,MOD(((5-1)*$N$186+9)-1,10)+1,INT((((5-1)*$N$186+9)-1)/10)+1)))))</f>
        <v/>
      </c>
      <c r="M192" s="539">
        <f>IF($N$188="","",IF(OR(ISTEXT($N$186),ISTEXT($N$187),ISTEXT($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IF(OR($D$186="",$G$186=""),"",IF($D$186="Round",IF(6=1,"Axis 1 (0°)",IF(6=2,"Axis 2 (90°)","")),IF(ISTEXT($N$187),"",IF(6&gt;$N$187,"",IF(ISTEXT($I$186),"",ROUND((6-0.5)*$I$186/$N$187,1))))))</f>
        <v/>
      </c>
      <c r="C193" s="538" t="n"/>
      <c r="D193" s="539">
        <f>IF($N$188="","",IF(OR(ISTEXT($N$186),ISTEXT($N$187),ISTEXT($N$188)),"",IF(OR(1&gt;$N$186,6&gt;$N$187,((6-1)*$N$186+1)&gt;$N$188),"",IF(INDEX($P$188:$W$197,MOD(((6-1)*$N$186+1)-1,10)+1,INT((((6-1)*$N$186+1)-1)/10)+1)="","",INDEX($P$188:$W$197,MOD(((6-1)*$N$186+1)-1,10)+1,INT((((6-1)*$N$186+1)-1)/10)+1)))))</f>
        <v/>
      </c>
      <c r="E193" s="539">
        <f>IF($N$188="","",IF(OR(ISTEXT($N$186),ISTEXT($N$187),ISTEXT($N$188)),"",IF(OR(2&gt;$N$186,6&gt;$N$187,((6-1)*$N$186+2)&gt;$N$188),"",IF(INDEX($P$188:$W$197,MOD(((6-1)*$N$186+2)-1,10)+1,INT((((6-1)*$N$186+2)-1)/10)+1)="","",INDEX($P$188:$W$197,MOD(((6-1)*$N$186+2)-1,10)+1,INT((((6-1)*$N$186+2)-1)/10)+1)))))</f>
        <v/>
      </c>
      <c r="F193" s="539">
        <f>IF($N$188="","",IF(OR(ISTEXT($N$186),ISTEXT($N$187),ISTEXT($N$188)),"",IF(OR(3&gt;$N$186,6&gt;$N$187,((6-1)*$N$186+3)&gt;$N$188),"",IF(INDEX($P$188:$W$197,MOD(((6-1)*$N$186+3)-1,10)+1,INT((((6-1)*$N$186+3)-1)/10)+1)="","",INDEX($P$188:$W$197,MOD(((6-1)*$N$186+3)-1,10)+1,INT((((6-1)*$N$186+3)-1)/10)+1)))))</f>
        <v/>
      </c>
      <c r="G193" s="539">
        <f>IF($N$188="","",IF(OR(ISTEXT($N$186),ISTEXT($N$187),ISTEXT($N$188)),"",IF(OR(4&gt;$N$186,6&gt;$N$187,((6-1)*$N$186+4)&gt;$N$188),"",IF(INDEX($P$188:$W$197,MOD(((6-1)*$N$186+4)-1,10)+1,INT((((6-1)*$N$186+4)-1)/10)+1)="","",INDEX($P$188:$W$197,MOD(((6-1)*$N$186+4)-1,10)+1,INT((((6-1)*$N$186+4)-1)/10)+1)))))</f>
        <v/>
      </c>
      <c r="H193" s="539">
        <f>IF($N$188="","",IF(OR(ISTEXT($N$186),ISTEXT($N$187),ISTEXT($N$188)),"",IF(OR(5&gt;$N$186,6&gt;$N$187,((6-1)*$N$186+5)&gt;$N$188),"",IF(INDEX($P$188:$W$197,MOD(((6-1)*$N$186+5)-1,10)+1,INT((((6-1)*$N$186+5)-1)/10)+1)="","",INDEX($P$188:$W$197,MOD(((6-1)*$N$186+5)-1,10)+1,INT((((6-1)*$N$186+5)-1)/10)+1)))))</f>
        <v/>
      </c>
      <c r="I193" s="539">
        <f>IF($N$188="","",IF(OR(ISTEXT($N$186),ISTEXT($N$187),ISTEXT($N$188)),"",IF(OR(6&gt;$N$186,6&gt;$N$187,((6-1)*$N$186+6)&gt;$N$188),"",IF(INDEX($P$188:$W$197,MOD(((6-1)*$N$186+6)-1,10)+1,INT((((6-1)*$N$186+6)-1)/10)+1)="","",INDEX($P$188:$W$197,MOD(((6-1)*$N$186+6)-1,10)+1,INT((((6-1)*$N$186+6)-1)/10)+1)))))</f>
        <v/>
      </c>
      <c r="J193" s="539">
        <f>IF($N$188="","",IF(OR(ISTEXT($N$186),ISTEXT($N$187),ISTEXT($N$188)),"",IF(OR(7&gt;$N$186,6&gt;$N$187,((6-1)*$N$186+7)&gt;$N$188),"",IF(INDEX($P$188:$W$197,MOD(((6-1)*$N$186+7)-1,10)+1,INT((((6-1)*$N$186+7)-1)/10)+1)="","",INDEX($P$188:$W$197,MOD(((6-1)*$N$186+7)-1,10)+1,INT((((6-1)*$N$186+7)-1)/10)+1)))))</f>
        <v/>
      </c>
      <c r="K193" s="539">
        <f>IF($N$188="","",IF(OR(ISTEXT($N$186),ISTEXT($N$187),ISTEXT($N$188)),"",IF(OR(8&gt;$N$186,6&gt;$N$187,((6-1)*$N$186+8)&gt;$N$188),"",IF(INDEX($P$188:$W$197,MOD(((6-1)*$N$186+8)-1,10)+1,INT((((6-1)*$N$186+8)-1)/10)+1)="","",INDEX($P$188:$W$197,MOD(((6-1)*$N$186+8)-1,10)+1,INT((((6-1)*$N$186+8)-1)/10)+1)))))</f>
        <v/>
      </c>
      <c r="L193" s="539">
        <f>IF($N$188="","",IF(OR(ISTEXT($N$186),ISTEXT($N$187),ISTEXT($N$188)),"",IF(OR(9&gt;$N$186,6&gt;$N$187,((6-1)*$N$186+9)&gt;$N$188),"",IF(INDEX($P$188:$W$197,MOD(((6-1)*$N$186+9)-1,10)+1,INT((((6-1)*$N$186+9)-1)/10)+1)="","",INDEX($P$188:$W$197,MOD(((6-1)*$N$186+9)-1,10)+1,INT((((6-1)*$N$186+9)-1)/10)+1)))))</f>
        <v/>
      </c>
      <c r="M193" s="539">
        <f>IF($N$188="","",IF(OR(ISTEXT($N$186),ISTEXT($N$187),ISTEXT($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IF(OR($D$186="",$G$186=""),"",IF($D$186="Round",IF(7=1,"Axis 1 (0°)",IF(7=2,"Axis 2 (90°)","")),IF(ISTEXT($N$187),"",IF(7&gt;$N$187,"",IF(ISTEXT($I$186),"",ROUND((7-0.5)*$I$186/$N$187,1))))))</f>
        <v/>
      </c>
      <c r="C194" s="538" t="n"/>
      <c r="D194" s="539">
        <f>IF($N$188="","",IF(OR(ISTEXT($N$186),ISTEXT($N$187),ISTEXT($N$188)),"",IF(OR(1&gt;$N$186,7&gt;$N$187,((7-1)*$N$186+1)&gt;$N$188),"",IF(INDEX($P$188:$W$197,MOD(((7-1)*$N$186+1)-1,10)+1,INT((((7-1)*$N$186+1)-1)/10)+1)="","",INDEX($P$188:$W$197,MOD(((7-1)*$N$186+1)-1,10)+1,INT((((7-1)*$N$186+1)-1)/10)+1)))))</f>
        <v/>
      </c>
      <c r="E194" s="539">
        <f>IF($N$188="","",IF(OR(ISTEXT($N$186),ISTEXT($N$187),ISTEXT($N$188)),"",IF(OR(2&gt;$N$186,7&gt;$N$187,((7-1)*$N$186+2)&gt;$N$188),"",IF(INDEX($P$188:$W$197,MOD(((7-1)*$N$186+2)-1,10)+1,INT((((7-1)*$N$186+2)-1)/10)+1)="","",INDEX($P$188:$W$197,MOD(((7-1)*$N$186+2)-1,10)+1,INT((((7-1)*$N$186+2)-1)/10)+1)))))</f>
        <v/>
      </c>
      <c r="F194" s="539">
        <f>IF($N$188="","",IF(OR(ISTEXT($N$186),ISTEXT($N$187),ISTEXT($N$188)),"",IF(OR(3&gt;$N$186,7&gt;$N$187,((7-1)*$N$186+3)&gt;$N$188),"",IF(INDEX($P$188:$W$197,MOD(((7-1)*$N$186+3)-1,10)+1,INT((((7-1)*$N$186+3)-1)/10)+1)="","",INDEX($P$188:$W$197,MOD(((7-1)*$N$186+3)-1,10)+1,INT((((7-1)*$N$186+3)-1)/10)+1)))))</f>
        <v/>
      </c>
      <c r="G194" s="539">
        <f>IF($N$188="","",IF(OR(ISTEXT($N$186),ISTEXT($N$187),ISTEXT($N$188)),"",IF(OR(4&gt;$N$186,7&gt;$N$187,((7-1)*$N$186+4)&gt;$N$188),"",IF(INDEX($P$188:$W$197,MOD(((7-1)*$N$186+4)-1,10)+1,INT((((7-1)*$N$186+4)-1)/10)+1)="","",INDEX($P$188:$W$197,MOD(((7-1)*$N$186+4)-1,10)+1,INT((((7-1)*$N$186+4)-1)/10)+1)))))</f>
        <v/>
      </c>
      <c r="H194" s="539">
        <f>IF($N$188="","",IF(OR(ISTEXT($N$186),ISTEXT($N$187),ISTEXT($N$188)),"",IF(OR(5&gt;$N$186,7&gt;$N$187,((7-1)*$N$186+5)&gt;$N$188),"",IF(INDEX($P$188:$W$197,MOD(((7-1)*$N$186+5)-1,10)+1,INT((((7-1)*$N$186+5)-1)/10)+1)="","",INDEX($P$188:$W$197,MOD(((7-1)*$N$186+5)-1,10)+1,INT((((7-1)*$N$186+5)-1)/10)+1)))))</f>
        <v/>
      </c>
      <c r="I194" s="539">
        <f>IF($N$188="","",IF(OR(ISTEXT($N$186),ISTEXT($N$187),ISTEXT($N$188)),"",IF(OR(6&gt;$N$186,7&gt;$N$187,((7-1)*$N$186+6)&gt;$N$188),"",IF(INDEX($P$188:$W$197,MOD(((7-1)*$N$186+6)-1,10)+1,INT((((7-1)*$N$186+6)-1)/10)+1)="","",INDEX($P$188:$W$197,MOD(((7-1)*$N$186+6)-1,10)+1,INT((((7-1)*$N$186+6)-1)/10)+1)))))</f>
        <v/>
      </c>
      <c r="J194" s="539">
        <f>IF($N$188="","",IF(OR(ISTEXT($N$186),ISTEXT($N$187),ISTEXT($N$188)),"",IF(OR(7&gt;$N$186,7&gt;$N$187,((7-1)*$N$186+7)&gt;$N$188),"",IF(INDEX($P$188:$W$197,MOD(((7-1)*$N$186+7)-1,10)+1,INT((((7-1)*$N$186+7)-1)/10)+1)="","",INDEX($P$188:$W$197,MOD(((7-1)*$N$186+7)-1,10)+1,INT((((7-1)*$N$186+7)-1)/10)+1)))))</f>
        <v/>
      </c>
      <c r="K194" s="539">
        <f>IF($N$188="","",IF(OR(ISTEXT($N$186),ISTEXT($N$187),ISTEXT($N$188)),"",IF(OR(8&gt;$N$186,7&gt;$N$187,((7-1)*$N$186+8)&gt;$N$188),"",IF(INDEX($P$188:$W$197,MOD(((7-1)*$N$186+8)-1,10)+1,INT((((7-1)*$N$186+8)-1)/10)+1)="","",INDEX($P$188:$W$197,MOD(((7-1)*$N$186+8)-1,10)+1,INT((((7-1)*$N$186+8)-1)/10)+1)))))</f>
        <v/>
      </c>
      <c r="L194" s="539">
        <f>IF($N$188="","",IF(OR(ISTEXT($N$186),ISTEXT($N$187),ISTEXT($N$188)),"",IF(OR(9&gt;$N$186,7&gt;$N$187,((7-1)*$N$186+9)&gt;$N$188),"",IF(INDEX($P$188:$W$197,MOD(((7-1)*$N$186+9)-1,10)+1,INT((((7-1)*$N$186+9)-1)/10)+1)="","",INDEX($P$188:$W$197,MOD(((7-1)*$N$186+9)-1,10)+1,INT((((7-1)*$N$186+9)-1)/10)+1)))))</f>
        <v/>
      </c>
      <c r="M194" s="539">
        <f>IF($N$188="","",IF(OR(ISTEXT($N$186),ISTEXT($N$187),ISTEXT($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IF(OR($D$186="",$G$186=""),"",IF($D$186="Round",IF(8=1,"Axis 1 (0°)",IF(8=2,"Axis 2 (90°)","")),IF(ISTEXT($N$187),"",IF(8&gt;$N$187,"",IF(ISTEXT($I$186),"",ROUND((8-0.5)*$I$186/$N$187,1))))))</f>
        <v/>
      </c>
      <c r="C195" s="538" t="n"/>
      <c r="D195" s="539">
        <f>IF($N$188="","",IF(OR(ISTEXT($N$186),ISTEXT($N$187),ISTEXT($N$188)),"",IF(OR(1&gt;$N$186,8&gt;$N$187,((8-1)*$N$186+1)&gt;$N$188),"",IF(INDEX($P$188:$W$197,MOD(((8-1)*$N$186+1)-1,10)+1,INT((((8-1)*$N$186+1)-1)/10)+1)="","",INDEX($P$188:$W$197,MOD(((8-1)*$N$186+1)-1,10)+1,INT((((8-1)*$N$186+1)-1)/10)+1)))))</f>
        <v/>
      </c>
      <c r="E195" s="539">
        <f>IF($N$188="","",IF(OR(ISTEXT($N$186),ISTEXT($N$187),ISTEXT($N$188)),"",IF(OR(2&gt;$N$186,8&gt;$N$187,((8-1)*$N$186+2)&gt;$N$188),"",IF(INDEX($P$188:$W$197,MOD(((8-1)*$N$186+2)-1,10)+1,INT((((8-1)*$N$186+2)-1)/10)+1)="","",INDEX($P$188:$W$197,MOD(((8-1)*$N$186+2)-1,10)+1,INT((((8-1)*$N$186+2)-1)/10)+1)))))</f>
        <v/>
      </c>
      <c r="F195" s="539">
        <f>IF($N$188="","",IF(OR(ISTEXT($N$186),ISTEXT($N$187),ISTEXT($N$188)),"",IF(OR(3&gt;$N$186,8&gt;$N$187,((8-1)*$N$186+3)&gt;$N$188),"",IF(INDEX($P$188:$W$197,MOD(((8-1)*$N$186+3)-1,10)+1,INT((((8-1)*$N$186+3)-1)/10)+1)="","",INDEX($P$188:$W$197,MOD(((8-1)*$N$186+3)-1,10)+1,INT((((8-1)*$N$186+3)-1)/10)+1)))))</f>
        <v/>
      </c>
      <c r="G195" s="539">
        <f>IF($N$188="","",IF(OR(ISTEXT($N$186),ISTEXT($N$187),ISTEXT($N$188)),"",IF(OR(4&gt;$N$186,8&gt;$N$187,((8-1)*$N$186+4)&gt;$N$188),"",IF(INDEX($P$188:$W$197,MOD(((8-1)*$N$186+4)-1,10)+1,INT((((8-1)*$N$186+4)-1)/10)+1)="","",INDEX($P$188:$W$197,MOD(((8-1)*$N$186+4)-1,10)+1,INT((((8-1)*$N$186+4)-1)/10)+1)))))</f>
        <v/>
      </c>
      <c r="H195" s="539">
        <f>IF($N$188="","",IF(OR(ISTEXT($N$186),ISTEXT($N$187),ISTEXT($N$188)),"",IF(OR(5&gt;$N$186,8&gt;$N$187,((8-1)*$N$186+5)&gt;$N$188),"",IF(INDEX($P$188:$W$197,MOD(((8-1)*$N$186+5)-1,10)+1,INT((((8-1)*$N$186+5)-1)/10)+1)="","",INDEX($P$188:$W$197,MOD(((8-1)*$N$186+5)-1,10)+1,INT((((8-1)*$N$186+5)-1)/10)+1)))))</f>
        <v/>
      </c>
      <c r="I195" s="539">
        <f>IF($N$188="","",IF(OR(ISTEXT($N$186),ISTEXT($N$187),ISTEXT($N$188)),"",IF(OR(6&gt;$N$186,8&gt;$N$187,((8-1)*$N$186+6)&gt;$N$188),"",IF(INDEX($P$188:$W$197,MOD(((8-1)*$N$186+6)-1,10)+1,INT((((8-1)*$N$186+6)-1)/10)+1)="","",INDEX($P$188:$W$197,MOD(((8-1)*$N$186+6)-1,10)+1,INT((((8-1)*$N$186+6)-1)/10)+1)))))</f>
        <v/>
      </c>
      <c r="J195" s="539">
        <f>IF($N$188="","",IF(OR(ISTEXT($N$186),ISTEXT($N$187),ISTEXT($N$188)),"",IF(OR(7&gt;$N$186,8&gt;$N$187,((8-1)*$N$186+7)&gt;$N$188),"",IF(INDEX($P$188:$W$197,MOD(((8-1)*$N$186+7)-1,10)+1,INT((((8-1)*$N$186+7)-1)/10)+1)="","",INDEX($P$188:$W$197,MOD(((8-1)*$N$186+7)-1,10)+1,INT((((8-1)*$N$186+7)-1)/10)+1)))))</f>
        <v/>
      </c>
      <c r="K195" s="539">
        <f>IF($N$188="","",IF(OR(ISTEXT($N$186),ISTEXT($N$187),ISTEXT($N$188)),"",IF(OR(8&gt;$N$186,8&gt;$N$187,((8-1)*$N$186+8)&gt;$N$188),"",IF(INDEX($P$188:$W$197,MOD(((8-1)*$N$186+8)-1,10)+1,INT((((8-1)*$N$186+8)-1)/10)+1)="","",INDEX($P$188:$W$197,MOD(((8-1)*$N$186+8)-1,10)+1,INT((((8-1)*$N$186+8)-1)/10)+1)))))</f>
        <v/>
      </c>
      <c r="L195" s="539">
        <f>IF($N$188="","",IF(OR(ISTEXT($N$186),ISTEXT($N$187),ISTEXT($N$188)),"",IF(OR(9&gt;$N$186,8&gt;$N$187,((8-1)*$N$186+9)&gt;$N$188),"",IF(INDEX($P$188:$W$197,MOD(((8-1)*$N$186+9)-1,10)+1,INT((((8-1)*$N$186+9)-1)/10)+1)="","",INDEX($P$188:$W$197,MOD(((8-1)*$N$186+9)-1,10)+1,INT((((8-1)*$N$186+9)-1)/10)+1)))))</f>
        <v/>
      </c>
      <c r="M195" s="539">
        <f>IF($N$188="","",IF(OR(ISTEXT($N$186),ISTEXT($N$187),ISTEXT($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IF($G$205="","",IF($D$205="Round",$G$205&amp;""" dia",$G$205&amp;""" x "&amp;$I$205&amp;""""))</f>
        <v/>
      </c>
      <c r="G203" s="173" t="n"/>
      <c r="H203" s="525">
        <f>IF(OR($D$205="",$G$205=""),"",IF($D$205="Round",IF(ISTEXT($G$205),"",ROUND(PI()*(($G$205-2*N($K$205))/2)^2/144,3)),IF($I$205="","",IF(OR(ISTEXT($G$205),ISTEXT($I$205)),"",ROUND(($G$205-2*N($K$205))*($I$205-2*N($K$205))/144,3)))))</f>
        <v/>
      </c>
      <c r="I203" s="189" t="n"/>
      <c r="J203" s="189" t="n"/>
      <c r="K203" s="189">
        <f>IF(N(J203)*N(H203)=0,"",ROUND(N(J203)*N(H203),0))</f>
        <v/>
      </c>
      <c r="L203" s="189">
        <f>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IF($N$205="","",IF($D$205="Round",$N$205&amp;" x 2 axes",IF($N$206="","",$N$205&amp;" x "&amp;$N$206)))</f>
        <v/>
      </c>
      <c r="N205" s="534">
        <f>IF(OR($D$205="",$G$205=""),"",IF($D$205="Round",IF(ISTEXT($G$205),"",IF($G$205&lt;=9,6,IF($G$205&lt;=12,8,10))),IF(ISTEXT($G$205),"",IF($G$205&lt;12,2,MIN(10,MAX(3,ROUNDUP($G$205/6,0)))))))</f>
        <v/>
      </c>
      <c r="P205" s="473" t="inlineStr">
        <is>
          <t>Quick entry – type readings in order (row by row of the grid), down this column then the next:</t>
        </is>
      </c>
    </row>
    <row r="206" ht="13.35" customHeight="1" s="162">
      <c r="B206" s="535" t="inlineStr">
        <is>
          <t>Depth↓ Pos→ (in)</t>
        </is>
      </c>
      <c r="C206" s="414" t="n"/>
      <c r="D206" s="535">
        <f>IF(ISTEXT($N$205),"",IF(OR($D$205="",$G$205="",1&gt;$N$205),"",IF($D$205="Round",IF(ISTEXT($G$205),"",ROUND(IF(1&lt;=$N$205/2,$G$205/2*(1-SQRT(($N$205-2*1+1)/$N$205)),$G$205-$G$205/2*(1-SQRT(($N$205-2*($N$205-1+1)+1)/$N$205))),1)),IF(ISTEXT($G$205),"",ROUND((1-0.5)*$G$205/$N$205,1)))))</f>
        <v/>
      </c>
      <c r="E206" s="535">
        <f>IF(ISTEXT($N$205),"",IF(OR($D$205="",$G$205="",2&gt;$N$205),"",IF($D$205="Round",IF(ISTEXT($G$205),"",ROUND(IF(2&lt;=$N$205/2,$G$205/2*(1-SQRT(($N$205-2*2+1)/$N$205)),$G$205-$G$205/2*(1-SQRT(($N$205-2*($N$205-2+1)+1)/$N$205))),1)),IF(ISTEXT($G$205),"",ROUND((2-0.5)*$G$205/$N$205,1)))))</f>
        <v/>
      </c>
      <c r="F206" s="535">
        <f>IF(ISTEXT($N$205),"",IF(OR($D$205="",$G$205="",3&gt;$N$205),"",IF($D$205="Round",IF(ISTEXT($G$205),"",ROUND(IF(3&lt;=$N$205/2,$G$205/2*(1-SQRT(($N$205-2*3+1)/$N$205)),$G$205-$G$205/2*(1-SQRT(($N$205-2*($N$205-3+1)+1)/$N$205))),1)),IF(ISTEXT($G$205),"",ROUND((3-0.5)*$G$205/$N$205,1)))))</f>
        <v/>
      </c>
      <c r="G206" s="535">
        <f>IF(ISTEXT($N$205),"",IF(OR($D$205="",$G$205="",4&gt;$N$205),"",IF($D$205="Round",IF(ISTEXT($G$205),"",ROUND(IF(4&lt;=$N$205/2,$G$205/2*(1-SQRT(($N$205-2*4+1)/$N$205)),$G$205-$G$205/2*(1-SQRT(($N$205-2*($N$205-4+1)+1)/$N$205))),1)),IF(ISTEXT($G$205),"",ROUND((4-0.5)*$G$205/$N$205,1)))))</f>
        <v/>
      </c>
      <c r="H206" s="535">
        <f>IF(ISTEXT($N$205),"",IF(OR($D$205="",$G$205="",5&gt;$N$205),"",IF($D$205="Round",IF(ISTEXT($G$205),"",ROUND(IF(5&lt;=$N$205/2,$G$205/2*(1-SQRT(($N$205-2*5+1)/$N$205)),$G$205-$G$205/2*(1-SQRT(($N$205-2*($N$205-5+1)+1)/$N$205))),1)),IF(ISTEXT($G$205),"",ROUND((5-0.5)*$G$205/$N$205,1)))))</f>
        <v/>
      </c>
      <c r="I206" s="535">
        <f>IF(ISTEXT($N$205),"",IF(OR($D$205="",$G$205="",6&gt;$N$205),"",IF($D$205="Round",IF(ISTEXT($G$205),"",ROUND(IF(6&lt;=$N$205/2,$G$205/2*(1-SQRT(($N$205-2*6+1)/$N$205)),$G$205-$G$205/2*(1-SQRT(($N$205-2*($N$205-6+1)+1)/$N$205))),1)),IF(ISTEXT($G$205),"",ROUND((6-0.5)*$G$205/$N$205,1)))))</f>
        <v/>
      </c>
      <c r="J206" s="535">
        <f>IF(ISTEXT($N$205),"",IF(OR($D$205="",$G$205="",7&gt;$N$205),"",IF($D$205="Round",IF(ISTEXT($G$205),"",ROUND(IF(7&lt;=$N$205/2,$G$205/2*(1-SQRT(($N$205-2*7+1)/$N$205)),$G$205-$G$205/2*(1-SQRT(($N$205-2*($N$205-7+1)+1)/$N$205))),1)),IF(ISTEXT($G$205),"",ROUND((7-0.5)*$G$205/$N$205,1)))))</f>
        <v/>
      </c>
      <c r="K206" s="535">
        <f>IF(ISTEXT($N$205),"",IF(OR($D$205="",$G$205="",8&gt;$N$205),"",IF($D$205="Round",IF(ISTEXT($G$205),"",ROUND(IF(8&lt;=$N$205/2,$G$205/2*(1-SQRT(($N$205-2*8+1)/$N$205)),$G$205-$G$205/2*(1-SQRT(($N$205-2*($N$205-8+1)+1)/$N$205))),1)),IF(ISTEXT($G$205),"",ROUND((8-0.5)*$G$205/$N$205,1)))))</f>
        <v/>
      </c>
      <c r="L206" s="535">
        <f>IF(ISTEXT($N$205),"",IF(OR($D$205="",$G$205="",9&gt;$N$205),"",IF($D$205="Round",IF(ISTEXT($G$205),"",ROUND(IF(9&lt;=$N$205/2,$G$205/2*(1-SQRT(($N$205-2*9+1)/$N$205)),$G$205-$G$205/2*(1-SQRT(($N$205-2*($N$205-9+1)+1)/$N$205))),1)),IF(ISTEXT($G$205),"",ROUND((9-0.5)*$G$205/$N$205,1)))))</f>
        <v/>
      </c>
      <c r="M206" s="535">
        <f>IF(ISTEXT($N$205),"",IF(OR($D$205="",$G$205="",10&gt;$N$205),"",IF($D$205="Round",IF(ISTEXT($G$205),"",ROUND(IF(10&lt;=$N$205/2,$G$205/2*(1-SQRT(($N$205-2*10+1)/$N$205)),$G$205-$G$205/2*(1-SQRT(($N$205-2*($N$205-10+1)+1)/$N$205))),1)),IF(ISTEXT($G$205),"",ROUND((10-0.5)*$G$205/$N$205,1)))))</f>
        <v/>
      </c>
      <c r="N206" s="534">
        <f>IF(OR($D$205="",$G$205=""),"",IF($D$205="Round",2,IF($I$205="","",IF(ISTEXT($I$205),"",IF($I$205&lt;12,2,MIN(8,MAX(3,ROUNDUP($I$205/6,0))))))))</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IF(OR($D$205="",$G$205=""),"",IF($D$205="Round",IF(1=1,"Axis 1 (0°)",IF(1=2,"Axis 2 (90°)","")),IF(ISTEXT($N$206),"",IF(1&gt;$N$206,"",IF(ISTEXT($I$205),"",ROUND((1-0.5)*$I$205/$N$206,1))))))</f>
        <v/>
      </c>
      <c r="C207" s="538" t="n"/>
      <c r="D207" s="539">
        <f>IF($N$207="","",IF(OR(ISTEXT($N$205),ISTEXT($N$206),ISTEXT($N$207)),"",IF(OR(1&gt;$N$205,1&gt;$N$206,((1-1)*$N$205+1)&gt;$N$207),"",IF(INDEX($P$207:$W$216,MOD(((1-1)*$N$205+1)-1,10)+1,INT((((1-1)*$N$205+1)-1)/10)+1)="","",INDEX($P$207:$W$216,MOD(((1-1)*$N$205+1)-1,10)+1,INT((((1-1)*$N$205+1)-1)/10)+1)))))</f>
        <v/>
      </c>
      <c r="E207" s="539">
        <f>IF($N$207="","",IF(OR(ISTEXT($N$205),ISTEXT($N$206),ISTEXT($N$207)),"",IF(OR(2&gt;$N$205,1&gt;$N$206,((1-1)*$N$205+2)&gt;$N$207),"",IF(INDEX($P$207:$W$216,MOD(((1-1)*$N$205+2)-1,10)+1,INT((((1-1)*$N$205+2)-1)/10)+1)="","",INDEX($P$207:$W$216,MOD(((1-1)*$N$205+2)-1,10)+1,INT((((1-1)*$N$205+2)-1)/10)+1)))))</f>
        <v/>
      </c>
      <c r="F207" s="539">
        <f>IF($N$207="","",IF(OR(ISTEXT($N$205),ISTEXT($N$206),ISTEXT($N$207)),"",IF(OR(3&gt;$N$205,1&gt;$N$206,((1-1)*$N$205+3)&gt;$N$207),"",IF(INDEX($P$207:$W$216,MOD(((1-1)*$N$205+3)-1,10)+1,INT((((1-1)*$N$205+3)-1)/10)+1)="","",INDEX($P$207:$W$216,MOD(((1-1)*$N$205+3)-1,10)+1,INT((((1-1)*$N$205+3)-1)/10)+1)))))</f>
        <v/>
      </c>
      <c r="G207" s="539">
        <f>IF($N$207="","",IF(OR(ISTEXT($N$205),ISTEXT($N$206),ISTEXT($N$207)),"",IF(OR(4&gt;$N$205,1&gt;$N$206,((1-1)*$N$205+4)&gt;$N$207),"",IF(INDEX($P$207:$W$216,MOD(((1-1)*$N$205+4)-1,10)+1,INT((((1-1)*$N$205+4)-1)/10)+1)="","",INDEX($P$207:$W$216,MOD(((1-1)*$N$205+4)-1,10)+1,INT((((1-1)*$N$205+4)-1)/10)+1)))))</f>
        <v/>
      </c>
      <c r="H207" s="539">
        <f>IF($N$207="","",IF(OR(ISTEXT($N$205),ISTEXT($N$206),ISTEXT($N$207)),"",IF(OR(5&gt;$N$205,1&gt;$N$206,((1-1)*$N$205+5)&gt;$N$207),"",IF(INDEX($P$207:$W$216,MOD(((1-1)*$N$205+5)-1,10)+1,INT((((1-1)*$N$205+5)-1)/10)+1)="","",INDEX($P$207:$W$216,MOD(((1-1)*$N$205+5)-1,10)+1,INT((((1-1)*$N$205+5)-1)/10)+1)))))</f>
        <v/>
      </c>
      <c r="I207" s="539">
        <f>IF($N$207="","",IF(OR(ISTEXT($N$205),ISTEXT($N$206),ISTEXT($N$207)),"",IF(OR(6&gt;$N$205,1&gt;$N$206,((1-1)*$N$205+6)&gt;$N$207),"",IF(INDEX($P$207:$W$216,MOD(((1-1)*$N$205+6)-1,10)+1,INT((((1-1)*$N$205+6)-1)/10)+1)="","",INDEX($P$207:$W$216,MOD(((1-1)*$N$205+6)-1,10)+1,INT((((1-1)*$N$205+6)-1)/10)+1)))))</f>
        <v/>
      </c>
      <c r="J207" s="539">
        <f>IF($N$207="","",IF(OR(ISTEXT($N$205),ISTEXT($N$206),ISTEXT($N$207)),"",IF(OR(7&gt;$N$205,1&gt;$N$206,((1-1)*$N$205+7)&gt;$N$207),"",IF(INDEX($P$207:$W$216,MOD(((1-1)*$N$205+7)-1,10)+1,INT((((1-1)*$N$205+7)-1)/10)+1)="","",INDEX($P$207:$W$216,MOD(((1-1)*$N$205+7)-1,10)+1,INT((((1-1)*$N$205+7)-1)/10)+1)))))</f>
        <v/>
      </c>
      <c r="K207" s="539">
        <f>IF($N$207="","",IF(OR(ISTEXT($N$205),ISTEXT($N$206),ISTEXT($N$207)),"",IF(OR(8&gt;$N$205,1&gt;$N$206,((1-1)*$N$205+8)&gt;$N$207),"",IF(INDEX($P$207:$W$216,MOD(((1-1)*$N$205+8)-1,10)+1,INT((((1-1)*$N$205+8)-1)/10)+1)="","",INDEX($P$207:$W$216,MOD(((1-1)*$N$205+8)-1,10)+1,INT((((1-1)*$N$205+8)-1)/10)+1)))))</f>
        <v/>
      </c>
      <c r="L207" s="539">
        <f>IF($N$207="","",IF(OR(ISTEXT($N$205),ISTEXT($N$206),ISTEXT($N$207)),"",IF(OR(9&gt;$N$205,1&gt;$N$206,((1-1)*$N$205+9)&gt;$N$207),"",IF(INDEX($P$207:$W$216,MOD(((1-1)*$N$205+9)-1,10)+1,INT((((1-1)*$N$205+9)-1)/10)+1)="","",INDEX($P$207:$W$216,MOD(((1-1)*$N$205+9)-1,10)+1,INT((((1-1)*$N$205+9)-1)/10)+1)))))</f>
        <v/>
      </c>
      <c r="M207" s="539">
        <f>IF($N$207="","",IF(OR(ISTEXT($N$205),ISTEXT($N$206),ISTEXT($N$207)),"",IF(OR(10&gt;$N$205,1&gt;$N$206,((1-1)*$N$205+10)&gt;$N$207),"",IF(INDEX($P$207:$W$216,MOD(((1-1)*$N$205+10)-1,10)+1,INT((((1-1)*$N$205+10)-1)/10)+1)="","",INDEX($P$207:$W$216,MOD(((1-1)*$N$205+10)-1,10)+1,INT((((1-1)*$N$205+10)-1)/10)+1)))))</f>
        <v/>
      </c>
      <c r="N207" s="534">
        <f>IF(OR(N205="",N206=""),"",IF(OR(ISTEXT(N205),ISTEXT(N206)),"",N205*N206))</f>
        <v/>
      </c>
      <c r="P207" s="540" t="n"/>
      <c r="Q207" s="540" t="n"/>
      <c r="R207" s="540" t="n"/>
      <c r="S207" s="540" t="n"/>
      <c r="T207" s="540" t="n"/>
      <c r="U207" s="540" t="n"/>
      <c r="V207" s="540" t="n"/>
      <c r="W207" s="540" t="n"/>
    </row>
    <row r="208" ht="13.35" customHeight="1" s="162">
      <c r="B208" s="537">
        <f>IF(OR($D$205="",$G$205=""),"",IF($D$205="Round",IF(2=1,"Axis 1 (0°)",IF(2=2,"Axis 2 (90°)","")),IF(ISTEXT($N$206),"",IF(2&gt;$N$206,"",IF(ISTEXT($I$205),"",ROUND((2-0.5)*$I$205/$N$206,1))))))</f>
        <v/>
      </c>
      <c r="C208" s="538" t="n"/>
      <c r="D208" s="539">
        <f>IF($N$207="","",IF(OR(ISTEXT($N$205),ISTEXT($N$206),ISTEXT($N$207)),"",IF(OR(1&gt;$N$205,2&gt;$N$206,((2-1)*$N$205+1)&gt;$N$207),"",IF(INDEX($P$207:$W$216,MOD(((2-1)*$N$205+1)-1,10)+1,INT((((2-1)*$N$205+1)-1)/10)+1)="","",INDEX($P$207:$W$216,MOD(((2-1)*$N$205+1)-1,10)+1,INT((((2-1)*$N$205+1)-1)/10)+1)))))</f>
        <v/>
      </c>
      <c r="E208" s="539">
        <f>IF($N$207="","",IF(OR(ISTEXT($N$205),ISTEXT($N$206),ISTEXT($N$207)),"",IF(OR(2&gt;$N$205,2&gt;$N$206,((2-1)*$N$205+2)&gt;$N$207),"",IF(INDEX($P$207:$W$216,MOD(((2-1)*$N$205+2)-1,10)+1,INT((((2-1)*$N$205+2)-1)/10)+1)="","",INDEX($P$207:$W$216,MOD(((2-1)*$N$205+2)-1,10)+1,INT((((2-1)*$N$205+2)-1)/10)+1)))))</f>
        <v/>
      </c>
      <c r="F208" s="539">
        <f>IF($N$207="","",IF(OR(ISTEXT($N$205),ISTEXT($N$206),ISTEXT($N$207)),"",IF(OR(3&gt;$N$205,2&gt;$N$206,((2-1)*$N$205+3)&gt;$N$207),"",IF(INDEX($P$207:$W$216,MOD(((2-1)*$N$205+3)-1,10)+1,INT((((2-1)*$N$205+3)-1)/10)+1)="","",INDEX($P$207:$W$216,MOD(((2-1)*$N$205+3)-1,10)+1,INT((((2-1)*$N$205+3)-1)/10)+1)))))</f>
        <v/>
      </c>
      <c r="G208" s="539">
        <f>IF($N$207="","",IF(OR(ISTEXT($N$205),ISTEXT($N$206),ISTEXT($N$207)),"",IF(OR(4&gt;$N$205,2&gt;$N$206,((2-1)*$N$205+4)&gt;$N$207),"",IF(INDEX($P$207:$W$216,MOD(((2-1)*$N$205+4)-1,10)+1,INT((((2-1)*$N$205+4)-1)/10)+1)="","",INDEX($P$207:$W$216,MOD(((2-1)*$N$205+4)-1,10)+1,INT((((2-1)*$N$205+4)-1)/10)+1)))))</f>
        <v/>
      </c>
      <c r="H208" s="539">
        <f>IF($N$207="","",IF(OR(ISTEXT($N$205),ISTEXT($N$206),ISTEXT($N$207)),"",IF(OR(5&gt;$N$205,2&gt;$N$206,((2-1)*$N$205+5)&gt;$N$207),"",IF(INDEX($P$207:$W$216,MOD(((2-1)*$N$205+5)-1,10)+1,INT((((2-1)*$N$205+5)-1)/10)+1)="","",INDEX($P$207:$W$216,MOD(((2-1)*$N$205+5)-1,10)+1,INT((((2-1)*$N$205+5)-1)/10)+1)))))</f>
        <v/>
      </c>
      <c r="I208" s="539">
        <f>IF($N$207="","",IF(OR(ISTEXT($N$205),ISTEXT($N$206),ISTEXT($N$207)),"",IF(OR(6&gt;$N$205,2&gt;$N$206,((2-1)*$N$205+6)&gt;$N$207),"",IF(INDEX($P$207:$W$216,MOD(((2-1)*$N$205+6)-1,10)+1,INT((((2-1)*$N$205+6)-1)/10)+1)="","",INDEX($P$207:$W$216,MOD(((2-1)*$N$205+6)-1,10)+1,INT((((2-1)*$N$205+6)-1)/10)+1)))))</f>
        <v/>
      </c>
      <c r="J208" s="539">
        <f>IF($N$207="","",IF(OR(ISTEXT($N$205),ISTEXT($N$206),ISTEXT($N$207)),"",IF(OR(7&gt;$N$205,2&gt;$N$206,((2-1)*$N$205+7)&gt;$N$207),"",IF(INDEX($P$207:$W$216,MOD(((2-1)*$N$205+7)-1,10)+1,INT((((2-1)*$N$205+7)-1)/10)+1)="","",INDEX($P$207:$W$216,MOD(((2-1)*$N$205+7)-1,10)+1,INT((((2-1)*$N$205+7)-1)/10)+1)))))</f>
        <v/>
      </c>
      <c r="K208" s="539">
        <f>IF($N$207="","",IF(OR(ISTEXT($N$205),ISTEXT($N$206),ISTEXT($N$207)),"",IF(OR(8&gt;$N$205,2&gt;$N$206,((2-1)*$N$205+8)&gt;$N$207),"",IF(INDEX($P$207:$W$216,MOD(((2-1)*$N$205+8)-1,10)+1,INT((((2-1)*$N$205+8)-1)/10)+1)="","",INDEX($P$207:$W$216,MOD(((2-1)*$N$205+8)-1,10)+1,INT((((2-1)*$N$205+8)-1)/10)+1)))))</f>
        <v/>
      </c>
      <c r="L208" s="539">
        <f>IF($N$207="","",IF(OR(ISTEXT($N$205),ISTEXT($N$206),ISTEXT($N$207)),"",IF(OR(9&gt;$N$205,2&gt;$N$206,((2-1)*$N$205+9)&gt;$N$207),"",IF(INDEX($P$207:$W$216,MOD(((2-1)*$N$205+9)-1,10)+1,INT((((2-1)*$N$205+9)-1)/10)+1)="","",INDEX($P$207:$W$216,MOD(((2-1)*$N$205+9)-1,10)+1,INT((((2-1)*$N$205+9)-1)/10)+1)))))</f>
        <v/>
      </c>
      <c r="M208" s="539">
        <f>IF($N$207="","",IF(OR(ISTEXT($N$205),ISTEXT($N$206),ISTEXT($N$207)),"",IF(OR(10&gt;$N$205,2&gt;$N$206,((2-1)*$N$205+10)&gt;$N$207),"",IF(INDEX($P$207:$W$216,MOD(((2-1)*$N$205+10)-1,10)+1,INT((((2-1)*$N$205+10)-1)/10)+1)="","",INDEX($P$207:$W$216,MOD(((2-1)*$N$205+10)-1,10)+1,INT((((2-1)*$N$205+10)-1)/10)+1)))))</f>
        <v/>
      </c>
      <c r="P208" s="540" t="n"/>
      <c r="Q208" s="540" t="n"/>
      <c r="R208" s="540" t="n"/>
      <c r="S208" s="540" t="n"/>
      <c r="T208" s="540" t="n"/>
      <c r="U208" s="540" t="n"/>
      <c r="V208" s="540" t="n"/>
      <c r="W208" s="540" t="n"/>
    </row>
    <row r="209" ht="13.35" customHeight="1" s="162">
      <c r="B209" s="537">
        <f>IF(OR($D$205="",$G$205=""),"",IF($D$205="Round",IF(3=1,"Axis 1 (0°)",IF(3=2,"Axis 2 (90°)","")),IF(ISTEXT($N$206),"",IF(3&gt;$N$206,"",IF(ISTEXT($I$205),"",ROUND((3-0.5)*$I$205/$N$206,1))))))</f>
        <v/>
      </c>
      <c r="C209" s="538" t="n"/>
      <c r="D209" s="539">
        <f>IF($N$207="","",IF(OR(ISTEXT($N$205),ISTEXT($N$206),ISTEXT($N$207)),"",IF(OR(1&gt;$N$205,3&gt;$N$206,((3-1)*$N$205+1)&gt;$N$207),"",IF(INDEX($P$207:$W$216,MOD(((3-1)*$N$205+1)-1,10)+1,INT((((3-1)*$N$205+1)-1)/10)+1)="","",INDEX($P$207:$W$216,MOD(((3-1)*$N$205+1)-1,10)+1,INT((((3-1)*$N$205+1)-1)/10)+1)))))</f>
        <v/>
      </c>
      <c r="E209" s="539">
        <f>IF($N$207="","",IF(OR(ISTEXT($N$205),ISTEXT($N$206),ISTEXT($N$207)),"",IF(OR(2&gt;$N$205,3&gt;$N$206,((3-1)*$N$205+2)&gt;$N$207),"",IF(INDEX($P$207:$W$216,MOD(((3-1)*$N$205+2)-1,10)+1,INT((((3-1)*$N$205+2)-1)/10)+1)="","",INDEX($P$207:$W$216,MOD(((3-1)*$N$205+2)-1,10)+1,INT((((3-1)*$N$205+2)-1)/10)+1)))))</f>
        <v/>
      </c>
      <c r="F209" s="539">
        <f>IF($N$207="","",IF(OR(ISTEXT($N$205),ISTEXT($N$206),ISTEXT($N$207)),"",IF(OR(3&gt;$N$205,3&gt;$N$206,((3-1)*$N$205+3)&gt;$N$207),"",IF(INDEX($P$207:$W$216,MOD(((3-1)*$N$205+3)-1,10)+1,INT((((3-1)*$N$205+3)-1)/10)+1)="","",INDEX($P$207:$W$216,MOD(((3-1)*$N$205+3)-1,10)+1,INT((((3-1)*$N$205+3)-1)/10)+1)))))</f>
        <v/>
      </c>
      <c r="G209" s="539">
        <f>IF($N$207="","",IF(OR(ISTEXT($N$205),ISTEXT($N$206),ISTEXT($N$207)),"",IF(OR(4&gt;$N$205,3&gt;$N$206,((3-1)*$N$205+4)&gt;$N$207),"",IF(INDEX($P$207:$W$216,MOD(((3-1)*$N$205+4)-1,10)+1,INT((((3-1)*$N$205+4)-1)/10)+1)="","",INDEX($P$207:$W$216,MOD(((3-1)*$N$205+4)-1,10)+1,INT((((3-1)*$N$205+4)-1)/10)+1)))))</f>
        <v/>
      </c>
      <c r="H209" s="539">
        <f>IF($N$207="","",IF(OR(ISTEXT($N$205),ISTEXT($N$206),ISTEXT($N$207)),"",IF(OR(5&gt;$N$205,3&gt;$N$206,((3-1)*$N$205+5)&gt;$N$207),"",IF(INDEX($P$207:$W$216,MOD(((3-1)*$N$205+5)-1,10)+1,INT((((3-1)*$N$205+5)-1)/10)+1)="","",INDEX($P$207:$W$216,MOD(((3-1)*$N$205+5)-1,10)+1,INT((((3-1)*$N$205+5)-1)/10)+1)))))</f>
        <v/>
      </c>
      <c r="I209" s="539">
        <f>IF($N$207="","",IF(OR(ISTEXT($N$205),ISTEXT($N$206),ISTEXT($N$207)),"",IF(OR(6&gt;$N$205,3&gt;$N$206,((3-1)*$N$205+6)&gt;$N$207),"",IF(INDEX($P$207:$W$216,MOD(((3-1)*$N$205+6)-1,10)+1,INT((((3-1)*$N$205+6)-1)/10)+1)="","",INDEX($P$207:$W$216,MOD(((3-1)*$N$205+6)-1,10)+1,INT((((3-1)*$N$205+6)-1)/10)+1)))))</f>
        <v/>
      </c>
      <c r="J209" s="539">
        <f>IF($N$207="","",IF(OR(ISTEXT($N$205),ISTEXT($N$206),ISTEXT($N$207)),"",IF(OR(7&gt;$N$205,3&gt;$N$206,((3-1)*$N$205+7)&gt;$N$207),"",IF(INDEX($P$207:$W$216,MOD(((3-1)*$N$205+7)-1,10)+1,INT((((3-1)*$N$205+7)-1)/10)+1)="","",INDEX($P$207:$W$216,MOD(((3-1)*$N$205+7)-1,10)+1,INT((((3-1)*$N$205+7)-1)/10)+1)))))</f>
        <v/>
      </c>
      <c r="K209" s="539">
        <f>IF($N$207="","",IF(OR(ISTEXT($N$205),ISTEXT($N$206),ISTEXT($N$207)),"",IF(OR(8&gt;$N$205,3&gt;$N$206,((3-1)*$N$205+8)&gt;$N$207),"",IF(INDEX($P$207:$W$216,MOD(((3-1)*$N$205+8)-1,10)+1,INT((((3-1)*$N$205+8)-1)/10)+1)="","",INDEX($P$207:$W$216,MOD(((3-1)*$N$205+8)-1,10)+1,INT((((3-1)*$N$205+8)-1)/10)+1)))))</f>
        <v/>
      </c>
      <c r="L209" s="539">
        <f>IF($N$207="","",IF(OR(ISTEXT($N$205),ISTEXT($N$206),ISTEXT($N$207)),"",IF(OR(9&gt;$N$205,3&gt;$N$206,((3-1)*$N$205+9)&gt;$N$207),"",IF(INDEX($P$207:$W$216,MOD(((3-1)*$N$205+9)-1,10)+1,INT((((3-1)*$N$205+9)-1)/10)+1)="","",INDEX($P$207:$W$216,MOD(((3-1)*$N$205+9)-1,10)+1,INT((((3-1)*$N$205+9)-1)/10)+1)))))</f>
        <v/>
      </c>
      <c r="M209" s="539">
        <f>IF($N$207="","",IF(OR(ISTEXT($N$205),ISTEXT($N$206),ISTEXT($N$207)),"",IF(OR(10&gt;$N$205,3&gt;$N$206,((3-1)*$N$205+10)&gt;$N$207),"",IF(INDEX($P$207:$W$216,MOD(((3-1)*$N$205+10)-1,10)+1,INT((((3-1)*$N$205+10)-1)/10)+1)="","",INDEX($P$207:$W$216,MOD(((3-1)*$N$205+10)-1,10)+1,INT((((3-1)*$N$205+10)-1)/10)+1)))))</f>
        <v/>
      </c>
      <c r="P209" s="540" t="n"/>
      <c r="Q209" s="540" t="n"/>
      <c r="R209" s="540" t="n"/>
      <c r="S209" s="540" t="n"/>
      <c r="T209" s="540" t="n"/>
      <c r="U209" s="540" t="n"/>
      <c r="V209" s="540" t="n"/>
      <c r="W209" s="540" t="n"/>
    </row>
    <row r="210" ht="13.35" customHeight="1" s="162">
      <c r="B210" s="537">
        <f>IF(OR($D$205="",$G$205=""),"",IF($D$205="Round",IF(4=1,"Axis 1 (0°)",IF(4=2,"Axis 2 (90°)","")),IF(ISTEXT($N$206),"",IF(4&gt;$N$206,"",IF(ISTEXT($I$205),"",ROUND((4-0.5)*$I$205/$N$206,1))))))</f>
        <v/>
      </c>
      <c r="C210" s="538" t="n"/>
      <c r="D210" s="539">
        <f>IF($N$207="","",IF(OR(ISTEXT($N$205),ISTEXT($N$206),ISTEXT($N$207)),"",IF(OR(1&gt;$N$205,4&gt;$N$206,((4-1)*$N$205+1)&gt;$N$207),"",IF(INDEX($P$207:$W$216,MOD(((4-1)*$N$205+1)-1,10)+1,INT((((4-1)*$N$205+1)-1)/10)+1)="","",INDEX($P$207:$W$216,MOD(((4-1)*$N$205+1)-1,10)+1,INT((((4-1)*$N$205+1)-1)/10)+1)))))</f>
        <v/>
      </c>
      <c r="E210" s="539">
        <f>IF($N$207="","",IF(OR(ISTEXT($N$205),ISTEXT($N$206),ISTEXT($N$207)),"",IF(OR(2&gt;$N$205,4&gt;$N$206,((4-1)*$N$205+2)&gt;$N$207),"",IF(INDEX($P$207:$W$216,MOD(((4-1)*$N$205+2)-1,10)+1,INT((((4-1)*$N$205+2)-1)/10)+1)="","",INDEX($P$207:$W$216,MOD(((4-1)*$N$205+2)-1,10)+1,INT((((4-1)*$N$205+2)-1)/10)+1)))))</f>
        <v/>
      </c>
      <c r="F210" s="539">
        <f>IF($N$207="","",IF(OR(ISTEXT($N$205),ISTEXT($N$206),ISTEXT($N$207)),"",IF(OR(3&gt;$N$205,4&gt;$N$206,((4-1)*$N$205+3)&gt;$N$207),"",IF(INDEX($P$207:$W$216,MOD(((4-1)*$N$205+3)-1,10)+1,INT((((4-1)*$N$205+3)-1)/10)+1)="","",INDEX($P$207:$W$216,MOD(((4-1)*$N$205+3)-1,10)+1,INT((((4-1)*$N$205+3)-1)/10)+1)))))</f>
        <v/>
      </c>
      <c r="G210" s="539">
        <f>IF($N$207="","",IF(OR(ISTEXT($N$205),ISTEXT($N$206),ISTEXT($N$207)),"",IF(OR(4&gt;$N$205,4&gt;$N$206,((4-1)*$N$205+4)&gt;$N$207),"",IF(INDEX($P$207:$W$216,MOD(((4-1)*$N$205+4)-1,10)+1,INT((((4-1)*$N$205+4)-1)/10)+1)="","",INDEX($P$207:$W$216,MOD(((4-1)*$N$205+4)-1,10)+1,INT((((4-1)*$N$205+4)-1)/10)+1)))))</f>
        <v/>
      </c>
      <c r="H210" s="539">
        <f>IF($N$207="","",IF(OR(ISTEXT($N$205),ISTEXT($N$206),ISTEXT($N$207)),"",IF(OR(5&gt;$N$205,4&gt;$N$206,((4-1)*$N$205+5)&gt;$N$207),"",IF(INDEX($P$207:$W$216,MOD(((4-1)*$N$205+5)-1,10)+1,INT((((4-1)*$N$205+5)-1)/10)+1)="","",INDEX($P$207:$W$216,MOD(((4-1)*$N$205+5)-1,10)+1,INT((((4-1)*$N$205+5)-1)/10)+1)))))</f>
        <v/>
      </c>
      <c r="I210" s="539">
        <f>IF($N$207="","",IF(OR(ISTEXT($N$205),ISTEXT($N$206),ISTEXT($N$207)),"",IF(OR(6&gt;$N$205,4&gt;$N$206,((4-1)*$N$205+6)&gt;$N$207),"",IF(INDEX($P$207:$W$216,MOD(((4-1)*$N$205+6)-1,10)+1,INT((((4-1)*$N$205+6)-1)/10)+1)="","",INDEX($P$207:$W$216,MOD(((4-1)*$N$205+6)-1,10)+1,INT((((4-1)*$N$205+6)-1)/10)+1)))))</f>
        <v/>
      </c>
      <c r="J210" s="539">
        <f>IF($N$207="","",IF(OR(ISTEXT($N$205),ISTEXT($N$206),ISTEXT($N$207)),"",IF(OR(7&gt;$N$205,4&gt;$N$206,((4-1)*$N$205+7)&gt;$N$207),"",IF(INDEX($P$207:$W$216,MOD(((4-1)*$N$205+7)-1,10)+1,INT((((4-1)*$N$205+7)-1)/10)+1)="","",INDEX($P$207:$W$216,MOD(((4-1)*$N$205+7)-1,10)+1,INT((((4-1)*$N$205+7)-1)/10)+1)))))</f>
        <v/>
      </c>
      <c r="K210" s="539">
        <f>IF($N$207="","",IF(OR(ISTEXT($N$205),ISTEXT($N$206),ISTEXT($N$207)),"",IF(OR(8&gt;$N$205,4&gt;$N$206,((4-1)*$N$205+8)&gt;$N$207),"",IF(INDEX($P$207:$W$216,MOD(((4-1)*$N$205+8)-1,10)+1,INT((((4-1)*$N$205+8)-1)/10)+1)="","",INDEX($P$207:$W$216,MOD(((4-1)*$N$205+8)-1,10)+1,INT((((4-1)*$N$205+8)-1)/10)+1)))))</f>
        <v/>
      </c>
      <c r="L210" s="539">
        <f>IF($N$207="","",IF(OR(ISTEXT($N$205),ISTEXT($N$206),ISTEXT($N$207)),"",IF(OR(9&gt;$N$205,4&gt;$N$206,((4-1)*$N$205+9)&gt;$N$207),"",IF(INDEX($P$207:$W$216,MOD(((4-1)*$N$205+9)-1,10)+1,INT((((4-1)*$N$205+9)-1)/10)+1)="","",INDEX($P$207:$W$216,MOD(((4-1)*$N$205+9)-1,10)+1,INT((((4-1)*$N$205+9)-1)/10)+1)))))</f>
        <v/>
      </c>
      <c r="M210" s="539">
        <f>IF($N$207="","",IF(OR(ISTEXT($N$205),ISTEXT($N$206),ISTEXT($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IF(OR($D$205="",$G$205=""),"",IF($D$205="Round",IF(5=1,"Axis 1 (0°)",IF(5=2,"Axis 2 (90°)","")),IF(ISTEXT($N$206),"",IF(5&gt;$N$206,"",IF(ISTEXT($I$205),"",ROUND((5-0.5)*$I$205/$N$206,1))))))</f>
        <v/>
      </c>
      <c r="C211" s="538" t="n"/>
      <c r="D211" s="539">
        <f>IF($N$207="","",IF(OR(ISTEXT($N$205),ISTEXT($N$206),ISTEXT($N$207)),"",IF(OR(1&gt;$N$205,5&gt;$N$206,((5-1)*$N$205+1)&gt;$N$207),"",IF(INDEX($P$207:$W$216,MOD(((5-1)*$N$205+1)-1,10)+1,INT((((5-1)*$N$205+1)-1)/10)+1)="","",INDEX($P$207:$W$216,MOD(((5-1)*$N$205+1)-1,10)+1,INT((((5-1)*$N$205+1)-1)/10)+1)))))</f>
        <v/>
      </c>
      <c r="E211" s="539">
        <f>IF($N$207="","",IF(OR(ISTEXT($N$205),ISTEXT($N$206),ISTEXT($N$207)),"",IF(OR(2&gt;$N$205,5&gt;$N$206,((5-1)*$N$205+2)&gt;$N$207),"",IF(INDEX($P$207:$W$216,MOD(((5-1)*$N$205+2)-1,10)+1,INT((((5-1)*$N$205+2)-1)/10)+1)="","",INDEX($P$207:$W$216,MOD(((5-1)*$N$205+2)-1,10)+1,INT((((5-1)*$N$205+2)-1)/10)+1)))))</f>
        <v/>
      </c>
      <c r="F211" s="539">
        <f>IF($N$207="","",IF(OR(ISTEXT($N$205),ISTEXT($N$206),ISTEXT($N$207)),"",IF(OR(3&gt;$N$205,5&gt;$N$206,((5-1)*$N$205+3)&gt;$N$207),"",IF(INDEX($P$207:$W$216,MOD(((5-1)*$N$205+3)-1,10)+1,INT((((5-1)*$N$205+3)-1)/10)+1)="","",INDEX($P$207:$W$216,MOD(((5-1)*$N$205+3)-1,10)+1,INT((((5-1)*$N$205+3)-1)/10)+1)))))</f>
        <v/>
      </c>
      <c r="G211" s="539">
        <f>IF($N$207="","",IF(OR(ISTEXT($N$205),ISTEXT($N$206),ISTEXT($N$207)),"",IF(OR(4&gt;$N$205,5&gt;$N$206,((5-1)*$N$205+4)&gt;$N$207),"",IF(INDEX($P$207:$W$216,MOD(((5-1)*$N$205+4)-1,10)+1,INT((((5-1)*$N$205+4)-1)/10)+1)="","",INDEX($P$207:$W$216,MOD(((5-1)*$N$205+4)-1,10)+1,INT((((5-1)*$N$205+4)-1)/10)+1)))))</f>
        <v/>
      </c>
      <c r="H211" s="539">
        <f>IF($N$207="","",IF(OR(ISTEXT($N$205),ISTEXT($N$206),ISTEXT($N$207)),"",IF(OR(5&gt;$N$205,5&gt;$N$206,((5-1)*$N$205+5)&gt;$N$207),"",IF(INDEX($P$207:$W$216,MOD(((5-1)*$N$205+5)-1,10)+1,INT((((5-1)*$N$205+5)-1)/10)+1)="","",INDEX($P$207:$W$216,MOD(((5-1)*$N$205+5)-1,10)+1,INT((((5-1)*$N$205+5)-1)/10)+1)))))</f>
        <v/>
      </c>
      <c r="I211" s="539">
        <f>IF($N$207="","",IF(OR(ISTEXT($N$205),ISTEXT($N$206),ISTEXT($N$207)),"",IF(OR(6&gt;$N$205,5&gt;$N$206,((5-1)*$N$205+6)&gt;$N$207),"",IF(INDEX($P$207:$W$216,MOD(((5-1)*$N$205+6)-1,10)+1,INT((((5-1)*$N$205+6)-1)/10)+1)="","",INDEX($P$207:$W$216,MOD(((5-1)*$N$205+6)-1,10)+1,INT((((5-1)*$N$205+6)-1)/10)+1)))))</f>
        <v/>
      </c>
      <c r="J211" s="539">
        <f>IF($N$207="","",IF(OR(ISTEXT($N$205),ISTEXT($N$206),ISTEXT($N$207)),"",IF(OR(7&gt;$N$205,5&gt;$N$206,((5-1)*$N$205+7)&gt;$N$207),"",IF(INDEX($P$207:$W$216,MOD(((5-1)*$N$205+7)-1,10)+1,INT((((5-1)*$N$205+7)-1)/10)+1)="","",INDEX($P$207:$W$216,MOD(((5-1)*$N$205+7)-1,10)+1,INT((((5-1)*$N$205+7)-1)/10)+1)))))</f>
        <v/>
      </c>
      <c r="K211" s="539">
        <f>IF($N$207="","",IF(OR(ISTEXT($N$205),ISTEXT($N$206),ISTEXT($N$207)),"",IF(OR(8&gt;$N$205,5&gt;$N$206,((5-1)*$N$205+8)&gt;$N$207),"",IF(INDEX($P$207:$W$216,MOD(((5-1)*$N$205+8)-1,10)+1,INT((((5-1)*$N$205+8)-1)/10)+1)="","",INDEX($P$207:$W$216,MOD(((5-1)*$N$205+8)-1,10)+1,INT((((5-1)*$N$205+8)-1)/10)+1)))))</f>
        <v/>
      </c>
      <c r="L211" s="539">
        <f>IF($N$207="","",IF(OR(ISTEXT($N$205),ISTEXT($N$206),ISTEXT($N$207)),"",IF(OR(9&gt;$N$205,5&gt;$N$206,((5-1)*$N$205+9)&gt;$N$207),"",IF(INDEX($P$207:$W$216,MOD(((5-1)*$N$205+9)-1,10)+1,INT((((5-1)*$N$205+9)-1)/10)+1)="","",INDEX($P$207:$W$216,MOD(((5-1)*$N$205+9)-1,10)+1,INT((((5-1)*$N$205+9)-1)/10)+1)))))</f>
        <v/>
      </c>
      <c r="M211" s="539">
        <f>IF($N$207="","",IF(OR(ISTEXT($N$205),ISTEXT($N$206),ISTEXT($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IF(OR($D$205="",$G$205=""),"",IF($D$205="Round",IF(6=1,"Axis 1 (0°)",IF(6=2,"Axis 2 (90°)","")),IF(ISTEXT($N$206),"",IF(6&gt;$N$206,"",IF(ISTEXT($I$205),"",ROUND((6-0.5)*$I$205/$N$206,1))))))</f>
        <v/>
      </c>
      <c r="C212" s="538" t="n"/>
      <c r="D212" s="539">
        <f>IF($N$207="","",IF(OR(ISTEXT($N$205),ISTEXT($N$206),ISTEXT($N$207)),"",IF(OR(1&gt;$N$205,6&gt;$N$206,((6-1)*$N$205+1)&gt;$N$207),"",IF(INDEX($P$207:$W$216,MOD(((6-1)*$N$205+1)-1,10)+1,INT((((6-1)*$N$205+1)-1)/10)+1)="","",INDEX($P$207:$W$216,MOD(((6-1)*$N$205+1)-1,10)+1,INT((((6-1)*$N$205+1)-1)/10)+1)))))</f>
        <v/>
      </c>
      <c r="E212" s="539">
        <f>IF($N$207="","",IF(OR(ISTEXT($N$205),ISTEXT($N$206),ISTEXT($N$207)),"",IF(OR(2&gt;$N$205,6&gt;$N$206,((6-1)*$N$205+2)&gt;$N$207),"",IF(INDEX($P$207:$W$216,MOD(((6-1)*$N$205+2)-1,10)+1,INT((((6-1)*$N$205+2)-1)/10)+1)="","",INDEX($P$207:$W$216,MOD(((6-1)*$N$205+2)-1,10)+1,INT((((6-1)*$N$205+2)-1)/10)+1)))))</f>
        <v/>
      </c>
      <c r="F212" s="539">
        <f>IF($N$207="","",IF(OR(ISTEXT($N$205),ISTEXT($N$206),ISTEXT($N$207)),"",IF(OR(3&gt;$N$205,6&gt;$N$206,((6-1)*$N$205+3)&gt;$N$207),"",IF(INDEX($P$207:$W$216,MOD(((6-1)*$N$205+3)-1,10)+1,INT((((6-1)*$N$205+3)-1)/10)+1)="","",INDEX($P$207:$W$216,MOD(((6-1)*$N$205+3)-1,10)+1,INT((((6-1)*$N$205+3)-1)/10)+1)))))</f>
        <v/>
      </c>
      <c r="G212" s="539">
        <f>IF($N$207="","",IF(OR(ISTEXT($N$205),ISTEXT($N$206),ISTEXT($N$207)),"",IF(OR(4&gt;$N$205,6&gt;$N$206,((6-1)*$N$205+4)&gt;$N$207),"",IF(INDEX($P$207:$W$216,MOD(((6-1)*$N$205+4)-1,10)+1,INT((((6-1)*$N$205+4)-1)/10)+1)="","",INDEX($P$207:$W$216,MOD(((6-1)*$N$205+4)-1,10)+1,INT((((6-1)*$N$205+4)-1)/10)+1)))))</f>
        <v/>
      </c>
      <c r="H212" s="539">
        <f>IF($N$207="","",IF(OR(ISTEXT($N$205),ISTEXT($N$206),ISTEXT($N$207)),"",IF(OR(5&gt;$N$205,6&gt;$N$206,((6-1)*$N$205+5)&gt;$N$207),"",IF(INDEX($P$207:$W$216,MOD(((6-1)*$N$205+5)-1,10)+1,INT((((6-1)*$N$205+5)-1)/10)+1)="","",INDEX($P$207:$W$216,MOD(((6-1)*$N$205+5)-1,10)+1,INT((((6-1)*$N$205+5)-1)/10)+1)))))</f>
        <v/>
      </c>
      <c r="I212" s="539">
        <f>IF($N$207="","",IF(OR(ISTEXT($N$205),ISTEXT($N$206),ISTEXT($N$207)),"",IF(OR(6&gt;$N$205,6&gt;$N$206,((6-1)*$N$205+6)&gt;$N$207),"",IF(INDEX($P$207:$W$216,MOD(((6-1)*$N$205+6)-1,10)+1,INT((((6-1)*$N$205+6)-1)/10)+1)="","",INDEX($P$207:$W$216,MOD(((6-1)*$N$205+6)-1,10)+1,INT((((6-1)*$N$205+6)-1)/10)+1)))))</f>
        <v/>
      </c>
      <c r="J212" s="539">
        <f>IF($N$207="","",IF(OR(ISTEXT($N$205),ISTEXT($N$206),ISTEXT($N$207)),"",IF(OR(7&gt;$N$205,6&gt;$N$206,((6-1)*$N$205+7)&gt;$N$207),"",IF(INDEX($P$207:$W$216,MOD(((6-1)*$N$205+7)-1,10)+1,INT((((6-1)*$N$205+7)-1)/10)+1)="","",INDEX($P$207:$W$216,MOD(((6-1)*$N$205+7)-1,10)+1,INT((((6-1)*$N$205+7)-1)/10)+1)))))</f>
        <v/>
      </c>
      <c r="K212" s="539">
        <f>IF($N$207="","",IF(OR(ISTEXT($N$205),ISTEXT($N$206),ISTEXT($N$207)),"",IF(OR(8&gt;$N$205,6&gt;$N$206,((6-1)*$N$205+8)&gt;$N$207),"",IF(INDEX($P$207:$W$216,MOD(((6-1)*$N$205+8)-1,10)+1,INT((((6-1)*$N$205+8)-1)/10)+1)="","",INDEX($P$207:$W$216,MOD(((6-1)*$N$205+8)-1,10)+1,INT((((6-1)*$N$205+8)-1)/10)+1)))))</f>
        <v/>
      </c>
      <c r="L212" s="539">
        <f>IF($N$207="","",IF(OR(ISTEXT($N$205),ISTEXT($N$206),ISTEXT($N$207)),"",IF(OR(9&gt;$N$205,6&gt;$N$206,((6-1)*$N$205+9)&gt;$N$207),"",IF(INDEX($P$207:$W$216,MOD(((6-1)*$N$205+9)-1,10)+1,INT((((6-1)*$N$205+9)-1)/10)+1)="","",INDEX($P$207:$W$216,MOD(((6-1)*$N$205+9)-1,10)+1,INT((((6-1)*$N$205+9)-1)/10)+1)))))</f>
        <v/>
      </c>
      <c r="M212" s="539">
        <f>IF($N$207="","",IF(OR(ISTEXT($N$205),ISTEXT($N$206),ISTEXT($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IF(OR($D$205="",$G$205=""),"",IF($D$205="Round",IF(7=1,"Axis 1 (0°)",IF(7=2,"Axis 2 (90°)","")),IF(ISTEXT($N$206),"",IF(7&gt;$N$206,"",IF(ISTEXT($I$205),"",ROUND((7-0.5)*$I$205/$N$206,1))))))</f>
        <v/>
      </c>
      <c r="C213" s="538" t="n"/>
      <c r="D213" s="539">
        <f>IF($N$207="","",IF(OR(ISTEXT($N$205),ISTEXT($N$206),ISTEXT($N$207)),"",IF(OR(1&gt;$N$205,7&gt;$N$206,((7-1)*$N$205+1)&gt;$N$207),"",IF(INDEX($P$207:$W$216,MOD(((7-1)*$N$205+1)-1,10)+1,INT((((7-1)*$N$205+1)-1)/10)+1)="","",INDEX($P$207:$W$216,MOD(((7-1)*$N$205+1)-1,10)+1,INT((((7-1)*$N$205+1)-1)/10)+1)))))</f>
        <v/>
      </c>
      <c r="E213" s="539">
        <f>IF($N$207="","",IF(OR(ISTEXT($N$205),ISTEXT($N$206),ISTEXT($N$207)),"",IF(OR(2&gt;$N$205,7&gt;$N$206,((7-1)*$N$205+2)&gt;$N$207),"",IF(INDEX($P$207:$W$216,MOD(((7-1)*$N$205+2)-1,10)+1,INT((((7-1)*$N$205+2)-1)/10)+1)="","",INDEX($P$207:$W$216,MOD(((7-1)*$N$205+2)-1,10)+1,INT((((7-1)*$N$205+2)-1)/10)+1)))))</f>
        <v/>
      </c>
      <c r="F213" s="539">
        <f>IF($N$207="","",IF(OR(ISTEXT($N$205),ISTEXT($N$206),ISTEXT($N$207)),"",IF(OR(3&gt;$N$205,7&gt;$N$206,((7-1)*$N$205+3)&gt;$N$207),"",IF(INDEX($P$207:$W$216,MOD(((7-1)*$N$205+3)-1,10)+1,INT((((7-1)*$N$205+3)-1)/10)+1)="","",INDEX($P$207:$W$216,MOD(((7-1)*$N$205+3)-1,10)+1,INT((((7-1)*$N$205+3)-1)/10)+1)))))</f>
        <v/>
      </c>
      <c r="G213" s="539">
        <f>IF($N$207="","",IF(OR(ISTEXT($N$205),ISTEXT($N$206),ISTEXT($N$207)),"",IF(OR(4&gt;$N$205,7&gt;$N$206,((7-1)*$N$205+4)&gt;$N$207),"",IF(INDEX($P$207:$W$216,MOD(((7-1)*$N$205+4)-1,10)+1,INT((((7-1)*$N$205+4)-1)/10)+1)="","",INDEX($P$207:$W$216,MOD(((7-1)*$N$205+4)-1,10)+1,INT((((7-1)*$N$205+4)-1)/10)+1)))))</f>
        <v/>
      </c>
      <c r="H213" s="539">
        <f>IF($N$207="","",IF(OR(ISTEXT($N$205),ISTEXT($N$206),ISTEXT($N$207)),"",IF(OR(5&gt;$N$205,7&gt;$N$206,((7-1)*$N$205+5)&gt;$N$207),"",IF(INDEX($P$207:$W$216,MOD(((7-1)*$N$205+5)-1,10)+1,INT((((7-1)*$N$205+5)-1)/10)+1)="","",INDEX($P$207:$W$216,MOD(((7-1)*$N$205+5)-1,10)+1,INT((((7-1)*$N$205+5)-1)/10)+1)))))</f>
        <v/>
      </c>
      <c r="I213" s="539">
        <f>IF($N$207="","",IF(OR(ISTEXT($N$205),ISTEXT($N$206),ISTEXT($N$207)),"",IF(OR(6&gt;$N$205,7&gt;$N$206,((7-1)*$N$205+6)&gt;$N$207),"",IF(INDEX($P$207:$W$216,MOD(((7-1)*$N$205+6)-1,10)+1,INT((((7-1)*$N$205+6)-1)/10)+1)="","",INDEX($P$207:$W$216,MOD(((7-1)*$N$205+6)-1,10)+1,INT((((7-1)*$N$205+6)-1)/10)+1)))))</f>
        <v/>
      </c>
      <c r="J213" s="539">
        <f>IF($N$207="","",IF(OR(ISTEXT($N$205),ISTEXT($N$206),ISTEXT($N$207)),"",IF(OR(7&gt;$N$205,7&gt;$N$206,((7-1)*$N$205+7)&gt;$N$207),"",IF(INDEX($P$207:$W$216,MOD(((7-1)*$N$205+7)-1,10)+1,INT((((7-1)*$N$205+7)-1)/10)+1)="","",INDEX($P$207:$W$216,MOD(((7-1)*$N$205+7)-1,10)+1,INT((((7-1)*$N$205+7)-1)/10)+1)))))</f>
        <v/>
      </c>
      <c r="K213" s="539">
        <f>IF($N$207="","",IF(OR(ISTEXT($N$205),ISTEXT($N$206),ISTEXT($N$207)),"",IF(OR(8&gt;$N$205,7&gt;$N$206,((7-1)*$N$205+8)&gt;$N$207),"",IF(INDEX($P$207:$W$216,MOD(((7-1)*$N$205+8)-1,10)+1,INT((((7-1)*$N$205+8)-1)/10)+1)="","",INDEX($P$207:$W$216,MOD(((7-1)*$N$205+8)-1,10)+1,INT((((7-1)*$N$205+8)-1)/10)+1)))))</f>
        <v/>
      </c>
      <c r="L213" s="539">
        <f>IF($N$207="","",IF(OR(ISTEXT($N$205),ISTEXT($N$206),ISTEXT($N$207)),"",IF(OR(9&gt;$N$205,7&gt;$N$206,((7-1)*$N$205+9)&gt;$N$207),"",IF(INDEX($P$207:$W$216,MOD(((7-1)*$N$205+9)-1,10)+1,INT((((7-1)*$N$205+9)-1)/10)+1)="","",INDEX($P$207:$W$216,MOD(((7-1)*$N$205+9)-1,10)+1,INT((((7-1)*$N$205+9)-1)/10)+1)))))</f>
        <v/>
      </c>
      <c r="M213" s="539">
        <f>IF($N$207="","",IF(OR(ISTEXT($N$205),ISTEXT($N$206),ISTEXT($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IF(OR($D$205="",$G$205=""),"",IF($D$205="Round",IF(8=1,"Axis 1 (0°)",IF(8=2,"Axis 2 (90°)","")),IF(ISTEXT($N$206),"",IF(8&gt;$N$206,"",IF(ISTEXT($I$205),"",ROUND((8-0.5)*$I$205/$N$206,1))))))</f>
        <v/>
      </c>
      <c r="C214" s="538" t="n"/>
      <c r="D214" s="539">
        <f>IF($N$207="","",IF(OR(ISTEXT($N$205),ISTEXT($N$206),ISTEXT($N$207)),"",IF(OR(1&gt;$N$205,8&gt;$N$206,((8-1)*$N$205+1)&gt;$N$207),"",IF(INDEX($P$207:$W$216,MOD(((8-1)*$N$205+1)-1,10)+1,INT((((8-1)*$N$205+1)-1)/10)+1)="","",INDEX($P$207:$W$216,MOD(((8-1)*$N$205+1)-1,10)+1,INT((((8-1)*$N$205+1)-1)/10)+1)))))</f>
        <v/>
      </c>
      <c r="E214" s="539">
        <f>IF($N$207="","",IF(OR(ISTEXT($N$205),ISTEXT($N$206),ISTEXT($N$207)),"",IF(OR(2&gt;$N$205,8&gt;$N$206,((8-1)*$N$205+2)&gt;$N$207),"",IF(INDEX($P$207:$W$216,MOD(((8-1)*$N$205+2)-1,10)+1,INT((((8-1)*$N$205+2)-1)/10)+1)="","",INDEX($P$207:$W$216,MOD(((8-1)*$N$205+2)-1,10)+1,INT((((8-1)*$N$205+2)-1)/10)+1)))))</f>
        <v/>
      </c>
      <c r="F214" s="539">
        <f>IF($N$207="","",IF(OR(ISTEXT($N$205),ISTEXT($N$206),ISTEXT($N$207)),"",IF(OR(3&gt;$N$205,8&gt;$N$206,((8-1)*$N$205+3)&gt;$N$207),"",IF(INDEX($P$207:$W$216,MOD(((8-1)*$N$205+3)-1,10)+1,INT((((8-1)*$N$205+3)-1)/10)+1)="","",INDEX($P$207:$W$216,MOD(((8-1)*$N$205+3)-1,10)+1,INT((((8-1)*$N$205+3)-1)/10)+1)))))</f>
        <v/>
      </c>
      <c r="G214" s="539">
        <f>IF($N$207="","",IF(OR(ISTEXT($N$205),ISTEXT($N$206),ISTEXT($N$207)),"",IF(OR(4&gt;$N$205,8&gt;$N$206,((8-1)*$N$205+4)&gt;$N$207),"",IF(INDEX($P$207:$W$216,MOD(((8-1)*$N$205+4)-1,10)+1,INT((((8-1)*$N$205+4)-1)/10)+1)="","",INDEX($P$207:$W$216,MOD(((8-1)*$N$205+4)-1,10)+1,INT((((8-1)*$N$205+4)-1)/10)+1)))))</f>
        <v/>
      </c>
      <c r="H214" s="539">
        <f>IF($N$207="","",IF(OR(ISTEXT($N$205),ISTEXT($N$206),ISTEXT($N$207)),"",IF(OR(5&gt;$N$205,8&gt;$N$206,((8-1)*$N$205+5)&gt;$N$207),"",IF(INDEX($P$207:$W$216,MOD(((8-1)*$N$205+5)-1,10)+1,INT((((8-1)*$N$205+5)-1)/10)+1)="","",INDEX($P$207:$W$216,MOD(((8-1)*$N$205+5)-1,10)+1,INT((((8-1)*$N$205+5)-1)/10)+1)))))</f>
        <v/>
      </c>
      <c r="I214" s="539">
        <f>IF($N$207="","",IF(OR(ISTEXT($N$205),ISTEXT($N$206),ISTEXT($N$207)),"",IF(OR(6&gt;$N$205,8&gt;$N$206,((8-1)*$N$205+6)&gt;$N$207),"",IF(INDEX($P$207:$W$216,MOD(((8-1)*$N$205+6)-1,10)+1,INT((((8-1)*$N$205+6)-1)/10)+1)="","",INDEX($P$207:$W$216,MOD(((8-1)*$N$205+6)-1,10)+1,INT((((8-1)*$N$205+6)-1)/10)+1)))))</f>
        <v/>
      </c>
      <c r="J214" s="539">
        <f>IF($N$207="","",IF(OR(ISTEXT($N$205),ISTEXT($N$206),ISTEXT($N$207)),"",IF(OR(7&gt;$N$205,8&gt;$N$206,((8-1)*$N$205+7)&gt;$N$207),"",IF(INDEX($P$207:$W$216,MOD(((8-1)*$N$205+7)-1,10)+1,INT((((8-1)*$N$205+7)-1)/10)+1)="","",INDEX($P$207:$W$216,MOD(((8-1)*$N$205+7)-1,10)+1,INT((((8-1)*$N$205+7)-1)/10)+1)))))</f>
        <v/>
      </c>
      <c r="K214" s="539">
        <f>IF($N$207="","",IF(OR(ISTEXT($N$205),ISTEXT($N$206),ISTEXT($N$207)),"",IF(OR(8&gt;$N$205,8&gt;$N$206,((8-1)*$N$205+8)&gt;$N$207),"",IF(INDEX($P$207:$W$216,MOD(((8-1)*$N$205+8)-1,10)+1,INT((((8-1)*$N$205+8)-1)/10)+1)="","",INDEX($P$207:$W$216,MOD(((8-1)*$N$205+8)-1,10)+1,INT((((8-1)*$N$205+8)-1)/10)+1)))))</f>
        <v/>
      </c>
      <c r="L214" s="539">
        <f>IF($N$207="","",IF(OR(ISTEXT($N$205),ISTEXT($N$206),ISTEXT($N$207)),"",IF(OR(9&gt;$N$205,8&gt;$N$206,((8-1)*$N$205+9)&gt;$N$207),"",IF(INDEX($P$207:$W$216,MOD(((8-1)*$N$205+9)-1,10)+1,INT((((8-1)*$N$205+9)-1)/10)+1)="","",INDEX($P$207:$W$216,MOD(((8-1)*$N$205+9)-1,10)+1,INT((((8-1)*$N$205+9)-1)/10)+1)))))</f>
        <v/>
      </c>
      <c r="M214" s="539">
        <f>IF($N$207="","",IF(OR(ISTEXT($N$205),ISTEXT($N$206),ISTEXT($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IF($G$220="","",IF($D$220="Round",$G$220&amp;""" dia",$G$220&amp;""" x "&amp;$I$220&amp;""""))</f>
        <v/>
      </c>
      <c r="G218" s="173" t="n"/>
      <c r="H218" s="525">
        <f>IF(OR($D$220="",$G$220=""),"",IF($D$220="Round",IF(ISTEXT($G$220),"",ROUND(PI()*(($G$220-2*N($K$220))/2)^2/144,3)),IF($I$220="","",IF(OR(ISTEXT($G$220),ISTEXT($I$220)),"",ROUND(($G$220-2*N($K$220))*($I$220-2*N($K$220))/144,3)))))</f>
        <v/>
      </c>
      <c r="I218" s="189" t="n"/>
      <c r="J218" s="189" t="n"/>
      <c r="K218" s="189">
        <f>IF(N(J218)*N(H218)=0,"",ROUND(N(J218)*N(H218),0))</f>
        <v/>
      </c>
      <c r="L218" s="189">
        <f>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IF($N$220="","",IF($D$220="Round",$N$220&amp;" x 2 axes",IF($N$221="","",$N$220&amp;" x "&amp;$N$221)))</f>
        <v/>
      </c>
      <c r="N220" s="534">
        <f>IF(OR($D$220="",$G$220=""),"",IF($D$220="Round",IF(ISTEXT($G$220),"",IF($G$220&lt;=9,6,IF($G$220&lt;=12,8,10))),IF(ISTEXT($G$220),"",IF($G$220&lt;12,2,MIN(10,MAX(3,ROUNDUP($G$220/6,0)))))))</f>
        <v/>
      </c>
      <c r="P220" s="473" t="inlineStr">
        <is>
          <t>Quick entry – type readings in order (row by row of the grid), down this column then the next:</t>
        </is>
      </c>
    </row>
    <row r="221" ht="13.35" customHeight="1" s="162">
      <c r="B221" s="535" t="inlineStr">
        <is>
          <t>Depth↓ Pos→ (in)</t>
        </is>
      </c>
      <c r="C221" s="414" t="n"/>
      <c r="D221" s="535">
        <f>IF(ISTEXT($N$220),"",IF(OR($D$220="",$G$220="",1&gt;$N$220),"",IF($D$220="Round",IF(ISTEXT($G$220),"",ROUND(IF(1&lt;=$N$220/2,$G$220/2*(1-SQRT(($N$220-2*1+1)/$N$220)),$G$220-$G$220/2*(1-SQRT(($N$220-2*($N$220-1+1)+1)/$N$220))),1)),IF(ISTEXT($G$220),"",ROUND((1-0.5)*$G$220/$N$220,1)))))</f>
        <v/>
      </c>
      <c r="E221" s="535">
        <f>IF(ISTEXT($N$220),"",IF(OR($D$220="",$G$220="",2&gt;$N$220),"",IF($D$220="Round",IF(ISTEXT($G$220),"",ROUND(IF(2&lt;=$N$220/2,$G$220/2*(1-SQRT(($N$220-2*2+1)/$N$220)),$G$220-$G$220/2*(1-SQRT(($N$220-2*($N$220-2+1)+1)/$N$220))),1)),IF(ISTEXT($G$220),"",ROUND((2-0.5)*$G$220/$N$220,1)))))</f>
        <v/>
      </c>
      <c r="F221" s="535">
        <f>IF(ISTEXT($N$220),"",IF(OR($D$220="",$G$220="",3&gt;$N$220),"",IF($D$220="Round",IF(ISTEXT($G$220),"",ROUND(IF(3&lt;=$N$220/2,$G$220/2*(1-SQRT(($N$220-2*3+1)/$N$220)),$G$220-$G$220/2*(1-SQRT(($N$220-2*($N$220-3+1)+1)/$N$220))),1)),IF(ISTEXT($G$220),"",ROUND((3-0.5)*$G$220/$N$220,1)))))</f>
        <v/>
      </c>
      <c r="G221" s="535">
        <f>IF(ISTEXT($N$220),"",IF(OR($D$220="",$G$220="",4&gt;$N$220),"",IF($D$220="Round",IF(ISTEXT($G$220),"",ROUND(IF(4&lt;=$N$220/2,$G$220/2*(1-SQRT(($N$220-2*4+1)/$N$220)),$G$220-$G$220/2*(1-SQRT(($N$220-2*($N$220-4+1)+1)/$N$220))),1)),IF(ISTEXT($G$220),"",ROUND((4-0.5)*$G$220/$N$220,1)))))</f>
        <v/>
      </c>
      <c r="H221" s="535">
        <f>IF(ISTEXT($N$220),"",IF(OR($D$220="",$G$220="",5&gt;$N$220),"",IF($D$220="Round",IF(ISTEXT($G$220),"",ROUND(IF(5&lt;=$N$220/2,$G$220/2*(1-SQRT(($N$220-2*5+1)/$N$220)),$G$220-$G$220/2*(1-SQRT(($N$220-2*($N$220-5+1)+1)/$N$220))),1)),IF(ISTEXT($G$220),"",ROUND((5-0.5)*$G$220/$N$220,1)))))</f>
        <v/>
      </c>
      <c r="I221" s="535">
        <f>IF(ISTEXT($N$220),"",IF(OR($D$220="",$G$220="",6&gt;$N$220),"",IF($D$220="Round",IF(ISTEXT($G$220),"",ROUND(IF(6&lt;=$N$220/2,$G$220/2*(1-SQRT(($N$220-2*6+1)/$N$220)),$G$220-$G$220/2*(1-SQRT(($N$220-2*($N$220-6+1)+1)/$N$220))),1)),IF(ISTEXT($G$220),"",ROUND((6-0.5)*$G$220/$N$220,1)))))</f>
        <v/>
      </c>
      <c r="J221" s="535">
        <f>IF(ISTEXT($N$220),"",IF(OR($D$220="",$G$220="",7&gt;$N$220),"",IF($D$220="Round",IF(ISTEXT($G$220),"",ROUND(IF(7&lt;=$N$220/2,$G$220/2*(1-SQRT(($N$220-2*7+1)/$N$220)),$G$220-$G$220/2*(1-SQRT(($N$220-2*($N$220-7+1)+1)/$N$220))),1)),IF(ISTEXT($G$220),"",ROUND((7-0.5)*$G$220/$N$220,1)))))</f>
        <v/>
      </c>
      <c r="K221" s="535">
        <f>IF(ISTEXT($N$220),"",IF(OR($D$220="",$G$220="",8&gt;$N$220),"",IF($D$220="Round",IF(ISTEXT($G$220),"",ROUND(IF(8&lt;=$N$220/2,$G$220/2*(1-SQRT(($N$220-2*8+1)/$N$220)),$G$220-$G$220/2*(1-SQRT(($N$220-2*($N$220-8+1)+1)/$N$220))),1)),IF(ISTEXT($G$220),"",ROUND((8-0.5)*$G$220/$N$220,1)))))</f>
        <v/>
      </c>
      <c r="L221" s="535">
        <f>IF(ISTEXT($N$220),"",IF(OR($D$220="",$G$220="",9&gt;$N$220),"",IF($D$220="Round",IF(ISTEXT($G$220),"",ROUND(IF(9&lt;=$N$220/2,$G$220/2*(1-SQRT(($N$220-2*9+1)/$N$220)),$G$220-$G$220/2*(1-SQRT(($N$220-2*($N$220-9+1)+1)/$N$220))),1)),IF(ISTEXT($G$220),"",ROUND((9-0.5)*$G$220/$N$220,1)))))</f>
        <v/>
      </c>
      <c r="M221" s="535">
        <f>IF(ISTEXT($N$220),"",IF(OR($D$220="",$G$220="",10&gt;$N$220),"",IF($D$220="Round",IF(ISTEXT($G$220),"",ROUND(IF(10&lt;=$N$220/2,$G$220/2*(1-SQRT(($N$220-2*10+1)/$N$220)),$G$220-$G$220/2*(1-SQRT(($N$220-2*($N$220-10+1)+1)/$N$220))),1)),IF(ISTEXT($G$220),"",ROUND((10-0.5)*$G$220/$N$220,1)))))</f>
        <v/>
      </c>
      <c r="N221" s="534">
        <f>IF(OR($D$220="",$G$220=""),"",IF($D$220="Round",2,IF($I$220="","",IF(ISTEXT($I$220),"",IF($I$220&lt;12,2,MIN(8,MAX(3,ROUNDUP($I$220/6,0))))))))</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IF(OR($D$220="",$G$220=""),"",IF($D$220="Round",IF(1=1,"Axis 1 (0°)",IF(1=2,"Axis 2 (90°)","")),IF(ISTEXT($N$221),"",IF(1&gt;$N$221,"",IF(ISTEXT($I$220),"",ROUND((1-0.5)*$I$220/$N$221,1))))))</f>
        <v/>
      </c>
      <c r="C222" s="538" t="n"/>
      <c r="D222" s="539">
        <f>IF($N$222="","",IF(OR(ISTEXT($N$220),ISTEXT($N$221),ISTEXT($N$222)),"",IF(OR(1&gt;$N$220,1&gt;$N$221,((1-1)*$N$220+1)&gt;$N$222),"",IF(INDEX($P$222:$W$231,MOD(((1-1)*$N$220+1)-1,10)+1,INT((((1-1)*$N$220+1)-1)/10)+1)="","",INDEX($P$222:$W$231,MOD(((1-1)*$N$220+1)-1,10)+1,INT((((1-1)*$N$220+1)-1)/10)+1)))))</f>
        <v/>
      </c>
      <c r="E222" s="539">
        <f>IF($N$222="","",IF(OR(ISTEXT($N$220),ISTEXT($N$221),ISTEXT($N$222)),"",IF(OR(2&gt;$N$220,1&gt;$N$221,((1-1)*$N$220+2)&gt;$N$222),"",IF(INDEX($P$222:$W$231,MOD(((1-1)*$N$220+2)-1,10)+1,INT((((1-1)*$N$220+2)-1)/10)+1)="","",INDEX($P$222:$W$231,MOD(((1-1)*$N$220+2)-1,10)+1,INT((((1-1)*$N$220+2)-1)/10)+1)))))</f>
        <v/>
      </c>
      <c r="F222" s="539">
        <f>IF($N$222="","",IF(OR(ISTEXT($N$220),ISTEXT($N$221),ISTEXT($N$222)),"",IF(OR(3&gt;$N$220,1&gt;$N$221,((1-1)*$N$220+3)&gt;$N$222),"",IF(INDEX($P$222:$W$231,MOD(((1-1)*$N$220+3)-1,10)+1,INT((((1-1)*$N$220+3)-1)/10)+1)="","",INDEX($P$222:$W$231,MOD(((1-1)*$N$220+3)-1,10)+1,INT((((1-1)*$N$220+3)-1)/10)+1)))))</f>
        <v/>
      </c>
      <c r="G222" s="539">
        <f>IF($N$222="","",IF(OR(ISTEXT($N$220),ISTEXT($N$221),ISTEXT($N$222)),"",IF(OR(4&gt;$N$220,1&gt;$N$221,((1-1)*$N$220+4)&gt;$N$222),"",IF(INDEX($P$222:$W$231,MOD(((1-1)*$N$220+4)-1,10)+1,INT((((1-1)*$N$220+4)-1)/10)+1)="","",INDEX($P$222:$W$231,MOD(((1-1)*$N$220+4)-1,10)+1,INT((((1-1)*$N$220+4)-1)/10)+1)))))</f>
        <v/>
      </c>
      <c r="H222" s="539">
        <f>IF($N$222="","",IF(OR(ISTEXT($N$220),ISTEXT($N$221),ISTEXT($N$222)),"",IF(OR(5&gt;$N$220,1&gt;$N$221,((1-1)*$N$220+5)&gt;$N$222),"",IF(INDEX($P$222:$W$231,MOD(((1-1)*$N$220+5)-1,10)+1,INT((((1-1)*$N$220+5)-1)/10)+1)="","",INDEX($P$222:$W$231,MOD(((1-1)*$N$220+5)-1,10)+1,INT((((1-1)*$N$220+5)-1)/10)+1)))))</f>
        <v/>
      </c>
      <c r="I222" s="539">
        <f>IF($N$222="","",IF(OR(ISTEXT($N$220),ISTEXT($N$221),ISTEXT($N$222)),"",IF(OR(6&gt;$N$220,1&gt;$N$221,((1-1)*$N$220+6)&gt;$N$222),"",IF(INDEX($P$222:$W$231,MOD(((1-1)*$N$220+6)-1,10)+1,INT((((1-1)*$N$220+6)-1)/10)+1)="","",INDEX($P$222:$W$231,MOD(((1-1)*$N$220+6)-1,10)+1,INT((((1-1)*$N$220+6)-1)/10)+1)))))</f>
        <v/>
      </c>
      <c r="J222" s="539">
        <f>IF($N$222="","",IF(OR(ISTEXT($N$220),ISTEXT($N$221),ISTEXT($N$222)),"",IF(OR(7&gt;$N$220,1&gt;$N$221,((1-1)*$N$220+7)&gt;$N$222),"",IF(INDEX($P$222:$W$231,MOD(((1-1)*$N$220+7)-1,10)+1,INT((((1-1)*$N$220+7)-1)/10)+1)="","",INDEX($P$222:$W$231,MOD(((1-1)*$N$220+7)-1,10)+1,INT((((1-1)*$N$220+7)-1)/10)+1)))))</f>
        <v/>
      </c>
      <c r="K222" s="539">
        <f>IF($N$222="","",IF(OR(ISTEXT($N$220),ISTEXT($N$221),ISTEXT($N$222)),"",IF(OR(8&gt;$N$220,1&gt;$N$221,((1-1)*$N$220+8)&gt;$N$222),"",IF(INDEX($P$222:$W$231,MOD(((1-1)*$N$220+8)-1,10)+1,INT((((1-1)*$N$220+8)-1)/10)+1)="","",INDEX($P$222:$W$231,MOD(((1-1)*$N$220+8)-1,10)+1,INT((((1-1)*$N$220+8)-1)/10)+1)))))</f>
        <v/>
      </c>
      <c r="L222" s="539">
        <f>IF($N$222="","",IF(OR(ISTEXT($N$220),ISTEXT($N$221),ISTEXT($N$222)),"",IF(OR(9&gt;$N$220,1&gt;$N$221,((1-1)*$N$220+9)&gt;$N$222),"",IF(INDEX($P$222:$W$231,MOD(((1-1)*$N$220+9)-1,10)+1,INT((((1-1)*$N$220+9)-1)/10)+1)="","",INDEX($P$222:$W$231,MOD(((1-1)*$N$220+9)-1,10)+1,INT((((1-1)*$N$220+9)-1)/10)+1)))))</f>
        <v/>
      </c>
      <c r="M222" s="539">
        <f>IF($N$222="","",IF(OR(ISTEXT($N$220),ISTEXT($N$221),ISTEXT($N$222)),"",IF(OR(10&gt;$N$220,1&gt;$N$221,((1-1)*$N$220+10)&gt;$N$222),"",IF(INDEX($P$222:$W$231,MOD(((1-1)*$N$220+10)-1,10)+1,INT((((1-1)*$N$220+10)-1)/10)+1)="","",INDEX($P$222:$W$231,MOD(((1-1)*$N$220+10)-1,10)+1,INT((((1-1)*$N$220+10)-1)/10)+1)))))</f>
        <v/>
      </c>
      <c r="N222" s="534">
        <f>IF(OR(N220="",N221=""),"",IF(OR(ISTEXT(N220),ISTEXT(N221)),"",N220*N221))</f>
        <v/>
      </c>
      <c r="P222" s="540" t="n"/>
      <c r="Q222" s="540" t="n"/>
      <c r="R222" s="540" t="n"/>
      <c r="S222" s="540" t="n"/>
      <c r="T222" s="540" t="n"/>
      <c r="U222" s="540" t="n"/>
      <c r="V222" s="540" t="n"/>
      <c r="W222" s="540" t="n"/>
    </row>
    <row r="223" ht="13.35" customHeight="1" s="162">
      <c r="B223" s="537">
        <f>IF(OR($D$220="",$G$220=""),"",IF($D$220="Round",IF(2=1,"Axis 1 (0°)",IF(2=2,"Axis 2 (90°)","")),IF(ISTEXT($N$221),"",IF(2&gt;$N$221,"",IF(ISTEXT($I$220),"",ROUND((2-0.5)*$I$220/$N$221,1))))))</f>
        <v/>
      </c>
      <c r="C223" s="538" t="n"/>
      <c r="D223" s="539">
        <f>IF($N$222="","",IF(OR(ISTEXT($N$220),ISTEXT($N$221),ISTEXT($N$222)),"",IF(OR(1&gt;$N$220,2&gt;$N$221,((2-1)*$N$220+1)&gt;$N$222),"",IF(INDEX($P$222:$W$231,MOD(((2-1)*$N$220+1)-1,10)+1,INT((((2-1)*$N$220+1)-1)/10)+1)="","",INDEX($P$222:$W$231,MOD(((2-1)*$N$220+1)-1,10)+1,INT((((2-1)*$N$220+1)-1)/10)+1)))))</f>
        <v/>
      </c>
      <c r="E223" s="539">
        <f>IF($N$222="","",IF(OR(ISTEXT($N$220),ISTEXT($N$221),ISTEXT($N$222)),"",IF(OR(2&gt;$N$220,2&gt;$N$221,((2-1)*$N$220+2)&gt;$N$222),"",IF(INDEX($P$222:$W$231,MOD(((2-1)*$N$220+2)-1,10)+1,INT((((2-1)*$N$220+2)-1)/10)+1)="","",INDEX($P$222:$W$231,MOD(((2-1)*$N$220+2)-1,10)+1,INT((((2-1)*$N$220+2)-1)/10)+1)))))</f>
        <v/>
      </c>
      <c r="F223" s="539">
        <f>IF($N$222="","",IF(OR(ISTEXT($N$220),ISTEXT($N$221),ISTEXT($N$222)),"",IF(OR(3&gt;$N$220,2&gt;$N$221,((2-1)*$N$220+3)&gt;$N$222),"",IF(INDEX($P$222:$W$231,MOD(((2-1)*$N$220+3)-1,10)+1,INT((((2-1)*$N$220+3)-1)/10)+1)="","",INDEX($P$222:$W$231,MOD(((2-1)*$N$220+3)-1,10)+1,INT((((2-1)*$N$220+3)-1)/10)+1)))))</f>
        <v/>
      </c>
      <c r="G223" s="539">
        <f>IF($N$222="","",IF(OR(ISTEXT($N$220),ISTEXT($N$221),ISTEXT($N$222)),"",IF(OR(4&gt;$N$220,2&gt;$N$221,((2-1)*$N$220+4)&gt;$N$222),"",IF(INDEX($P$222:$W$231,MOD(((2-1)*$N$220+4)-1,10)+1,INT((((2-1)*$N$220+4)-1)/10)+1)="","",INDEX($P$222:$W$231,MOD(((2-1)*$N$220+4)-1,10)+1,INT((((2-1)*$N$220+4)-1)/10)+1)))))</f>
        <v/>
      </c>
      <c r="H223" s="539">
        <f>IF($N$222="","",IF(OR(ISTEXT($N$220),ISTEXT($N$221),ISTEXT($N$222)),"",IF(OR(5&gt;$N$220,2&gt;$N$221,((2-1)*$N$220+5)&gt;$N$222),"",IF(INDEX($P$222:$W$231,MOD(((2-1)*$N$220+5)-1,10)+1,INT((((2-1)*$N$220+5)-1)/10)+1)="","",INDEX($P$222:$W$231,MOD(((2-1)*$N$220+5)-1,10)+1,INT((((2-1)*$N$220+5)-1)/10)+1)))))</f>
        <v/>
      </c>
      <c r="I223" s="539">
        <f>IF($N$222="","",IF(OR(ISTEXT($N$220),ISTEXT($N$221),ISTEXT($N$222)),"",IF(OR(6&gt;$N$220,2&gt;$N$221,((2-1)*$N$220+6)&gt;$N$222),"",IF(INDEX($P$222:$W$231,MOD(((2-1)*$N$220+6)-1,10)+1,INT((((2-1)*$N$220+6)-1)/10)+1)="","",INDEX($P$222:$W$231,MOD(((2-1)*$N$220+6)-1,10)+1,INT((((2-1)*$N$220+6)-1)/10)+1)))))</f>
        <v/>
      </c>
      <c r="J223" s="539">
        <f>IF($N$222="","",IF(OR(ISTEXT($N$220),ISTEXT($N$221),ISTEXT($N$222)),"",IF(OR(7&gt;$N$220,2&gt;$N$221,((2-1)*$N$220+7)&gt;$N$222),"",IF(INDEX($P$222:$W$231,MOD(((2-1)*$N$220+7)-1,10)+1,INT((((2-1)*$N$220+7)-1)/10)+1)="","",INDEX($P$222:$W$231,MOD(((2-1)*$N$220+7)-1,10)+1,INT((((2-1)*$N$220+7)-1)/10)+1)))))</f>
        <v/>
      </c>
      <c r="K223" s="539">
        <f>IF($N$222="","",IF(OR(ISTEXT($N$220),ISTEXT($N$221),ISTEXT($N$222)),"",IF(OR(8&gt;$N$220,2&gt;$N$221,((2-1)*$N$220+8)&gt;$N$222),"",IF(INDEX($P$222:$W$231,MOD(((2-1)*$N$220+8)-1,10)+1,INT((((2-1)*$N$220+8)-1)/10)+1)="","",INDEX($P$222:$W$231,MOD(((2-1)*$N$220+8)-1,10)+1,INT((((2-1)*$N$220+8)-1)/10)+1)))))</f>
        <v/>
      </c>
      <c r="L223" s="539">
        <f>IF($N$222="","",IF(OR(ISTEXT($N$220),ISTEXT($N$221),ISTEXT($N$222)),"",IF(OR(9&gt;$N$220,2&gt;$N$221,((2-1)*$N$220+9)&gt;$N$222),"",IF(INDEX($P$222:$W$231,MOD(((2-1)*$N$220+9)-1,10)+1,INT((((2-1)*$N$220+9)-1)/10)+1)="","",INDEX($P$222:$W$231,MOD(((2-1)*$N$220+9)-1,10)+1,INT((((2-1)*$N$220+9)-1)/10)+1)))))</f>
        <v/>
      </c>
      <c r="M223" s="539">
        <f>IF($N$222="","",IF(OR(ISTEXT($N$220),ISTEXT($N$221),ISTEXT($N$222)),"",IF(OR(10&gt;$N$220,2&gt;$N$221,((2-1)*$N$220+10)&gt;$N$222),"",IF(INDEX($P$222:$W$231,MOD(((2-1)*$N$220+10)-1,10)+1,INT((((2-1)*$N$220+10)-1)/10)+1)="","",INDEX($P$222:$W$231,MOD(((2-1)*$N$220+10)-1,10)+1,INT((((2-1)*$N$220+10)-1)/10)+1)))))</f>
        <v/>
      </c>
      <c r="P223" s="540" t="n"/>
      <c r="Q223" s="540" t="n"/>
      <c r="R223" s="540" t="n"/>
      <c r="S223" s="540" t="n"/>
      <c r="T223" s="540" t="n"/>
      <c r="U223" s="540" t="n"/>
      <c r="V223" s="540" t="n"/>
      <c r="W223" s="540" t="n"/>
    </row>
    <row r="224" ht="13.35" customHeight="1" s="162">
      <c r="B224" s="537">
        <f>IF(OR($D$220="",$G$220=""),"",IF($D$220="Round",IF(3=1,"Axis 1 (0°)",IF(3=2,"Axis 2 (90°)","")),IF(ISTEXT($N$221),"",IF(3&gt;$N$221,"",IF(ISTEXT($I$220),"",ROUND((3-0.5)*$I$220/$N$221,1))))))</f>
        <v/>
      </c>
      <c r="C224" s="538" t="n"/>
      <c r="D224" s="539">
        <f>IF($N$222="","",IF(OR(ISTEXT($N$220),ISTEXT($N$221),ISTEXT($N$222)),"",IF(OR(1&gt;$N$220,3&gt;$N$221,((3-1)*$N$220+1)&gt;$N$222),"",IF(INDEX($P$222:$W$231,MOD(((3-1)*$N$220+1)-1,10)+1,INT((((3-1)*$N$220+1)-1)/10)+1)="","",INDEX($P$222:$W$231,MOD(((3-1)*$N$220+1)-1,10)+1,INT((((3-1)*$N$220+1)-1)/10)+1)))))</f>
        <v/>
      </c>
      <c r="E224" s="539">
        <f>IF($N$222="","",IF(OR(ISTEXT($N$220),ISTEXT($N$221),ISTEXT($N$222)),"",IF(OR(2&gt;$N$220,3&gt;$N$221,((3-1)*$N$220+2)&gt;$N$222),"",IF(INDEX($P$222:$W$231,MOD(((3-1)*$N$220+2)-1,10)+1,INT((((3-1)*$N$220+2)-1)/10)+1)="","",INDEX($P$222:$W$231,MOD(((3-1)*$N$220+2)-1,10)+1,INT((((3-1)*$N$220+2)-1)/10)+1)))))</f>
        <v/>
      </c>
      <c r="F224" s="539">
        <f>IF($N$222="","",IF(OR(ISTEXT($N$220),ISTEXT($N$221),ISTEXT($N$222)),"",IF(OR(3&gt;$N$220,3&gt;$N$221,((3-1)*$N$220+3)&gt;$N$222),"",IF(INDEX($P$222:$W$231,MOD(((3-1)*$N$220+3)-1,10)+1,INT((((3-1)*$N$220+3)-1)/10)+1)="","",INDEX($P$222:$W$231,MOD(((3-1)*$N$220+3)-1,10)+1,INT((((3-1)*$N$220+3)-1)/10)+1)))))</f>
        <v/>
      </c>
      <c r="G224" s="539">
        <f>IF($N$222="","",IF(OR(ISTEXT($N$220),ISTEXT($N$221),ISTEXT($N$222)),"",IF(OR(4&gt;$N$220,3&gt;$N$221,((3-1)*$N$220+4)&gt;$N$222),"",IF(INDEX($P$222:$W$231,MOD(((3-1)*$N$220+4)-1,10)+1,INT((((3-1)*$N$220+4)-1)/10)+1)="","",INDEX($P$222:$W$231,MOD(((3-1)*$N$220+4)-1,10)+1,INT((((3-1)*$N$220+4)-1)/10)+1)))))</f>
        <v/>
      </c>
      <c r="H224" s="539">
        <f>IF($N$222="","",IF(OR(ISTEXT($N$220),ISTEXT($N$221),ISTEXT($N$222)),"",IF(OR(5&gt;$N$220,3&gt;$N$221,((3-1)*$N$220+5)&gt;$N$222),"",IF(INDEX($P$222:$W$231,MOD(((3-1)*$N$220+5)-1,10)+1,INT((((3-1)*$N$220+5)-1)/10)+1)="","",INDEX($P$222:$W$231,MOD(((3-1)*$N$220+5)-1,10)+1,INT((((3-1)*$N$220+5)-1)/10)+1)))))</f>
        <v/>
      </c>
      <c r="I224" s="539">
        <f>IF($N$222="","",IF(OR(ISTEXT($N$220),ISTEXT($N$221),ISTEXT($N$222)),"",IF(OR(6&gt;$N$220,3&gt;$N$221,((3-1)*$N$220+6)&gt;$N$222),"",IF(INDEX($P$222:$W$231,MOD(((3-1)*$N$220+6)-1,10)+1,INT((((3-1)*$N$220+6)-1)/10)+1)="","",INDEX($P$222:$W$231,MOD(((3-1)*$N$220+6)-1,10)+1,INT((((3-1)*$N$220+6)-1)/10)+1)))))</f>
        <v/>
      </c>
      <c r="J224" s="539">
        <f>IF($N$222="","",IF(OR(ISTEXT($N$220),ISTEXT($N$221),ISTEXT($N$222)),"",IF(OR(7&gt;$N$220,3&gt;$N$221,((3-1)*$N$220+7)&gt;$N$222),"",IF(INDEX($P$222:$W$231,MOD(((3-1)*$N$220+7)-1,10)+1,INT((((3-1)*$N$220+7)-1)/10)+1)="","",INDEX($P$222:$W$231,MOD(((3-1)*$N$220+7)-1,10)+1,INT((((3-1)*$N$220+7)-1)/10)+1)))))</f>
        <v/>
      </c>
      <c r="K224" s="539">
        <f>IF($N$222="","",IF(OR(ISTEXT($N$220),ISTEXT($N$221),ISTEXT($N$222)),"",IF(OR(8&gt;$N$220,3&gt;$N$221,((3-1)*$N$220+8)&gt;$N$222),"",IF(INDEX($P$222:$W$231,MOD(((3-1)*$N$220+8)-1,10)+1,INT((((3-1)*$N$220+8)-1)/10)+1)="","",INDEX($P$222:$W$231,MOD(((3-1)*$N$220+8)-1,10)+1,INT((((3-1)*$N$220+8)-1)/10)+1)))))</f>
        <v/>
      </c>
      <c r="L224" s="539">
        <f>IF($N$222="","",IF(OR(ISTEXT($N$220),ISTEXT($N$221),ISTEXT($N$222)),"",IF(OR(9&gt;$N$220,3&gt;$N$221,((3-1)*$N$220+9)&gt;$N$222),"",IF(INDEX($P$222:$W$231,MOD(((3-1)*$N$220+9)-1,10)+1,INT((((3-1)*$N$220+9)-1)/10)+1)="","",INDEX($P$222:$W$231,MOD(((3-1)*$N$220+9)-1,10)+1,INT((((3-1)*$N$220+9)-1)/10)+1)))))</f>
        <v/>
      </c>
      <c r="M224" s="539">
        <f>IF($N$222="","",IF(OR(ISTEXT($N$220),ISTEXT($N$221),ISTEXT($N$222)),"",IF(OR(10&gt;$N$220,3&gt;$N$221,((3-1)*$N$220+10)&gt;$N$222),"",IF(INDEX($P$222:$W$231,MOD(((3-1)*$N$220+10)-1,10)+1,INT((((3-1)*$N$220+10)-1)/10)+1)="","",INDEX($P$222:$W$231,MOD(((3-1)*$N$220+10)-1,10)+1,INT((((3-1)*$N$220+10)-1)/10)+1)))))</f>
        <v/>
      </c>
      <c r="P224" s="540" t="n"/>
      <c r="Q224" s="540" t="n"/>
      <c r="R224" s="540" t="n"/>
      <c r="S224" s="540" t="n"/>
      <c r="T224" s="540" t="n"/>
      <c r="U224" s="540" t="n"/>
      <c r="V224" s="540" t="n"/>
      <c r="W224" s="540" t="n"/>
    </row>
    <row r="225" ht="13.35" customHeight="1" s="162">
      <c r="B225" s="537">
        <f>IF(OR($D$220="",$G$220=""),"",IF($D$220="Round",IF(4=1,"Axis 1 (0°)",IF(4=2,"Axis 2 (90°)","")),IF(ISTEXT($N$221),"",IF(4&gt;$N$221,"",IF(ISTEXT($I$220),"",ROUND((4-0.5)*$I$220/$N$221,1))))))</f>
        <v/>
      </c>
      <c r="C225" s="538" t="n"/>
      <c r="D225" s="539">
        <f>IF($N$222="","",IF(OR(ISTEXT($N$220),ISTEXT($N$221),ISTEXT($N$222)),"",IF(OR(1&gt;$N$220,4&gt;$N$221,((4-1)*$N$220+1)&gt;$N$222),"",IF(INDEX($P$222:$W$231,MOD(((4-1)*$N$220+1)-1,10)+1,INT((((4-1)*$N$220+1)-1)/10)+1)="","",INDEX($P$222:$W$231,MOD(((4-1)*$N$220+1)-1,10)+1,INT((((4-1)*$N$220+1)-1)/10)+1)))))</f>
        <v/>
      </c>
      <c r="E225" s="539">
        <f>IF($N$222="","",IF(OR(ISTEXT($N$220),ISTEXT($N$221),ISTEXT($N$222)),"",IF(OR(2&gt;$N$220,4&gt;$N$221,((4-1)*$N$220+2)&gt;$N$222),"",IF(INDEX($P$222:$W$231,MOD(((4-1)*$N$220+2)-1,10)+1,INT((((4-1)*$N$220+2)-1)/10)+1)="","",INDEX($P$222:$W$231,MOD(((4-1)*$N$220+2)-1,10)+1,INT((((4-1)*$N$220+2)-1)/10)+1)))))</f>
        <v/>
      </c>
      <c r="F225" s="539">
        <f>IF($N$222="","",IF(OR(ISTEXT($N$220),ISTEXT($N$221),ISTEXT($N$222)),"",IF(OR(3&gt;$N$220,4&gt;$N$221,((4-1)*$N$220+3)&gt;$N$222),"",IF(INDEX($P$222:$W$231,MOD(((4-1)*$N$220+3)-1,10)+1,INT((((4-1)*$N$220+3)-1)/10)+1)="","",INDEX($P$222:$W$231,MOD(((4-1)*$N$220+3)-1,10)+1,INT((((4-1)*$N$220+3)-1)/10)+1)))))</f>
        <v/>
      </c>
      <c r="G225" s="539">
        <f>IF($N$222="","",IF(OR(ISTEXT($N$220),ISTEXT($N$221),ISTEXT($N$222)),"",IF(OR(4&gt;$N$220,4&gt;$N$221,((4-1)*$N$220+4)&gt;$N$222),"",IF(INDEX($P$222:$W$231,MOD(((4-1)*$N$220+4)-1,10)+1,INT((((4-1)*$N$220+4)-1)/10)+1)="","",INDEX($P$222:$W$231,MOD(((4-1)*$N$220+4)-1,10)+1,INT((((4-1)*$N$220+4)-1)/10)+1)))))</f>
        <v/>
      </c>
      <c r="H225" s="539">
        <f>IF($N$222="","",IF(OR(ISTEXT($N$220),ISTEXT($N$221),ISTEXT($N$222)),"",IF(OR(5&gt;$N$220,4&gt;$N$221,((4-1)*$N$220+5)&gt;$N$222),"",IF(INDEX($P$222:$W$231,MOD(((4-1)*$N$220+5)-1,10)+1,INT((((4-1)*$N$220+5)-1)/10)+1)="","",INDEX($P$222:$W$231,MOD(((4-1)*$N$220+5)-1,10)+1,INT((((4-1)*$N$220+5)-1)/10)+1)))))</f>
        <v/>
      </c>
      <c r="I225" s="539">
        <f>IF($N$222="","",IF(OR(ISTEXT($N$220),ISTEXT($N$221),ISTEXT($N$222)),"",IF(OR(6&gt;$N$220,4&gt;$N$221,((4-1)*$N$220+6)&gt;$N$222),"",IF(INDEX($P$222:$W$231,MOD(((4-1)*$N$220+6)-1,10)+1,INT((((4-1)*$N$220+6)-1)/10)+1)="","",INDEX($P$222:$W$231,MOD(((4-1)*$N$220+6)-1,10)+1,INT((((4-1)*$N$220+6)-1)/10)+1)))))</f>
        <v/>
      </c>
      <c r="J225" s="539">
        <f>IF($N$222="","",IF(OR(ISTEXT($N$220),ISTEXT($N$221),ISTEXT($N$222)),"",IF(OR(7&gt;$N$220,4&gt;$N$221,((4-1)*$N$220+7)&gt;$N$222),"",IF(INDEX($P$222:$W$231,MOD(((4-1)*$N$220+7)-1,10)+1,INT((((4-1)*$N$220+7)-1)/10)+1)="","",INDEX($P$222:$W$231,MOD(((4-1)*$N$220+7)-1,10)+1,INT((((4-1)*$N$220+7)-1)/10)+1)))))</f>
        <v/>
      </c>
      <c r="K225" s="539">
        <f>IF($N$222="","",IF(OR(ISTEXT($N$220),ISTEXT($N$221),ISTEXT($N$222)),"",IF(OR(8&gt;$N$220,4&gt;$N$221,((4-1)*$N$220+8)&gt;$N$222),"",IF(INDEX($P$222:$W$231,MOD(((4-1)*$N$220+8)-1,10)+1,INT((((4-1)*$N$220+8)-1)/10)+1)="","",INDEX($P$222:$W$231,MOD(((4-1)*$N$220+8)-1,10)+1,INT((((4-1)*$N$220+8)-1)/10)+1)))))</f>
        <v/>
      </c>
      <c r="L225" s="539">
        <f>IF($N$222="","",IF(OR(ISTEXT($N$220),ISTEXT($N$221),ISTEXT($N$222)),"",IF(OR(9&gt;$N$220,4&gt;$N$221,((4-1)*$N$220+9)&gt;$N$222),"",IF(INDEX($P$222:$W$231,MOD(((4-1)*$N$220+9)-1,10)+1,INT((((4-1)*$N$220+9)-1)/10)+1)="","",INDEX($P$222:$W$231,MOD(((4-1)*$N$220+9)-1,10)+1,INT((((4-1)*$N$220+9)-1)/10)+1)))))</f>
        <v/>
      </c>
      <c r="M225" s="539">
        <f>IF($N$222="","",IF(OR(ISTEXT($N$220),ISTEXT($N$221),ISTEXT($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IF(OR($D$220="",$G$220=""),"",IF($D$220="Round",IF(5=1,"Axis 1 (0°)",IF(5=2,"Axis 2 (90°)","")),IF(ISTEXT($N$221),"",IF(5&gt;$N$221,"",IF(ISTEXT($I$220),"",ROUND((5-0.5)*$I$220/$N$221,1))))))</f>
        <v/>
      </c>
      <c r="C226" s="538" t="n"/>
      <c r="D226" s="539">
        <f>IF($N$222="","",IF(OR(ISTEXT($N$220),ISTEXT($N$221),ISTEXT($N$222)),"",IF(OR(1&gt;$N$220,5&gt;$N$221,((5-1)*$N$220+1)&gt;$N$222),"",IF(INDEX($P$222:$W$231,MOD(((5-1)*$N$220+1)-1,10)+1,INT((((5-1)*$N$220+1)-1)/10)+1)="","",INDEX($P$222:$W$231,MOD(((5-1)*$N$220+1)-1,10)+1,INT((((5-1)*$N$220+1)-1)/10)+1)))))</f>
        <v/>
      </c>
      <c r="E226" s="539">
        <f>IF($N$222="","",IF(OR(ISTEXT($N$220),ISTEXT($N$221),ISTEXT($N$222)),"",IF(OR(2&gt;$N$220,5&gt;$N$221,((5-1)*$N$220+2)&gt;$N$222),"",IF(INDEX($P$222:$W$231,MOD(((5-1)*$N$220+2)-1,10)+1,INT((((5-1)*$N$220+2)-1)/10)+1)="","",INDEX($P$222:$W$231,MOD(((5-1)*$N$220+2)-1,10)+1,INT((((5-1)*$N$220+2)-1)/10)+1)))))</f>
        <v/>
      </c>
      <c r="F226" s="539">
        <f>IF($N$222="","",IF(OR(ISTEXT($N$220),ISTEXT($N$221),ISTEXT($N$222)),"",IF(OR(3&gt;$N$220,5&gt;$N$221,((5-1)*$N$220+3)&gt;$N$222),"",IF(INDEX($P$222:$W$231,MOD(((5-1)*$N$220+3)-1,10)+1,INT((((5-1)*$N$220+3)-1)/10)+1)="","",INDEX($P$222:$W$231,MOD(((5-1)*$N$220+3)-1,10)+1,INT((((5-1)*$N$220+3)-1)/10)+1)))))</f>
        <v/>
      </c>
      <c r="G226" s="539">
        <f>IF($N$222="","",IF(OR(ISTEXT($N$220),ISTEXT($N$221),ISTEXT($N$222)),"",IF(OR(4&gt;$N$220,5&gt;$N$221,((5-1)*$N$220+4)&gt;$N$222),"",IF(INDEX($P$222:$W$231,MOD(((5-1)*$N$220+4)-1,10)+1,INT((((5-1)*$N$220+4)-1)/10)+1)="","",INDEX($P$222:$W$231,MOD(((5-1)*$N$220+4)-1,10)+1,INT((((5-1)*$N$220+4)-1)/10)+1)))))</f>
        <v/>
      </c>
      <c r="H226" s="539">
        <f>IF($N$222="","",IF(OR(ISTEXT($N$220),ISTEXT($N$221),ISTEXT($N$222)),"",IF(OR(5&gt;$N$220,5&gt;$N$221,((5-1)*$N$220+5)&gt;$N$222),"",IF(INDEX($P$222:$W$231,MOD(((5-1)*$N$220+5)-1,10)+1,INT((((5-1)*$N$220+5)-1)/10)+1)="","",INDEX($P$222:$W$231,MOD(((5-1)*$N$220+5)-1,10)+1,INT((((5-1)*$N$220+5)-1)/10)+1)))))</f>
        <v/>
      </c>
      <c r="I226" s="539">
        <f>IF($N$222="","",IF(OR(ISTEXT($N$220),ISTEXT($N$221),ISTEXT($N$222)),"",IF(OR(6&gt;$N$220,5&gt;$N$221,((5-1)*$N$220+6)&gt;$N$222),"",IF(INDEX($P$222:$W$231,MOD(((5-1)*$N$220+6)-1,10)+1,INT((((5-1)*$N$220+6)-1)/10)+1)="","",INDEX($P$222:$W$231,MOD(((5-1)*$N$220+6)-1,10)+1,INT((((5-1)*$N$220+6)-1)/10)+1)))))</f>
        <v/>
      </c>
      <c r="J226" s="539">
        <f>IF($N$222="","",IF(OR(ISTEXT($N$220),ISTEXT($N$221),ISTEXT($N$222)),"",IF(OR(7&gt;$N$220,5&gt;$N$221,((5-1)*$N$220+7)&gt;$N$222),"",IF(INDEX($P$222:$W$231,MOD(((5-1)*$N$220+7)-1,10)+1,INT((((5-1)*$N$220+7)-1)/10)+1)="","",INDEX($P$222:$W$231,MOD(((5-1)*$N$220+7)-1,10)+1,INT((((5-1)*$N$220+7)-1)/10)+1)))))</f>
        <v/>
      </c>
      <c r="K226" s="539">
        <f>IF($N$222="","",IF(OR(ISTEXT($N$220),ISTEXT($N$221),ISTEXT($N$222)),"",IF(OR(8&gt;$N$220,5&gt;$N$221,((5-1)*$N$220+8)&gt;$N$222),"",IF(INDEX($P$222:$W$231,MOD(((5-1)*$N$220+8)-1,10)+1,INT((((5-1)*$N$220+8)-1)/10)+1)="","",INDEX($P$222:$W$231,MOD(((5-1)*$N$220+8)-1,10)+1,INT((((5-1)*$N$220+8)-1)/10)+1)))))</f>
        <v/>
      </c>
      <c r="L226" s="539">
        <f>IF($N$222="","",IF(OR(ISTEXT($N$220),ISTEXT($N$221),ISTEXT($N$222)),"",IF(OR(9&gt;$N$220,5&gt;$N$221,((5-1)*$N$220+9)&gt;$N$222),"",IF(INDEX($P$222:$W$231,MOD(((5-1)*$N$220+9)-1,10)+1,INT((((5-1)*$N$220+9)-1)/10)+1)="","",INDEX($P$222:$W$231,MOD(((5-1)*$N$220+9)-1,10)+1,INT((((5-1)*$N$220+9)-1)/10)+1)))))</f>
        <v/>
      </c>
      <c r="M226" s="539">
        <f>IF($N$222="","",IF(OR(ISTEXT($N$220),ISTEXT($N$221),ISTEXT($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IF(OR($D$220="",$G$220=""),"",IF($D$220="Round",IF(6=1,"Axis 1 (0°)",IF(6=2,"Axis 2 (90°)","")),IF(ISTEXT($N$221),"",IF(6&gt;$N$221,"",IF(ISTEXT($I$220),"",ROUND((6-0.5)*$I$220/$N$221,1))))))</f>
        <v/>
      </c>
      <c r="C227" s="538" t="n"/>
      <c r="D227" s="539">
        <f>IF($N$222="","",IF(OR(ISTEXT($N$220),ISTEXT($N$221),ISTEXT($N$222)),"",IF(OR(1&gt;$N$220,6&gt;$N$221,((6-1)*$N$220+1)&gt;$N$222),"",IF(INDEX($P$222:$W$231,MOD(((6-1)*$N$220+1)-1,10)+1,INT((((6-1)*$N$220+1)-1)/10)+1)="","",INDEX($P$222:$W$231,MOD(((6-1)*$N$220+1)-1,10)+1,INT((((6-1)*$N$220+1)-1)/10)+1)))))</f>
        <v/>
      </c>
      <c r="E227" s="539">
        <f>IF($N$222="","",IF(OR(ISTEXT($N$220),ISTEXT($N$221),ISTEXT($N$222)),"",IF(OR(2&gt;$N$220,6&gt;$N$221,((6-1)*$N$220+2)&gt;$N$222),"",IF(INDEX($P$222:$W$231,MOD(((6-1)*$N$220+2)-1,10)+1,INT((((6-1)*$N$220+2)-1)/10)+1)="","",INDEX($P$222:$W$231,MOD(((6-1)*$N$220+2)-1,10)+1,INT((((6-1)*$N$220+2)-1)/10)+1)))))</f>
        <v/>
      </c>
      <c r="F227" s="539">
        <f>IF($N$222="","",IF(OR(ISTEXT($N$220),ISTEXT($N$221),ISTEXT($N$222)),"",IF(OR(3&gt;$N$220,6&gt;$N$221,((6-1)*$N$220+3)&gt;$N$222),"",IF(INDEX($P$222:$W$231,MOD(((6-1)*$N$220+3)-1,10)+1,INT((((6-1)*$N$220+3)-1)/10)+1)="","",INDEX($P$222:$W$231,MOD(((6-1)*$N$220+3)-1,10)+1,INT((((6-1)*$N$220+3)-1)/10)+1)))))</f>
        <v/>
      </c>
      <c r="G227" s="539">
        <f>IF($N$222="","",IF(OR(ISTEXT($N$220),ISTEXT($N$221),ISTEXT($N$222)),"",IF(OR(4&gt;$N$220,6&gt;$N$221,((6-1)*$N$220+4)&gt;$N$222),"",IF(INDEX($P$222:$W$231,MOD(((6-1)*$N$220+4)-1,10)+1,INT((((6-1)*$N$220+4)-1)/10)+1)="","",INDEX($P$222:$W$231,MOD(((6-1)*$N$220+4)-1,10)+1,INT((((6-1)*$N$220+4)-1)/10)+1)))))</f>
        <v/>
      </c>
      <c r="H227" s="539">
        <f>IF($N$222="","",IF(OR(ISTEXT($N$220),ISTEXT($N$221),ISTEXT($N$222)),"",IF(OR(5&gt;$N$220,6&gt;$N$221,((6-1)*$N$220+5)&gt;$N$222),"",IF(INDEX($P$222:$W$231,MOD(((6-1)*$N$220+5)-1,10)+1,INT((((6-1)*$N$220+5)-1)/10)+1)="","",INDEX($P$222:$W$231,MOD(((6-1)*$N$220+5)-1,10)+1,INT((((6-1)*$N$220+5)-1)/10)+1)))))</f>
        <v/>
      </c>
      <c r="I227" s="539">
        <f>IF($N$222="","",IF(OR(ISTEXT($N$220),ISTEXT($N$221),ISTEXT($N$222)),"",IF(OR(6&gt;$N$220,6&gt;$N$221,((6-1)*$N$220+6)&gt;$N$222),"",IF(INDEX($P$222:$W$231,MOD(((6-1)*$N$220+6)-1,10)+1,INT((((6-1)*$N$220+6)-1)/10)+1)="","",INDEX($P$222:$W$231,MOD(((6-1)*$N$220+6)-1,10)+1,INT((((6-1)*$N$220+6)-1)/10)+1)))))</f>
        <v/>
      </c>
      <c r="J227" s="539">
        <f>IF($N$222="","",IF(OR(ISTEXT($N$220),ISTEXT($N$221),ISTEXT($N$222)),"",IF(OR(7&gt;$N$220,6&gt;$N$221,((6-1)*$N$220+7)&gt;$N$222),"",IF(INDEX($P$222:$W$231,MOD(((6-1)*$N$220+7)-1,10)+1,INT((((6-1)*$N$220+7)-1)/10)+1)="","",INDEX($P$222:$W$231,MOD(((6-1)*$N$220+7)-1,10)+1,INT((((6-1)*$N$220+7)-1)/10)+1)))))</f>
        <v/>
      </c>
      <c r="K227" s="539">
        <f>IF($N$222="","",IF(OR(ISTEXT($N$220),ISTEXT($N$221),ISTEXT($N$222)),"",IF(OR(8&gt;$N$220,6&gt;$N$221,((6-1)*$N$220+8)&gt;$N$222),"",IF(INDEX($P$222:$W$231,MOD(((6-1)*$N$220+8)-1,10)+1,INT((((6-1)*$N$220+8)-1)/10)+1)="","",INDEX($P$222:$W$231,MOD(((6-1)*$N$220+8)-1,10)+1,INT((((6-1)*$N$220+8)-1)/10)+1)))))</f>
        <v/>
      </c>
      <c r="L227" s="539">
        <f>IF($N$222="","",IF(OR(ISTEXT($N$220),ISTEXT($N$221),ISTEXT($N$222)),"",IF(OR(9&gt;$N$220,6&gt;$N$221,((6-1)*$N$220+9)&gt;$N$222),"",IF(INDEX($P$222:$W$231,MOD(((6-1)*$N$220+9)-1,10)+1,INT((((6-1)*$N$220+9)-1)/10)+1)="","",INDEX($P$222:$W$231,MOD(((6-1)*$N$220+9)-1,10)+1,INT((((6-1)*$N$220+9)-1)/10)+1)))))</f>
        <v/>
      </c>
      <c r="M227" s="539">
        <f>IF($N$222="","",IF(OR(ISTEXT($N$220),ISTEXT($N$221),ISTEXT($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IF(OR($D$220="",$G$220=""),"",IF($D$220="Round",IF(7=1,"Axis 1 (0°)",IF(7=2,"Axis 2 (90°)","")),IF(ISTEXT($N$221),"",IF(7&gt;$N$221,"",IF(ISTEXT($I$220),"",ROUND((7-0.5)*$I$220/$N$221,1))))))</f>
        <v/>
      </c>
      <c r="C228" s="538" t="n"/>
      <c r="D228" s="539">
        <f>IF($N$222="","",IF(OR(ISTEXT($N$220),ISTEXT($N$221),ISTEXT($N$222)),"",IF(OR(1&gt;$N$220,7&gt;$N$221,((7-1)*$N$220+1)&gt;$N$222),"",IF(INDEX($P$222:$W$231,MOD(((7-1)*$N$220+1)-1,10)+1,INT((((7-1)*$N$220+1)-1)/10)+1)="","",INDEX($P$222:$W$231,MOD(((7-1)*$N$220+1)-1,10)+1,INT((((7-1)*$N$220+1)-1)/10)+1)))))</f>
        <v/>
      </c>
      <c r="E228" s="539">
        <f>IF($N$222="","",IF(OR(ISTEXT($N$220),ISTEXT($N$221),ISTEXT($N$222)),"",IF(OR(2&gt;$N$220,7&gt;$N$221,((7-1)*$N$220+2)&gt;$N$222),"",IF(INDEX($P$222:$W$231,MOD(((7-1)*$N$220+2)-1,10)+1,INT((((7-1)*$N$220+2)-1)/10)+1)="","",INDEX($P$222:$W$231,MOD(((7-1)*$N$220+2)-1,10)+1,INT((((7-1)*$N$220+2)-1)/10)+1)))))</f>
        <v/>
      </c>
      <c r="F228" s="539">
        <f>IF($N$222="","",IF(OR(ISTEXT($N$220),ISTEXT($N$221),ISTEXT($N$222)),"",IF(OR(3&gt;$N$220,7&gt;$N$221,((7-1)*$N$220+3)&gt;$N$222),"",IF(INDEX($P$222:$W$231,MOD(((7-1)*$N$220+3)-1,10)+1,INT((((7-1)*$N$220+3)-1)/10)+1)="","",INDEX($P$222:$W$231,MOD(((7-1)*$N$220+3)-1,10)+1,INT((((7-1)*$N$220+3)-1)/10)+1)))))</f>
        <v/>
      </c>
      <c r="G228" s="539">
        <f>IF($N$222="","",IF(OR(ISTEXT($N$220),ISTEXT($N$221),ISTEXT($N$222)),"",IF(OR(4&gt;$N$220,7&gt;$N$221,((7-1)*$N$220+4)&gt;$N$222),"",IF(INDEX($P$222:$W$231,MOD(((7-1)*$N$220+4)-1,10)+1,INT((((7-1)*$N$220+4)-1)/10)+1)="","",INDEX($P$222:$W$231,MOD(((7-1)*$N$220+4)-1,10)+1,INT((((7-1)*$N$220+4)-1)/10)+1)))))</f>
        <v/>
      </c>
      <c r="H228" s="539">
        <f>IF($N$222="","",IF(OR(ISTEXT($N$220),ISTEXT($N$221),ISTEXT($N$222)),"",IF(OR(5&gt;$N$220,7&gt;$N$221,((7-1)*$N$220+5)&gt;$N$222),"",IF(INDEX($P$222:$W$231,MOD(((7-1)*$N$220+5)-1,10)+1,INT((((7-1)*$N$220+5)-1)/10)+1)="","",INDEX($P$222:$W$231,MOD(((7-1)*$N$220+5)-1,10)+1,INT((((7-1)*$N$220+5)-1)/10)+1)))))</f>
        <v/>
      </c>
      <c r="I228" s="539">
        <f>IF($N$222="","",IF(OR(ISTEXT($N$220),ISTEXT($N$221),ISTEXT($N$222)),"",IF(OR(6&gt;$N$220,7&gt;$N$221,((7-1)*$N$220+6)&gt;$N$222),"",IF(INDEX($P$222:$W$231,MOD(((7-1)*$N$220+6)-1,10)+1,INT((((7-1)*$N$220+6)-1)/10)+1)="","",INDEX($P$222:$W$231,MOD(((7-1)*$N$220+6)-1,10)+1,INT((((7-1)*$N$220+6)-1)/10)+1)))))</f>
        <v/>
      </c>
      <c r="J228" s="539">
        <f>IF($N$222="","",IF(OR(ISTEXT($N$220),ISTEXT($N$221),ISTEXT($N$222)),"",IF(OR(7&gt;$N$220,7&gt;$N$221,((7-1)*$N$220+7)&gt;$N$222),"",IF(INDEX($P$222:$W$231,MOD(((7-1)*$N$220+7)-1,10)+1,INT((((7-1)*$N$220+7)-1)/10)+1)="","",INDEX($P$222:$W$231,MOD(((7-1)*$N$220+7)-1,10)+1,INT((((7-1)*$N$220+7)-1)/10)+1)))))</f>
        <v/>
      </c>
      <c r="K228" s="539">
        <f>IF($N$222="","",IF(OR(ISTEXT($N$220),ISTEXT($N$221),ISTEXT($N$222)),"",IF(OR(8&gt;$N$220,7&gt;$N$221,((7-1)*$N$220+8)&gt;$N$222),"",IF(INDEX($P$222:$W$231,MOD(((7-1)*$N$220+8)-1,10)+1,INT((((7-1)*$N$220+8)-1)/10)+1)="","",INDEX($P$222:$W$231,MOD(((7-1)*$N$220+8)-1,10)+1,INT((((7-1)*$N$220+8)-1)/10)+1)))))</f>
        <v/>
      </c>
      <c r="L228" s="539">
        <f>IF($N$222="","",IF(OR(ISTEXT($N$220),ISTEXT($N$221),ISTEXT($N$222)),"",IF(OR(9&gt;$N$220,7&gt;$N$221,((7-1)*$N$220+9)&gt;$N$222),"",IF(INDEX($P$222:$W$231,MOD(((7-1)*$N$220+9)-1,10)+1,INT((((7-1)*$N$220+9)-1)/10)+1)="","",INDEX($P$222:$W$231,MOD(((7-1)*$N$220+9)-1,10)+1,INT((((7-1)*$N$220+9)-1)/10)+1)))))</f>
        <v/>
      </c>
      <c r="M228" s="539">
        <f>IF($N$222="","",IF(OR(ISTEXT($N$220),ISTEXT($N$221),ISTEXT($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IF(OR($D$220="",$G$220=""),"",IF($D$220="Round",IF(8=1,"Axis 1 (0°)",IF(8=2,"Axis 2 (90°)","")),IF(ISTEXT($N$221),"",IF(8&gt;$N$221,"",IF(ISTEXT($I$220),"",ROUND((8-0.5)*$I$220/$N$221,1))))))</f>
        <v/>
      </c>
      <c r="C229" s="538" t="n"/>
      <c r="D229" s="539">
        <f>IF($N$222="","",IF(OR(ISTEXT($N$220),ISTEXT($N$221),ISTEXT($N$222)),"",IF(OR(1&gt;$N$220,8&gt;$N$221,((8-1)*$N$220+1)&gt;$N$222),"",IF(INDEX($P$222:$W$231,MOD(((8-1)*$N$220+1)-1,10)+1,INT((((8-1)*$N$220+1)-1)/10)+1)="","",INDEX($P$222:$W$231,MOD(((8-1)*$N$220+1)-1,10)+1,INT((((8-1)*$N$220+1)-1)/10)+1)))))</f>
        <v/>
      </c>
      <c r="E229" s="539">
        <f>IF($N$222="","",IF(OR(ISTEXT($N$220),ISTEXT($N$221),ISTEXT($N$222)),"",IF(OR(2&gt;$N$220,8&gt;$N$221,((8-1)*$N$220+2)&gt;$N$222),"",IF(INDEX($P$222:$W$231,MOD(((8-1)*$N$220+2)-1,10)+1,INT((((8-1)*$N$220+2)-1)/10)+1)="","",INDEX($P$222:$W$231,MOD(((8-1)*$N$220+2)-1,10)+1,INT((((8-1)*$N$220+2)-1)/10)+1)))))</f>
        <v/>
      </c>
      <c r="F229" s="539">
        <f>IF($N$222="","",IF(OR(ISTEXT($N$220),ISTEXT($N$221),ISTEXT($N$222)),"",IF(OR(3&gt;$N$220,8&gt;$N$221,((8-1)*$N$220+3)&gt;$N$222),"",IF(INDEX($P$222:$W$231,MOD(((8-1)*$N$220+3)-1,10)+1,INT((((8-1)*$N$220+3)-1)/10)+1)="","",INDEX($P$222:$W$231,MOD(((8-1)*$N$220+3)-1,10)+1,INT((((8-1)*$N$220+3)-1)/10)+1)))))</f>
        <v/>
      </c>
      <c r="G229" s="539">
        <f>IF($N$222="","",IF(OR(ISTEXT($N$220),ISTEXT($N$221),ISTEXT($N$222)),"",IF(OR(4&gt;$N$220,8&gt;$N$221,((8-1)*$N$220+4)&gt;$N$222),"",IF(INDEX($P$222:$W$231,MOD(((8-1)*$N$220+4)-1,10)+1,INT((((8-1)*$N$220+4)-1)/10)+1)="","",INDEX($P$222:$W$231,MOD(((8-1)*$N$220+4)-1,10)+1,INT((((8-1)*$N$220+4)-1)/10)+1)))))</f>
        <v/>
      </c>
      <c r="H229" s="539">
        <f>IF($N$222="","",IF(OR(ISTEXT($N$220),ISTEXT($N$221),ISTEXT($N$222)),"",IF(OR(5&gt;$N$220,8&gt;$N$221,((8-1)*$N$220+5)&gt;$N$222),"",IF(INDEX($P$222:$W$231,MOD(((8-1)*$N$220+5)-1,10)+1,INT((((8-1)*$N$220+5)-1)/10)+1)="","",INDEX($P$222:$W$231,MOD(((8-1)*$N$220+5)-1,10)+1,INT((((8-1)*$N$220+5)-1)/10)+1)))))</f>
        <v/>
      </c>
      <c r="I229" s="539">
        <f>IF($N$222="","",IF(OR(ISTEXT($N$220),ISTEXT($N$221),ISTEXT($N$222)),"",IF(OR(6&gt;$N$220,8&gt;$N$221,((8-1)*$N$220+6)&gt;$N$222),"",IF(INDEX($P$222:$W$231,MOD(((8-1)*$N$220+6)-1,10)+1,INT((((8-1)*$N$220+6)-1)/10)+1)="","",INDEX($P$222:$W$231,MOD(((8-1)*$N$220+6)-1,10)+1,INT((((8-1)*$N$220+6)-1)/10)+1)))))</f>
        <v/>
      </c>
      <c r="J229" s="539">
        <f>IF($N$222="","",IF(OR(ISTEXT($N$220),ISTEXT($N$221),ISTEXT($N$222)),"",IF(OR(7&gt;$N$220,8&gt;$N$221,((8-1)*$N$220+7)&gt;$N$222),"",IF(INDEX($P$222:$W$231,MOD(((8-1)*$N$220+7)-1,10)+1,INT((((8-1)*$N$220+7)-1)/10)+1)="","",INDEX($P$222:$W$231,MOD(((8-1)*$N$220+7)-1,10)+1,INT((((8-1)*$N$220+7)-1)/10)+1)))))</f>
        <v/>
      </c>
      <c r="K229" s="539">
        <f>IF($N$222="","",IF(OR(ISTEXT($N$220),ISTEXT($N$221),ISTEXT($N$222)),"",IF(OR(8&gt;$N$220,8&gt;$N$221,((8-1)*$N$220+8)&gt;$N$222),"",IF(INDEX($P$222:$W$231,MOD(((8-1)*$N$220+8)-1,10)+1,INT((((8-1)*$N$220+8)-1)/10)+1)="","",INDEX($P$222:$W$231,MOD(((8-1)*$N$220+8)-1,10)+1,INT((((8-1)*$N$220+8)-1)/10)+1)))))</f>
        <v/>
      </c>
      <c r="L229" s="539">
        <f>IF($N$222="","",IF(OR(ISTEXT($N$220),ISTEXT($N$221),ISTEXT($N$222)),"",IF(OR(9&gt;$N$220,8&gt;$N$221,((8-1)*$N$220+9)&gt;$N$222),"",IF(INDEX($P$222:$W$231,MOD(((8-1)*$N$220+9)-1,10)+1,INT((((8-1)*$N$220+9)-1)/10)+1)="","",INDEX($P$222:$W$231,MOD(((8-1)*$N$220+9)-1,10)+1,INT((((8-1)*$N$220+9)-1)/10)+1)))))</f>
        <v/>
      </c>
      <c r="M229" s="539">
        <f>IF($N$222="","",IF(OR(ISTEXT($N$220),ISTEXT($N$221),ISTEXT($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IF($G$235="","",IF($D$235="Round",$G$235&amp;""" dia",$G$235&amp;""" x "&amp;$I$235&amp;""""))</f>
        <v/>
      </c>
      <c r="G233" s="173" t="n"/>
      <c r="H233" s="525">
        <f>IF(OR($D$235="",$G$235=""),"",IF($D$235="Round",IF(ISTEXT($G$235),"",ROUND(PI()*(($G$235-2*N($K$235))/2)^2/144,3)),IF($I$235="","",IF(OR(ISTEXT($G$235),ISTEXT($I$235)),"",ROUND(($G$235-2*N($K$235))*($I$235-2*N($K$235))/144,3)))))</f>
        <v/>
      </c>
      <c r="I233" s="189" t="n"/>
      <c r="J233" s="189" t="n"/>
      <c r="K233" s="189">
        <f>IF(N(J233)*N(H233)=0,"",ROUND(N(J233)*N(H233),0))</f>
        <v/>
      </c>
      <c r="L233" s="189">
        <f>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IF($N$235="","",IF($D$235="Round",$N$235&amp;" x 2 axes",IF($N$236="","",$N$235&amp;" x "&amp;$N$236)))</f>
        <v/>
      </c>
      <c r="N235" s="534">
        <f>IF(OR($D$235="",$G$235=""),"",IF($D$235="Round",IF(ISTEXT($G$235),"",IF($G$235&lt;=9,6,IF($G$235&lt;=12,8,10))),IF(ISTEXT($G$235),"",IF($G$235&lt;12,2,MIN(10,MAX(3,ROUNDUP($G$235/6,0)))))))</f>
        <v/>
      </c>
      <c r="P235" s="473" t="inlineStr">
        <is>
          <t>Quick entry – type readings in order (row by row of the grid), down this column then the next:</t>
        </is>
      </c>
    </row>
    <row r="236" ht="13.35" customHeight="1" s="162">
      <c r="B236" s="535" t="inlineStr">
        <is>
          <t>Depth↓ Pos→ (in)</t>
        </is>
      </c>
      <c r="C236" s="414" t="n"/>
      <c r="D236" s="535">
        <f>IF(ISTEXT($N$235),"",IF(OR($D$235="",$G$235="",1&gt;$N$235),"",IF($D$235="Round",IF(ISTEXT($G$235),"",ROUND(IF(1&lt;=$N$235/2,$G$235/2*(1-SQRT(($N$235-2*1+1)/$N$235)),$G$235-$G$235/2*(1-SQRT(($N$235-2*($N$235-1+1)+1)/$N$235))),1)),IF(ISTEXT($G$235),"",ROUND((1-0.5)*$G$235/$N$235,1)))))</f>
        <v/>
      </c>
      <c r="E236" s="535">
        <f>IF(ISTEXT($N$235),"",IF(OR($D$235="",$G$235="",2&gt;$N$235),"",IF($D$235="Round",IF(ISTEXT($G$235),"",ROUND(IF(2&lt;=$N$235/2,$G$235/2*(1-SQRT(($N$235-2*2+1)/$N$235)),$G$235-$G$235/2*(1-SQRT(($N$235-2*($N$235-2+1)+1)/$N$235))),1)),IF(ISTEXT($G$235),"",ROUND((2-0.5)*$G$235/$N$235,1)))))</f>
        <v/>
      </c>
      <c r="F236" s="535">
        <f>IF(ISTEXT($N$235),"",IF(OR($D$235="",$G$235="",3&gt;$N$235),"",IF($D$235="Round",IF(ISTEXT($G$235),"",ROUND(IF(3&lt;=$N$235/2,$G$235/2*(1-SQRT(($N$235-2*3+1)/$N$235)),$G$235-$G$235/2*(1-SQRT(($N$235-2*($N$235-3+1)+1)/$N$235))),1)),IF(ISTEXT($G$235),"",ROUND((3-0.5)*$G$235/$N$235,1)))))</f>
        <v/>
      </c>
      <c r="G236" s="535">
        <f>IF(ISTEXT($N$235),"",IF(OR($D$235="",$G$235="",4&gt;$N$235),"",IF($D$235="Round",IF(ISTEXT($G$235),"",ROUND(IF(4&lt;=$N$235/2,$G$235/2*(1-SQRT(($N$235-2*4+1)/$N$235)),$G$235-$G$235/2*(1-SQRT(($N$235-2*($N$235-4+1)+1)/$N$235))),1)),IF(ISTEXT($G$235),"",ROUND((4-0.5)*$G$235/$N$235,1)))))</f>
        <v/>
      </c>
      <c r="H236" s="535">
        <f>IF(ISTEXT($N$235),"",IF(OR($D$235="",$G$235="",5&gt;$N$235),"",IF($D$235="Round",IF(ISTEXT($G$235),"",ROUND(IF(5&lt;=$N$235/2,$G$235/2*(1-SQRT(($N$235-2*5+1)/$N$235)),$G$235-$G$235/2*(1-SQRT(($N$235-2*($N$235-5+1)+1)/$N$235))),1)),IF(ISTEXT($G$235),"",ROUND((5-0.5)*$G$235/$N$235,1)))))</f>
        <v/>
      </c>
      <c r="I236" s="535">
        <f>IF(ISTEXT($N$235),"",IF(OR($D$235="",$G$235="",6&gt;$N$235),"",IF($D$235="Round",IF(ISTEXT($G$235),"",ROUND(IF(6&lt;=$N$235/2,$G$235/2*(1-SQRT(($N$235-2*6+1)/$N$235)),$G$235-$G$235/2*(1-SQRT(($N$235-2*($N$235-6+1)+1)/$N$235))),1)),IF(ISTEXT($G$235),"",ROUND((6-0.5)*$G$235/$N$235,1)))))</f>
        <v/>
      </c>
      <c r="J236" s="535">
        <f>IF(ISTEXT($N$235),"",IF(OR($D$235="",$G$235="",7&gt;$N$235),"",IF($D$235="Round",IF(ISTEXT($G$235),"",ROUND(IF(7&lt;=$N$235/2,$G$235/2*(1-SQRT(($N$235-2*7+1)/$N$235)),$G$235-$G$235/2*(1-SQRT(($N$235-2*($N$235-7+1)+1)/$N$235))),1)),IF(ISTEXT($G$235),"",ROUND((7-0.5)*$G$235/$N$235,1)))))</f>
        <v/>
      </c>
      <c r="K236" s="535">
        <f>IF(ISTEXT($N$235),"",IF(OR($D$235="",$G$235="",8&gt;$N$235),"",IF($D$235="Round",IF(ISTEXT($G$235),"",ROUND(IF(8&lt;=$N$235/2,$G$235/2*(1-SQRT(($N$235-2*8+1)/$N$235)),$G$235-$G$235/2*(1-SQRT(($N$235-2*($N$235-8+1)+1)/$N$235))),1)),IF(ISTEXT($G$235),"",ROUND((8-0.5)*$G$235/$N$235,1)))))</f>
        <v/>
      </c>
      <c r="L236" s="535">
        <f>IF(ISTEXT($N$235),"",IF(OR($D$235="",$G$235="",9&gt;$N$235),"",IF($D$235="Round",IF(ISTEXT($G$235),"",ROUND(IF(9&lt;=$N$235/2,$G$235/2*(1-SQRT(($N$235-2*9+1)/$N$235)),$G$235-$G$235/2*(1-SQRT(($N$235-2*($N$235-9+1)+1)/$N$235))),1)),IF(ISTEXT($G$235),"",ROUND((9-0.5)*$G$235/$N$235,1)))))</f>
        <v/>
      </c>
      <c r="M236" s="535">
        <f>IF(ISTEXT($N$235),"",IF(OR($D$235="",$G$235="",10&gt;$N$235),"",IF($D$235="Round",IF(ISTEXT($G$235),"",ROUND(IF(10&lt;=$N$235/2,$G$235/2*(1-SQRT(($N$235-2*10+1)/$N$235)),$G$235-$G$235/2*(1-SQRT(($N$235-2*($N$235-10+1)+1)/$N$235))),1)),IF(ISTEXT($G$235),"",ROUND((10-0.5)*$G$235/$N$235,1)))))</f>
        <v/>
      </c>
      <c r="N236" s="534">
        <f>IF(OR($D$235="",$G$235=""),"",IF($D$235="Round",2,IF($I$235="","",IF(ISTEXT($I$235),"",IF($I$235&lt;12,2,MIN(8,MAX(3,ROUNDUP($I$235/6,0))))))))</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IF(OR($D$235="",$G$235=""),"",IF($D$235="Round",IF(1=1,"Axis 1 (0°)",IF(1=2,"Axis 2 (90°)","")),IF(ISTEXT($N$236),"",IF(1&gt;$N$236,"",IF(ISTEXT($I$235),"",ROUND((1-0.5)*$I$235/$N$236,1))))))</f>
        <v/>
      </c>
      <c r="C237" s="538" t="n"/>
      <c r="D237" s="539">
        <f>IF($N$237="","",IF(OR(ISTEXT($N$235),ISTEXT($N$236),ISTEXT($N$237)),"",IF(OR(1&gt;$N$235,1&gt;$N$236,((1-1)*$N$235+1)&gt;$N$237),"",IF(INDEX($P$237:$W$246,MOD(((1-1)*$N$235+1)-1,10)+1,INT((((1-1)*$N$235+1)-1)/10)+1)="","",INDEX($P$237:$W$246,MOD(((1-1)*$N$235+1)-1,10)+1,INT((((1-1)*$N$235+1)-1)/10)+1)))))</f>
        <v/>
      </c>
      <c r="E237" s="539">
        <f>IF($N$237="","",IF(OR(ISTEXT($N$235),ISTEXT($N$236),ISTEXT($N$237)),"",IF(OR(2&gt;$N$235,1&gt;$N$236,((1-1)*$N$235+2)&gt;$N$237),"",IF(INDEX($P$237:$W$246,MOD(((1-1)*$N$235+2)-1,10)+1,INT((((1-1)*$N$235+2)-1)/10)+1)="","",INDEX($P$237:$W$246,MOD(((1-1)*$N$235+2)-1,10)+1,INT((((1-1)*$N$235+2)-1)/10)+1)))))</f>
        <v/>
      </c>
      <c r="F237" s="539">
        <f>IF($N$237="","",IF(OR(ISTEXT($N$235),ISTEXT($N$236),ISTEXT($N$237)),"",IF(OR(3&gt;$N$235,1&gt;$N$236,((1-1)*$N$235+3)&gt;$N$237),"",IF(INDEX($P$237:$W$246,MOD(((1-1)*$N$235+3)-1,10)+1,INT((((1-1)*$N$235+3)-1)/10)+1)="","",INDEX($P$237:$W$246,MOD(((1-1)*$N$235+3)-1,10)+1,INT((((1-1)*$N$235+3)-1)/10)+1)))))</f>
        <v/>
      </c>
      <c r="G237" s="539">
        <f>IF($N$237="","",IF(OR(ISTEXT($N$235),ISTEXT($N$236),ISTEXT($N$237)),"",IF(OR(4&gt;$N$235,1&gt;$N$236,((1-1)*$N$235+4)&gt;$N$237),"",IF(INDEX($P$237:$W$246,MOD(((1-1)*$N$235+4)-1,10)+1,INT((((1-1)*$N$235+4)-1)/10)+1)="","",INDEX($P$237:$W$246,MOD(((1-1)*$N$235+4)-1,10)+1,INT((((1-1)*$N$235+4)-1)/10)+1)))))</f>
        <v/>
      </c>
      <c r="H237" s="539">
        <f>IF($N$237="","",IF(OR(ISTEXT($N$235),ISTEXT($N$236),ISTEXT($N$237)),"",IF(OR(5&gt;$N$235,1&gt;$N$236,((1-1)*$N$235+5)&gt;$N$237),"",IF(INDEX($P$237:$W$246,MOD(((1-1)*$N$235+5)-1,10)+1,INT((((1-1)*$N$235+5)-1)/10)+1)="","",INDEX($P$237:$W$246,MOD(((1-1)*$N$235+5)-1,10)+1,INT((((1-1)*$N$235+5)-1)/10)+1)))))</f>
        <v/>
      </c>
      <c r="I237" s="539">
        <f>IF($N$237="","",IF(OR(ISTEXT($N$235),ISTEXT($N$236),ISTEXT($N$237)),"",IF(OR(6&gt;$N$235,1&gt;$N$236,((1-1)*$N$235+6)&gt;$N$237),"",IF(INDEX($P$237:$W$246,MOD(((1-1)*$N$235+6)-1,10)+1,INT((((1-1)*$N$235+6)-1)/10)+1)="","",INDEX($P$237:$W$246,MOD(((1-1)*$N$235+6)-1,10)+1,INT((((1-1)*$N$235+6)-1)/10)+1)))))</f>
        <v/>
      </c>
      <c r="J237" s="539">
        <f>IF($N$237="","",IF(OR(ISTEXT($N$235),ISTEXT($N$236),ISTEXT($N$237)),"",IF(OR(7&gt;$N$235,1&gt;$N$236,((1-1)*$N$235+7)&gt;$N$237),"",IF(INDEX($P$237:$W$246,MOD(((1-1)*$N$235+7)-1,10)+1,INT((((1-1)*$N$235+7)-1)/10)+1)="","",INDEX($P$237:$W$246,MOD(((1-1)*$N$235+7)-1,10)+1,INT((((1-1)*$N$235+7)-1)/10)+1)))))</f>
        <v/>
      </c>
      <c r="K237" s="539">
        <f>IF($N$237="","",IF(OR(ISTEXT($N$235),ISTEXT($N$236),ISTEXT($N$237)),"",IF(OR(8&gt;$N$235,1&gt;$N$236,((1-1)*$N$235+8)&gt;$N$237),"",IF(INDEX($P$237:$W$246,MOD(((1-1)*$N$235+8)-1,10)+1,INT((((1-1)*$N$235+8)-1)/10)+1)="","",INDEX($P$237:$W$246,MOD(((1-1)*$N$235+8)-1,10)+1,INT((((1-1)*$N$235+8)-1)/10)+1)))))</f>
        <v/>
      </c>
      <c r="L237" s="539">
        <f>IF($N$237="","",IF(OR(ISTEXT($N$235),ISTEXT($N$236),ISTEXT($N$237)),"",IF(OR(9&gt;$N$235,1&gt;$N$236,((1-1)*$N$235+9)&gt;$N$237),"",IF(INDEX($P$237:$W$246,MOD(((1-1)*$N$235+9)-1,10)+1,INT((((1-1)*$N$235+9)-1)/10)+1)="","",INDEX($P$237:$W$246,MOD(((1-1)*$N$235+9)-1,10)+1,INT((((1-1)*$N$235+9)-1)/10)+1)))))</f>
        <v/>
      </c>
      <c r="M237" s="539">
        <f>IF($N$237="","",IF(OR(ISTEXT($N$235),ISTEXT($N$236),ISTEXT($N$237)),"",IF(OR(10&gt;$N$235,1&gt;$N$236,((1-1)*$N$235+10)&gt;$N$237),"",IF(INDEX($P$237:$W$246,MOD(((1-1)*$N$235+10)-1,10)+1,INT((((1-1)*$N$235+10)-1)/10)+1)="","",INDEX($P$237:$W$246,MOD(((1-1)*$N$235+10)-1,10)+1,INT((((1-1)*$N$235+10)-1)/10)+1)))))</f>
        <v/>
      </c>
      <c r="N237" s="534">
        <f>IF(OR(N235="",N236=""),"",IF(OR(ISTEXT(N235),ISTEXT(N236)),"",N235*N236))</f>
        <v/>
      </c>
      <c r="P237" s="540" t="n"/>
      <c r="Q237" s="540" t="n"/>
      <c r="R237" s="540" t="n"/>
      <c r="S237" s="540" t="n"/>
      <c r="T237" s="540" t="n"/>
      <c r="U237" s="540" t="n"/>
      <c r="V237" s="540" t="n"/>
      <c r="W237" s="540" t="n"/>
    </row>
    <row r="238" ht="13.35" customHeight="1" s="162">
      <c r="B238" s="537">
        <f>IF(OR($D$235="",$G$235=""),"",IF($D$235="Round",IF(2=1,"Axis 1 (0°)",IF(2=2,"Axis 2 (90°)","")),IF(ISTEXT($N$236),"",IF(2&gt;$N$236,"",IF(ISTEXT($I$235),"",ROUND((2-0.5)*$I$235/$N$236,1))))))</f>
        <v/>
      </c>
      <c r="C238" s="538" t="n"/>
      <c r="D238" s="539">
        <f>IF($N$237="","",IF(OR(ISTEXT($N$235),ISTEXT($N$236),ISTEXT($N$237)),"",IF(OR(1&gt;$N$235,2&gt;$N$236,((2-1)*$N$235+1)&gt;$N$237),"",IF(INDEX($P$237:$W$246,MOD(((2-1)*$N$235+1)-1,10)+1,INT((((2-1)*$N$235+1)-1)/10)+1)="","",INDEX($P$237:$W$246,MOD(((2-1)*$N$235+1)-1,10)+1,INT((((2-1)*$N$235+1)-1)/10)+1)))))</f>
        <v/>
      </c>
      <c r="E238" s="539">
        <f>IF($N$237="","",IF(OR(ISTEXT($N$235),ISTEXT($N$236),ISTEXT($N$237)),"",IF(OR(2&gt;$N$235,2&gt;$N$236,((2-1)*$N$235+2)&gt;$N$237),"",IF(INDEX($P$237:$W$246,MOD(((2-1)*$N$235+2)-1,10)+1,INT((((2-1)*$N$235+2)-1)/10)+1)="","",INDEX($P$237:$W$246,MOD(((2-1)*$N$235+2)-1,10)+1,INT((((2-1)*$N$235+2)-1)/10)+1)))))</f>
        <v/>
      </c>
      <c r="F238" s="539">
        <f>IF($N$237="","",IF(OR(ISTEXT($N$235),ISTEXT($N$236),ISTEXT($N$237)),"",IF(OR(3&gt;$N$235,2&gt;$N$236,((2-1)*$N$235+3)&gt;$N$237),"",IF(INDEX($P$237:$W$246,MOD(((2-1)*$N$235+3)-1,10)+1,INT((((2-1)*$N$235+3)-1)/10)+1)="","",INDEX($P$237:$W$246,MOD(((2-1)*$N$235+3)-1,10)+1,INT((((2-1)*$N$235+3)-1)/10)+1)))))</f>
        <v/>
      </c>
      <c r="G238" s="539">
        <f>IF($N$237="","",IF(OR(ISTEXT($N$235),ISTEXT($N$236),ISTEXT($N$237)),"",IF(OR(4&gt;$N$235,2&gt;$N$236,((2-1)*$N$235+4)&gt;$N$237),"",IF(INDEX($P$237:$W$246,MOD(((2-1)*$N$235+4)-1,10)+1,INT((((2-1)*$N$235+4)-1)/10)+1)="","",INDEX($P$237:$W$246,MOD(((2-1)*$N$235+4)-1,10)+1,INT((((2-1)*$N$235+4)-1)/10)+1)))))</f>
        <v/>
      </c>
      <c r="H238" s="539">
        <f>IF($N$237="","",IF(OR(ISTEXT($N$235),ISTEXT($N$236),ISTEXT($N$237)),"",IF(OR(5&gt;$N$235,2&gt;$N$236,((2-1)*$N$235+5)&gt;$N$237),"",IF(INDEX($P$237:$W$246,MOD(((2-1)*$N$235+5)-1,10)+1,INT((((2-1)*$N$235+5)-1)/10)+1)="","",INDEX($P$237:$W$246,MOD(((2-1)*$N$235+5)-1,10)+1,INT((((2-1)*$N$235+5)-1)/10)+1)))))</f>
        <v/>
      </c>
      <c r="I238" s="539">
        <f>IF($N$237="","",IF(OR(ISTEXT($N$235),ISTEXT($N$236),ISTEXT($N$237)),"",IF(OR(6&gt;$N$235,2&gt;$N$236,((2-1)*$N$235+6)&gt;$N$237),"",IF(INDEX($P$237:$W$246,MOD(((2-1)*$N$235+6)-1,10)+1,INT((((2-1)*$N$235+6)-1)/10)+1)="","",INDEX($P$237:$W$246,MOD(((2-1)*$N$235+6)-1,10)+1,INT((((2-1)*$N$235+6)-1)/10)+1)))))</f>
        <v/>
      </c>
      <c r="J238" s="539">
        <f>IF($N$237="","",IF(OR(ISTEXT($N$235),ISTEXT($N$236),ISTEXT($N$237)),"",IF(OR(7&gt;$N$235,2&gt;$N$236,((2-1)*$N$235+7)&gt;$N$237),"",IF(INDEX($P$237:$W$246,MOD(((2-1)*$N$235+7)-1,10)+1,INT((((2-1)*$N$235+7)-1)/10)+1)="","",INDEX($P$237:$W$246,MOD(((2-1)*$N$235+7)-1,10)+1,INT((((2-1)*$N$235+7)-1)/10)+1)))))</f>
        <v/>
      </c>
      <c r="K238" s="539">
        <f>IF($N$237="","",IF(OR(ISTEXT($N$235),ISTEXT($N$236),ISTEXT($N$237)),"",IF(OR(8&gt;$N$235,2&gt;$N$236,((2-1)*$N$235+8)&gt;$N$237),"",IF(INDEX($P$237:$W$246,MOD(((2-1)*$N$235+8)-1,10)+1,INT((((2-1)*$N$235+8)-1)/10)+1)="","",INDEX($P$237:$W$246,MOD(((2-1)*$N$235+8)-1,10)+1,INT((((2-1)*$N$235+8)-1)/10)+1)))))</f>
        <v/>
      </c>
      <c r="L238" s="539">
        <f>IF($N$237="","",IF(OR(ISTEXT($N$235),ISTEXT($N$236),ISTEXT($N$237)),"",IF(OR(9&gt;$N$235,2&gt;$N$236,((2-1)*$N$235+9)&gt;$N$237),"",IF(INDEX($P$237:$W$246,MOD(((2-1)*$N$235+9)-1,10)+1,INT((((2-1)*$N$235+9)-1)/10)+1)="","",INDEX($P$237:$W$246,MOD(((2-1)*$N$235+9)-1,10)+1,INT((((2-1)*$N$235+9)-1)/10)+1)))))</f>
        <v/>
      </c>
      <c r="M238" s="539">
        <f>IF($N$237="","",IF(OR(ISTEXT($N$235),ISTEXT($N$236),ISTEXT($N$237)),"",IF(OR(10&gt;$N$235,2&gt;$N$236,((2-1)*$N$235+10)&gt;$N$237),"",IF(INDEX($P$237:$W$246,MOD(((2-1)*$N$235+10)-1,10)+1,INT((((2-1)*$N$235+10)-1)/10)+1)="","",INDEX($P$237:$W$246,MOD(((2-1)*$N$235+10)-1,10)+1,INT((((2-1)*$N$235+10)-1)/10)+1)))))</f>
        <v/>
      </c>
      <c r="P238" s="540" t="n"/>
      <c r="Q238" s="540" t="n"/>
      <c r="R238" s="540" t="n"/>
      <c r="S238" s="540" t="n"/>
      <c r="T238" s="540" t="n"/>
      <c r="U238" s="540" t="n"/>
      <c r="V238" s="540" t="n"/>
      <c r="W238" s="540" t="n"/>
    </row>
    <row r="239" ht="13.35" customHeight="1" s="162">
      <c r="B239" s="537">
        <f>IF(OR($D$235="",$G$235=""),"",IF($D$235="Round",IF(3=1,"Axis 1 (0°)",IF(3=2,"Axis 2 (90°)","")),IF(ISTEXT($N$236),"",IF(3&gt;$N$236,"",IF(ISTEXT($I$235),"",ROUND((3-0.5)*$I$235/$N$236,1))))))</f>
        <v/>
      </c>
      <c r="C239" s="538" t="n"/>
      <c r="D239" s="539">
        <f>IF($N$237="","",IF(OR(ISTEXT($N$235),ISTEXT($N$236),ISTEXT($N$237)),"",IF(OR(1&gt;$N$235,3&gt;$N$236,((3-1)*$N$235+1)&gt;$N$237),"",IF(INDEX($P$237:$W$246,MOD(((3-1)*$N$235+1)-1,10)+1,INT((((3-1)*$N$235+1)-1)/10)+1)="","",INDEX($P$237:$W$246,MOD(((3-1)*$N$235+1)-1,10)+1,INT((((3-1)*$N$235+1)-1)/10)+1)))))</f>
        <v/>
      </c>
      <c r="E239" s="539">
        <f>IF($N$237="","",IF(OR(ISTEXT($N$235),ISTEXT($N$236),ISTEXT($N$237)),"",IF(OR(2&gt;$N$235,3&gt;$N$236,((3-1)*$N$235+2)&gt;$N$237),"",IF(INDEX($P$237:$W$246,MOD(((3-1)*$N$235+2)-1,10)+1,INT((((3-1)*$N$235+2)-1)/10)+1)="","",INDEX($P$237:$W$246,MOD(((3-1)*$N$235+2)-1,10)+1,INT((((3-1)*$N$235+2)-1)/10)+1)))))</f>
        <v/>
      </c>
      <c r="F239" s="539">
        <f>IF($N$237="","",IF(OR(ISTEXT($N$235),ISTEXT($N$236),ISTEXT($N$237)),"",IF(OR(3&gt;$N$235,3&gt;$N$236,((3-1)*$N$235+3)&gt;$N$237),"",IF(INDEX($P$237:$W$246,MOD(((3-1)*$N$235+3)-1,10)+1,INT((((3-1)*$N$235+3)-1)/10)+1)="","",INDEX($P$237:$W$246,MOD(((3-1)*$N$235+3)-1,10)+1,INT((((3-1)*$N$235+3)-1)/10)+1)))))</f>
        <v/>
      </c>
      <c r="G239" s="539">
        <f>IF($N$237="","",IF(OR(ISTEXT($N$235),ISTEXT($N$236),ISTEXT($N$237)),"",IF(OR(4&gt;$N$235,3&gt;$N$236,((3-1)*$N$235+4)&gt;$N$237),"",IF(INDEX($P$237:$W$246,MOD(((3-1)*$N$235+4)-1,10)+1,INT((((3-1)*$N$235+4)-1)/10)+1)="","",INDEX($P$237:$W$246,MOD(((3-1)*$N$235+4)-1,10)+1,INT((((3-1)*$N$235+4)-1)/10)+1)))))</f>
        <v/>
      </c>
      <c r="H239" s="539">
        <f>IF($N$237="","",IF(OR(ISTEXT($N$235),ISTEXT($N$236),ISTEXT($N$237)),"",IF(OR(5&gt;$N$235,3&gt;$N$236,((3-1)*$N$235+5)&gt;$N$237),"",IF(INDEX($P$237:$W$246,MOD(((3-1)*$N$235+5)-1,10)+1,INT((((3-1)*$N$235+5)-1)/10)+1)="","",INDEX($P$237:$W$246,MOD(((3-1)*$N$235+5)-1,10)+1,INT((((3-1)*$N$235+5)-1)/10)+1)))))</f>
        <v/>
      </c>
      <c r="I239" s="539">
        <f>IF($N$237="","",IF(OR(ISTEXT($N$235),ISTEXT($N$236),ISTEXT($N$237)),"",IF(OR(6&gt;$N$235,3&gt;$N$236,((3-1)*$N$235+6)&gt;$N$237),"",IF(INDEX($P$237:$W$246,MOD(((3-1)*$N$235+6)-1,10)+1,INT((((3-1)*$N$235+6)-1)/10)+1)="","",INDEX($P$237:$W$246,MOD(((3-1)*$N$235+6)-1,10)+1,INT((((3-1)*$N$235+6)-1)/10)+1)))))</f>
        <v/>
      </c>
      <c r="J239" s="539">
        <f>IF($N$237="","",IF(OR(ISTEXT($N$235),ISTEXT($N$236),ISTEXT($N$237)),"",IF(OR(7&gt;$N$235,3&gt;$N$236,((3-1)*$N$235+7)&gt;$N$237),"",IF(INDEX($P$237:$W$246,MOD(((3-1)*$N$235+7)-1,10)+1,INT((((3-1)*$N$235+7)-1)/10)+1)="","",INDEX($P$237:$W$246,MOD(((3-1)*$N$235+7)-1,10)+1,INT((((3-1)*$N$235+7)-1)/10)+1)))))</f>
        <v/>
      </c>
      <c r="K239" s="539">
        <f>IF($N$237="","",IF(OR(ISTEXT($N$235),ISTEXT($N$236),ISTEXT($N$237)),"",IF(OR(8&gt;$N$235,3&gt;$N$236,((3-1)*$N$235+8)&gt;$N$237),"",IF(INDEX($P$237:$W$246,MOD(((3-1)*$N$235+8)-1,10)+1,INT((((3-1)*$N$235+8)-1)/10)+1)="","",INDEX($P$237:$W$246,MOD(((3-1)*$N$235+8)-1,10)+1,INT((((3-1)*$N$235+8)-1)/10)+1)))))</f>
        <v/>
      </c>
      <c r="L239" s="539">
        <f>IF($N$237="","",IF(OR(ISTEXT($N$235),ISTEXT($N$236),ISTEXT($N$237)),"",IF(OR(9&gt;$N$235,3&gt;$N$236,((3-1)*$N$235+9)&gt;$N$237),"",IF(INDEX($P$237:$W$246,MOD(((3-1)*$N$235+9)-1,10)+1,INT((((3-1)*$N$235+9)-1)/10)+1)="","",INDEX($P$237:$W$246,MOD(((3-1)*$N$235+9)-1,10)+1,INT((((3-1)*$N$235+9)-1)/10)+1)))))</f>
        <v/>
      </c>
      <c r="M239" s="539">
        <f>IF($N$237="","",IF(OR(ISTEXT($N$235),ISTEXT($N$236),ISTEXT($N$237)),"",IF(OR(10&gt;$N$235,3&gt;$N$236,((3-1)*$N$235+10)&gt;$N$237),"",IF(INDEX($P$237:$W$246,MOD(((3-1)*$N$235+10)-1,10)+1,INT((((3-1)*$N$235+10)-1)/10)+1)="","",INDEX($P$237:$W$246,MOD(((3-1)*$N$235+10)-1,10)+1,INT((((3-1)*$N$235+10)-1)/10)+1)))))</f>
        <v/>
      </c>
      <c r="P239" s="540" t="n"/>
      <c r="Q239" s="540" t="n"/>
      <c r="R239" s="540" t="n"/>
      <c r="S239" s="540" t="n"/>
      <c r="T239" s="540" t="n"/>
      <c r="U239" s="540" t="n"/>
      <c r="V239" s="540" t="n"/>
      <c r="W239" s="540" t="n"/>
    </row>
    <row r="240" ht="13.35" customHeight="1" s="162">
      <c r="B240" s="537">
        <f>IF(OR($D$235="",$G$235=""),"",IF($D$235="Round",IF(4=1,"Axis 1 (0°)",IF(4=2,"Axis 2 (90°)","")),IF(ISTEXT($N$236),"",IF(4&gt;$N$236,"",IF(ISTEXT($I$235),"",ROUND((4-0.5)*$I$235/$N$236,1))))))</f>
        <v/>
      </c>
      <c r="C240" s="538" t="n"/>
      <c r="D240" s="539">
        <f>IF($N$237="","",IF(OR(ISTEXT($N$235),ISTEXT($N$236),ISTEXT($N$237)),"",IF(OR(1&gt;$N$235,4&gt;$N$236,((4-1)*$N$235+1)&gt;$N$237),"",IF(INDEX($P$237:$W$246,MOD(((4-1)*$N$235+1)-1,10)+1,INT((((4-1)*$N$235+1)-1)/10)+1)="","",INDEX($P$237:$W$246,MOD(((4-1)*$N$235+1)-1,10)+1,INT((((4-1)*$N$235+1)-1)/10)+1)))))</f>
        <v/>
      </c>
      <c r="E240" s="539">
        <f>IF($N$237="","",IF(OR(ISTEXT($N$235),ISTEXT($N$236),ISTEXT($N$237)),"",IF(OR(2&gt;$N$235,4&gt;$N$236,((4-1)*$N$235+2)&gt;$N$237),"",IF(INDEX($P$237:$W$246,MOD(((4-1)*$N$235+2)-1,10)+1,INT((((4-1)*$N$235+2)-1)/10)+1)="","",INDEX($P$237:$W$246,MOD(((4-1)*$N$235+2)-1,10)+1,INT((((4-1)*$N$235+2)-1)/10)+1)))))</f>
        <v/>
      </c>
      <c r="F240" s="539">
        <f>IF($N$237="","",IF(OR(ISTEXT($N$235),ISTEXT($N$236),ISTEXT($N$237)),"",IF(OR(3&gt;$N$235,4&gt;$N$236,((4-1)*$N$235+3)&gt;$N$237),"",IF(INDEX($P$237:$W$246,MOD(((4-1)*$N$235+3)-1,10)+1,INT((((4-1)*$N$235+3)-1)/10)+1)="","",INDEX($P$237:$W$246,MOD(((4-1)*$N$235+3)-1,10)+1,INT((((4-1)*$N$235+3)-1)/10)+1)))))</f>
        <v/>
      </c>
      <c r="G240" s="539">
        <f>IF($N$237="","",IF(OR(ISTEXT($N$235),ISTEXT($N$236),ISTEXT($N$237)),"",IF(OR(4&gt;$N$235,4&gt;$N$236,((4-1)*$N$235+4)&gt;$N$237),"",IF(INDEX($P$237:$W$246,MOD(((4-1)*$N$235+4)-1,10)+1,INT((((4-1)*$N$235+4)-1)/10)+1)="","",INDEX($P$237:$W$246,MOD(((4-1)*$N$235+4)-1,10)+1,INT((((4-1)*$N$235+4)-1)/10)+1)))))</f>
        <v/>
      </c>
      <c r="H240" s="539">
        <f>IF($N$237="","",IF(OR(ISTEXT($N$235),ISTEXT($N$236),ISTEXT($N$237)),"",IF(OR(5&gt;$N$235,4&gt;$N$236,((4-1)*$N$235+5)&gt;$N$237),"",IF(INDEX($P$237:$W$246,MOD(((4-1)*$N$235+5)-1,10)+1,INT((((4-1)*$N$235+5)-1)/10)+1)="","",INDEX($P$237:$W$246,MOD(((4-1)*$N$235+5)-1,10)+1,INT((((4-1)*$N$235+5)-1)/10)+1)))))</f>
        <v/>
      </c>
      <c r="I240" s="539">
        <f>IF($N$237="","",IF(OR(ISTEXT($N$235),ISTEXT($N$236),ISTEXT($N$237)),"",IF(OR(6&gt;$N$235,4&gt;$N$236,((4-1)*$N$235+6)&gt;$N$237),"",IF(INDEX($P$237:$W$246,MOD(((4-1)*$N$235+6)-1,10)+1,INT((((4-1)*$N$235+6)-1)/10)+1)="","",INDEX($P$237:$W$246,MOD(((4-1)*$N$235+6)-1,10)+1,INT((((4-1)*$N$235+6)-1)/10)+1)))))</f>
        <v/>
      </c>
      <c r="J240" s="539">
        <f>IF($N$237="","",IF(OR(ISTEXT($N$235),ISTEXT($N$236),ISTEXT($N$237)),"",IF(OR(7&gt;$N$235,4&gt;$N$236,((4-1)*$N$235+7)&gt;$N$237),"",IF(INDEX($P$237:$W$246,MOD(((4-1)*$N$235+7)-1,10)+1,INT((((4-1)*$N$235+7)-1)/10)+1)="","",INDEX($P$237:$W$246,MOD(((4-1)*$N$235+7)-1,10)+1,INT((((4-1)*$N$235+7)-1)/10)+1)))))</f>
        <v/>
      </c>
      <c r="K240" s="539">
        <f>IF($N$237="","",IF(OR(ISTEXT($N$235),ISTEXT($N$236),ISTEXT($N$237)),"",IF(OR(8&gt;$N$235,4&gt;$N$236,((4-1)*$N$235+8)&gt;$N$237),"",IF(INDEX($P$237:$W$246,MOD(((4-1)*$N$235+8)-1,10)+1,INT((((4-1)*$N$235+8)-1)/10)+1)="","",INDEX($P$237:$W$246,MOD(((4-1)*$N$235+8)-1,10)+1,INT((((4-1)*$N$235+8)-1)/10)+1)))))</f>
        <v/>
      </c>
      <c r="L240" s="539">
        <f>IF($N$237="","",IF(OR(ISTEXT($N$235),ISTEXT($N$236),ISTEXT($N$237)),"",IF(OR(9&gt;$N$235,4&gt;$N$236,((4-1)*$N$235+9)&gt;$N$237),"",IF(INDEX($P$237:$W$246,MOD(((4-1)*$N$235+9)-1,10)+1,INT((((4-1)*$N$235+9)-1)/10)+1)="","",INDEX($P$237:$W$246,MOD(((4-1)*$N$235+9)-1,10)+1,INT((((4-1)*$N$235+9)-1)/10)+1)))))</f>
        <v/>
      </c>
      <c r="M240" s="539">
        <f>IF($N$237="","",IF(OR(ISTEXT($N$235),ISTEXT($N$236),ISTEXT($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IF(OR($D$235="",$G$235=""),"",IF($D$235="Round",IF(5=1,"Axis 1 (0°)",IF(5=2,"Axis 2 (90°)","")),IF(ISTEXT($N$236),"",IF(5&gt;$N$236,"",IF(ISTEXT($I$235),"",ROUND((5-0.5)*$I$235/$N$236,1))))))</f>
        <v/>
      </c>
      <c r="C241" s="538" t="n"/>
      <c r="D241" s="539">
        <f>IF($N$237="","",IF(OR(ISTEXT($N$235),ISTEXT($N$236),ISTEXT($N$237)),"",IF(OR(1&gt;$N$235,5&gt;$N$236,((5-1)*$N$235+1)&gt;$N$237),"",IF(INDEX($P$237:$W$246,MOD(((5-1)*$N$235+1)-1,10)+1,INT((((5-1)*$N$235+1)-1)/10)+1)="","",INDEX($P$237:$W$246,MOD(((5-1)*$N$235+1)-1,10)+1,INT((((5-1)*$N$235+1)-1)/10)+1)))))</f>
        <v/>
      </c>
      <c r="E241" s="539">
        <f>IF($N$237="","",IF(OR(ISTEXT($N$235),ISTEXT($N$236),ISTEXT($N$237)),"",IF(OR(2&gt;$N$235,5&gt;$N$236,((5-1)*$N$235+2)&gt;$N$237),"",IF(INDEX($P$237:$W$246,MOD(((5-1)*$N$235+2)-1,10)+1,INT((((5-1)*$N$235+2)-1)/10)+1)="","",INDEX($P$237:$W$246,MOD(((5-1)*$N$235+2)-1,10)+1,INT((((5-1)*$N$235+2)-1)/10)+1)))))</f>
        <v/>
      </c>
      <c r="F241" s="539">
        <f>IF($N$237="","",IF(OR(ISTEXT($N$235),ISTEXT($N$236),ISTEXT($N$237)),"",IF(OR(3&gt;$N$235,5&gt;$N$236,((5-1)*$N$235+3)&gt;$N$237),"",IF(INDEX($P$237:$W$246,MOD(((5-1)*$N$235+3)-1,10)+1,INT((((5-1)*$N$235+3)-1)/10)+1)="","",INDEX($P$237:$W$246,MOD(((5-1)*$N$235+3)-1,10)+1,INT((((5-1)*$N$235+3)-1)/10)+1)))))</f>
        <v/>
      </c>
      <c r="G241" s="539">
        <f>IF($N$237="","",IF(OR(ISTEXT($N$235),ISTEXT($N$236),ISTEXT($N$237)),"",IF(OR(4&gt;$N$235,5&gt;$N$236,((5-1)*$N$235+4)&gt;$N$237),"",IF(INDEX($P$237:$W$246,MOD(((5-1)*$N$235+4)-1,10)+1,INT((((5-1)*$N$235+4)-1)/10)+1)="","",INDEX($P$237:$W$246,MOD(((5-1)*$N$235+4)-1,10)+1,INT((((5-1)*$N$235+4)-1)/10)+1)))))</f>
        <v/>
      </c>
      <c r="H241" s="539">
        <f>IF($N$237="","",IF(OR(ISTEXT($N$235),ISTEXT($N$236),ISTEXT($N$237)),"",IF(OR(5&gt;$N$235,5&gt;$N$236,((5-1)*$N$235+5)&gt;$N$237),"",IF(INDEX($P$237:$W$246,MOD(((5-1)*$N$235+5)-1,10)+1,INT((((5-1)*$N$235+5)-1)/10)+1)="","",INDEX($P$237:$W$246,MOD(((5-1)*$N$235+5)-1,10)+1,INT((((5-1)*$N$235+5)-1)/10)+1)))))</f>
        <v/>
      </c>
      <c r="I241" s="539">
        <f>IF($N$237="","",IF(OR(ISTEXT($N$235),ISTEXT($N$236),ISTEXT($N$237)),"",IF(OR(6&gt;$N$235,5&gt;$N$236,((5-1)*$N$235+6)&gt;$N$237),"",IF(INDEX($P$237:$W$246,MOD(((5-1)*$N$235+6)-1,10)+1,INT((((5-1)*$N$235+6)-1)/10)+1)="","",INDEX($P$237:$W$246,MOD(((5-1)*$N$235+6)-1,10)+1,INT((((5-1)*$N$235+6)-1)/10)+1)))))</f>
        <v/>
      </c>
      <c r="J241" s="539">
        <f>IF($N$237="","",IF(OR(ISTEXT($N$235),ISTEXT($N$236),ISTEXT($N$237)),"",IF(OR(7&gt;$N$235,5&gt;$N$236,((5-1)*$N$235+7)&gt;$N$237),"",IF(INDEX($P$237:$W$246,MOD(((5-1)*$N$235+7)-1,10)+1,INT((((5-1)*$N$235+7)-1)/10)+1)="","",INDEX($P$237:$W$246,MOD(((5-1)*$N$235+7)-1,10)+1,INT((((5-1)*$N$235+7)-1)/10)+1)))))</f>
        <v/>
      </c>
      <c r="K241" s="539">
        <f>IF($N$237="","",IF(OR(ISTEXT($N$235),ISTEXT($N$236),ISTEXT($N$237)),"",IF(OR(8&gt;$N$235,5&gt;$N$236,((5-1)*$N$235+8)&gt;$N$237),"",IF(INDEX($P$237:$W$246,MOD(((5-1)*$N$235+8)-1,10)+1,INT((((5-1)*$N$235+8)-1)/10)+1)="","",INDEX($P$237:$W$246,MOD(((5-1)*$N$235+8)-1,10)+1,INT((((5-1)*$N$235+8)-1)/10)+1)))))</f>
        <v/>
      </c>
      <c r="L241" s="539">
        <f>IF($N$237="","",IF(OR(ISTEXT($N$235),ISTEXT($N$236),ISTEXT($N$237)),"",IF(OR(9&gt;$N$235,5&gt;$N$236,((5-1)*$N$235+9)&gt;$N$237),"",IF(INDEX($P$237:$W$246,MOD(((5-1)*$N$235+9)-1,10)+1,INT((((5-1)*$N$235+9)-1)/10)+1)="","",INDEX($P$237:$W$246,MOD(((5-1)*$N$235+9)-1,10)+1,INT((((5-1)*$N$235+9)-1)/10)+1)))))</f>
        <v/>
      </c>
      <c r="M241" s="539">
        <f>IF($N$237="","",IF(OR(ISTEXT($N$235),ISTEXT($N$236),ISTEXT($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IF(OR($D$235="",$G$235=""),"",IF($D$235="Round",IF(6=1,"Axis 1 (0°)",IF(6=2,"Axis 2 (90°)","")),IF(ISTEXT($N$236),"",IF(6&gt;$N$236,"",IF(ISTEXT($I$235),"",ROUND((6-0.5)*$I$235/$N$236,1))))))</f>
        <v/>
      </c>
      <c r="C242" s="538" t="n"/>
      <c r="D242" s="539">
        <f>IF($N$237="","",IF(OR(ISTEXT($N$235),ISTEXT($N$236),ISTEXT($N$237)),"",IF(OR(1&gt;$N$235,6&gt;$N$236,((6-1)*$N$235+1)&gt;$N$237),"",IF(INDEX($P$237:$W$246,MOD(((6-1)*$N$235+1)-1,10)+1,INT((((6-1)*$N$235+1)-1)/10)+1)="","",INDEX($P$237:$W$246,MOD(((6-1)*$N$235+1)-1,10)+1,INT((((6-1)*$N$235+1)-1)/10)+1)))))</f>
        <v/>
      </c>
      <c r="E242" s="539">
        <f>IF($N$237="","",IF(OR(ISTEXT($N$235),ISTEXT($N$236),ISTEXT($N$237)),"",IF(OR(2&gt;$N$235,6&gt;$N$236,((6-1)*$N$235+2)&gt;$N$237),"",IF(INDEX($P$237:$W$246,MOD(((6-1)*$N$235+2)-1,10)+1,INT((((6-1)*$N$235+2)-1)/10)+1)="","",INDEX($P$237:$W$246,MOD(((6-1)*$N$235+2)-1,10)+1,INT((((6-1)*$N$235+2)-1)/10)+1)))))</f>
        <v/>
      </c>
      <c r="F242" s="539">
        <f>IF($N$237="","",IF(OR(ISTEXT($N$235),ISTEXT($N$236),ISTEXT($N$237)),"",IF(OR(3&gt;$N$235,6&gt;$N$236,((6-1)*$N$235+3)&gt;$N$237),"",IF(INDEX($P$237:$W$246,MOD(((6-1)*$N$235+3)-1,10)+1,INT((((6-1)*$N$235+3)-1)/10)+1)="","",INDEX($P$237:$W$246,MOD(((6-1)*$N$235+3)-1,10)+1,INT((((6-1)*$N$235+3)-1)/10)+1)))))</f>
        <v/>
      </c>
      <c r="G242" s="539">
        <f>IF($N$237="","",IF(OR(ISTEXT($N$235),ISTEXT($N$236),ISTEXT($N$237)),"",IF(OR(4&gt;$N$235,6&gt;$N$236,((6-1)*$N$235+4)&gt;$N$237),"",IF(INDEX($P$237:$W$246,MOD(((6-1)*$N$235+4)-1,10)+1,INT((((6-1)*$N$235+4)-1)/10)+1)="","",INDEX($P$237:$W$246,MOD(((6-1)*$N$235+4)-1,10)+1,INT((((6-1)*$N$235+4)-1)/10)+1)))))</f>
        <v/>
      </c>
      <c r="H242" s="539">
        <f>IF($N$237="","",IF(OR(ISTEXT($N$235),ISTEXT($N$236),ISTEXT($N$237)),"",IF(OR(5&gt;$N$235,6&gt;$N$236,((6-1)*$N$235+5)&gt;$N$237),"",IF(INDEX($P$237:$W$246,MOD(((6-1)*$N$235+5)-1,10)+1,INT((((6-1)*$N$235+5)-1)/10)+1)="","",INDEX($P$237:$W$246,MOD(((6-1)*$N$235+5)-1,10)+1,INT((((6-1)*$N$235+5)-1)/10)+1)))))</f>
        <v/>
      </c>
      <c r="I242" s="539">
        <f>IF($N$237="","",IF(OR(ISTEXT($N$235),ISTEXT($N$236),ISTEXT($N$237)),"",IF(OR(6&gt;$N$235,6&gt;$N$236,((6-1)*$N$235+6)&gt;$N$237),"",IF(INDEX($P$237:$W$246,MOD(((6-1)*$N$235+6)-1,10)+1,INT((((6-1)*$N$235+6)-1)/10)+1)="","",INDEX($P$237:$W$246,MOD(((6-1)*$N$235+6)-1,10)+1,INT((((6-1)*$N$235+6)-1)/10)+1)))))</f>
        <v/>
      </c>
      <c r="J242" s="539">
        <f>IF($N$237="","",IF(OR(ISTEXT($N$235),ISTEXT($N$236),ISTEXT($N$237)),"",IF(OR(7&gt;$N$235,6&gt;$N$236,((6-1)*$N$235+7)&gt;$N$237),"",IF(INDEX($P$237:$W$246,MOD(((6-1)*$N$235+7)-1,10)+1,INT((((6-1)*$N$235+7)-1)/10)+1)="","",INDEX($P$237:$W$246,MOD(((6-1)*$N$235+7)-1,10)+1,INT((((6-1)*$N$235+7)-1)/10)+1)))))</f>
        <v/>
      </c>
      <c r="K242" s="539">
        <f>IF($N$237="","",IF(OR(ISTEXT($N$235),ISTEXT($N$236),ISTEXT($N$237)),"",IF(OR(8&gt;$N$235,6&gt;$N$236,((6-1)*$N$235+8)&gt;$N$237),"",IF(INDEX($P$237:$W$246,MOD(((6-1)*$N$235+8)-1,10)+1,INT((((6-1)*$N$235+8)-1)/10)+1)="","",INDEX($P$237:$W$246,MOD(((6-1)*$N$235+8)-1,10)+1,INT((((6-1)*$N$235+8)-1)/10)+1)))))</f>
        <v/>
      </c>
      <c r="L242" s="539">
        <f>IF($N$237="","",IF(OR(ISTEXT($N$235),ISTEXT($N$236),ISTEXT($N$237)),"",IF(OR(9&gt;$N$235,6&gt;$N$236,((6-1)*$N$235+9)&gt;$N$237),"",IF(INDEX($P$237:$W$246,MOD(((6-1)*$N$235+9)-1,10)+1,INT((((6-1)*$N$235+9)-1)/10)+1)="","",INDEX($P$237:$W$246,MOD(((6-1)*$N$235+9)-1,10)+1,INT((((6-1)*$N$235+9)-1)/10)+1)))))</f>
        <v/>
      </c>
      <c r="M242" s="539">
        <f>IF($N$237="","",IF(OR(ISTEXT($N$235),ISTEXT($N$236),ISTEXT($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IF(OR($D$235="",$G$235=""),"",IF($D$235="Round",IF(7=1,"Axis 1 (0°)",IF(7=2,"Axis 2 (90°)","")),IF(ISTEXT($N$236),"",IF(7&gt;$N$236,"",IF(ISTEXT($I$235),"",ROUND((7-0.5)*$I$235/$N$236,1))))))</f>
        <v/>
      </c>
      <c r="C243" s="538" t="n"/>
      <c r="D243" s="539">
        <f>IF($N$237="","",IF(OR(ISTEXT($N$235),ISTEXT($N$236),ISTEXT($N$237)),"",IF(OR(1&gt;$N$235,7&gt;$N$236,((7-1)*$N$235+1)&gt;$N$237),"",IF(INDEX($P$237:$W$246,MOD(((7-1)*$N$235+1)-1,10)+1,INT((((7-1)*$N$235+1)-1)/10)+1)="","",INDEX($P$237:$W$246,MOD(((7-1)*$N$235+1)-1,10)+1,INT((((7-1)*$N$235+1)-1)/10)+1)))))</f>
        <v/>
      </c>
      <c r="E243" s="539">
        <f>IF($N$237="","",IF(OR(ISTEXT($N$235),ISTEXT($N$236),ISTEXT($N$237)),"",IF(OR(2&gt;$N$235,7&gt;$N$236,((7-1)*$N$235+2)&gt;$N$237),"",IF(INDEX($P$237:$W$246,MOD(((7-1)*$N$235+2)-1,10)+1,INT((((7-1)*$N$235+2)-1)/10)+1)="","",INDEX($P$237:$W$246,MOD(((7-1)*$N$235+2)-1,10)+1,INT((((7-1)*$N$235+2)-1)/10)+1)))))</f>
        <v/>
      </c>
      <c r="F243" s="539">
        <f>IF($N$237="","",IF(OR(ISTEXT($N$235),ISTEXT($N$236),ISTEXT($N$237)),"",IF(OR(3&gt;$N$235,7&gt;$N$236,((7-1)*$N$235+3)&gt;$N$237),"",IF(INDEX($P$237:$W$246,MOD(((7-1)*$N$235+3)-1,10)+1,INT((((7-1)*$N$235+3)-1)/10)+1)="","",INDEX($P$237:$W$246,MOD(((7-1)*$N$235+3)-1,10)+1,INT((((7-1)*$N$235+3)-1)/10)+1)))))</f>
        <v/>
      </c>
      <c r="G243" s="539">
        <f>IF($N$237="","",IF(OR(ISTEXT($N$235),ISTEXT($N$236),ISTEXT($N$237)),"",IF(OR(4&gt;$N$235,7&gt;$N$236,((7-1)*$N$235+4)&gt;$N$237),"",IF(INDEX($P$237:$W$246,MOD(((7-1)*$N$235+4)-1,10)+1,INT((((7-1)*$N$235+4)-1)/10)+1)="","",INDEX($P$237:$W$246,MOD(((7-1)*$N$235+4)-1,10)+1,INT((((7-1)*$N$235+4)-1)/10)+1)))))</f>
        <v/>
      </c>
      <c r="H243" s="539">
        <f>IF($N$237="","",IF(OR(ISTEXT($N$235),ISTEXT($N$236),ISTEXT($N$237)),"",IF(OR(5&gt;$N$235,7&gt;$N$236,((7-1)*$N$235+5)&gt;$N$237),"",IF(INDEX($P$237:$W$246,MOD(((7-1)*$N$235+5)-1,10)+1,INT((((7-1)*$N$235+5)-1)/10)+1)="","",INDEX($P$237:$W$246,MOD(((7-1)*$N$235+5)-1,10)+1,INT((((7-1)*$N$235+5)-1)/10)+1)))))</f>
        <v/>
      </c>
      <c r="I243" s="539">
        <f>IF($N$237="","",IF(OR(ISTEXT($N$235),ISTEXT($N$236),ISTEXT($N$237)),"",IF(OR(6&gt;$N$235,7&gt;$N$236,((7-1)*$N$235+6)&gt;$N$237),"",IF(INDEX($P$237:$W$246,MOD(((7-1)*$N$235+6)-1,10)+1,INT((((7-1)*$N$235+6)-1)/10)+1)="","",INDEX($P$237:$W$246,MOD(((7-1)*$N$235+6)-1,10)+1,INT((((7-1)*$N$235+6)-1)/10)+1)))))</f>
        <v/>
      </c>
      <c r="J243" s="539">
        <f>IF($N$237="","",IF(OR(ISTEXT($N$235),ISTEXT($N$236),ISTEXT($N$237)),"",IF(OR(7&gt;$N$235,7&gt;$N$236,((7-1)*$N$235+7)&gt;$N$237),"",IF(INDEX($P$237:$W$246,MOD(((7-1)*$N$235+7)-1,10)+1,INT((((7-1)*$N$235+7)-1)/10)+1)="","",INDEX($P$237:$W$246,MOD(((7-1)*$N$235+7)-1,10)+1,INT((((7-1)*$N$235+7)-1)/10)+1)))))</f>
        <v/>
      </c>
      <c r="K243" s="539">
        <f>IF($N$237="","",IF(OR(ISTEXT($N$235),ISTEXT($N$236),ISTEXT($N$237)),"",IF(OR(8&gt;$N$235,7&gt;$N$236,((7-1)*$N$235+8)&gt;$N$237),"",IF(INDEX($P$237:$W$246,MOD(((7-1)*$N$235+8)-1,10)+1,INT((((7-1)*$N$235+8)-1)/10)+1)="","",INDEX($P$237:$W$246,MOD(((7-1)*$N$235+8)-1,10)+1,INT((((7-1)*$N$235+8)-1)/10)+1)))))</f>
        <v/>
      </c>
      <c r="L243" s="539">
        <f>IF($N$237="","",IF(OR(ISTEXT($N$235),ISTEXT($N$236),ISTEXT($N$237)),"",IF(OR(9&gt;$N$235,7&gt;$N$236,((7-1)*$N$235+9)&gt;$N$237),"",IF(INDEX($P$237:$W$246,MOD(((7-1)*$N$235+9)-1,10)+1,INT((((7-1)*$N$235+9)-1)/10)+1)="","",INDEX($P$237:$W$246,MOD(((7-1)*$N$235+9)-1,10)+1,INT((((7-1)*$N$235+9)-1)/10)+1)))))</f>
        <v/>
      </c>
      <c r="M243" s="539">
        <f>IF($N$237="","",IF(OR(ISTEXT($N$235),ISTEXT($N$236),ISTEXT($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IF(OR($D$235="",$G$235=""),"",IF($D$235="Round",IF(8=1,"Axis 1 (0°)",IF(8=2,"Axis 2 (90°)","")),IF(ISTEXT($N$236),"",IF(8&gt;$N$236,"",IF(ISTEXT($I$235),"",ROUND((8-0.5)*$I$235/$N$236,1))))))</f>
        <v/>
      </c>
      <c r="C244" s="538" t="n"/>
      <c r="D244" s="539">
        <f>IF($N$237="","",IF(OR(ISTEXT($N$235),ISTEXT($N$236),ISTEXT($N$237)),"",IF(OR(1&gt;$N$235,8&gt;$N$236,((8-1)*$N$235+1)&gt;$N$237),"",IF(INDEX($P$237:$W$246,MOD(((8-1)*$N$235+1)-1,10)+1,INT((((8-1)*$N$235+1)-1)/10)+1)="","",INDEX($P$237:$W$246,MOD(((8-1)*$N$235+1)-1,10)+1,INT((((8-1)*$N$235+1)-1)/10)+1)))))</f>
        <v/>
      </c>
      <c r="E244" s="539">
        <f>IF($N$237="","",IF(OR(ISTEXT($N$235),ISTEXT($N$236),ISTEXT($N$237)),"",IF(OR(2&gt;$N$235,8&gt;$N$236,((8-1)*$N$235+2)&gt;$N$237),"",IF(INDEX($P$237:$W$246,MOD(((8-1)*$N$235+2)-1,10)+1,INT((((8-1)*$N$235+2)-1)/10)+1)="","",INDEX($P$237:$W$246,MOD(((8-1)*$N$235+2)-1,10)+1,INT((((8-1)*$N$235+2)-1)/10)+1)))))</f>
        <v/>
      </c>
      <c r="F244" s="539">
        <f>IF($N$237="","",IF(OR(ISTEXT($N$235),ISTEXT($N$236),ISTEXT($N$237)),"",IF(OR(3&gt;$N$235,8&gt;$N$236,((8-1)*$N$235+3)&gt;$N$237),"",IF(INDEX($P$237:$W$246,MOD(((8-1)*$N$235+3)-1,10)+1,INT((((8-1)*$N$235+3)-1)/10)+1)="","",INDEX($P$237:$W$246,MOD(((8-1)*$N$235+3)-1,10)+1,INT((((8-1)*$N$235+3)-1)/10)+1)))))</f>
        <v/>
      </c>
      <c r="G244" s="539">
        <f>IF($N$237="","",IF(OR(ISTEXT($N$235),ISTEXT($N$236),ISTEXT($N$237)),"",IF(OR(4&gt;$N$235,8&gt;$N$236,((8-1)*$N$235+4)&gt;$N$237),"",IF(INDEX($P$237:$W$246,MOD(((8-1)*$N$235+4)-1,10)+1,INT((((8-1)*$N$235+4)-1)/10)+1)="","",INDEX($P$237:$W$246,MOD(((8-1)*$N$235+4)-1,10)+1,INT((((8-1)*$N$235+4)-1)/10)+1)))))</f>
        <v/>
      </c>
      <c r="H244" s="539">
        <f>IF($N$237="","",IF(OR(ISTEXT($N$235),ISTEXT($N$236),ISTEXT($N$237)),"",IF(OR(5&gt;$N$235,8&gt;$N$236,((8-1)*$N$235+5)&gt;$N$237),"",IF(INDEX($P$237:$W$246,MOD(((8-1)*$N$235+5)-1,10)+1,INT((((8-1)*$N$235+5)-1)/10)+1)="","",INDEX($P$237:$W$246,MOD(((8-1)*$N$235+5)-1,10)+1,INT((((8-1)*$N$235+5)-1)/10)+1)))))</f>
        <v/>
      </c>
      <c r="I244" s="539">
        <f>IF($N$237="","",IF(OR(ISTEXT($N$235),ISTEXT($N$236),ISTEXT($N$237)),"",IF(OR(6&gt;$N$235,8&gt;$N$236,((8-1)*$N$235+6)&gt;$N$237),"",IF(INDEX($P$237:$W$246,MOD(((8-1)*$N$235+6)-1,10)+1,INT((((8-1)*$N$235+6)-1)/10)+1)="","",INDEX($P$237:$W$246,MOD(((8-1)*$N$235+6)-1,10)+1,INT((((8-1)*$N$235+6)-1)/10)+1)))))</f>
        <v/>
      </c>
      <c r="J244" s="539">
        <f>IF($N$237="","",IF(OR(ISTEXT($N$235),ISTEXT($N$236),ISTEXT($N$237)),"",IF(OR(7&gt;$N$235,8&gt;$N$236,((8-1)*$N$235+7)&gt;$N$237),"",IF(INDEX($P$237:$W$246,MOD(((8-1)*$N$235+7)-1,10)+1,INT((((8-1)*$N$235+7)-1)/10)+1)="","",INDEX($P$237:$W$246,MOD(((8-1)*$N$235+7)-1,10)+1,INT((((8-1)*$N$235+7)-1)/10)+1)))))</f>
        <v/>
      </c>
      <c r="K244" s="539">
        <f>IF($N$237="","",IF(OR(ISTEXT($N$235),ISTEXT($N$236),ISTEXT($N$237)),"",IF(OR(8&gt;$N$235,8&gt;$N$236,((8-1)*$N$235+8)&gt;$N$237),"",IF(INDEX($P$237:$W$246,MOD(((8-1)*$N$235+8)-1,10)+1,INT((((8-1)*$N$235+8)-1)/10)+1)="","",INDEX($P$237:$W$246,MOD(((8-1)*$N$235+8)-1,10)+1,INT((((8-1)*$N$235+8)-1)/10)+1)))))</f>
        <v/>
      </c>
      <c r="L244" s="539">
        <f>IF($N$237="","",IF(OR(ISTEXT($N$235),ISTEXT($N$236),ISTEXT($N$237)),"",IF(OR(9&gt;$N$235,8&gt;$N$236,((8-1)*$N$235+9)&gt;$N$237),"",IF(INDEX($P$237:$W$246,MOD(((8-1)*$N$235+9)-1,10)+1,INT((((8-1)*$N$235+9)-1)/10)+1)="","",INDEX($P$237:$W$246,MOD(((8-1)*$N$235+9)-1,10)+1,INT((((8-1)*$N$235+9)-1)/10)+1)))))</f>
        <v/>
      </c>
      <c r="M244" s="539">
        <f>IF($N$237="","",IF(OR(ISTEXT($N$235),ISTEXT($N$236),ISTEXT($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IF($G$254="","",IF($D$254="Round",$G$254&amp;""" dia",$G$254&amp;""" x "&amp;$I$254&amp;""""))</f>
        <v/>
      </c>
      <c r="G252" s="173" t="n"/>
      <c r="H252" s="525">
        <f>IF(OR($D$254="",$G$254=""),"",IF($D$254="Round",IF(ISTEXT($G$254),"",ROUND(PI()*(($G$254-2*N($K$254))/2)^2/144,3)),IF($I$254="","",IF(OR(ISTEXT($G$254),ISTEXT($I$254)),"",ROUND(($G$254-2*N($K$254))*($I$254-2*N($K$254))/144,3)))))</f>
        <v/>
      </c>
      <c r="I252" s="189" t="n"/>
      <c r="J252" s="189" t="n"/>
      <c r="K252" s="189">
        <f>IF(N(J252)*N(H252)=0,"",ROUND(N(J252)*N(H252),0))</f>
        <v/>
      </c>
      <c r="L252" s="189">
        <f>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IF($N$254="","",IF($D$254="Round",$N$254&amp;" x 2 axes",IF($N$255="","",$N$254&amp;" x "&amp;$N$255)))</f>
        <v/>
      </c>
      <c r="N254" s="534">
        <f>IF(OR($D$254="",$G$254=""),"",IF($D$254="Round",IF(ISTEXT($G$254),"",IF($G$254&lt;=9,6,IF($G$254&lt;=12,8,10))),IF(ISTEXT($G$254),"",IF($G$254&lt;12,2,MIN(10,MAX(3,ROUNDUP($G$254/6,0)))))))</f>
        <v/>
      </c>
      <c r="P254" s="473" t="inlineStr">
        <is>
          <t>Quick entry – type readings in order (row by row of the grid), down this column then the next:</t>
        </is>
      </c>
    </row>
    <row r="255" ht="13.35" customHeight="1" s="162">
      <c r="B255" s="535" t="inlineStr">
        <is>
          <t>Depth↓ Pos→ (in)</t>
        </is>
      </c>
      <c r="C255" s="414" t="n"/>
      <c r="D255" s="535">
        <f>IF(ISTEXT($N$254),"",IF(OR($D$254="",$G$254="",1&gt;$N$254),"",IF($D$254="Round",IF(ISTEXT($G$254),"",ROUND(IF(1&lt;=$N$254/2,$G$254/2*(1-SQRT(($N$254-2*1+1)/$N$254)),$G$254-$G$254/2*(1-SQRT(($N$254-2*($N$254-1+1)+1)/$N$254))),1)),IF(ISTEXT($G$254),"",ROUND((1-0.5)*$G$254/$N$254,1)))))</f>
        <v/>
      </c>
      <c r="E255" s="535">
        <f>IF(ISTEXT($N$254),"",IF(OR($D$254="",$G$254="",2&gt;$N$254),"",IF($D$254="Round",IF(ISTEXT($G$254),"",ROUND(IF(2&lt;=$N$254/2,$G$254/2*(1-SQRT(($N$254-2*2+1)/$N$254)),$G$254-$G$254/2*(1-SQRT(($N$254-2*($N$254-2+1)+1)/$N$254))),1)),IF(ISTEXT($G$254),"",ROUND((2-0.5)*$G$254/$N$254,1)))))</f>
        <v/>
      </c>
      <c r="F255" s="535">
        <f>IF(ISTEXT($N$254),"",IF(OR($D$254="",$G$254="",3&gt;$N$254),"",IF($D$254="Round",IF(ISTEXT($G$254),"",ROUND(IF(3&lt;=$N$254/2,$G$254/2*(1-SQRT(($N$254-2*3+1)/$N$254)),$G$254-$G$254/2*(1-SQRT(($N$254-2*($N$254-3+1)+1)/$N$254))),1)),IF(ISTEXT($G$254),"",ROUND((3-0.5)*$G$254/$N$254,1)))))</f>
        <v/>
      </c>
      <c r="G255" s="535">
        <f>IF(ISTEXT($N$254),"",IF(OR($D$254="",$G$254="",4&gt;$N$254),"",IF($D$254="Round",IF(ISTEXT($G$254),"",ROUND(IF(4&lt;=$N$254/2,$G$254/2*(1-SQRT(($N$254-2*4+1)/$N$254)),$G$254-$G$254/2*(1-SQRT(($N$254-2*($N$254-4+1)+1)/$N$254))),1)),IF(ISTEXT($G$254),"",ROUND((4-0.5)*$G$254/$N$254,1)))))</f>
        <v/>
      </c>
      <c r="H255" s="535">
        <f>IF(ISTEXT($N$254),"",IF(OR($D$254="",$G$254="",5&gt;$N$254),"",IF($D$254="Round",IF(ISTEXT($G$254),"",ROUND(IF(5&lt;=$N$254/2,$G$254/2*(1-SQRT(($N$254-2*5+1)/$N$254)),$G$254-$G$254/2*(1-SQRT(($N$254-2*($N$254-5+1)+1)/$N$254))),1)),IF(ISTEXT($G$254),"",ROUND((5-0.5)*$G$254/$N$254,1)))))</f>
        <v/>
      </c>
      <c r="I255" s="535">
        <f>IF(ISTEXT($N$254),"",IF(OR($D$254="",$G$254="",6&gt;$N$254),"",IF($D$254="Round",IF(ISTEXT($G$254),"",ROUND(IF(6&lt;=$N$254/2,$G$254/2*(1-SQRT(($N$254-2*6+1)/$N$254)),$G$254-$G$254/2*(1-SQRT(($N$254-2*($N$254-6+1)+1)/$N$254))),1)),IF(ISTEXT($G$254),"",ROUND((6-0.5)*$G$254/$N$254,1)))))</f>
        <v/>
      </c>
      <c r="J255" s="535">
        <f>IF(ISTEXT($N$254),"",IF(OR($D$254="",$G$254="",7&gt;$N$254),"",IF($D$254="Round",IF(ISTEXT($G$254),"",ROUND(IF(7&lt;=$N$254/2,$G$254/2*(1-SQRT(($N$254-2*7+1)/$N$254)),$G$254-$G$254/2*(1-SQRT(($N$254-2*($N$254-7+1)+1)/$N$254))),1)),IF(ISTEXT($G$254),"",ROUND((7-0.5)*$G$254/$N$254,1)))))</f>
        <v/>
      </c>
      <c r="K255" s="535">
        <f>IF(ISTEXT($N$254),"",IF(OR($D$254="",$G$254="",8&gt;$N$254),"",IF($D$254="Round",IF(ISTEXT($G$254),"",ROUND(IF(8&lt;=$N$254/2,$G$254/2*(1-SQRT(($N$254-2*8+1)/$N$254)),$G$254-$G$254/2*(1-SQRT(($N$254-2*($N$254-8+1)+1)/$N$254))),1)),IF(ISTEXT($G$254),"",ROUND((8-0.5)*$G$254/$N$254,1)))))</f>
        <v/>
      </c>
      <c r="L255" s="535">
        <f>IF(ISTEXT($N$254),"",IF(OR($D$254="",$G$254="",9&gt;$N$254),"",IF($D$254="Round",IF(ISTEXT($G$254),"",ROUND(IF(9&lt;=$N$254/2,$G$254/2*(1-SQRT(($N$254-2*9+1)/$N$254)),$G$254-$G$254/2*(1-SQRT(($N$254-2*($N$254-9+1)+1)/$N$254))),1)),IF(ISTEXT($G$254),"",ROUND((9-0.5)*$G$254/$N$254,1)))))</f>
        <v/>
      </c>
      <c r="M255" s="535">
        <f>IF(ISTEXT($N$254),"",IF(OR($D$254="",$G$254="",10&gt;$N$254),"",IF($D$254="Round",IF(ISTEXT($G$254),"",ROUND(IF(10&lt;=$N$254/2,$G$254/2*(1-SQRT(($N$254-2*10+1)/$N$254)),$G$254-$G$254/2*(1-SQRT(($N$254-2*($N$254-10+1)+1)/$N$254))),1)),IF(ISTEXT($G$254),"",ROUND((10-0.5)*$G$254/$N$254,1)))))</f>
        <v/>
      </c>
      <c r="N255" s="534">
        <f>IF(OR($D$254="",$G$254=""),"",IF($D$254="Round",2,IF($I$254="","",IF(ISTEXT($I$254),"",IF($I$254&lt;12,2,MIN(8,MAX(3,ROUNDUP($I$254/6,0))))))))</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IF(OR($D$254="",$G$254=""),"",IF($D$254="Round",IF(1=1,"Axis 1 (0°)",IF(1=2,"Axis 2 (90°)","")),IF(ISTEXT($N$255),"",IF(1&gt;$N$255,"",IF(ISTEXT($I$254),"",ROUND((1-0.5)*$I$254/$N$255,1))))))</f>
        <v/>
      </c>
      <c r="C256" s="538" t="n"/>
      <c r="D256" s="539">
        <f>IF($N$256="","",IF(OR(ISTEXT($N$254),ISTEXT($N$255),ISTEXT($N$256)),"",IF(OR(1&gt;$N$254,1&gt;$N$255,((1-1)*$N$254+1)&gt;$N$256),"",IF(INDEX($P$256:$W$265,MOD(((1-1)*$N$254+1)-1,10)+1,INT((((1-1)*$N$254+1)-1)/10)+1)="","",INDEX($P$256:$W$265,MOD(((1-1)*$N$254+1)-1,10)+1,INT((((1-1)*$N$254+1)-1)/10)+1)))))</f>
        <v/>
      </c>
      <c r="E256" s="539">
        <f>IF($N$256="","",IF(OR(ISTEXT($N$254),ISTEXT($N$255),ISTEXT($N$256)),"",IF(OR(2&gt;$N$254,1&gt;$N$255,((1-1)*$N$254+2)&gt;$N$256),"",IF(INDEX($P$256:$W$265,MOD(((1-1)*$N$254+2)-1,10)+1,INT((((1-1)*$N$254+2)-1)/10)+1)="","",INDEX($P$256:$W$265,MOD(((1-1)*$N$254+2)-1,10)+1,INT((((1-1)*$N$254+2)-1)/10)+1)))))</f>
        <v/>
      </c>
      <c r="F256" s="539">
        <f>IF($N$256="","",IF(OR(ISTEXT($N$254),ISTEXT($N$255),ISTEXT($N$256)),"",IF(OR(3&gt;$N$254,1&gt;$N$255,((1-1)*$N$254+3)&gt;$N$256),"",IF(INDEX($P$256:$W$265,MOD(((1-1)*$N$254+3)-1,10)+1,INT((((1-1)*$N$254+3)-1)/10)+1)="","",INDEX($P$256:$W$265,MOD(((1-1)*$N$254+3)-1,10)+1,INT((((1-1)*$N$254+3)-1)/10)+1)))))</f>
        <v/>
      </c>
      <c r="G256" s="539">
        <f>IF($N$256="","",IF(OR(ISTEXT($N$254),ISTEXT($N$255),ISTEXT($N$256)),"",IF(OR(4&gt;$N$254,1&gt;$N$255,((1-1)*$N$254+4)&gt;$N$256),"",IF(INDEX($P$256:$W$265,MOD(((1-1)*$N$254+4)-1,10)+1,INT((((1-1)*$N$254+4)-1)/10)+1)="","",INDEX($P$256:$W$265,MOD(((1-1)*$N$254+4)-1,10)+1,INT((((1-1)*$N$254+4)-1)/10)+1)))))</f>
        <v/>
      </c>
      <c r="H256" s="539">
        <f>IF($N$256="","",IF(OR(ISTEXT($N$254),ISTEXT($N$255),ISTEXT($N$256)),"",IF(OR(5&gt;$N$254,1&gt;$N$255,((1-1)*$N$254+5)&gt;$N$256),"",IF(INDEX($P$256:$W$265,MOD(((1-1)*$N$254+5)-1,10)+1,INT((((1-1)*$N$254+5)-1)/10)+1)="","",INDEX($P$256:$W$265,MOD(((1-1)*$N$254+5)-1,10)+1,INT((((1-1)*$N$254+5)-1)/10)+1)))))</f>
        <v/>
      </c>
      <c r="I256" s="539">
        <f>IF($N$256="","",IF(OR(ISTEXT($N$254),ISTEXT($N$255),ISTEXT($N$256)),"",IF(OR(6&gt;$N$254,1&gt;$N$255,((1-1)*$N$254+6)&gt;$N$256),"",IF(INDEX($P$256:$W$265,MOD(((1-1)*$N$254+6)-1,10)+1,INT((((1-1)*$N$254+6)-1)/10)+1)="","",INDEX($P$256:$W$265,MOD(((1-1)*$N$254+6)-1,10)+1,INT((((1-1)*$N$254+6)-1)/10)+1)))))</f>
        <v/>
      </c>
      <c r="J256" s="539">
        <f>IF($N$256="","",IF(OR(ISTEXT($N$254),ISTEXT($N$255),ISTEXT($N$256)),"",IF(OR(7&gt;$N$254,1&gt;$N$255,((1-1)*$N$254+7)&gt;$N$256),"",IF(INDEX($P$256:$W$265,MOD(((1-1)*$N$254+7)-1,10)+1,INT((((1-1)*$N$254+7)-1)/10)+1)="","",INDEX($P$256:$W$265,MOD(((1-1)*$N$254+7)-1,10)+1,INT((((1-1)*$N$254+7)-1)/10)+1)))))</f>
        <v/>
      </c>
      <c r="K256" s="539">
        <f>IF($N$256="","",IF(OR(ISTEXT($N$254),ISTEXT($N$255),ISTEXT($N$256)),"",IF(OR(8&gt;$N$254,1&gt;$N$255,((1-1)*$N$254+8)&gt;$N$256),"",IF(INDEX($P$256:$W$265,MOD(((1-1)*$N$254+8)-1,10)+1,INT((((1-1)*$N$254+8)-1)/10)+1)="","",INDEX($P$256:$W$265,MOD(((1-1)*$N$254+8)-1,10)+1,INT((((1-1)*$N$254+8)-1)/10)+1)))))</f>
        <v/>
      </c>
      <c r="L256" s="539">
        <f>IF($N$256="","",IF(OR(ISTEXT($N$254),ISTEXT($N$255),ISTEXT($N$256)),"",IF(OR(9&gt;$N$254,1&gt;$N$255,((1-1)*$N$254+9)&gt;$N$256),"",IF(INDEX($P$256:$W$265,MOD(((1-1)*$N$254+9)-1,10)+1,INT((((1-1)*$N$254+9)-1)/10)+1)="","",INDEX($P$256:$W$265,MOD(((1-1)*$N$254+9)-1,10)+1,INT((((1-1)*$N$254+9)-1)/10)+1)))))</f>
        <v/>
      </c>
      <c r="M256" s="539">
        <f>IF($N$256="","",IF(OR(ISTEXT($N$254),ISTEXT($N$255),ISTEXT($N$256)),"",IF(OR(10&gt;$N$254,1&gt;$N$255,((1-1)*$N$254+10)&gt;$N$256),"",IF(INDEX($P$256:$W$265,MOD(((1-1)*$N$254+10)-1,10)+1,INT((((1-1)*$N$254+10)-1)/10)+1)="","",INDEX($P$256:$W$265,MOD(((1-1)*$N$254+10)-1,10)+1,INT((((1-1)*$N$254+10)-1)/10)+1)))))</f>
        <v/>
      </c>
      <c r="N256" s="534">
        <f>IF(OR(N254="",N255=""),"",IF(OR(ISTEXT(N254),ISTEXT(N255)),"",N254*N255))</f>
        <v/>
      </c>
      <c r="P256" s="540" t="n"/>
      <c r="Q256" s="540" t="n"/>
      <c r="R256" s="540" t="n"/>
      <c r="S256" s="540" t="n"/>
      <c r="T256" s="540" t="n"/>
      <c r="U256" s="540" t="n"/>
      <c r="V256" s="540" t="n"/>
      <c r="W256" s="540" t="n"/>
    </row>
    <row r="257" ht="13.35" customHeight="1" s="162">
      <c r="B257" s="537">
        <f>IF(OR($D$254="",$G$254=""),"",IF($D$254="Round",IF(2=1,"Axis 1 (0°)",IF(2=2,"Axis 2 (90°)","")),IF(ISTEXT($N$255),"",IF(2&gt;$N$255,"",IF(ISTEXT($I$254),"",ROUND((2-0.5)*$I$254/$N$255,1))))))</f>
        <v/>
      </c>
      <c r="C257" s="538" t="n"/>
      <c r="D257" s="539">
        <f>IF($N$256="","",IF(OR(ISTEXT($N$254),ISTEXT($N$255),ISTEXT($N$256)),"",IF(OR(1&gt;$N$254,2&gt;$N$255,((2-1)*$N$254+1)&gt;$N$256),"",IF(INDEX($P$256:$W$265,MOD(((2-1)*$N$254+1)-1,10)+1,INT((((2-1)*$N$254+1)-1)/10)+1)="","",INDEX($P$256:$W$265,MOD(((2-1)*$N$254+1)-1,10)+1,INT((((2-1)*$N$254+1)-1)/10)+1)))))</f>
        <v/>
      </c>
      <c r="E257" s="539">
        <f>IF($N$256="","",IF(OR(ISTEXT($N$254),ISTEXT($N$255),ISTEXT($N$256)),"",IF(OR(2&gt;$N$254,2&gt;$N$255,((2-1)*$N$254+2)&gt;$N$256),"",IF(INDEX($P$256:$W$265,MOD(((2-1)*$N$254+2)-1,10)+1,INT((((2-1)*$N$254+2)-1)/10)+1)="","",INDEX($P$256:$W$265,MOD(((2-1)*$N$254+2)-1,10)+1,INT((((2-1)*$N$254+2)-1)/10)+1)))))</f>
        <v/>
      </c>
      <c r="F257" s="539">
        <f>IF($N$256="","",IF(OR(ISTEXT($N$254),ISTEXT($N$255),ISTEXT($N$256)),"",IF(OR(3&gt;$N$254,2&gt;$N$255,((2-1)*$N$254+3)&gt;$N$256),"",IF(INDEX($P$256:$W$265,MOD(((2-1)*$N$254+3)-1,10)+1,INT((((2-1)*$N$254+3)-1)/10)+1)="","",INDEX($P$256:$W$265,MOD(((2-1)*$N$254+3)-1,10)+1,INT((((2-1)*$N$254+3)-1)/10)+1)))))</f>
        <v/>
      </c>
      <c r="G257" s="539">
        <f>IF($N$256="","",IF(OR(ISTEXT($N$254),ISTEXT($N$255),ISTEXT($N$256)),"",IF(OR(4&gt;$N$254,2&gt;$N$255,((2-1)*$N$254+4)&gt;$N$256),"",IF(INDEX($P$256:$W$265,MOD(((2-1)*$N$254+4)-1,10)+1,INT((((2-1)*$N$254+4)-1)/10)+1)="","",INDEX($P$256:$W$265,MOD(((2-1)*$N$254+4)-1,10)+1,INT((((2-1)*$N$254+4)-1)/10)+1)))))</f>
        <v/>
      </c>
      <c r="H257" s="539">
        <f>IF($N$256="","",IF(OR(ISTEXT($N$254),ISTEXT($N$255),ISTEXT($N$256)),"",IF(OR(5&gt;$N$254,2&gt;$N$255,((2-1)*$N$254+5)&gt;$N$256),"",IF(INDEX($P$256:$W$265,MOD(((2-1)*$N$254+5)-1,10)+1,INT((((2-1)*$N$254+5)-1)/10)+1)="","",INDEX($P$256:$W$265,MOD(((2-1)*$N$254+5)-1,10)+1,INT((((2-1)*$N$254+5)-1)/10)+1)))))</f>
        <v/>
      </c>
      <c r="I257" s="539">
        <f>IF($N$256="","",IF(OR(ISTEXT($N$254),ISTEXT($N$255),ISTEXT($N$256)),"",IF(OR(6&gt;$N$254,2&gt;$N$255,((2-1)*$N$254+6)&gt;$N$256),"",IF(INDEX($P$256:$W$265,MOD(((2-1)*$N$254+6)-1,10)+1,INT((((2-1)*$N$254+6)-1)/10)+1)="","",INDEX($P$256:$W$265,MOD(((2-1)*$N$254+6)-1,10)+1,INT((((2-1)*$N$254+6)-1)/10)+1)))))</f>
        <v/>
      </c>
      <c r="J257" s="539">
        <f>IF($N$256="","",IF(OR(ISTEXT($N$254),ISTEXT($N$255),ISTEXT($N$256)),"",IF(OR(7&gt;$N$254,2&gt;$N$255,((2-1)*$N$254+7)&gt;$N$256),"",IF(INDEX($P$256:$W$265,MOD(((2-1)*$N$254+7)-1,10)+1,INT((((2-1)*$N$254+7)-1)/10)+1)="","",INDEX($P$256:$W$265,MOD(((2-1)*$N$254+7)-1,10)+1,INT((((2-1)*$N$254+7)-1)/10)+1)))))</f>
        <v/>
      </c>
      <c r="K257" s="539">
        <f>IF($N$256="","",IF(OR(ISTEXT($N$254),ISTEXT($N$255),ISTEXT($N$256)),"",IF(OR(8&gt;$N$254,2&gt;$N$255,((2-1)*$N$254+8)&gt;$N$256),"",IF(INDEX($P$256:$W$265,MOD(((2-1)*$N$254+8)-1,10)+1,INT((((2-1)*$N$254+8)-1)/10)+1)="","",INDEX($P$256:$W$265,MOD(((2-1)*$N$254+8)-1,10)+1,INT((((2-1)*$N$254+8)-1)/10)+1)))))</f>
        <v/>
      </c>
      <c r="L257" s="539">
        <f>IF($N$256="","",IF(OR(ISTEXT($N$254),ISTEXT($N$255),ISTEXT($N$256)),"",IF(OR(9&gt;$N$254,2&gt;$N$255,((2-1)*$N$254+9)&gt;$N$256),"",IF(INDEX($P$256:$W$265,MOD(((2-1)*$N$254+9)-1,10)+1,INT((((2-1)*$N$254+9)-1)/10)+1)="","",INDEX($P$256:$W$265,MOD(((2-1)*$N$254+9)-1,10)+1,INT((((2-1)*$N$254+9)-1)/10)+1)))))</f>
        <v/>
      </c>
      <c r="M257" s="539">
        <f>IF($N$256="","",IF(OR(ISTEXT($N$254),ISTEXT($N$255),ISTEXT($N$256)),"",IF(OR(10&gt;$N$254,2&gt;$N$255,((2-1)*$N$254+10)&gt;$N$256),"",IF(INDEX($P$256:$W$265,MOD(((2-1)*$N$254+10)-1,10)+1,INT((((2-1)*$N$254+10)-1)/10)+1)="","",INDEX($P$256:$W$265,MOD(((2-1)*$N$254+10)-1,10)+1,INT((((2-1)*$N$254+10)-1)/10)+1)))))</f>
        <v/>
      </c>
      <c r="P257" s="540" t="n"/>
      <c r="Q257" s="540" t="n"/>
      <c r="R257" s="540" t="n"/>
      <c r="S257" s="540" t="n"/>
      <c r="T257" s="540" t="n"/>
      <c r="U257" s="540" t="n"/>
      <c r="V257" s="540" t="n"/>
      <c r="W257" s="540" t="n"/>
    </row>
    <row r="258" ht="13.35" customHeight="1" s="162">
      <c r="B258" s="537">
        <f>IF(OR($D$254="",$G$254=""),"",IF($D$254="Round",IF(3=1,"Axis 1 (0°)",IF(3=2,"Axis 2 (90°)","")),IF(ISTEXT($N$255),"",IF(3&gt;$N$255,"",IF(ISTEXT($I$254),"",ROUND((3-0.5)*$I$254/$N$255,1))))))</f>
        <v/>
      </c>
      <c r="C258" s="538" t="n"/>
      <c r="D258" s="539">
        <f>IF($N$256="","",IF(OR(ISTEXT($N$254),ISTEXT($N$255),ISTEXT($N$256)),"",IF(OR(1&gt;$N$254,3&gt;$N$255,((3-1)*$N$254+1)&gt;$N$256),"",IF(INDEX($P$256:$W$265,MOD(((3-1)*$N$254+1)-1,10)+1,INT((((3-1)*$N$254+1)-1)/10)+1)="","",INDEX($P$256:$W$265,MOD(((3-1)*$N$254+1)-1,10)+1,INT((((3-1)*$N$254+1)-1)/10)+1)))))</f>
        <v/>
      </c>
      <c r="E258" s="539">
        <f>IF($N$256="","",IF(OR(ISTEXT($N$254),ISTEXT($N$255),ISTEXT($N$256)),"",IF(OR(2&gt;$N$254,3&gt;$N$255,((3-1)*$N$254+2)&gt;$N$256),"",IF(INDEX($P$256:$W$265,MOD(((3-1)*$N$254+2)-1,10)+1,INT((((3-1)*$N$254+2)-1)/10)+1)="","",INDEX($P$256:$W$265,MOD(((3-1)*$N$254+2)-1,10)+1,INT((((3-1)*$N$254+2)-1)/10)+1)))))</f>
        <v/>
      </c>
      <c r="F258" s="539">
        <f>IF($N$256="","",IF(OR(ISTEXT($N$254),ISTEXT($N$255),ISTEXT($N$256)),"",IF(OR(3&gt;$N$254,3&gt;$N$255,((3-1)*$N$254+3)&gt;$N$256),"",IF(INDEX($P$256:$W$265,MOD(((3-1)*$N$254+3)-1,10)+1,INT((((3-1)*$N$254+3)-1)/10)+1)="","",INDEX($P$256:$W$265,MOD(((3-1)*$N$254+3)-1,10)+1,INT((((3-1)*$N$254+3)-1)/10)+1)))))</f>
        <v/>
      </c>
      <c r="G258" s="539">
        <f>IF($N$256="","",IF(OR(ISTEXT($N$254),ISTEXT($N$255),ISTEXT($N$256)),"",IF(OR(4&gt;$N$254,3&gt;$N$255,((3-1)*$N$254+4)&gt;$N$256),"",IF(INDEX($P$256:$W$265,MOD(((3-1)*$N$254+4)-1,10)+1,INT((((3-1)*$N$254+4)-1)/10)+1)="","",INDEX($P$256:$W$265,MOD(((3-1)*$N$254+4)-1,10)+1,INT((((3-1)*$N$254+4)-1)/10)+1)))))</f>
        <v/>
      </c>
      <c r="H258" s="539">
        <f>IF($N$256="","",IF(OR(ISTEXT($N$254),ISTEXT($N$255),ISTEXT($N$256)),"",IF(OR(5&gt;$N$254,3&gt;$N$255,((3-1)*$N$254+5)&gt;$N$256),"",IF(INDEX($P$256:$W$265,MOD(((3-1)*$N$254+5)-1,10)+1,INT((((3-1)*$N$254+5)-1)/10)+1)="","",INDEX($P$256:$W$265,MOD(((3-1)*$N$254+5)-1,10)+1,INT((((3-1)*$N$254+5)-1)/10)+1)))))</f>
        <v/>
      </c>
      <c r="I258" s="539">
        <f>IF($N$256="","",IF(OR(ISTEXT($N$254),ISTEXT($N$255),ISTEXT($N$256)),"",IF(OR(6&gt;$N$254,3&gt;$N$255,((3-1)*$N$254+6)&gt;$N$256),"",IF(INDEX($P$256:$W$265,MOD(((3-1)*$N$254+6)-1,10)+1,INT((((3-1)*$N$254+6)-1)/10)+1)="","",INDEX($P$256:$W$265,MOD(((3-1)*$N$254+6)-1,10)+1,INT((((3-1)*$N$254+6)-1)/10)+1)))))</f>
        <v/>
      </c>
      <c r="J258" s="539">
        <f>IF($N$256="","",IF(OR(ISTEXT($N$254),ISTEXT($N$255),ISTEXT($N$256)),"",IF(OR(7&gt;$N$254,3&gt;$N$255,((3-1)*$N$254+7)&gt;$N$256),"",IF(INDEX($P$256:$W$265,MOD(((3-1)*$N$254+7)-1,10)+1,INT((((3-1)*$N$254+7)-1)/10)+1)="","",INDEX($P$256:$W$265,MOD(((3-1)*$N$254+7)-1,10)+1,INT((((3-1)*$N$254+7)-1)/10)+1)))))</f>
        <v/>
      </c>
      <c r="K258" s="539">
        <f>IF($N$256="","",IF(OR(ISTEXT($N$254),ISTEXT($N$255),ISTEXT($N$256)),"",IF(OR(8&gt;$N$254,3&gt;$N$255,((3-1)*$N$254+8)&gt;$N$256),"",IF(INDEX($P$256:$W$265,MOD(((3-1)*$N$254+8)-1,10)+1,INT((((3-1)*$N$254+8)-1)/10)+1)="","",INDEX($P$256:$W$265,MOD(((3-1)*$N$254+8)-1,10)+1,INT((((3-1)*$N$254+8)-1)/10)+1)))))</f>
        <v/>
      </c>
      <c r="L258" s="539">
        <f>IF($N$256="","",IF(OR(ISTEXT($N$254),ISTEXT($N$255),ISTEXT($N$256)),"",IF(OR(9&gt;$N$254,3&gt;$N$255,((3-1)*$N$254+9)&gt;$N$256),"",IF(INDEX($P$256:$W$265,MOD(((3-1)*$N$254+9)-1,10)+1,INT((((3-1)*$N$254+9)-1)/10)+1)="","",INDEX($P$256:$W$265,MOD(((3-1)*$N$254+9)-1,10)+1,INT((((3-1)*$N$254+9)-1)/10)+1)))))</f>
        <v/>
      </c>
      <c r="M258" s="539">
        <f>IF($N$256="","",IF(OR(ISTEXT($N$254),ISTEXT($N$255),ISTEXT($N$256)),"",IF(OR(10&gt;$N$254,3&gt;$N$255,((3-1)*$N$254+10)&gt;$N$256),"",IF(INDEX($P$256:$W$265,MOD(((3-1)*$N$254+10)-1,10)+1,INT((((3-1)*$N$254+10)-1)/10)+1)="","",INDEX($P$256:$W$265,MOD(((3-1)*$N$254+10)-1,10)+1,INT((((3-1)*$N$254+10)-1)/10)+1)))))</f>
        <v/>
      </c>
      <c r="P258" s="540" t="n"/>
      <c r="Q258" s="540" t="n"/>
      <c r="R258" s="540" t="n"/>
      <c r="S258" s="540" t="n"/>
      <c r="T258" s="540" t="n"/>
      <c r="U258" s="540" t="n"/>
      <c r="V258" s="540" t="n"/>
      <c r="W258" s="540" t="n"/>
    </row>
    <row r="259" ht="13.35" customHeight="1" s="162">
      <c r="B259" s="537">
        <f>IF(OR($D$254="",$G$254=""),"",IF($D$254="Round",IF(4=1,"Axis 1 (0°)",IF(4=2,"Axis 2 (90°)","")),IF(ISTEXT($N$255),"",IF(4&gt;$N$255,"",IF(ISTEXT($I$254),"",ROUND((4-0.5)*$I$254/$N$255,1))))))</f>
        <v/>
      </c>
      <c r="C259" s="538" t="n"/>
      <c r="D259" s="539">
        <f>IF($N$256="","",IF(OR(ISTEXT($N$254),ISTEXT($N$255),ISTEXT($N$256)),"",IF(OR(1&gt;$N$254,4&gt;$N$255,((4-1)*$N$254+1)&gt;$N$256),"",IF(INDEX($P$256:$W$265,MOD(((4-1)*$N$254+1)-1,10)+1,INT((((4-1)*$N$254+1)-1)/10)+1)="","",INDEX($P$256:$W$265,MOD(((4-1)*$N$254+1)-1,10)+1,INT((((4-1)*$N$254+1)-1)/10)+1)))))</f>
        <v/>
      </c>
      <c r="E259" s="539">
        <f>IF($N$256="","",IF(OR(ISTEXT($N$254),ISTEXT($N$255),ISTEXT($N$256)),"",IF(OR(2&gt;$N$254,4&gt;$N$255,((4-1)*$N$254+2)&gt;$N$256),"",IF(INDEX($P$256:$W$265,MOD(((4-1)*$N$254+2)-1,10)+1,INT((((4-1)*$N$254+2)-1)/10)+1)="","",INDEX($P$256:$W$265,MOD(((4-1)*$N$254+2)-1,10)+1,INT((((4-1)*$N$254+2)-1)/10)+1)))))</f>
        <v/>
      </c>
      <c r="F259" s="539">
        <f>IF($N$256="","",IF(OR(ISTEXT($N$254),ISTEXT($N$255),ISTEXT($N$256)),"",IF(OR(3&gt;$N$254,4&gt;$N$255,((4-1)*$N$254+3)&gt;$N$256),"",IF(INDEX($P$256:$W$265,MOD(((4-1)*$N$254+3)-1,10)+1,INT((((4-1)*$N$254+3)-1)/10)+1)="","",INDEX($P$256:$W$265,MOD(((4-1)*$N$254+3)-1,10)+1,INT((((4-1)*$N$254+3)-1)/10)+1)))))</f>
        <v/>
      </c>
      <c r="G259" s="539">
        <f>IF($N$256="","",IF(OR(ISTEXT($N$254),ISTEXT($N$255),ISTEXT($N$256)),"",IF(OR(4&gt;$N$254,4&gt;$N$255,((4-1)*$N$254+4)&gt;$N$256),"",IF(INDEX($P$256:$W$265,MOD(((4-1)*$N$254+4)-1,10)+1,INT((((4-1)*$N$254+4)-1)/10)+1)="","",INDEX($P$256:$W$265,MOD(((4-1)*$N$254+4)-1,10)+1,INT((((4-1)*$N$254+4)-1)/10)+1)))))</f>
        <v/>
      </c>
      <c r="H259" s="539">
        <f>IF($N$256="","",IF(OR(ISTEXT($N$254),ISTEXT($N$255),ISTEXT($N$256)),"",IF(OR(5&gt;$N$254,4&gt;$N$255,((4-1)*$N$254+5)&gt;$N$256),"",IF(INDEX($P$256:$W$265,MOD(((4-1)*$N$254+5)-1,10)+1,INT((((4-1)*$N$254+5)-1)/10)+1)="","",INDEX($P$256:$W$265,MOD(((4-1)*$N$254+5)-1,10)+1,INT((((4-1)*$N$254+5)-1)/10)+1)))))</f>
        <v/>
      </c>
      <c r="I259" s="539">
        <f>IF($N$256="","",IF(OR(ISTEXT($N$254),ISTEXT($N$255),ISTEXT($N$256)),"",IF(OR(6&gt;$N$254,4&gt;$N$255,((4-1)*$N$254+6)&gt;$N$256),"",IF(INDEX($P$256:$W$265,MOD(((4-1)*$N$254+6)-1,10)+1,INT((((4-1)*$N$254+6)-1)/10)+1)="","",INDEX($P$256:$W$265,MOD(((4-1)*$N$254+6)-1,10)+1,INT((((4-1)*$N$254+6)-1)/10)+1)))))</f>
        <v/>
      </c>
      <c r="J259" s="539">
        <f>IF($N$256="","",IF(OR(ISTEXT($N$254),ISTEXT($N$255),ISTEXT($N$256)),"",IF(OR(7&gt;$N$254,4&gt;$N$255,((4-1)*$N$254+7)&gt;$N$256),"",IF(INDEX($P$256:$W$265,MOD(((4-1)*$N$254+7)-1,10)+1,INT((((4-1)*$N$254+7)-1)/10)+1)="","",INDEX($P$256:$W$265,MOD(((4-1)*$N$254+7)-1,10)+1,INT((((4-1)*$N$254+7)-1)/10)+1)))))</f>
        <v/>
      </c>
      <c r="K259" s="539">
        <f>IF($N$256="","",IF(OR(ISTEXT($N$254),ISTEXT($N$255),ISTEXT($N$256)),"",IF(OR(8&gt;$N$254,4&gt;$N$255,((4-1)*$N$254+8)&gt;$N$256),"",IF(INDEX($P$256:$W$265,MOD(((4-1)*$N$254+8)-1,10)+1,INT((((4-1)*$N$254+8)-1)/10)+1)="","",INDEX($P$256:$W$265,MOD(((4-1)*$N$254+8)-1,10)+1,INT((((4-1)*$N$254+8)-1)/10)+1)))))</f>
        <v/>
      </c>
      <c r="L259" s="539">
        <f>IF($N$256="","",IF(OR(ISTEXT($N$254),ISTEXT($N$255),ISTEXT($N$256)),"",IF(OR(9&gt;$N$254,4&gt;$N$255,((4-1)*$N$254+9)&gt;$N$256),"",IF(INDEX($P$256:$W$265,MOD(((4-1)*$N$254+9)-1,10)+1,INT((((4-1)*$N$254+9)-1)/10)+1)="","",INDEX($P$256:$W$265,MOD(((4-1)*$N$254+9)-1,10)+1,INT((((4-1)*$N$254+9)-1)/10)+1)))))</f>
        <v/>
      </c>
      <c r="M259" s="539">
        <f>IF($N$256="","",IF(OR(ISTEXT($N$254),ISTEXT($N$255),ISTEXT($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IF(OR($D$254="",$G$254=""),"",IF($D$254="Round",IF(5=1,"Axis 1 (0°)",IF(5=2,"Axis 2 (90°)","")),IF(ISTEXT($N$255),"",IF(5&gt;$N$255,"",IF(ISTEXT($I$254),"",ROUND((5-0.5)*$I$254/$N$255,1))))))</f>
        <v/>
      </c>
      <c r="C260" s="538" t="n"/>
      <c r="D260" s="539">
        <f>IF($N$256="","",IF(OR(ISTEXT($N$254),ISTEXT($N$255),ISTEXT($N$256)),"",IF(OR(1&gt;$N$254,5&gt;$N$255,((5-1)*$N$254+1)&gt;$N$256),"",IF(INDEX($P$256:$W$265,MOD(((5-1)*$N$254+1)-1,10)+1,INT((((5-1)*$N$254+1)-1)/10)+1)="","",INDEX($P$256:$W$265,MOD(((5-1)*$N$254+1)-1,10)+1,INT((((5-1)*$N$254+1)-1)/10)+1)))))</f>
        <v/>
      </c>
      <c r="E260" s="539">
        <f>IF($N$256="","",IF(OR(ISTEXT($N$254),ISTEXT($N$255),ISTEXT($N$256)),"",IF(OR(2&gt;$N$254,5&gt;$N$255,((5-1)*$N$254+2)&gt;$N$256),"",IF(INDEX($P$256:$W$265,MOD(((5-1)*$N$254+2)-1,10)+1,INT((((5-1)*$N$254+2)-1)/10)+1)="","",INDEX($P$256:$W$265,MOD(((5-1)*$N$254+2)-1,10)+1,INT((((5-1)*$N$254+2)-1)/10)+1)))))</f>
        <v/>
      </c>
      <c r="F260" s="539">
        <f>IF($N$256="","",IF(OR(ISTEXT($N$254),ISTEXT($N$255),ISTEXT($N$256)),"",IF(OR(3&gt;$N$254,5&gt;$N$255,((5-1)*$N$254+3)&gt;$N$256),"",IF(INDEX($P$256:$W$265,MOD(((5-1)*$N$254+3)-1,10)+1,INT((((5-1)*$N$254+3)-1)/10)+1)="","",INDEX($P$256:$W$265,MOD(((5-1)*$N$254+3)-1,10)+1,INT((((5-1)*$N$254+3)-1)/10)+1)))))</f>
        <v/>
      </c>
      <c r="G260" s="539">
        <f>IF($N$256="","",IF(OR(ISTEXT($N$254),ISTEXT($N$255),ISTEXT($N$256)),"",IF(OR(4&gt;$N$254,5&gt;$N$255,((5-1)*$N$254+4)&gt;$N$256),"",IF(INDEX($P$256:$W$265,MOD(((5-1)*$N$254+4)-1,10)+1,INT((((5-1)*$N$254+4)-1)/10)+1)="","",INDEX($P$256:$W$265,MOD(((5-1)*$N$254+4)-1,10)+1,INT((((5-1)*$N$254+4)-1)/10)+1)))))</f>
        <v/>
      </c>
      <c r="H260" s="539">
        <f>IF($N$256="","",IF(OR(ISTEXT($N$254),ISTEXT($N$255),ISTEXT($N$256)),"",IF(OR(5&gt;$N$254,5&gt;$N$255,((5-1)*$N$254+5)&gt;$N$256),"",IF(INDEX($P$256:$W$265,MOD(((5-1)*$N$254+5)-1,10)+1,INT((((5-1)*$N$254+5)-1)/10)+1)="","",INDEX($P$256:$W$265,MOD(((5-1)*$N$254+5)-1,10)+1,INT((((5-1)*$N$254+5)-1)/10)+1)))))</f>
        <v/>
      </c>
      <c r="I260" s="539">
        <f>IF($N$256="","",IF(OR(ISTEXT($N$254),ISTEXT($N$255),ISTEXT($N$256)),"",IF(OR(6&gt;$N$254,5&gt;$N$255,((5-1)*$N$254+6)&gt;$N$256),"",IF(INDEX($P$256:$W$265,MOD(((5-1)*$N$254+6)-1,10)+1,INT((((5-1)*$N$254+6)-1)/10)+1)="","",INDEX($P$256:$W$265,MOD(((5-1)*$N$254+6)-1,10)+1,INT((((5-1)*$N$254+6)-1)/10)+1)))))</f>
        <v/>
      </c>
      <c r="J260" s="539">
        <f>IF($N$256="","",IF(OR(ISTEXT($N$254),ISTEXT($N$255),ISTEXT($N$256)),"",IF(OR(7&gt;$N$254,5&gt;$N$255,((5-1)*$N$254+7)&gt;$N$256),"",IF(INDEX($P$256:$W$265,MOD(((5-1)*$N$254+7)-1,10)+1,INT((((5-1)*$N$254+7)-1)/10)+1)="","",INDEX($P$256:$W$265,MOD(((5-1)*$N$254+7)-1,10)+1,INT((((5-1)*$N$254+7)-1)/10)+1)))))</f>
        <v/>
      </c>
      <c r="K260" s="539">
        <f>IF($N$256="","",IF(OR(ISTEXT($N$254),ISTEXT($N$255),ISTEXT($N$256)),"",IF(OR(8&gt;$N$254,5&gt;$N$255,((5-1)*$N$254+8)&gt;$N$256),"",IF(INDEX($P$256:$W$265,MOD(((5-1)*$N$254+8)-1,10)+1,INT((((5-1)*$N$254+8)-1)/10)+1)="","",INDEX($P$256:$W$265,MOD(((5-1)*$N$254+8)-1,10)+1,INT((((5-1)*$N$254+8)-1)/10)+1)))))</f>
        <v/>
      </c>
      <c r="L260" s="539">
        <f>IF($N$256="","",IF(OR(ISTEXT($N$254),ISTEXT($N$255),ISTEXT($N$256)),"",IF(OR(9&gt;$N$254,5&gt;$N$255,((5-1)*$N$254+9)&gt;$N$256),"",IF(INDEX($P$256:$W$265,MOD(((5-1)*$N$254+9)-1,10)+1,INT((((5-1)*$N$254+9)-1)/10)+1)="","",INDEX($P$256:$W$265,MOD(((5-1)*$N$254+9)-1,10)+1,INT((((5-1)*$N$254+9)-1)/10)+1)))))</f>
        <v/>
      </c>
      <c r="M260" s="539">
        <f>IF($N$256="","",IF(OR(ISTEXT($N$254),ISTEXT($N$255),ISTEXT($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IF(OR($D$254="",$G$254=""),"",IF($D$254="Round",IF(6=1,"Axis 1 (0°)",IF(6=2,"Axis 2 (90°)","")),IF(ISTEXT($N$255),"",IF(6&gt;$N$255,"",IF(ISTEXT($I$254),"",ROUND((6-0.5)*$I$254/$N$255,1))))))</f>
        <v/>
      </c>
      <c r="C261" s="538" t="n"/>
      <c r="D261" s="539">
        <f>IF($N$256="","",IF(OR(ISTEXT($N$254),ISTEXT($N$255),ISTEXT($N$256)),"",IF(OR(1&gt;$N$254,6&gt;$N$255,((6-1)*$N$254+1)&gt;$N$256),"",IF(INDEX($P$256:$W$265,MOD(((6-1)*$N$254+1)-1,10)+1,INT((((6-1)*$N$254+1)-1)/10)+1)="","",INDEX($P$256:$W$265,MOD(((6-1)*$N$254+1)-1,10)+1,INT((((6-1)*$N$254+1)-1)/10)+1)))))</f>
        <v/>
      </c>
      <c r="E261" s="539">
        <f>IF($N$256="","",IF(OR(ISTEXT($N$254),ISTEXT($N$255),ISTEXT($N$256)),"",IF(OR(2&gt;$N$254,6&gt;$N$255,((6-1)*$N$254+2)&gt;$N$256),"",IF(INDEX($P$256:$W$265,MOD(((6-1)*$N$254+2)-1,10)+1,INT((((6-1)*$N$254+2)-1)/10)+1)="","",INDEX($P$256:$W$265,MOD(((6-1)*$N$254+2)-1,10)+1,INT((((6-1)*$N$254+2)-1)/10)+1)))))</f>
        <v/>
      </c>
      <c r="F261" s="539">
        <f>IF($N$256="","",IF(OR(ISTEXT($N$254),ISTEXT($N$255),ISTEXT($N$256)),"",IF(OR(3&gt;$N$254,6&gt;$N$255,((6-1)*$N$254+3)&gt;$N$256),"",IF(INDEX($P$256:$W$265,MOD(((6-1)*$N$254+3)-1,10)+1,INT((((6-1)*$N$254+3)-1)/10)+1)="","",INDEX($P$256:$W$265,MOD(((6-1)*$N$254+3)-1,10)+1,INT((((6-1)*$N$254+3)-1)/10)+1)))))</f>
        <v/>
      </c>
      <c r="G261" s="539">
        <f>IF($N$256="","",IF(OR(ISTEXT($N$254),ISTEXT($N$255),ISTEXT($N$256)),"",IF(OR(4&gt;$N$254,6&gt;$N$255,((6-1)*$N$254+4)&gt;$N$256),"",IF(INDEX($P$256:$W$265,MOD(((6-1)*$N$254+4)-1,10)+1,INT((((6-1)*$N$254+4)-1)/10)+1)="","",INDEX($P$256:$W$265,MOD(((6-1)*$N$254+4)-1,10)+1,INT((((6-1)*$N$254+4)-1)/10)+1)))))</f>
        <v/>
      </c>
      <c r="H261" s="539">
        <f>IF($N$256="","",IF(OR(ISTEXT($N$254),ISTEXT($N$255),ISTEXT($N$256)),"",IF(OR(5&gt;$N$254,6&gt;$N$255,((6-1)*$N$254+5)&gt;$N$256),"",IF(INDEX($P$256:$W$265,MOD(((6-1)*$N$254+5)-1,10)+1,INT((((6-1)*$N$254+5)-1)/10)+1)="","",INDEX($P$256:$W$265,MOD(((6-1)*$N$254+5)-1,10)+1,INT((((6-1)*$N$254+5)-1)/10)+1)))))</f>
        <v/>
      </c>
      <c r="I261" s="539">
        <f>IF($N$256="","",IF(OR(ISTEXT($N$254),ISTEXT($N$255),ISTEXT($N$256)),"",IF(OR(6&gt;$N$254,6&gt;$N$255,((6-1)*$N$254+6)&gt;$N$256),"",IF(INDEX($P$256:$W$265,MOD(((6-1)*$N$254+6)-1,10)+1,INT((((6-1)*$N$254+6)-1)/10)+1)="","",INDEX($P$256:$W$265,MOD(((6-1)*$N$254+6)-1,10)+1,INT((((6-1)*$N$254+6)-1)/10)+1)))))</f>
        <v/>
      </c>
      <c r="J261" s="539">
        <f>IF($N$256="","",IF(OR(ISTEXT($N$254),ISTEXT($N$255),ISTEXT($N$256)),"",IF(OR(7&gt;$N$254,6&gt;$N$255,((6-1)*$N$254+7)&gt;$N$256),"",IF(INDEX($P$256:$W$265,MOD(((6-1)*$N$254+7)-1,10)+1,INT((((6-1)*$N$254+7)-1)/10)+1)="","",INDEX($P$256:$W$265,MOD(((6-1)*$N$254+7)-1,10)+1,INT((((6-1)*$N$254+7)-1)/10)+1)))))</f>
        <v/>
      </c>
      <c r="K261" s="539">
        <f>IF($N$256="","",IF(OR(ISTEXT($N$254),ISTEXT($N$255),ISTEXT($N$256)),"",IF(OR(8&gt;$N$254,6&gt;$N$255,((6-1)*$N$254+8)&gt;$N$256),"",IF(INDEX($P$256:$W$265,MOD(((6-1)*$N$254+8)-1,10)+1,INT((((6-1)*$N$254+8)-1)/10)+1)="","",INDEX($P$256:$W$265,MOD(((6-1)*$N$254+8)-1,10)+1,INT((((6-1)*$N$254+8)-1)/10)+1)))))</f>
        <v/>
      </c>
      <c r="L261" s="539">
        <f>IF($N$256="","",IF(OR(ISTEXT($N$254),ISTEXT($N$255),ISTEXT($N$256)),"",IF(OR(9&gt;$N$254,6&gt;$N$255,((6-1)*$N$254+9)&gt;$N$256),"",IF(INDEX($P$256:$W$265,MOD(((6-1)*$N$254+9)-1,10)+1,INT((((6-1)*$N$254+9)-1)/10)+1)="","",INDEX($P$256:$W$265,MOD(((6-1)*$N$254+9)-1,10)+1,INT((((6-1)*$N$254+9)-1)/10)+1)))))</f>
        <v/>
      </c>
      <c r="M261" s="539">
        <f>IF($N$256="","",IF(OR(ISTEXT($N$254),ISTEXT($N$255),ISTEXT($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IF(OR($D$254="",$G$254=""),"",IF($D$254="Round",IF(7=1,"Axis 1 (0°)",IF(7=2,"Axis 2 (90°)","")),IF(ISTEXT($N$255),"",IF(7&gt;$N$255,"",IF(ISTEXT($I$254),"",ROUND((7-0.5)*$I$254/$N$255,1))))))</f>
        <v/>
      </c>
      <c r="C262" s="538" t="n"/>
      <c r="D262" s="539">
        <f>IF($N$256="","",IF(OR(ISTEXT($N$254),ISTEXT($N$255),ISTEXT($N$256)),"",IF(OR(1&gt;$N$254,7&gt;$N$255,((7-1)*$N$254+1)&gt;$N$256),"",IF(INDEX($P$256:$W$265,MOD(((7-1)*$N$254+1)-1,10)+1,INT((((7-1)*$N$254+1)-1)/10)+1)="","",INDEX($P$256:$W$265,MOD(((7-1)*$N$254+1)-1,10)+1,INT((((7-1)*$N$254+1)-1)/10)+1)))))</f>
        <v/>
      </c>
      <c r="E262" s="539">
        <f>IF($N$256="","",IF(OR(ISTEXT($N$254),ISTEXT($N$255),ISTEXT($N$256)),"",IF(OR(2&gt;$N$254,7&gt;$N$255,((7-1)*$N$254+2)&gt;$N$256),"",IF(INDEX($P$256:$W$265,MOD(((7-1)*$N$254+2)-1,10)+1,INT((((7-1)*$N$254+2)-1)/10)+1)="","",INDEX($P$256:$W$265,MOD(((7-1)*$N$254+2)-1,10)+1,INT((((7-1)*$N$254+2)-1)/10)+1)))))</f>
        <v/>
      </c>
      <c r="F262" s="539">
        <f>IF($N$256="","",IF(OR(ISTEXT($N$254),ISTEXT($N$255),ISTEXT($N$256)),"",IF(OR(3&gt;$N$254,7&gt;$N$255,((7-1)*$N$254+3)&gt;$N$256),"",IF(INDEX($P$256:$W$265,MOD(((7-1)*$N$254+3)-1,10)+1,INT((((7-1)*$N$254+3)-1)/10)+1)="","",INDEX($P$256:$W$265,MOD(((7-1)*$N$254+3)-1,10)+1,INT((((7-1)*$N$254+3)-1)/10)+1)))))</f>
        <v/>
      </c>
      <c r="G262" s="539">
        <f>IF($N$256="","",IF(OR(ISTEXT($N$254),ISTEXT($N$255),ISTEXT($N$256)),"",IF(OR(4&gt;$N$254,7&gt;$N$255,((7-1)*$N$254+4)&gt;$N$256),"",IF(INDEX($P$256:$W$265,MOD(((7-1)*$N$254+4)-1,10)+1,INT((((7-1)*$N$254+4)-1)/10)+1)="","",INDEX($P$256:$W$265,MOD(((7-1)*$N$254+4)-1,10)+1,INT((((7-1)*$N$254+4)-1)/10)+1)))))</f>
        <v/>
      </c>
      <c r="H262" s="539">
        <f>IF($N$256="","",IF(OR(ISTEXT($N$254),ISTEXT($N$255),ISTEXT($N$256)),"",IF(OR(5&gt;$N$254,7&gt;$N$255,((7-1)*$N$254+5)&gt;$N$256),"",IF(INDEX($P$256:$W$265,MOD(((7-1)*$N$254+5)-1,10)+1,INT((((7-1)*$N$254+5)-1)/10)+1)="","",INDEX($P$256:$W$265,MOD(((7-1)*$N$254+5)-1,10)+1,INT((((7-1)*$N$254+5)-1)/10)+1)))))</f>
        <v/>
      </c>
      <c r="I262" s="539">
        <f>IF($N$256="","",IF(OR(ISTEXT($N$254),ISTEXT($N$255),ISTEXT($N$256)),"",IF(OR(6&gt;$N$254,7&gt;$N$255,((7-1)*$N$254+6)&gt;$N$256),"",IF(INDEX($P$256:$W$265,MOD(((7-1)*$N$254+6)-1,10)+1,INT((((7-1)*$N$254+6)-1)/10)+1)="","",INDEX($P$256:$W$265,MOD(((7-1)*$N$254+6)-1,10)+1,INT((((7-1)*$N$254+6)-1)/10)+1)))))</f>
        <v/>
      </c>
      <c r="J262" s="539">
        <f>IF($N$256="","",IF(OR(ISTEXT($N$254),ISTEXT($N$255),ISTEXT($N$256)),"",IF(OR(7&gt;$N$254,7&gt;$N$255,((7-1)*$N$254+7)&gt;$N$256),"",IF(INDEX($P$256:$W$265,MOD(((7-1)*$N$254+7)-1,10)+1,INT((((7-1)*$N$254+7)-1)/10)+1)="","",INDEX($P$256:$W$265,MOD(((7-1)*$N$254+7)-1,10)+1,INT((((7-1)*$N$254+7)-1)/10)+1)))))</f>
        <v/>
      </c>
      <c r="K262" s="539">
        <f>IF($N$256="","",IF(OR(ISTEXT($N$254),ISTEXT($N$255),ISTEXT($N$256)),"",IF(OR(8&gt;$N$254,7&gt;$N$255,((7-1)*$N$254+8)&gt;$N$256),"",IF(INDEX($P$256:$W$265,MOD(((7-1)*$N$254+8)-1,10)+1,INT((((7-1)*$N$254+8)-1)/10)+1)="","",INDEX($P$256:$W$265,MOD(((7-1)*$N$254+8)-1,10)+1,INT((((7-1)*$N$254+8)-1)/10)+1)))))</f>
        <v/>
      </c>
      <c r="L262" s="539">
        <f>IF($N$256="","",IF(OR(ISTEXT($N$254),ISTEXT($N$255),ISTEXT($N$256)),"",IF(OR(9&gt;$N$254,7&gt;$N$255,((7-1)*$N$254+9)&gt;$N$256),"",IF(INDEX($P$256:$W$265,MOD(((7-1)*$N$254+9)-1,10)+1,INT((((7-1)*$N$254+9)-1)/10)+1)="","",INDEX($P$256:$W$265,MOD(((7-1)*$N$254+9)-1,10)+1,INT((((7-1)*$N$254+9)-1)/10)+1)))))</f>
        <v/>
      </c>
      <c r="M262" s="539">
        <f>IF($N$256="","",IF(OR(ISTEXT($N$254),ISTEXT($N$255),ISTEXT($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IF(OR($D$254="",$G$254=""),"",IF($D$254="Round",IF(8=1,"Axis 1 (0°)",IF(8=2,"Axis 2 (90°)","")),IF(ISTEXT($N$255),"",IF(8&gt;$N$255,"",IF(ISTEXT($I$254),"",ROUND((8-0.5)*$I$254/$N$255,1))))))</f>
        <v/>
      </c>
      <c r="C263" s="538" t="n"/>
      <c r="D263" s="539">
        <f>IF($N$256="","",IF(OR(ISTEXT($N$254),ISTEXT($N$255),ISTEXT($N$256)),"",IF(OR(1&gt;$N$254,8&gt;$N$255,((8-1)*$N$254+1)&gt;$N$256),"",IF(INDEX($P$256:$W$265,MOD(((8-1)*$N$254+1)-1,10)+1,INT((((8-1)*$N$254+1)-1)/10)+1)="","",INDEX($P$256:$W$265,MOD(((8-1)*$N$254+1)-1,10)+1,INT((((8-1)*$N$254+1)-1)/10)+1)))))</f>
        <v/>
      </c>
      <c r="E263" s="539">
        <f>IF($N$256="","",IF(OR(ISTEXT($N$254),ISTEXT($N$255),ISTEXT($N$256)),"",IF(OR(2&gt;$N$254,8&gt;$N$255,((8-1)*$N$254+2)&gt;$N$256),"",IF(INDEX($P$256:$W$265,MOD(((8-1)*$N$254+2)-1,10)+1,INT((((8-1)*$N$254+2)-1)/10)+1)="","",INDEX($P$256:$W$265,MOD(((8-1)*$N$254+2)-1,10)+1,INT((((8-1)*$N$254+2)-1)/10)+1)))))</f>
        <v/>
      </c>
      <c r="F263" s="539">
        <f>IF($N$256="","",IF(OR(ISTEXT($N$254),ISTEXT($N$255),ISTEXT($N$256)),"",IF(OR(3&gt;$N$254,8&gt;$N$255,((8-1)*$N$254+3)&gt;$N$256),"",IF(INDEX($P$256:$W$265,MOD(((8-1)*$N$254+3)-1,10)+1,INT((((8-1)*$N$254+3)-1)/10)+1)="","",INDEX($P$256:$W$265,MOD(((8-1)*$N$254+3)-1,10)+1,INT((((8-1)*$N$254+3)-1)/10)+1)))))</f>
        <v/>
      </c>
      <c r="G263" s="539">
        <f>IF($N$256="","",IF(OR(ISTEXT($N$254),ISTEXT($N$255),ISTEXT($N$256)),"",IF(OR(4&gt;$N$254,8&gt;$N$255,((8-1)*$N$254+4)&gt;$N$256),"",IF(INDEX($P$256:$W$265,MOD(((8-1)*$N$254+4)-1,10)+1,INT((((8-1)*$N$254+4)-1)/10)+1)="","",INDEX($P$256:$W$265,MOD(((8-1)*$N$254+4)-1,10)+1,INT((((8-1)*$N$254+4)-1)/10)+1)))))</f>
        <v/>
      </c>
      <c r="H263" s="539">
        <f>IF($N$256="","",IF(OR(ISTEXT($N$254),ISTEXT($N$255),ISTEXT($N$256)),"",IF(OR(5&gt;$N$254,8&gt;$N$255,((8-1)*$N$254+5)&gt;$N$256),"",IF(INDEX($P$256:$W$265,MOD(((8-1)*$N$254+5)-1,10)+1,INT((((8-1)*$N$254+5)-1)/10)+1)="","",INDEX($P$256:$W$265,MOD(((8-1)*$N$254+5)-1,10)+1,INT((((8-1)*$N$254+5)-1)/10)+1)))))</f>
        <v/>
      </c>
      <c r="I263" s="539">
        <f>IF($N$256="","",IF(OR(ISTEXT($N$254),ISTEXT($N$255),ISTEXT($N$256)),"",IF(OR(6&gt;$N$254,8&gt;$N$255,((8-1)*$N$254+6)&gt;$N$256),"",IF(INDEX($P$256:$W$265,MOD(((8-1)*$N$254+6)-1,10)+1,INT((((8-1)*$N$254+6)-1)/10)+1)="","",INDEX($P$256:$W$265,MOD(((8-1)*$N$254+6)-1,10)+1,INT((((8-1)*$N$254+6)-1)/10)+1)))))</f>
        <v/>
      </c>
      <c r="J263" s="539">
        <f>IF($N$256="","",IF(OR(ISTEXT($N$254),ISTEXT($N$255),ISTEXT($N$256)),"",IF(OR(7&gt;$N$254,8&gt;$N$255,((8-1)*$N$254+7)&gt;$N$256),"",IF(INDEX($P$256:$W$265,MOD(((8-1)*$N$254+7)-1,10)+1,INT((((8-1)*$N$254+7)-1)/10)+1)="","",INDEX($P$256:$W$265,MOD(((8-1)*$N$254+7)-1,10)+1,INT((((8-1)*$N$254+7)-1)/10)+1)))))</f>
        <v/>
      </c>
      <c r="K263" s="539">
        <f>IF($N$256="","",IF(OR(ISTEXT($N$254),ISTEXT($N$255),ISTEXT($N$256)),"",IF(OR(8&gt;$N$254,8&gt;$N$255,((8-1)*$N$254+8)&gt;$N$256),"",IF(INDEX($P$256:$W$265,MOD(((8-1)*$N$254+8)-1,10)+1,INT((((8-1)*$N$254+8)-1)/10)+1)="","",INDEX($P$256:$W$265,MOD(((8-1)*$N$254+8)-1,10)+1,INT((((8-1)*$N$254+8)-1)/10)+1)))))</f>
        <v/>
      </c>
      <c r="L263" s="539">
        <f>IF($N$256="","",IF(OR(ISTEXT($N$254),ISTEXT($N$255),ISTEXT($N$256)),"",IF(OR(9&gt;$N$254,8&gt;$N$255,((8-1)*$N$254+9)&gt;$N$256),"",IF(INDEX($P$256:$W$265,MOD(((8-1)*$N$254+9)-1,10)+1,INT((((8-1)*$N$254+9)-1)/10)+1)="","",INDEX($P$256:$W$265,MOD(((8-1)*$N$254+9)-1,10)+1,INT((((8-1)*$N$254+9)-1)/10)+1)))))</f>
        <v/>
      </c>
      <c r="M263" s="539">
        <f>IF($N$256="","",IF(OR(ISTEXT($N$254),ISTEXT($N$255),ISTEXT($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IF($G$269="","",IF($D$269="Round",$G$269&amp;""" dia",$G$269&amp;""" x "&amp;$I$269&amp;""""))</f>
        <v/>
      </c>
      <c r="G267" s="173" t="n"/>
      <c r="H267" s="525">
        <f>IF(OR($D$269="",$G$269=""),"",IF($D$269="Round",IF(ISTEXT($G$269),"",ROUND(PI()*(($G$269-2*N($K$269))/2)^2/144,3)),IF($I$269="","",IF(OR(ISTEXT($G$269),ISTEXT($I$269)),"",ROUND(($G$269-2*N($K$269))*($I$269-2*N($K$269))/144,3)))))</f>
        <v/>
      </c>
      <c r="I267" s="189" t="n"/>
      <c r="J267" s="189" t="n"/>
      <c r="K267" s="189">
        <f>IF(N(J267)*N(H267)=0,"",ROUND(N(J267)*N(H267),0))</f>
        <v/>
      </c>
      <c r="L267" s="189">
        <f>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IF($N$269="","",IF($D$269="Round",$N$269&amp;" x 2 axes",IF($N$270="","",$N$269&amp;" x "&amp;$N$270)))</f>
        <v/>
      </c>
      <c r="N269" s="534">
        <f>IF(OR($D$269="",$G$269=""),"",IF($D$269="Round",IF(ISTEXT($G$269),"",IF($G$269&lt;=9,6,IF($G$269&lt;=12,8,10))),IF(ISTEXT($G$269),"",IF($G$269&lt;12,2,MIN(10,MAX(3,ROUNDUP($G$269/6,0)))))))</f>
        <v/>
      </c>
      <c r="P269" s="473" t="inlineStr">
        <is>
          <t>Quick entry – type readings in order (row by row of the grid), down this column then the next:</t>
        </is>
      </c>
    </row>
    <row r="270" ht="13.35" customHeight="1" s="162">
      <c r="B270" s="535" t="inlineStr">
        <is>
          <t>Depth↓ Pos→ (in)</t>
        </is>
      </c>
      <c r="C270" s="414" t="n"/>
      <c r="D270" s="535">
        <f>IF(ISTEXT($N$269),"",IF(OR($D$269="",$G$269="",1&gt;$N$269),"",IF($D$269="Round",IF(ISTEXT($G$269),"",ROUND(IF(1&lt;=$N$269/2,$G$269/2*(1-SQRT(($N$269-2*1+1)/$N$269)),$G$269-$G$269/2*(1-SQRT(($N$269-2*($N$269-1+1)+1)/$N$269))),1)),IF(ISTEXT($G$269),"",ROUND((1-0.5)*$G$269/$N$269,1)))))</f>
        <v/>
      </c>
      <c r="E270" s="535">
        <f>IF(ISTEXT($N$269),"",IF(OR($D$269="",$G$269="",2&gt;$N$269),"",IF($D$269="Round",IF(ISTEXT($G$269),"",ROUND(IF(2&lt;=$N$269/2,$G$269/2*(1-SQRT(($N$269-2*2+1)/$N$269)),$G$269-$G$269/2*(1-SQRT(($N$269-2*($N$269-2+1)+1)/$N$269))),1)),IF(ISTEXT($G$269),"",ROUND((2-0.5)*$G$269/$N$269,1)))))</f>
        <v/>
      </c>
      <c r="F270" s="535">
        <f>IF(ISTEXT($N$269),"",IF(OR($D$269="",$G$269="",3&gt;$N$269),"",IF($D$269="Round",IF(ISTEXT($G$269),"",ROUND(IF(3&lt;=$N$269/2,$G$269/2*(1-SQRT(($N$269-2*3+1)/$N$269)),$G$269-$G$269/2*(1-SQRT(($N$269-2*($N$269-3+1)+1)/$N$269))),1)),IF(ISTEXT($G$269),"",ROUND((3-0.5)*$G$269/$N$269,1)))))</f>
        <v/>
      </c>
      <c r="G270" s="535">
        <f>IF(ISTEXT($N$269),"",IF(OR($D$269="",$G$269="",4&gt;$N$269),"",IF($D$269="Round",IF(ISTEXT($G$269),"",ROUND(IF(4&lt;=$N$269/2,$G$269/2*(1-SQRT(($N$269-2*4+1)/$N$269)),$G$269-$G$269/2*(1-SQRT(($N$269-2*($N$269-4+1)+1)/$N$269))),1)),IF(ISTEXT($G$269),"",ROUND((4-0.5)*$G$269/$N$269,1)))))</f>
        <v/>
      </c>
      <c r="H270" s="535">
        <f>IF(ISTEXT($N$269),"",IF(OR($D$269="",$G$269="",5&gt;$N$269),"",IF($D$269="Round",IF(ISTEXT($G$269),"",ROUND(IF(5&lt;=$N$269/2,$G$269/2*(1-SQRT(($N$269-2*5+1)/$N$269)),$G$269-$G$269/2*(1-SQRT(($N$269-2*($N$269-5+1)+1)/$N$269))),1)),IF(ISTEXT($G$269),"",ROUND((5-0.5)*$G$269/$N$269,1)))))</f>
        <v/>
      </c>
      <c r="I270" s="535">
        <f>IF(ISTEXT($N$269),"",IF(OR($D$269="",$G$269="",6&gt;$N$269),"",IF($D$269="Round",IF(ISTEXT($G$269),"",ROUND(IF(6&lt;=$N$269/2,$G$269/2*(1-SQRT(($N$269-2*6+1)/$N$269)),$G$269-$G$269/2*(1-SQRT(($N$269-2*($N$269-6+1)+1)/$N$269))),1)),IF(ISTEXT($G$269),"",ROUND((6-0.5)*$G$269/$N$269,1)))))</f>
        <v/>
      </c>
      <c r="J270" s="535">
        <f>IF(ISTEXT($N$269),"",IF(OR($D$269="",$G$269="",7&gt;$N$269),"",IF($D$269="Round",IF(ISTEXT($G$269),"",ROUND(IF(7&lt;=$N$269/2,$G$269/2*(1-SQRT(($N$269-2*7+1)/$N$269)),$G$269-$G$269/2*(1-SQRT(($N$269-2*($N$269-7+1)+1)/$N$269))),1)),IF(ISTEXT($G$269),"",ROUND((7-0.5)*$G$269/$N$269,1)))))</f>
        <v/>
      </c>
      <c r="K270" s="535">
        <f>IF(ISTEXT($N$269),"",IF(OR($D$269="",$G$269="",8&gt;$N$269),"",IF($D$269="Round",IF(ISTEXT($G$269),"",ROUND(IF(8&lt;=$N$269/2,$G$269/2*(1-SQRT(($N$269-2*8+1)/$N$269)),$G$269-$G$269/2*(1-SQRT(($N$269-2*($N$269-8+1)+1)/$N$269))),1)),IF(ISTEXT($G$269),"",ROUND((8-0.5)*$G$269/$N$269,1)))))</f>
        <v/>
      </c>
      <c r="L270" s="535">
        <f>IF(ISTEXT($N$269),"",IF(OR($D$269="",$G$269="",9&gt;$N$269),"",IF($D$269="Round",IF(ISTEXT($G$269),"",ROUND(IF(9&lt;=$N$269/2,$G$269/2*(1-SQRT(($N$269-2*9+1)/$N$269)),$G$269-$G$269/2*(1-SQRT(($N$269-2*($N$269-9+1)+1)/$N$269))),1)),IF(ISTEXT($G$269),"",ROUND((9-0.5)*$G$269/$N$269,1)))))</f>
        <v/>
      </c>
      <c r="M270" s="535">
        <f>IF(ISTEXT($N$269),"",IF(OR($D$269="",$G$269="",10&gt;$N$269),"",IF($D$269="Round",IF(ISTEXT($G$269),"",ROUND(IF(10&lt;=$N$269/2,$G$269/2*(1-SQRT(($N$269-2*10+1)/$N$269)),$G$269-$G$269/2*(1-SQRT(($N$269-2*($N$269-10+1)+1)/$N$269))),1)),IF(ISTEXT($G$269),"",ROUND((10-0.5)*$G$269/$N$269,1)))))</f>
        <v/>
      </c>
      <c r="N270" s="534">
        <f>IF(OR($D$269="",$G$269=""),"",IF($D$269="Round",2,IF($I$269="","",IF(ISTEXT($I$269),"",IF($I$269&lt;12,2,MIN(8,MAX(3,ROUNDUP($I$269/6,0))))))))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IF(OR($D$269="",$G$269=""),"",IF($D$269="Round",IF(1=1,"Axis 1 (0°)",IF(1=2,"Axis 2 (90°)","")),IF(ISTEXT($N$270),"",IF(1&gt;$N$270,"",IF(ISTEXT($I$269),"",ROUND((1-0.5)*$I$269/$N$270,1))))))</f>
        <v/>
      </c>
      <c r="C271" s="538" t="n"/>
      <c r="D271" s="539">
        <f>IF($N$271="","",IF(OR(ISTEXT($N$269),ISTEXT($N$270),ISTEXT($N$271)),"",IF(OR(1&gt;$N$269,1&gt;$N$270,((1-1)*$N$269+1)&gt;$N$271),"",IF(INDEX($P$271:$W$280,MOD(((1-1)*$N$269+1)-1,10)+1,INT((((1-1)*$N$269+1)-1)/10)+1)="","",INDEX($P$271:$W$280,MOD(((1-1)*$N$269+1)-1,10)+1,INT((((1-1)*$N$269+1)-1)/10)+1)))))</f>
        <v/>
      </c>
      <c r="E271" s="539">
        <f>IF($N$271="","",IF(OR(ISTEXT($N$269),ISTEXT($N$270),ISTEXT($N$271)),"",IF(OR(2&gt;$N$269,1&gt;$N$270,((1-1)*$N$269+2)&gt;$N$271),"",IF(INDEX($P$271:$W$280,MOD(((1-1)*$N$269+2)-1,10)+1,INT((((1-1)*$N$269+2)-1)/10)+1)="","",INDEX($P$271:$W$280,MOD(((1-1)*$N$269+2)-1,10)+1,INT((((1-1)*$N$269+2)-1)/10)+1)))))</f>
        <v/>
      </c>
      <c r="F271" s="539">
        <f>IF($N$271="","",IF(OR(ISTEXT($N$269),ISTEXT($N$270),ISTEXT($N$271)),"",IF(OR(3&gt;$N$269,1&gt;$N$270,((1-1)*$N$269+3)&gt;$N$271),"",IF(INDEX($P$271:$W$280,MOD(((1-1)*$N$269+3)-1,10)+1,INT((((1-1)*$N$269+3)-1)/10)+1)="","",INDEX($P$271:$W$280,MOD(((1-1)*$N$269+3)-1,10)+1,INT((((1-1)*$N$269+3)-1)/10)+1)))))</f>
        <v/>
      </c>
      <c r="G271" s="539">
        <f>IF($N$271="","",IF(OR(ISTEXT($N$269),ISTEXT($N$270),ISTEXT($N$271)),"",IF(OR(4&gt;$N$269,1&gt;$N$270,((1-1)*$N$269+4)&gt;$N$271),"",IF(INDEX($P$271:$W$280,MOD(((1-1)*$N$269+4)-1,10)+1,INT((((1-1)*$N$269+4)-1)/10)+1)="","",INDEX($P$271:$W$280,MOD(((1-1)*$N$269+4)-1,10)+1,INT((((1-1)*$N$269+4)-1)/10)+1)))))</f>
        <v/>
      </c>
      <c r="H271" s="539">
        <f>IF($N$271="","",IF(OR(ISTEXT($N$269),ISTEXT($N$270),ISTEXT($N$271)),"",IF(OR(5&gt;$N$269,1&gt;$N$270,((1-1)*$N$269+5)&gt;$N$271),"",IF(INDEX($P$271:$W$280,MOD(((1-1)*$N$269+5)-1,10)+1,INT((((1-1)*$N$269+5)-1)/10)+1)="","",INDEX($P$271:$W$280,MOD(((1-1)*$N$269+5)-1,10)+1,INT((((1-1)*$N$269+5)-1)/10)+1)))))</f>
        <v/>
      </c>
      <c r="I271" s="539">
        <f>IF($N$271="","",IF(OR(ISTEXT($N$269),ISTEXT($N$270),ISTEXT($N$271)),"",IF(OR(6&gt;$N$269,1&gt;$N$270,((1-1)*$N$269+6)&gt;$N$271),"",IF(INDEX($P$271:$W$280,MOD(((1-1)*$N$269+6)-1,10)+1,INT((((1-1)*$N$269+6)-1)/10)+1)="","",INDEX($P$271:$W$280,MOD(((1-1)*$N$269+6)-1,10)+1,INT((((1-1)*$N$269+6)-1)/10)+1)))))</f>
        <v/>
      </c>
      <c r="J271" s="539">
        <f>IF($N$271="","",IF(OR(ISTEXT($N$269),ISTEXT($N$270),ISTEXT($N$271)),"",IF(OR(7&gt;$N$269,1&gt;$N$270,((1-1)*$N$269+7)&gt;$N$271),"",IF(INDEX($P$271:$W$280,MOD(((1-1)*$N$269+7)-1,10)+1,INT((((1-1)*$N$269+7)-1)/10)+1)="","",INDEX($P$271:$W$280,MOD(((1-1)*$N$269+7)-1,10)+1,INT((((1-1)*$N$269+7)-1)/10)+1)))))</f>
        <v/>
      </c>
      <c r="K271" s="539">
        <f>IF($N$271="","",IF(OR(ISTEXT($N$269),ISTEXT($N$270),ISTEXT($N$271)),"",IF(OR(8&gt;$N$269,1&gt;$N$270,((1-1)*$N$269+8)&gt;$N$271),"",IF(INDEX($P$271:$W$280,MOD(((1-1)*$N$269+8)-1,10)+1,INT((((1-1)*$N$269+8)-1)/10)+1)="","",INDEX($P$271:$W$280,MOD(((1-1)*$N$269+8)-1,10)+1,INT((((1-1)*$N$269+8)-1)/10)+1)))))</f>
        <v/>
      </c>
      <c r="L271" s="539">
        <f>IF($N$271="","",IF(OR(ISTEXT($N$269),ISTEXT($N$270),ISTEXT($N$271)),"",IF(OR(9&gt;$N$269,1&gt;$N$270,((1-1)*$N$269+9)&gt;$N$271),"",IF(INDEX($P$271:$W$280,MOD(((1-1)*$N$269+9)-1,10)+1,INT((((1-1)*$N$269+9)-1)/10)+1)="","",INDEX($P$271:$W$280,MOD(((1-1)*$N$269+9)-1,10)+1,INT((((1-1)*$N$269+9)-1)/10)+1)))))</f>
        <v/>
      </c>
      <c r="M271" s="539">
        <f>IF($N$271="","",IF(OR(ISTEXT($N$269),ISTEXT($N$270),ISTEXT($N$271)),"",IF(OR(10&gt;$N$269,1&gt;$N$270,((1-1)*$N$269+10)&gt;$N$271),"",IF(INDEX($P$271:$W$280,MOD(((1-1)*$N$269+10)-1,10)+1,INT((((1-1)*$N$269+10)-1)/10)+1)="","",INDEX($P$271:$W$280,MOD(((1-1)*$N$269+10)-1,10)+1,INT((((1-1)*$N$269+10)-1)/10)+1)))))</f>
        <v/>
      </c>
      <c r="N271" s="534">
        <f>IF(OR(N269="",N270=""),"",IF(OR(ISTEXT(N269),ISTEXT(N270)),"",N269*N270))</f>
        <v/>
      </c>
      <c r="P271" s="540" t="n"/>
      <c r="Q271" s="540" t="n"/>
      <c r="R271" s="540" t="n"/>
      <c r="S271" s="540" t="n"/>
      <c r="T271" s="540" t="n"/>
      <c r="U271" s="540" t="n"/>
      <c r="V271" s="540" t="n"/>
      <c r="W271" s="540" t="n"/>
    </row>
    <row r="272" ht="13.35" customHeight="1" s="162">
      <c r="B272" s="537">
        <f>IF(OR($D$269="",$G$269=""),"",IF($D$269="Round",IF(2=1,"Axis 1 (0°)",IF(2=2,"Axis 2 (90°)","")),IF(ISTEXT($N$270),"",IF(2&gt;$N$270,"",IF(ISTEXT($I$269),"",ROUND((2-0.5)*$I$269/$N$270,1))))))</f>
        <v/>
      </c>
      <c r="C272" s="538" t="n"/>
      <c r="D272" s="539">
        <f>IF($N$271="","",IF(OR(ISTEXT($N$269),ISTEXT($N$270),ISTEXT($N$271)),"",IF(OR(1&gt;$N$269,2&gt;$N$270,((2-1)*$N$269+1)&gt;$N$271),"",IF(INDEX($P$271:$W$280,MOD(((2-1)*$N$269+1)-1,10)+1,INT((((2-1)*$N$269+1)-1)/10)+1)="","",INDEX($P$271:$W$280,MOD(((2-1)*$N$269+1)-1,10)+1,INT((((2-1)*$N$269+1)-1)/10)+1)))))</f>
        <v/>
      </c>
      <c r="E272" s="539">
        <f>IF($N$271="","",IF(OR(ISTEXT($N$269),ISTEXT($N$270),ISTEXT($N$271)),"",IF(OR(2&gt;$N$269,2&gt;$N$270,((2-1)*$N$269+2)&gt;$N$271),"",IF(INDEX($P$271:$W$280,MOD(((2-1)*$N$269+2)-1,10)+1,INT((((2-1)*$N$269+2)-1)/10)+1)="","",INDEX($P$271:$W$280,MOD(((2-1)*$N$269+2)-1,10)+1,INT((((2-1)*$N$269+2)-1)/10)+1)))))</f>
        <v/>
      </c>
      <c r="F272" s="539">
        <f>IF($N$271="","",IF(OR(ISTEXT($N$269),ISTEXT($N$270),ISTEXT($N$271)),"",IF(OR(3&gt;$N$269,2&gt;$N$270,((2-1)*$N$269+3)&gt;$N$271),"",IF(INDEX($P$271:$W$280,MOD(((2-1)*$N$269+3)-1,10)+1,INT((((2-1)*$N$269+3)-1)/10)+1)="","",INDEX($P$271:$W$280,MOD(((2-1)*$N$269+3)-1,10)+1,INT((((2-1)*$N$269+3)-1)/10)+1)))))</f>
        <v/>
      </c>
      <c r="G272" s="539">
        <f>IF($N$271="","",IF(OR(ISTEXT($N$269),ISTEXT($N$270),ISTEXT($N$271)),"",IF(OR(4&gt;$N$269,2&gt;$N$270,((2-1)*$N$269+4)&gt;$N$271),"",IF(INDEX($P$271:$W$280,MOD(((2-1)*$N$269+4)-1,10)+1,INT((((2-1)*$N$269+4)-1)/10)+1)="","",INDEX($P$271:$W$280,MOD(((2-1)*$N$269+4)-1,10)+1,INT((((2-1)*$N$269+4)-1)/10)+1)))))</f>
        <v/>
      </c>
      <c r="H272" s="539">
        <f>IF($N$271="","",IF(OR(ISTEXT($N$269),ISTEXT($N$270),ISTEXT($N$271)),"",IF(OR(5&gt;$N$269,2&gt;$N$270,((2-1)*$N$269+5)&gt;$N$271),"",IF(INDEX($P$271:$W$280,MOD(((2-1)*$N$269+5)-1,10)+1,INT((((2-1)*$N$269+5)-1)/10)+1)="","",INDEX($P$271:$W$280,MOD(((2-1)*$N$269+5)-1,10)+1,INT((((2-1)*$N$269+5)-1)/10)+1)))))</f>
        <v/>
      </c>
      <c r="I272" s="539">
        <f>IF($N$271="","",IF(OR(ISTEXT($N$269),ISTEXT($N$270),ISTEXT($N$271)),"",IF(OR(6&gt;$N$269,2&gt;$N$270,((2-1)*$N$269+6)&gt;$N$271),"",IF(INDEX($P$271:$W$280,MOD(((2-1)*$N$269+6)-1,10)+1,INT((((2-1)*$N$269+6)-1)/10)+1)="","",INDEX($P$271:$W$280,MOD(((2-1)*$N$269+6)-1,10)+1,INT((((2-1)*$N$269+6)-1)/10)+1)))))</f>
        <v/>
      </c>
      <c r="J272" s="539">
        <f>IF($N$271="","",IF(OR(ISTEXT($N$269),ISTEXT($N$270),ISTEXT($N$271)),"",IF(OR(7&gt;$N$269,2&gt;$N$270,((2-1)*$N$269+7)&gt;$N$271),"",IF(INDEX($P$271:$W$280,MOD(((2-1)*$N$269+7)-1,10)+1,INT((((2-1)*$N$269+7)-1)/10)+1)="","",INDEX($P$271:$W$280,MOD(((2-1)*$N$269+7)-1,10)+1,INT((((2-1)*$N$269+7)-1)/10)+1)))))</f>
        <v/>
      </c>
      <c r="K272" s="539">
        <f>IF($N$271="","",IF(OR(ISTEXT($N$269),ISTEXT($N$270),ISTEXT($N$271)),"",IF(OR(8&gt;$N$269,2&gt;$N$270,((2-1)*$N$269+8)&gt;$N$271),"",IF(INDEX($P$271:$W$280,MOD(((2-1)*$N$269+8)-1,10)+1,INT((((2-1)*$N$269+8)-1)/10)+1)="","",INDEX($P$271:$W$280,MOD(((2-1)*$N$269+8)-1,10)+1,INT((((2-1)*$N$269+8)-1)/10)+1)))))</f>
        <v/>
      </c>
      <c r="L272" s="539">
        <f>IF($N$271="","",IF(OR(ISTEXT($N$269),ISTEXT($N$270),ISTEXT($N$271)),"",IF(OR(9&gt;$N$269,2&gt;$N$270,((2-1)*$N$269+9)&gt;$N$271),"",IF(INDEX($P$271:$W$280,MOD(((2-1)*$N$269+9)-1,10)+1,INT((((2-1)*$N$269+9)-1)/10)+1)="","",INDEX($P$271:$W$280,MOD(((2-1)*$N$269+9)-1,10)+1,INT((((2-1)*$N$269+9)-1)/10)+1)))))</f>
        <v/>
      </c>
      <c r="M272" s="539">
        <f>IF($N$271="","",IF(OR(ISTEXT($N$269),ISTEXT($N$270),ISTEXT($N$271)),"",IF(OR(10&gt;$N$269,2&gt;$N$270,((2-1)*$N$269+10)&gt;$N$271),"",IF(INDEX($P$271:$W$280,MOD(((2-1)*$N$269+10)-1,10)+1,INT((((2-1)*$N$269+10)-1)/10)+1)="","",INDEX($P$271:$W$280,MOD(((2-1)*$N$269+10)-1,10)+1,INT((((2-1)*$N$269+10)-1)/10)+1)))))</f>
        <v/>
      </c>
      <c r="P272" s="540" t="n"/>
      <c r="Q272" s="540" t="n"/>
      <c r="R272" s="540" t="n"/>
      <c r="S272" s="540" t="n"/>
      <c r="T272" s="540" t="n"/>
      <c r="U272" s="540" t="n"/>
      <c r="V272" s="540" t="n"/>
      <c r="W272" s="540" t="n"/>
    </row>
    <row r="273" ht="13.35" customHeight="1" s="162">
      <c r="B273" s="537">
        <f>IF(OR($D$269="",$G$269=""),"",IF($D$269="Round",IF(3=1,"Axis 1 (0°)",IF(3=2,"Axis 2 (90°)","")),IF(ISTEXT($N$270),"",IF(3&gt;$N$270,"",IF(ISTEXT($I$269),"",ROUND((3-0.5)*$I$269/$N$270,1))))))</f>
        <v/>
      </c>
      <c r="C273" s="538" t="n"/>
      <c r="D273" s="539">
        <f>IF($N$271="","",IF(OR(ISTEXT($N$269),ISTEXT($N$270),ISTEXT($N$271)),"",IF(OR(1&gt;$N$269,3&gt;$N$270,((3-1)*$N$269+1)&gt;$N$271),"",IF(INDEX($P$271:$W$280,MOD(((3-1)*$N$269+1)-1,10)+1,INT((((3-1)*$N$269+1)-1)/10)+1)="","",INDEX($P$271:$W$280,MOD(((3-1)*$N$269+1)-1,10)+1,INT((((3-1)*$N$269+1)-1)/10)+1)))))</f>
        <v/>
      </c>
      <c r="E273" s="539">
        <f>IF($N$271="","",IF(OR(ISTEXT($N$269),ISTEXT($N$270),ISTEXT($N$271)),"",IF(OR(2&gt;$N$269,3&gt;$N$270,((3-1)*$N$269+2)&gt;$N$271),"",IF(INDEX($P$271:$W$280,MOD(((3-1)*$N$269+2)-1,10)+1,INT((((3-1)*$N$269+2)-1)/10)+1)="","",INDEX($P$271:$W$280,MOD(((3-1)*$N$269+2)-1,10)+1,INT((((3-1)*$N$269+2)-1)/10)+1)))))</f>
        <v/>
      </c>
      <c r="F273" s="539">
        <f>IF($N$271="","",IF(OR(ISTEXT($N$269),ISTEXT($N$270),ISTEXT($N$271)),"",IF(OR(3&gt;$N$269,3&gt;$N$270,((3-1)*$N$269+3)&gt;$N$271),"",IF(INDEX($P$271:$W$280,MOD(((3-1)*$N$269+3)-1,10)+1,INT((((3-1)*$N$269+3)-1)/10)+1)="","",INDEX($P$271:$W$280,MOD(((3-1)*$N$269+3)-1,10)+1,INT((((3-1)*$N$269+3)-1)/10)+1)))))</f>
        <v/>
      </c>
      <c r="G273" s="539">
        <f>IF($N$271="","",IF(OR(ISTEXT($N$269),ISTEXT($N$270),ISTEXT($N$271)),"",IF(OR(4&gt;$N$269,3&gt;$N$270,((3-1)*$N$269+4)&gt;$N$271),"",IF(INDEX($P$271:$W$280,MOD(((3-1)*$N$269+4)-1,10)+1,INT((((3-1)*$N$269+4)-1)/10)+1)="","",INDEX($P$271:$W$280,MOD(((3-1)*$N$269+4)-1,10)+1,INT((((3-1)*$N$269+4)-1)/10)+1)))))</f>
        <v/>
      </c>
      <c r="H273" s="539">
        <f>IF($N$271="","",IF(OR(ISTEXT($N$269),ISTEXT($N$270),ISTEXT($N$271)),"",IF(OR(5&gt;$N$269,3&gt;$N$270,((3-1)*$N$269+5)&gt;$N$271),"",IF(INDEX($P$271:$W$280,MOD(((3-1)*$N$269+5)-1,10)+1,INT((((3-1)*$N$269+5)-1)/10)+1)="","",INDEX($P$271:$W$280,MOD(((3-1)*$N$269+5)-1,10)+1,INT((((3-1)*$N$269+5)-1)/10)+1)))))</f>
        <v/>
      </c>
      <c r="I273" s="539">
        <f>IF($N$271="","",IF(OR(ISTEXT($N$269),ISTEXT($N$270),ISTEXT($N$271)),"",IF(OR(6&gt;$N$269,3&gt;$N$270,((3-1)*$N$269+6)&gt;$N$271),"",IF(INDEX($P$271:$W$280,MOD(((3-1)*$N$269+6)-1,10)+1,INT((((3-1)*$N$269+6)-1)/10)+1)="","",INDEX($P$271:$W$280,MOD(((3-1)*$N$269+6)-1,10)+1,INT((((3-1)*$N$269+6)-1)/10)+1)))))</f>
        <v/>
      </c>
      <c r="J273" s="539">
        <f>IF($N$271="","",IF(OR(ISTEXT($N$269),ISTEXT($N$270),ISTEXT($N$271)),"",IF(OR(7&gt;$N$269,3&gt;$N$270,((3-1)*$N$269+7)&gt;$N$271),"",IF(INDEX($P$271:$W$280,MOD(((3-1)*$N$269+7)-1,10)+1,INT((((3-1)*$N$269+7)-1)/10)+1)="","",INDEX($P$271:$W$280,MOD(((3-1)*$N$269+7)-1,10)+1,INT((((3-1)*$N$269+7)-1)/10)+1)))))</f>
        <v/>
      </c>
      <c r="K273" s="539">
        <f>IF($N$271="","",IF(OR(ISTEXT($N$269),ISTEXT($N$270),ISTEXT($N$271)),"",IF(OR(8&gt;$N$269,3&gt;$N$270,((3-1)*$N$269+8)&gt;$N$271),"",IF(INDEX($P$271:$W$280,MOD(((3-1)*$N$269+8)-1,10)+1,INT((((3-1)*$N$269+8)-1)/10)+1)="","",INDEX($P$271:$W$280,MOD(((3-1)*$N$269+8)-1,10)+1,INT((((3-1)*$N$269+8)-1)/10)+1)))))</f>
        <v/>
      </c>
      <c r="L273" s="539">
        <f>IF($N$271="","",IF(OR(ISTEXT($N$269),ISTEXT($N$270),ISTEXT($N$271)),"",IF(OR(9&gt;$N$269,3&gt;$N$270,((3-1)*$N$269+9)&gt;$N$271),"",IF(INDEX($P$271:$W$280,MOD(((3-1)*$N$269+9)-1,10)+1,INT((((3-1)*$N$269+9)-1)/10)+1)="","",INDEX($P$271:$W$280,MOD(((3-1)*$N$269+9)-1,10)+1,INT((((3-1)*$N$269+9)-1)/10)+1)))))</f>
        <v/>
      </c>
      <c r="M273" s="539">
        <f>IF($N$271="","",IF(OR(ISTEXT($N$269),ISTEXT($N$270),ISTEXT($N$271)),"",IF(OR(10&gt;$N$269,3&gt;$N$270,((3-1)*$N$269+10)&gt;$N$271),"",IF(INDEX($P$271:$W$280,MOD(((3-1)*$N$269+10)-1,10)+1,INT((((3-1)*$N$269+10)-1)/10)+1)="","",INDEX($P$271:$W$280,MOD(((3-1)*$N$269+10)-1,10)+1,INT((((3-1)*$N$269+10)-1)/10)+1)))))</f>
        <v/>
      </c>
      <c r="P273" s="540" t="n"/>
      <c r="Q273" s="540" t="n"/>
      <c r="R273" s="540" t="n"/>
      <c r="S273" s="540" t="n"/>
      <c r="T273" s="540" t="n"/>
      <c r="U273" s="540" t="n"/>
      <c r="V273" s="540" t="n"/>
      <c r="W273" s="540" t="n"/>
    </row>
    <row r="274" ht="13.35" customHeight="1" s="162">
      <c r="B274" s="537">
        <f>IF(OR($D$269="",$G$269=""),"",IF($D$269="Round",IF(4=1,"Axis 1 (0°)",IF(4=2,"Axis 2 (90°)","")),IF(ISTEXT($N$270),"",IF(4&gt;$N$270,"",IF(ISTEXT($I$269),"",ROUND((4-0.5)*$I$269/$N$270,1))))))</f>
        <v/>
      </c>
      <c r="C274" s="538" t="n"/>
      <c r="D274" s="539">
        <f>IF($N$271="","",IF(OR(ISTEXT($N$269),ISTEXT($N$270),ISTEXT($N$271)),"",IF(OR(1&gt;$N$269,4&gt;$N$270,((4-1)*$N$269+1)&gt;$N$271),"",IF(INDEX($P$271:$W$280,MOD(((4-1)*$N$269+1)-1,10)+1,INT((((4-1)*$N$269+1)-1)/10)+1)="","",INDEX($P$271:$W$280,MOD(((4-1)*$N$269+1)-1,10)+1,INT((((4-1)*$N$269+1)-1)/10)+1)))))</f>
        <v/>
      </c>
      <c r="E274" s="539">
        <f>IF($N$271="","",IF(OR(ISTEXT($N$269),ISTEXT($N$270),ISTEXT($N$271)),"",IF(OR(2&gt;$N$269,4&gt;$N$270,((4-1)*$N$269+2)&gt;$N$271),"",IF(INDEX($P$271:$W$280,MOD(((4-1)*$N$269+2)-1,10)+1,INT((((4-1)*$N$269+2)-1)/10)+1)="","",INDEX($P$271:$W$280,MOD(((4-1)*$N$269+2)-1,10)+1,INT((((4-1)*$N$269+2)-1)/10)+1)))))</f>
        <v/>
      </c>
      <c r="F274" s="539">
        <f>IF($N$271="","",IF(OR(ISTEXT($N$269),ISTEXT($N$270),ISTEXT($N$271)),"",IF(OR(3&gt;$N$269,4&gt;$N$270,((4-1)*$N$269+3)&gt;$N$271),"",IF(INDEX($P$271:$W$280,MOD(((4-1)*$N$269+3)-1,10)+1,INT((((4-1)*$N$269+3)-1)/10)+1)="","",INDEX($P$271:$W$280,MOD(((4-1)*$N$269+3)-1,10)+1,INT((((4-1)*$N$269+3)-1)/10)+1)))))</f>
        <v/>
      </c>
      <c r="G274" s="539">
        <f>IF($N$271="","",IF(OR(ISTEXT($N$269),ISTEXT($N$270),ISTEXT($N$271)),"",IF(OR(4&gt;$N$269,4&gt;$N$270,((4-1)*$N$269+4)&gt;$N$271),"",IF(INDEX($P$271:$W$280,MOD(((4-1)*$N$269+4)-1,10)+1,INT((((4-1)*$N$269+4)-1)/10)+1)="","",INDEX($P$271:$W$280,MOD(((4-1)*$N$269+4)-1,10)+1,INT((((4-1)*$N$269+4)-1)/10)+1)))))</f>
        <v/>
      </c>
      <c r="H274" s="539">
        <f>IF($N$271="","",IF(OR(ISTEXT($N$269),ISTEXT($N$270),ISTEXT($N$271)),"",IF(OR(5&gt;$N$269,4&gt;$N$270,((4-1)*$N$269+5)&gt;$N$271),"",IF(INDEX($P$271:$W$280,MOD(((4-1)*$N$269+5)-1,10)+1,INT((((4-1)*$N$269+5)-1)/10)+1)="","",INDEX($P$271:$W$280,MOD(((4-1)*$N$269+5)-1,10)+1,INT((((4-1)*$N$269+5)-1)/10)+1)))))</f>
        <v/>
      </c>
      <c r="I274" s="539">
        <f>IF($N$271="","",IF(OR(ISTEXT($N$269),ISTEXT($N$270),ISTEXT($N$271)),"",IF(OR(6&gt;$N$269,4&gt;$N$270,((4-1)*$N$269+6)&gt;$N$271),"",IF(INDEX($P$271:$W$280,MOD(((4-1)*$N$269+6)-1,10)+1,INT((((4-1)*$N$269+6)-1)/10)+1)="","",INDEX($P$271:$W$280,MOD(((4-1)*$N$269+6)-1,10)+1,INT((((4-1)*$N$269+6)-1)/10)+1)))))</f>
        <v/>
      </c>
      <c r="J274" s="539">
        <f>IF($N$271="","",IF(OR(ISTEXT($N$269),ISTEXT($N$270),ISTEXT($N$271)),"",IF(OR(7&gt;$N$269,4&gt;$N$270,((4-1)*$N$269+7)&gt;$N$271),"",IF(INDEX($P$271:$W$280,MOD(((4-1)*$N$269+7)-1,10)+1,INT((((4-1)*$N$269+7)-1)/10)+1)="","",INDEX($P$271:$W$280,MOD(((4-1)*$N$269+7)-1,10)+1,INT((((4-1)*$N$269+7)-1)/10)+1)))))</f>
        <v/>
      </c>
      <c r="K274" s="539">
        <f>IF($N$271="","",IF(OR(ISTEXT($N$269),ISTEXT($N$270),ISTEXT($N$271)),"",IF(OR(8&gt;$N$269,4&gt;$N$270,((4-1)*$N$269+8)&gt;$N$271),"",IF(INDEX($P$271:$W$280,MOD(((4-1)*$N$269+8)-1,10)+1,INT((((4-1)*$N$269+8)-1)/10)+1)="","",INDEX($P$271:$W$280,MOD(((4-1)*$N$269+8)-1,10)+1,INT((((4-1)*$N$269+8)-1)/10)+1)))))</f>
        <v/>
      </c>
      <c r="L274" s="539">
        <f>IF($N$271="","",IF(OR(ISTEXT($N$269),ISTEXT($N$270),ISTEXT($N$271)),"",IF(OR(9&gt;$N$269,4&gt;$N$270,((4-1)*$N$269+9)&gt;$N$271),"",IF(INDEX($P$271:$W$280,MOD(((4-1)*$N$269+9)-1,10)+1,INT((((4-1)*$N$269+9)-1)/10)+1)="","",INDEX($P$271:$W$280,MOD(((4-1)*$N$269+9)-1,10)+1,INT((((4-1)*$N$269+9)-1)/10)+1)))))</f>
        <v/>
      </c>
      <c r="M274" s="539">
        <f>IF($N$271="","",IF(OR(ISTEXT($N$269),ISTEXT($N$270),ISTEXT($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IF(OR($D$269="",$G$269=""),"",IF($D$269="Round",IF(5=1,"Axis 1 (0°)",IF(5=2,"Axis 2 (90°)","")),IF(ISTEXT($N$270),"",IF(5&gt;$N$270,"",IF(ISTEXT($I$269),"",ROUND((5-0.5)*$I$269/$N$270,1))))))</f>
        <v/>
      </c>
      <c r="C275" s="538" t="n"/>
      <c r="D275" s="539">
        <f>IF($N$271="","",IF(OR(ISTEXT($N$269),ISTEXT($N$270),ISTEXT($N$271)),"",IF(OR(1&gt;$N$269,5&gt;$N$270,((5-1)*$N$269+1)&gt;$N$271),"",IF(INDEX($P$271:$W$280,MOD(((5-1)*$N$269+1)-1,10)+1,INT((((5-1)*$N$269+1)-1)/10)+1)="","",INDEX($P$271:$W$280,MOD(((5-1)*$N$269+1)-1,10)+1,INT((((5-1)*$N$269+1)-1)/10)+1)))))</f>
        <v/>
      </c>
      <c r="E275" s="539">
        <f>IF($N$271="","",IF(OR(ISTEXT($N$269),ISTEXT($N$270),ISTEXT($N$271)),"",IF(OR(2&gt;$N$269,5&gt;$N$270,((5-1)*$N$269+2)&gt;$N$271),"",IF(INDEX($P$271:$W$280,MOD(((5-1)*$N$269+2)-1,10)+1,INT((((5-1)*$N$269+2)-1)/10)+1)="","",INDEX($P$271:$W$280,MOD(((5-1)*$N$269+2)-1,10)+1,INT((((5-1)*$N$269+2)-1)/10)+1)))))</f>
        <v/>
      </c>
      <c r="F275" s="539">
        <f>IF($N$271="","",IF(OR(ISTEXT($N$269),ISTEXT($N$270),ISTEXT($N$271)),"",IF(OR(3&gt;$N$269,5&gt;$N$270,((5-1)*$N$269+3)&gt;$N$271),"",IF(INDEX($P$271:$W$280,MOD(((5-1)*$N$269+3)-1,10)+1,INT((((5-1)*$N$269+3)-1)/10)+1)="","",INDEX($P$271:$W$280,MOD(((5-1)*$N$269+3)-1,10)+1,INT((((5-1)*$N$269+3)-1)/10)+1)))))</f>
        <v/>
      </c>
      <c r="G275" s="539">
        <f>IF($N$271="","",IF(OR(ISTEXT($N$269),ISTEXT($N$270),ISTEXT($N$271)),"",IF(OR(4&gt;$N$269,5&gt;$N$270,((5-1)*$N$269+4)&gt;$N$271),"",IF(INDEX($P$271:$W$280,MOD(((5-1)*$N$269+4)-1,10)+1,INT((((5-1)*$N$269+4)-1)/10)+1)="","",INDEX($P$271:$W$280,MOD(((5-1)*$N$269+4)-1,10)+1,INT((((5-1)*$N$269+4)-1)/10)+1)))))</f>
        <v/>
      </c>
      <c r="H275" s="539">
        <f>IF($N$271="","",IF(OR(ISTEXT($N$269),ISTEXT($N$270),ISTEXT($N$271)),"",IF(OR(5&gt;$N$269,5&gt;$N$270,((5-1)*$N$269+5)&gt;$N$271),"",IF(INDEX($P$271:$W$280,MOD(((5-1)*$N$269+5)-1,10)+1,INT((((5-1)*$N$269+5)-1)/10)+1)="","",INDEX($P$271:$W$280,MOD(((5-1)*$N$269+5)-1,10)+1,INT((((5-1)*$N$269+5)-1)/10)+1)))))</f>
        <v/>
      </c>
      <c r="I275" s="539">
        <f>IF($N$271="","",IF(OR(ISTEXT($N$269),ISTEXT($N$270),ISTEXT($N$271)),"",IF(OR(6&gt;$N$269,5&gt;$N$270,((5-1)*$N$269+6)&gt;$N$271),"",IF(INDEX($P$271:$W$280,MOD(((5-1)*$N$269+6)-1,10)+1,INT((((5-1)*$N$269+6)-1)/10)+1)="","",INDEX($P$271:$W$280,MOD(((5-1)*$N$269+6)-1,10)+1,INT((((5-1)*$N$269+6)-1)/10)+1)))))</f>
        <v/>
      </c>
      <c r="J275" s="539">
        <f>IF($N$271="","",IF(OR(ISTEXT($N$269),ISTEXT($N$270),ISTEXT($N$271)),"",IF(OR(7&gt;$N$269,5&gt;$N$270,((5-1)*$N$269+7)&gt;$N$271),"",IF(INDEX($P$271:$W$280,MOD(((5-1)*$N$269+7)-1,10)+1,INT((((5-1)*$N$269+7)-1)/10)+1)="","",INDEX($P$271:$W$280,MOD(((5-1)*$N$269+7)-1,10)+1,INT((((5-1)*$N$269+7)-1)/10)+1)))))</f>
        <v/>
      </c>
      <c r="K275" s="539">
        <f>IF($N$271="","",IF(OR(ISTEXT($N$269),ISTEXT($N$270),ISTEXT($N$271)),"",IF(OR(8&gt;$N$269,5&gt;$N$270,((5-1)*$N$269+8)&gt;$N$271),"",IF(INDEX($P$271:$W$280,MOD(((5-1)*$N$269+8)-1,10)+1,INT((((5-1)*$N$269+8)-1)/10)+1)="","",INDEX($P$271:$W$280,MOD(((5-1)*$N$269+8)-1,10)+1,INT((((5-1)*$N$269+8)-1)/10)+1)))))</f>
        <v/>
      </c>
      <c r="L275" s="539">
        <f>IF($N$271="","",IF(OR(ISTEXT($N$269),ISTEXT($N$270),ISTEXT($N$271)),"",IF(OR(9&gt;$N$269,5&gt;$N$270,((5-1)*$N$269+9)&gt;$N$271),"",IF(INDEX($P$271:$W$280,MOD(((5-1)*$N$269+9)-1,10)+1,INT((((5-1)*$N$269+9)-1)/10)+1)="","",INDEX($P$271:$W$280,MOD(((5-1)*$N$269+9)-1,10)+1,INT((((5-1)*$N$269+9)-1)/10)+1)))))</f>
        <v/>
      </c>
      <c r="M275" s="539">
        <f>IF($N$271="","",IF(OR(ISTEXT($N$269),ISTEXT($N$270),ISTEXT($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IF(OR($D$269="",$G$269=""),"",IF($D$269="Round",IF(6=1,"Axis 1 (0°)",IF(6=2,"Axis 2 (90°)","")),IF(ISTEXT($N$270),"",IF(6&gt;$N$270,"",IF(ISTEXT($I$269),"",ROUND((6-0.5)*$I$269/$N$270,1))))))</f>
        <v/>
      </c>
      <c r="C276" s="538" t="n"/>
      <c r="D276" s="539">
        <f>IF($N$271="","",IF(OR(ISTEXT($N$269),ISTEXT($N$270),ISTEXT($N$271)),"",IF(OR(1&gt;$N$269,6&gt;$N$270,((6-1)*$N$269+1)&gt;$N$271),"",IF(INDEX($P$271:$W$280,MOD(((6-1)*$N$269+1)-1,10)+1,INT((((6-1)*$N$269+1)-1)/10)+1)="","",INDEX($P$271:$W$280,MOD(((6-1)*$N$269+1)-1,10)+1,INT((((6-1)*$N$269+1)-1)/10)+1)))))</f>
        <v/>
      </c>
      <c r="E276" s="539">
        <f>IF($N$271="","",IF(OR(ISTEXT($N$269),ISTEXT($N$270),ISTEXT($N$271)),"",IF(OR(2&gt;$N$269,6&gt;$N$270,((6-1)*$N$269+2)&gt;$N$271),"",IF(INDEX($P$271:$W$280,MOD(((6-1)*$N$269+2)-1,10)+1,INT((((6-1)*$N$269+2)-1)/10)+1)="","",INDEX($P$271:$W$280,MOD(((6-1)*$N$269+2)-1,10)+1,INT((((6-1)*$N$269+2)-1)/10)+1)))))</f>
        <v/>
      </c>
      <c r="F276" s="539">
        <f>IF($N$271="","",IF(OR(ISTEXT($N$269),ISTEXT($N$270),ISTEXT($N$271)),"",IF(OR(3&gt;$N$269,6&gt;$N$270,((6-1)*$N$269+3)&gt;$N$271),"",IF(INDEX($P$271:$W$280,MOD(((6-1)*$N$269+3)-1,10)+1,INT((((6-1)*$N$269+3)-1)/10)+1)="","",INDEX($P$271:$W$280,MOD(((6-1)*$N$269+3)-1,10)+1,INT((((6-1)*$N$269+3)-1)/10)+1)))))</f>
        <v/>
      </c>
      <c r="G276" s="539">
        <f>IF($N$271="","",IF(OR(ISTEXT($N$269),ISTEXT($N$270),ISTEXT($N$271)),"",IF(OR(4&gt;$N$269,6&gt;$N$270,((6-1)*$N$269+4)&gt;$N$271),"",IF(INDEX($P$271:$W$280,MOD(((6-1)*$N$269+4)-1,10)+1,INT((((6-1)*$N$269+4)-1)/10)+1)="","",INDEX($P$271:$W$280,MOD(((6-1)*$N$269+4)-1,10)+1,INT((((6-1)*$N$269+4)-1)/10)+1)))))</f>
        <v/>
      </c>
      <c r="H276" s="539">
        <f>IF($N$271="","",IF(OR(ISTEXT($N$269),ISTEXT($N$270),ISTEXT($N$271)),"",IF(OR(5&gt;$N$269,6&gt;$N$270,((6-1)*$N$269+5)&gt;$N$271),"",IF(INDEX($P$271:$W$280,MOD(((6-1)*$N$269+5)-1,10)+1,INT((((6-1)*$N$269+5)-1)/10)+1)="","",INDEX($P$271:$W$280,MOD(((6-1)*$N$269+5)-1,10)+1,INT((((6-1)*$N$269+5)-1)/10)+1)))))</f>
        <v/>
      </c>
      <c r="I276" s="539">
        <f>IF($N$271="","",IF(OR(ISTEXT($N$269),ISTEXT($N$270),ISTEXT($N$271)),"",IF(OR(6&gt;$N$269,6&gt;$N$270,((6-1)*$N$269+6)&gt;$N$271),"",IF(INDEX($P$271:$W$280,MOD(((6-1)*$N$269+6)-1,10)+1,INT((((6-1)*$N$269+6)-1)/10)+1)="","",INDEX($P$271:$W$280,MOD(((6-1)*$N$269+6)-1,10)+1,INT((((6-1)*$N$269+6)-1)/10)+1)))))</f>
        <v/>
      </c>
      <c r="J276" s="539">
        <f>IF($N$271="","",IF(OR(ISTEXT($N$269),ISTEXT($N$270),ISTEXT($N$271)),"",IF(OR(7&gt;$N$269,6&gt;$N$270,((6-1)*$N$269+7)&gt;$N$271),"",IF(INDEX($P$271:$W$280,MOD(((6-1)*$N$269+7)-1,10)+1,INT((((6-1)*$N$269+7)-1)/10)+1)="","",INDEX($P$271:$W$280,MOD(((6-1)*$N$269+7)-1,10)+1,INT((((6-1)*$N$269+7)-1)/10)+1)))))</f>
        <v/>
      </c>
      <c r="K276" s="539">
        <f>IF($N$271="","",IF(OR(ISTEXT($N$269),ISTEXT($N$270),ISTEXT($N$271)),"",IF(OR(8&gt;$N$269,6&gt;$N$270,((6-1)*$N$269+8)&gt;$N$271),"",IF(INDEX($P$271:$W$280,MOD(((6-1)*$N$269+8)-1,10)+1,INT((((6-1)*$N$269+8)-1)/10)+1)="","",INDEX($P$271:$W$280,MOD(((6-1)*$N$269+8)-1,10)+1,INT((((6-1)*$N$269+8)-1)/10)+1)))))</f>
        <v/>
      </c>
      <c r="L276" s="539">
        <f>IF($N$271="","",IF(OR(ISTEXT($N$269),ISTEXT($N$270),ISTEXT($N$271)),"",IF(OR(9&gt;$N$269,6&gt;$N$270,((6-1)*$N$269+9)&gt;$N$271),"",IF(INDEX($P$271:$W$280,MOD(((6-1)*$N$269+9)-1,10)+1,INT((((6-1)*$N$269+9)-1)/10)+1)="","",INDEX($P$271:$W$280,MOD(((6-1)*$N$269+9)-1,10)+1,INT((((6-1)*$N$269+9)-1)/10)+1)))))</f>
        <v/>
      </c>
      <c r="M276" s="539">
        <f>IF($N$271="","",IF(OR(ISTEXT($N$269),ISTEXT($N$270),ISTEXT($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IF(OR($D$269="",$G$269=""),"",IF($D$269="Round",IF(7=1,"Axis 1 (0°)",IF(7=2,"Axis 2 (90°)","")),IF(ISTEXT($N$270),"",IF(7&gt;$N$270,"",IF(ISTEXT($I$269),"",ROUND((7-0.5)*$I$269/$N$270,1))))))</f>
        <v/>
      </c>
      <c r="C277" s="538" t="n"/>
      <c r="D277" s="539">
        <f>IF($N$271="","",IF(OR(ISTEXT($N$269),ISTEXT($N$270),ISTEXT($N$271)),"",IF(OR(1&gt;$N$269,7&gt;$N$270,((7-1)*$N$269+1)&gt;$N$271),"",IF(INDEX($P$271:$W$280,MOD(((7-1)*$N$269+1)-1,10)+1,INT((((7-1)*$N$269+1)-1)/10)+1)="","",INDEX($P$271:$W$280,MOD(((7-1)*$N$269+1)-1,10)+1,INT((((7-1)*$N$269+1)-1)/10)+1)))))</f>
        <v/>
      </c>
      <c r="E277" s="539">
        <f>IF($N$271="","",IF(OR(ISTEXT($N$269),ISTEXT($N$270),ISTEXT($N$271)),"",IF(OR(2&gt;$N$269,7&gt;$N$270,((7-1)*$N$269+2)&gt;$N$271),"",IF(INDEX($P$271:$W$280,MOD(((7-1)*$N$269+2)-1,10)+1,INT((((7-1)*$N$269+2)-1)/10)+1)="","",INDEX($P$271:$W$280,MOD(((7-1)*$N$269+2)-1,10)+1,INT((((7-1)*$N$269+2)-1)/10)+1)))))</f>
        <v/>
      </c>
      <c r="F277" s="539">
        <f>IF($N$271="","",IF(OR(ISTEXT($N$269),ISTEXT($N$270),ISTEXT($N$271)),"",IF(OR(3&gt;$N$269,7&gt;$N$270,((7-1)*$N$269+3)&gt;$N$271),"",IF(INDEX($P$271:$W$280,MOD(((7-1)*$N$269+3)-1,10)+1,INT((((7-1)*$N$269+3)-1)/10)+1)="","",INDEX($P$271:$W$280,MOD(((7-1)*$N$269+3)-1,10)+1,INT((((7-1)*$N$269+3)-1)/10)+1)))))</f>
        <v/>
      </c>
      <c r="G277" s="539">
        <f>IF($N$271="","",IF(OR(ISTEXT($N$269),ISTEXT($N$270),ISTEXT($N$271)),"",IF(OR(4&gt;$N$269,7&gt;$N$270,((7-1)*$N$269+4)&gt;$N$271),"",IF(INDEX($P$271:$W$280,MOD(((7-1)*$N$269+4)-1,10)+1,INT((((7-1)*$N$269+4)-1)/10)+1)="","",INDEX($P$271:$W$280,MOD(((7-1)*$N$269+4)-1,10)+1,INT((((7-1)*$N$269+4)-1)/10)+1)))))</f>
        <v/>
      </c>
      <c r="H277" s="539">
        <f>IF($N$271="","",IF(OR(ISTEXT($N$269),ISTEXT($N$270),ISTEXT($N$271)),"",IF(OR(5&gt;$N$269,7&gt;$N$270,((7-1)*$N$269+5)&gt;$N$271),"",IF(INDEX($P$271:$W$280,MOD(((7-1)*$N$269+5)-1,10)+1,INT((((7-1)*$N$269+5)-1)/10)+1)="","",INDEX($P$271:$W$280,MOD(((7-1)*$N$269+5)-1,10)+1,INT((((7-1)*$N$269+5)-1)/10)+1)))))</f>
        <v/>
      </c>
      <c r="I277" s="539">
        <f>IF($N$271="","",IF(OR(ISTEXT($N$269),ISTEXT($N$270),ISTEXT($N$271)),"",IF(OR(6&gt;$N$269,7&gt;$N$270,((7-1)*$N$269+6)&gt;$N$271),"",IF(INDEX($P$271:$W$280,MOD(((7-1)*$N$269+6)-1,10)+1,INT((((7-1)*$N$269+6)-1)/10)+1)="","",INDEX($P$271:$W$280,MOD(((7-1)*$N$269+6)-1,10)+1,INT((((7-1)*$N$269+6)-1)/10)+1)))))</f>
        <v/>
      </c>
      <c r="J277" s="539">
        <f>IF($N$271="","",IF(OR(ISTEXT($N$269),ISTEXT($N$270),ISTEXT($N$271)),"",IF(OR(7&gt;$N$269,7&gt;$N$270,((7-1)*$N$269+7)&gt;$N$271),"",IF(INDEX($P$271:$W$280,MOD(((7-1)*$N$269+7)-1,10)+1,INT((((7-1)*$N$269+7)-1)/10)+1)="","",INDEX($P$271:$W$280,MOD(((7-1)*$N$269+7)-1,10)+1,INT((((7-1)*$N$269+7)-1)/10)+1)))))</f>
        <v/>
      </c>
      <c r="K277" s="539">
        <f>IF($N$271="","",IF(OR(ISTEXT($N$269),ISTEXT($N$270),ISTEXT($N$271)),"",IF(OR(8&gt;$N$269,7&gt;$N$270,((7-1)*$N$269+8)&gt;$N$271),"",IF(INDEX($P$271:$W$280,MOD(((7-1)*$N$269+8)-1,10)+1,INT((((7-1)*$N$269+8)-1)/10)+1)="","",INDEX($P$271:$W$280,MOD(((7-1)*$N$269+8)-1,10)+1,INT((((7-1)*$N$269+8)-1)/10)+1)))))</f>
        <v/>
      </c>
      <c r="L277" s="539">
        <f>IF($N$271="","",IF(OR(ISTEXT($N$269),ISTEXT($N$270),ISTEXT($N$271)),"",IF(OR(9&gt;$N$269,7&gt;$N$270,((7-1)*$N$269+9)&gt;$N$271),"",IF(INDEX($P$271:$W$280,MOD(((7-1)*$N$269+9)-1,10)+1,INT((((7-1)*$N$269+9)-1)/10)+1)="","",INDEX($P$271:$W$280,MOD(((7-1)*$N$269+9)-1,10)+1,INT((((7-1)*$N$269+9)-1)/10)+1)))))</f>
        <v/>
      </c>
      <c r="M277" s="539">
        <f>IF($N$271="","",IF(OR(ISTEXT($N$269),ISTEXT($N$270),ISTEXT($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IF(OR($D$269="",$G$269=""),"",IF($D$269="Round",IF(8=1,"Axis 1 (0°)",IF(8=2,"Axis 2 (90°)","")),IF(ISTEXT($N$270),"",IF(8&gt;$N$270,"",IF(ISTEXT($I$269),"",ROUND((8-0.5)*$I$269/$N$270,1))))))</f>
        <v/>
      </c>
      <c r="C278" s="538" t="n"/>
      <c r="D278" s="539">
        <f>IF($N$271="","",IF(OR(ISTEXT($N$269),ISTEXT($N$270),ISTEXT($N$271)),"",IF(OR(1&gt;$N$269,8&gt;$N$270,((8-1)*$N$269+1)&gt;$N$271),"",IF(INDEX($P$271:$W$280,MOD(((8-1)*$N$269+1)-1,10)+1,INT((((8-1)*$N$269+1)-1)/10)+1)="","",INDEX($P$271:$W$280,MOD(((8-1)*$N$269+1)-1,10)+1,INT((((8-1)*$N$269+1)-1)/10)+1)))))</f>
        <v/>
      </c>
      <c r="E278" s="539">
        <f>IF($N$271="","",IF(OR(ISTEXT($N$269),ISTEXT($N$270),ISTEXT($N$271)),"",IF(OR(2&gt;$N$269,8&gt;$N$270,((8-1)*$N$269+2)&gt;$N$271),"",IF(INDEX($P$271:$W$280,MOD(((8-1)*$N$269+2)-1,10)+1,INT((((8-1)*$N$269+2)-1)/10)+1)="","",INDEX($P$271:$W$280,MOD(((8-1)*$N$269+2)-1,10)+1,INT((((8-1)*$N$269+2)-1)/10)+1)))))</f>
        <v/>
      </c>
      <c r="F278" s="539">
        <f>IF($N$271="","",IF(OR(ISTEXT($N$269),ISTEXT($N$270),ISTEXT($N$271)),"",IF(OR(3&gt;$N$269,8&gt;$N$270,((8-1)*$N$269+3)&gt;$N$271),"",IF(INDEX($P$271:$W$280,MOD(((8-1)*$N$269+3)-1,10)+1,INT((((8-1)*$N$269+3)-1)/10)+1)="","",INDEX($P$271:$W$280,MOD(((8-1)*$N$269+3)-1,10)+1,INT((((8-1)*$N$269+3)-1)/10)+1)))))</f>
        <v/>
      </c>
      <c r="G278" s="539">
        <f>IF($N$271="","",IF(OR(ISTEXT($N$269),ISTEXT($N$270),ISTEXT($N$271)),"",IF(OR(4&gt;$N$269,8&gt;$N$270,((8-1)*$N$269+4)&gt;$N$271),"",IF(INDEX($P$271:$W$280,MOD(((8-1)*$N$269+4)-1,10)+1,INT((((8-1)*$N$269+4)-1)/10)+1)="","",INDEX($P$271:$W$280,MOD(((8-1)*$N$269+4)-1,10)+1,INT((((8-1)*$N$269+4)-1)/10)+1)))))</f>
        <v/>
      </c>
      <c r="H278" s="539">
        <f>IF($N$271="","",IF(OR(ISTEXT($N$269),ISTEXT($N$270),ISTEXT($N$271)),"",IF(OR(5&gt;$N$269,8&gt;$N$270,((8-1)*$N$269+5)&gt;$N$271),"",IF(INDEX($P$271:$W$280,MOD(((8-1)*$N$269+5)-1,10)+1,INT((((8-1)*$N$269+5)-1)/10)+1)="","",INDEX($P$271:$W$280,MOD(((8-1)*$N$269+5)-1,10)+1,INT((((8-1)*$N$269+5)-1)/10)+1)))))</f>
        <v/>
      </c>
      <c r="I278" s="539">
        <f>IF($N$271="","",IF(OR(ISTEXT($N$269),ISTEXT($N$270),ISTEXT($N$271)),"",IF(OR(6&gt;$N$269,8&gt;$N$270,((8-1)*$N$269+6)&gt;$N$271),"",IF(INDEX($P$271:$W$280,MOD(((8-1)*$N$269+6)-1,10)+1,INT((((8-1)*$N$269+6)-1)/10)+1)="","",INDEX($P$271:$W$280,MOD(((8-1)*$N$269+6)-1,10)+1,INT((((8-1)*$N$269+6)-1)/10)+1)))))</f>
        <v/>
      </c>
      <c r="J278" s="539">
        <f>IF($N$271="","",IF(OR(ISTEXT($N$269),ISTEXT($N$270),ISTEXT($N$271)),"",IF(OR(7&gt;$N$269,8&gt;$N$270,((8-1)*$N$269+7)&gt;$N$271),"",IF(INDEX($P$271:$W$280,MOD(((8-1)*$N$269+7)-1,10)+1,INT((((8-1)*$N$269+7)-1)/10)+1)="","",INDEX($P$271:$W$280,MOD(((8-1)*$N$269+7)-1,10)+1,INT((((8-1)*$N$269+7)-1)/10)+1)))))</f>
        <v/>
      </c>
      <c r="K278" s="539">
        <f>IF($N$271="","",IF(OR(ISTEXT($N$269),ISTEXT($N$270),ISTEXT($N$271)),"",IF(OR(8&gt;$N$269,8&gt;$N$270,((8-1)*$N$269+8)&gt;$N$271),"",IF(INDEX($P$271:$W$280,MOD(((8-1)*$N$269+8)-1,10)+1,INT((((8-1)*$N$269+8)-1)/10)+1)="","",INDEX($P$271:$W$280,MOD(((8-1)*$N$269+8)-1,10)+1,INT((((8-1)*$N$269+8)-1)/10)+1)))))</f>
        <v/>
      </c>
      <c r="L278" s="539">
        <f>IF($N$271="","",IF(OR(ISTEXT($N$269),ISTEXT($N$270),ISTEXT($N$271)),"",IF(OR(9&gt;$N$269,8&gt;$N$270,((8-1)*$N$269+9)&gt;$N$271),"",IF(INDEX($P$271:$W$280,MOD(((8-1)*$N$269+9)-1,10)+1,INT((((8-1)*$N$269+9)-1)/10)+1)="","",INDEX($P$271:$W$280,MOD(((8-1)*$N$269+9)-1,10)+1,INT((((8-1)*$N$269+9)-1)/10)+1)))))</f>
        <v/>
      </c>
      <c r="M278" s="539">
        <f>IF($N$271="","",IF(OR(ISTEXT($N$269),ISTEXT($N$270),ISTEXT($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IF($G$284="","",IF($D$284="Round",$G$284&amp;""" dia",$G$284&amp;""" x "&amp;$I$284&amp;""""))</f>
        <v/>
      </c>
      <c r="G282" s="173" t="n"/>
      <c r="H282" s="525">
        <f>IF(OR($D$284="",$G$284=""),"",IF($D$284="Round",IF(ISTEXT($G$284),"",ROUND(PI()*(($G$284-2*N($K$284))/2)^2/144,3)),IF($I$284="","",IF(OR(ISTEXT($G$284),ISTEXT($I$284)),"",ROUND(($G$284-2*N($K$284))*($I$284-2*N($K$284))/144,3)))))</f>
        <v/>
      </c>
      <c r="I282" s="189" t="n"/>
      <c r="J282" s="189" t="n"/>
      <c r="K282" s="189">
        <f>IF(N(J282)*N(H282)=0,"",ROUND(N(J282)*N(H282),0))</f>
        <v/>
      </c>
      <c r="L282" s="189">
        <f>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IF($N$284="","",IF($D$284="Round",$N$284&amp;" x 2 axes",IF($N$285="","",$N$284&amp;" x "&amp;$N$285)))</f>
        <v/>
      </c>
      <c r="N284" s="534">
        <f>IF(OR($D$284="",$G$284=""),"",IF($D$284="Round",IF(ISTEXT($G$284),"",IF($G$284&lt;=9,6,IF($G$284&lt;=12,8,10))),IF(ISTEXT($G$284),"",IF($G$284&lt;12,2,MIN(10,MAX(3,ROUNDUP($G$284/6,0)))))))</f>
        <v/>
      </c>
      <c r="P284" s="473" t="inlineStr">
        <is>
          <t>Quick entry – type readings in order (row by row of the grid), down this column then the next:</t>
        </is>
      </c>
    </row>
    <row r="285" ht="13.35" customHeight="1" s="162">
      <c r="B285" s="535" t="inlineStr">
        <is>
          <t>Depth↓ Pos→ (in)</t>
        </is>
      </c>
      <c r="C285" s="414" t="n"/>
      <c r="D285" s="535">
        <f>IF(ISTEXT($N$284),"",IF(OR($D$284="",$G$284="",1&gt;$N$284),"",IF($D$284="Round",IF(ISTEXT($G$284),"",ROUND(IF(1&lt;=$N$284/2,$G$284/2*(1-SQRT(($N$284-2*1+1)/$N$284)),$G$284-$G$284/2*(1-SQRT(($N$284-2*($N$284-1+1)+1)/$N$284))),1)),IF(ISTEXT($G$284),"",ROUND((1-0.5)*$G$284/$N$284,1)))))</f>
        <v/>
      </c>
      <c r="E285" s="535">
        <f>IF(ISTEXT($N$284),"",IF(OR($D$284="",$G$284="",2&gt;$N$284),"",IF($D$284="Round",IF(ISTEXT($G$284),"",ROUND(IF(2&lt;=$N$284/2,$G$284/2*(1-SQRT(($N$284-2*2+1)/$N$284)),$G$284-$G$284/2*(1-SQRT(($N$284-2*($N$284-2+1)+1)/$N$284))),1)),IF(ISTEXT($G$284),"",ROUND((2-0.5)*$G$284/$N$284,1)))))</f>
        <v/>
      </c>
      <c r="F285" s="535">
        <f>IF(ISTEXT($N$284),"",IF(OR($D$284="",$G$284="",3&gt;$N$284),"",IF($D$284="Round",IF(ISTEXT($G$284),"",ROUND(IF(3&lt;=$N$284/2,$G$284/2*(1-SQRT(($N$284-2*3+1)/$N$284)),$G$284-$G$284/2*(1-SQRT(($N$284-2*($N$284-3+1)+1)/$N$284))),1)),IF(ISTEXT($G$284),"",ROUND((3-0.5)*$G$284/$N$284,1)))))</f>
        <v/>
      </c>
      <c r="G285" s="535">
        <f>IF(ISTEXT($N$284),"",IF(OR($D$284="",$G$284="",4&gt;$N$284),"",IF($D$284="Round",IF(ISTEXT($G$284),"",ROUND(IF(4&lt;=$N$284/2,$G$284/2*(1-SQRT(($N$284-2*4+1)/$N$284)),$G$284-$G$284/2*(1-SQRT(($N$284-2*($N$284-4+1)+1)/$N$284))),1)),IF(ISTEXT($G$284),"",ROUND((4-0.5)*$G$284/$N$284,1)))))</f>
        <v/>
      </c>
      <c r="H285" s="535">
        <f>IF(ISTEXT($N$284),"",IF(OR($D$284="",$G$284="",5&gt;$N$284),"",IF($D$284="Round",IF(ISTEXT($G$284),"",ROUND(IF(5&lt;=$N$284/2,$G$284/2*(1-SQRT(($N$284-2*5+1)/$N$284)),$G$284-$G$284/2*(1-SQRT(($N$284-2*($N$284-5+1)+1)/$N$284))),1)),IF(ISTEXT($G$284),"",ROUND((5-0.5)*$G$284/$N$284,1)))))</f>
        <v/>
      </c>
      <c r="I285" s="535">
        <f>IF(ISTEXT($N$284),"",IF(OR($D$284="",$G$284="",6&gt;$N$284),"",IF($D$284="Round",IF(ISTEXT($G$284),"",ROUND(IF(6&lt;=$N$284/2,$G$284/2*(1-SQRT(($N$284-2*6+1)/$N$284)),$G$284-$G$284/2*(1-SQRT(($N$284-2*($N$284-6+1)+1)/$N$284))),1)),IF(ISTEXT($G$284),"",ROUND((6-0.5)*$G$284/$N$284,1)))))</f>
        <v/>
      </c>
      <c r="J285" s="535">
        <f>IF(ISTEXT($N$284),"",IF(OR($D$284="",$G$284="",7&gt;$N$284),"",IF($D$284="Round",IF(ISTEXT($G$284),"",ROUND(IF(7&lt;=$N$284/2,$G$284/2*(1-SQRT(($N$284-2*7+1)/$N$284)),$G$284-$G$284/2*(1-SQRT(($N$284-2*($N$284-7+1)+1)/$N$284))),1)),IF(ISTEXT($G$284),"",ROUND((7-0.5)*$G$284/$N$284,1)))))</f>
        <v/>
      </c>
      <c r="K285" s="535">
        <f>IF(ISTEXT($N$284),"",IF(OR($D$284="",$G$284="",8&gt;$N$284),"",IF($D$284="Round",IF(ISTEXT($G$284),"",ROUND(IF(8&lt;=$N$284/2,$G$284/2*(1-SQRT(($N$284-2*8+1)/$N$284)),$G$284-$G$284/2*(1-SQRT(($N$284-2*($N$284-8+1)+1)/$N$284))),1)),IF(ISTEXT($G$284),"",ROUND((8-0.5)*$G$284/$N$284,1)))))</f>
        <v/>
      </c>
      <c r="L285" s="535">
        <f>IF(ISTEXT($N$284),"",IF(OR($D$284="",$G$284="",9&gt;$N$284),"",IF($D$284="Round",IF(ISTEXT($G$284),"",ROUND(IF(9&lt;=$N$284/2,$G$284/2*(1-SQRT(($N$284-2*9+1)/$N$284)),$G$284-$G$284/2*(1-SQRT(($N$284-2*($N$284-9+1)+1)/$N$284))),1)),IF(ISTEXT($G$284),"",ROUND((9-0.5)*$G$284/$N$284,1)))))</f>
        <v/>
      </c>
      <c r="M285" s="535">
        <f>IF(ISTEXT($N$284),"",IF(OR($D$284="",$G$284="",10&gt;$N$284),"",IF($D$284="Round",IF(ISTEXT($G$284),"",ROUND(IF(10&lt;=$N$284/2,$G$284/2*(1-SQRT(($N$284-2*10+1)/$N$284)),$G$284-$G$284/2*(1-SQRT(($N$284-2*($N$284-10+1)+1)/$N$284))),1)),IF(ISTEXT($G$284),"",ROUND((10-0.5)*$G$284/$N$284,1)))))</f>
        <v/>
      </c>
      <c r="N285" s="534">
        <f>IF(OR($D$284="",$G$284=""),"",IF($D$284="Round",2,IF($I$284="","",IF(ISTEXT($I$284),"",IF($I$284&lt;12,2,MIN(8,MAX(3,ROUNDUP($I$284/6,0))))))))</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IF(OR($D$284="",$G$284=""),"",IF($D$284="Round",IF(1=1,"Axis 1 (0°)",IF(1=2,"Axis 2 (90°)","")),IF(ISTEXT($N$285),"",IF(1&gt;$N$285,"",IF(ISTEXT($I$284),"",ROUND((1-0.5)*$I$284/$N$285,1))))))</f>
        <v/>
      </c>
      <c r="C286" s="538" t="n"/>
      <c r="D286" s="539">
        <f>IF($N$286="","",IF(OR(ISTEXT($N$284),ISTEXT($N$285),ISTEXT($N$286)),"",IF(OR(1&gt;$N$284,1&gt;$N$285,((1-1)*$N$284+1)&gt;$N$286),"",IF(INDEX($P$286:$W$295,MOD(((1-1)*$N$284+1)-1,10)+1,INT((((1-1)*$N$284+1)-1)/10)+1)="","",INDEX($P$286:$W$295,MOD(((1-1)*$N$284+1)-1,10)+1,INT((((1-1)*$N$284+1)-1)/10)+1)))))</f>
        <v/>
      </c>
      <c r="E286" s="539">
        <f>IF($N$286="","",IF(OR(ISTEXT($N$284),ISTEXT($N$285),ISTEXT($N$286)),"",IF(OR(2&gt;$N$284,1&gt;$N$285,((1-1)*$N$284+2)&gt;$N$286),"",IF(INDEX($P$286:$W$295,MOD(((1-1)*$N$284+2)-1,10)+1,INT((((1-1)*$N$284+2)-1)/10)+1)="","",INDEX($P$286:$W$295,MOD(((1-1)*$N$284+2)-1,10)+1,INT((((1-1)*$N$284+2)-1)/10)+1)))))</f>
        <v/>
      </c>
      <c r="F286" s="539">
        <f>IF($N$286="","",IF(OR(ISTEXT($N$284),ISTEXT($N$285),ISTEXT($N$286)),"",IF(OR(3&gt;$N$284,1&gt;$N$285,((1-1)*$N$284+3)&gt;$N$286),"",IF(INDEX($P$286:$W$295,MOD(((1-1)*$N$284+3)-1,10)+1,INT((((1-1)*$N$284+3)-1)/10)+1)="","",INDEX($P$286:$W$295,MOD(((1-1)*$N$284+3)-1,10)+1,INT((((1-1)*$N$284+3)-1)/10)+1)))))</f>
        <v/>
      </c>
      <c r="G286" s="539">
        <f>IF($N$286="","",IF(OR(ISTEXT($N$284),ISTEXT($N$285),ISTEXT($N$286)),"",IF(OR(4&gt;$N$284,1&gt;$N$285,((1-1)*$N$284+4)&gt;$N$286),"",IF(INDEX($P$286:$W$295,MOD(((1-1)*$N$284+4)-1,10)+1,INT((((1-1)*$N$284+4)-1)/10)+1)="","",INDEX($P$286:$W$295,MOD(((1-1)*$N$284+4)-1,10)+1,INT((((1-1)*$N$284+4)-1)/10)+1)))))</f>
        <v/>
      </c>
      <c r="H286" s="539">
        <f>IF($N$286="","",IF(OR(ISTEXT($N$284),ISTEXT($N$285),ISTEXT($N$286)),"",IF(OR(5&gt;$N$284,1&gt;$N$285,((1-1)*$N$284+5)&gt;$N$286),"",IF(INDEX($P$286:$W$295,MOD(((1-1)*$N$284+5)-1,10)+1,INT((((1-1)*$N$284+5)-1)/10)+1)="","",INDEX($P$286:$W$295,MOD(((1-1)*$N$284+5)-1,10)+1,INT((((1-1)*$N$284+5)-1)/10)+1)))))</f>
        <v/>
      </c>
      <c r="I286" s="539">
        <f>IF($N$286="","",IF(OR(ISTEXT($N$284),ISTEXT($N$285),ISTEXT($N$286)),"",IF(OR(6&gt;$N$284,1&gt;$N$285,((1-1)*$N$284+6)&gt;$N$286),"",IF(INDEX($P$286:$W$295,MOD(((1-1)*$N$284+6)-1,10)+1,INT((((1-1)*$N$284+6)-1)/10)+1)="","",INDEX($P$286:$W$295,MOD(((1-1)*$N$284+6)-1,10)+1,INT((((1-1)*$N$284+6)-1)/10)+1)))))</f>
        <v/>
      </c>
      <c r="J286" s="539">
        <f>IF($N$286="","",IF(OR(ISTEXT($N$284),ISTEXT($N$285),ISTEXT($N$286)),"",IF(OR(7&gt;$N$284,1&gt;$N$285,((1-1)*$N$284+7)&gt;$N$286),"",IF(INDEX($P$286:$W$295,MOD(((1-1)*$N$284+7)-1,10)+1,INT((((1-1)*$N$284+7)-1)/10)+1)="","",INDEX($P$286:$W$295,MOD(((1-1)*$N$284+7)-1,10)+1,INT((((1-1)*$N$284+7)-1)/10)+1)))))</f>
        <v/>
      </c>
      <c r="K286" s="539">
        <f>IF($N$286="","",IF(OR(ISTEXT($N$284),ISTEXT($N$285),ISTEXT($N$286)),"",IF(OR(8&gt;$N$284,1&gt;$N$285,((1-1)*$N$284+8)&gt;$N$286),"",IF(INDEX($P$286:$W$295,MOD(((1-1)*$N$284+8)-1,10)+1,INT((((1-1)*$N$284+8)-1)/10)+1)="","",INDEX($P$286:$W$295,MOD(((1-1)*$N$284+8)-1,10)+1,INT((((1-1)*$N$284+8)-1)/10)+1)))))</f>
        <v/>
      </c>
      <c r="L286" s="539">
        <f>IF($N$286="","",IF(OR(ISTEXT($N$284),ISTEXT($N$285),ISTEXT($N$286)),"",IF(OR(9&gt;$N$284,1&gt;$N$285,((1-1)*$N$284+9)&gt;$N$286),"",IF(INDEX($P$286:$W$295,MOD(((1-1)*$N$284+9)-1,10)+1,INT((((1-1)*$N$284+9)-1)/10)+1)="","",INDEX($P$286:$W$295,MOD(((1-1)*$N$284+9)-1,10)+1,INT((((1-1)*$N$284+9)-1)/10)+1)))))</f>
        <v/>
      </c>
      <c r="M286" s="539">
        <f>IF($N$286="","",IF(OR(ISTEXT($N$284),ISTEXT($N$285),ISTEXT($N$286)),"",IF(OR(10&gt;$N$284,1&gt;$N$285,((1-1)*$N$284+10)&gt;$N$286),"",IF(INDEX($P$286:$W$295,MOD(((1-1)*$N$284+10)-1,10)+1,INT((((1-1)*$N$284+10)-1)/10)+1)="","",INDEX($P$286:$W$295,MOD(((1-1)*$N$284+10)-1,10)+1,INT((((1-1)*$N$284+10)-1)/10)+1)))))</f>
        <v/>
      </c>
      <c r="N286" s="534">
        <f>IF(OR(N284="",N285=""),"",IF(OR(ISTEXT(N284),ISTEXT(N285)),"",N284*N285))</f>
        <v/>
      </c>
      <c r="P286" s="540" t="n"/>
      <c r="Q286" s="540" t="n"/>
      <c r="R286" s="540" t="n"/>
      <c r="S286" s="540" t="n"/>
      <c r="T286" s="540" t="n"/>
      <c r="U286" s="540" t="n"/>
      <c r="V286" s="540" t="n"/>
      <c r="W286" s="540" t="n"/>
    </row>
    <row r="287" ht="13.35" customHeight="1" s="162">
      <c r="B287" s="537">
        <f>IF(OR($D$284="",$G$284=""),"",IF($D$284="Round",IF(2=1,"Axis 1 (0°)",IF(2=2,"Axis 2 (90°)","")),IF(ISTEXT($N$285),"",IF(2&gt;$N$285,"",IF(ISTEXT($I$284),"",ROUND((2-0.5)*$I$284/$N$285,1))))))</f>
        <v/>
      </c>
      <c r="C287" s="538" t="n"/>
      <c r="D287" s="539">
        <f>IF($N$286="","",IF(OR(ISTEXT($N$284),ISTEXT($N$285),ISTEXT($N$286)),"",IF(OR(1&gt;$N$284,2&gt;$N$285,((2-1)*$N$284+1)&gt;$N$286),"",IF(INDEX($P$286:$W$295,MOD(((2-1)*$N$284+1)-1,10)+1,INT((((2-1)*$N$284+1)-1)/10)+1)="","",INDEX($P$286:$W$295,MOD(((2-1)*$N$284+1)-1,10)+1,INT((((2-1)*$N$284+1)-1)/10)+1)))))</f>
        <v/>
      </c>
      <c r="E287" s="539">
        <f>IF($N$286="","",IF(OR(ISTEXT($N$284),ISTEXT($N$285),ISTEXT($N$286)),"",IF(OR(2&gt;$N$284,2&gt;$N$285,((2-1)*$N$284+2)&gt;$N$286),"",IF(INDEX($P$286:$W$295,MOD(((2-1)*$N$284+2)-1,10)+1,INT((((2-1)*$N$284+2)-1)/10)+1)="","",INDEX($P$286:$W$295,MOD(((2-1)*$N$284+2)-1,10)+1,INT((((2-1)*$N$284+2)-1)/10)+1)))))</f>
        <v/>
      </c>
      <c r="F287" s="539">
        <f>IF($N$286="","",IF(OR(ISTEXT($N$284),ISTEXT($N$285),ISTEXT($N$286)),"",IF(OR(3&gt;$N$284,2&gt;$N$285,((2-1)*$N$284+3)&gt;$N$286),"",IF(INDEX($P$286:$W$295,MOD(((2-1)*$N$284+3)-1,10)+1,INT((((2-1)*$N$284+3)-1)/10)+1)="","",INDEX($P$286:$W$295,MOD(((2-1)*$N$284+3)-1,10)+1,INT((((2-1)*$N$284+3)-1)/10)+1)))))</f>
        <v/>
      </c>
      <c r="G287" s="539">
        <f>IF($N$286="","",IF(OR(ISTEXT($N$284),ISTEXT($N$285),ISTEXT($N$286)),"",IF(OR(4&gt;$N$284,2&gt;$N$285,((2-1)*$N$284+4)&gt;$N$286),"",IF(INDEX($P$286:$W$295,MOD(((2-1)*$N$284+4)-1,10)+1,INT((((2-1)*$N$284+4)-1)/10)+1)="","",INDEX($P$286:$W$295,MOD(((2-1)*$N$284+4)-1,10)+1,INT((((2-1)*$N$284+4)-1)/10)+1)))))</f>
        <v/>
      </c>
      <c r="H287" s="539">
        <f>IF($N$286="","",IF(OR(ISTEXT($N$284),ISTEXT($N$285),ISTEXT($N$286)),"",IF(OR(5&gt;$N$284,2&gt;$N$285,((2-1)*$N$284+5)&gt;$N$286),"",IF(INDEX($P$286:$W$295,MOD(((2-1)*$N$284+5)-1,10)+1,INT((((2-1)*$N$284+5)-1)/10)+1)="","",INDEX($P$286:$W$295,MOD(((2-1)*$N$284+5)-1,10)+1,INT((((2-1)*$N$284+5)-1)/10)+1)))))</f>
        <v/>
      </c>
      <c r="I287" s="539">
        <f>IF($N$286="","",IF(OR(ISTEXT($N$284),ISTEXT($N$285),ISTEXT($N$286)),"",IF(OR(6&gt;$N$284,2&gt;$N$285,((2-1)*$N$284+6)&gt;$N$286),"",IF(INDEX($P$286:$W$295,MOD(((2-1)*$N$284+6)-1,10)+1,INT((((2-1)*$N$284+6)-1)/10)+1)="","",INDEX($P$286:$W$295,MOD(((2-1)*$N$284+6)-1,10)+1,INT((((2-1)*$N$284+6)-1)/10)+1)))))</f>
        <v/>
      </c>
      <c r="J287" s="539">
        <f>IF($N$286="","",IF(OR(ISTEXT($N$284),ISTEXT($N$285),ISTEXT($N$286)),"",IF(OR(7&gt;$N$284,2&gt;$N$285,((2-1)*$N$284+7)&gt;$N$286),"",IF(INDEX($P$286:$W$295,MOD(((2-1)*$N$284+7)-1,10)+1,INT((((2-1)*$N$284+7)-1)/10)+1)="","",INDEX($P$286:$W$295,MOD(((2-1)*$N$284+7)-1,10)+1,INT((((2-1)*$N$284+7)-1)/10)+1)))))</f>
        <v/>
      </c>
      <c r="K287" s="539">
        <f>IF($N$286="","",IF(OR(ISTEXT($N$284),ISTEXT($N$285),ISTEXT($N$286)),"",IF(OR(8&gt;$N$284,2&gt;$N$285,((2-1)*$N$284+8)&gt;$N$286),"",IF(INDEX($P$286:$W$295,MOD(((2-1)*$N$284+8)-1,10)+1,INT((((2-1)*$N$284+8)-1)/10)+1)="","",INDEX($P$286:$W$295,MOD(((2-1)*$N$284+8)-1,10)+1,INT((((2-1)*$N$284+8)-1)/10)+1)))))</f>
        <v/>
      </c>
      <c r="L287" s="539">
        <f>IF($N$286="","",IF(OR(ISTEXT($N$284),ISTEXT($N$285),ISTEXT($N$286)),"",IF(OR(9&gt;$N$284,2&gt;$N$285,((2-1)*$N$284+9)&gt;$N$286),"",IF(INDEX($P$286:$W$295,MOD(((2-1)*$N$284+9)-1,10)+1,INT((((2-1)*$N$284+9)-1)/10)+1)="","",INDEX($P$286:$W$295,MOD(((2-1)*$N$284+9)-1,10)+1,INT((((2-1)*$N$284+9)-1)/10)+1)))))</f>
        <v/>
      </c>
      <c r="M287" s="539">
        <f>IF($N$286="","",IF(OR(ISTEXT($N$284),ISTEXT($N$285),ISTEXT($N$286)),"",IF(OR(10&gt;$N$284,2&gt;$N$285,((2-1)*$N$284+10)&gt;$N$286),"",IF(INDEX($P$286:$W$295,MOD(((2-1)*$N$284+10)-1,10)+1,INT((((2-1)*$N$284+10)-1)/10)+1)="","",INDEX($P$286:$W$295,MOD(((2-1)*$N$284+10)-1,10)+1,INT((((2-1)*$N$284+10)-1)/10)+1)))))</f>
        <v/>
      </c>
      <c r="P287" s="540" t="n"/>
      <c r="Q287" s="540" t="n"/>
      <c r="R287" s="540" t="n"/>
      <c r="S287" s="540" t="n"/>
      <c r="T287" s="540" t="n"/>
      <c r="U287" s="540" t="n"/>
      <c r="V287" s="540" t="n"/>
      <c r="W287" s="540" t="n"/>
    </row>
    <row r="288" ht="13.35" customHeight="1" s="162">
      <c r="B288" s="537">
        <f>IF(OR($D$284="",$G$284=""),"",IF($D$284="Round",IF(3=1,"Axis 1 (0°)",IF(3=2,"Axis 2 (90°)","")),IF(ISTEXT($N$285),"",IF(3&gt;$N$285,"",IF(ISTEXT($I$284),"",ROUND((3-0.5)*$I$284/$N$285,1))))))</f>
        <v/>
      </c>
      <c r="C288" s="538" t="n"/>
      <c r="D288" s="539">
        <f>IF($N$286="","",IF(OR(ISTEXT($N$284),ISTEXT($N$285),ISTEXT($N$286)),"",IF(OR(1&gt;$N$284,3&gt;$N$285,((3-1)*$N$284+1)&gt;$N$286),"",IF(INDEX($P$286:$W$295,MOD(((3-1)*$N$284+1)-1,10)+1,INT((((3-1)*$N$284+1)-1)/10)+1)="","",INDEX($P$286:$W$295,MOD(((3-1)*$N$284+1)-1,10)+1,INT((((3-1)*$N$284+1)-1)/10)+1)))))</f>
        <v/>
      </c>
      <c r="E288" s="539">
        <f>IF($N$286="","",IF(OR(ISTEXT($N$284),ISTEXT($N$285),ISTEXT($N$286)),"",IF(OR(2&gt;$N$284,3&gt;$N$285,((3-1)*$N$284+2)&gt;$N$286),"",IF(INDEX($P$286:$W$295,MOD(((3-1)*$N$284+2)-1,10)+1,INT((((3-1)*$N$284+2)-1)/10)+1)="","",INDEX($P$286:$W$295,MOD(((3-1)*$N$284+2)-1,10)+1,INT((((3-1)*$N$284+2)-1)/10)+1)))))</f>
        <v/>
      </c>
      <c r="F288" s="539">
        <f>IF($N$286="","",IF(OR(ISTEXT($N$284),ISTEXT($N$285),ISTEXT($N$286)),"",IF(OR(3&gt;$N$284,3&gt;$N$285,((3-1)*$N$284+3)&gt;$N$286),"",IF(INDEX($P$286:$W$295,MOD(((3-1)*$N$284+3)-1,10)+1,INT((((3-1)*$N$284+3)-1)/10)+1)="","",INDEX($P$286:$W$295,MOD(((3-1)*$N$284+3)-1,10)+1,INT((((3-1)*$N$284+3)-1)/10)+1)))))</f>
        <v/>
      </c>
      <c r="G288" s="539">
        <f>IF($N$286="","",IF(OR(ISTEXT($N$284),ISTEXT($N$285),ISTEXT($N$286)),"",IF(OR(4&gt;$N$284,3&gt;$N$285,((3-1)*$N$284+4)&gt;$N$286),"",IF(INDEX($P$286:$W$295,MOD(((3-1)*$N$284+4)-1,10)+1,INT((((3-1)*$N$284+4)-1)/10)+1)="","",INDEX($P$286:$W$295,MOD(((3-1)*$N$284+4)-1,10)+1,INT((((3-1)*$N$284+4)-1)/10)+1)))))</f>
        <v/>
      </c>
      <c r="H288" s="539">
        <f>IF($N$286="","",IF(OR(ISTEXT($N$284),ISTEXT($N$285),ISTEXT($N$286)),"",IF(OR(5&gt;$N$284,3&gt;$N$285,((3-1)*$N$284+5)&gt;$N$286),"",IF(INDEX($P$286:$W$295,MOD(((3-1)*$N$284+5)-1,10)+1,INT((((3-1)*$N$284+5)-1)/10)+1)="","",INDEX($P$286:$W$295,MOD(((3-1)*$N$284+5)-1,10)+1,INT((((3-1)*$N$284+5)-1)/10)+1)))))</f>
        <v/>
      </c>
      <c r="I288" s="539">
        <f>IF($N$286="","",IF(OR(ISTEXT($N$284),ISTEXT($N$285),ISTEXT($N$286)),"",IF(OR(6&gt;$N$284,3&gt;$N$285,((3-1)*$N$284+6)&gt;$N$286),"",IF(INDEX($P$286:$W$295,MOD(((3-1)*$N$284+6)-1,10)+1,INT((((3-1)*$N$284+6)-1)/10)+1)="","",INDEX($P$286:$W$295,MOD(((3-1)*$N$284+6)-1,10)+1,INT((((3-1)*$N$284+6)-1)/10)+1)))))</f>
        <v/>
      </c>
      <c r="J288" s="539">
        <f>IF($N$286="","",IF(OR(ISTEXT($N$284),ISTEXT($N$285),ISTEXT($N$286)),"",IF(OR(7&gt;$N$284,3&gt;$N$285,((3-1)*$N$284+7)&gt;$N$286),"",IF(INDEX($P$286:$W$295,MOD(((3-1)*$N$284+7)-1,10)+1,INT((((3-1)*$N$284+7)-1)/10)+1)="","",INDEX($P$286:$W$295,MOD(((3-1)*$N$284+7)-1,10)+1,INT((((3-1)*$N$284+7)-1)/10)+1)))))</f>
        <v/>
      </c>
      <c r="K288" s="539">
        <f>IF($N$286="","",IF(OR(ISTEXT($N$284),ISTEXT($N$285),ISTEXT($N$286)),"",IF(OR(8&gt;$N$284,3&gt;$N$285,((3-1)*$N$284+8)&gt;$N$286),"",IF(INDEX($P$286:$W$295,MOD(((3-1)*$N$284+8)-1,10)+1,INT((((3-1)*$N$284+8)-1)/10)+1)="","",INDEX($P$286:$W$295,MOD(((3-1)*$N$284+8)-1,10)+1,INT((((3-1)*$N$284+8)-1)/10)+1)))))</f>
        <v/>
      </c>
      <c r="L288" s="539">
        <f>IF($N$286="","",IF(OR(ISTEXT($N$284),ISTEXT($N$285),ISTEXT($N$286)),"",IF(OR(9&gt;$N$284,3&gt;$N$285,((3-1)*$N$284+9)&gt;$N$286),"",IF(INDEX($P$286:$W$295,MOD(((3-1)*$N$284+9)-1,10)+1,INT((((3-1)*$N$284+9)-1)/10)+1)="","",INDEX($P$286:$W$295,MOD(((3-1)*$N$284+9)-1,10)+1,INT((((3-1)*$N$284+9)-1)/10)+1)))))</f>
        <v/>
      </c>
      <c r="M288" s="539">
        <f>IF($N$286="","",IF(OR(ISTEXT($N$284),ISTEXT($N$285),ISTEXT($N$286)),"",IF(OR(10&gt;$N$284,3&gt;$N$285,((3-1)*$N$284+10)&gt;$N$286),"",IF(INDEX($P$286:$W$295,MOD(((3-1)*$N$284+10)-1,10)+1,INT((((3-1)*$N$284+10)-1)/10)+1)="","",INDEX($P$286:$W$295,MOD(((3-1)*$N$284+10)-1,10)+1,INT((((3-1)*$N$284+10)-1)/10)+1)))))</f>
        <v/>
      </c>
      <c r="P288" s="540" t="n"/>
      <c r="Q288" s="540" t="n"/>
      <c r="R288" s="540" t="n"/>
      <c r="S288" s="540" t="n"/>
      <c r="T288" s="540" t="n"/>
      <c r="U288" s="540" t="n"/>
      <c r="V288" s="540" t="n"/>
      <c r="W288" s="540" t="n"/>
    </row>
    <row r="289" ht="13.35" customHeight="1" s="162">
      <c r="B289" s="537">
        <f>IF(OR($D$284="",$G$284=""),"",IF($D$284="Round",IF(4=1,"Axis 1 (0°)",IF(4=2,"Axis 2 (90°)","")),IF(ISTEXT($N$285),"",IF(4&gt;$N$285,"",IF(ISTEXT($I$284),"",ROUND((4-0.5)*$I$284/$N$285,1))))))</f>
        <v/>
      </c>
      <c r="C289" s="538" t="n"/>
      <c r="D289" s="539">
        <f>IF($N$286="","",IF(OR(ISTEXT($N$284),ISTEXT($N$285),ISTEXT($N$286)),"",IF(OR(1&gt;$N$284,4&gt;$N$285,((4-1)*$N$284+1)&gt;$N$286),"",IF(INDEX($P$286:$W$295,MOD(((4-1)*$N$284+1)-1,10)+1,INT((((4-1)*$N$284+1)-1)/10)+1)="","",INDEX($P$286:$W$295,MOD(((4-1)*$N$284+1)-1,10)+1,INT((((4-1)*$N$284+1)-1)/10)+1)))))</f>
        <v/>
      </c>
      <c r="E289" s="539">
        <f>IF($N$286="","",IF(OR(ISTEXT($N$284),ISTEXT($N$285),ISTEXT($N$286)),"",IF(OR(2&gt;$N$284,4&gt;$N$285,((4-1)*$N$284+2)&gt;$N$286),"",IF(INDEX($P$286:$W$295,MOD(((4-1)*$N$284+2)-1,10)+1,INT((((4-1)*$N$284+2)-1)/10)+1)="","",INDEX($P$286:$W$295,MOD(((4-1)*$N$284+2)-1,10)+1,INT((((4-1)*$N$284+2)-1)/10)+1)))))</f>
        <v/>
      </c>
      <c r="F289" s="539">
        <f>IF($N$286="","",IF(OR(ISTEXT($N$284),ISTEXT($N$285),ISTEXT($N$286)),"",IF(OR(3&gt;$N$284,4&gt;$N$285,((4-1)*$N$284+3)&gt;$N$286),"",IF(INDEX($P$286:$W$295,MOD(((4-1)*$N$284+3)-1,10)+1,INT((((4-1)*$N$284+3)-1)/10)+1)="","",INDEX($P$286:$W$295,MOD(((4-1)*$N$284+3)-1,10)+1,INT((((4-1)*$N$284+3)-1)/10)+1)))))</f>
        <v/>
      </c>
      <c r="G289" s="539">
        <f>IF($N$286="","",IF(OR(ISTEXT($N$284),ISTEXT($N$285),ISTEXT($N$286)),"",IF(OR(4&gt;$N$284,4&gt;$N$285,((4-1)*$N$284+4)&gt;$N$286),"",IF(INDEX($P$286:$W$295,MOD(((4-1)*$N$284+4)-1,10)+1,INT((((4-1)*$N$284+4)-1)/10)+1)="","",INDEX($P$286:$W$295,MOD(((4-1)*$N$284+4)-1,10)+1,INT((((4-1)*$N$284+4)-1)/10)+1)))))</f>
        <v/>
      </c>
      <c r="H289" s="539">
        <f>IF($N$286="","",IF(OR(ISTEXT($N$284),ISTEXT($N$285),ISTEXT($N$286)),"",IF(OR(5&gt;$N$284,4&gt;$N$285,((4-1)*$N$284+5)&gt;$N$286),"",IF(INDEX($P$286:$W$295,MOD(((4-1)*$N$284+5)-1,10)+1,INT((((4-1)*$N$284+5)-1)/10)+1)="","",INDEX($P$286:$W$295,MOD(((4-1)*$N$284+5)-1,10)+1,INT((((4-1)*$N$284+5)-1)/10)+1)))))</f>
        <v/>
      </c>
      <c r="I289" s="539">
        <f>IF($N$286="","",IF(OR(ISTEXT($N$284),ISTEXT($N$285),ISTEXT($N$286)),"",IF(OR(6&gt;$N$284,4&gt;$N$285,((4-1)*$N$284+6)&gt;$N$286),"",IF(INDEX($P$286:$W$295,MOD(((4-1)*$N$284+6)-1,10)+1,INT((((4-1)*$N$284+6)-1)/10)+1)="","",INDEX($P$286:$W$295,MOD(((4-1)*$N$284+6)-1,10)+1,INT((((4-1)*$N$284+6)-1)/10)+1)))))</f>
        <v/>
      </c>
      <c r="J289" s="539">
        <f>IF($N$286="","",IF(OR(ISTEXT($N$284),ISTEXT($N$285),ISTEXT($N$286)),"",IF(OR(7&gt;$N$284,4&gt;$N$285,((4-1)*$N$284+7)&gt;$N$286),"",IF(INDEX($P$286:$W$295,MOD(((4-1)*$N$284+7)-1,10)+1,INT((((4-1)*$N$284+7)-1)/10)+1)="","",INDEX($P$286:$W$295,MOD(((4-1)*$N$284+7)-1,10)+1,INT((((4-1)*$N$284+7)-1)/10)+1)))))</f>
        <v/>
      </c>
      <c r="K289" s="539">
        <f>IF($N$286="","",IF(OR(ISTEXT($N$284),ISTEXT($N$285),ISTEXT($N$286)),"",IF(OR(8&gt;$N$284,4&gt;$N$285,((4-1)*$N$284+8)&gt;$N$286),"",IF(INDEX($P$286:$W$295,MOD(((4-1)*$N$284+8)-1,10)+1,INT((((4-1)*$N$284+8)-1)/10)+1)="","",INDEX($P$286:$W$295,MOD(((4-1)*$N$284+8)-1,10)+1,INT((((4-1)*$N$284+8)-1)/10)+1)))))</f>
        <v/>
      </c>
      <c r="L289" s="539">
        <f>IF($N$286="","",IF(OR(ISTEXT($N$284),ISTEXT($N$285),ISTEXT($N$286)),"",IF(OR(9&gt;$N$284,4&gt;$N$285,((4-1)*$N$284+9)&gt;$N$286),"",IF(INDEX($P$286:$W$295,MOD(((4-1)*$N$284+9)-1,10)+1,INT((((4-1)*$N$284+9)-1)/10)+1)="","",INDEX($P$286:$W$295,MOD(((4-1)*$N$284+9)-1,10)+1,INT((((4-1)*$N$284+9)-1)/10)+1)))))</f>
        <v/>
      </c>
      <c r="M289" s="539">
        <f>IF($N$286="","",IF(OR(ISTEXT($N$284),ISTEXT($N$285),ISTEXT($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IF(OR($D$284="",$G$284=""),"",IF($D$284="Round",IF(5=1,"Axis 1 (0°)",IF(5=2,"Axis 2 (90°)","")),IF(ISTEXT($N$285),"",IF(5&gt;$N$285,"",IF(ISTEXT($I$284),"",ROUND((5-0.5)*$I$284/$N$285,1))))))</f>
        <v/>
      </c>
      <c r="C290" s="538" t="n"/>
      <c r="D290" s="539">
        <f>IF($N$286="","",IF(OR(ISTEXT($N$284),ISTEXT($N$285),ISTEXT($N$286)),"",IF(OR(1&gt;$N$284,5&gt;$N$285,((5-1)*$N$284+1)&gt;$N$286),"",IF(INDEX($P$286:$W$295,MOD(((5-1)*$N$284+1)-1,10)+1,INT((((5-1)*$N$284+1)-1)/10)+1)="","",INDEX($P$286:$W$295,MOD(((5-1)*$N$284+1)-1,10)+1,INT((((5-1)*$N$284+1)-1)/10)+1)))))</f>
        <v/>
      </c>
      <c r="E290" s="539">
        <f>IF($N$286="","",IF(OR(ISTEXT($N$284),ISTEXT($N$285),ISTEXT($N$286)),"",IF(OR(2&gt;$N$284,5&gt;$N$285,((5-1)*$N$284+2)&gt;$N$286),"",IF(INDEX($P$286:$W$295,MOD(((5-1)*$N$284+2)-1,10)+1,INT((((5-1)*$N$284+2)-1)/10)+1)="","",INDEX($P$286:$W$295,MOD(((5-1)*$N$284+2)-1,10)+1,INT((((5-1)*$N$284+2)-1)/10)+1)))))</f>
        <v/>
      </c>
      <c r="F290" s="539">
        <f>IF($N$286="","",IF(OR(ISTEXT($N$284),ISTEXT($N$285),ISTEXT($N$286)),"",IF(OR(3&gt;$N$284,5&gt;$N$285,((5-1)*$N$284+3)&gt;$N$286),"",IF(INDEX($P$286:$W$295,MOD(((5-1)*$N$284+3)-1,10)+1,INT((((5-1)*$N$284+3)-1)/10)+1)="","",INDEX($P$286:$W$295,MOD(((5-1)*$N$284+3)-1,10)+1,INT((((5-1)*$N$284+3)-1)/10)+1)))))</f>
        <v/>
      </c>
      <c r="G290" s="539">
        <f>IF($N$286="","",IF(OR(ISTEXT($N$284),ISTEXT($N$285),ISTEXT($N$286)),"",IF(OR(4&gt;$N$284,5&gt;$N$285,((5-1)*$N$284+4)&gt;$N$286),"",IF(INDEX($P$286:$W$295,MOD(((5-1)*$N$284+4)-1,10)+1,INT((((5-1)*$N$284+4)-1)/10)+1)="","",INDEX($P$286:$W$295,MOD(((5-1)*$N$284+4)-1,10)+1,INT((((5-1)*$N$284+4)-1)/10)+1)))))</f>
        <v/>
      </c>
      <c r="H290" s="539">
        <f>IF($N$286="","",IF(OR(ISTEXT($N$284),ISTEXT($N$285),ISTEXT($N$286)),"",IF(OR(5&gt;$N$284,5&gt;$N$285,((5-1)*$N$284+5)&gt;$N$286),"",IF(INDEX($P$286:$W$295,MOD(((5-1)*$N$284+5)-1,10)+1,INT((((5-1)*$N$284+5)-1)/10)+1)="","",INDEX($P$286:$W$295,MOD(((5-1)*$N$284+5)-1,10)+1,INT((((5-1)*$N$284+5)-1)/10)+1)))))</f>
        <v/>
      </c>
      <c r="I290" s="539">
        <f>IF($N$286="","",IF(OR(ISTEXT($N$284),ISTEXT($N$285),ISTEXT($N$286)),"",IF(OR(6&gt;$N$284,5&gt;$N$285,((5-1)*$N$284+6)&gt;$N$286),"",IF(INDEX($P$286:$W$295,MOD(((5-1)*$N$284+6)-1,10)+1,INT((((5-1)*$N$284+6)-1)/10)+1)="","",INDEX($P$286:$W$295,MOD(((5-1)*$N$284+6)-1,10)+1,INT((((5-1)*$N$284+6)-1)/10)+1)))))</f>
        <v/>
      </c>
      <c r="J290" s="539">
        <f>IF($N$286="","",IF(OR(ISTEXT($N$284),ISTEXT($N$285),ISTEXT($N$286)),"",IF(OR(7&gt;$N$284,5&gt;$N$285,((5-1)*$N$284+7)&gt;$N$286),"",IF(INDEX($P$286:$W$295,MOD(((5-1)*$N$284+7)-1,10)+1,INT((((5-1)*$N$284+7)-1)/10)+1)="","",INDEX($P$286:$W$295,MOD(((5-1)*$N$284+7)-1,10)+1,INT((((5-1)*$N$284+7)-1)/10)+1)))))</f>
        <v/>
      </c>
      <c r="K290" s="539">
        <f>IF($N$286="","",IF(OR(ISTEXT($N$284),ISTEXT($N$285),ISTEXT($N$286)),"",IF(OR(8&gt;$N$284,5&gt;$N$285,((5-1)*$N$284+8)&gt;$N$286),"",IF(INDEX($P$286:$W$295,MOD(((5-1)*$N$284+8)-1,10)+1,INT((((5-1)*$N$284+8)-1)/10)+1)="","",INDEX($P$286:$W$295,MOD(((5-1)*$N$284+8)-1,10)+1,INT((((5-1)*$N$284+8)-1)/10)+1)))))</f>
        <v/>
      </c>
      <c r="L290" s="539">
        <f>IF($N$286="","",IF(OR(ISTEXT($N$284),ISTEXT($N$285),ISTEXT($N$286)),"",IF(OR(9&gt;$N$284,5&gt;$N$285,((5-1)*$N$284+9)&gt;$N$286),"",IF(INDEX($P$286:$W$295,MOD(((5-1)*$N$284+9)-1,10)+1,INT((((5-1)*$N$284+9)-1)/10)+1)="","",INDEX($P$286:$W$295,MOD(((5-1)*$N$284+9)-1,10)+1,INT((((5-1)*$N$284+9)-1)/10)+1)))))</f>
        <v/>
      </c>
      <c r="M290" s="539">
        <f>IF($N$286="","",IF(OR(ISTEXT($N$284),ISTEXT($N$285),ISTEXT($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IF(OR($D$284="",$G$284=""),"",IF($D$284="Round",IF(6=1,"Axis 1 (0°)",IF(6=2,"Axis 2 (90°)","")),IF(ISTEXT($N$285),"",IF(6&gt;$N$285,"",IF(ISTEXT($I$284),"",ROUND((6-0.5)*$I$284/$N$285,1))))))</f>
        <v/>
      </c>
      <c r="C291" s="538" t="n"/>
      <c r="D291" s="539">
        <f>IF($N$286="","",IF(OR(ISTEXT($N$284),ISTEXT($N$285),ISTEXT($N$286)),"",IF(OR(1&gt;$N$284,6&gt;$N$285,((6-1)*$N$284+1)&gt;$N$286),"",IF(INDEX($P$286:$W$295,MOD(((6-1)*$N$284+1)-1,10)+1,INT((((6-1)*$N$284+1)-1)/10)+1)="","",INDEX($P$286:$W$295,MOD(((6-1)*$N$284+1)-1,10)+1,INT((((6-1)*$N$284+1)-1)/10)+1)))))</f>
        <v/>
      </c>
      <c r="E291" s="539">
        <f>IF($N$286="","",IF(OR(ISTEXT($N$284),ISTEXT($N$285),ISTEXT($N$286)),"",IF(OR(2&gt;$N$284,6&gt;$N$285,((6-1)*$N$284+2)&gt;$N$286),"",IF(INDEX($P$286:$W$295,MOD(((6-1)*$N$284+2)-1,10)+1,INT((((6-1)*$N$284+2)-1)/10)+1)="","",INDEX($P$286:$W$295,MOD(((6-1)*$N$284+2)-1,10)+1,INT((((6-1)*$N$284+2)-1)/10)+1)))))</f>
        <v/>
      </c>
      <c r="F291" s="539">
        <f>IF($N$286="","",IF(OR(ISTEXT($N$284),ISTEXT($N$285),ISTEXT($N$286)),"",IF(OR(3&gt;$N$284,6&gt;$N$285,((6-1)*$N$284+3)&gt;$N$286),"",IF(INDEX($P$286:$W$295,MOD(((6-1)*$N$284+3)-1,10)+1,INT((((6-1)*$N$284+3)-1)/10)+1)="","",INDEX($P$286:$W$295,MOD(((6-1)*$N$284+3)-1,10)+1,INT((((6-1)*$N$284+3)-1)/10)+1)))))</f>
        <v/>
      </c>
      <c r="G291" s="539">
        <f>IF($N$286="","",IF(OR(ISTEXT($N$284),ISTEXT($N$285),ISTEXT($N$286)),"",IF(OR(4&gt;$N$284,6&gt;$N$285,((6-1)*$N$284+4)&gt;$N$286),"",IF(INDEX($P$286:$W$295,MOD(((6-1)*$N$284+4)-1,10)+1,INT((((6-1)*$N$284+4)-1)/10)+1)="","",INDEX($P$286:$W$295,MOD(((6-1)*$N$284+4)-1,10)+1,INT((((6-1)*$N$284+4)-1)/10)+1)))))</f>
        <v/>
      </c>
      <c r="H291" s="539">
        <f>IF($N$286="","",IF(OR(ISTEXT($N$284),ISTEXT($N$285),ISTEXT($N$286)),"",IF(OR(5&gt;$N$284,6&gt;$N$285,((6-1)*$N$284+5)&gt;$N$286),"",IF(INDEX($P$286:$W$295,MOD(((6-1)*$N$284+5)-1,10)+1,INT((((6-1)*$N$284+5)-1)/10)+1)="","",INDEX($P$286:$W$295,MOD(((6-1)*$N$284+5)-1,10)+1,INT((((6-1)*$N$284+5)-1)/10)+1)))))</f>
        <v/>
      </c>
      <c r="I291" s="539">
        <f>IF($N$286="","",IF(OR(ISTEXT($N$284),ISTEXT($N$285),ISTEXT($N$286)),"",IF(OR(6&gt;$N$284,6&gt;$N$285,((6-1)*$N$284+6)&gt;$N$286),"",IF(INDEX($P$286:$W$295,MOD(((6-1)*$N$284+6)-1,10)+1,INT((((6-1)*$N$284+6)-1)/10)+1)="","",INDEX($P$286:$W$295,MOD(((6-1)*$N$284+6)-1,10)+1,INT((((6-1)*$N$284+6)-1)/10)+1)))))</f>
        <v/>
      </c>
      <c r="J291" s="539">
        <f>IF($N$286="","",IF(OR(ISTEXT($N$284),ISTEXT($N$285),ISTEXT($N$286)),"",IF(OR(7&gt;$N$284,6&gt;$N$285,((6-1)*$N$284+7)&gt;$N$286),"",IF(INDEX($P$286:$W$295,MOD(((6-1)*$N$284+7)-1,10)+1,INT((((6-1)*$N$284+7)-1)/10)+1)="","",INDEX($P$286:$W$295,MOD(((6-1)*$N$284+7)-1,10)+1,INT((((6-1)*$N$284+7)-1)/10)+1)))))</f>
        <v/>
      </c>
      <c r="K291" s="539">
        <f>IF($N$286="","",IF(OR(ISTEXT($N$284),ISTEXT($N$285),ISTEXT($N$286)),"",IF(OR(8&gt;$N$284,6&gt;$N$285,((6-1)*$N$284+8)&gt;$N$286),"",IF(INDEX($P$286:$W$295,MOD(((6-1)*$N$284+8)-1,10)+1,INT((((6-1)*$N$284+8)-1)/10)+1)="","",INDEX($P$286:$W$295,MOD(((6-1)*$N$284+8)-1,10)+1,INT((((6-1)*$N$284+8)-1)/10)+1)))))</f>
        <v/>
      </c>
      <c r="L291" s="539">
        <f>IF($N$286="","",IF(OR(ISTEXT($N$284),ISTEXT($N$285),ISTEXT($N$286)),"",IF(OR(9&gt;$N$284,6&gt;$N$285,((6-1)*$N$284+9)&gt;$N$286),"",IF(INDEX($P$286:$W$295,MOD(((6-1)*$N$284+9)-1,10)+1,INT((((6-1)*$N$284+9)-1)/10)+1)="","",INDEX($P$286:$W$295,MOD(((6-1)*$N$284+9)-1,10)+1,INT((((6-1)*$N$284+9)-1)/10)+1)))))</f>
        <v/>
      </c>
      <c r="M291" s="539">
        <f>IF($N$286="","",IF(OR(ISTEXT($N$284),ISTEXT($N$285),ISTEXT($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IF(OR($D$284="",$G$284=""),"",IF($D$284="Round",IF(7=1,"Axis 1 (0°)",IF(7=2,"Axis 2 (90°)","")),IF(ISTEXT($N$285),"",IF(7&gt;$N$285,"",IF(ISTEXT($I$284),"",ROUND((7-0.5)*$I$284/$N$285,1))))))</f>
        <v/>
      </c>
      <c r="C292" s="538" t="n"/>
      <c r="D292" s="539">
        <f>IF($N$286="","",IF(OR(ISTEXT($N$284),ISTEXT($N$285),ISTEXT($N$286)),"",IF(OR(1&gt;$N$284,7&gt;$N$285,((7-1)*$N$284+1)&gt;$N$286),"",IF(INDEX($P$286:$W$295,MOD(((7-1)*$N$284+1)-1,10)+1,INT((((7-1)*$N$284+1)-1)/10)+1)="","",INDEX($P$286:$W$295,MOD(((7-1)*$N$284+1)-1,10)+1,INT((((7-1)*$N$284+1)-1)/10)+1)))))</f>
        <v/>
      </c>
      <c r="E292" s="539">
        <f>IF($N$286="","",IF(OR(ISTEXT($N$284),ISTEXT($N$285),ISTEXT($N$286)),"",IF(OR(2&gt;$N$284,7&gt;$N$285,((7-1)*$N$284+2)&gt;$N$286),"",IF(INDEX($P$286:$W$295,MOD(((7-1)*$N$284+2)-1,10)+1,INT((((7-1)*$N$284+2)-1)/10)+1)="","",INDEX($P$286:$W$295,MOD(((7-1)*$N$284+2)-1,10)+1,INT((((7-1)*$N$284+2)-1)/10)+1)))))</f>
        <v/>
      </c>
      <c r="F292" s="539">
        <f>IF($N$286="","",IF(OR(ISTEXT($N$284),ISTEXT($N$285),ISTEXT($N$286)),"",IF(OR(3&gt;$N$284,7&gt;$N$285,((7-1)*$N$284+3)&gt;$N$286),"",IF(INDEX($P$286:$W$295,MOD(((7-1)*$N$284+3)-1,10)+1,INT((((7-1)*$N$284+3)-1)/10)+1)="","",INDEX($P$286:$W$295,MOD(((7-1)*$N$284+3)-1,10)+1,INT((((7-1)*$N$284+3)-1)/10)+1)))))</f>
        <v/>
      </c>
      <c r="G292" s="539">
        <f>IF($N$286="","",IF(OR(ISTEXT($N$284),ISTEXT($N$285),ISTEXT($N$286)),"",IF(OR(4&gt;$N$284,7&gt;$N$285,((7-1)*$N$284+4)&gt;$N$286),"",IF(INDEX($P$286:$W$295,MOD(((7-1)*$N$284+4)-1,10)+1,INT((((7-1)*$N$284+4)-1)/10)+1)="","",INDEX($P$286:$W$295,MOD(((7-1)*$N$284+4)-1,10)+1,INT((((7-1)*$N$284+4)-1)/10)+1)))))</f>
        <v/>
      </c>
      <c r="H292" s="539">
        <f>IF($N$286="","",IF(OR(ISTEXT($N$284),ISTEXT($N$285),ISTEXT($N$286)),"",IF(OR(5&gt;$N$284,7&gt;$N$285,((7-1)*$N$284+5)&gt;$N$286),"",IF(INDEX($P$286:$W$295,MOD(((7-1)*$N$284+5)-1,10)+1,INT((((7-1)*$N$284+5)-1)/10)+1)="","",INDEX($P$286:$W$295,MOD(((7-1)*$N$284+5)-1,10)+1,INT((((7-1)*$N$284+5)-1)/10)+1)))))</f>
        <v/>
      </c>
      <c r="I292" s="539">
        <f>IF($N$286="","",IF(OR(ISTEXT($N$284),ISTEXT($N$285),ISTEXT($N$286)),"",IF(OR(6&gt;$N$284,7&gt;$N$285,((7-1)*$N$284+6)&gt;$N$286),"",IF(INDEX($P$286:$W$295,MOD(((7-1)*$N$284+6)-1,10)+1,INT((((7-1)*$N$284+6)-1)/10)+1)="","",INDEX($P$286:$W$295,MOD(((7-1)*$N$284+6)-1,10)+1,INT((((7-1)*$N$284+6)-1)/10)+1)))))</f>
        <v/>
      </c>
      <c r="J292" s="539">
        <f>IF($N$286="","",IF(OR(ISTEXT($N$284),ISTEXT($N$285),ISTEXT($N$286)),"",IF(OR(7&gt;$N$284,7&gt;$N$285,((7-1)*$N$284+7)&gt;$N$286),"",IF(INDEX($P$286:$W$295,MOD(((7-1)*$N$284+7)-1,10)+1,INT((((7-1)*$N$284+7)-1)/10)+1)="","",INDEX($P$286:$W$295,MOD(((7-1)*$N$284+7)-1,10)+1,INT((((7-1)*$N$284+7)-1)/10)+1)))))</f>
        <v/>
      </c>
      <c r="K292" s="539">
        <f>IF($N$286="","",IF(OR(ISTEXT($N$284),ISTEXT($N$285),ISTEXT($N$286)),"",IF(OR(8&gt;$N$284,7&gt;$N$285,((7-1)*$N$284+8)&gt;$N$286),"",IF(INDEX($P$286:$W$295,MOD(((7-1)*$N$284+8)-1,10)+1,INT((((7-1)*$N$284+8)-1)/10)+1)="","",INDEX($P$286:$W$295,MOD(((7-1)*$N$284+8)-1,10)+1,INT((((7-1)*$N$284+8)-1)/10)+1)))))</f>
        <v/>
      </c>
      <c r="L292" s="539">
        <f>IF($N$286="","",IF(OR(ISTEXT($N$284),ISTEXT($N$285),ISTEXT($N$286)),"",IF(OR(9&gt;$N$284,7&gt;$N$285,((7-1)*$N$284+9)&gt;$N$286),"",IF(INDEX($P$286:$W$295,MOD(((7-1)*$N$284+9)-1,10)+1,INT((((7-1)*$N$284+9)-1)/10)+1)="","",INDEX($P$286:$W$295,MOD(((7-1)*$N$284+9)-1,10)+1,INT((((7-1)*$N$284+9)-1)/10)+1)))))</f>
        <v/>
      </c>
      <c r="M292" s="539">
        <f>IF($N$286="","",IF(OR(ISTEXT($N$284),ISTEXT($N$285),ISTEXT($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IF(OR($D$284="",$G$284=""),"",IF($D$284="Round",IF(8=1,"Axis 1 (0°)",IF(8=2,"Axis 2 (90°)","")),IF(ISTEXT($N$285),"",IF(8&gt;$N$285,"",IF(ISTEXT($I$284),"",ROUND((8-0.5)*$I$284/$N$285,1))))))</f>
        <v/>
      </c>
      <c r="C293" s="538" t="n"/>
      <c r="D293" s="539">
        <f>IF($N$286="","",IF(OR(ISTEXT($N$284),ISTEXT($N$285),ISTEXT($N$286)),"",IF(OR(1&gt;$N$284,8&gt;$N$285,((8-1)*$N$284+1)&gt;$N$286),"",IF(INDEX($P$286:$W$295,MOD(((8-1)*$N$284+1)-1,10)+1,INT((((8-1)*$N$284+1)-1)/10)+1)="","",INDEX($P$286:$W$295,MOD(((8-1)*$N$284+1)-1,10)+1,INT((((8-1)*$N$284+1)-1)/10)+1)))))</f>
        <v/>
      </c>
      <c r="E293" s="539">
        <f>IF($N$286="","",IF(OR(ISTEXT($N$284),ISTEXT($N$285),ISTEXT($N$286)),"",IF(OR(2&gt;$N$284,8&gt;$N$285,((8-1)*$N$284+2)&gt;$N$286),"",IF(INDEX($P$286:$W$295,MOD(((8-1)*$N$284+2)-1,10)+1,INT((((8-1)*$N$284+2)-1)/10)+1)="","",INDEX($P$286:$W$295,MOD(((8-1)*$N$284+2)-1,10)+1,INT((((8-1)*$N$284+2)-1)/10)+1)))))</f>
        <v/>
      </c>
      <c r="F293" s="539">
        <f>IF($N$286="","",IF(OR(ISTEXT($N$284),ISTEXT($N$285),ISTEXT($N$286)),"",IF(OR(3&gt;$N$284,8&gt;$N$285,((8-1)*$N$284+3)&gt;$N$286),"",IF(INDEX($P$286:$W$295,MOD(((8-1)*$N$284+3)-1,10)+1,INT((((8-1)*$N$284+3)-1)/10)+1)="","",INDEX($P$286:$W$295,MOD(((8-1)*$N$284+3)-1,10)+1,INT((((8-1)*$N$284+3)-1)/10)+1)))))</f>
        <v/>
      </c>
      <c r="G293" s="539">
        <f>IF($N$286="","",IF(OR(ISTEXT($N$284),ISTEXT($N$285),ISTEXT($N$286)),"",IF(OR(4&gt;$N$284,8&gt;$N$285,((8-1)*$N$284+4)&gt;$N$286),"",IF(INDEX($P$286:$W$295,MOD(((8-1)*$N$284+4)-1,10)+1,INT((((8-1)*$N$284+4)-1)/10)+1)="","",INDEX($P$286:$W$295,MOD(((8-1)*$N$284+4)-1,10)+1,INT((((8-1)*$N$284+4)-1)/10)+1)))))</f>
        <v/>
      </c>
      <c r="H293" s="539">
        <f>IF($N$286="","",IF(OR(ISTEXT($N$284),ISTEXT($N$285),ISTEXT($N$286)),"",IF(OR(5&gt;$N$284,8&gt;$N$285,((8-1)*$N$284+5)&gt;$N$286),"",IF(INDEX($P$286:$W$295,MOD(((8-1)*$N$284+5)-1,10)+1,INT((((8-1)*$N$284+5)-1)/10)+1)="","",INDEX($P$286:$W$295,MOD(((8-1)*$N$284+5)-1,10)+1,INT((((8-1)*$N$284+5)-1)/10)+1)))))</f>
        <v/>
      </c>
      <c r="I293" s="539">
        <f>IF($N$286="","",IF(OR(ISTEXT($N$284),ISTEXT($N$285),ISTEXT($N$286)),"",IF(OR(6&gt;$N$284,8&gt;$N$285,((8-1)*$N$284+6)&gt;$N$286),"",IF(INDEX($P$286:$W$295,MOD(((8-1)*$N$284+6)-1,10)+1,INT((((8-1)*$N$284+6)-1)/10)+1)="","",INDEX($P$286:$W$295,MOD(((8-1)*$N$284+6)-1,10)+1,INT((((8-1)*$N$284+6)-1)/10)+1)))))</f>
        <v/>
      </c>
      <c r="J293" s="539">
        <f>IF($N$286="","",IF(OR(ISTEXT($N$284),ISTEXT($N$285),ISTEXT($N$286)),"",IF(OR(7&gt;$N$284,8&gt;$N$285,((8-1)*$N$284+7)&gt;$N$286),"",IF(INDEX($P$286:$W$295,MOD(((8-1)*$N$284+7)-1,10)+1,INT((((8-1)*$N$284+7)-1)/10)+1)="","",INDEX($P$286:$W$295,MOD(((8-1)*$N$284+7)-1,10)+1,INT((((8-1)*$N$284+7)-1)/10)+1)))))</f>
        <v/>
      </c>
      <c r="K293" s="539">
        <f>IF($N$286="","",IF(OR(ISTEXT($N$284),ISTEXT($N$285),ISTEXT($N$286)),"",IF(OR(8&gt;$N$284,8&gt;$N$285,((8-1)*$N$284+8)&gt;$N$286),"",IF(INDEX($P$286:$W$295,MOD(((8-1)*$N$284+8)-1,10)+1,INT((((8-1)*$N$284+8)-1)/10)+1)="","",INDEX($P$286:$W$295,MOD(((8-1)*$N$284+8)-1,10)+1,INT((((8-1)*$N$284+8)-1)/10)+1)))))</f>
        <v/>
      </c>
      <c r="L293" s="539">
        <f>IF($N$286="","",IF(OR(ISTEXT($N$284),ISTEXT($N$285),ISTEXT($N$286)),"",IF(OR(9&gt;$N$284,8&gt;$N$285,((8-1)*$N$284+9)&gt;$N$286),"",IF(INDEX($P$286:$W$295,MOD(((8-1)*$N$284+9)-1,10)+1,INT((((8-1)*$N$284+9)-1)/10)+1)="","",INDEX($P$286:$W$295,MOD(((8-1)*$N$284+9)-1,10)+1,INT((((8-1)*$N$284+9)-1)/10)+1)))))</f>
        <v/>
      </c>
      <c r="M293" s="539">
        <f>IF($N$286="","",IF(OR(ISTEXT($N$284),ISTEXT($N$285),ISTEXT($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IF($G$303="","",IF($D$303="Round",$G$303&amp;""" dia",$G$303&amp;""" x "&amp;$I$303&amp;""""))</f>
        <v/>
      </c>
      <c r="G301" s="173" t="n"/>
      <c r="H301" s="525">
        <f>IF(OR($D$303="",$G$303=""),"",IF($D$303="Round",IF(ISTEXT($G$303),"",ROUND(PI()*(($G$303-2*N($K$303))/2)^2/144,3)),IF($I$303="","",IF(OR(ISTEXT($G$303),ISTEXT($I$303)),"",ROUND(($G$303-2*N($K$303))*($I$303-2*N($K$303))/144,3)))))</f>
        <v/>
      </c>
      <c r="I301" s="189" t="n"/>
      <c r="J301" s="189" t="n"/>
      <c r="K301" s="189">
        <f>IF(N(J301)*N(H301)=0,"",ROUND(N(J301)*N(H301),0))</f>
        <v/>
      </c>
      <c r="L301" s="189">
        <f>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IF($N$303="","",IF($D$303="Round",$N$303&amp;" x 2 axes",IF($N$304="","",$N$303&amp;" x "&amp;$N$304)))</f>
        <v/>
      </c>
      <c r="N303" s="534">
        <f>IF(OR($D$303="",$G$303=""),"",IF($D$303="Round",IF(ISTEXT($G$303),"",IF($G$303&lt;=9,6,IF($G$303&lt;=12,8,10))),IF(ISTEXT($G$303),"",IF($G$303&lt;12,2,MIN(10,MAX(3,ROUNDUP($G$303/6,0)))))))</f>
        <v/>
      </c>
      <c r="P303" s="473" t="inlineStr">
        <is>
          <t>Quick entry – type readings in order (row by row of the grid), down this column then the next:</t>
        </is>
      </c>
    </row>
    <row r="304" ht="13.35" customHeight="1" s="162">
      <c r="B304" s="535" t="inlineStr">
        <is>
          <t>Depth↓ Pos→ (in)</t>
        </is>
      </c>
      <c r="C304" s="414" t="n"/>
      <c r="D304" s="535">
        <f>IF(ISTEXT($N$303),"",IF(OR($D$303="",$G$303="",1&gt;$N$303),"",IF($D$303="Round",IF(ISTEXT($G$303),"",ROUND(IF(1&lt;=$N$303/2,$G$303/2*(1-SQRT(($N$303-2*1+1)/$N$303)),$G$303-$G$303/2*(1-SQRT(($N$303-2*($N$303-1+1)+1)/$N$303))),1)),IF(ISTEXT($G$303),"",ROUND((1-0.5)*$G$303/$N$303,1)))))</f>
        <v/>
      </c>
      <c r="E304" s="535">
        <f>IF(ISTEXT($N$303),"",IF(OR($D$303="",$G$303="",2&gt;$N$303),"",IF($D$303="Round",IF(ISTEXT($G$303),"",ROUND(IF(2&lt;=$N$303/2,$G$303/2*(1-SQRT(($N$303-2*2+1)/$N$303)),$G$303-$G$303/2*(1-SQRT(($N$303-2*($N$303-2+1)+1)/$N$303))),1)),IF(ISTEXT($G$303),"",ROUND((2-0.5)*$G$303/$N$303,1)))))</f>
        <v/>
      </c>
      <c r="F304" s="535">
        <f>IF(ISTEXT($N$303),"",IF(OR($D$303="",$G$303="",3&gt;$N$303),"",IF($D$303="Round",IF(ISTEXT($G$303),"",ROUND(IF(3&lt;=$N$303/2,$G$303/2*(1-SQRT(($N$303-2*3+1)/$N$303)),$G$303-$G$303/2*(1-SQRT(($N$303-2*($N$303-3+1)+1)/$N$303))),1)),IF(ISTEXT($G$303),"",ROUND((3-0.5)*$G$303/$N$303,1)))))</f>
        <v/>
      </c>
      <c r="G304" s="535">
        <f>IF(ISTEXT($N$303),"",IF(OR($D$303="",$G$303="",4&gt;$N$303),"",IF($D$303="Round",IF(ISTEXT($G$303),"",ROUND(IF(4&lt;=$N$303/2,$G$303/2*(1-SQRT(($N$303-2*4+1)/$N$303)),$G$303-$G$303/2*(1-SQRT(($N$303-2*($N$303-4+1)+1)/$N$303))),1)),IF(ISTEXT($G$303),"",ROUND((4-0.5)*$G$303/$N$303,1)))))</f>
        <v/>
      </c>
      <c r="H304" s="535">
        <f>IF(ISTEXT($N$303),"",IF(OR($D$303="",$G$303="",5&gt;$N$303),"",IF($D$303="Round",IF(ISTEXT($G$303),"",ROUND(IF(5&lt;=$N$303/2,$G$303/2*(1-SQRT(($N$303-2*5+1)/$N$303)),$G$303-$G$303/2*(1-SQRT(($N$303-2*($N$303-5+1)+1)/$N$303))),1)),IF(ISTEXT($G$303),"",ROUND((5-0.5)*$G$303/$N$303,1)))))</f>
        <v/>
      </c>
      <c r="I304" s="535">
        <f>IF(ISTEXT($N$303),"",IF(OR($D$303="",$G$303="",6&gt;$N$303),"",IF($D$303="Round",IF(ISTEXT($G$303),"",ROUND(IF(6&lt;=$N$303/2,$G$303/2*(1-SQRT(($N$303-2*6+1)/$N$303)),$G$303-$G$303/2*(1-SQRT(($N$303-2*($N$303-6+1)+1)/$N$303))),1)),IF(ISTEXT($G$303),"",ROUND((6-0.5)*$G$303/$N$303,1)))))</f>
        <v/>
      </c>
      <c r="J304" s="535">
        <f>IF(ISTEXT($N$303),"",IF(OR($D$303="",$G$303="",7&gt;$N$303),"",IF($D$303="Round",IF(ISTEXT($G$303),"",ROUND(IF(7&lt;=$N$303/2,$G$303/2*(1-SQRT(($N$303-2*7+1)/$N$303)),$G$303-$G$303/2*(1-SQRT(($N$303-2*($N$303-7+1)+1)/$N$303))),1)),IF(ISTEXT($G$303),"",ROUND((7-0.5)*$G$303/$N$303,1)))))</f>
        <v/>
      </c>
      <c r="K304" s="535">
        <f>IF(ISTEXT($N$303),"",IF(OR($D$303="",$G$303="",8&gt;$N$303),"",IF($D$303="Round",IF(ISTEXT($G$303),"",ROUND(IF(8&lt;=$N$303/2,$G$303/2*(1-SQRT(($N$303-2*8+1)/$N$303)),$G$303-$G$303/2*(1-SQRT(($N$303-2*($N$303-8+1)+1)/$N$303))),1)),IF(ISTEXT($G$303),"",ROUND((8-0.5)*$G$303/$N$303,1)))))</f>
        <v/>
      </c>
      <c r="L304" s="535">
        <f>IF(ISTEXT($N$303),"",IF(OR($D$303="",$G$303="",9&gt;$N$303),"",IF($D$303="Round",IF(ISTEXT($G$303),"",ROUND(IF(9&lt;=$N$303/2,$G$303/2*(1-SQRT(($N$303-2*9+1)/$N$303)),$G$303-$G$303/2*(1-SQRT(($N$303-2*($N$303-9+1)+1)/$N$303))),1)),IF(ISTEXT($G$303),"",ROUND((9-0.5)*$G$303/$N$303,1)))))</f>
        <v/>
      </c>
      <c r="M304" s="535">
        <f>IF(ISTEXT($N$303),"",IF(OR($D$303="",$G$303="",10&gt;$N$303),"",IF($D$303="Round",IF(ISTEXT($G$303),"",ROUND(IF(10&lt;=$N$303/2,$G$303/2*(1-SQRT(($N$303-2*10+1)/$N$303)),$G$303-$G$303/2*(1-SQRT(($N$303-2*($N$303-10+1)+1)/$N$303))),1)),IF(ISTEXT($G$303),"",ROUND((10-0.5)*$G$303/$N$303,1)))))</f>
        <v/>
      </c>
      <c r="N304" s="534">
        <f>IF(OR($D$303="",$G$303=""),"",IF($D$303="Round",2,IF($I$303="","",IF(ISTEXT($I$303),"",IF($I$303&lt;12,2,MIN(8,MAX(3,ROUNDUP($I$303/6,0))))))))</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IF(OR($D$303="",$G$303=""),"",IF($D$303="Round",IF(1=1,"Axis 1 (0°)",IF(1=2,"Axis 2 (90°)","")),IF(ISTEXT($N$304),"",IF(1&gt;$N$304,"",IF(ISTEXT($I$303),"",ROUND((1-0.5)*$I$303/$N$304,1))))))</f>
        <v/>
      </c>
      <c r="C305" s="538" t="n"/>
      <c r="D305" s="539">
        <f>IF($N$305="","",IF(OR(ISTEXT($N$303),ISTEXT($N$304),ISTEXT($N$305)),"",IF(OR(1&gt;$N$303,1&gt;$N$304,((1-1)*$N$303+1)&gt;$N$305),"",IF(INDEX($P$305:$W$314,MOD(((1-1)*$N$303+1)-1,10)+1,INT((((1-1)*$N$303+1)-1)/10)+1)="","",INDEX($P$305:$W$314,MOD(((1-1)*$N$303+1)-1,10)+1,INT((((1-1)*$N$303+1)-1)/10)+1)))))</f>
        <v/>
      </c>
      <c r="E305" s="539">
        <f>IF($N$305="","",IF(OR(ISTEXT($N$303),ISTEXT($N$304),ISTEXT($N$305)),"",IF(OR(2&gt;$N$303,1&gt;$N$304,((1-1)*$N$303+2)&gt;$N$305),"",IF(INDEX($P$305:$W$314,MOD(((1-1)*$N$303+2)-1,10)+1,INT((((1-1)*$N$303+2)-1)/10)+1)="","",INDEX($P$305:$W$314,MOD(((1-1)*$N$303+2)-1,10)+1,INT((((1-1)*$N$303+2)-1)/10)+1)))))</f>
        <v/>
      </c>
      <c r="F305" s="539">
        <f>IF($N$305="","",IF(OR(ISTEXT($N$303),ISTEXT($N$304),ISTEXT($N$305)),"",IF(OR(3&gt;$N$303,1&gt;$N$304,((1-1)*$N$303+3)&gt;$N$305),"",IF(INDEX($P$305:$W$314,MOD(((1-1)*$N$303+3)-1,10)+1,INT((((1-1)*$N$303+3)-1)/10)+1)="","",INDEX($P$305:$W$314,MOD(((1-1)*$N$303+3)-1,10)+1,INT((((1-1)*$N$303+3)-1)/10)+1)))))</f>
        <v/>
      </c>
      <c r="G305" s="539">
        <f>IF($N$305="","",IF(OR(ISTEXT($N$303),ISTEXT($N$304),ISTEXT($N$305)),"",IF(OR(4&gt;$N$303,1&gt;$N$304,((1-1)*$N$303+4)&gt;$N$305),"",IF(INDEX($P$305:$W$314,MOD(((1-1)*$N$303+4)-1,10)+1,INT((((1-1)*$N$303+4)-1)/10)+1)="","",INDEX($P$305:$W$314,MOD(((1-1)*$N$303+4)-1,10)+1,INT((((1-1)*$N$303+4)-1)/10)+1)))))</f>
        <v/>
      </c>
      <c r="H305" s="539">
        <f>IF($N$305="","",IF(OR(ISTEXT($N$303),ISTEXT($N$304),ISTEXT($N$305)),"",IF(OR(5&gt;$N$303,1&gt;$N$304,((1-1)*$N$303+5)&gt;$N$305),"",IF(INDEX($P$305:$W$314,MOD(((1-1)*$N$303+5)-1,10)+1,INT((((1-1)*$N$303+5)-1)/10)+1)="","",INDEX($P$305:$W$314,MOD(((1-1)*$N$303+5)-1,10)+1,INT((((1-1)*$N$303+5)-1)/10)+1)))))</f>
        <v/>
      </c>
      <c r="I305" s="539">
        <f>IF($N$305="","",IF(OR(ISTEXT($N$303),ISTEXT($N$304),ISTEXT($N$305)),"",IF(OR(6&gt;$N$303,1&gt;$N$304,((1-1)*$N$303+6)&gt;$N$305),"",IF(INDEX($P$305:$W$314,MOD(((1-1)*$N$303+6)-1,10)+1,INT((((1-1)*$N$303+6)-1)/10)+1)="","",INDEX($P$305:$W$314,MOD(((1-1)*$N$303+6)-1,10)+1,INT((((1-1)*$N$303+6)-1)/10)+1)))))</f>
        <v/>
      </c>
      <c r="J305" s="539">
        <f>IF($N$305="","",IF(OR(ISTEXT($N$303),ISTEXT($N$304),ISTEXT($N$305)),"",IF(OR(7&gt;$N$303,1&gt;$N$304,((1-1)*$N$303+7)&gt;$N$305),"",IF(INDEX($P$305:$W$314,MOD(((1-1)*$N$303+7)-1,10)+1,INT((((1-1)*$N$303+7)-1)/10)+1)="","",INDEX($P$305:$W$314,MOD(((1-1)*$N$303+7)-1,10)+1,INT((((1-1)*$N$303+7)-1)/10)+1)))))</f>
        <v/>
      </c>
      <c r="K305" s="539">
        <f>IF($N$305="","",IF(OR(ISTEXT($N$303),ISTEXT($N$304),ISTEXT($N$305)),"",IF(OR(8&gt;$N$303,1&gt;$N$304,((1-1)*$N$303+8)&gt;$N$305),"",IF(INDEX($P$305:$W$314,MOD(((1-1)*$N$303+8)-1,10)+1,INT((((1-1)*$N$303+8)-1)/10)+1)="","",INDEX($P$305:$W$314,MOD(((1-1)*$N$303+8)-1,10)+1,INT((((1-1)*$N$303+8)-1)/10)+1)))))</f>
        <v/>
      </c>
      <c r="L305" s="539">
        <f>IF($N$305="","",IF(OR(ISTEXT($N$303),ISTEXT($N$304),ISTEXT($N$305)),"",IF(OR(9&gt;$N$303,1&gt;$N$304,((1-1)*$N$303+9)&gt;$N$305),"",IF(INDEX($P$305:$W$314,MOD(((1-1)*$N$303+9)-1,10)+1,INT((((1-1)*$N$303+9)-1)/10)+1)="","",INDEX($P$305:$W$314,MOD(((1-1)*$N$303+9)-1,10)+1,INT((((1-1)*$N$303+9)-1)/10)+1)))))</f>
        <v/>
      </c>
      <c r="M305" s="539">
        <f>IF($N$305="","",IF(OR(ISTEXT($N$303),ISTEXT($N$304),ISTEXT($N$305)),"",IF(OR(10&gt;$N$303,1&gt;$N$304,((1-1)*$N$303+10)&gt;$N$305),"",IF(INDEX($P$305:$W$314,MOD(((1-1)*$N$303+10)-1,10)+1,INT((((1-1)*$N$303+10)-1)/10)+1)="","",INDEX($P$305:$W$314,MOD(((1-1)*$N$303+10)-1,10)+1,INT((((1-1)*$N$303+10)-1)/10)+1)))))</f>
        <v/>
      </c>
      <c r="N305" s="534">
        <f>IF(OR(N303="",N304=""),"",IF(OR(ISTEXT(N303),ISTEXT(N304)),"",N303*N304))</f>
        <v/>
      </c>
      <c r="P305" s="540" t="n"/>
      <c r="Q305" s="540" t="n"/>
      <c r="R305" s="540" t="n"/>
      <c r="S305" s="540" t="n"/>
      <c r="T305" s="540" t="n"/>
      <c r="U305" s="540" t="n"/>
      <c r="V305" s="540" t="n"/>
      <c r="W305" s="540" t="n"/>
    </row>
    <row r="306" ht="13.35" customHeight="1" s="162">
      <c r="B306" s="537">
        <f>IF(OR($D$303="",$G$303=""),"",IF($D$303="Round",IF(2=1,"Axis 1 (0°)",IF(2=2,"Axis 2 (90°)","")),IF(ISTEXT($N$304),"",IF(2&gt;$N$304,"",IF(ISTEXT($I$303),"",ROUND((2-0.5)*$I$303/$N$304,1))))))</f>
        <v/>
      </c>
      <c r="C306" s="538" t="n"/>
      <c r="D306" s="539">
        <f>IF($N$305="","",IF(OR(ISTEXT($N$303),ISTEXT($N$304),ISTEXT($N$305)),"",IF(OR(1&gt;$N$303,2&gt;$N$304,((2-1)*$N$303+1)&gt;$N$305),"",IF(INDEX($P$305:$W$314,MOD(((2-1)*$N$303+1)-1,10)+1,INT((((2-1)*$N$303+1)-1)/10)+1)="","",INDEX($P$305:$W$314,MOD(((2-1)*$N$303+1)-1,10)+1,INT((((2-1)*$N$303+1)-1)/10)+1)))))</f>
        <v/>
      </c>
      <c r="E306" s="539">
        <f>IF($N$305="","",IF(OR(ISTEXT($N$303),ISTEXT($N$304),ISTEXT($N$305)),"",IF(OR(2&gt;$N$303,2&gt;$N$304,((2-1)*$N$303+2)&gt;$N$305),"",IF(INDEX($P$305:$W$314,MOD(((2-1)*$N$303+2)-1,10)+1,INT((((2-1)*$N$303+2)-1)/10)+1)="","",INDEX($P$305:$W$314,MOD(((2-1)*$N$303+2)-1,10)+1,INT((((2-1)*$N$303+2)-1)/10)+1)))))</f>
        <v/>
      </c>
      <c r="F306" s="539">
        <f>IF($N$305="","",IF(OR(ISTEXT($N$303),ISTEXT($N$304),ISTEXT($N$305)),"",IF(OR(3&gt;$N$303,2&gt;$N$304,((2-1)*$N$303+3)&gt;$N$305),"",IF(INDEX($P$305:$W$314,MOD(((2-1)*$N$303+3)-1,10)+1,INT((((2-1)*$N$303+3)-1)/10)+1)="","",INDEX($P$305:$W$314,MOD(((2-1)*$N$303+3)-1,10)+1,INT((((2-1)*$N$303+3)-1)/10)+1)))))</f>
        <v/>
      </c>
      <c r="G306" s="539">
        <f>IF($N$305="","",IF(OR(ISTEXT($N$303),ISTEXT($N$304),ISTEXT($N$305)),"",IF(OR(4&gt;$N$303,2&gt;$N$304,((2-1)*$N$303+4)&gt;$N$305),"",IF(INDEX($P$305:$W$314,MOD(((2-1)*$N$303+4)-1,10)+1,INT((((2-1)*$N$303+4)-1)/10)+1)="","",INDEX($P$305:$W$314,MOD(((2-1)*$N$303+4)-1,10)+1,INT((((2-1)*$N$303+4)-1)/10)+1)))))</f>
        <v/>
      </c>
      <c r="H306" s="539">
        <f>IF($N$305="","",IF(OR(ISTEXT($N$303),ISTEXT($N$304),ISTEXT($N$305)),"",IF(OR(5&gt;$N$303,2&gt;$N$304,((2-1)*$N$303+5)&gt;$N$305),"",IF(INDEX($P$305:$W$314,MOD(((2-1)*$N$303+5)-1,10)+1,INT((((2-1)*$N$303+5)-1)/10)+1)="","",INDEX($P$305:$W$314,MOD(((2-1)*$N$303+5)-1,10)+1,INT((((2-1)*$N$303+5)-1)/10)+1)))))</f>
        <v/>
      </c>
      <c r="I306" s="539">
        <f>IF($N$305="","",IF(OR(ISTEXT($N$303),ISTEXT($N$304),ISTEXT($N$305)),"",IF(OR(6&gt;$N$303,2&gt;$N$304,((2-1)*$N$303+6)&gt;$N$305),"",IF(INDEX($P$305:$W$314,MOD(((2-1)*$N$303+6)-1,10)+1,INT((((2-1)*$N$303+6)-1)/10)+1)="","",INDEX($P$305:$W$314,MOD(((2-1)*$N$303+6)-1,10)+1,INT((((2-1)*$N$303+6)-1)/10)+1)))))</f>
        <v/>
      </c>
      <c r="J306" s="539">
        <f>IF($N$305="","",IF(OR(ISTEXT($N$303),ISTEXT($N$304),ISTEXT($N$305)),"",IF(OR(7&gt;$N$303,2&gt;$N$304,((2-1)*$N$303+7)&gt;$N$305),"",IF(INDEX($P$305:$W$314,MOD(((2-1)*$N$303+7)-1,10)+1,INT((((2-1)*$N$303+7)-1)/10)+1)="","",INDEX($P$305:$W$314,MOD(((2-1)*$N$303+7)-1,10)+1,INT((((2-1)*$N$303+7)-1)/10)+1)))))</f>
        <v/>
      </c>
      <c r="K306" s="539">
        <f>IF($N$305="","",IF(OR(ISTEXT($N$303),ISTEXT($N$304),ISTEXT($N$305)),"",IF(OR(8&gt;$N$303,2&gt;$N$304,((2-1)*$N$303+8)&gt;$N$305),"",IF(INDEX($P$305:$W$314,MOD(((2-1)*$N$303+8)-1,10)+1,INT((((2-1)*$N$303+8)-1)/10)+1)="","",INDEX($P$305:$W$314,MOD(((2-1)*$N$303+8)-1,10)+1,INT((((2-1)*$N$303+8)-1)/10)+1)))))</f>
        <v/>
      </c>
      <c r="L306" s="539">
        <f>IF($N$305="","",IF(OR(ISTEXT($N$303),ISTEXT($N$304),ISTEXT($N$305)),"",IF(OR(9&gt;$N$303,2&gt;$N$304,((2-1)*$N$303+9)&gt;$N$305),"",IF(INDEX($P$305:$W$314,MOD(((2-1)*$N$303+9)-1,10)+1,INT((((2-1)*$N$303+9)-1)/10)+1)="","",INDEX($P$305:$W$314,MOD(((2-1)*$N$303+9)-1,10)+1,INT((((2-1)*$N$303+9)-1)/10)+1)))))</f>
        <v/>
      </c>
      <c r="M306" s="539">
        <f>IF($N$305="","",IF(OR(ISTEXT($N$303),ISTEXT($N$304),ISTEXT($N$305)),"",IF(OR(10&gt;$N$303,2&gt;$N$304,((2-1)*$N$303+10)&gt;$N$305),"",IF(INDEX($P$305:$W$314,MOD(((2-1)*$N$303+10)-1,10)+1,INT((((2-1)*$N$303+10)-1)/10)+1)="","",INDEX($P$305:$W$314,MOD(((2-1)*$N$303+10)-1,10)+1,INT((((2-1)*$N$303+10)-1)/10)+1)))))</f>
        <v/>
      </c>
      <c r="P306" s="540" t="n"/>
      <c r="Q306" s="540" t="n"/>
      <c r="R306" s="540" t="n"/>
      <c r="S306" s="540" t="n"/>
      <c r="T306" s="540" t="n"/>
      <c r="U306" s="540" t="n"/>
      <c r="V306" s="540" t="n"/>
      <c r="W306" s="540" t="n"/>
    </row>
    <row r="307" ht="13.35" customHeight="1" s="162">
      <c r="B307" s="537">
        <f>IF(OR($D$303="",$G$303=""),"",IF($D$303="Round",IF(3=1,"Axis 1 (0°)",IF(3=2,"Axis 2 (90°)","")),IF(ISTEXT($N$304),"",IF(3&gt;$N$304,"",IF(ISTEXT($I$303),"",ROUND((3-0.5)*$I$303/$N$304,1))))))</f>
        <v/>
      </c>
      <c r="C307" s="538" t="n"/>
      <c r="D307" s="539">
        <f>IF($N$305="","",IF(OR(ISTEXT($N$303),ISTEXT($N$304),ISTEXT($N$305)),"",IF(OR(1&gt;$N$303,3&gt;$N$304,((3-1)*$N$303+1)&gt;$N$305),"",IF(INDEX($P$305:$W$314,MOD(((3-1)*$N$303+1)-1,10)+1,INT((((3-1)*$N$303+1)-1)/10)+1)="","",INDEX($P$305:$W$314,MOD(((3-1)*$N$303+1)-1,10)+1,INT((((3-1)*$N$303+1)-1)/10)+1)))))</f>
        <v/>
      </c>
      <c r="E307" s="539">
        <f>IF($N$305="","",IF(OR(ISTEXT($N$303),ISTEXT($N$304),ISTEXT($N$305)),"",IF(OR(2&gt;$N$303,3&gt;$N$304,((3-1)*$N$303+2)&gt;$N$305),"",IF(INDEX($P$305:$W$314,MOD(((3-1)*$N$303+2)-1,10)+1,INT((((3-1)*$N$303+2)-1)/10)+1)="","",INDEX($P$305:$W$314,MOD(((3-1)*$N$303+2)-1,10)+1,INT((((3-1)*$N$303+2)-1)/10)+1)))))</f>
        <v/>
      </c>
      <c r="F307" s="539">
        <f>IF($N$305="","",IF(OR(ISTEXT($N$303),ISTEXT($N$304),ISTEXT($N$305)),"",IF(OR(3&gt;$N$303,3&gt;$N$304,((3-1)*$N$303+3)&gt;$N$305),"",IF(INDEX($P$305:$W$314,MOD(((3-1)*$N$303+3)-1,10)+1,INT((((3-1)*$N$303+3)-1)/10)+1)="","",INDEX($P$305:$W$314,MOD(((3-1)*$N$303+3)-1,10)+1,INT((((3-1)*$N$303+3)-1)/10)+1)))))</f>
        <v/>
      </c>
      <c r="G307" s="539">
        <f>IF($N$305="","",IF(OR(ISTEXT($N$303),ISTEXT($N$304),ISTEXT($N$305)),"",IF(OR(4&gt;$N$303,3&gt;$N$304,((3-1)*$N$303+4)&gt;$N$305),"",IF(INDEX($P$305:$W$314,MOD(((3-1)*$N$303+4)-1,10)+1,INT((((3-1)*$N$303+4)-1)/10)+1)="","",INDEX($P$305:$W$314,MOD(((3-1)*$N$303+4)-1,10)+1,INT((((3-1)*$N$303+4)-1)/10)+1)))))</f>
        <v/>
      </c>
      <c r="H307" s="539">
        <f>IF($N$305="","",IF(OR(ISTEXT($N$303),ISTEXT($N$304),ISTEXT($N$305)),"",IF(OR(5&gt;$N$303,3&gt;$N$304,((3-1)*$N$303+5)&gt;$N$305),"",IF(INDEX($P$305:$W$314,MOD(((3-1)*$N$303+5)-1,10)+1,INT((((3-1)*$N$303+5)-1)/10)+1)="","",INDEX($P$305:$W$314,MOD(((3-1)*$N$303+5)-1,10)+1,INT((((3-1)*$N$303+5)-1)/10)+1)))))</f>
        <v/>
      </c>
      <c r="I307" s="539">
        <f>IF($N$305="","",IF(OR(ISTEXT($N$303),ISTEXT($N$304),ISTEXT($N$305)),"",IF(OR(6&gt;$N$303,3&gt;$N$304,((3-1)*$N$303+6)&gt;$N$305),"",IF(INDEX($P$305:$W$314,MOD(((3-1)*$N$303+6)-1,10)+1,INT((((3-1)*$N$303+6)-1)/10)+1)="","",INDEX($P$305:$W$314,MOD(((3-1)*$N$303+6)-1,10)+1,INT((((3-1)*$N$303+6)-1)/10)+1)))))</f>
        <v/>
      </c>
      <c r="J307" s="539">
        <f>IF($N$305="","",IF(OR(ISTEXT($N$303),ISTEXT($N$304),ISTEXT($N$305)),"",IF(OR(7&gt;$N$303,3&gt;$N$304,((3-1)*$N$303+7)&gt;$N$305),"",IF(INDEX($P$305:$W$314,MOD(((3-1)*$N$303+7)-1,10)+1,INT((((3-1)*$N$303+7)-1)/10)+1)="","",INDEX($P$305:$W$314,MOD(((3-1)*$N$303+7)-1,10)+1,INT((((3-1)*$N$303+7)-1)/10)+1)))))</f>
        <v/>
      </c>
      <c r="K307" s="539">
        <f>IF($N$305="","",IF(OR(ISTEXT($N$303),ISTEXT($N$304),ISTEXT($N$305)),"",IF(OR(8&gt;$N$303,3&gt;$N$304,((3-1)*$N$303+8)&gt;$N$305),"",IF(INDEX($P$305:$W$314,MOD(((3-1)*$N$303+8)-1,10)+1,INT((((3-1)*$N$303+8)-1)/10)+1)="","",INDEX($P$305:$W$314,MOD(((3-1)*$N$303+8)-1,10)+1,INT((((3-1)*$N$303+8)-1)/10)+1)))))</f>
        <v/>
      </c>
      <c r="L307" s="539">
        <f>IF($N$305="","",IF(OR(ISTEXT($N$303),ISTEXT($N$304),ISTEXT($N$305)),"",IF(OR(9&gt;$N$303,3&gt;$N$304,((3-1)*$N$303+9)&gt;$N$305),"",IF(INDEX($P$305:$W$314,MOD(((3-1)*$N$303+9)-1,10)+1,INT((((3-1)*$N$303+9)-1)/10)+1)="","",INDEX($P$305:$W$314,MOD(((3-1)*$N$303+9)-1,10)+1,INT((((3-1)*$N$303+9)-1)/10)+1)))))</f>
        <v/>
      </c>
      <c r="M307" s="539">
        <f>IF($N$305="","",IF(OR(ISTEXT($N$303),ISTEXT($N$304),ISTEXT($N$305)),"",IF(OR(10&gt;$N$303,3&gt;$N$304,((3-1)*$N$303+10)&gt;$N$305),"",IF(INDEX($P$305:$W$314,MOD(((3-1)*$N$303+10)-1,10)+1,INT((((3-1)*$N$303+10)-1)/10)+1)="","",INDEX($P$305:$W$314,MOD(((3-1)*$N$303+10)-1,10)+1,INT((((3-1)*$N$303+10)-1)/10)+1)))))</f>
        <v/>
      </c>
      <c r="P307" s="540" t="n"/>
      <c r="Q307" s="540" t="n"/>
      <c r="R307" s="540" t="n"/>
      <c r="S307" s="540" t="n"/>
      <c r="T307" s="540" t="n"/>
      <c r="U307" s="540" t="n"/>
      <c r="V307" s="540" t="n"/>
      <c r="W307" s="540" t="n"/>
    </row>
    <row r="308" ht="13.35" customHeight="1" s="162">
      <c r="B308" s="537">
        <f>IF(OR($D$303="",$G$303=""),"",IF($D$303="Round",IF(4=1,"Axis 1 (0°)",IF(4=2,"Axis 2 (90°)","")),IF(ISTEXT($N$304),"",IF(4&gt;$N$304,"",IF(ISTEXT($I$303),"",ROUND((4-0.5)*$I$303/$N$304,1))))))</f>
        <v/>
      </c>
      <c r="C308" s="538" t="n"/>
      <c r="D308" s="539">
        <f>IF($N$305="","",IF(OR(ISTEXT($N$303),ISTEXT($N$304),ISTEXT($N$305)),"",IF(OR(1&gt;$N$303,4&gt;$N$304,((4-1)*$N$303+1)&gt;$N$305),"",IF(INDEX($P$305:$W$314,MOD(((4-1)*$N$303+1)-1,10)+1,INT((((4-1)*$N$303+1)-1)/10)+1)="","",INDEX($P$305:$W$314,MOD(((4-1)*$N$303+1)-1,10)+1,INT((((4-1)*$N$303+1)-1)/10)+1)))))</f>
        <v/>
      </c>
      <c r="E308" s="539">
        <f>IF($N$305="","",IF(OR(ISTEXT($N$303),ISTEXT($N$304),ISTEXT($N$305)),"",IF(OR(2&gt;$N$303,4&gt;$N$304,((4-1)*$N$303+2)&gt;$N$305),"",IF(INDEX($P$305:$W$314,MOD(((4-1)*$N$303+2)-1,10)+1,INT((((4-1)*$N$303+2)-1)/10)+1)="","",INDEX($P$305:$W$314,MOD(((4-1)*$N$303+2)-1,10)+1,INT((((4-1)*$N$303+2)-1)/10)+1)))))</f>
        <v/>
      </c>
      <c r="F308" s="539">
        <f>IF($N$305="","",IF(OR(ISTEXT($N$303),ISTEXT($N$304),ISTEXT($N$305)),"",IF(OR(3&gt;$N$303,4&gt;$N$304,((4-1)*$N$303+3)&gt;$N$305),"",IF(INDEX($P$305:$W$314,MOD(((4-1)*$N$303+3)-1,10)+1,INT((((4-1)*$N$303+3)-1)/10)+1)="","",INDEX($P$305:$W$314,MOD(((4-1)*$N$303+3)-1,10)+1,INT((((4-1)*$N$303+3)-1)/10)+1)))))</f>
        <v/>
      </c>
      <c r="G308" s="539">
        <f>IF($N$305="","",IF(OR(ISTEXT($N$303),ISTEXT($N$304),ISTEXT($N$305)),"",IF(OR(4&gt;$N$303,4&gt;$N$304,((4-1)*$N$303+4)&gt;$N$305),"",IF(INDEX($P$305:$W$314,MOD(((4-1)*$N$303+4)-1,10)+1,INT((((4-1)*$N$303+4)-1)/10)+1)="","",INDEX($P$305:$W$314,MOD(((4-1)*$N$303+4)-1,10)+1,INT((((4-1)*$N$303+4)-1)/10)+1)))))</f>
        <v/>
      </c>
      <c r="H308" s="539">
        <f>IF($N$305="","",IF(OR(ISTEXT($N$303),ISTEXT($N$304),ISTEXT($N$305)),"",IF(OR(5&gt;$N$303,4&gt;$N$304,((4-1)*$N$303+5)&gt;$N$305),"",IF(INDEX($P$305:$W$314,MOD(((4-1)*$N$303+5)-1,10)+1,INT((((4-1)*$N$303+5)-1)/10)+1)="","",INDEX($P$305:$W$314,MOD(((4-1)*$N$303+5)-1,10)+1,INT((((4-1)*$N$303+5)-1)/10)+1)))))</f>
        <v/>
      </c>
      <c r="I308" s="539">
        <f>IF($N$305="","",IF(OR(ISTEXT($N$303),ISTEXT($N$304),ISTEXT($N$305)),"",IF(OR(6&gt;$N$303,4&gt;$N$304,((4-1)*$N$303+6)&gt;$N$305),"",IF(INDEX($P$305:$W$314,MOD(((4-1)*$N$303+6)-1,10)+1,INT((((4-1)*$N$303+6)-1)/10)+1)="","",INDEX($P$305:$W$314,MOD(((4-1)*$N$303+6)-1,10)+1,INT((((4-1)*$N$303+6)-1)/10)+1)))))</f>
        <v/>
      </c>
      <c r="J308" s="539">
        <f>IF($N$305="","",IF(OR(ISTEXT($N$303),ISTEXT($N$304),ISTEXT($N$305)),"",IF(OR(7&gt;$N$303,4&gt;$N$304,((4-1)*$N$303+7)&gt;$N$305),"",IF(INDEX($P$305:$W$314,MOD(((4-1)*$N$303+7)-1,10)+1,INT((((4-1)*$N$303+7)-1)/10)+1)="","",INDEX($P$305:$W$314,MOD(((4-1)*$N$303+7)-1,10)+1,INT((((4-1)*$N$303+7)-1)/10)+1)))))</f>
        <v/>
      </c>
      <c r="K308" s="539">
        <f>IF($N$305="","",IF(OR(ISTEXT($N$303),ISTEXT($N$304),ISTEXT($N$305)),"",IF(OR(8&gt;$N$303,4&gt;$N$304,((4-1)*$N$303+8)&gt;$N$305),"",IF(INDEX($P$305:$W$314,MOD(((4-1)*$N$303+8)-1,10)+1,INT((((4-1)*$N$303+8)-1)/10)+1)="","",INDEX($P$305:$W$314,MOD(((4-1)*$N$303+8)-1,10)+1,INT((((4-1)*$N$303+8)-1)/10)+1)))))</f>
        <v/>
      </c>
      <c r="L308" s="539">
        <f>IF($N$305="","",IF(OR(ISTEXT($N$303),ISTEXT($N$304),ISTEXT($N$305)),"",IF(OR(9&gt;$N$303,4&gt;$N$304,((4-1)*$N$303+9)&gt;$N$305),"",IF(INDEX($P$305:$W$314,MOD(((4-1)*$N$303+9)-1,10)+1,INT((((4-1)*$N$303+9)-1)/10)+1)="","",INDEX($P$305:$W$314,MOD(((4-1)*$N$303+9)-1,10)+1,INT((((4-1)*$N$303+9)-1)/10)+1)))))</f>
        <v/>
      </c>
      <c r="M308" s="539">
        <f>IF($N$305="","",IF(OR(ISTEXT($N$303),ISTEXT($N$304),ISTEXT($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IF(OR($D$303="",$G$303=""),"",IF($D$303="Round",IF(5=1,"Axis 1 (0°)",IF(5=2,"Axis 2 (90°)","")),IF(ISTEXT($N$304),"",IF(5&gt;$N$304,"",IF(ISTEXT($I$303),"",ROUND((5-0.5)*$I$303/$N$304,1))))))</f>
        <v/>
      </c>
      <c r="C309" s="538" t="n"/>
      <c r="D309" s="539">
        <f>IF($N$305="","",IF(OR(ISTEXT($N$303),ISTEXT($N$304),ISTEXT($N$305)),"",IF(OR(1&gt;$N$303,5&gt;$N$304,((5-1)*$N$303+1)&gt;$N$305),"",IF(INDEX($P$305:$W$314,MOD(((5-1)*$N$303+1)-1,10)+1,INT((((5-1)*$N$303+1)-1)/10)+1)="","",INDEX($P$305:$W$314,MOD(((5-1)*$N$303+1)-1,10)+1,INT((((5-1)*$N$303+1)-1)/10)+1)))))</f>
        <v/>
      </c>
      <c r="E309" s="539">
        <f>IF($N$305="","",IF(OR(ISTEXT($N$303),ISTEXT($N$304),ISTEXT($N$305)),"",IF(OR(2&gt;$N$303,5&gt;$N$304,((5-1)*$N$303+2)&gt;$N$305),"",IF(INDEX($P$305:$W$314,MOD(((5-1)*$N$303+2)-1,10)+1,INT((((5-1)*$N$303+2)-1)/10)+1)="","",INDEX($P$305:$W$314,MOD(((5-1)*$N$303+2)-1,10)+1,INT((((5-1)*$N$303+2)-1)/10)+1)))))</f>
        <v/>
      </c>
      <c r="F309" s="539">
        <f>IF($N$305="","",IF(OR(ISTEXT($N$303),ISTEXT($N$304),ISTEXT($N$305)),"",IF(OR(3&gt;$N$303,5&gt;$N$304,((5-1)*$N$303+3)&gt;$N$305),"",IF(INDEX($P$305:$W$314,MOD(((5-1)*$N$303+3)-1,10)+1,INT((((5-1)*$N$303+3)-1)/10)+1)="","",INDEX($P$305:$W$314,MOD(((5-1)*$N$303+3)-1,10)+1,INT((((5-1)*$N$303+3)-1)/10)+1)))))</f>
        <v/>
      </c>
      <c r="G309" s="539">
        <f>IF($N$305="","",IF(OR(ISTEXT($N$303),ISTEXT($N$304),ISTEXT($N$305)),"",IF(OR(4&gt;$N$303,5&gt;$N$304,((5-1)*$N$303+4)&gt;$N$305),"",IF(INDEX($P$305:$W$314,MOD(((5-1)*$N$303+4)-1,10)+1,INT((((5-1)*$N$303+4)-1)/10)+1)="","",INDEX($P$305:$W$314,MOD(((5-1)*$N$303+4)-1,10)+1,INT((((5-1)*$N$303+4)-1)/10)+1)))))</f>
        <v/>
      </c>
      <c r="H309" s="539">
        <f>IF($N$305="","",IF(OR(ISTEXT($N$303),ISTEXT($N$304),ISTEXT($N$305)),"",IF(OR(5&gt;$N$303,5&gt;$N$304,((5-1)*$N$303+5)&gt;$N$305),"",IF(INDEX($P$305:$W$314,MOD(((5-1)*$N$303+5)-1,10)+1,INT((((5-1)*$N$303+5)-1)/10)+1)="","",INDEX($P$305:$W$314,MOD(((5-1)*$N$303+5)-1,10)+1,INT((((5-1)*$N$303+5)-1)/10)+1)))))</f>
        <v/>
      </c>
      <c r="I309" s="539">
        <f>IF($N$305="","",IF(OR(ISTEXT($N$303),ISTEXT($N$304),ISTEXT($N$305)),"",IF(OR(6&gt;$N$303,5&gt;$N$304,((5-1)*$N$303+6)&gt;$N$305),"",IF(INDEX($P$305:$W$314,MOD(((5-1)*$N$303+6)-1,10)+1,INT((((5-1)*$N$303+6)-1)/10)+1)="","",INDEX($P$305:$W$314,MOD(((5-1)*$N$303+6)-1,10)+1,INT((((5-1)*$N$303+6)-1)/10)+1)))))</f>
        <v/>
      </c>
      <c r="J309" s="539">
        <f>IF($N$305="","",IF(OR(ISTEXT($N$303),ISTEXT($N$304),ISTEXT($N$305)),"",IF(OR(7&gt;$N$303,5&gt;$N$304,((5-1)*$N$303+7)&gt;$N$305),"",IF(INDEX($P$305:$W$314,MOD(((5-1)*$N$303+7)-1,10)+1,INT((((5-1)*$N$303+7)-1)/10)+1)="","",INDEX($P$305:$W$314,MOD(((5-1)*$N$303+7)-1,10)+1,INT((((5-1)*$N$303+7)-1)/10)+1)))))</f>
        <v/>
      </c>
      <c r="K309" s="539">
        <f>IF($N$305="","",IF(OR(ISTEXT($N$303),ISTEXT($N$304),ISTEXT($N$305)),"",IF(OR(8&gt;$N$303,5&gt;$N$304,((5-1)*$N$303+8)&gt;$N$305),"",IF(INDEX($P$305:$W$314,MOD(((5-1)*$N$303+8)-1,10)+1,INT((((5-1)*$N$303+8)-1)/10)+1)="","",INDEX($P$305:$W$314,MOD(((5-1)*$N$303+8)-1,10)+1,INT((((5-1)*$N$303+8)-1)/10)+1)))))</f>
        <v/>
      </c>
      <c r="L309" s="539">
        <f>IF($N$305="","",IF(OR(ISTEXT($N$303),ISTEXT($N$304),ISTEXT($N$305)),"",IF(OR(9&gt;$N$303,5&gt;$N$304,((5-1)*$N$303+9)&gt;$N$305),"",IF(INDEX($P$305:$W$314,MOD(((5-1)*$N$303+9)-1,10)+1,INT((((5-1)*$N$303+9)-1)/10)+1)="","",INDEX($P$305:$W$314,MOD(((5-1)*$N$303+9)-1,10)+1,INT((((5-1)*$N$303+9)-1)/10)+1)))))</f>
        <v/>
      </c>
      <c r="M309" s="539">
        <f>IF($N$305="","",IF(OR(ISTEXT($N$303),ISTEXT($N$304),ISTEXT($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IF(OR($D$303="",$G$303=""),"",IF($D$303="Round",IF(6=1,"Axis 1 (0°)",IF(6=2,"Axis 2 (90°)","")),IF(ISTEXT($N$304),"",IF(6&gt;$N$304,"",IF(ISTEXT($I$303),"",ROUND((6-0.5)*$I$303/$N$304,1))))))</f>
        <v/>
      </c>
      <c r="C310" s="538" t="n"/>
      <c r="D310" s="539">
        <f>IF($N$305="","",IF(OR(ISTEXT($N$303),ISTEXT($N$304),ISTEXT($N$305)),"",IF(OR(1&gt;$N$303,6&gt;$N$304,((6-1)*$N$303+1)&gt;$N$305),"",IF(INDEX($P$305:$W$314,MOD(((6-1)*$N$303+1)-1,10)+1,INT((((6-1)*$N$303+1)-1)/10)+1)="","",INDEX($P$305:$W$314,MOD(((6-1)*$N$303+1)-1,10)+1,INT((((6-1)*$N$303+1)-1)/10)+1)))))</f>
        <v/>
      </c>
      <c r="E310" s="539">
        <f>IF($N$305="","",IF(OR(ISTEXT($N$303),ISTEXT($N$304),ISTEXT($N$305)),"",IF(OR(2&gt;$N$303,6&gt;$N$304,((6-1)*$N$303+2)&gt;$N$305),"",IF(INDEX($P$305:$W$314,MOD(((6-1)*$N$303+2)-1,10)+1,INT((((6-1)*$N$303+2)-1)/10)+1)="","",INDEX($P$305:$W$314,MOD(((6-1)*$N$303+2)-1,10)+1,INT((((6-1)*$N$303+2)-1)/10)+1)))))</f>
        <v/>
      </c>
      <c r="F310" s="539">
        <f>IF($N$305="","",IF(OR(ISTEXT($N$303),ISTEXT($N$304),ISTEXT($N$305)),"",IF(OR(3&gt;$N$303,6&gt;$N$304,((6-1)*$N$303+3)&gt;$N$305),"",IF(INDEX($P$305:$W$314,MOD(((6-1)*$N$303+3)-1,10)+1,INT((((6-1)*$N$303+3)-1)/10)+1)="","",INDEX($P$305:$W$314,MOD(((6-1)*$N$303+3)-1,10)+1,INT((((6-1)*$N$303+3)-1)/10)+1)))))</f>
        <v/>
      </c>
      <c r="G310" s="539">
        <f>IF($N$305="","",IF(OR(ISTEXT($N$303),ISTEXT($N$304),ISTEXT($N$305)),"",IF(OR(4&gt;$N$303,6&gt;$N$304,((6-1)*$N$303+4)&gt;$N$305),"",IF(INDEX($P$305:$W$314,MOD(((6-1)*$N$303+4)-1,10)+1,INT((((6-1)*$N$303+4)-1)/10)+1)="","",INDEX($P$305:$W$314,MOD(((6-1)*$N$303+4)-1,10)+1,INT((((6-1)*$N$303+4)-1)/10)+1)))))</f>
        <v/>
      </c>
      <c r="H310" s="539">
        <f>IF($N$305="","",IF(OR(ISTEXT($N$303),ISTEXT($N$304),ISTEXT($N$305)),"",IF(OR(5&gt;$N$303,6&gt;$N$304,((6-1)*$N$303+5)&gt;$N$305),"",IF(INDEX($P$305:$W$314,MOD(((6-1)*$N$303+5)-1,10)+1,INT((((6-1)*$N$303+5)-1)/10)+1)="","",INDEX($P$305:$W$314,MOD(((6-1)*$N$303+5)-1,10)+1,INT((((6-1)*$N$303+5)-1)/10)+1)))))</f>
        <v/>
      </c>
      <c r="I310" s="539">
        <f>IF($N$305="","",IF(OR(ISTEXT($N$303),ISTEXT($N$304),ISTEXT($N$305)),"",IF(OR(6&gt;$N$303,6&gt;$N$304,((6-1)*$N$303+6)&gt;$N$305),"",IF(INDEX($P$305:$W$314,MOD(((6-1)*$N$303+6)-1,10)+1,INT((((6-1)*$N$303+6)-1)/10)+1)="","",INDEX($P$305:$W$314,MOD(((6-1)*$N$303+6)-1,10)+1,INT((((6-1)*$N$303+6)-1)/10)+1)))))</f>
        <v/>
      </c>
      <c r="J310" s="539">
        <f>IF($N$305="","",IF(OR(ISTEXT($N$303),ISTEXT($N$304),ISTEXT($N$305)),"",IF(OR(7&gt;$N$303,6&gt;$N$304,((6-1)*$N$303+7)&gt;$N$305),"",IF(INDEX($P$305:$W$314,MOD(((6-1)*$N$303+7)-1,10)+1,INT((((6-1)*$N$303+7)-1)/10)+1)="","",INDEX($P$305:$W$314,MOD(((6-1)*$N$303+7)-1,10)+1,INT((((6-1)*$N$303+7)-1)/10)+1)))))</f>
        <v/>
      </c>
      <c r="K310" s="539">
        <f>IF($N$305="","",IF(OR(ISTEXT($N$303),ISTEXT($N$304),ISTEXT($N$305)),"",IF(OR(8&gt;$N$303,6&gt;$N$304,((6-1)*$N$303+8)&gt;$N$305),"",IF(INDEX($P$305:$W$314,MOD(((6-1)*$N$303+8)-1,10)+1,INT((((6-1)*$N$303+8)-1)/10)+1)="","",INDEX($P$305:$W$314,MOD(((6-1)*$N$303+8)-1,10)+1,INT((((6-1)*$N$303+8)-1)/10)+1)))))</f>
        <v/>
      </c>
      <c r="L310" s="539">
        <f>IF($N$305="","",IF(OR(ISTEXT($N$303),ISTEXT($N$304),ISTEXT($N$305)),"",IF(OR(9&gt;$N$303,6&gt;$N$304,((6-1)*$N$303+9)&gt;$N$305),"",IF(INDEX($P$305:$W$314,MOD(((6-1)*$N$303+9)-1,10)+1,INT((((6-1)*$N$303+9)-1)/10)+1)="","",INDEX($P$305:$W$314,MOD(((6-1)*$N$303+9)-1,10)+1,INT((((6-1)*$N$303+9)-1)/10)+1)))))</f>
        <v/>
      </c>
      <c r="M310" s="539">
        <f>IF($N$305="","",IF(OR(ISTEXT($N$303),ISTEXT($N$304),ISTEXT($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IF(OR($D$303="",$G$303=""),"",IF($D$303="Round",IF(7=1,"Axis 1 (0°)",IF(7=2,"Axis 2 (90°)","")),IF(ISTEXT($N$304),"",IF(7&gt;$N$304,"",IF(ISTEXT($I$303),"",ROUND((7-0.5)*$I$303/$N$304,1))))))</f>
        <v/>
      </c>
      <c r="C311" s="538" t="n"/>
      <c r="D311" s="539">
        <f>IF($N$305="","",IF(OR(ISTEXT($N$303),ISTEXT($N$304),ISTEXT($N$305)),"",IF(OR(1&gt;$N$303,7&gt;$N$304,((7-1)*$N$303+1)&gt;$N$305),"",IF(INDEX($P$305:$W$314,MOD(((7-1)*$N$303+1)-1,10)+1,INT((((7-1)*$N$303+1)-1)/10)+1)="","",INDEX($P$305:$W$314,MOD(((7-1)*$N$303+1)-1,10)+1,INT((((7-1)*$N$303+1)-1)/10)+1)))))</f>
        <v/>
      </c>
      <c r="E311" s="539">
        <f>IF($N$305="","",IF(OR(ISTEXT($N$303),ISTEXT($N$304),ISTEXT($N$305)),"",IF(OR(2&gt;$N$303,7&gt;$N$304,((7-1)*$N$303+2)&gt;$N$305),"",IF(INDEX($P$305:$W$314,MOD(((7-1)*$N$303+2)-1,10)+1,INT((((7-1)*$N$303+2)-1)/10)+1)="","",INDEX($P$305:$W$314,MOD(((7-1)*$N$303+2)-1,10)+1,INT((((7-1)*$N$303+2)-1)/10)+1)))))</f>
        <v/>
      </c>
      <c r="F311" s="539">
        <f>IF($N$305="","",IF(OR(ISTEXT($N$303),ISTEXT($N$304),ISTEXT($N$305)),"",IF(OR(3&gt;$N$303,7&gt;$N$304,((7-1)*$N$303+3)&gt;$N$305),"",IF(INDEX($P$305:$W$314,MOD(((7-1)*$N$303+3)-1,10)+1,INT((((7-1)*$N$303+3)-1)/10)+1)="","",INDEX($P$305:$W$314,MOD(((7-1)*$N$303+3)-1,10)+1,INT((((7-1)*$N$303+3)-1)/10)+1)))))</f>
        <v/>
      </c>
      <c r="G311" s="539">
        <f>IF($N$305="","",IF(OR(ISTEXT($N$303),ISTEXT($N$304),ISTEXT($N$305)),"",IF(OR(4&gt;$N$303,7&gt;$N$304,((7-1)*$N$303+4)&gt;$N$305),"",IF(INDEX($P$305:$W$314,MOD(((7-1)*$N$303+4)-1,10)+1,INT((((7-1)*$N$303+4)-1)/10)+1)="","",INDEX($P$305:$W$314,MOD(((7-1)*$N$303+4)-1,10)+1,INT((((7-1)*$N$303+4)-1)/10)+1)))))</f>
        <v/>
      </c>
      <c r="H311" s="539">
        <f>IF($N$305="","",IF(OR(ISTEXT($N$303),ISTEXT($N$304),ISTEXT($N$305)),"",IF(OR(5&gt;$N$303,7&gt;$N$304,((7-1)*$N$303+5)&gt;$N$305),"",IF(INDEX($P$305:$W$314,MOD(((7-1)*$N$303+5)-1,10)+1,INT((((7-1)*$N$303+5)-1)/10)+1)="","",INDEX($P$305:$W$314,MOD(((7-1)*$N$303+5)-1,10)+1,INT((((7-1)*$N$303+5)-1)/10)+1)))))</f>
        <v/>
      </c>
      <c r="I311" s="539">
        <f>IF($N$305="","",IF(OR(ISTEXT($N$303),ISTEXT($N$304),ISTEXT($N$305)),"",IF(OR(6&gt;$N$303,7&gt;$N$304,((7-1)*$N$303+6)&gt;$N$305),"",IF(INDEX($P$305:$W$314,MOD(((7-1)*$N$303+6)-1,10)+1,INT((((7-1)*$N$303+6)-1)/10)+1)="","",INDEX($P$305:$W$314,MOD(((7-1)*$N$303+6)-1,10)+1,INT((((7-1)*$N$303+6)-1)/10)+1)))))</f>
        <v/>
      </c>
      <c r="J311" s="539">
        <f>IF($N$305="","",IF(OR(ISTEXT($N$303),ISTEXT($N$304),ISTEXT($N$305)),"",IF(OR(7&gt;$N$303,7&gt;$N$304,((7-1)*$N$303+7)&gt;$N$305),"",IF(INDEX($P$305:$W$314,MOD(((7-1)*$N$303+7)-1,10)+1,INT((((7-1)*$N$303+7)-1)/10)+1)="","",INDEX($P$305:$W$314,MOD(((7-1)*$N$303+7)-1,10)+1,INT((((7-1)*$N$303+7)-1)/10)+1)))))</f>
        <v/>
      </c>
      <c r="K311" s="539">
        <f>IF($N$305="","",IF(OR(ISTEXT($N$303),ISTEXT($N$304),ISTEXT($N$305)),"",IF(OR(8&gt;$N$303,7&gt;$N$304,((7-1)*$N$303+8)&gt;$N$305),"",IF(INDEX($P$305:$W$314,MOD(((7-1)*$N$303+8)-1,10)+1,INT((((7-1)*$N$303+8)-1)/10)+1)="","",INDEX($P$305:$W$314,MOD(((7-1)*$N$303+8)-1,10)+1,INT((((7-1)*$N$303+8)-1)/10)+1)))))</f>
        <v/>
      </c>
      <c r="L311" s="539">
        <f>IF($N$305="","",IF(OR(ISTEXT($N$303),ISTEXT($N$304),ISTEXT($N$305)),"",IF(OR(9&gt;$N$303,7&gt;$N$304,((7-1)*$N$303+9)&gt;$N$305),"",IF(INDEX($P$305:$W$314,MOD(((7-1)*$N$303+9)-1,10)+1,INT((((7-1)*$N$303+9)-1)/10)+1)="","",INDEX($P$305:$W$314,MOD(((7-1)*$N$303+9)-1,10)+1,INT((((7-1)*$N$303+9)-1)/10)+1)))))</f>
        <v/>
      </c>
      <c r="M311" s="539">
        <f>IF($N$305="","",IF(OR(ISTEXT($N$303),ISTEXT($N$304),ISTEXT($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IF(OR($D$303="",$G$303=""),"",IF($D$303="Round",IF(8=1,"Axis 1 (0°)",IF(8=2,"Axis 2 (90°)","")),IF(ISTEXT($N$304),"",IF(8&gt;$N$304,"",IF(ISTEXT($I$303),"",ROUND((8-0.5)*$I$303/$N$304,1))))))</f>
        <v/>
      </c>
      <c r="C312" s="538" t="n"/>
      <c r="D312" s="539">
        <f>IF($N$305="","",IF(OR(ISTEXT($N$303),ISTEXT($N$304),ISTEXT($N$305)),"",IF(OR(1&gt;$N$303,8&gt;$N$304,((8-1)*$N$303+1)&gt;$N$305),"",IF(INDEX($P$305:$W$314,MOD(((8-1)*$N$303+1)-1,10)+1,INT((((8-1)*$N$303+1)-1)/10)+1)="","",INDEX($P$305:$W$314,MOD(((8-1)*$N$303+1)-1,10)+1,INT((((8-1)*$N$303+1)-1)/10)+1)))))</f>
        <v/>
      </c>
      <c r="E312" s="539">
        <f>IF($N$305="","",IF(OR(ISTEXT($N$303),ISTEXT($N$304),ISTEXT($N$305)),"",IF(OR(2&gt;$N$303,8&gt;$N$304,((8-1)*$N$303+2)&gt;$N$305),"",IF(INDEX($P$305:$W$314,MOD(((8-1)*$N$303+2)-1,10)+1,INT((((8-1)*$N$303+2)-1)/10)+1)="","",INDEX($P$305:$W$314,MOD(((8-1)*$N$303+2)-1,10)+1,INT((((8-1)*$N$303+2)-1)/10)+1)))))</f>
        <v/>
      </c>
      <c r="F312" s="539">
        <f>IF($N$305="","",IF(OR(ISTEXT($N$303),ISTEXT($N$304),ISTEXT($N$305)),"",IF(OR(3&gt;$N$303,8&gt;$N$304,((8-1)*$N$303+3)&gt;$N$305),"",IF(INDEX($P$305:$W$314,MOD(((8-1)*$N$303+3)-1,10)+1,INT((((8-1)*$N$303+3)-1)/10)+1)="","",INDEX($P$305:$W$314,MOD(((8-1)*$N$303+3)-1,10)+1,INT((((8-1)*$N$303+3)-1)/10)+1)))))</f>
        <v/>
      </c>
      <c r="G312" s="539">
        <f>IF($N$305="","",IF(OR(ISTEXT($N$303),ISTEXT($N$304),ISTEXT($N$305)),"",IF(OR(4&gt;$N$303,8&gt;$N$304,((8-1)*$N$303+4)&gt;$N$305),"",IF(INDEX($P$305:$W$314,MOD(((8-1)*$N$303+4)-1,10)+1,INT((((8-1)*$N$303+4)-1)/10)+1)="","",INDEX($P$305:$W$314,MOD(((8-1)*$N$303+4)-1,10)+1,INT((((8-1)*$N$303+4)-1)/10)+1)))))</f>
        <v/>
      </c>
      <c r="H312" s="539">
        <f>IF($N$305="","",IF(OR(ISTEXT($N$303),ISTEXT($N$304),ISTEXT($N$305)),"",IF(OR(5&gt;$N$303,8&gt;$N$304,((8-1)*$N$303+5)&gt;$N$305),"",IF(INDEX($P$305:$W$314,MOD(((8-1)*$N$303+5)-1,10)+1,INT((((8-1)*$N$303+5)-1)/10)+1)="","",INDEX($P$305:$W$314,MOD(((8-1)*$N$303+5)-1,10)+1,INT((((8-1)*$N$303+5)-1)/10)+1)))))</f>
        <v/>
      </c>
      <c r="I312" s="539">
        <f>IF($N$305="","",IF(OR(ISTEXT($N$303),ISTEXT($N$304),ISTEXT($N$305)),"",IF(OR(6&gt;$N$303,8&gt;$N$304,((8-1)*$N$303+6)&gt;$N$305),"",IF(INDEX($P$305:$W$314,MOD(((8-1)*$N$303+6)-1,10)+1,INT((((8-1)*$N$303+6)-1)/10)+1)="","",INDEX($P$305:$W$314,MOD(((8-1)*$N$303+6)-1,10)+1,INT((((8-1)*$N$303+6)-1)/10)+1)))))</f>
        <v/>
      </c>
      <c r="J312" s="539">
        <f>IF($N$305="","",IF(OR(ISTEXT($N$303),ISTEXT($N$304),ISTEXT($N$305)),"",IF(OR(7&gt;$N$303,8&gt;$N$304,((8-1)*$N$303+7)&gt;$N$305),"",IF(INDEX($P$305:$W$314,MOD(((8-1)*$N$303+7)-1,10)+1,INT((((8-1)*$N$303+7)-1)/10)+1)="","",INDEX($P$305:$W$314,MOD(((8-1)*$N$303+7)-1,10)+1,INT((((8-1)*$N$303+7)-1)/10)+1)))))</f>
        <v/>
      </c>
      <c r="K312" s="539">
        <f>IF($N$305="","",IF(OR(ISTEXT($N$303),ISTEXT($N$304),ISTEXT($N$305)),"",IF(OR(8&gt;$N$303,8&gt;$N$304,((8-1)*$N$303+8)&gt;$N$305),"",IF(INDEX($P$305:$W$314,MOD(((8-1)*$N$303+8)-1,10)+1,INT((((8-1)*$N$303+8)-1)/10)+1)="","",INDEX($P$305:$W$314,MOD(((8-1)*$N$303+8)-1,10)+1,INT((((8-1)*$N$303+8)-1)/10)+1)))))</f>
        <v/>
      </c>
      <c r="L312" s="539">
        <f>IF($N$305="","",IF(OR(ISTEXT($N$303),ISTEXT($N$304),ISTEXT($N$305)),"",IF(OR(9&gt;$N$303,8&gt;$N$304,((8-1)*$N$303+9)&gt;$N$305),"",IF(INDEX($P$305:$W$314,MOD(((8-1)*$N$303+9)-1,10)+1,INT((((8-1)*$N$303+9)-1)/10)+1)="","",INDEX($P$305:$W$314,MOD(((8-1)*$N$303+9)-1,10)+1,INT((((8-1)*$N$303+9)-1)/10)+1)))))</f>
        <v/>
      </c>
      <c r="M312" s="539">
        <f>IF($N$305="","",IF(OR(ISTEXT($N$303),ISTEXT($N$304),ISTEXT($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IF($G$318="","",IF($D$318="Round",$G$318&amp;""" dia",$G$318&amp;""" x "&amp;$I$318&amp;""""))</f>
        <v/>
      </c>
      <c r="G316" s="173" t="n"/>
      <c r="H316" s="525">
        <f>IF(OR($D$318="",$G$318=""),"",IF($D$318="Round",IF(ISTEXT($G$318),"",ROUND(PI()*(($G$318-2*N($K$318))/2)^2/144,3)),IF($I$318="","",IF(OR(ISTEXT($G$318),ISTEXT($I$318)),"",ROUND(($G$318-2*N($K$318))*($I$318-2*N($K$318))/144,3)))))</f>
        <v/>
      </c>
      <c r="I316" s="189" t="n"/>
      <c r="J316" s="189" t="n"/>
      <c r="K316" s="189">
        <f>IF(N(J316)*N(H316)=0,"",ROUND(N(J316)*N(H316),0))</f>
        <v/>
      </c>
      <c r="L316" s="189">
        <f>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IF($N$318="","",IF($D$318="Round",$N$318&amp;" x 2 axes",IF($N$319="","",$N$318&amp;" x "&amp;$N$319)))</f>
        <v/>
      </c>
      <c r="N318" s="534">
        <f>IF(OR($D$318="",$G$318=""),"",IF($D$318="Round",IF(ISTEXT($G$318),"",IF($G$318&lt;=9,6,IF($G$318&lt;=12,8,10))),IF(ISTEXT($G$318),"",IF($G$318&lt;12,2,MIN(10,MAX(3,ROUNDUP($G$318/6,0)))))))</f>
        <v/>
      </c>
      <c r="P318" s="473" t="inlineStr">
        <is>
          <t>Quick entry – type readings in order (row by row of the grid), down this column then the next:</t>
        </is>
      </c>
    </row>
    <row r="319" ht="13.35" customHeight="1" s="162">
      <c r="B319" s="535" t="inlineStr">
        <is>
          <t>Depth↓ Pos→ (in)</t>
        </is>
      </c>
      <c r="C319" s="414" t="n"/>
      <c r="D319" s="535">
        <f>IF(ISTEXT($N$318),"",IF(OR($D$318="",$G$318="",1&gt;$N$318),"",IF($D$318="Round",IF(ISTEXT($G$318),"",ROUND(IF(1&lt;=$N$318/2,$G$318/2*(1-SQRT(($N$318-2*1+1)/$N$318)),$G$318-$G$318/2*(1-SQRT(($N$318-2*($N$318-1+1)+1)/$N$318))),1)),IF(ISTEXT($G$318),"",ROUND((1-0.5)*$G$318/$N$318,1)))))</f>
        <v/>
      </c>
      <c r="E319" s="535">
        <f>IF(ISTEXT($N$318),"",IF(OR($D$318="",$G$318="",2&gt;$N$318),"",IF($D$318="Round",IF(ISTEXT($G$318),"",ROUND(IF(2&lt;=$N$318/2,$G$318/2*(1-SQRT(($N$318-2*2+1)/$N$318)),$G$318-$G$318/2*(1-SQRT(($N$318-2*($N$318-2+1)+1)/$N$318))),1)),IF(ISTEXT($G$318),"",ROUND((2-0.5)*$G$318/$N$318,1)))))</f>
        <v/>
      </c>
      <c r="F319" s="535">
        <f>IF(ISTEXT($N$318),"",IF(OR($D$318="",$G$318="",3&gt;$N$318),"",IF($D$318="Round",IF(ISTEXT($G$318),"",ROUND(IF(3&lt;=$N$318/2,$G$318/2*(1-SQRT(($N$318-2*3+1)/$N$318)),$G$318-$G$318/2*(1-SQRT(($N$318-2*($N$318-3+1)+1)/$N$318))),1)),IF(ISTEXT($G$318),"",ROUND((3-0.5)*$G$318/$N$318,1)))))</f>
        <v/>
      </c>
      <c r="G319" s="535">
        <f>IF(ISTEXT($N$318),"",IF(OR($D$318="",$G$318="",4&gt;$N$318),"",IF($D$318="Round",IF(ISTEXT($G$318),"",ROUND(IF(4&lt;=$N$318/2,$G$318/2*(1-SQRT(($N$318-2*4+1)/$N$318)),$G$318-$G$318/2*(1-SQRT(($N$318-2*($N$318-4+1)+1)/$N$318))),1)),IF(ISTEXT($G$318),"",ROUND((4-0.5)*$G$318/$N$318,1)))))</f>
        <v/>
      </c>
      <c r="H319" s="535">
        <f>IF(ISTEXT($N$318),"",IF(OR($D$318="",$G$318="",5&gt;$N$318),"",IF($D$318="Round",IF(ISTEXT($G$318),"",ROUND(IF(5&lt;=$N$318/2,$G$318/2*(1-SQRT(($N$318-2*5+1)/$N$318)),$G$318-$G$318/2*(1-SQRT(($N$318-2*($N$318-5+1)+1)/$N$318))),1)),IF(ISTEXT($G$318),"",ROUND((5-0.5)*$G$318/$N$318,1)))))</f>
        <v/>
      </c>
      <c r="I319" s="535">
        <f>IF(ISTEXT($N$318),"",IF(OR($D$318="",$G$318="",6&gt;$N$318),"",IF($D$318="Round",IF(ISTEXT($G$318),"",ROUND(IF(6&lt;=$N$318/2,$G$318/2*(1-SQRT(($N$318-2*6+1)/$N$318)),$G$318-$G$318/2*(1-SQRT(($N$318-2*($N$318-6+1)+1)/$N$318))),1)),IF(ISTEXT($G$318),"",ROUND((6-0.5)*$G$318/$N$318,1)))))</f>
        <v/>
      </c>
      <c r="J319" s="535">
        <f>IF(ISTEXT($N$318),"",IF(OR($D$318="",$G$318="",7&gt;$N$318),"",IF($D$318="Round",IF(ISTEXT($G$318),"",ROUND(IF(7&lt;=$N$318/2,$G$318/2*(1-SQRT(($N$318-2*7+1)/$N$318)),$G$318-$G$318/2*(1-SQRT(($N$318-2*($N$318-7+1)+1)/$N$318))),1)),IF(ISTEXT($G$318),"",ROUND((7-0.5)*$G$318/$N$318,1)))))</f>
        <v/>
      </c>
      <c r="K319" s="535">
        <f>IF(ISTEXT($N$318),"",IF(OR($D$318="",$G$318="",8&gt;$N$318),"",IF($D$318="Round",IF(ISTEXT($G$318),"",ROUND(IF(8&lt;=$N$318/2,$G$318/2*(1-SQRT(($N$318-2*8+1)/$N$318)),$G$318-$G$318/2*(1-SQRT(($N$318-2*($N$318-8+1)+1)/$N$318))),1)),IF(ISTEXT($G$318),"",ROUND((8-0.5)*$G$318/$N$318,1)))))</f>
        <v/>
      </c>
      <c r="L319" s="535">
        <f>IF(ISTEXT($N$318),"",IF(OR($D$318="",$G$318="",9&gt;$N$318),"",IF($D$318="Round",IF(ISTEXT($G$318),"",ROUND(IF(9&lt;=$N$318/2,$G$318/2*(1-SQRT(($N$318-2*9+1)/$N$318)),$G$318-$G$318/2*(1-SQRT(($N$318-2*($N$318-9+1)+1)/$N$318))),1)),IF(ISTEXT($G$318),"",ROUND((9-0.5)*$G$318/$N$318,1)))))</f>
        <v/>
      </c>
      <c r="M319" s="535">
        <f>IF(ISTEXT($N$318),"",IF(OR($D$318="",$G$318="",10&gt;$N$318),"",IF($D$318="Round",IF(ISTEXT($G$318),"",ROUND(IF(10&lt;=$N$318/2,$G$318/2*(1-SQRT(($N$318-2*10+1)/$N$318)),$G$318-$G$318/2*(1-SQRT(($N$318-2*($N$318-10+1)+1)/$N$318))),1)),IF(ISTEXT($G$318),"",ROUND((10-0.5)*$G$318/$N$318,1)))))</f>
        <v/>
      </c>
      <c r="N319" s="534">
        <f>IF(OR($D$318="",$G$318=""),"",IF($D$318="Round",2,IF($I$318="","",IF(ISTEXT($I$318),"",IF($I$318&lt;12,2,MIN(8,MAX(3,ROUNDUP($I$318/6,0))))))))</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IF(OR($D$318="",$G$318=""),"",IF($D$318="Round",IF(1=1,"Axis 1 (0°)",IF(1=2,"Axis 2 (90°)","")),IF(ISTEXT($N$319),"",IF(1&gt;$N$319,"",IF(ISTEXT($I$318),"",ROUND((1-0.5)*$I$318/$N$319,1))))))</f>
        <v/>
      </c>
      <c r="C320" s="538" t="n"/>
      <c r="D320" s="539">
        <f>IF($N$320="","",IF(OR(ISTEXT($N$318),ISTEXT($N$319),ISTEXT($N$320)),"",IF(OR(1&gt;$N$318,1&gt;$N$319,((1-1)*$N$318+1)&gt;$N$320),"",IF(INDEX($P$320:$W$329,MOD(((1-1)*$N$318+1)-1,10)+1,INT((((1-1)*$N$318+1)-1)/10)+1)="","",INDEX($P$320:$W$329,MOD(((1-1)*$N$318+1)-1,10)+1,INT((((1-1)*$N$318+1)-1)/10)+1)))))</f>
        <v/>
      </c>
      <c r="E320" s="539">
        <f>IF($N$320="","",IF(OR(ISTEXT($N$318),ISTEXT($N$319),ISTEXT($N$320)),"",IF(OR(2&gt;$N$318,1&gt;$N$319,((1-1)*$N$318+2)&gt;$N$320),"",IF(INDEX($P$320:$W$329,MOD(((1-1)*$N$318+2)-1,10)+1,INT((((1-1)*$N$318+2)-1)/10)+1)="","",INDEX($P$320:$W$329,MOD(((1-1)*$N$318+2)-1,10)+1,INT((((1-1)*$N$318+2)-1)/10)+1)))))</f>
        <v/>
      </c>
      <c r="F320" s="539">
        <f>IF($N$320="","",IF(OR(ISTEXT($N$318),ISTEXT($N$319),ISTEXT($N$320)),"",IF(OR(3&gt;$N$318,1&gt;$N$319,((1-1)*$N$318+3)&gt;$N$320),"",IF(INDEX($P$320:$W$329,MOD(((1-1)*$N$318+3)-1,10)+1,INT((((1-1)*$N$318+3)-1)/10)+1)="","",INDEX($P$320:$W$329,MOD(((1-1)*$N$318+3)-1,10)+1,INT((((1-1)*$N$318+3)-1)/10)+1)))))</f>
        <v/>
      </c>
      <c r="G320" s="539">
        <f>IF($N$320="","",IF(OR(ISTEXT($N$318),ISTEXT($N$319),ISTEXT($N$320)),"",IF(OR(4&gt;$N$318,1&gt;$N$319,((1-1)*$N$318+4)&gt;$N$320),"",IF(INDEX($P$320:$W$329,MOD(((1-1)*$N$318+4)-1,10)+1,INT((((1-1)*$N$318+4)-1)/10)+1)="","",INDEX($P$320:$W$329,MOD(((1-1)*$N$318+4)-1,10)+1,INT((((1-1)*$N$318+4)-1)/10)+1)))))</f>
        <v/>
      </c>
      <c r="H320" s="539">
        <f>IF($N$320="","",IF(OR(ISTEXT($N$318),ISTEXT($N$319),ISTEXT($N$320)),"",IF(OR(5&gt;$N$318,1&gt;$N$319,((1-1)*$N$318+5)&gt;$N$320),"",IF(INDEX($P$320:$W$329,MOD(((1-1)*$N$318+5)-1,10)+1,INT((((1-1)*$N$318+5)-1)/10)+1)="","",INDEX($P$320:$W$329,MOD(((1-1)*$N$318+5)-1,10)+1,INT((((1-1)*$N$318+5)-1)/10)+1)))))</f>
        <v/>
      </c>
      <c r="I320" s="539">
        <f>IF($N$320="","",IF(OR(ISTEXT($N$318),ISTEXT($N$319),ISTEXT($N$320)),"",IF(OR(6&gt;$N$318,1&gt;$N$319,((1-1)*$N$318+6)&gt;$N$320),"",IF(INDEX($P$320:$W$329,MOD(((1-1)*$N$318+6)-1,10)+1,INT((((1-1)*$N$318+6)-1)/10)+1)="","",INDEX($P$320:$W$329,MOD(((1-1)*$N$318+6)-1,10)+1,INT((((1-1)*$N$318+6)-1)/10)+1)))))</f>
        <v/>
      </c>
      <c r="J320" s="539">
        <f>IF($N$320="","",IF(OR(ISTEXT($N$318),ISTEXT($N$319),ISTEXT($N$320)),"",IF(OR(7&gt;$N$318,1&gt;$N$319,((1-1)*$N$318+7)&gt;$N$320),"",IF(INDEX($P$320:$W$329,MOD(((1-1)*$N$318+7)-1,10)+1,INT((((1-1)*$N$318+7)-1)/10)+1)="","",INDEX($P$320:$W$329,MOD(((1-1)*$N$318+7)-1,10)+1,INT((((1-1)*$N$318+7)-1)/10)+1)))))</f>
        <v/>
      </c>
      <c r="K320" s="539">
        <f>IF($N$320="","",IF(OR(ISTEXT($N$318),ISTEXT($N$319),ISTEXT($N$320)),"",IF(OR(8&gt;$N$318,1&gt;$N$319,((1-1)*$N$318+8)&gt;$N$320),"",IF(INDEX($P$320:$W$329,MOD(((1-1)*$N$318+8)-1,10)+1,INT((((1-1)*$N$318+8)-1)/10)+1)="","",INDEX($P$320:$W$329,MOD(((1-1)*$N$318+8)-1,10)+1,INT((((1-1)*$N$318+8)-1)/10)+1)))))</f>
        <v/>
      </c>
      <c r="L320" s="539">
        <f>IF($N$320="","",IF(OR(ISTEXT($N$318),ISTEXT($N$319),ISTEXT($N$320)),"",IF(OR(9&gt;$N$318,1&gt;$N$319,((1-1)*$N$318+9)&gt;$N$320),"",IF(INDEX($P$320:$W$329,MOD(((1-1)*$N$318+9)-1,10)+1,INT((((1-1)*$N$318+9)-1)/10)+1)="","",INDEX($P$320:$W$329,MOD(((1-1)*$N$318+9)-1,10)+1,INT((((1-1)*$N$318+9)-1)/10)+1)))))</f>
        <v/>
      </c>
      <c r="M320" s="539">
        <f>IF($N$320="","",IF(OR(ISTEXT($N$318),ISTEXT($N$319),ISTEXT($N$320)),"",IF(OR(10&gt;$N$318,1&gt;$N$319,((1-1)*$N$318+10)&gt;$N$320),"",IF(INDEX($P$320:$W$329,MOD(((1-1)*$N$318+10)-1,10)+1,INT((((1-1)*$N$318+10)-1)/10)+1)="","",INDEX($P$320:$W$329,MOD(((1-1)*$N$318+10)-1,10)+1,INT((((1-1)*$N$318+10)-1)/10)+1)))))</f>
        <v/>
      </c>
      <c r="N320" s="534">
        <f>IF(OR(N318="",N319=""),"",IF(OR(ISTEXT(N318),ISTEXT(N319)),"",N318*N319))</f>
        <v/>
      </c>
      <c r="P320" s="540" t="n"/>
      <c r="Q320" s="540" t="n"/>
      <c r="R320" s="540" t="n"/>
      <c r="S320" s="540" t="n"/>
      <c r="T320" s="540" t="n"/>
      <c r="U320" s="540" t="n"/>
      <c r="V320" s="540" t="n"/>
      <c r="W320" s="540" t="n"/>
    </row>
    <row r="321" ht="13.35" customHeight="1" s="162">
      <c r="B321" s="537">
        <f>IF(OR($D$318="",$G$318=""),"",IF($D$318="Round",IF(2=1,"Axis 1 (0°)",IF(2=2,"Axis 2 (90°)","")),IF(ISTEXT($N$319),"",IF(2&gt;$N$319,"",IF(ISTEXT($I$318),"",ROUND((2-0.5)*$I$318/$N$319,1))))))</f>
        <v/>
      </c>
      <c r="C321" s="538" t="n"/>
      <c r="D321" s="539">
        <f>IF($N$320="","",IF(OR(ISTEXT($N$318),ISTEXT($N$319),ISTEXT($N$320)),"",IF(OR(1&gt;$N$318,2&gt;$N$319,((2-1)*$N$318+1)&gt;$N$320),"",IF(INDEX($P$320:$W$329,MOD(((2-1)*$N$318+1)-1,10)+1,INT((((2-1)*$N$318+1)-1)/10)+1)="","",INDEX($P$320:$W$329,MOD(((2-1)*$N$318+1)-1,10)+1,INT((((2-1)*$N$318+1)-1)/10)+1)))))</f>
        <v/>
      </c>
      <c r="E321" s="539">
        <f>IF($N$320="","",IF(OR(ISTEXT($N$318),ISTEXT($N$319),ISTEXT($N$320)),"",IF(OR(2&gt;$N$318,2&gt;$N$319,((2-1)*$N$318+2)&gt;$N$320),"",IF(INDEX($P$320:$W$329,MOD(((2-1)*$N$318+2)-1,10)+1,INT((((2-1)*$N$318+2)-1)/10)+1)="","",INDEX($P$320:$W$329,MOD(((2-1)*$N$318+2)-1,10)+1,INT((((2-1)*$N$318+2)-1)/10)+1)))))</f>
        <v/>
      </c>
      <c r="F321" s="539">
        <f>IF($N$320="","",IF(OR(ISTEXT($N$318),ISTEXT($N$319),ISTEXT($N$320)),"",IF(OR(3&gt;$N$318,2&gt;$N$319,((2-1)*$N$318+3)&gt;$N$320),"",IF(INDEX($P$320:$W$329,MOD(((2-1)*$N$318+3)-1,10)+1,INT((((2-1)*$N$318+3)-1)/10)+1)="","",INDEX($P$320:$W$329,MOD(((2-1)*$N$318+3)-1,10)+1,INT((((2-1)*$N$318+3)-1)/10)+1)))))</f>
        <v/>
      </c>
      <c r="G321" s="539">
        <f>IF($N$320="","",IF(OR(ISTEXT($N$318),ISTEXT($N$319),ISTEXT($N$320)),"",IF(OR(4&gt;$N$318,2&gt;$N$319,((2-1)*$N$318+4)&gt;$N$320),"",IF(INDEX($P$320:$W$329,MOD(((2-1)*$N$318+4)-1,10)+1,INT((((2-1)*$N$318+4)-1)/10)+1)="","",INDEX($P$320:$W$329,MOD(((2-1)*$N$318+4)-1,10)+1,INT((((2-1)*$N$318+4)-1)/10)+1)))))</f>
        <v/>
      </c>
      <c r="H321" s="539">
        <f>IF($N$320="","",IF(OR(ISTEXT($N$318),ISTEXT($N$319),ISTEXT($N$320)),"",IF(OR(5&gt;$N$318,2&gt;$N$319,((2-1)*$N$318+5)&gt;$N$320),"",IF(INDEX($P$320:$W$329,MOD(((2-1)*$N$318+5)-1,10)+1,INT((((2-1)*$N$318+5)-1)/10)+1)="","",INDEX($P$320:$W$329,MOD(((2-1)*$N$318+5)-1,10)+1,INT((((2-1)*$N$318+5)-1)/10)+1)))))</f>
        <v/>
      </c>
      <c r="I321" s="539">
        <f>IF($N$320="","",IF(OR(ISTEXT($N$318),ISTEXT($N$319),ISTEXT($N$320)),"",IF(OR(6&gt;$N$318,2&gt;$N$319,((2-1)*$N$318+6)&gt;$N$320),"",IF(INDEX($P$320:$W$329,MOD(((2-1)*$N$318+6)-1,10)+1,INT((((2-1)*$N$318+6)-1)/10)+1)="","",INDEX($P$320:$W$329,MOD(((2-1)*$N$318+6)-1,10)+1,INT((((2-1)*$N$318+6)-1)/10)+1)))))</f>
        <v/>
      </c>
      <c r="J321" s="539">
        <f>IF($N$320="","",IF(OR(ISTEXT($N$318),ISTEXT($N$319),ISTEXT($N$320)),"",IF(OR(7&gt;$N$318,2&gt;$N$319,((2-1)*$N$318+7)&gt;$N$320),"",IF(INDEX($P$320:$W$329,MOD(((2-1)*$N$318+7)-1,10)+1,INT((((2-1)*$N$318+7)-1)/10)+1)="","",INDEX($P$320:$W$329,MOD(((2-1)*$N$318+7)-1,10)+1,INT((((2-1)*$N$318+7)-1)/10)+1)))))</f>
        <v/>
      </c>
      <c r="K321" s="539">
        <f>IF($N$320="","",IF(OR(ISTEXT($N$318),ISTEXT($N$319),ISTEXT($N$320)),"",IF(OR(8&gt;$N$318,2&gt;$N$319,((2-1)*$N$318+8)&gt;$N$320),"",IF(INDEX($P$320:$W$329,MOD(((2-1)*$N$318+8)-1,10)+1,INT((((2-1)*$N$318+8)-1)/10)+1)="","",INDEX($P$320:$W$329,MOD(((2-1)*$N$318+8)-1,10)+1,INT((((2-1)*$N$318+8)-1)/10)+1)))))</f>
        <v/>
      </c>
      <c r="L321" s="539">
        <f>IF($N$320="","",IF(OR(ISTEXT($N$318),ISTEXT($N$319),ISTEXT($N$320)),"",IF(OR(9&gt;$N$318,2&gt;$N$319,((2-1)*$N$318+9)&gt;$N$320),"",IF(INDEX($P$320:$W$329,MOD(((2-1)*$N$318+9)-1,10)+1,INT((((2-1)*$N$318+9)-1)/10)+1)="","",INDEX($P$320:$W$329,MOD(((2-1)*$N$318+9)-1,10)+1,INT((((2-1)*$N$318+9)-1)/10)+1)))))</f>
        <v/>
      </c>
      <c r="M321" s="539">
        <f>IF($N$320="","",IF(OR(ISTEXT($N$318),ISTEXT($N$319),ISTEXT($N$320)),"",IF(OR(10&gt;$N$318,2&gt;$N$319,((2-1)*$N$318+10)&gt;$N$320),"",IF(INDEX($P$320:$W$329,MOD(((2-1)*$N$318+10)-1,10)+1,INT((((2-1)*$N$318+10)-1)/10)+1)="","",INDEX($P$320:$W$329,MOD(((2-1)*$N$318+10)-1,10)+1,INT((((2-1)*$N$318+10)-1)/10)+1)))))</f>
        <v/>
      </c>
      <c r="P321" s="540" t="n"/>
      <c r="Q321" s="540" t="n"/>
      <c r="R321" s="540" t="n"/>
      <c r="S321" s="540" t="n"/>
      <c r="T321" s="540" t="n"/>
      <c r="U321" s="540" t="n"/>
      <c r="V321" s="540" t="n"/>
      <c r="W321" s="540" t="n"/>
    </row>
    <row r="322" ht="13.35" customHeight="1" s="162">
      <c r="B322" s="537">
        <f>IF(OR($D$318="",$G$318=""),"",IF($D$318="Round",IF(3=1,"Axis 1 (0°)",IF(3=2,"Axis 2 (90°)","")),IF(ISTEXT($N$319),"",IF(3&gt;$N$319,"",IF(ISTEXT($I$318),"",ROUND((3-0.5)*$I$318/$N$319,1))))))</f>
        <v/>
      </c>
      <c r="C322" s="538" t="n"/>
      <c r="D322" s="539">
        <f>IF($N$320="","",IF(OR(ISTEXT($N$318),ISTEXT($N$319),ISTEXT($N$320)),"",IF(OR(1&gt;$N$318,3&gt;$N$319,((3-1)*$N$318+1)&gt;$N$320),"",IF(INDEX($P$320:$W$329,MOD(((3-1)*$N$318+1)-1,10)+1,INT((((3-1)*$N$318+1)-1)/10)+1)="","",INDEX($P$320:$W$329,MOD(((3-1)*$N$318+1)-1,10)+1,INT((((3-1)*$N$318+1)-1)/10)+1)))))</f>
        <v/>
      </c>
      <c r="E322" s="539">
        <f>IF($N$320="","",IF(OR(ISTEXT($N$318),ISTEXT($N$319),ISTEXT($N$320)),"",IF(OR(2&gt;$N$318,3&gt;$N$319,((3-1)*$N$318+2)&gt;$N$320),"",IF(INDEX($P$320:$W$329,MOD(((3-1)*$N$318+2)-1,10)+1,INT((((3-1)*$N$318+2)-1)/10)+1)="","",INDEX($P$320:$W$329,MOD(((3-1)*$N$318+2)-1,10)+1,INT((((3-1)*$N$318+2)-1)/10)+1)))))</f>
        <v/>
      </c>
      <c r="F322" s="539">
        <f>IF($N$320="","",IF(OR(ISTEXT($N$318),ISTEXT($N$319),ISTEXT($N$320)),"",IF(OR(3&gt;$N$318,3&gt;$N$319,((3-1)*$N$318+3)&gt;$N$320),"",IF(INDEX($P$320:$W$329,MOD(((3-1)*$N$318+3)-1,10)+1,INT((((3-1)*$N$318+3)-1)/10)+1)="","",INDEX($P$320:$W$329,MOD(((3-1)*$N$318+3)-1,10)+1,INT((((3-1)*$N$318+3)-1)/10)+1)))))</f>
        <v/>
      </c>
      <c r="G322" s="539">
        <f>IF($N$320="","",IF(OR(ISTEXT($N$318),ISTEXT($N$319),ISTEXT($N$320)),"",IF(OR(4&gt;$N$318,3&gt;$N$319,((3-1)*$N$318+4)&gt;$N$320),"",IF(INDEX($P$320:$W$329,MOD(((3-1)*$N$318+4)-1,10)+1,INT((((3-1)*$N$318+4)-1)/10)+1)="","",INDEX($P$320:$W$329,MOD(((3-1)*$N$318+4)-1,10)+1,INT((((3-1)*$N$318+4)-1)/10)+1)))))</f>
        <v/>
      </c>
      <c r="H322" s="539">
        <f>IF($N$320="","",IF(OR(ISTEXT($N$318),ISTEXT($N$319),ISTEXT($N$320)),"",IF(OR(5&gt;$N$318,3&gt;$N$319,((3-1)*$N$318+5)&gt;$N$320),"",IF(INDEX($P$320:$W$329,MOD(((3-1)*$N$318+5)-1,10)+1,INT((((3-1)*$N$318+5)-1)/10)+1)="","",INDEX($P$320:$W$329,MOD(((3-1)*$N$318+5)-1,10)+1,INT((((3-1)*$N$318+5)-1)/10)+1)))))</f>
        <v/>
      </c>
      <c r="I322" s="539">
        <f>IF($N$320="","",IF(OR(ISTEXT($N$318),ISTEXT($N$319),ISTEXT($N$320)),"",IF(OR(6&gt;$N$318,3&gt;$N$319,((3-1)*$N$318+6)&gt;$N$320),"",IF(INDEX($P$320:$W$329,MOD(((3-1)*$N$318+6)-1,10)+1,INT((((3-1)*$N$318+6)-1)/10)+1)="","",INDEX($P$320:$W$329,MOD(((3-1)*$N$318+6)-1,10)+1,INT((((3-1)*$N$318+6)-1)/10)+1)))))</f>
        <v/>
      </c>
      <c r="J322" s="539">
        <f>IF($N$320="","",IF(OR(ISTEXT($N$318),ISTEXT($N$319),ISTEXT($N$320)),"",IF(OR(7&gt;$N$318,3&gt;$N$319,((3-1)*$N$318+7)&gt;$N$320),"",IF(INDEX($P$320:$W$329,MOD(((3-1)*$N$318+7)-1,10)+1,INT((((3-1)*$N$318+7)-1)/10)+1)="","",INDEX($P$320:$W$329,MOD(((3-1)*$N$318+7)-1,10)+1,INT((((3-1)*$N$318+7)-1)/10)+1)))))</f>
        <v/>
      </c>
      <c r="K322" s="539">
        <f>IF($N$320="","",IF(OR(ISTEXT($N$318),ISTEXT($N$319),ISTEXT($N$320)),"",IF(OR(8&gt;$N$318,3&gt;$N$319,((3-1)*$N$318+8)&gt;$N$320),"",IF(INDEX($P$320:$W$329,MOD(((3-1)*$N$318+8)-1,10)+1,INT((((3-1)*$N$318+8)-1)/10)+1)="","",INDEX($P$320:$W$329,MOD(((3-1)*$N$318+8)-1,10)+1,INT((((3-1)*$N$318+8)-1)/10)+1)))))</f>
        <v/>
      </c>
      <c r="L322" s="539">
        <f>IF($N$320="","",IF(OR(ISTEXT($N$318),ISTEXT($N$319),ISTEXT($N$320)),"",IF(OR(9&gt;$N$318,3&gt;$N$319,((3-1)*$N$318+9)&gt;$N$320),"",IF(INDEX($P$320:$W$329,MOD(((3-1)*$N$318+9)-1,10)+1,INT((((3-1)*$N$318+9)-1)/10)+1)="","",INDEX($P$320:$W$329,MOD(((3-1)*$N$318+9)-1,10)+1,INT((((3-1)*$N$318+9)-1)/10)+1)))))</f>
        <v/>
      </c>
      <c r="M322" s="539">
        <f>IF($N$320="","",IF(OR(ISTEXT($N$318),ISTEXT($N$319),ISTEXT($N$320)),"",IF(OR(10&gt;$N$318,3&gt;$N$319,((3-1)*$N$318+10)&gt;$N$320),"",IF(INDEX($P$320:$W$329,MOD(((3-1)*$N$318+10)-1,10)+1,INT((((3-1)*$N$318+10)-1)/10)+1)="","",INDEX($P$320:$W$329,MOD(((3-1)*$N$318+10)-1,10)+1,INT((((3-1)*$N$318+10)-1)/10)+1)))))</f>
        <v/>
      </c>
      <c r="P322" s="540" t="n"/>
      <c r="Q322" s="540" t="n"/>
      <c r="R322" s="540" t="n"/>
      <c r="S322" s="540" t="n"/>
      <c r="T322" s="540" t="n"/>
      <c r="U322" s="540" t="n"/>
      <c r="V322" s="540" t="n"/>
      <c r="W322" s="540" t="n"/>
    </row>
    <row r="323" ht="13.35" customHeight="1" s="162">
      <c r="B323" s="537">
        <f>IF(OR($D$318="",$G$318=""),"",IF($D$318="Round",IF(4=1,"Axis 1 (0°)",IF(4=2,"Axis 2 (90°)","")),IF(ISTEXT($N$319),"",IF(4&gt;$N$319,"",IF(ISTEXT($I$318),"",ROUND((4-0.5)*$I$318/$N$319,1))))))</f>
        <v/>
      </c>
      <c r="C323" s="538" t="n"/>
      <c r="D323" s="539">
        <f>IF($N$320="","",IF(OR(ISTEXT($N$318),ISTEXT($N$319),ISTEXT($N$320)),"",IF(OR(1&gt;$N$318,4&gt;$N$319,((4-1)*$N$318+1)&gt;$N$320),"",IF(INDEX($P$320:$W$329,MOD(((4-1)*$N$318+1)-1,10)+1,INT((((4-1)*$N$318+1)-1)/10)+1)="","",INDEX($P$320:$W$329,MOD(((4-1)*$N$318+1)-1,10)+1,INT((((4-1)*$N$318+1)-1)/10)+1)))))</f>
        <v/>
      </c>
      <c r="E323" s="539">
        <f>IF($N$320="","",IF(OR(ISTEXT($N$318),ISTEXT($N$319),ISTEXT($N$320)),"",IF(OR(2&gt;$N$318,4&gt;$N$319,((4-1)*$N$318+2)&gt;$N$320),"",IF(INDEX($P$320:$W$329,MOD(((4-1)*$N$318+2)-1,10)+1,INT((((4-1)*$N$318+2)-1)/10)+1)="","",INDEX($P$320:$W$329,MOD(((4-1)*$N$318+2)-1,10)+1,INT((((4-1)*$N$318+2)-1)/10)+1)))))</f>
        <v/>
      </c>
      <c r="F323" s="539">
        <f>IF($N$320="","",IF(OR(ISTEXT($N$318),ISTEXT($N$319),ISTEXT($N$320)),"",IF(OR(3&gt;$N$318,4&gt;$N$319,((4-1)*$N$318+3)&gt;$N$320),"",IF(INDEX($P$320:$W$329,MOD(((4-1)*$N$318+3)-1,10)+1,INT((((4-1)*$N$318+3)-1)/10)+1)="","",INDEX($P$320:$W$329,MOD(((4-1)*$N$318+3)-1,10)+1,INT((((4-1)*$N$318+3)-1)/10)+1)))))</f>
        <v/>
      </c>
      <c r="G323" s="539">
        <f>IF($N$320="","",IF(OR(ISTEXT($N$318),ISTEXT($N$319),ISTEXT($N$320)),"",IF(OR(4&gt;$N$318,4&gt;$N$319,((4-1)*$N$318+4)&gt;$N$320),"",IF(INDEX($P$320:$W$329,MOD(((4-1)*$N$318+4)-1,10)+1,INT((((4-1)*$N$318+4)-1)/10)+1)="","",INDEX($P$320:$W$329,MOD(((4-1)*$N$318+4)-1,10)+1,INT((((4-1)*$N$318+4)-1)/10)+1)))))</f>
        <v/>
      </c>
      <c r="H323" s="539">
        <f>IF($N$320="","",IF(OR(ISTEXT($N$318),ISTEXT($N$319),ISTEXT($N$320)),"",IF(OR(5&gt;$N$318,4&gt;$N$319,((4-1)*$N$318+5)&gt;$N$320),"",IF(INDEX($P$320:$W$329,MOD(((4-1)*$N$318+5)-1,10)+1,INT((((4-1)*$N$318+5)-1)/10)+1)="","",INDEX($P$320:$W$329,MOD(((4-1)*$N$318+5)-1,10)+1,INT((((4-1)*$N$318+5)-1)/10)+1)))))</f>
        <v/>
      </c>
      <c r="I323" s="539">
        <f>IF($N$320="","",IF(OR(ISTEXT($N$318),ISTEXT($N$319),ISTEXT($N$320)),"",IF(OR(6&gt;$N$318,4&gt;$N$319,((4-1)*$N$318+6)&gt;$N$320),"",IF(INDEX($P$320:$W$329,MOD(((4-1)*$N$318+6)-1,10)+1,INT((((4-1)*$N$318+6)-1)/10)+1)="","",INDEX($P$320:$W$329,MOD(((4-1)*$N$318+6)-1,10)+1,INT((((4-1)*$N$318+6)-1)/10)+1)))))</f>
        <v/>
      </c>
      <c r="J323" s="539">
        <f>IF($N$320="","",IF(OR(ISTEXT($N$318),ISTEXT($N$319),ISTEXT($N$320)),"",IF(OR(7&gt;$N$318,4&gt;$N$319,((4-1)*$N$318+7)&gt;$N$320),"",IF(INDEX($P$320:$W$329,MOD(((4-1)*$N$318+7)-1,10)+1,INT((((4-1)*$N$318+7)-1)/10)+1)="","",INDEX($P$320:$W$329,MOD(((4-1)*$N$318+7)-1,10)+1,INT((((4-1)*$N$318+7)-1)/10)+1)))))</f>
        <v/>
      </c>
      <c r="K323" s="539">
        <f>IF($N$320="","",IF(OR(ISTEXT($N$318),ISTEXT($N$319),ISTEXT($N$320)),"",IF(OR(8&gt;$N$318,4&gt;$N$319,((4-1)*$N$318+8)&gt;$N$320),"",IF(INDEX($P$320:$W$329,MOD(((4-1)*$N$318+8)-1,10)+1,INT((((4-1)*$N$318+8)-1)/10)+1)="","",INDEX($P$320:$W$329,MOD(((4-1)*$N$318+8)-1,10)+1,INT((((4-1)*$N$318+8)-1)/10)+1)))))</f>
        <v/>
      </c>
      <c r="L323" s="539">
        <f>IF($N$320="","",IF(OR(ISTEXT($N$318),ISTEXT($N$319),ISTEXT($N$320)),"",IF(OR(9&gt;$N$318,4&gt;$N$319,((4-1)*$N$318+9)&gt;$N$320),"",IF(INDEX($P$320:$W$329,MOD(((4-1)*$N$318+9)-1,10)+1,INT((((4-1)*$N$318+9)-1)/10)+1)="","",INDEX($P$320:$W$329,MOD(((4-1)*$N$318+9)-1,10)+1,INT((((4-1)*$N$318+9)-1)/10)+1)))))</f>
        <v/>
      </c>
      <c r="M323" s="539">
        <f>IF($N$320="","",IF(OR(ISTEXT($N$318),ISTEXT($N$319),ISTEXT($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IF(OR($D$318="",$G$318=""),"",IF($D$318="Round",IF(5=1,"Axis 1 (0°)",IF(5=2,"Axis 2 (90°)","")),IF(ISTEXT($N$319),"",IF(5&gt;$N$319,"",IF(ISTEXT($I$318),"",ROUND((5-0.5)*$I$318/$N$319,1))))))</f>
        <v/>
      </c>
      <c r="C324" s="538" t="n"/>
      <c r="D324" s="539">
        <f>IF($N$320="","",IF(OR(ISTEXT($N$318),ISTEXT($N$319),ISTEXT($N$320)),"",IF(OR(1&gt;$N$318,5&gt;$N$319,((5-1)*$N$318+1)&gt;$N$320),"",IF(INDEX($P$320:$W$329,MOD(((5-1)*$N$318+1)-1,10)+1,INT((((5-1)*$N$318+1)-1)/10)+1)="","",INDEX($P$320:$W$329,MOD(((5-1)*$N$318+1)-1,10)+1,INT((((5-1)*$N$318+1)-1)/10)+1)))))</f>
        <v/>
      </c>
      <c r="E324" s="539">
        <f>IF($N$320="","",IF(OR(ISTEXT($N$318),ISTEXT($N$319),ISTEXT($N$320)),"",IF(OR(2&gt;$N$318,5&gt;$N$319,((5-1)*$N$318+2)&gt;$N$320),"",IF(INDEX($P$320:$W$329,MOD(((5-1)*$N$318+2)-1,10)+1,INT((((5-1)*$N$318+2)-1)/10)+1)="","",INDEX($P$320:$W$329,MOD(((5-1)*$N$318+2)-1,10)+1,INT((((5-1)*$N$318+2)-1)/10)+1)))))</f>
        <v/>
      </c>
      <c r="F324" s="539">
        <f>IF($N$320="","",IF(OR(ISTEXT($N$318),ISTEXT($N$319),ISTEXT($N$320)),"",IF(OR(3&gt;$N$318,5&gt;$N$319,((5-1)*$N$318+3)&gt;$N$320),"",IF(INDEX($P$320:$W$329,MOD(((5-1)*$N$318+3)-1,10)+1,INT((((5-1)*$N$318+3)-1)/10)+1)="","",INDEX($P$320:$W$329,MOD(((5-1)*$N$318+3)-1,10)+1,INT((((5-1)*$N$318+3)-1)/10)+1)))))</f>
        <v/>
      </c>
      <c r="G324" s="539">
        <f>IF($N$320="","",IF(OR(ISTEXT($N$318),ISTEXT($N$319),ISTEXT($N$320)),"",IF(OR(4&gt;$N$318,5&gt;$N$319,((5-1)*$N$318+4)&gt;$N$320),"",IF(INDEX($P$320:$W$329,MOD(((5-1)*$N$318+4)-1,10)+1,INT((((5-1)*$N$318+4)-1)/10)+1)="","",INDEX($P$320:$W$329,MOD(((5-1)*$N$318+4)-1,10)+1,INT((((5-1)*$N$318+4)-1)/10)+1)))))</f>
        <v/>
      </c>
      <c r="H324" s="539">
        <f>IF($N$320="","",IF(OR(ISTEXT($N$318),ISTEXT($N$319),ISTEXT($N$320)),"",IF(OR(5&gt;$N$318,5&gt;$N$319,((5-1)*$N$318+5)&gt;$N$320),"",IF(INDEX($P$320:$W$329,MOD(((5-1)*$N$318+5)-1,10)+1,INT((((5-1)*$N$318+5)-1)/10)+1)="","",INDEX($P$320:$W$329,MOD(((5-1)*$N$318+5)-1,10)+1,INT((((5-1)*$N$318+5)-1)/10)+1)))))</f>
        <v/>
      </c>
      <c r="I324" s="539">
        <f>IF($N$320="","",IF(OR(ISTEXT($N$318),ISTEXT($N$319),ISTEXT($N$320)),"",IF(OR(6&gt;$N$318,5&gt;$N$319,((5-1)*$N$318+6)&gt;$N$320),"",IF(INDEX($P$320:$W$329,MOD(((5-1)*$N$318+6)-1,10)+1,INT((((5-1)*$N$318+6)-1)/10)+1)="","",INDEX($P$320:$W$329,MOD(((5-1)*$N$318+6)-1,10)+1,INT((((5-1)*$N$318+6)-1)/10)+1)))))</f>
        <v/>
      </c>
      <c r="J324" s="539">
        <f>IF($N$320="","",IF(OR(ISTEXT($N$318),ISTEXT($N$319),ISTEXT($N$320)),"",IF(OR(7&gt;$N$318,5&gt;$N$319,((5-1)*$N$318+7)&gt;$N$320),"",IF(INDEX($P$320:$W$329,MOD(((5-1)*$N$318+7)-1,10)+1,INT((((5-1)*$N$318+7)-1)/10)+1)="","",INDEX($P$320:$W$329,MOD(((5-1)*$N$318+7)-1,10)+1,INT((((5-1)*$N$318+7)-1)/10)+1)))))</f>
        <v/>
      </c>
      <c r="K324" s="539">
        <f>IF($N$320="","",IF(OR(ISTEXT($N$318),ISTEXT($N$319),ISTEXT($N$320)),"",IF(OR(8&gt;$N$318,5&gt;$N$319,((5-1)*$N$318+8)&gt;$N$320),"",IF(INDEX($P$320:$W$329,MOD(((5-1)*$N$318+8)-1,10)+1,INT((((5-1)*$N$318+8)-1)/10)+1)="","",INDEX($P$320:$W$329,MOD(((5-1)*$N$318+8)-1,10)+1,INT((((5-1)*$N$318+8)-1)/10)+1)))))</f>
        <v/>
      </c>
      <c r="L324" s="539">
        <f>IF($N$320="","",IF(OR(ISTEXT($N$318),ISTEXT($N$319),ISTEXT($N$320)),"",IF(OR(9&gt;$N$318,5&gt;$N$319,((5-1)*$N$318+9)&gt;$N$320),"",IF(INDEX($P$320:$W$329,MOD(((5-1)*$N$318+9)-1,10)+1,INT((((5-1)*$N$318+9)-1)/10)+1)="","",INDEX($P$320:$W$329,MOD(((5-1)*$N$318+9)-1,10)+1,INT((((5-1)*$N$318+9)-1)/10)+1)))))</f>
        <v/>
      </c>
      <c r="M324" s="539">
        <f>IF($N$320="","",IF(OR(ISTEXT($N$318),ISTEXT($N$319),ISTEXT($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IF(OR($D$318="",$G$318=""),"",IF($D$318="Round",IF(6=1,"Axis 1 (0°)",IF(6=2,"Axis 2 (90°)","")),IF(ISTEXT($N$319),"",IF(6&gt;$N$319,"",IF(ISTEXT($I$318),"",ROUND((6-0.5)*$I$318/$N$319,1))))))</f>
        <v/>
      </c>
      <c r="C325" s="538" t="n"/>
      <c r="D325" s="539">
        <f>IF($N$320="","",IF(OR(ISTEXT($N$318),ISTEXT($N$319),ISTEXT($N$320)),"",IF(OR(1&gt;$N$318,6&gt;$N$319,((6-1)*$N$318+1)&gt;$N$320),"",IF(INDEX($P$320:$W$329,MOD(((6-1)*$N$318+1)-1,10)+1,INT((((6-1)*$N$318+1)-1)/10)+1)="","",INDEX($P$320:$W$329,MOD(((6-1)*$N$318+1)-1,10)+1,INT((((6-1)*$N$318+1)-1)/10)+1)))))</f>
        <v/>
      </c>
      <c r="E325" s="539">
        <f>IF($N$320="","",IF(OR(ISTEXT($N$318),ISTEXT($N$319),ISTEXT($N$320)),"",IF(OR(2&gt;$N$318,6&gt;$N$319,((6-1)*$N$318+2)&gt;$N$320),"",IF(INDEX($P$320:$W$329,MOD(((6-1)*$N$318+2)-1,10)+1,INT((((6-1)*$N$318+2)-1)/10)+1)="","",INDEX($P$320:$W$329,MOD(((6-1)*$N$318+2)-1,10)+1,INT((((6-1)*$N$318+2)-1)/10)+1)))))</f>
        <v/>
      </c>
      <c r="F325" s="539">
        <f>IF($N$320="","",IF(OR(ISTEXT($N$318),ISTEXT($N$319),ISTEXT($N$320)),"",IF(OR(3&gt;$N$318,6&gt;$N$319,((6-1)*$N$318+3)&gt;$N$320),"",IF(INDEX($P$320:$W$329,MOD(((6-1)*$N$318+3)-1,10)+1,INT((((6-1)*$N$318+3)-1)/10)+1)="","",INDEX($P$320:$W$329,MOD(((6-1)*$N$318+3)-1,10)+1,INT((((6-1)*$N$318+3)-1)/10)+1)))))</f>
        <v/>
      </c>
      <c r="G325" s="539">
        <f>IF($N$320="","",IF(OR(ISTEXT($N$318),ISTEXT($N$319),ISTEXT($N$320)),"",IF(OR(4&gt;$N$318,6&gt;$N$319,((6-1)*$N$318+4)&gt;$N$320),"",IF(INDEX($P$320:$W$329,MOD(((6-1)*$N$318+4)-1,10)+1,INT((((6-1)*$N$318+4)-1)/10)+1)="","",INDEX($P$320:$W$329,MOD(((6-1)*$N$318+4)-1,10)+1,INT((((6-1)*$N$318+4)-1)/10)+1)))))</f>
        <v/>
      </c>
      <c r="H325" s="539">
        <f>IF($N$320="","",IF(OR(ISTEXT($N$318),ISTEXT($N$319),ISTEXT($N$320)),"",IF(OR(5&gt;$N$318,6&gt;$N$319,((6-1)*$N$318+5)&gt;$N$320),"",IF(INDEX($P$320:$W$329,MOD(((6-1)*$N$318+5)-1,10)+1,INT((((6-1)*$N$318+5)-1)/10)+1)="","",INDEX($P$320:$W$329,MOD(((6-1)*$N$318+5)-1,10)+1,INT((((6-1)*$N$318+5)-1)/10)+1)))))</f>
        <v/>
      </c>
      <c r="I325" s="539">
        <f>IF($N$320="","",IF(OR(ISTEXT($N$318),ISTEXT($N$319),ISTEXT($N$320)),"",IF(OR(6&gt;$N$318,6&gt;$N$319,((6-1)*$N$318+6)&gt;$N$320),"",IF(INDEX($P$320:$W$329,MOD(((6-1)*$N$318+6)-1,10)+1,INT((((6-1)*$N$318+6)-1)/10)+1)="","",INDEX($P$320:$W$329,MOD(((6-1)*$N$318+6)-1,10)+1,INT((((6-1)*$N$318+6)-1)/10)+1)))))</f>
        <v/>
      </c>
      <c r="J325" s="539">
        <f>IF($N$320="","",IF(OR(ISTEXT($N$318),ISTEXT($N$319),ISTEXT($N$320)),"",IF(OR(7&gt;$N$318,6&gt;$N$319,((6-1)*$N$318+7)&gt;$N$320),"",IF(INDEX($P$320:$W$329,MOD(((6-1)*$N$318+7)-1,10)+1,INT((((6-1)*$N$318+7)-1)/10)+1)="","",INDEX($P$320:$W$329,MOD(((6-1)*$N$318+7)-1,10)+1,INT((((6-1)*$N$318+7)-1)/10)+1)))))</f>
        <v/>
      </c>
      <c r="K325" s="539">
        <f>IF($N$320="","",IF(OR(ISTEXT($N$318),ISTEXT($N$319),ISTEXT($N$320)),"",IF(OR(8&gt;$N$318,6&gt;$N$319,((6-1)*$N$318+8)&gt;$N$320),"",IF(INDEX($P$320:$W$329,MOD(((6-1)*$N$318+8)-1,10)+1,INT((((6-1)*$N$318+8)-1)/10)+1)="","",INDEX($P$320:$W$329,MOD(((6-1)*$N$318+8)-1,10)+1,INT((((6-1)*$N$318+8)-1)/10)+1)))))</f>
        <v/>
      </c>
      <c r="L325" s="539">
        <f>IF($N$320="","",IF(OR(ISTEXT($N$318),ISTEXT($N$319),ISTEXT($N$320)),"",IF(OR(9&gt;$N$318,6&gt;$N$319,((6-1)*$N$318+9)&gt;$N$320),"",IF(INDEX($P$320:$W$329,MOD(((6-1)*$N$318+9)-1,10)+1,INT((((6-1)*$N$318+9)-1)/10)+1)="","",INDEX($P$320:$W$329,MOD(((6-1)*$N$318+9)-1,10)+1,INT((((6-1)*$N$318+9)-1)/10)+1)))))</f>
        <v/>
      </c>
      <c r="M325" s="539">
        <f>IF($N$320="","",IF(OR(ISTEXT($N$318),ISTEXT($N$319),ISTEXT($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IF(OR($D$318="",$G$318=""),"",IF($D$318="Round",IF(7=1,"Axis 1 (0°)",IF(7=2,"Axis 2 (90°)","")),IF(ISTEXT($N$319),"",IF(7&gt;$N$319,"",IF(ISTEXT($I$318),"",ROUND((7-0.5)*$I$318/$N$319,1))))))</f>
        <v/>
      </c>
      <c r="C326" s="538" t="n"/>
      <c r="D326" s="539">
        <f>IF($N$320="","",IF(OR(ISTEXT($N$318),ISTEXT($N$319),ISTEXT($N$320)),"",IF(OR(1&gt;$N$318,7&gt;$N$319,((7-1)*$N$318+1)&gt;$N$320),"",IF(INDEX($P$320:$W$329,MOD(((7-1)*$N$318+1)-1,10)+1,INT((((7-1)*$N$318+1)-1)/10)+1)="","",INDEX($P$320:$W$329,MOD(((7-1)*$N$318+1)-1,10)+1,INT((((7-1)*$N$318+1)-1)/10)+1)))))</f>
        <v/>
      </c>
      <c r="E326" s="539">
        <f>IF($N$320="","",IF(OR(ISTEXT($N$318),ISTEXT($N$319),ISTEXT($N$320)),"",IF(OR(2&gt;$N$318,7&gt;$N$319,((7-1)*$N$318+2)&gt;$N$320),"",IF(INDEX($P$320:$W$329,MOD(((7-1)*$N$318+2)-1,10)+1,INT((((7-1)*$N$318+2)-1)/10)+1)="","",INDEX($P$320:$W$329,MOD(((7-1)*$N$318+2)-1,10)+1,INT((((7-1)*$N$318+2)-1)/10)+1)))))</f>
        <v/>
      </c>
      <c r="F326" s="539">
        <f>IF($N$320="","",IF(OR(ISTEXT($N$318),ISTEXT($N$319),ISTEXT($N$320)),"",IF(OR(3&gt;$N$318,7&gt;$N$319,((7-1)*$N$318+3)&gt;$N$320),"",IF(INDEX($P$320:$W$329,MOD(((7-1)*$N$318+3)-1,10)+1,INT((((7-1)*$N$318+3)-1)/10)+1)="","",INDEX($P$320:$W$329,MOD(((7-1)*$N$318+3)-1,10)+1,INT((((7-1)*$N$318+3)-1)/10)+1)))))</f>
        <v/>
      </c>
      <c r="G326" s="539">
        <f>IF($N$320="","",IF(OR(ISTEXT($N$318),ISTEXT($N$319),ISTEXT($N$320)),"",IF(OR(4&gt;$N$318,7&gt;$N$319,((7-1)*$N$318+4)&gt;$N$320),"",IF(INDEX($P$320:$W$329,MOD(((7-1)*$N$318+4)-1,10)+1,INT((((7-1)*$N$318+4)-1)/10)+1)="","",INDEX($P$320:$W$329,MOD(((7-1)*$N$318+4)-1,10)+1,INT((((7-1)*$N$318+4)-1)/10)+1)))))</f>
        <v/>
      </c>
      <c r="H326" s="539">
        <f>IF($N$320="","",IF(OR(ISTEXT($N$318),ISTEXT($N$319),ISTEXT($N$320)),"",IF(OR(5&gt;$N$318,7&gt;$N$319,((7-1)*$N$318+5)&gt;$N$320),"",IF(INDEX($P$320:$W$329,MOD(((7-1)*$N$318+5)-1,10)+1,INT((((7-1)*$N$318+5)-1)/10)+1)="","",INDEX($P$320:$W$329,MOD(((7-1)*$N$318+5)-1,10)+1,INT((((7-1)*$N$318+5)-1)/10)+1)))))</f>
        <v/>
      </c>
      <c r="I326" s="539">
        <f>IF($N$320="","",IF(OR(ISTEXT($N$318),ISTEXT($N$319),ISTEXT($N$320)),"",IF(OR(6&gt;$N$318,7&gt;$N$319,((7-1)*$N$318+6)&gt;$N$320),"",IF(INDEX($P$320:$W$329,MOD(((7-1)*$N$318+6)-1,10)+1,INT((((7-1)*$N$318+6)-1)/10)+1)="","",INDEX($P$320:$W$329,MOD(((7-1)*$N$318+6)-1,10)+1,INT((((7-1)*$N$318+6)-1)/10)+1)))))</f>
        <v/>
      </c>
      <c r="J326" s="539">
        <f>IF($N$320="","",IF(OR(ISTEXT($N$318),ISTEXT($N$319),ISTEXT($N$320)),"",IF(OR(7&gt;$N$318,7&gt;$N$319,((7-1)*$N$318+7)&gt;$N$320),"",IF(INDEX($P$320:$W$329,MOD(((7-1)*$N$318+7)-1,10)+1,INT((((7-1)*$N$318+7)-1)/10)+1)="","",INDEX($P$320:$W$329,MOD(((7-1)*$N$318+7)-1,10)+1,INT((((7-1)*$N$318+7)-1)/10)+1)))))</f>
        <v/>
      </c>
      <c r="K326" s="539">
        <f>IF($N$320="","",IF(OR(ISTEXT($N$318),ISTEXT($N$319),ISTEXT($N$320)),"",IF(OR(8&gt;$N$318,7&gt;$N$319,((7-1)*$N$318+8)&gt;$N$320),"",IF(INDEX($P$320:$W$329,MOD(((7-1)*$N$318+8)-1,10)+1,INT((((7-1)*$N$318+8)-1)/10)+1)="","",INDEX($P$320:$W$329,MOD(((7-1)*$N$318+8)-1,10)+1,INT((((7-1)*$N$318+8)-1)/10)+1)))))</f>
        <v/>
      </c>
      <c r="L326" s="539">
        <f>IF($N$320="","",IF(OR(ISTEXT($N$318),ISTEXT($N$319),ISTEXT($N$320)),"",IF(OR(9&gt;$N$318,7&gt;$N$319,((7-1)*$N$318+9)&gt;$N$320),"",IF(INDEX($P$320:$W$329,MOD(((7-1)*$N$318+9)-1,10)+1,INT((((7-1)*$N$318+9)-1)/10)+1)="","",INDEX($P$320:$W$329,MOD(((7-1)*$N$318+9)-1,10)+1,INT((((7-1)*$N$318+9)-1)/10)+1)))))</f>
        <v/>
      </c>
      <c r="M326" s="539">
        <f>IF($N$320="","",IF(OR(ISTEXT($N$318),ISTEXT($N$319),ISTEXT($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IF(OR($D$318="",$G$318=""),"",IF($D$318="Round",IF(8=1,"Axis 1 (0°)",IF(8=2,"Axis 2 (90°)","")),IF(ISTEXT($N$319),"",IF(8&gt;$N$319,"",IF(ISTEXT($I$318),"",ROUND((8-0.5)*$I$318/$N$319,1))))))</f>
        <v/>
      </c>
      <c r="C327" s="538" t="n"/>
      <c r="D327" s="539">
        <f>IF($N$320="","",IF(OR(ISTEXT($N$318),ISTEXT($N$319),ISTEXT($N$320)),"",IF(OR(1&gt;$N$318,8&gt;$N$319,((8-1)*$N$318+1)&gt;$N$320),"",IF(INDEX($P$320:$W$329,MOD(((8-1)*$N$318+1)-1,10)+1,INT((((8-1)*$N$318+1)-1)/10)+1)="","",INDEX($P$320:$W$329,MOD(((8-1)*$N$318+1)-1,10)+1,INT((((8-1)*$N$318+1)-1)/10)+1)))))</f>
        <v/>
      </c>
      <c r="E327" s="539">
        <f>IF($N$320="","",IF(OR(ISTEXT($N$318),ISTEXT($N$319),ISTEXT($N$320)),"",IF(OR(2&gt;$N$318,8&gt;$N$319,((8-1)*$N$318+2)&gt;$N$320),"",IF(INDEX($P$320:$W$329,MOD(((8-1)*$N$318+2)-1,10)+1,INT((((8-1)*$N$318+2)-1)/10)+1)="","",INDEX($P$320:$W$329,MOD(((8-1)*$N$318+2)-1,10)+1,INT((((8-1)*$N$318+2)-1)/10)+1)))))</f>
        <v/>
      </c>
      <c r="F327" s="539">
        <f>IF($N$320="","",IF(OR(ISTEXT($N$318),ISTEXT($N$319),ISTEXT($N$320)),"",IF(OR(3&gt;$N$318,8&gt;$N$319,((8-1)*$N$318+3)&gt;$N$320),"",IF(INDEX($P$320:$W$329,MOD(((8-1)*$N$318+3)-1,10)+1,INT((((8-1)*$N$318+3)-1)/10)+1)="","",INDEX($P$320:$W$329,MOD(((8-1)*$N$318+3)-1,10)+1,INT((((8-1)*$N$318+3)-1)/10)+1)))))</f>
        <v/>
      </c>
      <c r="G327" s="539">
        <f>IF($N$320="","",IF(OR(ISTEXT($N$318),ISTEXT($N$319),ISTEXT($N$320)),"",IF(OR(4&gt;$N$318,8&gt;$N$319,((8-1)*$N$318+4)&gt;$N$320),"",IF(INDEX($P$320:$W$329,MOD(((8-1)*$N$318+4)-1,10)+1,INT((((8-1)*$N$318+4)-1)/10)+1)="","",INDEX($P$320:$W$329,MOD(((8-1)*$N$318+4)-1,10)+1,INT((((8-1)*$N$318+4)-1)/10)+1)))))</f>
        <v/>
      </c>
      <c r="H327" s="539">
        <f>IF($N$320="","",IF(OR(ISTEXT($N$318),ISTEXT($N$319),ISTEXT($N$320)),"",IF(OR(5&gt;$N$318,8&gt;$N$319,((8-1)*$N$318+5)&gt;$N$320),"",IF(INDEX($P$320:$W$329,MOD(((8-1)*$N$318+5)-1,10)+1,INT((((8-1)*$N$318+5)-1)/10)+1)="","",INDEX($P$320:$W$329,MOD(((8-1)*$N$318+5)-1,10)+1,INT((((8-1)*$N$318+5)-1)/10)+1)))))</f>
        <v/>
      </c>
      <c r="I327" s="539">
        <f>IF($N$320="","",IF(OR(ISTEXT($N$318),ISTEXT($N$319),ISTEXT($N$320)),"",IF(OR(6&gt;$N$318,8&gt;$N$319,((8-1)*$N$318+6)&gt;$N$320),"",IF(INDEX($P$320:$W$329,MOD(((8-1)*$N$318+6)-1,10)+1,INT((((8-1)*$N$318+6)-1)/10)+1)="","",INDEX($P$320:$W$329,MOD(((8-1)*$N$318+6)-1,10)+1,INT((((8-1)*$N$318+6)-1)/10)+1)))))</f>
        <v/>
      </c>
      <c r="J327" s="539">
        <f>IF($N$320="","",IF(OR(ISTEXT($N$318),ISTEXT($N$319),ISTEXT($N$320)),"",IF(OR(7&gt;$N$318,8&gt;$N$319,((8-1)*$N$318+7)&gt;$N$320),"",IF(INDEX($P$320:$W$329,MOD(((8-1)*$N$318+7)-1,10)+1,INT((((8-1)*$N$318+7)-1)/10)+1)="","",INDEX($P$320:$W$329,MOD(((8-1)*$N$318+7)-1,10)+1,INT((((8-1)*$N$318+7)-1)/10)+1)))))</f>
        <v/>
      </c>
      <c r="K327" s="539">
        <f>IF($N$320="","",IF(OR(ISTEXT($N$318),ISTEXT($N$319),ISTEXT($N$320)),"",IF(OR(8&gt;$N$318,8&gt;$N$319,((8-1)*$N$318+8)&gt;$N$320),"",IF(INDEX($P$320:$W$329,MOD(((8-1)*$N$318+8)-1,10)+1,INT((((8-1)*$N$318+8)-1)/10)+1)="","",INDEX($P$320:$W$329,MOD(((8-1)*$N$318+8)-1,10)+1,INT((((8-1)*$N$318+8)-1)/10)+1)))))</f>
        <v/>
      </c>
      <c r="L327" s="539">
        <f>IF($N$320="","",IF(OR(ISTEXT($N$318),ISTEXT($N$319),ISTEXT($N$320)),"",IF(OR(9&gt;$N$318,8&gt;$N$319,((8-1)*$N$318+9)&gt;$N$320),"",IF(INDEX($P$320:$W$329,MOD(((8-1)*$N$318+9)-1,10)+1,INT((((8-1)*$N$318+9)-1)/10)+1)="","",INDEX($P$320:$W$329,MOD(((8-1)*$N$318+9)-1,10)+1,INT((((8-1)*$N$318+9)-1)/10)+1)))))</f>
        <v/>
      </c>
      <c r="M327" s="539">
        <f>IF($N$320="","",IF(OR(ISTEXT($N$318),ISTEXT($N$319),ISTEXT($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IF($G$333="","",IF($D$333="Round",$G$333&amp;""" dia",$G$333&amp;""" x "&amp;$I$333&amp;""""))</f>
        <v/>
      </c>
      <c r="G331" s="173" t="n"/>
      <c r="H331" s="525">
        <f>IF(OR($D$333="",$G$333=""),"",IF($D$333="Round",IF(ISTEXT($G$333),"",ROUND(PI()*(($G$333-2*N($K$333))/2)^2/144,3)),IF($I$333="","",IF(OR(ISTEXT($G$333),ISTEXT($I$333)),"",ROUND(($G$333-2*N($K$333))*($I$333-2*N($K$333))/144,3)))))</f>
        <v/>
      </c>
      <c r="I331" s="189" t="n"/>
      <c r="J331" s="189" t="n"/>
      <c r="K331" s="189">
        <f>IF(N(J331)*N(H331)=0,"",ROUND(N(J331)*N(H331),0))</f>
        <v/>
      </c>
      <c r="L331" s="189">
        <f>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IF($N$333="","",IF($D$333="Round",$N$333&amp;" x 2 axes",IF($N$334="","",$N$333&amp;" x "&amp;$N$334)))</f>
        <v/>
      </c>
      <c r="N333" s="534">
        <f>IF(OR($D$333="",$G$333=""),"",IF($D$333="Round",IF(ISTEXT($G$333),"",IF($G$333&lt;=9,6,IF($G$333&lt;=12,8,10))),IF(ISTEXT($G$333),"",IF($G$333&lt;12,2,MIN(10,MAX(3,ROUNDUP($G$333/6,0)))))))</f>
        <v/>
      </c>
      <c r="P333" s="473" t="inlineStr">
        <is>
          <t>Quick entry – type readings in order (row by row of the grid), down this column then the next:</t>
        </is>
      </c>
    </row>
    <row r="334" ht="13.35" customHeight="1" s="162">
      <c r="B334" s="535" t="inlineStr">
        <is>
          <t>Depth↓ Pos→ (in)</t>
        </is>
      </c>
      <c r="C334" s="414" t="n"/>
      <c r="D334" s="535">
        <f>IF(ISTEXT($N$333),"",IF(OR($D$333="",$G$333="",1&gt;$N$333),"",IF($D$333="Round",IF(ISTEXT($G$333),"",ROUND(IF(1&lt;=$N$333/2,$G$333/2*(1-SQRT(($N$333-2*1+1)/$N$333)),$G$333-$G$333/2*(1-SQRT(($N$333-2*($N$333-1+1)+1)/$N$333))),1)),IF(ISTEXT($G$333),"",ROUND((1-0.5)*$G$333/$N$333,1)))))</f>
        <v/>
      </c>
      <c r="E334" s="535">
        <f>IF(ISTEXT($N$333),"",IF(OR($D$333="",$G$333="",2&gt;$N$333),"",IF($D$333="Round",IF(ISTEXT($G$333),"",ROUND(IF(2&lt;=$N$333/2,$G$333/2*(1-SQRT(($N$333-2*2+1)/$N$333)),$G$333-$G$333/2*(1-SQRT(($N$333-2*($N$333-2+1)+1)/$N$333))),1)),IF(ISTEXT($G$333),"",ROUND((2-0.5)*$G$333/$N$333,1)))))</f>
        <v/>
      </c>
      <c r="F334" s="535">
        <f>IF(ISTEXT($N$333),"",IF(OR($D$333="",$G$333="",3&gt;$N$333),"",IF($D$333="Round",IF(ISTEXT($G$333),"",ROUND(IF(3&lt;=$N$333/2,$G$333/2*(1-SQRT(($N$333-2*3+1)/$N$333)),$G$333-$G$333/2*(1-SQRT(($N$333-2*($N$333-3+1)+1)/$N$333))),1)),IF(ISTEXT($G$333),"",ROUND((3-0.5)*$G$333/$N$333,1)))))</f>
        <v/>
      </c>
      <c r="G334" s="535">
        <f>IF(ISTEXT($N$333),"",IF(OR($D$333="",$G$333="",4&gt;$N$333),"",IF($D$333="Round",IF(ISTEXT($G$333),"",ROUND(IF(4&lt;=$N$333/2,$G$333/2*(1-SQRT(($N$333-2*4+1)/$N$333)),$G$333-$G$333/2*(1-SQRT(($N$333-2*($N$333-4+1)+1)/$N$333))),1)),IF(ISTEXT($G$333),"",ROUND((4-0.5)*$G$333/$N$333,1)))))</f>
        <v/>
      </c>
      <c r="H334" s="535">
        <f>IF(ISTEXT($N$333),"",IF(OR($D$333="",$G$333="",5&gt;$N$333),"",IF($D$333="Round",IF(ISTEXT($G$333),"",ROUND(IF(5&lt;=$N$333/2,$G$333/2*(1-SQRT(($N$333-2*5+1)/$N$333)),$G$333-$G$333/2*(1-SQRT(($N$333-2*($N$333-5+1)+1)/$N$333))),1)),IF(ISTEXT($G$333),"",ROUND((5-0.5)*$G$333/$N$333,1)))))</f>
        <v/>
      </c>
      <c r="I334" s="535">
        <f>IF(ISTEXT($N$333),"",IF(OR($D$333="",$G$333="",6&gt;$N$333),"",IF($D$333="Round",IF(ISTEXT($G$333),"",ROUND(IF(6&lt;=$N$333/2,$G$333/2*(1-SQRT(($N$333-2*6+1)/$N$333)),$G$333-$G$333/2*(1-SQRT(($N$333-2*($N$333-6+1)+1)/$N$333))),1)),IF(ISTEXT($G$333),"",ROUND((6-0.5)*$G$333/$N$333,1)))))</f>
        <v/>
      </c>
      <c r="J334" s="535">
        <f>IF(ISTEXT($N$333),"",IF(OR($D$333="",$G$333="",7&gt;$N$333),"",IF($D$333="Round",IF(ISTEXT($G$333),"",ROUND(IF(7&lt;=$N$333/2,$G$333/2*(1-SQRT(($N$333-2*7+1)/$N$333)),$G$333-$G$333/2*(1-SQRT(($N$333-2*($N$333-7+1)+1)/$N$333))),1)),IF(ISTEXT($G$333),"",ROUND((7-0.5)*$G$333/$N$333,1)))))</f>
        <v/>
      </c>
      <c r="K334" s="535">
        <f>IF(ISTEXT($N$333),"",IF(OR($D$333="",$G$333="",8&gt;$N$333),"",IF($D$333="Round",IF(ISTEXT($G$333),"",ROUND(IF(8&lt;=$N$333/2,$G$333/2*(1-SQRT(($N$333-2*8+1)/$N$333)),$G$333-$G$333/2*(1-SQRT(($N$333-2*($N$333-8+1)+1)/$N$333))),1)),IF(ISTEXT($G$333),"",ROUND((8-0.5)*$G$333/$N$333,1)))))</f>
        <v/>
      </c>
      <c r="L334" s="535">
        <f>IF(ISTEXT($N$333),"",IF(OR($D$333="",$G$333="",9&gt;$N$333),"",IF($D$333="Round",IF(ISTEXT($G$333),"",ROUND(IF(9&lt;=$N$333/2,$G$333/2*(1-SQRT(($N$333-2*9+1)/$N$333)),$G$333-$G$333/2*(1-SQRT(($N$333-2*($N$333-9+1)+1)/$N$333))),1)),IF(ISTEXT($G$333),"",ROUND((9-0.5)*$G$333/$N$333,1)))))</f>
        <v/>
      </c>
      <c r="M334" s="535">
        <f>IF(ISTEXT($N$333),"",IF(OR($D$333="",$G$333="",10&gt;$N$333),"",IF($D$333="Round",IF(ISTEXT($G$333),"",ROUND(IF(10&lt;=$N$333/2,$G$333/2*(1-SQRT(($N$333-2*10+1)/$N$333)),$G$333-$G$333/2*(1-SQRT(($N$333-2*($N$333-10+1)+1)/$N$333))),1)),IF(ISTEXT($G$333),"",ROUND((10-0.5)*$G$333/$N$333,1)))))</f>
        <v/>
      </c>
      <c r="N334" s="534">
        <f>IF(OR($D$333="",$G$333=""),"",IF($D$333="Round",2,IF($I$333="","",IF(ISTEXT($I$333),"",IF($I$333&lt;12,2,MIN(8,MAX(3,ROUNDUP($I$333/6,0))))))))</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IF(OR($D$333="",$G$333=""),"",IF($D$333="Round",IF(1=1,"Axis 1 (0°)",IF(1=2,"Axis 2 (90°)","")),IF(ISTEXT($N$334),"",IF(1&gt;$N$334,"",IF(ISTEXT($I$333),"",ROUND((1-0.5)*$I$333/$N$334,1))))))</f>
        <v/>
      </c>
      <c r="C335" s="538" t="n"/>
      <c r="D335" s="539">
        <f>IF($N$335="","",IF(OR(ISTEXT($N$333),ISTEXT($N$334),ISTEXT($N$335)),"",IF(OR(1&gt;$N$333,1&gt;$N$334,((1-1)*$N$333+1)&gt;$N$335),"",IF(INDEX($P$335:$W$344,MOD(((1-1)*$N$333+1)-1,10)+1,INT((((1-1)*$N$333+1)-1)/10)+1)="","",INDEX($P$335:$W$344,MOD(((1-1)*$N$333+1)-1,10)+1,INT((((1-1)*$N$333+1)-1)/10)+1)))))</f>
        <v/>
      </c>
      <c r="E335" s="539">
        <f>IF($N$335="","",IF(OR(ISTEXT($N$333),ISTEXT($N$334),ISTEXT($N$335)),"",IF(OR(2&gt;$N$333,1&gt;$N$334,((1-1)*$N$333+2)&gt;$N$335),"",IF(INDEX($P$335:$W$344,MOD(((1-1)*$N$333+2)-1,10)+1,INT((((1-1)*$N$333+2)-1)/10)+1)="","",INDEX($P$335:$W$344,MOD(((1-1)*$N$333+2)-1,10)+1,INT((((1-1)*$N$333+2)-1)/10)+1)))))</f>
        <v/>
      </c>
      <c r="F335" s="539">
        <f>IF($N$335="","",IF(OR(ISTEXT($N$333),ISTEXT($N$334),ISTEXT($N$335)),"",IF(OR(3&gt;$N$333,1&gt;$N$334,((1-1)*$N$333+3)&gt;$N$335),"",IF(INDEX($P$335:$W$344,MOD(((1-1)*$N$333+3)-1,10)+1,INT((((1-1)*$N$333+3)-1)/10)+1)="","",INDEX($P$335:$W$344,MOD(((1-1)*$N$333+3)-1,10)+1,INT((((1-1)*$N$333+3)-1)/10)+1)))))</f>
        <v/>
      </c>
      <c r="G335" s="539">
        <f>IF($N$335="","",IF(OR(ISTEXT($N$333),ISTEXT($N$334),ISTEXT($N$335)),"",IF(OR(4&gt;$N$333,1&gt;$N$334,((1-1)*$N$333+4)&gt;$N$335),"",IF(INDEX($P$335:$W$344,MOD(((1-1)*$N$333+4)-1,10)+1,INT((((1-1)*$N$333+4)-1)/10)+1)="","",INDEX($P$335:$W$344,MOD(((1-1)*$N$333+4)-1,10)+1,INT((((1-1)*$N$333+4)-1)/10)+1)))))</f>
        <v/>
      </c>
      <c r="H335" s="539">
        <f>IF($N$335="","",IF(OR(ISTEXT($N$333),ISTEXT($N$334),ISTEXT($N$335)),"",IF(OR(5&gt;$N$333,1&gt;$N$334,((1-1)*$N$333+5)&gt;$N$335),"",IF(INDEX($P$335:$W$344,MOD(((1-1)*$N$333+5)-1,10)+1,INT((((1-1)*$N$333+5)-1)/10)+1)="","",INDEX($P$335:$W$344,MOD(((1-1)*$N$333+5)-1,10)+1,INT((((1-1)*$N$333+5)-1)/10)+1)))))</f>
        <v/>
      </c>
      <c r="I335" s="539">
        <f>IF($N$335="","",IF(OR(ISTEXT($N$333),ISTEXT($N$334),ISTEXT($N$335)),"",IF(OR(6&gt;$N$333,1&gt;$N$334,((1-1)*$N$333+6)&gt;$N$335),"",IF(INDEX($P$335:$W$344,MOD(((1-1)*$N$333+6)-1,10)+1,INT((((1-1)*$N$333+6)-1)/10)+1)="","",INDEX($P$335:$W$344,MOD(((1-1)*$N$333+6)-1,10)+1,INT((((1-1)*$N$333+6)-1)/10)+1)))))</f>
        <v/>
      </c>
      <c r="J335" s="539">
        <f>IF($N$335="","",IF(OR(ISTEXT($N$333),ISTEXT($N$334),ISTEXT($N$335)),"",IF(OR(7&gt;$N$333,1&gt;$N$334,((1-1)*$N$333+7)&gt;$N$335),"",IF(INDEX($P$335:$W$344,MOD(((1-1)*$N$333+7)-1,10)+1,INT((((1-1)*$N$333+7)-1)/10)+1)="","",INDEX($P$335:$W$344,MOD(((1-1)*$N$333+7)-1,10)+1,INT((((1-1)*$N$333+7)-1)/10)+1)))))</f>
        <v/>
      </c>
      <c r="K335" s="539">
        <f>IF($N$335="","",IF(OR(ISTEXT($N$333),ISTEXT($N$334),ISTEXT($N$335)),"",IF(OR(8&gt;$N$333,1&gt;$N$334,((1-1)*$N$333+8)&gt;$N$335),"",IF(INDEX($P$335:$W$344,MOD(((1-1)*$N$333+8)-1,10)+1,INT((((1-1)*$N$333+8)-1)/10)+1)="","",INDEX($P$335:$W$344,MOD(((1-1)*$N$333+8)-1,10)+1,INT((((1-1)*$N$333+8)-1)/10)+1)))))</f>
        <v/>
      </c>
      <c r="L335" s="539">
        <f>IF($N$335="","",IF(OR(ISTEXT($N$333),ISTEXT($N$334),ISTEXT($N$335)),"",IF(OR(9&gt;$N$333,1&gt;$N$334,((1-1)*$N$333+9)&gt;$N$335),"",IF(INDEX($P$335:$W$344,MOD(((1-1)*$N$333+9)-1,10)+1,INT((((1-1)*$N$333+9)-1)/10)+1)="","",INDEX($P$335:$W$344,MOD(((1-1)*$N$333+9)-1,10)+1,INT((((1-1)*$N$333+9)-1)/10)+1)))))</f>
        <v/>
      </c>
      <c r="M335" s="539">
        <f>IF($N$335="","",IF(OR(ISTEXT($N$333),ISTEXT($N$334),ISTEXT($N$335)),"",IF(OR(10&gt;$N$333,1&gt;$N$334,((1-1)*$N$333+10)&gt;$N$335),"",IF(INDEX($P$335:$W$344,MOD(((1-1)*$N$333+10)-1,10)+1,INT((((1-1)*$N$333+10)-1)/10)+1)="","",INDEX($P$335:$W$344,MOD(((1-1)*$N$333+10)-1,10)+1,INT((((1-1)*$N$333+10)-1)/10)+1)))))</f>
        <v/>
      </c>
      <c r="N335" s="534">
        <f>IF(OR(N333="",N334=""),"",IF(OR(ISTEXT(N333),ISTEXT(N334)),"",N333*N334))</f>
        <v/>
      </c>
      <c r="P335" s="540" t="n"/>
      <c r="Q335" s="540" t="n"/>
      <c r="R335" s="540" t="n"/>
      <c r="S335" s="540" t="n"/>
      <c r="T335" s="540" t="n"/>
      <c r="U335" s="540" t="n"/>
      <c r="V335" s="540" t="n"/>
      <c r="W335" s="540" t="n"/>
    </row>
    <row r="336" ht="13.35" customHeight="1" s="162">
      <c r="B336" s="537">
        <f>IF(OR($D$333="",$G$333=""),"",IF($D$333="Round",IF(2=1,"Axis 1 (0°)",IF(2=2,"Axis 2 (90°)","")),IF(ISTEXT($N$334),"",IF(2&gt;$N$334,"",IF(ISTEXT($I$333),"",ROUND((2-0.5)*$I$333/$N$334,1))))))</f>
        <v/>
      </c>
      <c r="C336" s="538" t="n"/>
      <c r="D336" s="539">
        <f>IF($N$335="","",IF(OR(ISTEXT($N$333),ISTEXT($N$334),ISTEXT($N$335)),"",IF(OR(1&gt;$N$333,2&gt;$N$334,((2-1)*$N$333+1)&gt;$N$335),"",IF(INDEX($P$335:$W$344,MOD(((2-1)*$N$333+1)-1,10)+1,INT((((2-1)*$N$333+1)-1)/10)+1)="","",INDEX($P$335:$W$344,MOD(((2-1)*$N$333+1)-1,10)+1,INT((((2-1)*$N$333+1)-1)/10)+1)))))</f>
        <v/>
      </c>
      <c r="E336" s="539">
        <f>IF($N$335="","",IF(OR(ISTEXT($N$333),ISTEXT($N$334),ISTEXT($N$335)),"",IF(OR(2&gt;$N$333,2&gt;$N$334,((2-1)*$N$333+2)&gt;$N$335),"",IF(INDEX($P$335:$W$344,MOD(((2-1)*$N$333+2)-1,10)+1,INT((((2-1)*$N$333+2)-1)/10)+1)="","",INDEX($P$335:$W$344,MOD(((2-1)*$N$333+2)-1,10)+1,INT((((2-1)*$N$333+2)-1)/10)+1)))))</f>
        <v/>
      </c>
      <c r="F336" s="539">
        <f>IF($N$335="","",IF(OR(ISTEXT($N$333),ISTEXT($N$334),ISTEXT($N$335)),"",IF(OR(3&gt;$N$333,2&gt;$N$334,((2-1)*$N$333+3)&gt;$N$335),"",IF(INDEX($P$335:$W$344,MOD(((2-1)*$N$333+3)-1,10)+1,INT((((2-1)*$N$333+3)-1)/10)+1)="","",INDEX($P$335:$W$344,MOD(((2-1)*$N$333+3)-1,10)+1,INT((((2-1)*$N$333+3)-1)/10)+1)))))</f>
        <v/>
      </c>
      <c r="G336" s="539">
        <f>IF($N$335="","",IF(OR(ISTEXT($N$333),ISTEXT($N$334),ISTEXT($N$335)),"",IF(OR(4&gt;$N$333,2&gt;$N$334,((2-1)*$N$333+4)&gt;$N$335),"",IF(INDEX($P$335:$W$344,MOD(((2-1)*$N$333+4)-1,10)+1,INT((((2-1)*$N$333+4)-1)/10)+1)="","",INDEX($P$335:$W$344,MOD(((2-1)*$N$333+4)-1,10)+1,INT((((2-1)*$N$333+4)-1)/10)+1)))))</f>
        <v/>
      </c>
      <c r="H336" s="539">
        <f>IF($N$335="","",IF(OR(ISTEXT($N$333),ISTEXT($N$334),ISTEXT($N$335)),"",IF(OR(5&gt;$N$333,2&gt;$N$334,((2-1)*$N$333+5)&gt;$N$335),"",IF(INDEX($P$335:$W$344,MOD(((2-1)*$N$333+5)-1,10)+1,INT((((2-1)*$N$333+5)-1)/10)+1)="","",INDEX($P$335:$W$344,MOD(((2-1)*$N$333+5)-1,10)+1,INT((((2-1)*$N$333+5)-1)/10)+1)))))</f>
        <v/>
      </c>
      <c r="I336" s="539">
        <f>IF($N$335="","",IF(OR(ISTEXT($N$333),ISTEXT($N$334),ISTEXT($N$335)),"",IF(OR(6&gt;$N$333,2&gt;$N$334,((2-1)*$N$333+6)&gt;$N$335),"",IF(INDEX($P$335:$W$344,MOD(((2-1)*$N$333+6)-1,10)+1,INT((((2-1)*$N$333+6)-1)/10)+1)="","",INDEX($P$335:$W$344,MOD(((2-1)*$N$333+6)-1,10)+1,INT((((2-1)*$N$333+6)-1)/10)+1)))))</f>
        <v/>
      </c>
      <c r="J336" s="539">
        <f>IF($N$335="","",IF(OR(ISTEXT($N$333),ISTEXT($N$334),ISTEXT($N$335)),"",IF(OR(7&gt;$N$333,2&gt;$N$334,((2-1)*$N$333+7)&gt;$N$335),"",IF(INDEX($P$335:$W$344,MOD(((2-1)*$N$333+7)-1,10)+1,INT((((2-1)*$N$333+7)-1)/10)+1)="","",INDEX($P$335:$W$344,MOD(((2-1)*$N$333+7)-1,10)+1,INT((((2-1)*$N$333+7)-1)/10)+1)))))</f>
        <v/>
      </c>
      <c r="K336" s="539">
        <f>IF($N$335="","",IF(OR(ISTEXT($N$333),ISTEXT($N$334),ISTEXT($N$335)),"",IF(OR(8&gt;$N$333,2&gt;$N$334,((2-1)*$N$333+8)&gt;$N$335),"",IF(INDEX($P$335:$W$344,MOD(((2-1)*$N$333+8)-1,10)+1,INT((((2-1)*$N$333+8)-1)/10)+1)="","",INDEX($P$335:$W$344,MOD(((2-1)*$N$333+8)-1,10)+1,INT((((2-1)*$N$333+8)-1)/10)+1)))))</f>
        <v/>
      </c>
      <c r="L336" s="539">
        <f>IF($N$335="","",IF(OR(ISTEXT($N$333),ISTEXT($N$334),ISTEXT($N$335)),"",IF(OR(9&gt;$N$333,2&gt;$N$334,((2-1)*$N$333+9)&gt;$N$335),"",IF(INDEX($P$335:$W$344,MOD(((2-1)*$N$333+9)-1,10)+1,INT((((2-1)*$N$333+9)-1)/10)+1)="","",INDEX($P$335:$W$344,MOD(((2-1)*$N$333+9)-1,10)+1,INT((((2-1)*$N$333+9)-1)/10)+1)))))</f>
        <v/>
      </c>
      <c r="M336" s="539">
        <f>IF($N$335="","",IF(OR(ISTEXT($N$333),ISTEXT($N$334),ISTEXT($N$335)),"",IF(OR(10&gt;$N$333,2&gt;$N$334,((2-1)*$N$333+10)&gt;$N$335),"",IF(INDEX($P$335:$W$344,MOD(((2-1)*$N$333+10)-1,10)+1,INT((((2-1)*$N$333+10)-1)/10)+1)="","",INDEX($P$335:$W$344,MOD(((2-1)*$N$333+10)-1,10)+1,INT((((2-1)*$N$333+10)-1)/10)+1)))))</f>
        <v/>
      </c>
      <c r="P336" s="540" t="n"/>
      <c r="Q336" s="540" t="n"/>
      <c r="R336" s="540" t="n"/>
      <c r="S336" s="540" t="n"/>
      <c r="T336" s="540" t="n"/>
      <c r="U336" s="540" t="n"/>
      <c r="V336" s="540" t="n"/>
      <c r="W336" s="540" t="n"/>
    </row>
    <row r="337" ht="13.35" customHeight="1" s="162">
      <c r="B337" s="537">
        <f>IF(OR($D$333="",$G$333=""),"",IF($D$333="Round",IF(3=1,"Axis 1 (0°)",IF(3=2,"Axis 2 (90°)","")),IF(ISTEXT($N$334),"",IF(3&gt;$N$334,"",IF(ISTEXT($I$333),"",ROUND((3-0.5)*$I$333/$N$334,1))))))</f>
        <v/>
      </c>
      <c r="C337" s="538" t="n"/>
      <c r="D337" s="539">
        <f>IF($N$335="","",IF(OR(ISTEXT($N$333),ISTEXT($N$334),ISTEXT($N$335)),"",IF(OR(1&gt;$N$333,3&gt;$N$334,((3-1)*$N$333+1)&gt;$N$335),"",IF(INDEX($P$335:$W$344,MOD(((3-1)*$N$333+1)-1,10)+1,INT((((3-1)*$N$333+1)-1)/10)+1)="","",INDEX($P$335:$W$344,MOD(((3-1)*$N$333+1)-1,10)+1,INT((((3-1)*$N$333+1)-1)/10)+1)))))</f>
        <v/>
      </c>
      <c r="E337" s="539">
        <f>IF($N$335="","",IF(OR(ISTEXT($N$333),ISTEXT($N$334),ISTEXT($N$335)),"",IF(OR(2&gt;$N$333,3&gt;$N$334,((3-1)*$N$333+2)&gt;$N$335),"",IF(INDEX($P$335:$W$344,MOD(((3-1)*$N$333+2)-1,10)+1,INT((((3-1)*$N$333+2)-1)/10)+1)="","",INDEX($P$335:$W$344,MOD(((3-1)*$N$333+2)-1,10)+1,INT((((3-1)*$N$333+2)-1)/10)+1)))))</f>
        <v/>
      </c>
      <c r="F337" s="539">
        <f>IF($N$335="","",IF(OR(ISTEXT($N$333),ISTEXT($N$334),ISTEXT($N$335)),"",IF(OR(3&gt;$N$333,3&gt;$N$334,((3-1)*$N$333+3)&gt;$N$335),"",IF(INDEX($P$335:$W$344,MOD(((3-1)*$N$333+3)-1,10)+1,INT((((3-1)*$N$333+3)-1)/10)+1)="","",INDEX($P$335:$W$344,MOD(((3-1)*$N$333+3)-1,10)+1,INT((((3-1)*$N$333+3)-1)/10)+1)))))</f>
        <v/>
      </c>
      <c r="G337" s="539">
        <f>IF($N$335="","",IF(OR(ISTEXT($N$333),ISTEXT($N$334),ISTEXT($N$335)),"",IF(OR(4&gt;$N$333,3&gt;$N$334,((3-1)*$N$333+4)&gt;$N$335),"",IF(INDEX($P$335:$W$344,MOD(((3-1)*$N$333+4)-1,10)+1,INT((((3-1)*$N$333+4)-1)/10)+1)="","",INDEX($P$335:$W$344,MOD(((3-1)*$N$333+4)-1,10)+1,INT((((3-1)*$N$333+4)-1)/10)+1)))))</f>
        <v/>
      </c>
      <c r="H337" s="539">
        <f>IF($N$335="","",IF(OR(ISTEXT($N$333),ISTEXT($N$334),ISTEXT($N$335)),"",IF(OR(5&gt;$N$333,3&gt;$N$334,((3-1)*$N$333+5)&gt;$N$335),"",IF(INDEX($P$335:$W$344,MOD(((3-1)*$N$333+5)-1,10)+1,INT((((3-1)*$N$333+5)-1)/10)+1)="","",INDEX($P$335:$W$344,MOD(((3-1)*$N$333+5)-1,10)+1,INT((((3-1)*$N$333+5)-1)/10)+1)))))</f>
        <v/>
      </c>
      <c r="I337" s="539">
        <f>IF($N$335="","",IF(OR(ISTEXT($N$333),ISTEXT($N$334),ISTEXT($N$335)),"",IF(OR(6&gt;$N$333,3&gt;$N$334,((3-1)*$N$333+6)&gt;$N$335),"",IF(INDEX($P$335:$W$344,MOD(((3-1)*$N$333+6)-1,10)+1,INT((((3-1)*$N$333+6)-1)/10)+1)="","",INDEX($P$335:$W$344,MOD(((3-1)*$N$333+6)-1,10)+1,INT((((3-1)*$N$333+6)-1)/10)+1)))))</f>
        <v/>
      </c>
      <c r="J337" s="539">
        <f>IF($N$335="","",IF(OR(ISTEXT($N$333),ISTEXT($N$334),ISTEXT($N$335)),"",IF(OR(7&gt;$N$333,3&gt;$N$334,((3-1)*$N$333+7)&gt;$N$335),"",IF(INDEX($P$335:$W$344,MOD(((3-1)*$N$333+7)-1,10)+1,INT((((3-1)*$N$333+7)-1)/10)+1)="","",INDEX($P$335:$W$344,MOD(((3-1)*$N$333+7)-1,10)+1,INT((((3-1)*$N$333+7)-1)/10)+1)))))</f>
        <v/>
      </c>
      <c r="K337" s="539">
        <f>IF($N$335="","",IF(OR(ISTEXT($N$333),ISTEXT($N$334),ISTEXT($N$335)),"",IF(OR(8&gt;$N$333,3&gt;$N$334,((3-1)*$N$333+8)&gt;$N$335),"",IF(INDEX($P$335:$W$344,MOD(((3-1)*$N$333+8)-1,10)+1,INT((((3-1)*$N$333+8)-1)/10)+1)="","",INDEX($P$335:$W$344,MOD(((3-1)*$N$333+8)-1,10)+1,INT((((3-1)*$N$333+8)-1)/10)+1)))))</f>
        <v/>
      </c>
      <c r="L337" s="539">
        <f>IF($N$335="","",IF(OR(ISTEXT($N$333),ISTEXT($N$334),ISTEXT($N$335)),"",IF(OR(9&gt;$N$333,3&gt;$N$334,((3-1)*$N$333+9)&gt;$N$335),"",IF(INDEX($P$335:$W$344,MOD(((3-1)*$N$333+9)-1,10)+1,INT((((3-1)*$N$333+9)-1)/10)+1)="","",INDEX($P$335:$W$344,MOD(((3-1)*$N$333+9)-1,10)+1,INT((((3-1)*$N$333+9)-1)/10)+1)))))</f>
        <v/>
      </c>
      <c r="M337" s="539">
        <f>IF($N$335="","",IF(OR(ISTEXT($N$333),ISTEXT($N$334),ISTEXT($N$335)),"",IF(OR(10&gt;$N$333,3&gt;$N$334,((3-1)*$N$333+10)&gt;$N$335),"",IF(INDEX($P$335:$W$344,MOD(((3-1)*$N$333+10)-1,10)+1,INT((((3-1)*$N$333+10)-1)/10)+1)="","",INDEX($P$335:$W$344,MOD(((3-1)*$N$333+10)-1,10)+1,INT((((3-1)*$N$333+10)-1)/10)+1)))))</f>
        <v/>
      </c>
      <c r="P337" s="540" t="n"/>
      <c r="Q337" s="540" t="n"/>
      <c r="R337" s="540" t="n"/>
      <c r="S337" s="540" t="n"/>
      <c r="T337" s="540" t="n"/>
      <c r="U337" s="540" t="n"/>
      <c r="V337" s="540" t="n"/>
      <c r="W337" s="540" t="n"/>
    </row>
    <row r="338" ht="13.35" customHeight="1" s="162">
      <c r="B338" s="537">
        <f>IF(OR($D$333="",$G$333=""),"",IF($D$333="Round",IF(4=1,"Axis 1 (0°)",IF(4=2,"Axis 2 (90°)","")),IF(ISTEXT($N$334),"",IF(4&gt;$N$334,"",IF(ISTEXT($I$333),"",ROUND((4-0.5)*$I$333/$N$334,1))))))</f>
        <v/>
      </c>
      <c r="C338" s="538" t="n"/>
      <c r="D338" s="539">
        <f>IF($N$335="","",IF(OR(ISTEXT($N$333),ISTEXT($N$334),ISTEXT($N$335)),"",IF(OR(1&gt;$N$333,4&gt;$N$334,((4-1)*$N$333+1)&gt;$N$335),"",IF(INDEX($P$335:$W$344,MOD(((4-1)*$N$333+1)-1,10)+1,INT((((4-1)*$N$333+1)-1)/10)+1)="","",INDEX($P$335:$W$344,MOD(((4-1)*$N$333+1)-1,10)+1,INT((((4-1)*$N$333+1)-1)/10)+1)))))</f>
        <v/>
      </c>
      <c r="E338" s="539">
        <f>IF($N$335="","",IF(OR(ISTEXT($N$333),ISTEXT($N$334),ISTEXT($N$335)),"",IF(OR(2&gt;$N$333,4&gt;$N$334,((4-1)*$N$333+2)&gt;$N$335),"",IF(INDEX($P$335:$W$344,MOD(((4-1)*$N$333+2)-1,10)+1,INT((((4-1)*$N$333+2)-1)/10)+1)="","",INDEX($P$335:$W$344,MOD(((4-1)*$N$333+2)-1,10)+1,INT((((4-1)*$N$333+2)-1)/10)+1)))))</f>
        <v/>
      </c>
      <c r="F338" s="539">
        <f>IF($N$335="","",IF(OR(ISTEXT($N$333),ISTEXT($N$334),ISTEXT($N$335)),"",IF(OR(3&gt;$N$333,4&gt;$N$334,((4-1)*$N$333+3)&gt;$N$335),"",IF(INDEX($P$335:$W$344,MOD(((4-1)*$N$333+3)-1,10)+1,INT((((4-1)*$N$333+3)-1)/10)+1)="","",INDEX($P$335:$W$344,MOD(((4-1)*$N$333+3)-1,10)+1,INT((((4-1)*$N$333+3)-1)/10)+1)))))</f>
        <v/>
      </c>
      <c r="G338" s="539">
        <f>IF($N$335="","",IF(OR(ISTEXT($N$333),ISTEXT($N$334),ISTEXT($N$335)),"",IF(OR(4&gt;$N$333,4&gt;$N$334,((4-1)*$N$333+4)&gt;$N$335),"",IF(INDEX($P$335:$W$344,MOD(((4-1)*$N$333+4)-1,10)+1,INT((((4-1)*$N$333+4)-1)/10)+1)="","",INDEX($P$335:$W$344,MOD(((4-1)*$N$333+4)-1,10)+1,INT((((4-1)*$N$333+4)-1)/10)+1)))))</f>
        <v/>
      </c>
      <c r="H338" s="539">
        <f>IF($N$335="","",IF(OR(ISTEXT($N$333),ISTEXT($N$334),ISTEXT($N$335)),"",IF(OR(5&gt;$N$333,4&gt;$N$334,((4-1)*$N$333+5)&gt;$N$335),"",IF(INDEX($P$335:$W$344,MOD(((4-1)*$N$333+5)-1,10)+1,INT((((4-1)*$N$333+5)-1)/10)+1)="","",INDEX($P$335:$W$344,MOD(((4-1)*$N$333+5)-1,10)+1,INT((((4-1)*$N$333+5)-1)/10)+1)))))</f>
        <v/>
      </c>
      <c r="I338" s="539">
        <f>IF($N$335="","",IF(OR(ISTEXT($N$333),ISTEXT($N$334),ISTEXT($N$335)),"",IF(OR(6&gt;$N$333,4&gt;$N$334,((4-1)*$N$333+6)&gt;$N$335),"",IF(INDEX($P$335:$W$344,MOD(((4-1)*$N$333+6)-1,10)+1,INT((((4-1)*$N$333+6)-1)/10)+1)="","",INDEX($P$335:$W$344,MOD(((4-1)*$N$333+6)-1,10)+1,INT((((4-1)*$N$333+6)-1)/10)+1)))))</f>
        <v/>
      </c>
      <c r="J338" s="539">
        <f>IF($N$335="","",IF(OR(ISTEXT($N$333),ISTEXT($N$334),ISTEXT($N$335)),"",IF(OR(7&gt;$N$333,4&gt;$N$334,((4-1)*$N$333+7)&gt;$N$335),"",IF(INDEX($P$335:$W$344,MOD(((4-1)*$N$333+7)-1,10)+1,INT((((4-1)*$N$333+7)-1)/10)+1)="","",INDEX($P$335:$W$344,MOD(((4-1)*$N$333+7)-1,10)+1,INT((((4-1)*$N$333+7)-1)/10)+1)))))</f>
        <v/>
      </c>
      <c r="K338" s="539">
        <f>IF($N$335="","",IF(OR(ISTEXT($N$333),ISTEXT($N$334),ISTEXT($N$335)),"",IF(OR(8&gt;$N$333,4&gt;$N$334,((4-1)*$N$333+8)&gt;$N$335),"",IF(INDEX($P$335:$W$344,MOD(((4-1)*$N$333+8)-1,10)+1,INT((((4-1)*$N$333+8)-1)/10)+1)="","",INDEX($P$335:$W$344,MOD(((4-1)*$N$333+8)-1,10)+1,INT((((4-1)*$N$333+8)-1)/10)+1)))))</f>
        <v/>
      </c>
      <c r="L338" s="539">
        <f>IF($N$335="","",IF(OR(ISTEXT($N$333),ISTEXT($N$334),ISTEXT($N$335)),"",IF(OR(9&gt;$N$333,4&gt;$N$334,((4-1)*$N$333+9)&gt;$N$335),"",IF(INDEX($P$335:$W$344,MOD(((4-1)*$N$333+9)-1,10)+1,INT((((4-1)*$N$333+9)-1)/10)+1)="","",INDEX($P$335:$W$344,MOD(((4-1)*$N$333+9)-1,10)+1,INT((((4-1)*$N$333+9)-1)/10)+1)))))</f>
        <v/>
      </c>
      <c r="M338" s="539">
        <f>IF($N$335="","",IF(OR(ISTEXT($N$333),ISTEXT($N$334),ISTEXT($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IF(OR($D$333="",$G$333=""),"",IF($D$333="Round",IF(5=1,"Axis 1 (0°)",IF(5=2,"Axis 2 (90°)","")),IF(ISTEXT($N$334),"",IF(5&gt;$N$334,"",IF(ISTEXT($I$333),"",ROUND((5-0.5)*$I$333/$N$334,1))))))</f>
        <v/>
      </c>
      <c r="C339" s="538" t="n"/>
      <c r="D339" s="539">
        <f>IF($N$335="","",IF(OR(ISTEXT($N$333),ISTEXT($N$334),ISTEXT($N$335)),"",IF(OR(1&gt;$N$333,5&gt;$N$334,((5-1)*$N$333+1)&gt;$N$335),"",IF(INDEX($P$335:$W$344,MOD(((5-1)*$N$333+1)-1,10)+1,INT((((5-1)*$N$333+1)-1)/10)+1)="","",INDEX($P$335:$W$344,MOD(((5-1)*$N$333+1)-1,10)+1,INT((((5-1)*$N$333+1)-1)/10)+1)))))</f>
        <v/>
      </c>
      <c r="E339" s="539">
        <f>IF($N$335="","",IF(OR(ISTEXT($N$333),ISTEXT($N$334),ISTEXT($N$335)),"",IF(OR(2&gt;$N$333,5&gt;$N$334,((5-1)*$N$333+2)&gt;$N$335),"",IF(INDEX($P$335:$W$344,MOD(((5-1)*$N$333+2)-1,10)+1,INT((((5-1)*$N$333+2)-1)/10)+1)="","",INDEX($P$335:$W$344,MOD(((5-1)*$N$333+2)-1,10)+1,INT((((5-1)*$N$333+2)-1)/10)+1)))))</f>
        <v/>
      </c>
      <c r="F339" s="539">
        <f>IF($N$335="","",IF(OR(ISTEXT($N$333),ISTEXT($N$334),ISTEXT($N$335)),"",IF(OR(3&gt;$N$333,5&gt;$N$334,((5-1)*$N$333+3)&gt;$N$335),"",IF(INDEX($P$335:$W$344,MOD(((5-1)*$N$333+3)-1,10)+1,INT((((5-1)*$N$333+3)-1)/10)+1)="","",INDEX($P$335:$W$344,MOD(((5-1)*$N$333+3)-1,10)+1,INT((((5-1)*$N$333+3)-1)/10)+1)))))</f>
        <v/>
      </c>
      <c r="G339" s="539">
        <f>IF($N$335="","",IF(OR(ISTEXT($N$333),ISTEXT($N$334),ISTEXT($N$335)),"",IF(OR(4&gt;$N$333,5&gt;$N$334,((5-1)*$N$333+4)&gt;$N$335),"",IF(INDEX($P$335:$W$344,MOD(((5-1)*$N$333+4)-1,10)+1,INT((((5-1)*$N$333+4)-1)/10)+1)="","",INDEX($P$335:$W$344,MOD(((5-1)*$N$333+4)-1,10)+1,INT((((5-1)*$N$333+4)-1)/10)+1)))))</f>
        <v/>
      </c>
      <c r="H339" s="539">
        <f>IF($N$335="","",IF(OR(ISTEXT($N$333),ISTEXT($N$334),ISTEXT($N$335)),"",IF(OR(5&gt;$N$333,5&gt;$N$334,((5-1)*$N$333+5)&gt;$N$335),"",IF(INDEX($P$335:$W$344,MOD(((5-1)*$N$333+5)-1,10)+1,INT((((5-1)*$N$333+5)-1)/10)+1)="","",INDEX($P$335:$W$344,MOD(((5-1)*$N$333+5)-1,10)+1,INT((((5-1)*$N$333+5)-1)/10)+1)))))</f>
        <v/>
      </c>
      <c r="I339" s="539">
        <f>IF($N$335="","",IF(OR(ISTEXT($N$333),ISTEXT($N$334),ISTEXT($N$335)),"",IF(OR(6&gt;$N$333,5&gt;$N$334,((5-1)*$N$333+6)&gt;$N$335),"",IF(INDEX($P$335:$W$344,MOD(((5-1)*$N$333+6)-1,10)+1,INT((((5-1)*$N$333+6)-1)/10)+1)="","",INDEX($P$335:$W$344,MOD(((5-1)*$N$333+6)-1,10)+1,INT((((5-1)*$N$333+6)-1)/10)+1)))))</f>
        <v/>
      </c>
      <c r="J339" s="539">
        <f>IF($N$335="","",IF(OR(ISTEXT($N$333),ISTEXT($N$334),ISTEXT($N$335)),"",IF(OR(7&gt;$N$333,5&gt;$N$334,((5-1)*$N$333+7)&gt;$N$335),"",IF(INDEX($P$335:$W$344,MOD(((5-1)*$N$333+7)-1,10)+1,INT((((5-1)*$N$333+7)-1)/10)+1)="","",INDEX($P$335:$W$344,MOD(((5-1)*$N$333+7)-1,10)+1,INT((((5-1)*$N$333+7)-1)/10)+1)))))</f>
        <v/>
      </c>
      <c r="K339" s="539">
        <f>IF($N$335="","",IF(OR(ISTEXT($N$333),ISTEXT($N$334),ISTEXT($N$335)),"",IF(OR(8&gt;$N$333,5&gt;$N$334,((5-1)*$N$333+8)&gt;$N$335),"",IF(INDEX($P$335:$W$344,MOD(((5-1)*$N$333+8)-1,10)+1,INT((((5-1)*$N$333+8)-1)/10)+1)="","",INDEX($P$335:$W$344,MOD(((5-1)*$N$333+8)-1,10)+1,INT((((5-1)*$N$333+8)-1)/10)+1)))))</f>
        <v/>
      </c>
      <c r="L339" s="539">
        <f>IF($N$335="","",IF(OR(ISTEXT($N$333),ISTEXT($N$334),ISTEXT($N$335)),"",IF(OR(9&gt;$N$333,5&gt;$N$334,((5-1)*$N$333+9)&gt;$N$335),"",IF(INDEX($P$335:$W$344,MOD(((5-1)*$N$333+9)-1,10)+1,INT((((5-1)*$N$333+9)-1)/10)+1)="","",INDEX($P$335:$W$344,MOD(((5-1)*$N$333+9)-1,10)+1,INT((((5-1)*$N$333+9)-1)/10)+1)))))</f>
        <v/>
      </c>
      <c r="M339" s="539">
        <f>IF($N$335="","",IF(OR(ISTEXT($N$333),ISTEXT($N$334),ISTEXT($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IF(OR($D$333="",$G$333=""),"",IF($D$333="Round",IF(6=1,"Axis 1 (0°)",IF(6=2,"Axis 2 (90°)","")),IF(ISTEXT($N$334),"",IF(6&gt;$N$334,"",IF(ISTEXT($I$333),"",ROUND((6-0.5)*$I$333/$N$334,1))))))</f>
        <v/>
      </c>
      <c r="C340" s="538" t="n"/>
      <c r="D340" s="539">
        <f>IF($N$335="","",IF(OR(ISTEXT($N$333),ISTEXT($N$334),ISTEXT($N$335)),"",IF(OR(1&gt;$N$333,6&gt;$N$334,((6-1)*$N$333+1)&gt;$N$335),"",IF(INDEX($P$335:$W$344,MOD(((6-1)*$N$333+1)-1,10)+1,INT((((6-1)*$N$333+1)-1)/10)+1)="","",INDEX($P$335:$W$344,MOD(((6-1)*$N$333+1)-1,10)+1,INT((((6-1)*$N$333+1)-1)/10)+1)))))</f>
        <v/>
      </c>
      <c r="E340" s="539">
        <f>IF($N$335="","",IF(OR(ISTEXT($N$333),ISTEXT($N$334),ISTEXT($N$335)),"",IF(OR(2&gt;$N$333,6&gt;$N$334,((6-1)*$N$333+2)&gt;$N$335),"",IF(INDEX($P$335:$W$344,MOD(((6-1)*$N$333+2)-1,10)+1,INT((((6-1)*$N$333+2)-1)/10)+1)="","",INDEX($P$335:$W$344,MOD(((6-1)*$N$333+2)-1,10)+1,INT((((6-1)*$N$333+2)-1)/10)+1)))))</f>
        <v/>
      </c>
      <c r="F340" s="539">
        <f>IF($N$335="","",IF(OR(ISTEXT($N$333),ISTEXT($N$334),ISTEXT($N$335)),"",IF(OR(3&gt;$N$333,6&gt;$N$334,((6-1)*$N$333+3)&gt;$N$335),"",IF(INDEX($P$335:$W$344,MOD(((6-1)*$N$333+3)-1,10)+1,INT((((6-1)*$N$333+3)-1)/10)+1)="","",INDEX($P$335:$W$344,MOD(((6-1)*$N$333+3)-1,10)+1,INT((((6-1)*$N$333+3)-1)/10)+1)))))</f>
        <v/>
      </c>
      <c r="G340" s="539">
        <f>IF($N$335="","",IF(OR(ISTEXT($N$333),ISTEXT($N$334),ISTEXT($N$335)),"",IF(OR(4&gt;$N$333,6&gt;$N$334,((6-1)*$N$333+4)&gt;$N$335),"",IF(INDEX($P$335:$W$344,MOD(((6-1)*$N$333+4)-1,10)+1,INT((((6-1)*$N$333+4)-1)/10)+1)="","",INDEX($P$335:$W$344,MOD(((6-1)*$N$333+4)-1,10)+1,INT((((6-1)*$N$333+4)-1)/10)+1)))))</f>
        <v/>
      </c>
      <c r="H340" s="539">
        <f>IF($N$335="","",IF(OR(ISTEXT($N$333),ISTEXT($N$334),ISTEXT($N$335)),"",IF(OR(5&gt;$N$333,6&gt;$N$334,((6-1)*$N$333+5)&gt;$N$335),"",IF(INDEX($P$335:$W$344,MOD(((6-1)*$N$333+5)-1,10)+1,INT((((6-1)*$N$333+5)-1)/10)+1)="","",INDEX($P$335:$W$344,MOD(((6-1)*$N$333+5)-1,10)+1,INT((((6-1)*$N$333+5)-1)/10)+1)))))</f>
        <v/>
      </c>
      <c r="I340" s="539">
        <f>IF($N$335="","",IF(OR(ISTEXT($N$333),ISTEXT($N$334),ISTEXT($N$335)),"",IF(OR(6&gt;$N$333,6&gt;$N$334,((6-1)*$N$333+6)&gt;$N$335),"",IF(INDEX($P$335:$W$344,MOD(((6-1)*$N$333+6)-1,10)+1,INT((((6-1)*$N$333+6)-1)/10)+1)="","",INDEX($P$335:$W$344,MOD(((6-1)*$N$333+6)-1,10)+1,INT((((6-1)*$N$333+6)-1)/10)+1)))))</f>
        <v/>
      </c>
      <c r="J340" s="539">
        <f>IF($N$335="","",IF(OR(ISTEXT($N$333),ISTEXT($N$334),ISTEXT($N$335)),"",IF(OR(7&gt;$N$333,6&gt;$N$334,((6-1)*$N$333+7)&gt;$N$335),"",IF(INDEX($P$335:$W$344,MOD(((6-1)*$N$333+7)-1,10)+1,INT((((6-1)*$N$333+7)-1)/10)+1)="","",INDEX($P$335:$W$344,MOD(((6-1)*$N$333+7)-1,10)+1,INT((((6-1)*$N$333+7)-1)/10)+1)))))</f>
        <v/>
      </c>
      <c r="K340" s="539">
        <f>IF($N$335="","",IF(OR(ISTEXT($N$333),ISTEXT($N$334),ISTEXT($N$335)),"",IF(OR(8&gt;$N$333,6&gt;$N$334,((6-1)*$N$333+8)&gt;$N$335),"",IF(INDEX($P$335:$W$344,MOD(((6-1)*$N$333+8)-1,10)+1,INT((((6-1)*$N$333+8)-1)/10)+1)="","",INDEX($P$335:$W$344,MOD(((6-1)*$N$333+8)-1,10)+1,INT((((6-1)*$N$333+8)-1)/10)+1)))))</f>
        <v/>
      </c>
      <c r="L340" s="539">
        <f>IF($N$335="","",IF(OR(ISTEXT($N$333),ISTEXT($N$334),ISTEXT($N$335)),"",IF(OR(9&gt;$N$333,6&gt;$N$334,((6-1)*$N$333+9)&gt;$N$335),"",IF(INDEX($P$335:$W$344,MOD(((6-1)*$N$333+9)-1,10)+1,INT((((6-1)*$N$333+9)-1)/10)+1)="","",INDEX($P$335:$W$344,MOD(((6-1)*$N$333+9)-1,10)+1,INT((((6-1)*$N$333+9)-1)/10)+1)))))</f>
        <v/>
      </c>
      <c r="M340" s="539">
        <f>IF($N$335="","",IF(OR(ISTEXT($N$333),ISTEXT($N$334),ISTEXT($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IF(OR($D$333="",$G$333=""),"",IF($D$333="Round",IF(7=1,"Axis 1 (0°)",IF(7=2,"Axis 2 (90°)","")),IF(ISTEXT($N$334),"",IF(7&gt;$N$334,"",IF(ISTEXT($I$333),"",ROUND((7-0.5)*$I$333/$N$334,1))))))</f>
        <v/>
      </c>
      <c r="C341" s="538" t="n"/>
      <c r="D341" s="539">
        <f>IF($N$335="","",IF(OR(ISTEXT($N$333),ISTEXT($N$334),ISTEXT($N$335)),"",IF(OR(1&gt;$N$333,7&gt;$N$334,((7-1)*$N$333+1)&gt;$N$335),"",IF(INDEX($P$335:$W$344,MOD(((7-1)*$N$333+1)-1,10)+1,INT((((7-1)*$N$333+1)-1)/10)+1)="","",INDEX($P$335:$W$344,MOD(((7-1)*$N$333+1)-1,10)+1,INT((((7-1)*$N$333+1)-1)/10)+1)))))</f>
        <v/>
      </c>
      <c r="E341" s="539">
        <f>IF($N$335="","",IF(OR(ISTEXT($N$333),ISTEXT($N$334),ISTEXT($N$335)),"",IF(OR(2&gt;$N$333,7&gt;$N$334,((7-1)*$N$333+2)&gt;$N$335),"",IF(INDEX($P$335:$W$344,MOD(((7-1)*$N$333+2)-1,10)+1,INT((((7-1)*$N$333+2)-1)/10)+1)="","",INDEX($P$335:$W$344,MOD(((7-1)*$N$333+2)-1,10)+1,INT((((7-1)*$N$333+2)-1)/10)+1)))))</f>
        <v/>
      </c>
      <c r="F341" s="539">
        <f>IF($N$335="","",IF(OR(ISTEXT($N$333),ISTEXT($N$334),ISTEXT($N$335)),"",IF(OR(3&gt;$N$333,7&gt;$N$334,((7-1)*$N$333+3)&gt;$N$335),"",IF(INDEX($P$335:$W$344,MOD(((7-1)*$N$333+3)-1,10)+1,INT((((7-1)*$N$333+3)-1)/10)+1)="","",INDEX($P$335:$W$344,MOD(((7-1)*$N$333+3)-1,10)+1,INT((((7-1)*$N$333+3)-1)/10)+1)))))</f>
        <v/>
      </c>
      <c r="G341" s="539">
        <f>IF($N$335="","",IF(OR(ISTEXT($N$333),ISTEXT($N$334),ISTEXT($N$335)),"",IF(OR(4&gt;$N$333,7&gt;$N$334,((7-1)*$N$333+4)&gt;$N$335),"",IF(INDEX($P$335:$W$344,MOD(((7-1)*$N$333+4)-1,10)+1,INT((((7-1)*$N$333+4)-1)/10)+1)="","",INDEX($P$335:$W$344,MOD(((7-1)*$N$333+4)-1,10)+1,INT((((7-1)*$N$333+4)-1)/10)+1)))))</f>
        <v/>
      </c>
      <c r="H341" s="539">
        <f>IF($N$335="","",IF(OR(ISTEXT($N$333),ISTEXT($N$334),ISTEXT($N$335)),"",IF(OR(5&gt;$N$333,7&gt;$N$334,((7-1)*$N$333+5)&gt;$N$335),"",IF(INDEX($P$335:$W$344,MOD(((7-1)*$N$333+5)-1,10)+1,INT((((7-1)*$N$333+5)-1)/10)+1)="","",INDEX($P$335:$W$344,MOD(((7-1)*$N$333+5)-1,10)+1,INT((((7-1)*$N$333+5)-1)/10)+1)))))</f>
        <v/>
      </c>
      <c r="I341" s="539">
        <f>IF($N$335="","",IF(OR(ISTEXT($N$333),ISTEXT($N$334),ISTEXT($N$335)),"",IF(OR(6&gt;$N$333,7&gt;$N$334,((7-1)*$N$333+6)&gt;$N$335),"",IF(INDEX($P$335:$W$344,MOD(((7-1)*$N$333+6)-1,10)+1,INT((((7-1)*$N$333+6)-1)/10)+1)="","",INDEX($P$335:$W$344,MOD(((7-1)*$N$333+6)-1,10)+1,INT((((7-1)*$N$333+6)-1)/10)+1)))))</f>
        <v/>
      </c>
      <c r="J341" s="539">
        <f>IF($N$335="","",IF(OR(ISTEXT($N$333),ISTEXT($N$334),ISTEXT($N$335)),"",IF(OR(7&gt;$N$333,7&gt;$N$334,((7-1)*$N$333+7)&gt;$N$335),"",IF(INDEX($P$335:$W$344,MOD(((7-1)*$N$333+7)-1,10)+1,INT((((7-1)*$N$333+7)-1)/10)+1)="","",INDEX($P$335:$W$344,MOD(((7-1)*$N$333+7)-1,10)+1,INT((((7-1)*$N$333+7)-1)/10)+1)))))</f>
        <v/>
      </c>
      <c r="K341" s="539">
        <f>IF($N$335="","",IF(OR(ISTEXT($N$333),ISTEXT($N$334),ISTEXT($N$335)),"",IF(OR(8&gt;$N$333,7&gt;$N$334,((7-1)*$N$333+8)&gt;$N$335),"",IF(INDEX($P$335:$W$344,MOD(((7-1)*$N$333+8)-1,10)+1,INT((((7-1)*$N$333+8)-1)/10)+1)="","",INDEX($P$335:$W$344,MOD(((7-1)*$N$333+8)-1,10)+1,INT((((7-1)*$N$333+8)-1)/10)+1)))))</f>
        <v/>
      </c>
      <c r="L341" s="539">
        <f>IF($N$335="","",IF(OR(ISTEXT($N$333),ISTEXT($N$334),ISTEXT($N$335)),"",IF(OR(9&gt;$N$333,7&gt;$N$334,((7-1)*$N$333+9)&gt;$N$335),"",IF(INDEX($P$335:$W$344,MOD(((7-1)*$N$333+9)-1,10)+1,INT((((7-1)*$N$333+9)-1)/10)+1)="","",INDEX($P$335:$W$344,MOD(((7-1)*$N$333+9)-1,10)+1,INT((((7-1)*$N$333+9)-1)/10)+1)))))</f>
        <v/>
      </c>
      <c r="M341" s="539">
        <f>IF($N$335="","",IF(OR(ISTEXT($N$333),ISTEXT($N$334),ISTEXT($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IF(OR($D$333="",$G$333=""),"",IF($D$333="Round",IF(8=1,"Axis 1 (0°)",IF(8=2,"Axis 2 (90°)","")),IF(ISTEXT($N$334),"",IF(8&gt;$N$334,"",IF(ISTEXT($I$333),"",ROUND((8-0.5)*$I$333/$N$334,1))))))</f>
        <v/>
      </c>
      <c r="C342" s="538" t="n"/>
      <c r="D342" s="539">
        <f>IF($N$335="","",IF(OR(ISTEXT($N$333),ISTEXT($N$334),ISTEXT($N$335)),"",IF(OR(1&gt;$N$333,8&gt;$N$334,((8-1)*$N$333+1)&gt;$N$335),"",IF(INDEX($P$335:$W$344,MOD(((8-1)*$N$333+1)-1,10)+1,INT((((8-1)*$N$333+1)-1)/10)+1)="","",INDEX($P$335:$W$344,MOD(((8-1)*$N$333+1)-1,10)+1,INT((((8-1)*$N$333+1)-1)/10)+1)))))</f>
        <v/>
      </c>
      <c r="E342" s="539">
        <f>IF($N$335="","",IF(OR(ISTEXT($N$333),ISTEXT($N$334),ISTEXT($N$335)),"",IF(OR(2&gt;$N$333,8&gt;$N$334,((8-1)*$N$333+2)&gt;$N$335),"",IF(INDEX($P$335:$W$344,MOD(((8-1)*$N$333+2)-1,10)+1,INT((((8-1)*$N$333+2)-1)/10)+1)="","",INDEX($P$335:$W$344,MOD(((8-1)*$N$333+2)-1,10)+1,INT((((8-1)*$N$333+2)-1)/10)+1)))))</f>
        <v/>
      </c>
      <c r="F342" s="539">
        <f>IF($N$335="","",IF(OR(ISTEXT($N$333),ISTEXT($N$334),ISTEXT($N$335)),"",IF(OR(3&gt;$N$333,8&gt;$N$334,((8-1)*$N$333+3)&gt;$N$335),"",IF(INDEX($P$335:$W$344,MOD(((8-1)*$N$333+3)-1,10)+1,INT((((8-1)*$N$333+3)-1)/10)+1)="","",INDEX($P$335:$W$344,MOD(((8-1)*$N$333+3)-1,10)+1,INT((((8-1)*$N$333+3)-1)/10)+1)))))</f>
        <v/>
      </c>
      <c r="G342" s="539">
        <f>IF($N$335="","",IF(OR(ISTEXT($N$333),ISTEXT($N$334),ISTEXT($N$335)),"",IF(OR(4&gt;$N$333,8&gt;$N$334,((8-1)*$N$333+4)&gt;$N$335),"",IF(INDEX($P$335:$W$344,MOD(((8-1)*$N$333+4)-1,10)+1,INT((((8-1)*$N$333+4)-1)/10)+1)="","",INDEX($P$335:$W$344,MOD(((8-1)*$N$333+4)-1,10)+1,INT((((8-1)*$N$333+4)-1)/10)+1)))))</f>
        <v/>
      </c>
      <c r="H342" s="539">
        <f>IF($N$335="","",IF(OR(ISTEXT($N$333),ISTEXT($N$334),ISTEXT($N$335)),"",IF(OR(5&gt;$N$333,8&gt;$N$334,((8-1)*$N$333+5)&gt;$N$335),"",IF(INDEX($P$335:$W$344,MOD(((8-1)*$N$333+5)-1,10)+1,INT((((8-1)*$N$333+5)-1)/10)+1)="","",INDEX($P$335:$W$344,MOD(((8-1)*$N$333+5)-1,10)+1,INT((((8-1)*$N$333+5)-1)/10)+1)))))</f>
        <v/>
      </c>
      <c r="I342" s="539">
        <f>IF($N$335="","",IF(OR(ISTEXT($N$333),ISTEXT($N$334),ISTEXT($N$335)),"",IF(OR(6&gt;$N$333,8&gt;$N$334,((8-1)*$N$333+6)&gt;$N$335),"",IF(INDEX($P$335:$W$344,MOD(((8-1)*$N$333+6)-1,10)+1,INT((((8-1)*$N$333+6)-1)/10)+1)="","",INDEX($P$335:$W$344,MOD(((8-1)*$N$333+6)-1,10)+1,INT((((8-1)*$N$333+6)-1)/10)+1)))))</f>
        <v/>
      </c>
      <c r="J342" s="539">
        <f>IF($N$335="","",IF(OR(ISTEXT($N$333),ISTEXT($N$334),ISTEXT($N$335)),"",IF(OR(7&gt;$N$333,8&gt;$N$334,((8-1)*$N$333+7)&gt;$N$335),"",IF(INDEX($P$335:$W$344,MOD(((8-1)*$N$333+7)-1,10)+1,INT((((8-1)*$N$333+7)-1)/10)+1)="","",INDEX($P$335:$W$344,MOD(((8-1)*$N$333+7)-1,10)+1,INT((((8-1)*$N$333+7)-1)/10)+1)))))</f>
        <v/>
      </c>
      <c r="K342" s="539">
        <f>IF($N$335="","",IF(OR(ISTEXT($N$333),ISTEXT($N$334),ISTEXT($N$335)),"",IF(OR(8&gt;$N$333,8&gt;$N$334,((8-1)*$N$333+8)&gt;$N$335),"",IF(INDEX($P$335:$W$344,MOD(((8-1)*$N$333+8)-1,10)+1,INT((((8-1)*$N$333+8)-1)/10)+1)="","",INDEX($P$335:$W$344,MOD(((8-1)*$N$333+8)-1,10)+1,INT((((8-1)*$N$333+8)-1)/10)+1)))))</f>
        <v/>
      </c>
      <c r="L342" s="539">
        <f>IF($N$335="","",IF(OR(ISTEXT($N$333),ISTEXT($N$334),ISTEXT($N$335)),"",IF(OR(9&gt;$N$333,8&gt;$N$334,((8-1)*$N$333+9)&gt;$N$335),"",IF(INDEX($P$335:$W$344,MOD(((8-1)*$N$333+9)-1,10)+1,INT((((8-1)*$N$333+9)-1)/10)+1)="","",INDEX($P$335:$W$344,MOD(((8-1)*$N$333+9)-1,10)+1,INT((((8-1)*$N$333+9)-1)/10)+1)))))</f>
        <v/>
      </c>
      <c r="M342" s="539">
        <f>IF($N$335="","",IF(OR(ISTEXT($N$333),ISTEXT($N$334),ISTEXT($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IF($G$352="","",IF($D$352="Round",$G$352&amp;""" dia",$G$352&amp;""" x "&amp;$I$352&amp;""""))</f>
        <v/>
      </c>
      <c r="G350" s="173" t="n"/>
      <c r="H350" s="525">
        <f>IF(OR($D$352="",$G$352=""),"",IF($D$352="Round",IF(ISTEXT($G$352),"",ROUND(PI()*(($G$352-2*N($K$352))/2)^2/144,3)),IF($I$352="","",IF(OR(ISTEXT($G$352),ISTEXT($I$352)),"",ROUND(($G$352-2*N($K$352))*($I$352-2*N($K$352))/144,3)))))</f>
        <v/>
      </c>
      <c r="I350" s="189" t="n"/>
      <c r="J350" s="189" t="n"/>
      <c r="K350" s="189">
        <f>IF(N(J350)*N(H350)=0,"",ROUND(N(J350)*N(H350),0))</f>
        <v/>
      </c>
      <c r="L350" s="189">
        <f>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IF($N$352="","",IF($D$352="Round",$N$352&amp;" x 2 axes",IF($N$353="","",$N$352&amp;" x "&amp;$N$353)))</f>
        <v/>
      </c>
      <c r="N352" s="534">
        <f>IF(OR($D$352="",$G$352=""),"",IF($D$352="Round",IF(ISTEXT($G$352),"",IF($G$352&lt;=9,6,IF($G$352&lt;=12,8,10))),IF(ISTEXT($G$352),"",IF($G$352&lt;12,2,MIN(10,MAX(3,ROUNDUP($G$352/6,0)))))))</f>
        <v/>
      </c>
      <c r="P352" s="473" t="inlineStr">
        <is>
          <t>Quick entry – type readings in order (row by row of the grid), down this column then the next:</t>
        </is>
      </c>
    </row>
    <row r="353" ht="13.35" customHeight="1" s="162">
      <c r="B353" s="535" t="inlineStr">
        <is>
          <t>Depth↓ Pos→ (in)</t>
        </is>
      </c>
      <c r="C353" s="414" t="n"/>
      <c r="D353" s="535">
        <f>IF(ISTEXT($N$352),"",IF(OR($D$352="",$G$352="",1&gt;$N$352),"",IF($D$352="Round",IF(ISTEXT($G$352),"",ROUND(IF(1&lt;=$N$352/2,$G$352/2*(1-SQRT(($N$352-2*1+1)/$N$352)),$G$352-$G$352/2*(1-SQRT(($N$352-2*($N$352-1+1)+1)/$N$352))),1)),IF(ISTEXT($G$352),"",ROUND((1-0.5)*$G$352/$N$352,1)))))</f>
        <v/>
      </c>
      <c r="E353" s="535">
        <f>IF(ISTEXT($N$352),"",IF(OR($D$352="",$G$352="",2&gt;$N$352),"",IF($D$352="Round",IF(ISTEXT($G$352),"",ROUND(IF(2&lt;=$N$352/2,$G$352/2*(1-SQRT(($N$352-2*2+1)/$N$352)),$G$352-$G$352/2*(1-SQRT(($N$352-2*($N$352-2+1)+1)/$N$352))),1)),IF(ISTEXT($G$352),"",ROUND((2-0.5)*$G$352/$N$352,1)))))</f>
        <v/>
      </c>
      <c r="F353" s="535">
        <f>IF(ISTEXT($N$352),"",IF(OR($D$352="",$G$352="",3&gt;$N$352),"",IF($D$352="Round",IF(ISTEXT($G$352),"",ROUND(IF(3&lt;=$N$352/2,$G$352/2*(1-SQRT(($N$352-2*3+1)/$N$352)),$G$352-$G$352/2*(1-SQRT(($N$352-2*($N$352-3+1)+1)/$N$352))),1)),IF(ISTEXT($G$352),"",ROUND((3-0.5)*$G$352/$N$352,1)))))</f>
        <v/>
      </c>
      <c r="G353" s="535">
        <f>IF(ISTEXT($N$352),"",IF(OR($D$352="",$G$352="",4&gt;$N$352),"",IF($D$352="Round",IF(ISTEXT($G$352),"",ROUND(IF(4&lt;=$N$352/2,$G$352/2*(1-SQRT(($N$352-2*4+1)/$N$352)),$G$352-$G$352/2*(1-SQRT(($N$352-2*($N$352-4+1)+1)/$N$352))),1)),IF(ISTEXT($G$352),"",ROUND((4-0.5)*$G$352/$N$352,1)))))</f>
        <v/>
      </c>
      <c r="H353" s="535">
        <f>IF(ISTEXT($N$352),"",IF(OR($D$352="",$G$352="",5&gt;$N$352),"",IF($D$352="Round",IF(ISTEXT($G$352),"",ROUND(IF(5&lt;=$N$352/2,$G$352/2*(1-SQRT(($N$352-2*5+1)/$N$352)),$G$352-$G$352/2*(1-SQRT(($N$352-2*($N$352-5+1)+1)/$N$352))),1)),IF(ISTEXT($G$352),"",ROUND((5-0.5)*$G$352/$N$352,1)))))</f>
        <v/>
      </c>
      <c r="I353" s="535">
        <f>IF(ISTEXT($N$352),"",IF(OR($D$352="",$G$352="",6&gt;$N$352),"",IF($D$352="Round",IF(ISTEXT($G$352),"",ROUND(IF(6&lt;=$N$352/2,$G$352/2*(1-SQRT(($N$352-2*6+1)/$N$352)),$G$352-$G$352/2*(1-SQRT(($N$352-2*($N$352-6+1)+1)/$N$352))),1)),IF(ISTEXT($G$352),"",ROUND((6-0.5)*$G$352/$N$352,1)))))</f>
        <v/>
      </c>
      <c r="J353" s="535">
        <f>IF(ISTEXT($N$352),"",IF(OR($D$352="",$G$352="",7&gt;$N$352),"",IF($D$352="Round",IF(ISTEXT($G$352),"",ROUND(IF(7&lt;=$N$352/2,$G$352/2*(1-SQRT(($N$352-2*7+1)/$N$352)),$G$352-$G$352/2*(1-SQRT(($N$352-2*($N$352-7+1)+1)/$N$352))),1)),IF(ISTEXT($G$352),"",ROUND((7-0.5)*$G$352/$N$352,1)))))</f>
        <v/>
      </c>
      <c r="K353" s="535">
        <f>IF(ISTEXT($N$352),"",IF(OR($D$352="",$G$352="",8&gt;$N$352),"",IF($D$352="Round",IF(ISTEXT($G$352),"",ROUND(IF(8&lt;=$N$352/2,$G$352/2*(1-SQRT(($N$352-2*8+1)/$N$352)),$G$352-$G$352/2*(1-SQRT(($N$352-2*($N$352-8+1)+1)/$N$352))),1)),IF(ISTEXT($G$352),"",ROUND((8-0.5)*$G$352/$N$352,1)))))</f>
        <v/>
      </c>
      <c r="L353" s="535">
        <f>IF(ISTEXT($N$352),"",IF(OR($D$352="",$G$352="",9&gt;$N$352),"",IF($D$352="Round",IF(ISTEXT($G$352),"",ROUND(IF(9&lt;=$N$352/2,$G$352/2*(1-SQRT(($N$352-2*9+1)/$N$352)),$G$352-$G$352/2*(1-SQRT(($N$352-2*($N$352-9+1)+1)/$N$352))),1)),IF(ISTEXT($G$352),"",ROUND((9-0.5)*$G$352/$N$352,1)))))</f>
        <v/>
      </c>
      <c r="M353" s="535">
        <f>IF(ISTEXT($N$352),"",IF(OR($D$352="",$G$352="",10&gt;$N$352),"",IF($D$352="Round",IF(ISTEXT($G$352),"",ROUND(IF(10&lt;=$N$352/2,$G$352/2*(1-SQRT(($N$352-2*10+1)/$N$352)),$G$352-$G$352/2*(1-SQRT(($N$352-2*($N$352-10+1)+1)/$N$352))),1)),IF(ISTEXT($G$352),"",ROUND((10-0.5)*$G$352/$N$352,1)))))</f>
        <v/>
      </c>
      <c r="N353" s="534">
        <f>IF(OR($D$352="",$G$352=""),"",IF($D$352="Round",2,IF($I$352="","",IF(ISTEXT($I$352),"",IF($I$352&lt;12,2,MIN(8,MAX(3,ROUNDUP($I$352/6,0))))))))</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IF(OR($D$352="",$G$352=""),"",IF($D$352="Round",IF(1=1,"Axis 1 (0°)",IF(1=2,"Axis 2 (90°)","")),IF(ISTEXT($N$353),"",IF(1&gt;$N$353,"",IF(ISTEXT($I$352),"",ROUND((1-0.5)*$I$352/$N$353,1))))))</f>
        <v/>
      </c>
      <c r="C354" s="538" t="n"/>
      <c r="D354" s="539">
        <f>IF($N$354="","",IF(OR(ISTEXT($N$352),ISTEXT($N$353),ISTEXT($N$354)),"",IF(OR(1&gt;$N$352,1&gt;$N$353,((1-1)*$N$352+1)&gt;$N$354),"",IF(INDEX($P$354:$W$363,MOD(((1-1)*$N$352+1)-1,10)+1,INT((((1-1)*$N$352+1)-1)/10)+1)="","",INDEX($P$354:$W$363,MOD(((1-1)*$N$352+1)-1,10)+1,INT((((1-1)*$N$352+1)-1)/10)+1)))))</f>
        <v/>
      </c>
      <c r="E354" s="539">
        <f>IF($N$354="","",IF(OR(ISTEXT($N$352),ISTEXT($N$353),ISTEXT($N$354)),"",IF(OR(2&gt;$N$352,1&gt;$N$353,((1-1)*$N$352+2)&gt;$N$354),"",IF(INDEX($P$354:$W$363,MOD(((1-1)*$N$352+2)-1,10)+1,INT((((1-1)*$N$352+2)-1)/10)+1)="","",INDEX($P$354:$W$363,MOD(((1-1)*$N$352+2)-1,10)+1,INT((((1-1)*$N$352+2)-1)/10)+1)))))</f>
        <v/>
      </c>
      <c r="F354" s="539">
        <f>IF($N$354="","",IF(OR(ISTEXT($N$352),ISTEXT($N$353),ISTEXT($N$354)),"",IF(OR(3&gt;$N$352,1&gt;$N$353,((1-1)*$N$352+3)&gt;$N$354),"",IF(INDEX($P$354:$W$363,MOD(((1-1)*$N$352+3)-1,10)+1,INT((((1-1)*$N$352+3)-1)/10)+1)="","",INDEX($P$354:$W$363,MOD(((1-1)*$N$352+3)-1,10)+1,INT((((1-1)*$N$352+3)-1)/10)+1)))))</f>
        <v/>
      </c>
      <c r="G354" s="539">
        <f>IF($N$354="","",IF(OR(ISTEXT($N$352),ISTEXT($N$353),ISTEXT($N$354)),"",IF(OR(4&gt;$N$352,1&gt;$N$353,((1-1)*$N$352+4)&gt;$N$354),"",IF(INDEX($P$354:$W$363,MOD(((1-1)*$N$352+4)-1,10)+1,INT((((1-1)*$N$352+4)-1)/10)+1)="","",INDEX($P$354:$W$363,MOD(((1-1)*$N$352+4)-1,10)+1,INT((((1-1)*$N$352+4)-1)/10)+1)))))</f>
        <v/>
      </c>
      <c r="H354" s="539">
        <f>IF($N$354="","",IF(OR(ISTEXT($N$352),ISTEXT($N$353),ISTEXT($N$354)),"",IF(OR(5&gt;$N$352,1&gt;$N$353,((1-1)*$N$352+5)&gt;$N$354),"",IF(INDEX($P$354:$W$363,MOD(((1-1)*$N$352+5)-1,10)+1,INT((((1-1)*$N$352+5)-1)/10)+1)="","",INDEX($P$354:$W$363,MOD(((1-1)*$N$352+5)-1,10)+1,INT((((1-1)*$N$352+5)-1)/10)+1)))))</f>
        <v/>
      </c>
      <c r="I354" s="539">
        <f>IF($N$354="","",IF(OR(ISTEXT($N$352),ISTEXT($N$353),ISTEXT($N$354)),"",IF(OR(6&gt;$N$352,1&gt;$N$353,((1-1)*$N$352+6)&gt;$N$354),"",IF(INDEX($P$354:$W$363,MOD(((1-1)*$N$352+6)-1,10)+1,INT((((1-1)*$N$352+6)-1)/10)+1)="","",INDEX($P$354:$W$363,MOD(((1-1)*$N$352+6)-1,10)+1,INT((((1-1)*$N$352+6)-1)/10)+1)))))</f>
        <v/>
      </c>
      <c r="J354" s="539">
        <f>IF($N$354="","",IF(OR(ISTEXT($N$352),ISTEXT($N$353),ISTEXT($N$354)),"",IF(OR(7&gt;$N$352,1&gt;$N$353,((1-1)*$N$352+7)&gt;$N$354),"",IF(INDEX($P$354:$W$363,MOD(((1-1)*$N$352+7)-1,10)+1,INT((((1-1)*$N$352+7)-1)/10)+1)="","",INDEX($P$354:$W$363,MOD(((1-1)*$N$352+7)-1,10)+1,INT((((1-1)*$N$352+7)-1)/10)+1)))))</f>
        <v/>
      </c>
      <c r="K354" s="539">
        <f>IF($N$354="","",IF(OR(ISTEXT($N$352),ISTEXT($N$353),ISTEXT($N$354)),"",IF(OR(8&gt;$N$352,1&gt;$N$353,((1-1)*$N$352+8)&gt;$N$354),"",IF(INDEX($P$354:$W$363,MOD(((1-1)*$N$352+8)-1,10)+1,INT((((1-1)*$N$352+8)-1)/10)+1)="","",INDEX($P$354:$W$363,MOD(((1-1)*$N$352+8)-1,10)+1,INT((((1-1)*$N$352+8)-1)/10)+1)))))</f>
        <v/>
      </c>
      <c r="L354" s="539">
        <f>IF($N$354="","",IF(OR(ISTEXT($N$352),ISTEXT($N$353),ISTEXT($N$354)),"",IF(OR(9&gt;$N$352,1&gt;$N$353,((1-1)*$N$352+9)&gt;$N$354),"",IF(INDEX($P$354:$W$363,MOD(((1-1)*$N$352+9)-1,10)+1,INT((((1-1)*$N$352+9)-1)/10)+1)="","",INDEX($P$354:$W$363,MOD(((1-1)*$N$352+9)-1,10)+1,INT((((1-1)*$N$352+9)-1)/10)+1)))))</f>
        <v/>
      </c>
      <c r="M354" s="539">
        <f>IF($N$354="","",IF(OR(ISTEXT($N$352),ISTEXT($N$353),ISTEXT($N$354)),"",IF(OR(10&gt;$N$352,1&gt;$N$353,((1-1)*$N$352+10)&gt;$N$354),"",IF(INDEX($P$354:$W$363,MOD(((1-1)*$N$352+10)-1,10)+1,INT((((1-1)*$N$352+10)-1)/10)+1)="","",INDEX($P$354:$W$363,MOD(((1-1)*$N$352+10)-1,10)+1,INT((((1-1)*$N$352+10)-1)/10)+1)))))</f>
        <v/>
      </c>
      <c r="N354" s="534">
        <f>IF(OR(N352="",N353=""),"",IF(OR(ISTEXT(N352),ISTEXT(N353)),"",N352*N353))</f>
        <v/>
      </c>
      <c r="P354" s="540" t="n"/>
      <c r="Q354" s="540" t="n"/>
      <c r="R354" s="540" t="n"/>
      <c r="S354" s="540" t="n"/>
      <c r="T354" s="540" t="n"/>
      <c r="U354" s="540" t="n"/>
      <c r="V354" s="540" t="n"/>
      <c r="W354" s="540" t="n"/>
    </row>
    <row r="355" ht="13.35" customHeight="1" s="162">
      <c r="B355" s="537">
        <f>IF(OR($D$352="",$G$352=""),"",IF($D$352="Round",IF(2=1,"Axis 1 (0°)",IF(2=2,"Axis 2 (90°)","")),IF(ISTEXT($N$353),"",IF(2&gt;$N$353,"",IF(ISTEXT($I$352),"",ROUND((2-0.5)*$I$352/$N$353,1))))))</f>
        <v/>
      </c>
      <c r="C355" s="538" t="n"/>
      <c r="D355" s="539">
        <f>IF($N$354="","",IF(OR(ISTEXT($N$352),ISTEXT($N$353),ISTEXT($N$354)),"",IF(OR(1&gt;$N$352,2&gt;$N$353,((2-1)*$N$352+1)&gt;$N$354),"",IF(INDEX($P$354:$W$363,MOD(((2-1)*$N$352+1)-1,10)+1,INT((((2-1)*$N$352+1)-1)/10)+1)="","",INDEX($P$354:$W$363,MOD(((2-1)*$N$352+1)-1,10)+1,INT((((2-1)*$N$352+1)-1)/10)+1)))))</f>
        <v/>
      </c>
      <c r="E355" s="539">
        <f>IF($N$354="","",IF(OR(ISTEXT($N$352),ISTEXT($N$353),ISTEXT($N$354)),"",IF(OR(2&gt;$N$352,2&gt;$N$353,((2-1)*$N$352+2)&gt;$N$354),"",IF(INDEX($P$354:$W$363,MOD(((2-1)*$N$352+2)-1,10)+1,INT((((2-1)*$N$352+2)-1)/10)+1)="","",INDEX($P$354:$W$363,MOD(((2-1)*$N$352+2)-1,10)+1,INT((((2-1)*$N$352+2)-1)/10)+1)))))</f>
        <v/>
      </c>
      <c r="F355" s="539">
        <f>IF($N$354="","",IF(OR(ISTEXT($N$352),ISTEXT($N$353),ISTEXT($N$354)),"",IF(OR(3&gt;$N$352,2&gt;$N$353,((2-1)*$N$352+3)&gt;$N$354),"",IF(INDEX($P$354:$W$363,MOD(((2-1)*$N$352+3)-1,10)+1,INT((((2-1)*$N$352+3)-1)/10)+1)="","",INDEX($P$354:$W$363,MOD(((2-1)*$N$352+3)-1,10)+1,INT((((2-1)*$N$352+3)-1)/10)+1)))))</f>
        <v/>
      </c>
      <c r="G355" s="539">
        <f>IF($N$354="","",IF(OR(ISTEXT($N$352),ISTEXT($N$353),ISTEXT($N$354)),"",IF(OR(4&gt;$N$352,2&gt;$N$353,((2-1)*$N$352+4)&gt;$N$354),"",IF(INDEX($P$354:$W$363,MOD(((2-1)*$N$352+4)-1,10)+1,INT((((2-1)*$N$352+4)-1)/10)+1)="","",INDEX($P$354:$W$363,MOD(((2-1)*$N$352+4)-1,10)+1,INT((((2-1)*$N$352+4)-1)/10)+1)))))</f>
        <v/>
      </c>
      <c r="H355" s="539">
        <f>IF($N$354="","",IF(OR(ISTEXT($N$352),ISTEXT($N$353),ISTEXT($N$354)),"",IF(OR(5&gt;$N$352,2&gt;$N$353,((2-1)*$N$352+5)&gt;$N$354),"",IF(INDEX($P$354:$W$363,MOD(((2-1)*$N$352+5)-1,10)+1,INT((((2-1)*$N$352+5)-1)/10)+1)="","",INDEX($P$354:$W$363,MOD(((2-1)*$N$352+5)-1,10)+1,INT((((2-1)*$N$352+5)-1)/10)+1)))))</f>
        <v/>
      </c>
      <c r="I355" s="539">
        <f>IF($N$354="","",IF(OR(ISTEXT($N$352),ISTEXT($N$353),ISTEXT($N$354)),"",IF(OR(6&gt;$N$352,2&gt;$N$353,((2-1)*$N$352+6)&gt;$N$354),"",IF(INDEX($P$354:$W$363,MOD(((2-1)*$N$352+6)-1,10)+1,INT((((2-1)*$N$352+6)-1)/10)+1)="","",INDEX($P$354:$W$363,MOD(((2-1)*$N$352+6)-1,10)+1,INT((((2-1)*$N$352+6)-1)/10)+1)))))</f>
        <v/>
      </c>
      <c r="J355" s="539">
        <f>IF($N$354="","",IF(OR(ISTEXT($N$352),ISTEXT($N$353),ISTEXT($N$354)),"",IF(OR(7&gt;$N$352,2&gt;$N$353,((2-1)*$N$352+7)&gt;$N$354),"",IF(INDEX($P$354:$W$363,MOD(((2-1)*$N$352+7)-1,10)+1,INT((((2-1)*$N$352+7)-1)/10)+1)="","",INDEX($P$354:$W$363,MOD(((2-1)*$N$352+7)-1,10)+1,INT((((2-1)*$N$352+7)-1)/10)+1)))))</f>
        <v/>
      </c>
      <c r="K355" s="539">
        <f>IF($N$354="","",IF(OR(ISTEXT($N$352),ISTEXT($N$353),ISTEXT($N$354)),"",IF(OR(8&gt;$N$352,2&gt;$N$353,((2-1)*$N$352+8)&gt;$N$354),"",IF(INDEX($P$354:$W$363,MOD(((2-1)*$N$352+8)-1,10)+1,INT((((2-1)*$N$352+8)-1)/10)+1)="","",INDEX($P$354:$W$363,MOD(((2-1)*$N$352+8)-1,10)+1,INT((((2-1)*$N$352+8)-1)/10)+1)))))</f>
        <v/>
      </c>
      <c r="L355" s="539">
        <f>IF($N$354="","",IF(OR(ISTEXT($N$352),ISTEXT($N$353),ISTEXT($N$354)),"",IF(OR(9&gt;$N$352,2&gt;$N$353,((2-1)*$N$352+9)&gt;$N$354),"",IF(INDEX($P$354:$W$363,MOD(((2-1)*$N$352+9)-1,10)+1,INT((((2-1)*$N$352+9)-1)/10)+1)="","",INDEX($P$354:$W$363,MOD(((2-1)*$N$352+9)-1,10)+1,INT((((2-1)*$N$352+9)-1)/10)+1)))))</f>
        <v/>
      </c>
      <c r="M355" s="539">
        <f>IF($N$354="","",IF(OR(ISTEXT($N$352),ISTEXT($N$353),ISTEXT($N$354)),"",IF(OR(10&gt;$N$352,2&gt;$N$353,((2-1)*$N$352+10)&gt;$N$354),"",IF(INDEX($P$354:$W$363,MOD(((2-1)*$N$352+10)-1,10)+1,INT((((2-1)*$N$352+10)-1)/10)+1)="","",INDEX($P$354:$W$363,MOD(((2-1)*$N$352+10)-1,10)+1,INT((((2-1)*$N$352+10)-1)/10)+1)))))</f>
        <v/>
      </c>
      <c r="P355" s="540" t="n"/>
      <c r="Q355" s="540" t="n"/>
      <c r="R355" s="540" t="n"/>
      <c r="S355" s="540" t="n"/>
      <c r="T355" s="540" t="n"/>
      <c r="U355" s="540" t="n"/>
      <c r="V355" s="540" t="n"/>
      <c r="W355" s="540" t="n"/>
    </row>
    <row r="356" ht="13.35" customHeight="1" s="162">
      <c r="B356" s="537">
        <f>IF(OR($D$352="",$G$352=""),"",IF($D$352="Round",IF(3=1,"Axis 1 (0°)",IF(3=2,"Axis 2 (90°)","")),IF(ISTEXT($N$353),"",IF(3&gt;$N$353,"",IF(ISTEXT($I$352),"",ROUND((3-0.5)*$I$352/$N$353,1))))))</f>
        <v/>
      </c>
      <c r="C356" s="538" t="n"/>
      <c r="D356" s="539">
        <f>IF($N$354="","",IF(OR(ISTEXT($N$352),ISTEXT($N$353),ISTEXT($N$354)),"",IF(OR(1&gt;$N$352,3&gt;$N$353,((3-1)*$N$352+1)&gt;$N$354),"",IF(INDEX($P$354:$W$363,MOD(((3-1)*$N$352+1)-1,10)+1,INT((((3-1)*$N$352+1)-1)/10)+1)="","",INDEX($P$354:$W$363,MOD(((3-1)*$N$352+1)-1,10)+1,INT((((3-1)*$N$352+1)-1)/10)+1)))))</f>
        <v/>
      </c>
      <c r="E356" s="539">
        <f>IF($N$354="","",IF(OR(ISTEXT($N$352),ISTEXT($N$353),ISTEXT($N$354)),"",IF(OR(2&gt;$N$352,3&gt;$N$353,((3-1)*$N$352+2)&gt;$N$354),"",IF(INDEX($P$354:$W$363,MOD(((3-1)*$N$352+2)-1,10)+1,INT((((3-1)*$N$352+2)-1)/10)+1)="","",INDEX($P$354:$W$363,MOD(((3-1)*$N$352+2)-1,10)+1,INT((((3-1)*$N$352+2)-1)/10)+1)))))</f>
        <v/>
      </c>
      <c r="F356" s="539">
        <f>IF($N$354="","",IF(OR(ISTEXT($N$352),ISTEXT($N$353),ISTEXT($N$354)),"",IF(OR(3&gt;$N$352,3&gt;$N$353,((3-1)*$N$352+3)&gt;$N$354),"",IF(INDEX($P$354:$W$363,MOD(((3-1)*$N$352+3)-1,10)+1,INT((((3-1)*$N$352+3)-1)/10)+1)="","",INDEX($P$354:$W$363,MOD(((3-1)*$N$352+3)-1,10)+1,INT((((3-1)*$N$352+3)-1)/10)+1)))))</f>
        <v/>
      </c>
      <c r="G356" s="539">
        <f>IF($N$354="","",IF(OR(ISTEXT($N$352),ISTEXT($N$353),ISTEXT($N$354)),"",IF(OR(4&gt;$N$352,3&gt;$N$353,((3-1)*$N$352+4)&gt;$N$354),"",IF(INDEX($P$354:$W$363,MOD(((3-1)*$N$352+4)-1,10)+1,INT((((3-1)*$N$352+4)-1)/10)+1)="","",INDEX($P$354:$W$363,MOD(((3-1)*$N$352+4)-1,10)+1,INT((((3-1)*$N$352+4)-1)/10)+1)))))</f>
        <v/>
      </c>
      <c r="H356" s="539">
        <f>IF($N$354="","",IF(OR(ISTEXT($N$352),ISTEXT($N$353),ISTEXT($N$354)),"",IF(OR(5&gt;$N$352,3&gt;$N$353,((3-1)*$N$352+5)&gt;$N$354),"",IF(INDEX($P$354:$W$363,MOD(((3-1)*$N$352+5)-1,10)+1,INT((((3-1)*$N$352+5)-1)/10)+1)="","",INDEX($P$354:$W$363,MOD(((3-1)*$N$352+5)-1,10)+1,INT((((3-1)*$N$352+5)-1)/10)+1)))))</f>
        <v/>
      </c>
      <c r="I356" s="539">
        <f>IF($N$354="","",IF(OR(ISTEXT($N$352),ISTEXT($N$353),ISTEXT($N$354)),"",IF(OR(6&gt;$N$352,3&gt;$N$353,((3-1)*$N$352+6)&gt;$N$354),"",IF(INDEX($P$354:$W$363,MOD(((3-1)*$N$352+6)-1,10)+1,INT((((3-1)*$N$352+6)-1)/10)+1)="","",INDEX($P$354:$W$363,MOD(((3-1)*$N$352+6)-1,10)+1,INT((((3-1)*$N$352+6)-1)/10)+1)))))</f>
        <v/>
      </c>
      <c r="J356" s="539">
        <f>IF($N$354="","",IF(OR(ISTEXT($N$352),ISTEXT($N$353),ISTEXT($N$354)),"",IF(OR(7&gt;$N$352,3&gt;$N$353,((3-1)*$N$352+7)&gt;$N$354),"",IF(INDEX($P$354:$W$363,MOD(((3-1)*$N$352+7)-1,10)+1,INT((((3-1)*$N$352+7)-1)/10)+1)="","",INDEX($P$354:$W$363,MOD(((3-1)*$N$352+7)-1,10)+1,INT((((3-1)*$N$352+7)-1)/10)+1)))))</f>
        <v/>
      </c>
      <c r="K356" s="539">
        <f>IF($N$354="","",IF(OR(ISTEXT($N$352),ISTEXT($N$353),ISTEXT($N$354)),"",IF(OR(8&gt;$N$352,3&gt;$N$353,((3-1)*$N$352+8)&gt;$N$354),"",IF(INDEX($P$354:$W$363,MOD(((3-1)*$N$352+8)-1,10)+1,INT((((3-1)*$N$352+8)-1)/10)+1)="","",INDEX($P$354:$W$363,MOD(((3-1)*$N$352+8)-1,10)+1,INT((((3-1)*$N$352+8)-1)/10)+1)))))</f>
        <v/>
      </c>
      <c r="L356" s="539">
        <f>IF($N$354="","",IF(OR(ISTEXT($N$352),ISTEXT($N$353),ISTEXT($N$354)),"",IF(OR(9&gt;$N$352,3&gt;$N$353,((3-1)*$N$352+9)&gt;$N$354),"",IF(INDEX($P$354:$W$363,MOD(((3-1)*$N$352+9)-1,10)+1,INT((((3-1)*$N$352+9)-1)/10)+1)="","",INDEX($P$354:$W$363,MOD(((3-1)*$N$352+9)-1,10)+1,INT((((3-1)*$N$352+9)-1)/10)+1)))))</f>
        <v/>
      </c>
      <c r="M356" s="539">
        <f>IF($N$354="","",IF(OR(ISTEXT($N$352),ISTEXT($N$353),ISTEXT($N$354)),"",IF(OR(10&gt;$N$352,3&gt;$N$353,((3-1)*$N$352+10)&gt;$N$354),"",IF(INDEX($P$354:$W$363,MOD(((3-1)*$N$352+10)-1,10)+1,INT((((3-1)*$N$352+10)-1)/10)+1)="","",INDEX($P$354:$W$363,MOD(((3-1)*$N$352+10)-1,10)+1,INT((((3-1)*$N$352+10)-1)/10)+1)))))</f>
        <v/>
      </c>
      <c r="P356" s="540" t="n"/>
      <c r="Q356" s="540" t="n"/>
      <c r="R356" s="540" t="n"/>
      <c r="S356" s="540" t="n"/>
      <c r="T356" s="540" t="n"/>
      <c r="U356" s="540" t="n"/>
      <c r="V356" s="540" t="n"/>
      <c r="W356" s="540" t="n"/>
    </row>
    <row r="357" ht="13.35" customHeight="1" s="162">
      <c r="B357" s="537">
        <f>IF(OR($D$352="",$G$352=""),"",IF($D$352="Round",IF(4=1,"Axis 1 (0°)",IF(4=2,"Axis 2 (90°)","")),IF(ISTEXT($N$353),"",IF(4&gt;$N$353,"",IF(ISTEXT($I$352),"",ROUND((4-0.5)*$I$352/$N$353,1))))))</f>
        <v/>
      </c>
      <c r="C357" s="538" t="n"/>
      <c r="D357" s="539">
        <f>IF($N$354="","",IF(OR(ISTEXT($N$352),ISTEXT($N$353),ISTEXT($N$354)),"",IF(OR(1&gt;$N$352,4&gt;$N$353,((4-1)*$N$352+1)&gt;$N$354),"",IF(INDEX($P$354:$W$363,MOD(((4-1)*$N$352+1)-1,10)+1,INT((((4-1)*$N$352+1)-1)/10)+1)="","",INDEX($P$354:$W$363,MOD(((4-1)*$N$352+1)-1,10)+1,INT((((4-1)*$N$352+1)-1)/10)+1)))))</f>
        <v/>
      </c>
      <c r="E357" s="539">
        <f>IF($N$354="","",IF(OR(ISTEXT($N$352),ISTEXT($N$353),ISTEXT($N$354)),"",IF(OR(2&gt;$N$352,4&gt;$N$353,((4-1)*$N$352+2)&gt;$N$354),"",IF(INDEX($P$354:$W$363,MOD(((4-1)*$N$352+2)-1,10)+1,INT((((4-1)*$N$352+2)-1)/10)+1)="","",INDEX($P$354:$W$363,MOD(((4-1)*$N$352+2)-1,10)+1,INT((((4-1)*$N$352+2)-1)/10)+1)))))</f>
        <v/>
      </c>
      <c r="F357" s="539">
        <f>IF($N$354="","",IF(OR(ISTEXT($N$352),ISTEXT($N$353),ISTEXT($N$354)),"",IF(OR(3&gt;$N$352,4&gt;$N$353,((4-1)*$N$352+3)&gt;$N$354),"",IF(INDEX($P$354:$W$363,MOD(((4-1)*$N$352+3)-1,10)+1,INT((((4-1)*$N$352+3)-1)/10)+1)="","",INDEX($P$354:$W$363,MOD(((4-1)*$N$352+3)-1,10)+1,INT((((4-1)*$N$352+3)-1)/10)+1)))))</f>
        <v/>
      </c>
      <c r="G357" s="539">
        <f>IF($N$354="","",IF(OR(ISTEXT($N$352),ISTEXT($N$353),ISTEXT($N$354)),"",IF(OR(4&gt;$N$352,4&gt;$N$353,((4-1)*$N$352+4)&gt;$N$354),"",IF(INDEX($P$354:$W$363,MOD(((4-1)*$N$352+4)-1,10)+1,INT((((4-1)*$N$352+4)-1)/10)+1)="","",INDEX($P$354:$W$363,MOD(((4-1)*$N$352+4)-1,10)+1,INT((((4-1)*$N$352+4)-1)/10)+1)))))</f>
        <v/>
      </c>
      <c r="H357" s="539">
        <f>IF($N$354="","",IF(OR(ISTEXT($N$352),ISTEXT($N$353),ISTEXT($N$354)),"",IF(OR(5&gt;$N$352,4&gt;$N$353,((4-1)*$N$352+5)&gt;$N$354),"",IF(INDEX($P$354:$W$363,MOD(((4-1)*$N$352+5)-1,10)+1,INT((((4-1)*$N$352+5)-1)/10)+1)="","",INDEX($P$354:$W$363,MOD(((4-1)*$N$352+5)-1,10)+1,INT((((4-1)*$N$352+5)-1)/10)+1)))))</f>
        <v/>
      </c>
      <c r="I357" s="539">
        <f>IF($N$354="","",IF(OR(ISTEXT($N$352),ISTEXT($N$353),ISTEXT($N$354)),"",IF(OR(6&gt;$N$352,4&gt;$N$353,((4-1)*$N$352+6)&gt;$N$354),"",IF(INDEX($P$354:$W$363,MOD(((4-1)*$N$352+6)-1,10)+1,INT((((4-1)*$N$352+6)-1)/10)+1)="","",INDEX($P$354:$W$363,MOD(((4-1)*$N$352+6)-1,10)+1,INT((((4-1)*$N$352+6)-1)/10)+1)))))</f>
        <v/>
      </c>
      <c r="J357" s="539">
        <f>IF($N$354="","",IF(OR(ISTEXT($N$352),ISTEXT($N$353),ISTEXT($N$354)),"",IF(OR(7&gt;$N$352,4&gt;$N$353,((4-1)*$N$352+7)&gt;$N$354),"",IF(INDEX($P$354:$W$363,MOD(((4-1)*$N$352+7)-1,10)+1,INT((((4-1)*$N$352+7)-1)/10)+1)="","",INDEX($P$354:$W$363,MOD(((4-1)*$N$352+7)-1,10)+1,INT((((4-1)*$N$352+7)-1)/10)+1)))))</f>
        <v/>
      </c>
      <c r="K357" s="539">
        <f>IF($N$354="","",IF(OR(ISTEXT($N$352),ISTEXT($N$353),ISTEXT($N$354)),"",IF(OR(8&gt;$N$352,4&gt;$N$353,((4-1)*$N$352+8)&gt;$N$354),"",IF(INDEX($P$354:$W$363,MOD(((4-1)*$N$352+8)-1,10)+1,INT((((4-1)*$N$352+8)-1)/10)+1)="","",INDEX($P$354:$W$363,MOD(((4-1)*$N$352+8)-1,10)+1,INT((((4-1)*$N$352+8)-1)/10)+1)))))</f>
        <v/>
      </c>
      <c r="L357" s="539">
        <f>IF($N$354="","",IF(OR(ISTEXT($N$352),ISTEXT($N$353),ISTEXT($N$354)),"",IF(OR(9&gt;$N$352,4&gt;$N$353,((4-1)*$N$352+9)&gt;$N$354),"",IF(INDEX($P$354:$W$363,MOD(((4-1)*$N$352+9)-1,10)+1,INT((((4-1)*$N$352+9)-1)/10)+1)="","",INDEX($P$354:$W$363,MOD(((4-1)*$N$352+9)-1,10)+1,INT((((4-1)*$N$352+9)-1)/10)+1)))))</f>
        <v/>
      </c>
      <c r="M357" s="539">
        <f>IF($N$354="","",IF(OR(ISTEXT($N$352),ISTEXT($N$353),ISTEXT($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IF(OR($D$352="",$G$352=""),"",IF($D$352="Round",IF(5=1,"Axis 1 (0°)",IF(5=2,"Axis 2 (90°)","")),IF(ISTEXT($N$353),"",IF(5&gt;$N$353,"",IF(ISTEXT($I$352),"",ROUND((5-0.5)*$I$352/$N$353,1))))))</f>
        <v/>
      </c>
      <c r="C358" s="538" t="n"/>
      <c r="D358" s="539">
        <f>IF($N$354="","",IF(OR(ISTEXT($N$352),ISTEXT($N$353),ISTEXT($N$354)),"",IF(OR(1&gt;$N$352,5&gt;$N$353,((5-1)*$N$352+1)&gt;$N$354),"",IF(INDEX($P$354:$W$363,MOD(((5-1)*$N$352+1)-1,10)+1,INT((((5-1)*$N$352+1)-1)/10)+1)="","",INDEX($P$354:$W$363,MOD(((5-1)*$N$352+1)-1,10)+1,INT((((5-1)*$N$352+1)-1)/10)+1)))))</f>
        <v/>
      </c>
      <c r="E358" s="539">
        <f>IF($N$354="","",IF(OR(ISTEXT($N$352),ISTEXT($N$353),ISTEXT($N$354)),"",IF(OR(2&gt;$N$352,5&gt;$N$353,((5-1)*$N$352+2)&gt;$N$354),"",IF(INDEX($P$354:$W$363,MOD(((5-1)*$N$352+2)-1,10)+1,INT((((5-1)*$N$352+2)-1)/10)+1)="","",INDEX($P$354:$W$363,MOD(((5-1)*$N$352+2)-1,10)+1,INT((((5-1)*$N$352+2)-1)/10)+1)))))</f>
        <v/>
      </c>
      <c r="F358" s="539">
        <f>IF($N$354="","",IF(OR(ISTEXT($N$352),ISTEXT($N$353),ISTEXT($N$354)),"",IF(OR(3&gt;$N$352,5&gt;$N$353,((5-1)*$N$352+3)&gt;$N$354),"",IF(INDEX($P$354:$W$363,MOD(((5-1)*$N$352+3)-1,10)+1,INT((((5-1)*$N$352+3)-1)/10)+1)="","",INDEX($P$354:$W$363,MOD(((5-1)*$N$352+3)-1,10)+1,INT((((5-1)*$N$352+3)-1)/10)+1)))))</f>
        <v/>
      </c>
      <c r="G358" s="539">
        <f>IF($N$354="","",IF(OR(ISTEXT($N$352),ISTEXT($N$353),ISTEXT($N$354)),"",IF(OR(4&gt;$N$352,5&gt;$N$353,((5-1)*$N$352+4)&gt;$N$354),"",IF(INDEX($P$354:$W$363,MOD(((5-1)*$N$352+4)-1,10)+1,INT((((5-1)*$N$352+4)-1)/10)+1)="","",INDEX($P$354:$W$363,MOD(((5-1)*$N$352+4)-1,10)+1,INT((((5-1)*$N$352+4)-1)/10)+1)))))</f>
        <v/>
      </c>
      <c r="H358" s="539">
        <f>IF($N$354="","",IF(OR(ISTEXT($N$352),ISTEXT($N$353),ISTEXT($N$354)),"",IF(OR(5&gt;$N$352,5&gt;$N$353,((5-1)*$N$352+5)&gt;$N$354),"",IF(INDEX($P$354:$W$363,MOD(((5-1)*$N$352+5)-1,10)+1,INT((((5-1)*$N$352+5)-1)/10)+1)="","",INDEX($P$354:$W$363,MOD(((5-1)*$N$352+5)-1,10)+1,INT((((5-1)*$N$352+5)-1)/10)+1)))))</f>
        <v/>
      </c>
      <c r="I358" s="539">
        <f>IF($N$354="","",IF(OR(ISTEXT($N$352),ISTEXT($N$353),ISTEXT($N$354)),"",IF(OR(6&gt;$N$352,5&gt;$N$353,((5-1)*$N$352+6)&gt;$N$354),"",IF(INDEX($P$354:$W$363,MOD(((5-1)*$N$352+6)-1,10)+1,INT((((5-1)*$N$352+6)-1)/10)+1)="","",INDEX($P$354:$W$363,MOD(((5-1)*$N$352+6)-1,10)+1,INT((((5-1)*$N$352+6)-1)/10)+1)))))</f>
        <v/>
      </c>
      <c r="J358" s="539">
        <f>IF($N$354="","",IF(OR(ISTEXT($N$352),ISTEXT($N$353),ISTEXT($N$354)),"",IF(OR(7&gt;$N$352,5&gt;$N$353,((5-1)*$N$352+7)&gt;$N$354),"",IF(INDEX($P$354:$W$363,MOD(((5-1)*$N$352+7)-1,10)+1,INT((((5-1)*$N$352+7)-1)/10)+1)="","",INDEX($P$354:$W$363,MOD(((5-1)*$N$352+7)-1,10)+1,INT((((5-1)*$N$352+7)-1)/10)+1)))))</f>
        <v/>
      </c>
      <c r="K358" s="539">
        <f>IF($N$354="","",IF(OR(ISTEXT($N$352),ISTEXT($N$353),ISTEXT($N$354)),"",IF(OR(8&gt;$N$352,5&gt;$N$353,((5-1)*$N$352+8)&gt;$N$354),"",IF(INDEX($P$354:$W$363,MOD(((5-1)*$N$352+8)-1,10)+1,INT((((5-1)*$N$352+8)-1)/10)+1)="","",INDEX($P$354:$W$363,MOD(((5-1)*$N$352+8)-1,10)+1,INT((((5-1)*$N$352+8)-1)/10)+1)))))</f>
        <v/>
      </c>
      <c r="L358" s="539">
        <f>IF($N$354="","",IF(OR(ISTEXT($N$352),ISTEXT($N$353),ISTEXT($N$354)),"",IF(OR(9&gt;$N$352,5&gt;$N$353,((5-1)*$N$352+9)&gt;$N$354),"",IF(INDEX($P$354:$W$363,MOD(((5-1)*$N$352+9)-1,10)+1,INT((((5-1)*$N$352+9)-1)/10)+1)="","",INDEX($P$354:$W$363,MOD(((5-1)*$N$352+9)-1,10)+1,INT((((5-1)*$N$352+9)-1)/10)+1)))))</f>
        <v/>
      </c>
      <c r="M358" s="539">
        <f>IF($N$354="","",IF(OR(ISTEXT($N$352),ISTEXT($N$353),ISTEXT($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IF(OR($D$352="",$G$352=""),"",IF($D$352="Round",IF(6=1,"Axis 1 (0°)",IF(6=2,"Axis 2 (90°)","")),IF(ISTEXT($N$353),"",IF(6&gt;$N$353,"",IF(ISTEXT($I$352),"",ROUND((6-0.5)*$I$352/$N$353,1))))))</f>
        <v/>
      </c>
      <c r="C359" s="538" t="n"/>
      <c r="D359" s="539">
        <f>IF($N$354="","",IF(OR(ISTEXT($N$352),ISTEXT($N$353),ISTEXT($N$354)),"",IF(OR(1&gt;$N$352,6&gt;$N$353,((6-1)*$N$352+1)&gt;$N$354),"",IF(INDEX($P$354:$W$363,MOD(((6-1)*$N$352+1)-1,10)+1,INT((((6-1)*$N$352+1)-1)/10)+1)="","",INDEX($P$354:$W$363,MOD(((6-1)*$N$352+1)-1,10)+1,INT((((6-1)*$N$352+1)-1)/10)+1)))))</f>
        <v/>
      </c>
      <c r="E359" s="539">
        <f>IF($N$354="","",IF(OR(ISTEXT($N$352),ISTEXT($N$353),ISTEXT($N$354)),"",IF(OR(2&gt;$N$352,6&gt;$N$353,((6-1)*$N$352+2)&gt;$N$354),"",IF(INDEX($P$354:$W$363,MOD(((6-1)*$N$352+2)-1,10)+1,INT((((6-1)*$N$352+2)-1)/10)+1)="","",INDEX($P$354:$W$363,MOD(((6-1)*$N$352+2)-1,10)+1,INT((((6-1)*$N$352+2)-1)/10)+1)))))</f>
        <v/>
      </c>
      <c r="F359" s="539">
        <f>IF($N$354="","",IF(OR(ISTEXT($N$352),ISTEXT($N$353),ISTEXT($N$354)),"",IF(OR(3&gt;$N$352,6&gt;$N$353,((6-1)*$N$352+3)&gt;$N$354),"",IF(INDEX($P$354:$W$363,MOD(((6-1)*$N$352+3)-1,10)+1,INT((((6-1)*$N$352+3)-1)/10)+1)="","",INDEX($P$354:$W$363,MOD(((6-1)*$N$352+3)-1,10)+1,INT((((6-1)*$N$352+3)-1)/10)+1)))))</f>
        <v/>
      </c>
      <c r="G359" s="539">
        <f>IF($N$354="","",IF(OR(ISTEXT($N$352),ISTEXT($N$353),ISTEXT($N$354)),"",IF(OR(4&gt;$N$352,6&gt;$N$353,((6-1)*$N$352+4)&gt;$N$354),"",IF(INDEX($P$354:$W$363,MOD(((6-1)*$N$352+4)-1,10)+1,INT((((6-1)*$N$352+4)-1)/10)+1)="","",INDEX($P$354:$W$363,MOD(((6-1)*$N$352+4)-1,10)+1,INT((((6-1)*$N$352+4)-1)/10)+1)))))</f>
        <v/>
      </c>
      <c r="H359" s="539">
        <f>IF($N$354="","",IF(OR(ISTEXT($N$352),ISTEXT($N$353),ISTEXT($N$354)),"",IF(OR(5&gt;$N$352,6&gt;$N$353,((6-1)*$N$352+5)&gt;$N$354),"",IF(INDEX($P$354:$W$363,MOD(((6-1)*$N$352+5)-1,10)+1,INT((((6-1)*$N$352+5)-1)/10)+1)="","",INDEX($P$354:$W$363,MOD(((6-1)*$N$352+5)-1,10)+1,INT((((6-1)*$N$352+5)-1)/10)+1)))))</f>
        <v/>
      </c>
      <c r="I359" s="539">
        <f>IF($N$354="","",IF(OR(ISTEXT($N$352),ISTEXT($N$353),ISTEXT($N$354)),"",IF(OR(6&gt;$N$352,6&gt;$N$353,((6-1)*$N$352+6)&gt;$N$354),"",IF(INDEX($P$354:$W$363,MOD(((6-1)*$N$352+6)-1,10)+1,INT((((6-1)*$N$352+6)-1)/10)+1)="","",INDEX($P$354:$W$363,MOD(((6-1)*$N$352+6)-1,10)+1,INT((((6-1)*$N$352+6)-1)/10)+1)))))</f>
        <v/>
      </c>
      <c r="J359" s="539">
        <f>IF($N$354="","",IF(OR(ISTEXT($N$352),ISTEXT($N$353),ISTEXT($N$354)),"",IF(OR(7&gt;$N$352,6&gt;$N$353,((6-1)*$N$352+7)&gt;$N$354),"",IF(INDEX($P$354:$W$363,MOD(((6-1)*$N$352+7)-1,10)+1,INT((((6-1)*$N$352+7)-1)/10)+1)="","",INDEX($P$354:$W$363,MOD(((6-1)*$N$352+7)-1,10)+1,INT((((6-1)*$N$352+7)-1)/10)+1)))))</f>
        <v/>
      </c>
      <c r="K359" s="539">
        <f>IF($N$354="","",IF(OR(ISTEXT($N$352),ISTEXT($N$353),ISTEXT($N$354)),"",IF(OR(8&gt;$N$352,6&gt;$N$353,((6-1)*$N$352+8)&gt;$N$354),"",IF(INDEX($P$354:$W$363,MOD(((6-1)*$N$352+8)-1,10)+1,INT((((6-1)*$N$352+8)-1)/10)+1)="","",INDEX($P$354:$W$363,MOD(((6-1)*$N$352+8)-1,10)+1,INT((((6-1)*$N$352+8)-1)/10)+1)))))</f>
        <v/>
      </c>
      <c r="L359" s="539">
        <f>IF($N$354="","",IF(OR(ISTEXT($N$352),ISTEXT($N$353),ISTEXT($N$354)),"",IF(OR(9&gt;$N$352,6&gt;$N$353,((6-1)*$N$352+9)&gt;$N$354),"",IF(INDEX($P$354:$W$363,MOD(((6-1)*$N$352+9)-1,10)+1,INT((((6-1)*$N$352+9)-1)/10)+1)="","",INDEX($P$354:$W$363,MOD(((6-1)*$N$352+9)-1,10)+1,INT((((6-1)*$N$352+9)-1)/10)+1)))))</f>
        <v/>
      </c>
      <c r="M359" s="539">
        <f>IF($N$354="","",IF(OR(ISTEXT($N$352),ISTEXT($N$353),ISTEXT($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IF(OR($D$352="",$G$352=""),"",IF($D$352="Round",IF(7=1,"Axis 1 (0°)",IF(7=2,"Axis 2 (90°)","")),IF(ISTEXT($N$353),"",IF(7&gt;$N$353,"",IF(ISTEXT($I$352),"",ROUND((7-0.5)*$I$352/$N$353,1))))))</f>
        <v/>
      </c>
      <c r="C360" s="538" t="n"/>
      <c r="D360" s="539">
        <f>IF($N$354="","",IF(OR(ISTEXT($N$352),ISTEXT($N$353),ISTEXT($N$354)),"",IF(OR(1&gt;$N$352,7&gt;$N$353,((7-1)*$N$352+1)&gt;$N$354),"",IF(INDEX($P$354:$W$363,MOD(((7-1)*$N$352+1)-1,10)+1,INT((((7-1)*$N$352+1)-1)/10)+1)="","",INDEX($P$354:$W$363,MOD(((7-1)*$N$352+1)-1,10)+1,INT((((7-1)*$N$352+1)-1)/10)+1)))))</f>
        <v/>
      </c>
      <c r="E360" s="539">
        <f>IF($N$354="","",IF(OR(ISTEXT($N$352),ISTEXT($N$353),ISTEXT($N$354)),"",IF(OR(2&gt;$N$352,7&gt;$N$353,((7-1)*$N$352+2)&gt;$N$354),"",IF(INDEX($P$354:$W$363,MOD(((7-1)*$N$352+2)-1,10)+1,INT((((7-1)*$N$352+2)-1)/10)+1)="","",INDEX($P$354:$W$363,MOD(((7-1)*$N$352+2)-1,10)+1,INT((((7-1)*$N$352+2)-1)/10)+1)))))</f>
        <v/>
      </c>
      <c r="F360" s="539">
        <f>IF($N$354="","",IF(OR(ISTEXT($N$352),ISTEXT($N$353),ISTEXT($N$354)),"",IF(OR(3&gt;$N$352,7&gt;$N$353,((7-1)*$N$352+3)&gt;$N$354),"",IF(INDEX($P$354:$W$363,MOD(((7-1)*$N$352+3)-1,10)+1,INT((((7-1)*$N$352+3)-1)/10)+1)="","",INDEX($P$354:$W$363,MOD(((7-1)*$N$352+3)-1,10)+1,INT((((7-1)*$N$352+3)-1)/10)+1)))))</f>
        <v/>
      </c>
      <c r="G360" s="539">
        <f>IF($N$354="","",IF(OR(ISTEXT($N$352),ISTEXT($N$353),ISTEXT($N$354)),"",IF(OR(4&gt;$N$352,7&gt;$N$353,((7-1)*$N$352+4)&gt;$N$354),"",IF(INDEX($P$354:$W$363,MOD(((7-1)*$N$352+4)-1,10)+1,INT((((7-1)*$N$352+4)-1)/10)+1)="","",INDEX($P$354:$W$363,MOD(((7-1)*$N$352+4)-1,10)+1,INT((((7-1)*$N$352+4)-1)/10)+1)))))</f>
        <v/>
      </c>
      <c r="H360" s="539">
        <f>IF($N$354="","",IF(OR(ISTEXT($N$352),ISTEXT($N$353),ISTEXT($N$354)),"",IF(OR(5&gt;$N$352,7&gt;$N$353,((7-1)*$N$352+5)&gt;$N$354),"",IF(INDEX($P$354:$W$363,MOD(((7-1)*$N$352+5)-1,10)+1,INT((((7-1)*$N$352+5)-1)/10)+1)="","",INDEX($P$354:$W$363,MOD(((7-1)*$N$352+5)-1,10)+1,INT((((7-1)*$N$352+5)-1)/10)+1)))))</f>
        <v/>
      </c>
      <c r="I360" s="539">
        <f>IF($N$354="","",IF(OR(ISTEXT($N$352),ISTEXT($N$353),ISTEXT($N$354)),"",IF(OR(6&gt;$N$352,7&gt;$N$353,((7-1)*$N$352+6)&gt;$N$354),"",IF(INDEX($P$354:$W$363,MOD(((7-1)*$N$352+6)-1,10)+1,INT((((7-1)*$N$352+6)-1)/10)+1)="","",INDEX($P$354:$W$363,MOD(((7-1)*$N$352+6)-1,10)+1,INT((((7-1)*$N$352+6)-1)/10)+1)))))</f>
        <v/>
      </c>
      <c r="J360" s="539">
        <f>IF($N$354="","",IF(OR(ISTEXT($N$352),ISTEXT($N$353),ISTEXT($N$354)),"",IF(OR(7&gt;$N$352,7&gt;$N$353,((7-1)*$N$352+7)&gt;$N$354),"",IF(INDEX($P$354:$W$363,MOD(((7-1)*$N$352+7)-1,10)+1,INT((((7-1)*$N$352+7)-1)/10)+1)="","",INDEX($P$354:$W$363,MOD(((7-1)*$N$352+7)-1,10)+1,INT((((7-1)*$N$352+7)-1)/10)+1)))))</f>
        <v/>
      </c>
      <c r="K360" s="539">
        <f>IF($N$354="","",IF(OR(ISTEXT($N$352),ISTEXT($N$353),ISTEXT($N$354)),"",IF(OR(8&gt;$N$352,7&gt;$N$353,((7-1)*$N$352+8)&gt;$N$354),"",IF(INDEX($P$354:$W$363,MOD(((7-1)*$N$352+8)-1,10)+1,INT((((7-1)*$N$352+8)-1)/10)+1)="","",INDEX($P$354:$W$363,MOD(((7-1)*$N$352+8)-1,10)+1,INT((((7-1)*$N$352+8)-1)/10)+1)))))</f>
        <v/>
      </c>
      <c r="L360" s="539">
        <f>IF($N$354="","",IF(OR(ISTEXT($N$352),ISTEXT($N$353),ISTEXT($N$354)),"",IF(OR(9&gt;$N$352,7&gt;$N$353,((7-1)*$N$352+9)&gt;$N$354),"",IF(INDEX($P$354:$W$363,MOD(((7-1)*$N$352+9)-1,10)+1,INT((((7-1)*$N$352+9)-1)/10)+1)="","",INDEX($P$354:$W$363,MOD(((7-1)*$N$352+9)-1,10)+1,INT((((7-1)*$N$352+9)-1)/10)+1)))))</f>
        <v/>
      </c>
      <c r="M360" s="539">
        <f>IF($N$354="","",IF(OR(ISTEXT($N$352),ISTEXT($N$353),ISTEXT($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IF(OR($D$352="",$G$352=""),"",IF($D$352="Round",IF(8=1,"Axis 1 (0°)",IF(8=2,"Axis 2 (90°)","")),IF(ISTEXT($N$353),"",IF(8&gt;$N$353,"",IF(ISTEXT($I$352),"",ROUND((8-0.5)*$I$352/$N$353,1))))))</f>
        <v/>
      </c>
      <c r="C361" s="538" t="n"/>
      <c r="D361" s="539">
        <f>IF($N$354="","",IF(OR(ISTEXT($N$352),ISTEXT($N$353),ISTEXT($N$354)),"",IF(OR(1&gt;$N$352,8&gt;$N$353,((8-1)*$N$352+1)&gt;$N$354),"",IF(INDEX($P$354:$W$363,MOD(((8-1)*$N$352+1)-1,10)+1,INT((((8-1)*$N$352+1)-1)/10)+1)="","",INDEX($P$354:$W$363,MOD(((8-1)*$N$352+1)-1,10)+1,INT((((8-1)*$N$352+1)-1)/10)+1)))))</f>
        <v/>
      </c>
      <c r="E361" s="539">
        <f>IF($N$354="","",IF(OR(ISTEXT($N$352),ISTEXT($N$353),ISTEXT($N$354)),"",IF(OR(2&gt;$N$352,8&gt;$N$353,((8-1)*$N$352+2)&gt;$N$354),"",IF(INDEX($P$354:$W$363,MOD(((8-1)*$N$352+2)-1,10)+1,INT((((8-1)*$N$352+2)-1)/10)+1)="","",INDEX($P$354:$W$363,MOD(((8-1)*$N$352+2)-1,10)+1,INT((((8-1)*$N$352+2)-1)/10)+1)))))</f>
        <v/>
      </c>
      <c r="F361" s="539">
        <f>IF($N$354="","",IF(OR(ISTEXT($N$352),ISTEXT($N$353),ISTEXT($N$354)),"",IF(OR(3&gt;$N$352,8&gt;$N$353,((8-1)*$N$352+3)&gt;$N$354),"",IF(INDEX($P$354:$W$363,MOD(((8-1)*$N$352+3)-1,10)+1,INT((((8-1)*$N$352+3)-1)/10)+1)="","",INDEX($P$354:$W$363,MOD(((8-1)*$N$352+3)-1,10)+1,INT((((8-1)*$N$352+3)-1)/10)+1)))))</f>
        <v/>
      </c>
      <c r="G361" s="539">
        <f>IF($N$354="","",IF(OR(ISTEXT($N$352),ISTEXT($N$353),ISTEXT($N$354)),"",IF(OR(4&gt;$N$352,8&gt;$N$353,((8-1)*$N$352+4)&gt;$N$354),"",IF(INDEX($P$354:$W$363,MOD(((8-1)*$N$352+4)-1,10)+1,INT((((8-1)*$N$352+4)-1)/10)+1)="","",INDEX($P$354:$W$363,MOD(((8-1)*$N$352+4)-1,10)+1,INT((((8-1)*$N$352+4)-1)/10)+1)))))</f>
        <v/>
      </c>
      <c r="H361" s="539">
        <f>IF($N$354="","",IF(OR(ISTEXT($N$352),ISTEXT($N$353),ISTEXT($N$354)),"",IF(OR(5&gt;$N$352,8&gt;$N$353,((8-1)*$N$352+5)&gt;$N$354),"",IF(INDEX($P$354:$W$363,MOD(((8-1)*$N$352+5)-1,10)+1,INT((((8-1)*$N$352+5)-1)/10)+1)="","",INDEX($P$354:$W$363,MOD(((8-1)*$N$352+5)-1,10)+1,INT((((8-1)*$N$352+5)-1)/10)+1)))))</f>
        <v/>
      </c>
      <c r="I361" s="539">
        <f>IF($N$354="","",IF(OR(ISTEXT($N$352),ISTEXT($N$353),ISTEXT($N$354)),"",IF(OR(6&gt;$N$352,8&gt;$N$353,((8-1)*$N$352+6)&gt;$N$354),"",IF(INDEX($P$354:$W$363,MOD(((8-1)*$N$352+6)-1,10)+1,INT((((8-1)*$N$352+6)-1)/10)+1)="","",INDEX($P$354:$W$363,MOD(((8-1)*$N$352+6)-1,10)+1,INT((((8-1)*$N$352+6)-1)/10)+1)))))</f>
        <v/>
      </c>
      <c r="J361" s="539">
        <f>IF($N$354="","",IF(OR(ISTEXT($N$352),ISTEXT($N$353),ISTEXT($N$354)),"",IF(OR(7&gt;$N$352,8&gt;$N$353,((8-1)*$N$352+7)&gt;$N$354),"",IF(INDEX($P$354:$W$363,MOD(((8-1)*$N$352+7)-1,10)+1,INT((((8-1)*$N$352+7)-1)/10)+1)="","",INDEX($P$354:$W$363,MOD(((8-1)*$N$352+7)-1,10)+1,INT((((8-1)*$N$352+7)-1)/10)+1)))))</f>
        <v/>
      </c>
      <c r="K361" s="539">
        <f>IF($N$354="","",IF(OR(ISTEXT($N$352),ISTEXT($N$353),ISTEXT($N$354)),"",IF(OR(8&gt;$N$352,8&gt;$N$353,((8-1)*$N$352+8)&gt;$N$354),"",IF(INDEX($P$354:$W$363,MOD(((8-1)*$N$352+8)-1,10)+1,INT((((8-1)*$N$352+8)-1)/10)+1)="","",INDEX($P$354:$W$363,MOD(((8-1)*$N$352+8)-1,10)+1,INT((((8-1)*$N$352+8)-1)/10)+1)))))</f>
        <v/>
      </c>
      <c r="L361" s="539">
        <f>IF($N$354="","",IF(OR(ISTEXT($N$352),ISTEXT($N$353),ISTEXT($N$354)),"",IF(OR(9&gt;$N$352,8&gt;$N$353,((8-1)*$N$352+9)&gt;$N$354),"",IF(INDEX($P$354:$W$363,MOD(((8-1)*$N$352+9)-1,10)+1,INT((((8-1)*$N$352+9)-1)/10)+1)="","",INDEX($P$354:$W$363,MOD(((8-1)*$N$352+9)-1,10)+1,INT((((8-1)*$N$352+9)-1)/10)+1)))))</f>
        <v/>
      </c>
      <c r="M361" s="539">
        <f>IF($N$354="","",IF(OR(ISTEXT($N$352),ISTEXT($N$353),ISTEXT($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IF($G$367="","",IF($D$367="Round",$G$367&amp;""" dia",$G$367&amp;""" x "&amp;$I$367&amp;""""))</f>
        <v/>
      </c>
      <c r="G365" s="173" t="n"/>
      <c r="H365" s="525">
        <f>IF(OR($D$367="",$G$367=""),"",IF($D$367="Round",IF(ISTEXT($G$367),"",ROUND(PI()*(($G$367-2*N($K$367))/2)^2/144,3)),IF($I$367="","",IF(OR(ISTEXT($G$367),ISTEXT($I$367)),"",ROUND(($G$367-2*N($K$367))*($I$367-2*N($K$367))/144,3)))))</f>
        <v/>
      </c>
      <c r="I365" s="189" t="n"/>
      <c r="J365" s="189" t="n"/>
      <c r="K365" s="189">
        <f>IF(N(J365)*N(H365)=0,"",ROUND(N(J365)*N(H365),0))</f>
        <v/>
      </c>
      <c r="L365" s="189">
        <f>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IF($N$367="","",IF($D$367="Round",$N$367&amp;" x 2 axes",IF($N$368="","",$N$367&amp;" x "&amp;$N$368)))</f>
        <v/>
      </c>
      <c r="N367" s="534">
        <f>IF(OR($D$367="",$G$367=""),"",IF($D$367="Round",IF(ISTEXT($G$367),"",IF($G$367&lt;=9,6,IF($G$367&lt;=12,8,10))),IF(ISTEXT($G$367),"",IF($G$367&lt;12,2,MIN(10,MAX(3,ROUNDUP($G$367/6,0)))))))</f>
        <v/>
      </c>
      <c r="P367" s="473" t="inlineStr">
        <is>
          <t>Quick entry – type readings in order (row by row of the grid), down this column then the next:</t>
        </is>
      </c>
    </row>
    <row r="368" ht="13.35" customHeight="1" s="162">
      <c r="B368" s="535" t="inlineStr">
        <is>
          <t>Depth↓ Pos→ (in)</t>
        </is>
      </c>
      <c r="C368" s="414" t="n"/>
      <c r="D368" s="535">
        <f>IF(ISTEXT($N$367),"",IF(OR($D$367="",$G$367="",1&gt;$N$367),"",IF($D$367="Round",IF(ISTEXT($G$367),"",ROUND(IF(1&lt;=$N$367/2,$G$367/2*(1-SQRT(($N$367-2*1+1)/$N$367)),$G$367-$G$367/2*(1-SQRT(($N$367-2*($N$367-1+1)+1)/$N$367))),1)),IF(ISTEXT($G$367),"",ROUND((1-0.5)*$G$367/$N$367,1)))))</f>
        <v/>
      </c>
      <c r="E368" s="535">
        <f>IF(ISTEXT($N$367),"",IF(OR($D$367="",$G$367="",2&gt;$N$367),"",IF($D$367="Round",IF(ISTEXT($G$367),"",ROUND(IF(2&lt;=$N$367/2,$G$367/2*(1-SQRT(($N$367-2*2+1)/$N$367)),$G$367-$G$367/2*(1-SQRT(($N$367-2*($N$367-2+1)+1)/$N$367))),1)),IF(ISTEXT($G$367),"",ROUND((2-0.5)*$G$367/$N$367,1)))))</f>
        <v/>
      </c>
      <c r="F368" s="535">
        <f>IF(ISTEXT($N$367),"",IF(OR($D$367="",$G$367="",3&gt;$N$367),"",IF($D$367="Round",IF(ISTEXT($G$367),"",ROUND(IF(3&lt;=$N$367/2,$G$367/2*(1-SQRT(($N$367-2*3+1)/$N$367)),$G$367-$G$367/2*(1-SQRT(($N$367-2*($N$367-3+1)+1)/$N$367))),1)),IF(ISTEXT($G$367),"",ROUND((3-0.5)*$G$367/$N$367,1)))))</f>
        <v/>
      </c>
      <c r="G368" s="535">
        <f>IF(ISTEXT($N$367),"",IF(OR($D$367="",$G$367="",4&gt;$N$367),"",IF($D$367="Round",IF(ISTEXT($G$367),"",ROUND(IF(4&lt;=$N$367/2,$G$367/2*(1-SQRT(($N$367-2*4+1)/$N$367)),$G$367-$G$367/2*(1-SQRT(($N$367-2*($N$367-4+1)+1)/$N$367))),1)),IF(ISTEXT($G$367),"",ROUND((4-0.5)*$G$367/$N$367,1)))))</f>
        <v/>
      </c>
      <c r="H368" s="535">
        <f>IF(ISTEXT($N$367),"",IF(OR($D$367="",$G$367="",5&gt;$N$367),"",IF($D$367="Round",IF(ISTEXT($G$367),"",ROUND(IF(5&lt;=$N$367/2,$G$367/2*(1-SQRT(($N$367-2*5+1)/$N$367)),$G$367-$G$367/2*(1-SQRT(($N$367-2*($N$367-5+1)+1)/$N$367))),1)),IF(ISTEXT($G$367),"",ROUND((5-0.5)*$G$367/$N$367,1)))))</f>
        <v/>
      </c>
      <c r="I368" s="535">
        <f>IF(ISTEXT($N$367),"",IF(OR($D$367="",$G$367="",6&gt;$N$367),"",IF($D$367="Round",IF(ISTEXT($G$367),"",ROUND(IF(6&lt;=$N$367/2,$G$367/2*(1-SQRT(($N$367-2*6+1)/$N$367)),$G$367-$G$367/2*(1-SQRT(($N$367-2*($N$367-6+1)+1)/$N$367))),1)),IF(ISTEXT($G$367),"",ROUND((6-0.5)*$G$367/$N$367,1)))))</f>
        <v/>
      </c>
      <c r="J368" s="535">
        <f>IF(ISTEXT($N$367),"",IF(OR($D$367="",$G$367="",7&gt;$N$367),"",IF($D$367="Round",IF(ISTEXT($G$367),"",ROUND(IF(7&lt;=$N$367/2,$G$367/2*(1-SQRT(($N$367-2*7+1)/$N$367)),$G$367-$G$367/2*(1-SQRT(($N$367-2*($N$367-7+1)+1)/$N$367))),1)),IF(ISTEXT($G$367),"",ROUND((7-0.5)*$G$367/$N$367,1)))))</f>
        <v/>
      </c>
      <c r="K368" s="535">
        <f>IF(ISTEXT($N$367),"",IF(OR($D$367="",$G$367="",8&gt;$N$367),"",IF($D$367="Round",IF(ISTEXT($G$367),"",ROUND(IF(8&lt;=$N$367/2,$G$367/2*(1-SQRT(($N$367-2*8+1)/$N$367)),$G$367-$G$367/2*(1-SQRT(($N$367-2*($N$367-8+1)+1)/$N$367))),1)),IF(ISTEXT($G$367),"",ROUND((8-0.5)*$G$367/$N$367,1)))))</f>
        <v/>
      </c>
      <c r="L368" s="535">
        <f>IF(ISTEXT($N$367),"",IF(OR($D$367="",$G$367="",9&gt;$N$367),"",IF($D$367="Round",IF(ISTEXT($G$367),"",ROUND(IF(9&lt;=$N$367/2,$G$367/2*(1-SQRT(($N$367-2*9+1)/$N$367)),$G$367-$G$367/2*(1-SQRT(($N$367-2*($N$367-9+1)+1)/$N$367))),1)),IF(ISTEXT($G$367),"",ROUND((9-0.5)*$G$367/$N$367,1)))))</f>
        <v/>
      </c>
      <c r="M368" s="535">
        <f>IF(ISTEXT($N$367),"",IF(OR($D$367="",$G$367="",10&gt;$N$367),"",IF($D$367="Round",IF(ISTEXT($G$367),"",ROUND(IF(10&lt;=$N$367/2,$G$367/2*(1-SQRT(($N$367-2*10+1)/$N$367)),$G$367-$G$367/2*(1-SQRT(($N$367-2*($N$367-10+1)+1)/$N$367))),1)),IF(ISTEXT($G$367),"",ROUND((10-0.5)*$G$367/$N$367,1)))))</f>
        <v/>
      </c>
      <c r="N368" s="534">
        <f>IF(OR($D$367="",$G$367=""),"",IF($D$367="Round",2,IF($I$367="","",IF(ISTEXT($I$367),"",IF($I$367&lt;12,2,MIN(8,MAX(3,ROUNDUP($I$367/6,0))))))))</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IF(OR($D$367="",$G$367=""),"",IF($D$367="Round",IF(1=1,"Axis 1 (0°)",IF(1=2,"Axis 2 (90°)","")),IF(ISTEXT($N$368),"",IF(1&gt;$N$368,"",IF(ISTEXT($I$367),"",ROUND((1-0.5)*$I$367/$N$368,1))))))</f>
        <v/>
      </c>
      <c r="C369" s="538" t="n"/>
      <c r="D369" s="539">
        <f>IF($N$369="","",IF(OR(ISTEXT($N$367),ISTEXT($N$368),ISTEXT($N$369)),"",IF(OR(1&gt;$N$367,1&gt;$N$368,((1-1)*$N$367+1)&gt;$N$369),"",IF(INDEX($P$369:$W$378,MOD(((1-1)*$N$367+1)-1,10)+1,INT((((1-1)*$N$367+1)-1)/10)+1)="","",INDEX($P$369:$W$378,MOD(((1-1)*$N$367+1)-1,10)+1,INT((((1-1)*$N$367+1)-1)/10)+1)))))</f>
        <v/>
      </c>
      <c r="E369" s="539">
        <f>IF($N$369="","",IF(OR(ISTEXT($N$367),ISTEXT($N$368),ISTEXT($N$369)),"",IF(OR(2&gt;$N$367,1&gt;$N$368,((1-1)*$N$367+2)&gt;$N$369),"",IF(INDEX($P$369:$W$378,MOD(((1-1)*$N$367+2)-1,10)+1,INT((((1-1)*$N$367+2)-1)/10)+1)="","",INDEX($P$369:$W$378,MOD(((1-1)*$N$367+2)-1,10)+1,INT((((1-1)*$N$367+2)-1)/10)+1)))))</f>
        <v/>
      </c>
      <c r="F369" s="539">
        <f>IF($N$369="","",IF(OR(ISTEXT($N$367),ISTEXT($N$368),ISTEXT($N$369)),"",IF(OR(3&gt;$N$367,1&gt;$N$368,((1-1)*$N$367+3)&gt;$N$369),"",IF(INDEX($P$369:$W$378,MOD(((1-1)*$N$367+3)-1,10)+1,INT((((1-1)*$N$367+3)-1)/10)+1)="","",INDEX($P$369:$W$378,MOD(((1-1)*$N$367+3)-1,10)+1,INT((((1-1)*$N$367+3)-1)/10)+1)))))</f>
        <v/>
      </c>
      <c r="G369" s="539">
        <f>IF($N$369="","",IF(OR(ISTEXT($N$367),ISTEXT($N$368),ISTEXT($N$369)),"",IF(OR(4&gt;$N$367,1&gt;$N$368,((1-1)*$N$367+4)&gt;$N$369),"",IF(INDEX($P$369:$W$378,MOD(((1-1)*$N$367+4)-1,10)+1,INT((((1-1)*$N$367+4)-1)/10)+1)="","",INDEX($P$369:$W$378,MOD(((1-1)*$N$367+4)-1,10)+1,INT((((1-1)*$N$367+4)-1)/10)+1)))))</f>
        <v/>
      </c>
      <c r="H369" s="539">
        <f>IF($N$369="","",IF(OR(ISTEXT($N$367),ISTEXT($N$368),ISTEXT($N$369)),"",IF(OR(5&gt;$N$367,1&gt;$N$368,((1-1)*$N$367+5)&gt;$N$369),"",IF(INDEX($P$369:$W$378,MOD(((1-1)*$N$367+5)-1,10)+1,INT((((1-1)*$N$367+5)-1)/10)+1)="","",INDEX($P$369:$W$378,MOD(((1-1)*$N$367+5)-1,10)+1,INT((((1-1)*$N$367+5)-1)/10)+1)))))</f>
        <v/>
      </c>
      <c r="I369" s="539">
        <f>IF($N$369="","",IF(OR(ISTEXT($N$367),ISTEXT($N$368),ISTEXT($N$369)),"",IF(OR(6&gt;$N$367,1&gt;$N$368,((1-1)*$N$367+6)&gt;$N$369),"",IF(INDEX($P$369:$W$378,MOD(((1-1)*$N$367+6)-1,10)+1,INT((((1-1)*$N$367+6)-1)/10)+1)="","",INDEX($P$369:$W$378,MOD(((1-1)*$N$367+6)-1,10)+1,INT((((1-1)*$N$367+6)-1)/10)+1)))))</f>
        <v/>
      </c>
      <c r="J369" s="539">
        <f>IF($N$369="","",IF(OR(ISTEXT($N$367),ISTEXT($N$368),ISTEXT($N$369)),"",IF(OR(7&gt;$N$367,1&gt;$N$368,((1-1)*$N$367+7)&gt;$N$369),"",IF(INDEX($P$369:$W$378,MOD(((1-1)*$N$367+7)-1,10)+1,INT((((1-1)*$N$367+7)-1)/10)+1)="","",INDEX($P$369:$W$378,MOD(((1-1)*$N$367+7)-1,10)+1,INT((((1-1)*$N$367+7)-1)/10)+1)))))</f>
        <v/>
      </c>
      <c r="K369" s="539">
        <f>IF($N$369="","",IF(OR(ISTEXT($N$367),ISTEXT($N$368),ISTEXT($N$369)),"",IF(OR(8&gt;$N$367,1&gt;$N$368,((1-1)*$N$367+8)&gt;$N$369),"",IF(INDEX($P$369:$W$378,MOD(((1-1)*$N$367+8)-1,10)+1,INT((((1-1)*$N$367+8)-1)/10)+1)="","",INDEX($P$369:$W$378,MOD(((1-1)*$N$367+8)-1,10)+1,INT((((1-1)*$N$367+8)-1)/10)+1)))))</f>
        <v/>
      </c>
      <c r="L369" s="539">
        <f>IF($N$369="","",IF(OR(ISTEXT($N$367),ISTEXT($N$368),ISTEXT($N$369)),"",IF(OR(9&gt;$N$367,1&gt;$N$368,((1-1)*$N$367+9)&gt;$N$369),"",IF(INDEX($P$369:$W$378,MOD(((1-1)*$N$367+9)-1,10)+1,INT((((1-1)*$N$367+9)-1)/10)+1)="","",INDEX($P$369:$W$378,MOD(((1-1)*$N$367+9)-1,10)+1,INT((((1-1)*$N$367+9)-1)/10)+1)))))</f>
        <v/>
      </c>
      <c r="M369" s="539">
        <f>IF($N$369="","",IF(OR(ISTEXT($N$367),ISTEXT($N$368),ISTEXT($N$369)),"",IF(OR(10&gt;$N$367,1&gt;$N$368,((1-1)*$N$367+10)&gt;$N$369),"",IF(INDEX($P$369:$W$378,MOD(((1-1)*$N$367+10)-1,10)+1,INT((((1-1)*$N$367+10)-1)/10)+1)="","",INDEX($P$369:$W$378,MOD(((1-1)*$N$367+10)-1,10)+1,INT((((1-1)*$N$367+10)-1)/10)+1)))))</f>
        <v/>
      </c>
      <c r="N369" s="534">
        <f>IF(OR(N367="",N368=""),"",IF(OR(ISTEXT(N367),ISTEXT(N368)),"",N367*N368))</f>
        <v/>
      </c>
      <c r="P369" s="540" t="n"/>
      <c r="Q369" s="540" t="n"/>
      <c r="R369" s="540" t="n"/>
      <c r="S369" s="540" t="n"/>
      <c r="T369" s="540" t="n"/>
      <c r="U369" s="540" t="n"/>
      <c r="V369" s="540" t="n"/>
      <c r="W369" s="540" t="n"/>
    </row>
    <row r="370" ht="13.35" customHeight="1" s="162">
      <c r="B370" s="537">
        <f>IF(OR($D$367="",$G$367=""),"",IF($D$367="Round",IF(2=1,"Axis 1 (0°)",IF(2=2,"Axis 2 (90°)","")),IF(ISTEXT($N$368),"",IF(2&gt;$N$368,"",IF(ISTEXT($I$367),"",ROUND((2-0.5)*$I$367/$N$368,1))))))</f>
        <v/>
      </c>
      <c r="C370" s="538" t="n"/>
      <c r="D370" s="539">
        <f>IF($N$369="","",IF(OR(ISTEXT($N$367),ISTEXT($N$368),ISTEXT($N$369)),"",IF(OR(1&gt;$N$367,2&gt;$N$368,((2-1)*$N$367+1)&gt;$N$369),"",IF(INDEX($P$369:$W$378,MOD(((2-1)*$N$367+1)-1,10)+1,INT((((2-1)*$N$367+1)-1)/10)+1)="","",INDEX($P$369:$W$378,MOD(((2-1)*$N$367+1)-1,10)+1,INT((((2-1)*$N$367+1)-1)/10)+1)))))</f>
        <v/>
      </c>
      <c r="E370" s="539">
        <f>IF($N$369="","",IF(OR(ISTEXT($N$367),ISTEXT($N$368),ISTEXT($N$369)),"",IF(OR(2&gt;$N$367,2&gt;$N$368,((2-1)*$N$367+2)&gt;$N$369),"",IF(INDEX($P$369:$W$378,MOD(((2-1)*$N$367+2)-1,10)+1,INT((((2-1)*$N$367+2)-1)/10)+1)="","",INDEX($P$369:$W$378,MOD(((2-1)*$N$367+2)-1,10)+1,INT((((2-1)*$N$367+2)-1)/10)+1)))))</f>
        <v/>
      </c>
      <c r="F370" s="539">
        <f>IF($N$369="","",IF(OR(ISTEXT($N$367),ISTEXT($N$368),ISTEXT($N$369)),"",IF(OR(3&gt;$N$367,2&gt;$N$368,((2-1)*$N$367+3)&gt;$N$369),"",IF(INDEX($P$369:$W$378,MOD(((2-1)*$N$367+3)-1,10)+1,INT((((2-1)*$N$367+3)-1)/10)+1)="","",INDEX($P$369:$W$378,MOD(((2-1)*$N$367+3)-1,10)+1,INT((((2-1)*$N$367+3)-1)/10)+1)))))</f>
        <v/>
      </c>
      <c r="G370" s="539">
        <f>IF($N$369="","",IF(OR(ISTEXT($N$367),ISTEXT($N$368),ISTEXT($N$369)),"",IF(OR(4&gt;$N$367,2&gt;$N$368,((2-1)*$N$367+4)&gt;$N$369),"",IF(INDEX($P$369:$W$378,MOD(((2-1)*$N$367+4)-1,10)+1,INT((((2-1)*$N$367+4)-1)/10)+1)="","",INDEX($P$369:$W$378,MOD(((2-1)*$N$367+4)-1,10)+1,INT((((2-1)*$N$367+4)-1)/10)+1)))))</f>
        <v/>
      </c>
      <c r="H370" s="539">
        <f>IF($N$369="","",IF(OR(ISTEXT($N$367),ISTEXT($N$368),ISTEXT($N$369)),"",IF(OR(5&gt;$N$367,2&gt;$N$368,((2-1)*$N$367+5)&gt;$N$369),"",IF(INDEX($P$369:$W$378,MOD(((2-1)*$N$367+5)-1,10)+1,INT((((2-1)*$N$367+5)-1)/10)+1)="","",INDEX($P$369:$W$378,MOD(((2-1)*$N$367+5)-1,10)+1,INT((((2-1)*$N$367+5)-1)/10)+1)))))</f>
        <v/>
      </c>
      <c r="I370" s="539">
        <f>IF($N$369="","",IF(OR(ISTEXT($N$367),ISTEXT($N$368),ISTEXT($N$369)),"",IF(OR(6&gt;$N$367,2&gt;$N$368,((2-1)*$N$367+6)&gt;$N$369),"",IF(INDEX($P$369:$W$378,MOD(((2-1)*$N$367+6)-1,10)+1,INT((((2-1)*$N$367+6)-1)/10)+1)="","",INDEX($P$369:$W$378,MOD(((2-1)*$N$367+6)-1,10)+1,INT((((2-1)*$N$367+6)-1)/10)+1)))))</f>
        <v/>
      </c>
      <c r="J370" s="539">
        <f>IF($N$369="","",IF(OR(ISTEXT($N$367),ISTEXT($N$368),ISTEXT($N$369)),"",IF(OR(7&gt;$N$367,2&gt;$N$368,((2-1)*$N$367+7)&gt;$N$369),"",IF(INDEX($P$369:$W$378,MOD(((2-1)*$N$367+7)-1,10)+1,INT((((2-1)*$N$367+7)-1)/10)+1)="","",INDEX($P$369:$W$378,MOD(((2-1)*$N$367+7)-1,10)+1,INT((((2-1)*$N$367+7)-1)/10)+1)))))</f>
        <v/>
      </c>
      <c r="K370" s="539">
        <f>IF($N$369="","",IF(OR(ISTEXT($N$367),ISTEXT($N$368),ISTEXT($N$369)),"",IF(OR(8&gt;$N$367,2&gt;$N$368,((2-1)*$N$367+8)&gt;$N$369),"",IF(INDEX($P$369:$W$378,MOD(((2-1)*$N$367+8)-1,10)+1,INT((((2-1)*$N$367+8)-1)/10)+1)="","",INDEX($P$369:$W$378,MOD(((2-1)*$N$367+8)-1,10)+1,INT((((2-1)*$N$367+8)-1)/10)+1)))))</f>
        <v/>
      </c>
      <c r="L370" s="539">
        <f>IF($N$369="","",IF(OR(ISTEXT($N$367),ISTEXT($N$368),ISTEXT($N$369)),"",IF(OR(9&gt;$N$367,2&gt;$N$368,((2-1)*$N$367+9)&gt;$N$369),"",IF(INDEX($P$369:$W$378,MOD(((2-1)*$N$367+9)-1,10)+1,INT((((2-1)*$N$367+9)-1)/10)+1)="","",INDEX($P$369:$W$378,MOD(((2-1)*$N$367+9)-1,10)+1,INT((((2-1)*$N$367+9)-1)/10)+1)))))</f>
        <v/>
      </c>
      <c r="M370" s="539">
        <f>IF($N$369="","",IF(OR(ISTEXT($N$367),ISTEXT($N$368),ISTEXT($N$369)),"",IF(OR(10&gt;$N$367,2&gt;$N$368,((2-1)*$N$367+10)&gt;$N$369),"",IF(INDEX($P$369:$W$378,MOD(((2-1)*$N$367+10)-1,10)+1,INT((((2-1)*$N$367+10)-1)/10)+1)="","",INDEX($P$369:$W$378,MOD(((2-1)*$N$367+10)-1,10)+1,INT((((2-1)*$N$367+10)-1)/10)+1)))))</f>
        <v/>
      </c>
      <c r="P370" s="540" t="n"/>
      <c r="Q370" s="540" t="n"/>
      <c r="R370" s="540" t="n"/>
      <c r="S370" s="540" t="n"/>
      <c r="T370" s="540" t="n"/>
      <c r="U370" s="540" t="n"/>
      <c r="V370" s="540" t="n"/>
      <c r="W370" s="540" t="n"/>
    </row>
    <row r="371" ht="13.35" customHeight="1" s="162">
      <c r="B371" s="537">
        <f>IF(OR($D$367="",$G$367=""),"",IF($D$367="Round",IF(3=1,"Axis 1 (0°)",IF(3=2,"Axis 2 (90°)","")),IF(ISTEXT($N$368),"",IF(3&gt;$N$368,"",IF(ISTEXT($I$367),"",ROUND((3-0.5)*$I$367/$N$368,1))))))</f>
        <v/>
      </c>
      <c r="C371" s="538" t="n"/>
      <c r="D371" s="539">
        <f>IF($N$369="","",IF(OR(ISTEXT($N$367),ISTEXT($N$368),ISTEXT($N$369)),"",IF(OR(1&gt;$N$367,3&gt;$N$368,((3-1)*$N$367+1)&gt;$N$369),"",IF(INDEX($P$369:$W$378,MOD(((3-1)*$N$367+1)-1,10)+1,INT((((3-1)*$N$367+1)-1)/10)+1)="","",INDEX($P$369:$W$378,MOD(((3-1)*$N$367+1)-1,10)+1,INT((((3-1)*$N$367+1)-1)/10)+1)))))</f>
        <v/>
      </c>
      <c r="E371" s="539">
        <f>IF($N$369="","",IF(OR(ISTEXT($N$367),ISTEXT($N$368),ISTEXT($N$369)),"",IF(OR(2&gt;$N$367,3&gt;$N$368,((3-1)*$N$367+2)&gt;$N$369),"",IF(INDEX($P$369:$W$378,MOD(((3-1)*$N$367+2)-1,10)+1,INT((((3-1)*$N$367+2)-1)/10)+1)="","",INDEX($P$369:$W$378,MOD(((3-1)*$N$367+2)-1,10)+1,INT((((3-1)*$N$367+2)-1)/10)+1)))))</f>
        <v/>
      </c>
      <c r="F371" s="539">
        <f>IF($N$369="","",IF(OR(ISTEXT($N$367),ISTEXT($N$368),ISTEXT($N$369)),"",IF(OR(3&gt;$N$367,3&gt;$N$368,((3-1)*$N$367+3)&gt;$N$369),"",IF(INDEX($P$369:$W$378,MOD(((3-1)*$N$367+3)-1,10)+1,INT((((3-1)*$N$367+3)-1)/10)+1)="","",INDEX($P$369:$W$378,MOD(((3-1)*$N$367+3)-1,10)+1,INT((((3-1)*$N$367+3)-1)/10)+1)))))</f>
        <v/>
      </c>
      <c r="G371" s="539">
        <f>IF($N$369="","",IF(OR(ISTEXT($N$367),ISTEXT($N$368),ISTEXT($N$369)),"",IF(OR(4&gt;$N$367,3&gt;$N$368,((3-1)*$N$367+4)&gt;$N$369),"",IF(INDEX($P$369:$W$378,MOD(((3-1)*$N$367+4)-1,10)+1,INT((((3-1)*$N$367+4)-1)/10)+1)="","",INDEX($P$369:$W$378,MOD(((3-1)*$N$367+4)-1,10)+1,INT((((3-1)*$N$367+4)-1)/10)+1)))))</f>
        <v/>
      </c>
      <c r="H371" s="539">
        <f>IF($N$369="","",IF(OR(ISTEXT($N$367),ISTEXT($N$368),ISTEXT($N$369)),"",IF(OR(5&gt;$N$367,3&gt;$N$368,((3-1)*$N$367+5)&gt;$N$369),"",IF(INDEX($P$369:$W$378,MOD(((3-1)*$N$367+5)-1,10)+1,INT((((3-1)*$N$367+5)-1)/10)+1)="","",INDEX($P$369:$W$378,MOD(((3-1)*$N$367+5)-1,10)+1,INT((((3-1)*$N$367+5)-1)/10)+1)))))</f>
        <v/>
      </c>
      <c r="I371" s="539">
        <f>IF($N$369="","",IF(OR(ISTEXT($N$367),ISTEXT($N$368),ISTEXT($N$369)),"",IF(OR(6&gt;$N$367,3&gt;$N$368,((3-1)*$N$367+6)&gt;$N$369),"",IF(INDEX($P$369:$W$378,MOD(((3-1)*$N$367+6)-1,10)+1,INT((((3-1)*$N$367+6)-1)/10)+1)="","",INDEX($P$369:$W$378,MOD(((3-1)*$N$367+6)-1,10)+1,INT((((3-1)*$N$367+6)-1)/10)+1)))))</f>
        <v/>
      </c>
      <c r="J371" s="539">
        <f>IF($N$369="","",IF(OR(ISTEXT($N$367),ISTEXT($N$368),ISTEXT($N$369)),"",IF(OR(7&gt;$N$367,3&gt;$N$368,((3-1)*$N$367+7)&gt;$N$369),"",IF(INDEX($P$369:$W$378,MOD(((3-1)*$N$367+7)-1,10)+1,INT((((3-1)*$N$367+7)-1)/10)+1)="","",INDEX($P$369:$W$378,MOD(((3-1)*$N$367+7)-1,10)+1,INT((((3-1)*$N$367+7)-1)/10)+1)))))</f>
        <v/>
      </c>
      <c r="K371" s="539">
        <f>IF($N$369="","",IF(OR(ISTEXT($N$367),ISTEXT($N$368),ISTEXT($N$369)),"",IF(OR(8&gt;$N$367,3&gt;$N$368,((3-1)*$N$367+8)&gt;$N$369),"",IF(INDEX($P$369:$W$378,MOD(((3-1)*$N$367+8)-1,10)+1,INT((((3-1)*$N$367+8)-1)/10)+1)="","",INDEX($P$369:$W$378,MOD(((3-1)*$N$367+8)-1,10)+1,INT((((3-1)*$N$367+8)-1)/10)+1)))))</f>
        <v/>
      </c>
      <c r="L371" s="539">
        <f>IF($N$369="","",IF(OR(ISTEXT($N$367),ISTEXT($N$368),ISTEXT($N$369)),"",IF(OR(9&gt;$N$367,3&gt;$N$368,((3-1)*$N$367+9)&gt;$N$369),"",IF(INDEX($P$369:$W$378,MOD(((3-1)*$N$367+9)-1,10)+1,INT((((3-1)*$N$367+9)-1)/10)+1)="","",INDEX($P$369:$W$378,MOD(((3-1)*$N$367+9)-1,10)+1,INT((((3-1)*$N$367+9)-1)/10)+1)))))</f>
        <v/>
      </c>
      <c r="M371" s="539">
        <f>IF($N$369="","",IF(OR(ISTEXT($N$367),ISTEXT($N$368),ISTEXT($N$369)),"",IF(OR(10&gt;$N$367,3&gt;$N$368,((3-1)*$N$367+10)&gt;$N$369),"",IF(INDEX($P$369:$W$378,MOD(((3-1)*$N$367+10)-1,10)+1,INT((((3-1)*$N$367+10)-1)/10)+1)="","",INDEX($P$369:$W$378,MOD(((3-1)*$N$367+10)-1,10)+1,INT((((3-1)*$N$367+10)-1)/10)+1)))))</f>
        <v/>
      </c>
      <c r="P371" s="540" t="n"/>
      <c r="Q371" s="540" t="n"/>
      <c r="R371" s="540" t="n"/>
      <c r="S371" s="540" t="n"/>
      <c r="T371" s="540" t="n"/>
      <c r="U371" s="540" t="n"/>
      <c r="V371" s="540" t="n"/>
      <c r="W371" s="540" t="n"/>
    </row>
    <row r="372" ht="13.35" customHeight="1" s="162">
      <c r="B372" s="537">
        <f>IF(OR($D$367="",$G$367=""),"",IF($D$367="Round",IF(4=1,"Axis 1 (0°)",IF(4=2,"Axis 2 (90°)","")),IF(ISTEXT($N$368),"",IF(4&gt;$N$368,"",IF(ISTEXT($I$367),"",ROUND((4-0.5)*$I$367/$N$368,1))))))</f>
        <v/>
      </c>
      <c r="C372" s="538" t="n"/>
      <c r="D372" s="539">
        <f>IF($N$369="","",IF(OR(ISTEXT($N$367),ISTEXT($N$368),ISTEXT($N$369)),"",IF(OR(1&gt;$N$367,4&gt;$N$368,((4-1)*$N$367+1)&gt;$N$369),"",IF(INDEX($P$369:$W$378,MOD(((4-1)*$N$367+1)-1,10)+1,INT((((4-1)*$N$367+1)-1)/10)+1)="","",INDEX($P$369:$W$378,MOD(((4-1)*$N$367+1)-1,10)+1,INT((((4-1)*$N$367+1)-1)/10)+1)))))</f>
        <v/>
      </c>
      <c r="E372" s="539">
        <f>IF($N$369="","",IF(OR(ISTEXT($N$367),ISTEXT($N$368),ISTEXT($N$369)),"",IF(OR(2&gt;$N$367,4&gt;$N$368,((4-1)*$N$367+2)&gt;$N$369),"",IF(INDEX($P$369:$W$378,MOD(((4-1)*$N$367+2)-1,10)+1,INT((((4-1)*$N$367+2)-1)/10)+1)="","",INDEX($P$369:$W$378,MOD(((4-1)*$N$367+2)-1,10)+1,INT((((4-1)*$N$367+2)-1)/10)+1)))))</f>
        <v/>
      </c>
      <c r="F372" s="539">
        <f>IF($N$369="","",IF(OR(ISTEXT($N$367),ISTEXT($N$368),ISTEXT($N$369)),"",IF(OR(3&gt;$N$367,4&gt;$N$368,((4-1)*$N$367+3)&gt;$N$369),"",IF(INDEX($P$369:$W$378,MOD(((4-1)*$N$367+3)-1,10)+1,INT((((4-1)*$N$367+3)-1)/10)+1)="","",INDEX($P$369:$W$378,MOD(((4-1)*$N$367+3)-1,10)+1,INT((((4-1)*$N$367+3)-1)/10)+1)))))</f>
        <v/>
      </c>
      <c r="G372" s="539">
        <f>IF($N$369="","",IF(OR(ISTEXT($N$367),ISTEXT($N$368),ISTEXT($N$369)),"",IF(OR(4&gt;$N$367,4&gt;$N$368,((4-1)*$N$367+4)&gt;$N$369),"",IF(INDEX($P$369:$W$378,MOD(((4-1)*$N$367+4)-1,10)+1,INT((((4-1)*$N$367+4)-1)/10)+1)="","",INDEX($P$369:$W$378,MOD(((4-1)*$N$367+4)-1,10)+1,INT((((4-1)*$N$367+4)-1)/10)+1)))))</f>
        <v/>
      </c>
      <c r="H372" s="539">
        <f>IF($N$369="","",IF(OR(ISTEXT($N$367),ISTEXT($N$368),ISTEXT($N$369)),"",IF(OR(5&gt;$N$367,4&gt;$N$368,((4-1)*$N$367+5)&gt;$N$369),"",IF(INDEX($P$369:$W$378,MOD(((4-1)*$N$367+5)-1,10)+1,INT((((4-1)*$N$367+5)-1)/10)+1)="","",INDEX($P$369:$W$378,MOD(((4-1)*$N$367+5)-1,10)+1,INT((((4-1)*$N$367+5)-1)/10)+1)))))</f>
        <v/>
      </c>
      <c r="I372" s="539">
        <f>IF($N$369="","",IF(OR(ISTEXT($N$367),ISTEXT($N$368),ISTEXT($N$369)),"",IF(OR(6&gt;$N$367,4&gt;$N$368,((4-1)*$N$367+6)&gt;$N$369),"",IF(INDEX($P$369:$W$378,MOD(((4-1)*$N$367+6)-1,10)+1,INT((((4-1)*$N$367+6)-1)/10)+1)="","",INDEX($P$369:$W$378,MOD(((4-1)*$N$367+6)-1,10)+1,INT((((4-1)*$N$367+6)-1)/10)+1)))))</f>
        <v/>
      </c>
      <c r="J372" s="539">
        <f>IF($N$369="","",IF(OR(ISTEXT($N$367),ISTEXT($N$368),ISTEXT($N$369)),"",IF(OR(7&gt;$N$367,4&gt;$N$368,((4-1)*$N$367+7)&gt;$N$369),"",IF(INDEX($P$369:$W$378,MOD(((4-1)*$N$367+7)-1,10)+1,INT((((4-1)*$N$367+7)-1)/10)+1)="","",INDEX($P$369:$W$378,MOD(((4-1)*$N$367+7)-1,10)+1,INT((((4-1)*$N$367+7)-1)/10)+1)))))</f>
        <v/>
      </c>
      <c r="K372" s="539">
        <f>IF($N$369="","",IF(OR(ISTEXT($N$367),ISTEXT($N$368),ISTEXT($N$369)),"",IF(OR(8&gt;$N$367,4&gt;$N$368,((4-1)*$N$367+8)&gt;$N$369),"",IF(INDEX($P$369:$W$378,MOD(((4-1)*$N$367+8)-1,10)+1,INT((((4-1)*$N$367+8)-1)/10)+1)="","",INDEX($P$369:$W$378,MOD(((4-1)*$N$367+8)-1,10)+1,INT((((4-1)*$N$367+8)-1)/10)+1)))))</f>
        <v/>
      </c>
      <c r="L372" s="539">
        <f>IF($N$369="","",IF(OR(ISTEXT($N$367),ISTEXT($N$368),ISTEXT($N$369)),"",IF(OR(9&gt;$N$367,4&gt;$N$368,((4-1)*$N$367+9)&gt;$N$369),"",IF(INDEX($P$369:$W$378,MOD(((4-1)*$N$367+9)-1,10)+1,INT((((4-1)*$N$367+9)-1)/10)+1)="","",INDEX($P$369:$W$378,MOD(((4-1)*$N$367+9)-1,10)+1,INT((((4-1)*$N$367+9)-1)/10)+1)))))</f>
        <v/>
      </c>
      <c r="M372" s="539">
        <f>IF($N$369="","",IF(OR(ISTEXT($N$367),ISTEXT($N$368),ISTEXT($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IF(OR($D$367="",$G$367=""),"",IF($D$367="Round",IF(5=1,"Axis 1 (0°)",IF(5=2,"Axis 2 (90°)","")),IF(ISTEXT($N$368),"",IF(5&gt;$N$368,"",IF(ISTEXT($I$367),"",ROUND((5-0.5)*$I$367/$N$368,1))))))</f>
        <v/>
      </c>
      <c r="C373" s="538" t="n"/>
      <c r="D373" s="539">
        <f>IF($N$369="","",IF(OR(ISTEXT($N$367),ISTEXT($N$368),ISTEXT($N$369)),"",IF(OR(1&gt;$N$367,5&gt;$N$368,((5-1)*$N$367+1)&gt;$N$369),"",IF(INDEX($P$369:$W$378,MOD(((5-1)*$N$367+1)-1,10)+1,INT((((5-1)*$N$367+1)-1)/10)+1)="","",INDEX($P$369:$W$378,MOD(((5-1)*$N$367+1)-1,10)+1,INT((((5-1)*$N$367+1)-1)/10)+1)))))</f>
        <v/>
      </c>
      <c r="E373" s="539">
        <f>IF($N$369="","",IF(OR(ISTEXT($N$367),ISTEXT($N$368),ISTEXT($N$369)),"",IF(OR(2&gt;$N$367,5&gt;$N$368,((5-1)*$N$367+2)&gt;$N$369),"",IF(INDEX($P$369:$W$378,MOD(((5-1)*$N$367+2)-1,10)+1,INT((((5-1)*$N$367+2)-1)/10)+1)="","",INDEX($P$369:$W$378,MOD(((5-1)*$N$367+2)-1,10)+1,INT((((5-1)*$N$367+2)-1)/10)+1)))))</f>
        <v/>
      </c>
      <c r="F373" s="539">
        <f>IF($N$369="","",IF(OR(ISTEXT($N$367),ISTEXT($N$368),ISTEXT($N$369)),"",IF(OR(3&gt;$N$367,5&gt;$N$368,((5-1)*$N$367+3)&gt;$N$369),"",IF(INDEX($P$369:$W$378,MOD(((5-1)*$N$367+3)-1,10)+1,INT((((5-1)*$N$367+3)-1)/10)+1)="","",INDEX($P$369:$W$378,MOD(((5-1)*$N$367+3)-1,10)+1,INT((((5-1)*$N$367+3)-1)/10)+1)))))</f>
        <v/>
      </c>
      <c r="G373" s="539">
        <f>IF($N$369="","",IF(OR(ISTEXT($N$367),ISTEXT($N$368),ISTEXT($N$369)),"",IF(OR(4&gt;$N$367,5&gt;$N$368,((5-1)*$N$367+4)&gt;$N$369),"",IF(INDEX($P$369:$W$378,MOD(((5-1)*$N$367+4)-1,10)+1,INT((((5-1)*$N$367+4)-1)/10)+1)="","",INDEX($P$369:$W$378,MOD(((5-1)*$N$367+4)-1,10)+1,INT((((5-1)*$N$367+4)-1)/10)+1)))))</f>
        <v/>
      </c>
      <c r="H373" s="539">
        <f>IF($N$369="","",IF(OR(ISTEXT($N$367),ISTEXT($N$368),ISTEXT($N$369)),"",IF(OR(5&gt;$N$367,5&gt;$N$368,((5-1)*$N$367+5)&gt;$N$369),"",IF(INDEX($P$369:$W$378,MOD(((5-1)*$N$367+5)-1,10)+1,INT((((5-1)*$N$367+5)-1)/10)+1)="","",INDEX($P$369:$W$378,MOD(((5-1)*$N$367+5)-1,10)+1,INT((((5-1)*$N$367+5)-1)/10)+1)))))</f>
        <v/>
      </c>
      <c r="I373" s="539">
        <f>IF($N$369="","",IF(OR(ISTEXT($N$367),ISTEXT($N$368),ISTEXT($N$369)),"",IF(OR(6&gt;$N$367,5&gt;$N$368,((5-1)*$N$367+6)&gt;$N$369),"",IF(INDEX($P$369:$W$378,MOD(((5-1)*$N$367+6)-1,10)+1,INT((((5-1)*$N$367+6)-1)/10)+1)="","",INDEX($P$369:$W$378,MOD(((5-1)*$N$367+6)-1,10)+1,INT((((5-1)*$N$367+6)-1)/10)+1)))))</f>
        <v/>
      </c>
      <c r="J373" s="539">
        <f>IF($N$369="","",IF(OR(ISTEXT($N$367),ISTEXT($N$368),ISTEXT($N$369)),"",IF(OR(7&gt;$N$367,5&gt;$N$368,((5-1)*$N$367+7)&gt;$N$369),"",IF(INDEX($P$369:$W$378,MOD(((5-1)*$N$367+7)-1,10)+1,INT((((5-1)*$N$367+7)-1)/10)+1)="","",INDEX($P$369:$W$378,MOD(((5-1)*$N$367+7)-1,10)+1,INT((((5-1)*$N$367+7)-1)/10)+1)))))</f>
        <v/>
      </c>
      <c r="K373" s="539">
        <f>IF($N$369="","",IF(OR(ISTEXT($N$367),ISTEXT($N$368),ISTEXT($N$369)),"",IF(OR(8&gt;$N$367,5&gt;$N$368,((5-1)*$N$367+8)&gt;$N$369),"",IF(INDEX($P$369:$W$378,MOD(((5-1)*$N$367+8)-1,10)+1,INT((((5-1)*$N$367+8)-1)/10)+1)="","",INDEX($P$369:$W$378,MOD(((5-1)*$N$367+8)-1,10)+1,INT((((5-1)*$N$367+8)-1)/10)+1)))))</f>
        <v/>
      </c>
      <c r="L373" s="539">
        <f>IF($N$369="","",IF(OR(ISTEXT($N$367),ISTEXT($N$368),ISTEXT($N$369)),"",IF(OR(9&gt;$N$367,5&gt;$N$368,((5-1)*$N$367+9)&gt;$N$369),"",IF(INDEX($P$369:$W$378,MOD(((5-1)*$N$367+9)-1,10)+1,INT((((5-1)*$N$367+9)-1)/10)+1)="","",INDEX($P$369:$W$378,MOD(((5-1)*$N$367+9)-1,10)+1,INT((((5-1)*$N$367+9)-1)/10)+1)))))</f>
        <v/>
      </c>
      <c r="M373" s="539">
        <f>IF($N$369="","",IF(OR(ISTEXT($N$367),ISTEXT($N$368),ISTEXT($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IF(OR($D$367="",$G$367=""),"",IF($D$367="Round",IF(6=1,"Axis 1 (0°)",IF(6=2,"Axis 2 (90°)","")),IF(ISTEXT($N$368),"",IF(6&gt;$N$368,"",IF(ISTEXT($I$367),"",ROUND((6-0.5)*$I$367/$N$368,1))))))</f>
        <v/>
      </c>
      <c r="C374" s="538" t="n"/>
      <c r="D374" s="539">
        <f>IF($N$369="","",IF(OR(ISTEXT($N$367),ISTEXT($N$368),ISTEXT($N$369)),"",IF(OR(1&gt;$N$367,6&gt;$N$368,((6-1)*$N$367+1)&gt;$N$369),"",IF(INDEX($P$369:$W$378,MOD(((6-1)*$N$367+1)-1,10)+1,INT((((6-1)*$N$367+1)-1)/10)+1)="","",INDEX($P$369:$W$378,MOD(((6-1)*$N$367+1)-1,10)+1,INT((((6-1)*$N$367+1)-1)/10)+1)))))</f>
        <v/>
      </c>
      <c r="E374" s="539">
        <f>IF($N$369="","",IF(OR(ISTEXT($N$367),ISTEXT($N$368),ISTEXT($N$369)),"",IF(OR(2&gt;$N$367,6&gt;$N$368,((6-1)*$N$367+2)&gt;$N$369),"",IF(INDEX($P$369:$W$378,MOD(((6-1)*$N$367+2)-1,10)+1,INT((((6-1)*$N$367+2)-1)/10)+1)="","",INDEX($P$369:$W$378,MOD(((6-1)*$N$367+2)-1,10)+1,INT((((6-1)*$N$367+2)-1)/10)+1)))))</f>
        <v/>
      </c>
      <c r="F374" s="539">
        <f>IF($N$369="","",IF(OR(ISTEXT($N$367),ISTEXT($N$368),ISTEXT($N$369)),"",IF(OR(3&gt;$N$367,6&gt;$N$368,((6-1)*$N$367+3)&gt;$N$369),"",IF(INDEX($P$369:$W$378,MOD(((6-1)*$N$367+3)-1,10)+1,INT((((6-1)*$N$367+3)-1)/10)+1)="","",INDEX($P$369:$W$378,MOD(((6-1)*$N$367+3)-1,10)+1,INT((((6-1)*$N$367+3)-1)/10)+1)))))</f>
        <v/>
      </c>
      <c r="G374" s="539">
        <f>IF($N$369="","",IF(OR(ISTEXT($N$367),ISTEXT($N$368),ISTEXT($N$369)),"",IF(OR(4&gt;$N$367,6&gt;$N$368,((6-1)*$N$367+4)&gt;$N$369),"",IF(INDEX($P$369:$W$378,MOD(((6-1)*$N$367+4)-1,10)+1,INT((((6-1)*$N$367+4)-1)/10)+1)="","",INDEX($P$369:$W$378,MOD(((6-1)*$N$367+4)-1,10)+1,INT((((6-1)*$N$367+4)-1)/10)+1)))))</f>
        <v/>
      </c>
      <c r="H374" s="539">
        <f>IF($N$369="","",IF(OR(ISTEXT($N$367),ISTEXT($N$368),ISTEXT($N$369)),"",IF(OR(5&gt;$N$367,6&gt;$N$368,((6-1)*$N$367+5)&gt;$N$369),"",IF(INDEX($P$369:$W$378,MOD(((6-1)*$N$367+5)-1,10)+1,INT((((6-1)*$N$367+5)-1)/10)+1)="","",INDEX($P$369:$W$378,MOD(((6-1)*$N$367+5)-1,10)+1,INT((((6-1)*$N$367+5)-1)/10)+1)))))</f>
        <v/>
      </c>
      <c r="I374" s="539">
        <f>IF($N$369="","",IF(OR(ISTEXT($N$367),ISTEXT($N$368),ISTEXT($N$369)),"",IF(OR(6&gt;$N$367,6&gt;$N$368,((6-1)*$N$367+6)&gt;$N$369),"",IF(INDEX($P$369:$W$378,MOD(((6-1)*$N$367+6)-1,10)+1,INT((((6-1)*$N$367+6)-1)/10)+1)="","",INDEX($P$369:$W$378,MOD(((6-1)*$N$367+6)-1,10)+1,INT((((6-1)*$N$367+6)-1)/10)+1)))))</f>
        <v/>
      </c>
      <c r="J374" s="539">
        <f>IF($N$369="","",IF(OR(ISTEXT($N$367),ISTEXT($N$368),ISTEXT($N$369)),"",IF(OR(7&gt;$N$367,6&gt;$N$368,((6-1)*$N$367+7)&gt;$N$369),"",IF(INDEX($P$369:$W$378,MOD(((6-1)*$N$367+7)-1,10)+1,INT((((6-1)*$N$367+7)-1)/10)+1)="","",INDEX($P$369:$W$378,MOD(((6-1)*$N$367+7)-1,10)+1,INT((((6-1)*$N$367+7)-1)/10)+1)))))</f>
        <v/>
      </c>
      <c r="K374" s="539">
        <f>IF($N$369="","",IF(OR(ISTEXT($N$367),ISTEXT($N$368),ISTEXT($N$369)),"",IF(OR(8&gt;$N$367,6&gt;$N$368,((6-1)*$N$367+8)&gt;$N$369),"",IF(INDEX($P$369:$W$378,MOD(((6-1)*$N$367+8)-1,10)+1,INT((((6-1)*$N$367+8)-1)/10)+1)="","",INDEX($P$369:$W$378,MOD(((6-1)*$N$367+8)-1,10)+1,INT((((6-1)*$N$367+8)-1)/10)+1)))))</f>
        <v/>
      </c>
      <c r="L374" s="539">
        <f>IF($N$369="","",IF(OR(ISTEXT($N$367),ISTEXT($N$368),ISTEXT($N$369)),"",IF(OR(9&gt;$N$367,6&gt;$N$368,((6-1)*$N$367+9)&gt;$N$369),"",IF(INDEX($P$369:$W$378,MOD(((6-1)*$N$367+9)-1,10)+1,INT((((6-1)*$N$367+9)-1)/10)+1)="","",INDEX($P$369:$W$378,MOD(((6-1)*$N$367+9)-1,10)+1,INT((((6-1)*$N$367+9)-1)/10)+1)))))</f>
        <v/>
      </c>
      <c r="M374" s="539">
        <f>IF($N$369="","",IF(OR(ISTEXT($N$367),ISTEXT($N$368),ISTEXT($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IF(OR($D$367="",$G$367=""),"",IF($D$367="Round",IF(7=1,"Axis 1 (0°)",IF(7=2,"Axis 2 (90°)","")),IF(ISTEXT($N$368),"",IF(7&gt;$N$368,"",IF(ISTEXT($I$367),"",ROUND((7-0.5)*$I$367/$N$368,1))))))</f>
        <v/>
      </c>
      <c r="C375" s="538" t="n"/>
      <c r="D375" s="539">
        <f>IF($N$369="","",IF(OR(ISTEXT($N$367),ISTEXT($N$368),ISTEXT($N$369)),"",IF(OR(1&gt;$N$367,7&gt;$N$368,((7-1)*$N$367+1)&gt;$N$369),"",IF(INDEX($P$369:$W$378,MOD(((7-1)*$N$367+1)-1,10)+1,INT((((7-1)*$N$367+1)-1)/10)+1)="","",INDEX($P$369:$W$378,MOD(((7-1)*$N$367+1)-1,10)+1,INT((((7-1)*$N$367+1)-1)/10)+1)))))</f>
        <v/>
      </c>
      <c r="E375" s="539">
        <f>IF($N$369="","",IF(OR(ISTEXT($N$367),ISTEXT($N$368),ISTEXT($N$369)),"",IF(OR(2&gt;$N$367,7&gt;$N$368,((7-1)*$N$367+2)&gt;$N$369),"",IF(INDEX($P$369:$W$378,MOD(((7-1)*$N$367+2)-1,10)+1,INT((((7-1)*$N$367+2)-1)/10)+1)="","",INDEX($P$369:$W$378,MOD(((7-1)*$N$367+2)-1,10)+1,INT((((7-1)*$N$367+2)-1)/10)+1)))))</f>
        <v/>
      </c>
      <c r="F375" s="539">
        <f>IF($N$369="","",IF(OR(ISTEXT($N$367),ISTEXT($N$368),ISTEXT($N$369)),"",IF(OR(3&gt;$N$367,7&gt;$N$368,((7-1)*$N$367+3)&gt;$N$369),"",IF(INDEX($P$369:$W$378,MOD(((7-1)*$N$367+3)-1,10)+1,INT((((7-1)*$N$367+3)-1)/10)+1)="","",INDEX($P$369:$W$378,MOD(((7-1)*$N$367+3)-1,10)+1,INT((((7-1)*$N$367+3)-1)/10)+1)))))</f>
        <v/>
      </c>
      <c r="G375" s="539">
        <f>IF($N$369="","",IF(OR(ISTEXT($N$367),ISTEXT($N$368),ISTEXT($N$369)),"",IF(OR(4&gt;$N$367,7&gt;$N$368,((7-1)*$N$367+4)&gt;$N$369),"",IF(INDEX($P$369:$W$378,MOD(((7-1)*$N$367+4)-1,10)+1,INT((((7-1)*$N$367+4)-1)/10)+1)="","",INDEX($P$369:$W$378,MOD(((7-1)*$N$367+4)-1,10)+1,INT((((7-1)*$N$367+4)-1)/10)+1)))))</f>
        <v/>
      </c>
      <c r="H375" s="539">
        <f>IF($N$369="","",IF(OR(ISTEXT($N$367),ISTEXT($N$368),ISTEXT($N$369)),"",IF(OR(5&gt;$N$367,7&gt;$N$368,((7-1)*$N$367+5)&gt;$N$369),"",IF(INDEX($P$369:$W$378,MOD(((7-1)*$N$367+5)-1,10)+1,INT((((7-1)*$N$367+5)-1)/10)+1)="","",INDEX($P$369:$W$378,MOD(((7-1)*$N$367+5)-1,10)+1,INT((((7-1)*$N$367+5)-1)/10)+1)))))</f>
        <v/>
      </c>
      <c r="I375" s="539">
        <f>IF($N$369="","",IF(OR(ISTEXT($N$367),ISTEXT($N$368),ISTEXT($N$369)),"",IF(OR(6&gt;$N$367,7&gt;$N$368,((7-1)*$N$367+6)&gt;$N$369),"",IF(INDEX($P$369:$W$378,MOD(((7-1)*$N$367+6)-1,10)+1,INT((((7-1)*$N$367+6)-1)/10)+1)="","",INDEX($P$369:$W$378,MOD(((7-1)*$N$367+6)-1,10)+1,INT((((7-1)*$N$367+6)-1)/10)+1)))))</f>
        <v/>
      </c>
      <c r="J375" s="539">
        <f>IF($N$369="","",IF(OR(ISTEXT($N$367),ISTEXT($N$368),ISTEXT($N$369)),"",IF(OR(7&gt;$N$367,7&gt;$N$368,((7-1)*$N$367+7)&gt;$N$369),"",IF(INDEX($P$369:$W$378,MOD(((7-1)*$N$367+7)-1,10)+1,INT((((7-1)*$N$367+7)-1)/10)+1)="","",INDEX($P$369:$W$378,MOD(((7-1)*$N$367+7)-1,10)+1,INT((((7-1)*$N$367+7)-1)/10)+1)))))</f>
        <v/>
      </c>
      <c r="K375" s="539">
        <f>IF($N$369="","",IF(OR(ISTEXT($N$367),ISTEXT($N$368),ISTEXT($N$369)),"",IF(OR(8&gt;$N$367,7&gt;$N$368,((7-1)*$N$367+8)&gt;$N$369),"",IF(INDEX($P$369:$W$378,MOD(((7-1)*$N$367+8)-1,10)+1,INT((((7-1)*$N$367+8)-1)/10)+1)="","",INDEX($P$369:$W$378,MOD(((7-1)*$N$367+8)-1,10)+1,INT((((7-1)*$N$367+8)-1)/10)+1)))))</f>
        <v/>
      </c>
      <c r="L375" s="539">
        <f>IF($N$369="","",IF(OR(ISTEXT($N$367),ISTEXT($N$368),ISTEXT($N$369)),"",IF(OR(9&gt;$N$367,7&gt;$N$368,((7-1)*$N$367+9)&gt;$N$369),"",IF(INDEX($P$369:$W$378,MOD(((7-1)*$N$367+9)-1,10)+1,INT((((7-1)*$N$367+9)-1)/10)+1)="","",INDEX($P$369:$W$378,MOD(((7-1)*$N$367+9)-1,10)+1,INT((((7-1)*$N$367+9)-1)/10)+1)))))</f>
        <v/>
      </c>
      <c r="M375" s="539">
        <f>IF($N$369="","",IF(OR(ISTEXT($N$367),ISTEXT($N$368),ISTEXT($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IF(OR($D$367="",$G$367=""),"",IF($D$367="Round",IF(8=1,"Axis 1 (0°)",IF(8=2,"Axis 2 (90°)","")),IF(ISTEXT($N$368),"",IF(8&gt;$N$368,"",IF(ISTEXT($I$367),"",ROUND((8-0.5)*$I$367/$N$368,1))))))</f>
        <v/>
      </c>
      <c r="C376" s="538" t="n"/>
      <c r="D376" s="539">
        <f>IF($N$369="","",IF(OR(ISTEXT($N$367),ISTEXT($N$368),ISTEXT($N$369)),"",IF(OR(1&gt;$N$367,8&gt;$N$368,((8-1)*$N$367+1)&gt;$N$369),"",IF(INDEX($P$369:$W$378,MOD(((8-1)*$N$367+1)-1,10)+1,INT((((8-1)*$N$367+1)-1)/10)+1)="","",INDEX($P$369:$W$378,MOD(((8-1)*$N$367+1)-1,10)+1,INT((((8-1)*$N$367+1)-1)/10)+1)))))</f>
        <v/>
      </c>
      <c r="E376" s="539">
        <f>IF($N$369="","",IF(OR(ISTEXT($N$367),ISTEXT($N$368),ISTEXT($N$369)),"",IF(OR(2&gt;$N$367,8&gt;$N$368,((8-1)*$N$367+2)&gt;$N$369),"",IF(INDEX($P$369:$W$378,MOD(((8-1)*$N$367+2)-1,10)+1,INT((((8-1)*$N$367+2)-1)/10)+1)="","",INDEX($P$369:$W$378,MOD(((8-1)*$N$367+2)-1,10)+1,INT((((8-1)*$N$367+2)-1)/10)+1)))))</f>
        <v/>
      </c>
      <c r="F376" s="539">
        <f>IF($N$369="","",IF(OR(ISTEXT($N$367),ISTEXT($N$368),ISTEXT($N$369)),"",IF(OR(3&gt;$N$367,8&gt;$N$368,((8-1)*$N$367+3)&gt;$N$369),"",IF(INDEX($P$369:$W$378,MOD(((8-1)*$N$367+3)-1,10)+1,INT((((8-1)*$N$367+3)-1)/10)+1)="","",INDEX($P$369:$W$378,MOD(((8-1)*$N$367+3)-1,10)+1,INT((((8-1)*$N$367+3)-1)/10)+1)))))</f>
        <v/>
      </c>
      <c r="G376" s="539">
        <f>IF($N$369="","",IF(OR(ISTEXT($N$367),ISTEXT($N$368),ISTEXT($N$369)),"",IF(OR(4&gt;$N$367,8&gt;$N$368,((8-1)*$N$367+4)&gt;$N$369),"",IF(INDEX($P$369:$W$378,MOD(((8-1)*$N$367+4)-1,10)+1,INT((((8-1)*$N$367+4)-1)/10)+1)="","",INDEX($P$369:$W$378,MOD(((8-1)*$N$367+4)-1,10)+1,INT((((8-1)*$N$367+4)-1)/10)+1)))))</f>
        <v/>
      </c>
      <c r="H376" s="539">
        <f>IF($N$369="","",IF(OR(ISTEXT($N$367),ISTEXT($N$368),ISTEXT($N$369)),"",IF(OR(5&gt;$N$367,8&gt;$N$368,((8-1)*$N$367+5)&gt;$N$369),"",IF(INDEX($P$369:$W$378,MOD(((8-1)*$N$367+5)-1,10)+1,INT((((8-1)*$N$367+5)-1)/10)+1)="","",INDEX($P$369:$W$378,MOD(((8-1)*$N$367+5)-1,10)+1,INT((((8-1)*$N$367+5)-1)/10)+1)))))</f>
        <v/>
      </c>
      <c r="I376" s="539">
        <f>IF($N$369="","",IF(OR(ISTEXT($N$367),ISTEXT($N$368),ISTEXT($N$369)),"",IF(OR(6&gt;$N$367,8&gt;$N$368,((8-1)*$N$367+6)&gt;$N$369),"",IF(INDEX($P$369:$W$378,MOD(((8-1)*$N$367+6)-1,10)+1,INT((((8-1)*$N$367+6)-1)/10)+1)="","",INDEX($P$369:$W$378,MOD(((8-1)*$N$367+6)-1,10)+1,INT((((8-1)*$N$367+6)-1)/10)+1)))))</f>
        <v/>
      </c>
      <c r="J376" s="539">
        <f>IF($N$369="","",IF(OR(ISTEXT($N$367),ISTEXT($N$368),ISTEXT($N$369)),"",IF(OR(7&gt;$N$367,8&gt;$N$368,((8-1)*$N$367+7)&gt;$N$369),"",IF(INDEX($P$369:$W$378,MOD(((8-1)*$N$367+7)-1,10)+1,INT((((8-1)*$N$367+7)-1)/10)+1)="","",INDEX($P$369:$W$378,MOD(((8-1)*$N$367+7)-1,10)+1,INT((((8-1)*$N$367+7)-1)/10)+1)))))</f>
        <v/>
      </c>
      <c r="K376" s="539">
        <f>IF($N$369="","",IF(OR(ISTEXT($N$367),ISTEXT($N$368),ISTEXT($N$369)),"",IF(OR(8&gt;$N$367,8&gt;$N$368,((8-1)*$N$367+8)&gt;$N$369),"",IF(INDEX($P$369:$W$378,MOD(((8-1)*$N$367+8)-1,10)+1,INT((((8-1)*$N$367+8)-1)/10)+1)="","",INDEX($P$369:$W$378,MOD(((8-1)*$N$367+8)-1,10)+1,INT((((8-1)*$N$367+8)-1)/10)+1)))))</f>
        <v/>
      </c>
      <c r="L376" s="539">
        <f>IF($N$369="","",IF(OR(ISTEXT($N$367),ISTEXT($N$368),ISTEXT($N$369)),"",IF(OR(9&gt;$N$367,8&gt;$N$368,((8-1)*$N$367+9)&gt;$N$369),"",IF(INDEX($P$369:$W$378,MOD(((8-1)*$N$367+9)-1,10)+1,INT((((8-1)*$N$367+9)-1)/10)+1)="","",INDEX($P$369:$W$378,MOD(((8-1)*$N$367+9)-1,10)+1,INT((((8-1)*$N$367+9)-1)/10)+1)))))</f>
        <v/>
      </c>
      <c r="M376" s="539">
        <f>IF($N$369="","",IF(OR(ISTEXT($N$367),ISTEXT($N$368),ISTEXT($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IF($G$382="","",IF($D$382="Round",$G$382&amp;""" dia",$G$382&amp;""" x "&amp;$I$382&amp;""""))</f>
        <v/>
      </c>
      <c r="G380" s="173" t="n"/>
      <c r="H380" s="525">
        <f>IF(OR($D$382="",$G$382=""),"",IF($D$382="Round",IF(ISTEXT($G$382),"",ROUND(PI()*(($G$382-2*N($K$382))/2)^2/144,3)),IF($I$382="","",IF(OR(ISTEXT($G$382),ISTEXT($I$382)),"",ROUND(($G$382-2*N($K$382))*($I$382-2*N($K$382))/144,3)))))</f>
        <v/>
      </c>
      <c r="I380" s="189" t="n"/>
      <c r="J380" s="189" t="n"/>
      <c r="K380" s="189">
        <f>IF(N(J380)*N(H380)=0,"",ROUND(N(J380)*N(H380),0))</f>
        <v/>
      </c>
      <c r="L380" s="189">
        <f>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IF($N$382="","",IF($D$382="Round",$N$382&amp;" x 2 axes",IF($N$383="","",$N$382&amp;" x "&amp;$N$383)))</f>
        <v/>
      </c>
      <c r="N382" s="534">
        <f>IF(OR($D$382="",$G$382=""),"",IF($D$382="Round",IF(ISTEXT($G$382),"",IF($G$382&lt;=9,6,IF($G$382&lt;=12,8,10))),IF(ISTEXT($G$382),"",IF($G$382&lt;12,2,MIN(10,MAX(3,ROUNDUP($G$382/6,0)))))))</f>
        <v/>
      </c>
      <c r="P382" s="473" t="inlineStr">
        <is>
          <t>Quick entry – type readings in order (row by row of the grid), down this column then the next:</t>
        </is>
      </c>
    </row>
    <row r="383" ht="13.35" customHeight="1" s="162">
      <c r="B383" s="535" t="inlineStr">
        <is>
          <t>Depth↓ Pos→ (in)</t>
        </is>
      </c>
      <c r="C383" s="414" t="n"/>
      <c r="D383" s="535">
        <f>IF(ISTEXT($N$382),"",IF(OR($D$382="",$G$382="",1&gt;$N$382),"",IF($D$382="Round",IF(ISTEXT($G$382),"",ROUND(IF(1&lt;=$N$382/2,$G$382/2*(1-SQRT(($N$382-2*1+1)/$N$382)),$G$382-$G$382/2*(1-SQRT(($N$382-2*($N$382-1+1)+1)/$N$382))),1)),IF(ISTEXT($G$382),"",ROUND((1-0.5)*$G$382/$N$382,1)))))</f>
        <v/>
      </c>
      <c r="E383" s="535">
        <f>IF(ISTEXT($N$382),"",IF(OR($D$382="",$G$382="",2&gt;$N$382),"",IF($D$382="Round",IF(ISTEXT($G$382),"",ROUND(IF(2&lt;=$N$382/2,$G$382/2*(1-SQRT(($N$382-2*2+1)/$N$382)),$G$382-$G$382/2*(1-SQRT(($N$382-2*($N$382-2+1)+1)/$N$382))),1)),IF(ISTEXT($G$382),"",ROUND((2-0.5)*$G$382/$N$382,1)))))</f>
        <v/>
      </c>
      <c r="F383" s="535">
        <f>IF(ISTEXT($N$382),"",IF(OR($D$382="",$G$382="",3&gt;$N$382),"",IF($D$382="Round",IF(ISTEXT($G$382),"",ROUND(IF(3&lt;=$N$382/2,$G$382/2*(1-SQRT(($N$382-2*3+1)/$N$382)),$G$382-$G$382/2*(1-SQRT(($N$382-2*($N$382-3+1)+1)/$N$382))),1)),IF(ISTEXT($G$382),"",ROUND((3-0.5)*$G$382/$N$382,1)))))</f>
        <v/>
      </c>
      <c r="G383" s="535">
        <f>IF(ISTEXT($N$382),"",IF(OR($D$382="",$G$382="",4&gt;$N$382),"",IF($D$382="Round",IF(ISTEXT($G$382),"",ROUND(IF(4&lt;=$N$382/2,$G$382/2*(1-SQRT(($N$382-2*4+1)/$N$382)),$G$382-$G$382/2*(1-SQRT(($N$382-2*($N$382-4+1)+1)/$N$382))),1)),IF(ISTEXT($G$382),"",ROUND((4-0.5)*$G$382/$N$382,1)))))</f>
        <v/>
      </c>
      <c r="H383" s="535">
        <f>IF(ISTEXT($N$382),"",IF(OR($D$382="",$G$382="",5&gt;$N$382),"",IF($D$382="Round",IF(ISTEXT($G$382),"",ROUND(IF(5&lt;=$N$382/2,$G$382/2*(1-SQRT(($N$382-2*5+1)/$N$382)),$G$382-$G$382/2*(1-SQRT(($N$382-2*($N$382-5+1)+1)/$N$382))),1)),IF(ISTEXT($G$382),"",ROUND((5-0.5)*$G$382/$N$382,1)))))</f>
        <v/>
      </c>
      <c r="I383" s="535">
        <f>IF(ISTEXT($N$382),"",IF(OR($D$382="",$G$382="",6&gt;$N$382),"",IF($D$382="Round",IF(ISTEXT($G$382),"",ROUND(IF(6&lt;=$N$382/2,$G$382/2*(1-SQRT(($N$382-2*6+1)/$N$382)),$G$382-$G$382/2*(1-SQRT(($N$382-2*($N$382-6+1)+1)/$N$382))),1)),IF(ISTEXT($G$382),"",ROUND((6-0.5)*$G$382/$N$382,1)))))</f>
        <v/>
      </c>
      <c r="J383" s="535">
        <f>IF(ISTEXT($N$382),"",IF(OR($D$382="",$G$382="",7&gt;$N$382),"",IF($D$382="Round",IF(ISTEXT($G$382),"",ROUND(IF(7&lt;=$N$382/2,$G$382/2*(1-SQRT(($N$382-2*7+1)/$N$382)),$G$382-$G$382/2*(1-SQRT(($N$382-2*($N$382-7+1)+1)/$N$382))),1)),IF(ISTEXT($G$382),"",ROUND((7-0.5)*$G$382/$N$382,1)))))</f>
        <v/>
      </c>
      <c r="K383" s="535">
        <f>IF(ISTEXT($N$382),"",IF(OR($D$382="",$G$382="",8&gt;$N$382),"",IF($D$382="Round",IF(ISTEXT($G$382),"",ROUND(IF(8&lt;=$N$382/2,$G$382/2*(1-SQRT(($N$382-2*8+1)/$N$382)),$G$382-$G$382/2*(1-SQRT(($N$382-2*($N$382-8+1)+1)/$N$382))),1)),IF(ISTEXT($G$382),"",ROUND((8-0.5)*$G$382/$N$382,1)))))</f>
        <v/>
      </c>
      <c r="L383" s="535">
        <f>IF(ISTEXT($N$382),"",IF(OR($D$382="",$G$382="",9&gt;$N$382),"",IF($D$382="Round",IF(ISTEXT($G$382),"",ROUND(IF(9&lt;=$N$382/2,$G$382/2*(1-SQRT(($N$382-2*9+1)/$N$382)),$G$382-$G$382/2*(1-SQRT(($N$382-2*($N$382-9+1)+1)/$N$382))),1)),IF(ISTEXT($G$382),"",ROUND((9-0.5)*$G$382/$N$382,1)))))</f>
        <v/>
      </c>
      <c r="M383" s="535">
        <f>IF(ISTEXT($N$382),"",IF(OR($D$382="",$G$382="",10&gt;$N$382),"",IF($D$382="Round",IF(ISTEXT($G$382),"",ROUND(IF(10&lt;=$N$382/2,$G$382/2*(1-SQRT(($N$382-2*10+1)/$N$382)),$G$382-$G$382/2*(1-SQRT(($N$382-2*($N$382-10+1)+1)/$N$382))),1)),IF(ISTEXT($G$382),"",ROUND((10-0.5)*$G$382/$N$382,1)))))</f>
        <v/>
      </c>
      <c r="N383" s="534">
        <f>IF(OR($D$382="",$G$382=""),"",IF($D$382="Round",2,IF($I$382="","",IF(ISTEXT($I$382),"",IF($I$382&lt;12,2,MIN(8,MAX(3,ROUNDUP($I$382/6,0))))))))</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IF(OR($D$382="",$G$382=""),"",IF($D$382="Round",IF(1=1,"Axis 1 (0°)",IF(1=2,"Axis 2 (90°)","")),IF(ISTEXT($N$383),"",IF(1&gt;$N$383,"",IF(ISTEXT($I$382),"",ROUND((1-0.5)*$I$382/$N$383,1))))))</f>
        <v/>
      </c>
      <c r="C384" s="538" t="n"/>
      <c r="D384" s="539">
        <f>IF($N$384="","",IF(OR(ISTEXT($N$382),ISTEXT($N$383),ISTEXT($N$384)),"",IF(OR(1&gt;$N$382,1&gt;$N$383,((1-1)*$N$382+1)&gt;$N$384),"",IF(INDEX($P$384:$W$393,MOD(((1-1)*$N$382+1)-1,10)+1,INT((((1-1)*$N$382+1)-1)/10)+1)="","",INDEX($P$384:$W$393,MOD(((1-1)*$N$382+1)-1,10)+1,INT((((1-1)*$N$382+1)-1)/10)+1)))))</f>
        <v/>
      </c>
      <c r="E384" s="539">
        <f>IF($N$384="","",IF(OR(ISTEXT($N$382),ISTEXT($N$383),ISTEXT($N$384)),"",IF(OR(2&gt;$N$382,1&gt;$N$383,((1-1)*$N$382+2)&gt;$N$384),"",IF(INDEX($P$384:$W$393,MOD(((1-1)*$N$382+2)-1,10)+1,INT((((1-1)*$N$382+2)-1)/10)+1)="","",INDEX($P$384:$W$393,MOD(((1-1)*$N$382+2)-1,10)+1,INT((((1-1)*$N$382+2)-1)/10)+1)))))</f>
        <v/>
      </c>
      <c r="F384" s="539">
        <f>IF($N$384="","",IF(OR(ISTEXT($N$382),ISTEXT($N$383),ISTEXT($N$384)),"",IF(OR(3&gt;$N$382,1&gt;$N$383,((1-1)*$N$382+3)&gt;$N$384),"",IF(INDEX($P$384:$W$393,MOD(((1-1)*$N$382+3)-1,10)+1,INT((((1-1)*$N$382+3)-1)/10)+1)="","",INDEX($P$384:$W$393,MOD(((1-1)*$N$382+3)-1,10)+1,INT((((1-1)*$N$382+3)-1)/10)+1)))))</f>
        <v/>
      </c>
      <c r="G384" s="539">
        <f>IF($N$384="","",IF(OR(ISTEXT($N$382),ISTEXT($N$383),ISTEXT($N$384)),"",IF(OR(4&gt;$N$382,1&gt;$N$383,((1-1)*$N$382+4)&gt;$N$384),"",IF(INDEX($P$384:$W$393,MOD(((1-1)*$N$382+4)-1,10)+1,INT((((1-1)*$N$382+4)-1)/10)+1)="","",INDEX($P$384:$W$393,MOD(((1-1)*$N$382+4)-1,10)+1,INT((((1-1)*$N$382+4)-1)/10)+1)))))</f>
        <v/>
      </c>
      <c r="H384" s="539">
        <f>IF($N$384="","",IF(OR(ISTEXT($N$382),ISTEXT($N$383),ISTEXT($N$384)),"",IF(OR(5&gt;$N$382,1&gt;$N$383,((1-1)*$N$382+5)&gt;$N$384),"",IF(INDEX($P$384:$W$393,MOD(((1-1)*$N$382+5)-1,10)+1,INT((((1-1)*$N$382+5)-1)/10)+1)="","",INDEX($P$384:$W$393,MOD(((1-1)*$N$382+5)-1,10)+1,INT((((1-1)*$N$382+5)-1)/10)+1)))))</f>
        <v/>
      </c>
      <c r="I384" s="539">
        <f>IF($N$384="","",IF(OR(ISTEXT($N$382),ISTEXT($N$383),ISTEXT($N$384)),"",IF(OR(6&gt;$N$382,1&gt;$N$383,((1-1)*$N$382+6)&gt;$N$384),"",IF(INDEX($P$384:$W$393,MOD(((1-1)*$N$382+6)-1,10)+1,INT((((1-1)*$N$382+6)-1)/10)+1)="","",INDEX($P$384:$W$393,MOD(((1-1)*$N$382+6)-1,10)+1,INT((((1-1)*$N$382+6)-1)/10)+1)))))</f>
        <v/>
      </c>
      <c r="J384" s="539">
        <f>IF($N$384="","",IF(OR(ISTEXT($N$382),ISTEXT($N$383),ISTEXT($N$384)),"",IF(OR(7&gt;$N$382,1&gt;$N$383,((1-1)*$N$382+7)&gt;$N$384),"",IF(INDEX($P$384:$W$393,MOD(((1-1)*$N$382+7)-1,10)+1,INT((((1-1)*$N$382+7)-1)/10)+1)="","",INDEX($P$384:$W$393,MOD(((1-1)*$N$382+7)-1,10)+1,INT((((1-1)*$N$382+7)-1)/10)+1)))))</f>
        <v/>
      </c>
      <c r="K384" s="539">
        <f>IF($N$384="","",IF(OR(ISTEXT($N$382),ISTEXT($N$383),ISTEXT($N$384)),"",IF(OR(8&gt;$N$382,1&gt;$N$383,((1-1)*$N$382+8)&gt;$N$384),"",IF(INDEX($P$384:$W$393,MOD(((1-1)*$N$382+8)-1,10)+1,INT((((1-1)*$N$382+8)-1)/10)+1)="","",INDEX($P$384:$W$393,MOD(((1-1)*$N$382+8)-1,10)+1,INT((((1-1)*$N$382+8)-1)/10)+1)))))</f>
        <v/>
      </c>
      <c r="L384" s="539">
        <f>IF($N$384="","",IF(OR(ISTEXT($N$382),ISTEXT($N$383),ISTEXT($N$384)),"",IF(OR(9&gt;$N$382,1&gt;$N$383,((1-1)*$N$382+9)&gt;$N$384),"",IF(INDEX($P$384:$W$393,MOD(((1-1)*$N$382+9)-1,10)+1,INT((((1-1)*$N$382+9)-1)/10)+1)="","",INDEX($P$384:$W$393,MOD(((1-1)*$N$382+9)-1,10)+1,INT((((1-1)*$N$382+9)-1)/10)+1)))))</f>
        <v/>
      </c>
      <c r="M384" s="539">
        <f>IF($N$384="","",IF(OR(ISTEXT($N$382),ISTEXT($N$383),ISTEXT($N$384)),"",IF(OR(10&gt;$N$382,1&gt;$N$383,((1-1)*$N$382+10)&gt;$N$384),"",IF(INDEX($P$384:$W$393,MOD(((1-1)*$N$382+10)-1,10)+1,INT((((1-1)*$N$382+10)-1)/10)+1)="","",INDEX($P$384:$W$393,MOD(((1-1)*$N$382+10)-1,10)+1,INT((((1-1)*$N$382+10)-1)/10)+1)))))</f>
        <v/>
      </c>
      <c r="N384" s="534">
        <f>IF(OR(N382="",N383=""),"",IF(OR(ISTEXT(N382),ISTEXT(N383)),"",N382*N383))</f>
        <v/>
      </c>
      <c r="P384" s="540" t="n"/>
      <c r="Q384" s="540" t="n"/>
      <c r="R384" s="540" t="n"/>
      <c r="S384" s="540" t="n"/>
      <c r="T384" s="540" t="n"/>
      <c r="U384" s="540" t="n"/>
      <c r="V384" s="540" t="n"/>
      <c r="W384" s="540" t="n"/>
    </row>
    <row r="385" ht="13.35" customHeight="1" s="162">
      <c r="B385" s="537">
        <f>IF(OR($D$382="",$G$382=""),"",IF($D$382="Round",IF(2=1,"Axis 1 (0°)",IF(2=2,"Axis 2 (90°)","")),IF(ISTEXT($N$383),"",IF(2&gt;$N$383,"",IF(ISTEXT($I$382),"",ROUND((2-0.5)*$I$382/$N$383,1))))))</f>
        <v/>
      </c>
      <c r="C385" s="538" t="n"/>
      <c r="D385" s="539">
        <f>IF($N$384="","",IF(OR(ISTEXT($N$382),ISTEXT($N$383),ISTEXT($N$384)),"",IF(OR(1&gt;$N$382,2&gt;$N$383,((2-1)*$N$382+1)&gt;$N$384),"",IF(INDEX($P$384:$W$393,MOD(((2-1)*$N$382+1)-1,10)+1,INT((((2-1)*$N$382+1)-1)/10)+1)="","",INDEX($P$384:$W$393,MOD(((2-1)*$N$382+1)-1,10)+1,INT((((2-1)*$N$382+1)-1)/10)+1)))))</f>
        <v/>
      </c>
      <c r="E385" s="539">
        <f>IF($N$384="","",IF(OR(ISTEXT($N$382),ISTEXT($N$383),ISTEXT($N$384)),"",IF(OR(2&gt;$N$382,2&gt;$N$383,((2-1)*$N$382+2)&gt;$N$384),"",IF(INDEX($P$384:$W$393,MOD(((2-1)*$N$382+2)-1,10)+1,INT((((2-1)*$N$382+2)-1)/10)+1)="","",INDEX($P$384:$W$393,MOD(((2-1)*$N$382+2)-1,10)+1,INT((((2-1)*$N$382+2)-1)/10)+1)))))</f>
        <v/>
      </c>
      <c r="F385" s="539">
        <f>IF($N$384="","",IF(OR(ISTEXT($N$382),ISTEXT($N$383),ISTEXT($N$384)),"",IF(OR(3&gt;$N$382,2&gt;$N$383,((2-1)*$N$382+3)&gt;$N$384),"",IF(INDEX($P$384:$W$393,MOD(((2-1)*$N$382+3)-1,10)+1,INT((((2-1)*$N$382+3)-1)/10)+1)="","",INDEX($P$384:$W$393,MOD(((2-1)*$N$382+3)-1,10)+1,INT((((2-1)*$N$382+3)-1)/10)+1)))))</f>
        <v/>
      </c>
      <c r="G385" s="539">
        <f>IF($N$384="","",IF(OR(ISTEXT($N$382),ISTEXT($N$383),ISTEXT($N$384)),"",IF(OR(4&gt;$N$382,2&gt;$N$383,((2-1)*$N$382+4)&gt;$N$384),"",IF(INDEX($P$384:$W$393,MOD(((2-1)*$N$382+4)-1,10)+1,INT((((2-1)*$N$382+4)-1)/10)+1)="","",INDEX($P$384:$W$393,MOD(((2-1)*$N$382+4)-1,10)+1,INT((((2-1)*$N$382+4)-1)/10)+1)))))</f>
        <v/>
      </c>
      <c r="H385" s="539">
        <f>IF($N$384="","",IF(OR(ISTEXT($N$382),ISTEXT($N$383),ISTEXT($N$384)),"",IF(OR(5&gt;$N$382,2&gt;$N$383,((2-1)*$N$382+5)&gt;$N$384),"",IF(INDEX($P$384:$W$393,MOD(((2-1)*$N$382+5)-1,10)+1,INT((((2-1)*$N$382+5)-1)/10)+1)="","",INDEX($P$384:$W$393,MOD(((2-1)*$N$382+5)-1,10)+1,INT((((2-1)*$N$382+5)-1)/10)+1)))))</f>
        <v/>
      </c>
      <c r="I385" s="539">
        <f>IF($N$384="","",IF(OR(ISTEXT($N$382),ISTEXT($N$383),ISTEXT($N$384)),"",IF(OR(6&gt;$N$382,2&gt;$N$383,((2-1)*$N$382+6)&gt;$N$384),"",IF(INDEX($P$384:$W$393,MOD(((2-1)*$N$382+6)-1,10)+1,INT((((2-1)*$N$382+6)-1)/10)+1)="","",INDEX($P$384:$W$393,MOD(((2-1)*$N$382+6)-1,10)+1,INT((((2-1)*$N$382+6)-1)/10)+1)))))</f>
        <v/>
      </c>
      <c r="J385" s="539">
        <f>IF($N$384="","",IF(OR(ISTEXT($N$382),ISTEXT($N$383),ISTEXT($N$384)),"",IF(OR(7&gt;$N$382,2&gt;$N$383,((2-1)*$N$382+7)&gt;$N$384),"",IF(INDEX($P$384:$W$393,MOD(((2-1)*$N$382+7)-1,10)+1,INT((((2-1)*$N$382+7)-1)/10)+1)="","",INDEX($P$384:$W$393,MOD(((2-1)*$N$382+7)-1,10)+1,INT((((2-1)*$N$382+7)-1)/10)+1)))))</f>
        <v/>
      </c>
      <c r="K385" s="539">
        <f>IF($N$384="","",IF(OR(ISTEXT($N$382),ISTEXT($N$383),ISTEXT($N$384)),"",IF(OR(8&gt;$N$382,2&gt;$N$383,((2-1)*$N$382+8)&gt;$N$384),"",IF(INDEX($P$384:$W$393,MOD(((2-1)*$N$382+8)-1,10)+1,INT((((2-1)*$N$382+8)-1)/10)+1)="","",INDEX($P$384:$W$393,MOD(((2-1)*$N$382+8)-1,10)+1,INT((((2-1)*$N$382+8)-1)/10)+1)))))</f>
        <v/>
      </c>
      <c r="L385" s="539">
        <f>IF($N$384="","",IF(OR(ISTEXT($N$382),ISTEXT($N$383),ISTEXT($N$384)),"",IF(OR(9&gt;$N$382,2&gt;$N$383,((2-1)*$N$382+9)&gt;$N$384),"",IF(INDEX($P$384:$W$393,MOD(((2-1)*$N$382+9)-1,10)+1,INT((((2-1)*$N$382+9)-1)/10)+1)="","",INDEX($P$384:$W$393,MOD(((2-1)*$N$382+9)-1,10)+1,INT((((2-1)*$N$382+9)-1)/10)+1)))))</f>
        <v/>
      </c>
      <c r="M385" s="539">
        <f>IF($N$384="","",IF(OR(ISTEXT($N$382),ISTEXT($N$383),ISTEXT($N$384)),"",IF(OR(10&gt;$N$382,2&gt;$N$383,((2-1)*$N$382+10)&gt;$N$384),"",IF(INDEX($P$384:$W$393,MOD(((2-1)*$N$382+10)-1,10)+1,INT((((2-1)*$N$382+10)-1)/10)+1)="","",INDEX($P$384:$W$393,MOD(((2-1)*$N$382+10)-1,10)+1,INT((((2-1)*$N$382+10)-1)/10)+1)))))</f>
        <v/>
      </c>
      <c r="P385" s="540" t="n"/>
      <c r="Q385" s="540" t="n"/>
      <c r="R385" s="540" t="n"/>
      <c r="S385" s="540" t="n"/>
      <c r="T385" s="540" t="n"/>
      <c r="U385" s="540" t="n"/>
      <c r="V385" s="540" t="n"/>
      <c r="W385" s="540" t="n"/>
    </row>
    <row r="386" ht="13.35" customHeight="1" s="162">
      <c r="B386" s="537">
        <f>IF(OR($D$382="",$G$382=""),"",IF($D$382="Round",IF(3=1,"Axis 1 (0°)",IF(3=2,"Axis 2 (90°)","")),IF(ISTEXT($N$383),"",IF(3&gt;$N$383,"",IF(ISTEXT($I$382),"",ROUND((3-0.5)*$I$382/$N$383,1))))))</f>
        <v/>
      </c>
      <c r="C386" s="538" t="n"/>
      <c r="D386" s="539">
        <f>IF($N$384="","",IF(OR(ISTEXT($N$382),ISTEXT($N$383),ISTEXT($N$384)),"",IF(OR(1&gt;$N$382,3&gt;$N$383,((3-1)*$N$382+1)&gt;$N$384),"",IF(INDEX($P$384:$W$393,MOD(((3-1)*$N$382+1)-1,10)+1,INT((((3-1)*$N$382+1)-1)/10)+1)="","",INDEX($P$384:$W$393,MOD(((3-1)*$N$382+1)-1,10)+1,INT((((3-1)*$N$382+1)-1)/10)+1)))))</f>
        <v/>
      </c>
      <c r="E386" s="539">
        <f>IF($N$384="","",IF(OR(ISTEXT($N$382),ISTEXT($N$383),ISTEXT($N$384)),"",IF(OR(2&gt;$N$382,3&gt;$N$383,((3-1)*$N$382+2)&gt;$N$384),"",IF(INDEX($P$384:$W$393,MOD(((3-1)*$N$382+2)-1,10)+1,INT((((3-1)*$N$382+2)-1)/10)+1)="","",INDEX($P$384:$W$393,MOD(((3-1)*$N$382+2)-1,10)+1,INT((((3-1)*$N$382+2)-1)/10)+1)))))</f>
        <v/>
      </c>
      <c r="F386" s="539">
        <f>IF($N$384="","",IF(OR(ISTEXT($N$382),ISTEXT($N$383),ISTEXT($N$384)),"",IF(OR(3&gt;$N$382,3&gt;$N$383,((3-1)*$N$382+3)&gt;$N$384),"",IF(INDEX($P$384:$W$393,MOD(((3-1)*$N$382+3)-1,10)+1,INT((((3-1)*$N$382+3)-1)/10)+1)="","",INDEX($P$384:$W$393,MOD(((3-1)*$N$382+3)-1,10)+1,INT((((3-1)*$N$382+3)-1)/10)+1)))))</f>
        <v/>
      </c>
      <c r="G386" s="539">
        <f>IF($N$384="","",IF(OR(ISTEXT($N$382),ISTEXT($N$383),ISTEXT($N$384)),"",IF(OR(4&gt;$N$382,3&gt;$N$383,((3-1)*$N$382+4)&gt;$N$384),"",IF(INDEX($P$384:$W$393,MOD(((3-1)*$N$382+4)-1,10)+1,INT((((3-1)*$N$382+4)-1)/10)+1)="","",INDEX($P$384:$W$393,MOD(((3-1)*$N$382+4)-1,10)+1,INT((((3-1)*$N$382+4)-1)/10)+1)))))</f>
        <v/>
      </c>
      <c r="H386" s="539">
        <f>IF($N$384="","",IF(OR(ISTEXT($N$382),ISTEXT($N$383),ISTEXT($N$384)),"",IF(OR(5&gt;$N$382,3&gt;$N$383,((3-1)*$N$382+5)&gt;$N$384),"",IF(INDEX($P$384:$W$393,MOD(((3-1)*$N$382+5)-1,10)+1,INT((((3-1)*$N$382+5)-1)/10)+1)="","",INDEX($P$384:$W$393,MOD(((3-1)*$N$382+5)-1,10)+1,INT((((3-1)*$N$382+5)-1)/10)+1)))))</f>
        <v/>
      </c>
      <c r="I386" s="539">
        <f>IF($N$384="","",IF(OR(ISTEXT($N$382),ISTEXT($N$383),ISTEXT($N$384)),"",IF(OR(6&gt;$N$382,3&gt;$N$383,((3-1)*$N$382+6)&gt;$N$384),"",IF(INDEX($P$384:$W$393,MOD(((3-1)*$N$382+6)-1,10)+1,INT((((3-1)*$N$382+6)-1)/10)+1)="","",INDEX($P$384:$W$393,MOD(((3-1)*$N$382+6)-1,10)+1,INT((((3-1)*$N$382+6)-1)/10)+1)))))</f>
        <v/>
      </c>
      <c r="J386" s="539">
        <f>IF($N$384="","",IF(OR(ISTEXT($N$382),ISTEXT($N$383),ISTEXT($N$384)),"",IF(OR(7&gt;$N$382,3&gt;$N$383,((3-1)*$N$382+7)&gt;$N$384),"",IF(INDEX($P$384:$W$393,MOD(((3-1)*$N$382+7)-1,10)+1,INT((((3-1)*$N$382+7)-1)/10)+1)="","",INDEX($P$384:$W$393,MOD(((3-1)*$N$382+7)-1,10)+1,INT((((3-1)*$N$382+7)-1)/10)+1)))))</f>
        <v/>
      </c>
      <c r="K386" s="539">
        <f>IF($N$384="","",IF(OR(ISTEXT($N$382),ISTEXT($N$383),ISTEXT($N$384)),"",IF(OR(8&gt;$N$382,3&gt;$N$383,((3-1)*$N$382+8)&gt;$N$384),"",IF(INDEX($P$384:$W$393,MOD(((3-1)*$N$382+8)-1,10)+1,INT((((3-1)*$N$382+8)-1)/10)+1)="","",INDEX($P$384:$W$393,MOD(((3-1)*$N$382+8)-1,10)+1,INT((((3-1)*$N$382+8)-1)/10)+1)))))</f>
        <v/>
      </c>
      <c r="L386" s="539">
        <f>IF($N$384="","",IF(OR(ISTEXT($N$382),ISTEXT($N$383),ISTEXT($N$384)),"",IF(OR(9&gt;$N$382,3&gt;$N$383,((3-1)*$N$382+9)&gt;$N$384),"",IF(INDEX($P$384:$W$393,MOD(((3-1)*$N$382+9)-1,10)+1,INT((((3-1)*$N$382+9)-1)/10)+1)="","",INDEX($P$384:$W$393,MOD(((3-1)*$N$382+9)-1,10)+1,INT((((3-1)*$N$382+9)-1)/10)+1)))))</f>
        <v/>
      </c>
      <c r="M386" s="539">
        <f>IF($N$384="","",IF(OR(ISTEXT($N$382),ISTEXT($N$383),ISTEXT($N$384)),"",IF(OR(10&gt;$N$382,3&gt;$N$383,((3-1)*$N$382+10)&gt;$N$384),"",IF(INDEX($P$384:$W$393,MOD(((3-1)*$N$382+10)-1,10)+1,INT((((3-1)*$N$382+10)-1)/10)+1)="","",INDEX($P$384:$W$393,MOD(((3-1)*$N$382+10)-1,10)+1,INT((((3-1)*$N$382+10)-1)/10)+1)))))</f>
        <v/>
      </c>
      <c r="P386" s="540" t="n"/>
      <c r="Q386" s="540" t="n"/>
      <c r="R386" s="540" t="n"/>
      <c r="S386" s="540" t="n"/>
      <c r="T386" s="540" t="n"/>
      <c r="U386" s="540" t="n"/>
      <c r="V386" s="540" t="n"/>
      <c r="W386" s="540" t="n"/>
    </row>
    <row r="387" ht="13.35" customHeight="1" s="162">
      <c r="B387" s="537">
        <f>IF(OR($D$382="",$G$382=""),"",IF($D$382="Round",IF(4=1,"Axis 1 (0°)",IF(4=2,"Axis 2 (90°)","")),IF(ISTEXT($N$383),"",IF(4&gt;$N$383,"",IF(ISTEXT($I$382),"",ROUND((4-0.5)*$I$382/$N$383,1))))))</f>
        <v/>
      </c>
      <c r="C387" s="538" t="n"/>
      <c r="D387" s="539">
        <f>IF($N$384="","",IF(OR(ISTEXT($N$382),ISTEXT($N$383),ISTEXT($N$384)),"",IF(OR(1&gt;$N$382,4&gt;$N$383,((4-1)*$N$382+1)&gt;$N$384),"",IF(INDEX($P$384:$W$393,MOD(((4-1)*$N$382+1)-1,10)+1,INT((((4-1)*$N$382+1)-1)/10)+1)="","",INDEX($P$384:$W$393,MOD(((4-1)*$N$382+1)-1,10)+1,INT((((4-1)*$N$382+1)-1)/10)+1)))))</f>
        <v/>
      </c>
      <c r="E387" s="539">
        <f>IF($N$384="","",IF(OR(ISTEXT($N$382),ISTEXT($N$383),ISTEXT($N$384)),"",IF(OR(2&gt;$N$382,4&gt;$N$383,((4-1)*$N$382+2)&gt;$N$384),"",IF(INDEX($P$384:$W$393,MOD(((4-1)*$N$382+2)-1,10)+1,INT((((4-1)*$N$382+2)-1)/10)+1)="","",INDEX($P$384:$W$393,MOD(((4-1)*$N$382+2)-1,10)+1,INT((((4-1)*$N$382+2)-1)/10)+1)))))</f>
        <v/>
      </c>
      <c r="F387" s="539">
        <f>IF($N$384="","",IF(OR(ISTEXT($N$382),ISTEXT($N$383),ISTEXT($N$384)),"",IF(OR(3&gt;$N$382,4&gt;$N$383,((4-1)*$N$382+3)&gt;$N$384),"",IF(INDEX($P$384:$W$393,MOD(((4-1)*$N$382+3)-1,10)+1,INT((((4-1)*$N$382+3)-1)/10)+1)="","",INDEX($P$384:$W$393,MOD(((4-1)*$N$382+3)-1,10)+1,INT((((4-1)*$N$382+3)-1)/10)+1)))))</f>
        <v/>
      </c>
      <c r="G387" s="539">
        <f>IF($N$384="","",IF(OR(ISTEXT($N$382),ISTEXT($N$383),ISTEXT($N$384)),"",IF(OR(4&gt;$N$382,4&gt;$N$383,((4-1)*$N$382+4)&gt;$N$384),"",IF(INDEX($P$384:$W$393,MOD(((4-1)*$N$382+4)-1,10)+1,INT((((4-1)*$N$382+4)-1)/10)+1)="","",INDEX($P$384:$W$393,MOD(((4-1)*$N$382+4)-1,10)+1,INT((((4-1)*$N$382+4)-1)/10)+1)))))</f>
        <v/>
      </c>
      <c r="H387" s="539">
        <f>IF($N$384="","",IF(OR(ISTEXT($N$382),ISTEXT($N$383),ISTEXT($N$384)),"",IF(OR(5&gt;$N$382,4&gt;$N$383,((4-1)*$N$382+5)&gt;$N$384),"",IF(INDEX($P$384:$W$393,MOD(((4-1)*$N$382+5)-1,10)+1,INT((((4-1)*$N$382+5)-1)/10)+1)="","",INDEX($P$384:$W$393,MOD(((4-1)*$N$382+5)-1,10)+1,INT((((4-1)*$N$382+5)-1)/10)+1)))))</f>
        <v/>
      </c>
      <c r="I387" s="539">
        <f>IF($N$384="","",IF(OR(ISTEXT($N$382),ISTEXT($N$383),ISTEXT($N$384)),"",IF(OR(6&gt;$N$382,4&gt;$N$383,((4-1)*$N$382+6)&gt;$N$384),"",IF(INDEX($P$384:$W$393,MOD(((4-1)*$N$382+6)-1,10)+1,INT((((4-1)*$N$382+6)-1)/10)+1)="","",INDEX($P$384:$W$393,MOD(((4-1)*$N$382+6)-1,10)+1,INT((((4-1)*$N$382+6)-1)/10)+1)))))</f>
        <v/>
      </c>
      <c r="J387" s="539">
        <f>IF($N$384="","",IF(OR(ISTEXT($N$382),ISTEXT($N$383),ISTEXT($N$384)),"",IF(OR(7&gt;$N$382,4&gt;$N$383,((4-1)*$N$382+7)&gt;$N$384),"",IF(INDEX($P$384:$W$393,MOD(((4-1)*$N$382+7)-1,10)+1,INT((((4-1)*$N$382+7)-1)/10)+1)="","",INDEX($P$384:$W$393,MOD(((4-1)*$N$382+7)-1,10)+1,INT((((4-1)*$N$382+7)-1)/10)+1)))))</f>
        <v/>
      </c>
      <c r="K387" s="539">
        <f>IF($N$384="","",IF(OR(ISTEXT($N$382),ISTEXT($N$383),ISTEXT($N$384)),"",IF(OR(8&gt;$N$382,4&gt;$N$383,((4-1)*$N$382+8)&gt;$N$384),"",IF(INDEX($P$384:$W$393,MOD(((4-1)*$N$382+8)-1,10)+1,INT((((4-1)*$N$382+8)-1)/10)+1)="","",INDEX($P$384:$W$393,MOD(((4-1)*$N$382+8)-1,10)+1,INT((((4-1)*$N$382+8)-1)/10)+1)))))</f>
        <v/>
      </c>
      <c r="L387" s="539">
        <f>IF($N$384="","",IF(OR(ISTEXT($N$382),ISTEXT($N$383),ISTEXT($N$384)),"",IF(OR(9&gt;$N$382,4&gt;$N$383,((4-1)*$N$382+9)&gt;$N$384),"",IF(INDEX($P$384:$W$393,MOD(((4-1)*$N$382+9)-1,10)+1,INT((((4-1)*$N$382+9)-1)/10)+1)="","",INDEX($P$384:$W$393,MOD(((4-1)*$N$382+9)-1,10)+1,INT((((4-1)*$N$382+9)-1)/10)+1)))))</f>
        <v/>
      </c>
      <c r="M387" s="539">
        <f>IF($N$384="","",IF(OR(ISTEXT($N$382),ISTEXT($N$383),ISTEXT($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IF(OR($D$382="",$G$382=""),"",IF($D$382="Round",IF(5=1,"Axis 1 (0°)",IF(5=2,"Axis 2 (90°)","")),IF(ISTEXT($N$383),"",IF(5&gt;$N$383,"",IF(ISTEXT($I$382),"",ROUND((5-0.5)*$I$382/$N$383,1))))))</f>
        <v/>
      </c>
      <c r="C388" s="538" t="n"/>
      <c r="D388" s="539">
        <f>IF($N$384="","",IF(OR(ISTEXT($N$382),ISTEXT($N$383),ISTEXT($N$384)),"",IF(OR(1&gt;$N$382,5&gt;$N$383,((5-1)*$N$382+1)&gt;$N$384),"",IF(INDEX($P$384:$W$393,MOD(((5-1)*$N$382+1)-1,10)+1,INT((((5-1)*$N$382+1)-1)/10)+1)="","",INDEX($P$384:$W$393,MOD(((5-1)*$N$382+1)-1,10)+1,INT((((5-1)*$N$382+1)-1)/10)+1)))))</f>
        <v/>
      </c>
      <c r="E388" s="539">
        <f>IF($N$384="","",IF(OR(ISTEXT($N$382),ISTEXT($N$383),ISTEXT($N$384)),"",IF(OR(2&gt;$N$382,5&gt;$N$383,((5-1)*$N$382+2)&gt;$N$384),"",IF(INDEX($P$384:$W$393,MOD(((5-1)*$N$382+2)-1,10)+1,INT((((5-1)*$N$382+2)-1)/10)+1)="","",INDEX($P$384:$W$393,MOD(((5-1)*$N$382+2)-1,10)+1,INT((((5-1)*$N$382+2)-1)/10)+1)))))</f>
        <v/>
      </c>
      <c r="F388" s="539">
        <f>IF($N$384="","",IF(OR(ISTEXT($N$382),ISTEXT($N$383),ISTEXT($N$384)),"",IF(OR(3&gt;$N$382,5&gt;$N$383,((5-1)*$N$382+3)&gt;$N$384),"",IF(INDEX($P$384:$W$393,MOD(((5-1)*$N$382+3)-1,10)+1,INT((((5-1)*$N$382+3)-1)/10)+1)="","",INDEX($P$384:$W$393,MOD(((5-1)*$N$382+3)-1,10)+1,INT((((5-1)*$N$382+3)-1)/10)+1)))))</f>
        <v/>
      </c>
      <c r="G388" s="539">
        <f>IF($N$384="","",IF(OR(ISTEXT($N$382),ISTEXT($N$383),ISTEXT($N$384)),"",IF(OR(4&gt;$N$382,5&gt;$N$383,((5-1)*$N$382+4)&gt;$N$384),"",IF(INDEX($P$384:$W$393,MOD(((5-1)*$N$382+4)-1,10)+1,INT((((5-1)*$N$382+4)-1)/10)+1)="","",INDEX($P$384:$W$393,MOD(((5-1)*$N$382+4)-1,10)+1,INT((((5-1)*$N$382+4)-1)/10)+1)))))</f>
        <v/>
      </c>
      <c r="H388" s="539">
        <f>IF($N$384="","",IF(OR(ISTEXT($N$382),ISTEXT($N$383),ISTEXT($N$384)),"",IF(OR(5&gt;$N$382,5&gt;$N$383,((5-1)*$N$382+5)&gt;$N$384),"",IF(INDEX($P$384:$W$393,MOD(((5-1)*$N$382+5)-1,10)+1,INT((((5-1)*$N$382+5)-1)/10)+1)="","",INDEX($P$384:$W$393,MOD(((5-1)*$N$382+5)-1,10)+1,INT((((5-1)*$N$382+5)-1)/10)+1)))))</f>
        <v/>
      </c>
      <c r="I388" s="539">
        <f>IF($N$384="","",IF(OR(ISTEXT($N$382),ISTEXT($N$383),ISTEXT($N$384)),"",IF(OR(6&gt;$N$382,5&gt;$N$383,((5-1)*$N$382+6)&gt;$N$384),"",IF(INDEX($P$384:$W$393,MOD(((5-1)*$N$382+6)-1,10)+1,INT((((5-1)*$N$382+6)-1)/10)+1)="","",INDEX($P$384:$W$393,MOD(((5-1)*$N$382+6)-1,10)+1,INT((((5-1)*$N$382+6)-1)/10)+1)))))</f>
        <v/>
      </c>
      <c r="J388" s="539">
        <f>IF($N$384="","",IF(OR(ISTEXT($N$382),ISTEXT($N$383),ISTEXT($N$384)),"",IF(OR(7&gt;$N$382,5&gt;$N$383,((5-1)*$N$382+7)&gt;$N$384),"",IF(INDEX($P$384:$W$393,MOD(((5-1)*$N$382+7)-1,10)+1,INT((((5-1)*$N$382+7)-1)/10)+1)="","",INDEX($P$384:$W$393,MOD(((5-1)*$N$382+7)-1,10)+1,INT((((5-1)*$N$382+7)-1)/10)+1)))))</f>
        <v/>
      </c>
      <c r="K388" s="539">
        <f>IF($N$384="","",IF(OR(ISTEXT($N$382),ISTEXT($N$383),ISTEXT($N$384)),"",IF(OR(8&gt;$N$382,5&gt;$N$383,((5-1)*$N$382+8)&gt;$N$384),"",IF(INDEX($P$384:$W$393,MOD(((5-1)*$N$382+8)-1,10)+1,INT((((5-1)*$N$382+8)-1)/10)+1)="","",INDEX($P$384:$W$393,MOD(((5-1)*$N$382+8)-1,10)+1,INT((((5-1)*$N$382+8)-1)/10)+1)))))</f>
        <v/>
      </c>
      <c r="L388" s="539">
        <f>IF($N$384="","",IF(OR(ISTEXT($N$382),ISTEXT($N$383),ISTEXT($N$384)),"",IF(OR(9&gt;$N$382,5&gt;$N$383,((5-1)*$N$382+9)&gt;$N$384),"",IF(INDEX($P$384:$W$393,MOD(((5-1)*$N$382+9)-1,10)+1,INT((((5-1)*$N$382+9)-1)/10)+1)="","",INDEX($P$384:$W$393,MOD(((5-1)*$N$382+9)-1,10)+1,INT((((5-1)*$N$382+9)-1)/10)+1)))))</f>
        <v/>
      </c>
      <c r="M388" s="539">
        <f>IF($N$384="","",IF(OR(ISTEXT($N$382),ISTEXT($N$383),ISTEXT($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IF(OR($D$382="",$G$382=""),"",IF($D$382="Round",IF(6=1,"Axis 1 (0°)",IF(6=2,"Axis 2 (90°)","")),IF(ISTEXT($N$383),"",IF(6&gt;$N$383,"",IF(ISTEXT($I$382),"",ROUND((6-0.5)*$I$382/$N$383,1))))))</f>
        <v/>
      </c>
      <c r="C389" s="538" t="n"/>
      <c r="D389" s="539">
        <f>IF($N$384="","",IF(OR(ISTEXT($N$382),ISTEXT($N$383),ISTEXT($N$384)),"",IF(OR(1&gt;$N$382,6&gt;$N$383,((6-1)*$N$382+1)&gt;$N$384),"",IF(INDEX($P$384:$W$393,MOD(((6-1)*$N$382+1)-1,10)+1,INT((((6-1)*$N$382+1)-1)/10)+1)="","",INDEX($P$384:$W$393,MOD(((6-1)*$N$382+1)-1,10)+1,INT((((6-1)*$N$382+1)-1)/10)+1)))))</f>
        <v/>
      </c>
      <c r="E389" s="539">
        <f>IF($N$384="","",IF(OR(ISTEXT($N$382),ISTEXT($N$383),ISTEXT($N$384)),"",IF(OR(2&gt;$N$382,6&gt;$N$383,((6-1)*$N$382+2)&gt;$N$384),"",IF(INDEX($P$384:$W$393,MOD(((6-1)*$N$382+2)-1,10)+1,INT((((6-1)*$N$382+2)-1)/10)+1)="","",INDEX($P$384:$W$393,MOD(((6-1)*$N$382+2)-1,10)+1,INT((((6-1)*$N$382+2)-1)/10)+1)))))</f>
        <v/>
      </c>
      <c r="F389" s="539">
        <f>IF($N$384="","",IF(OR(ISTEXT($N$382),ISTEXT($N$383),ISTEXT($N$384)),"",IF(OR(3&gt;$N$382,6&gt;$N$383,((6-1)*$N$382+3)&gt;$N$384),"",IF(INDEX($P$384:$W$393,MOD(((6-1)*$N$382+3)-1,10)+1,INT((((6-1)*$N$382+3)-1)/10)+1)="","",INDEX($P$384:$W$393,MOD(((6-1)*$N$382+3)-1,10)+1,INT((((6-1)*$N$382+3)-1)/10)+1)))))</f>
        <v/>
      </c>
      <c r="G389" s="539">
        <f>IF($N$384="","",IF(OR(ISTEXT($N$382),ISTEXT($N$383),ISTEXT($N$384)),"",IF(OR(4&gt;$N$382,6&gt;$N$383,((6-1)*$N$382+4)&gt;$N$384),"",IF(INDEX($P$384:$W$393,MOD(((6-1)*$N$382+4)-1,10)+1,INT((((6-1)*$N$382+4)-1)/10)+1)="","",INDEX($P$384:$W$393,MOD(((6-1)*$N$382+4)-1,10)+1,INT((((6-1)*$N$382+4)-1)/10)+1)))))</f>
        <v/>
      </c>
      <c r="H389" s="539">
        <f>IF($N$384="","",IF(OR(ISTEXT($N$382),ISTEXT($N$383),ISTEXT($N$384)),"",IF(OR(5&gt;$N$382,6&gt;$N$383,((6-1)*$N$382+5)&gt;$N$384),"",IF(INDEX($P$384:$W$393,MOD(((6-1)*$N$382+5)-1,10)+1,INT((((6-1)*$N$382+5)-1)/10)+1)="","",INDEX($P$384:$W$393,MOD(((6-1)*$N$382+5)-1,10)+1,INT((((6-1)*$N$382+5)-1)/10)+1)))))</f>
        <v/>
      </c>
      <c r="I389" s="539">
        <f>IF($N$384="","",IF(OR(ISTEXT($N$382),ISTEXT($N$383),ISTEXT($N$384)),"",IF(OR(6&gt;$N$382,6&gt;$N$383,((6-1)*$N$382+6)&gt;$N$384),"",IF(INDEX($P$384:$W$393,MOD(((6-1)*$N$382+6)-1,10)+1,INT((((6-1)*$N$382+6)-1)/10)+1)="","",INDEX($P$384:$W$393,MOD(((6-1)*$N$382+6)-1,10)+1,INT((((6-1)*$N$382+6)-1)/10)+1)))))</f>
        <v/>
      </c>
      <c r="J389" s="539">
        <f>IF($N$384="","",IF(OR(ISTEXT($N$382),ISTEXT($N$383),ISTEXT($N$384)),"",IF(OR(7&gt;$N$382,6&gt;$N$383,((6-1)*$N$382+7)&gt;$N$384),"",IF(INDEX($P$384:$W$393,MOD(((6-1)*$N$382+7)-1,10)+1,INT((((6-1)*$N$382+7)-1)/10)+1)="","",INDEX($P$384:$W$393,MOD(((6-1)*$N$382+7)-1,10)+1,INT((((6-1)*$N$382+7)-1)/10)+1)))))</f>
        <v/>
      </c>
      <c r="K389" s="539">
        <f>IF($N$384="","",IF(OR(ISTEXT($N$382),ISTEXT($N$383),ISTEXT($N$384)),"",IF(OR(8&gt;$N$382,6&gt;$N$383,((6-1)*$N$382+8)&gt;$N$384),"",IF(INDEX($P$384:$W$393,MOD(((6-1)*$N$382+8)-1,10)+1,INT((((6-1)*$N$382+8)-1)/10)+1)="","",INDEX($P$384:$W$393,MOD(((6-1)*$N$382+8)-1,10)+1,INT((((6-1)*$N$382+8)-1)/10)+1)))))</f>
        <v/>
      </c>
      <c r="L389" s="539">
        <f>IF($N$384="","",IF(OR(ISTEXT($N$382),ISTEXT($N$383),ISTEXT($N$384)),"",IF(OR(9&gt;$N$382,6&gt;$N$383,((6-1)*$N$382+9)&gt;$N$384),"",IF(INDEX($P$384:$W$393,MOD(((6-1)*$N$382+9)-1,10)+1,INT((((6-1)*$N$382+9)-1)/10)+1)="","",INDEX($P$384:$W$393,MOD(((6-1)*$N$382+9)-1,10)+1,INT((((6-1)*$N$382+9)-1)/10)+1)))))</f>
        <v/>
      </c>
      <c r="M389" s="539">
        <f>IF($N$384="","",IF(OR(ISTEXT($N$382),ISTEXT($N$383),ISTEXT($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IF(OR($D$382="",$G$382=""),"",IF($D$382="Round",IF(7=1,"Axis 1 (0°)",IF(7=2,"Axis 2 (90°)","")),IF(ISTEXT($N$383),"",IF(7&gt;$N$383,"",IF(ISTEXT($I$382),"",ROUND((7-0.5)*$I$382/$N$383,1))))))</f>
        <v/>
      </c>
      <c r="C390" s="538" t="n"/>
      <c r="D390" s="539">
        <f>IF($N$384="","",IF(OR(ISTEXT($N$382),ISTEXT($N$383),ISTEXT($N$384)),"",IF(OR(1&gt;$N$382,7&gt;$N$383,((7-1)*$N$382+1)&gt;$N$384),"",IF(INDEX($P$384:$W$393,MOD(((7-1)*$N$382+1)-1,10)+1,INT((((7-1)*$N$382+1)-1)/10)+1)="","",INDEX($P$384:$W$393,MOD(((7-1)*$N$382+1)-1,10)+1,INT((((7-1)*$N$382+1)-1)/10)+1)))))</f>
        <v/>
      </c>
      <c r="E390" s="539">
        <f>IF($N$384="","",IF(OR(ISTEXT($N$382),ISTEXT($N$383),ISTEXT($N$384)),"",IF(OR(2&gt;$N$382,7&gt;$N$383,((7-1)*$N$382+2)&gt;$N$384),"",IF(INDEX($P$384:$W$393,MOD(((7-1)*$N$382+2)-1,10)+1,INT((((7-1)*$N$382+2)-1)/10)+1)="","",INDEX($P$384:$W$393,MOD(((7-1)*$N$382+2)-1,10)+1,INT((((7-1)*$N$382+2)-1)/10)+1)))))</f>
        <v/>
      </c>
      <c r="F390" s="539">
        <f>IF($N$384="","",IF(OR(ISTEXT($N$382),ISTEXT($N$383),ISTEXT($N$384)),"",IF(OR(3&gt;$N$382,7&gt;$N$383,((7-1)*$N$382+3)&gt;$N$384),"",IF(INDEX($P$384:$W$393,MOD(((7-1)*$N$382+3)-1,10)+1,INT((((7-1)*$N$382+3)-1)/10)+1)="","",INDEX($P$384:$W$393,MOD(((7-1)*$N$382+3)-1,10)+1,INT((((7-1)*$N$382+3)-1)/10)+1)))))</f>
        <v/>
      </c>
      <c r="G390" s="539">
        <f>IF($N$384="","",IF(OR(ISTEXT($N$382),ISTEXT($N$383),ISTEXT($N$384)),"",IF(OR(4&gt;$N$382,7&gt;$N$383,((7-1)*$N$382+4)&gt;$N$384),"",IF(INDEX($P$384:$W$393,MOD(((7-1)*$N$382+4)-1,10)+1,INT((((7-1)*$N$382+4)-1)/10)+1)="","",INDEX($P$384:$W$393,MOD(((7-1)*$N$382+4)-1,10)+1,INT((((7-1)*$N$382+4)-1)/10)+1)))))</f>
        <v/>
      </c>
      <c r="H390" s="539">
        <f>IF($N$384="","",IF(OR(ISTEXT($N$382),ISTEXT($N$383),ISTEXT($N$384)),"",IF(OR(5&gt;$N$382,7&gt;$N$383,((7-1)*$N$382+5)&gt;$N$384),"",IF(INDEX($P$384:$W$393,MOD(((7-1)*$N$382+5)-1,10)+1,INT((((7-1)*$N$382+5)-1)/10)+1)="","",INDEX($P$384:$W$393,MOD(((7-1)*$N$382+5)-1,10)+1,INT((((7-1)*$N$382+5)-1)/10)+1)))))</f>
        <v/>
      </c>
      <c r="I390" s="539">
        <f>IF($N$384="","",IF(OR(ISTEXT($N$382),ISTEXT($N$383),ISTEXT($N$384)),"",IF(OR(6&gt;$N$382,7&gt;$N$383,((7-1)*$N$382+6)&gt;$N$384),"",IF(INDEX($P$384:$W$393,MOD(((7-1)*$N$382+6)-1,10)+1,INT((((7-1)*$N$382+6)-1)/10)+1)="","",INDEX($P$384:$W$393,MOD(((7-1)*$N$382+6)-1,10)+1,INT((((7-1)*$N$382+6)-1)/10)+1)))))</f>
        <v/>
      </c>
      <c r="J390" s="539">
        <f>IF($N$384="","",IF(OR(ISTEXT($N$382),ISTEXT($N$383),ISTEXT($N$384)),"",IF(OR(7&gt;$N$382,7&gt;$N$383,((7-1)*$N$382+7)&gt;$N$384),"",IF(INDEX($P$384:$W$393,MOD(((7-1)*$N$382+7)-1,10)+1,INT((((7-1)*$N$382+7)-1)/10)+1)="","",INDEX($P$384:$W$393,MOD(((7-1)*$N$382+7)-1,10)+1,INT((((7-1)*$N$382+7)-1)/10)+1)))))</f>
        <v/>
      </c>
      <c r="K390" s="539">
        <f>IF($N$384="","",IF(OR(ISTEXT($N$382),ISTEXT($N$383),ISTEXT($N$384)),"",IF(OR(8&gt;$N$382,7&gt;$N$383,((7-1)*$N$382+8)&gt;$N$384),"",IF(INDEX($P$384:$W$393,MOD(((7-1)*$N$382+8)-1,10)+1,INT((((7-1)*$N$382+8)-1)/10)+1)="","",INDEX($P$384:$W$393,MOD(((7-1)*$N$382+8)-1,10)+1,INT((((7-1)*$N$382+8)-1)/10)+1)))))</f>
        <v/>
      </c>
      <c r="L390" s="539">
        <f>IF($N$384="","",IF(OR(ISTEXT($N$382),ISTEXT($N$383),ISTEXT($N$384)),"",IF(OR(9&gt;$N$382,7&gt;$N$383,((7-1)*$N$382+9)&gt;$N$384),"",IF(INDEX($P$384:$W$393,MOD(((7-1)*$N$382+9)-1,10)+1,INT((((7-1)*$N$382+9)-1)/10)+1)="","",INDEX($P$384:$W$393,MOD(((7-1)*$N$382+9)-1,10)+1,INT((((7-1)*$N$382+9)-1)/10)+1)))))</f>
        <v/>
      </c>
      <c r="M390" s="539">
        <f>IF($N$384="","",IF(OR(ISTEXT($N$382),ISTEXT($N$383),ISTEXT($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IF(OR($D$382="",$G$382=""),"",IF($D$382="Round",IF(8=1,"Axis 1 (0°)",IF(8=2,"Axis 2 (90°)","")),IF(ISTEXT($N$383),"",IF(8&gt;$N$383,"",IF(ISTEXT($I$382),"",ROUND((8-0.5)*$I$382/$N$383,1))))))</f>
        <v/>
      </c>
      <c r="C391" s="538" t="n"/>
      <c r="D391" s="539">
        <f>IF($N$384="","",IF(OR(ISTEXT($N$382),ISTEXT($N$383),ISTEXT($N$384)),"",IF(OR(1&gt;$N$382,8&gt;$N$383,((8-1)*$N$382+1)&gt;$N$384),"",IF(INDEX($P$384:$W$393,MOD(((8-1)*$N$382+1)-1,10)+1,INT((((8-1)*$N$382+1)-1)/10)+1)="","",INDEX($P$384:$W$393,MOD(((8-1)*$N$382+1)-1,10)+1,INT((((8-1)*$N$382+1)-1)/10)+1)))))</f>
        <v/>
      </c>
      <c r="E391" s="539">
        <f>IF($N$384="","",IF(OR(ISTEXT($N$382),ISTEXT($N$383),ISTEXT($N$384)),"",IF(OR(2&gt;$N$382,8&gt;$N$383,((8-1)*$N$382+2)&gt;$N$384),"",IF(INDEX($P$384:$W$393,MOD(((8-1)*$N$382+2)-1,10)+1,INT((((8-1)*$N$382+2)-1)/10)+1)="","",INDEX($P$384:$W$393,MOD(((8-1)*$N$382+2)-1,10)+1,INT((((8-1)*$N$382+2)-1)/10)+1)))))</f>
        <v/>
      </c>
      <c r="F391" s="539">
        <f>IF($N$384="","",IF(OR(ISTEXT($N$382),ISTEXT($N$383),ISTEXT($N$384)),"",IF(OR(3&gt;$N$382,8&gt;$N$383,((8-1)*$N$382+3)&gt;$N$384),"",IF(INDEX($P$384:$W$393,MOD(((8-1)*$N$382+3)-1,10)+1,INT((((8-1)*$N$382+3)-1)/10)+1)="","",INDEX($P$384:$W$393,MOD(((8-1)*$N$382+3)-1,10)+1,INT((((8-1)*$N$382+3)-1)/10)+1)))))</f>
        <v/>
      </c>
      <c r="G391" s="539">
        <f>IF($N$384="","",IF(OR(ISTEXT($N$382),ISTEXT($N$383),ISTEXT($N$384)),"",IF(OR(4&gt;$N$382,8&gt;$N$383,((8-1)*$N$382+4)&gt;$N$384),"",IF(INDEX($P$384:$W$393,MOD(((8-1)*$N$382+4)-1,10)+1,INT((((8-1)*$N$382+4)-1)/10)+1)="","",INDEX($P$384:$W$393,MOD(((8-1)*$N$382+4)-1,10)+1,INT((((8-1)*$N$382+4)-1)/10)+1)))))</f>
        <v/>
      </c>
      <c r="H391" s="539">
        <f>IF($N$384="","",IF(OR(ISTEXT($N$382),ISTEXT($N$383),ISTEXT($N$384)),"",IF(OR(5&gt;$N$382,8&gt;$N$383,((8-1)*$N$382+5)&gt;$N$384),"",IF(INDEX($P$384:$W$393,MOD(((8-1)*$N$382+5)-1,10)+1,INT((((8-1)*$N$382+5)-1)/10)+1)="","",INDEX($P$384:$W$393,MOD(((8-1)*$N$382+5)-1,10)+1,INT((((8-1)*$N$382+5)-1)/10)+1)))))</f>
        <v/>
      </c>
      <c r="I391" s="539">
        <f>IF($N$384="","",IF(OR(ISTEXT($N$382),ISTEXT($N$383),ISTEXT($N$384)),"",IF(OR(6&gt;$N$382,8&gt;$N$383,((8-1)*$N$382+6)&gt;$N$384),"",IF(INDEX($P$384:$W$393,MOD(((8-1)*$N$382+6)-1,10)+1,INT((((8-1)*$N$382+6)-1)/10)+1)="","",INDEX($P$384:$W$393,MOD(((8-1)*$N$382+6)-1,10)+1,INT((((8-1)*$N$382+6)-1)/10)+1)))))</f>
        <v/>
      </c>
      <c r="J391" s="539">
        <f>IF($N$384="","",IF(OR(ISTEXT($N$382),ISTEXT($N$383),ISTEXT($N$384)),"",IF(OR(7&gt;$N$382,8&gt;$N$383,((8-1)*$N$382+7)&gt;$N$384),"",IF(INDEX($P$384:$W$393,MOD(((8-1)*$N$382+7)-1,10)+1,INT((((8-1)*$N$382+7)-1)/10)+1)="","",INDEX($P$384:$W$393,MOD(((8-1)*$N$382+7)-1,10)+1,INT((((8-1)*$N$382+7)-1)/10)+1)))))</f>
        <v/>
      </c>
      <c r="K391" s="539">
        <f>IF($N$384="","",IF(OR(ISTEXT($N$382),ISTEXT($N$383),ISTEXT($N$384)),"",IF(OR(8&gt;$N$382,8&gt;$N$383,((8-1)*$N$382+8)&gt;$N$384),"",IF(INDEX($P$384:$W$393,MOD(((8-1)*$N$382+8)-1,10)+1,INT((((8-1)*$N$382+8)-1)/10)+1)="","",INDEX($P$384:$W$393,MOD(((8-1)*$N$382+8)-1,10)+1,INT((((8-1)*$N$382+8)-1)/10)+1)))))</f>
        <v/>
      </c>
      <c r="L391" s="539">
        <f>IF($N$384="","",IF(OR(ISTEXT($N$382),ISTEXT($N$383),ISTEXT($N$384)),"",IF(OR(9&gt;$N$382,8&gt;$N$383,((8-1)*$N$382+9)&gt;$N$384),"",IF(INDEX($P$384:$W$393,MOD(((8-1)*$N$382+9)-1,10)+1,INT((((8-1)*$N$382+9)-1)/10)+1)="","",INDEX($P$384:$W$393,MOD(((8-1)*$N$382+9)-1,10)+1,INT((((8-1)*$N$382+9)-1)/10)+1)))))</f>
        <v/>
      </c>
      <c r="M391" s="539">
        <f>IF($N$384="","",IF(OR(ISTEXT($N$382),ISTEXT($N$383),ISTEXT($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IF($G$401="","",IF($D$401="Round",$G$401&amp;""" dia",$G$401&amp;""" x "&amp;$I$401&amp;""""))</f>
        <v/>
      </c>
      <c r="G399" s="173" t="n"/>
      <c r="H399" s="525">
        <f>IF(OR($D$401="",$G$401=""),"",IF($D$401="Round",IF(ISTEXT($G$401),"",ROUND(PI()*(($G$401-2*N($K$401))/2)^2/144,3)),IF($I$401="","",IF(OR(ISTEXT($G$401),ISTEXT($I$401)),"",ROUND(($G$401-2*N($K$401))*($I$401-2*N($K$401))/144,3)))))</f>
        <v/>
      </c>
      <c r="I399" s="189" t="n"/>
      <c r="J399" s="189" t="n"/>
      <c r="K399" s="189">
        <f>IF(N(J399)*N(H399)=0,"",ROUND(N(J399)*N(H399),0))</f>
        <v/>
      </c>
      <c r="L399" s="189">
        <f>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IF($N$401="","",IF($D$401="Round",$N$401&amp;" x 2 axes",IF($N$402="","",$N$401&amp;" x "&amp;$N$402)))</f>
        <v/>
      </c>
      <c r="N401" s="534">
        <f>IF(OR($D$401="",$G$401=""),"",IF($D$401="Round",IF(ISTEXT($G$401),"",IF($G$401&lt;=9,6,IF($G$401&lt;=12,8,10))),IF(ISTEXT($G$401),"",IF($G$401&lt;12,2,MIN(10,MAX(3,ROUNDUP($G$401/6,0)))))))</f>
        <v/>
      </c>
      <c r="P401" s="473" t="inlineStr">
        <is>
          <t>Quick entry – type readings in order (row by row of the grid), down this column then the next:</t>
        </is>
      </c>
    </row>
    <row r="402" ht="13.35" customHeight="1" s="162">
      <c r="B402" s="535" t="inlineStr">
        <is>
          <t>Depth↓ Pos→ (in)</t>
        </is>
      </c>
      <c r="C402" s="414" t="n"/>
      <c r="D402" s="535">
        <f>IF(ISTEXT($N$401),"",IF(OR($D$401="",$G$401="",1&gt;$N$401),"",IF($D$401="Round",IF(ISTEXT($G$401),"",ROUND(IF(1&lt;=$N$401/2,$G$401/2*(1-SQRT(($N$401-2*1+1)/$N$401)),$G$401-$G$401/2*(1-SQRT(($N$401-2*($N$401-1+1)+1)/$N$401))),1)),IF(ISTEXT($G$401),"",ROUND((1-0.5)*$G$401/$N$401,1)))))</f>
        <v/>
      </c>
      <c r="E402" s="535">
        <f>IF(ISTEXT($N$401),"",IF(OR($D$401="",$G$401="",2&gt;$N$401),"",IF($D$401="Round",IF(ISTEXT($G$401),"",ROUND(IF(2&lt;=$N$401/2,$G$401/2*(1-SQRT(($N$401-2*2+1)/$N$401)),$G$401-$G$401/2*(1-SQRT(($N$401-2*($N$401-2+1)+1)/$N$401))),1)),IF(ISTEXT($G$401),"",ROUND((2-0.5)*$G$401/$N$401,1)))))</f>
        <v/>
      </c>
      <c r="F402" s="535">
        <f>IF(ISTEXT($N$401),"",IF(OR($D$401="",$G$401="",3&gt;$N$401),"",IF($D$401="Round",IF(ISTEXT($G$401),"",ROUND(IF(3&lt;=$N$401/2,$G$401/2*(1-SQRT(($N$401-2*3+1)/$N$401)),$G$401-$G$401/2*(1-SQRT(($N$401-2*($N$401-3+1)+1)/$N$401))),1)),IF(ISTEXT($G$401),"",ROUND((3-0.5)*$G$401/$N$401,1)))))</f>
        <v/>
      </c>
      <c r="G402" s="535">
        <f>IF(ISTEXT($N$401),"",IF(OR($D$401="",$G$401="",4&gt;$N$401),"",IF($D$401="Round",IF(ISTEXT($G$401),"",ROUND(IF(4&lt;=$N$401/2,$G$401/2*(1-SQRT(($N$401-2*4+1)/$N$401)),$G$401-$G$401/2*(1-SQRT(($N$401-2*($N$401-4+1)+1)/$N$401))),1)),IF(ISTEXT($G$401),"",ROUND((4-0.5)*$G$401/$N$401,1)))))</f>
        <v/>
      </c>
      <c r="H402" s="535">
        <f>IF(ISTEXT($N$401),"",IF(OR($D$401="",$G$401="",5&gt;$N$401),"",IF($D$401="Round",IF(ISTEXT($G$401),"",ROUND(IF(5&lt;=$N$401/2,$G$401/2*(1-SQRT(($N$401-2*5+1)/$N$401)),$G$401-$G$401/2*(1-SQRT(($N$401-2*($N$401-5+1)+1)/$N$401))),1)),IF(ISTEXT($G$401),"",ROUND((5-0.5)*$G$401/$N$401,1)))))</f>
        <v/>
      </c>
      <c r="I402" s="535">
        <f>IF(ISTEXT($N$401),"",IF(OR($D$401="",$G$401="",6&gt;$N$401),"",IF($D$401="Round",IF(ISTEXT($G$401),"",ROUND(IF(6&lt;=$N$401/2,$G$401/2*(1-SQRT(($N$401-2*6+1)/$N$401)),$G$401-$G$401/2*(1-SQRT(($N$401-2*($N$401-6+1)+1)/$N$401))),1)),IF(ISTEXT($G$401),"",ROUND((6-0.5)*$G$401/$N$401,1)))))</f>
        <v/>
      </c>
      <c r="J402" s="535">
        <f>IF(ISTEXT($N$401),"",IF(OR($D$401="",$G$401="",7&gt;$N$401),"",IF($D$401="Round",IF(ISTEXT($G$401),"",ROUND(IF(7&lt;=$N$401/2,$G$401/2*(1-SQRT(($N$401-2*7+1)/$N$401)),$G$401-$G$401/2*(1-SQRT(($N$401-2*($N$401-7+1)+1)/$N$401))),1)),IF(ISTEXT($G$401),"",ROUND((7-0.5)*$G$401/$N$401,1)))))</f>
        <v/>
      </c>
      <c r="K402" s="535">
        <f>IF(ISTEXT($N$401),"",IF(OR($D$401="",$G$401="",8&gt;$N$401),"",IF($D$401="Round",IF(ISTEXT($G$401),"",ROUND(IF(8&lt;=$N$401/2,$G$401/2*(1-SQRT(($N$401-2*8+1)/$N$401)),$G$401-$G$401/2*(1-SQRT(($N$401-2*($N$401-8+1)+1)/$N$401))),1)),IF(ISTEXT($G$401),"",ROUND((8-0.5)*$G$401/$N$401,1)))))</f>
        <v/>
      </c>
      <c r="L402" s="535">
        <f>IF(ISTEXT($N$401),"",IF(OR($D$401="",$G$401="",9&gt;$N$401),"",IF($D$401="Round",IF(ISTEXT($G$401),"",ROUND(IF(9&lt;=$N$401/2,$G$401/2*(1-SQRT(($N$401-2*9+1)/$N$401)),$G$401-$G$401/2*(1-SQRT(($N$401-2*($N$401-9+1)+1)/$N$401))),1)),IF(ISTEXT($G$401),"",ROUND((9-0.5)*$G$401/$N$401,1)))))</f>
        <v/>
      </c>
      <c r="M402" s="535">
        <f>IF(ISTEXT($N$401),"",IF(OR($D$401="",$G$401="",10&gt;$N$401),"",IF($D$401="Round",IF(ISTEXT($G$401),"",ROUND(IF(10&lt;=$N$401/2,$G$401/2*(1-SQRT(($N$401-2*10+1)/$N$401)),$G$401-$G$401/2*(1-SQRT(($N$401-2*($N$401-10+1)+1)/$N$401))),1)),IF(ISTEXT($G$401),"",ROUND((10-0.5)*$G$401/$N$401,1)))))</f>
        <v/>
      </c>
      <c r="N402" s="534">
        <f>IF(OR($D$401="",$G$401=""),"",IF($D$401="Round",2,IF($I$401="","",IF(ISTEXT($I$401),"",IF($I$401&lt;12,2,MIN(8,MAX(3,ROUNDUP($I$401/6,0))))))))</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IF(OR($D$401="",$G$401=""),"",IF($D$401="Round",IF(1=1,"Axis 1 (0°)",IF(1=2,"Axis 2 (90°)","")),IF(ISTEXT($N$402),"",IF(1&gt;$N$402,"",IF(ISTEXT($I$401),"",ROUND((1-0.5)*$I$401/$N$402,1))))))</f>
        <v/>
      </c>
      <c r="C403" s="538" t="n"/>
      <c r="D403" s="539">
        <f>IF($N$403="","",IF(OR(ISTEXT($N$401),ISTEXT($N$402),ISTEXT($N$403)),"",IF(OR(1&gt;$N$401,1&gt;$N$402,((1-1)*$N$401+1)&gt;$N$403),"",IF(INDEX($P$403:$W$412,MOD(((1-1)*$N$401+1)-1,10)+1,INT((((1-1)*$N$401+1)-1)/10)+1)="","",INDEX($P$403:$W$412,MOD(((1-1)*$N$401+1)-1,10)+1,INT((((1-1)*$N$401+1)-1)/10)+1)))))</f>
        <v/>
      </c>
      <c r="E403" s="539">
        <f>IF($N$403="","",IF(OR(ISTEXT($N$401),ISTEXT($N$402),ISTEXT($N$403)),"",IF(OR(2&gt;$N$401,1&gt;$N$402,((1-1)*$N$401+2)&gt;$N$403),"",IF(INDEX($P$403:$W$412,MOD(((1-1)*$N$401+2)-1,10)+1,INT((((1-1)*$N$401+2)-1)/10)+1)="","",INDEX($P$403:$W$412,MOD(((1-1)*$N$401+2)-1,10)+1,INT((((1-1)*$N$401+2)-1)/10)+1)))))</f>
        <v/>
      </c>
      <c r="F403" s="539">
        <f>IF($N$403="","",IF(OR(ISTEXT($N$401),ISTEXT($N$402),ISTEXT($N$403)),"",IF(OR(3&gt;$N$401,1&gt;$N$402,((1-1)*$N$401+3)&gt;$N$403),"",IF(INDEX($P$403:$W$412,MOD(((1-1)*$N$401+3)-1,10)+1,INT((((1-1)*$N$401+3)-1)/10)+1)="","",INDEX($P$403:$W$412,MOD(((1-1)*$N$401+3)-1,10)+1,INT((((1-1)*$N$401+3)-1)/10)+1)))))</f>
        <v/>
      </c>
      <c r="G403" s="539">
        <f>IF($N$403="","",IF(OR(ISTEXT($N$401),ISTEXT($N$402),ISTEXT($N$403)),"",IF(OR(4&gt;$N$401,1&gt;$N$402,((1-1)*$N$401+4)&gt;$N$403),"",IF(INDEX($P$403:$W$412,MOD(((1-1)*$N$401+4)-1,10)+1,INT((((1-1)*$N$401+4)-1)/10)+1)="","",INDEX($P$403:$W$412,MOD(((1-1)*$N$401+4)-1,10)+1,INT((((1-1)*$N$401+4)-1)/10)+1)))))</f>
        <v/>
      </c>
      <c r="H403" s="539">
        <f>IF($N$403="","",IF(OR(ISTEXT($N$401),ISTEXT($N$402),ISTEXT($N$403)),"",IF(OR(5&gt;$N$401,1&gt;$N$402,((1-1)*$N$401+5)&gt;$N$403),"",IF(INDEX($P$403:$W$412,MOD(((1-1)*$N$401+5)-1,10)+1,INT((((1-1)*$N$401+5)-1)/10)+1)="","",INDEX($P$403:$W$412,MOD(((1-1)*$N$401+5)-1,10)+1,INT((((1-1)*$N$401+5)-1)/10)+1)))))</f>
        <v/>
      </c>
      <c r="I403" s="539">
        <f>IF($N$403="","",IF(OR(ISTEXT($N$401),ISTEXT($N$402),ISTEXT($N$403)),"",IF(OR(6&gt;$N$401,1&gt;$N$402,((1-1)*$N$401+6)&gt;$N$403),"",IF(INDEX($P$403:$W$412,MOD(((1-1)*$N$401+6)-1,10)+1,INT((((1-1)*$N$401+6)-1)/10)+1)="","",INDEX($P$403:$W$412,MOD(((1-1)*$N$401+6)-1,10)+1,INT((((1-1)*$N$401+6)-1)/10)+1)))))</f>
        <v/>
      </c>
      <c r="J403" s="539">
        <f>IF($N$403="","",IF(OR(ISTEXT($N$401),ISTEXT($N$402),ISTEXT($N$403)),"",IF(OR(7&gt;$N$401,1&gt;$N$402,((1-1)*$N$401+7)&gt;$N$403),"",IF(INDEX($P$403:$W$412,MOD(((1-1)*$N$401+7)-1,10)+1,INT((((1-1)*$N$401+7)-1)/10)+1)="","",INDEX($P$403:$W$412,MOD(((1-1)*$N$401+7)-1,10)+1,INT((((1-1)*$N$401+7)-1)/10)+1)))))</f>
        <v/>
      </c>
      <c r="K403" s="539">
        <f>IF($N$403="","",IF(OR(ISTEXT($N$401),ISTEXT($N$402),ISTEXT($N$403)),"",IF(OR(8&gt;$N$401,1&gt;$N$402,((1-1)*$N$401+8)&gt;$N$403),"",IF(INDEX($P$403:$W$412,MOD(((1-1)*$N$401+8)-1,10)+1,INT((((1-1)*$N$401+8)-1)/10)+1)="","",INDEX($P$403:$W$412,MOD(((1-1)*$N$401+8)-1,10)+1,INT((((1-1)*$N$401+8)-1)/10)+1)))))</f>
        <v/>
      </c>
      <c r="L403" s="539">
        <f>IF($N$403="","",IF(OR(ISTEXT($N$401),ISTEXT($N$402),ISTEXT($N$403)),"",IF(OR(9&gt;$N$401,1&gt;$N$402,((1-1)*$N$401+9)&gt;$N$403),"",IF(INDEX($P$403:$W$412,MOD(((1-1)*$N$401+9)-1,10)+1,INT((((1-1)*$N$401+9)-1)/10)+1)="","",INDEX($P$403:$W$412,MOD(((1-1)*$N$401+9)-1,10)+1,INT((((1-1)*$N$401+9)-1)/10)+1)))))</f>
        <v/>
      </c>
      <c r="M403" s="539">
        <f>IF($N$403="","",IF(OR(ISTEXT($N$401),ISTEXT($N$402),ISTEXT($N$403)),"",IF(OR(10&gt;$N$401,1&gt;$N$402,((1-1)*$N$401+10)&gt;$N$403),"",IF(INDEX($P$403:$W$412,MOD(((1-1)*$N$401+10)-1,10)+1,INT((((1-1)*$N$401+10)-1)/10)+1)="","",INDEX($P$403:$W$412,MOD(((1-1)*$N$401+10)-1,10)+1,INT((((1-1)*$N$401+10)-1)/10)+1)))))</f>
        <v/>
      </c>
      <c r="N403" s="534">
        <f>IF(OR(N401="",N402=""),"",IF(OR(ISTEXT(N401),ISTEXT(N402)),"",N401*N402))</f>
        <v/>
      </c>
      <c r="P403" s="540" t="n"/>
      <c r="Q403" s="540" t="n"/>
      <c r="R403" s="540" t="n"/>
      <c r="S403" s="540" t="n"/>
      <c r="T403" s="540" t="n"/>
      <c r="U403" s="540" t="n"/>
      <c r="V403" s="540" t="n"/>
      <c r="W403" s="540" t="n"/>
    </row>
    <row r="404" ht="13.35" customHeight="1" s="162">
      <c r="B404" s="537">
        <f>IF(OR($D$401="",$G$401=""),"",IF($D$401="Round",IF(2=1,"Axis 1 (0°)",IF(2=2,"Axis 2 (90°)","")),IF(ISTEXT($N$402),"",IF(2&gt;$N$402,"",IF(ISTEXT($I$401),"",ROUND((2-0.5)*$I$401/$N$402,1))))))</f>
        <v/>
      </c>
      <c r="C404" s="538" t="n"/>
      <c r="D404" s="539">
        <f>IF($N$403="","",IF(OR(ISTEXT($N$401),ISTEXT($N$402),ISTEXT($N$403)),"",IF(OR(1&gt;$N$401,2&gt;$N$402,((2-1)*$N$401+1)&gt;$N$403),"",IF(INDEX($P$403:$W$412,MOD(((2-1)*$N$401+1)-1,10)+1,INT((((2-1)*$N$401+1)-1)/10)+1)="","",INDEX($P$403:$W$412,MOD(((2-1)*$N$401+1)-1,10)+1,INT((((2-1)*$N$401+1)-1)/10)+1)))))</f>
        <v/>
      </c>
      <c r="E404" s="539">
        <f>IF($N$403="","",IF(OR(ISTEXT($N$401),ISTEXT($N$402),ISTEXT($N$403)),"",IF(OR(2&gt;$N$401,2&gt;$N$402,((2-1)*$N$401+2)&gt;$N$403),"",IF(INDEX($P$403:$W$412,MOD(((2-1)*$N$401+2)-1,10)+1,INT((((2-1)*$N$401+2)-1)/10)+1)="","",INDEX($P$403:$W$412,MOD(((2-1)*$N$401+2)-1,10)+1,INT((((2-1)*$N$401+2)-1)/10)+1)))))</f>
        <v/>
      </c>
      <c r="F404" s="539">
        <f>IF($N$403="","",IF(OR(ISTEXT($N$401),ISTEXT($N$402),ISTEXT($N$403)),"",IF(OR(3&gt;$N$401,2&gt;$N$402,((2-1)*$N$401+3)&gt;$N$403),"",IF(INDEX($P$403:$W$412,MOD(((2-1)*$N$401+3)-1,10)+1,INT((((2-1)*$N$401+3)-1)/10)+1)="","",INDEX($P$403:$W$412,MOD(((2-1)*$N$401+3)-1,10)+1,INT((((2-1)*$N$401+3)-1)/10)+1)))))</f>
        <v/>
      </c>
      <c r="G404" s="539">
        <f>IF($N$403="","",IF(OR(ISTEXT($N$401),ISTEXT($N$402),ISTEXT($N$403)),"",IF(OR(4&gt;$N$401,2&gt;$N$402,((2-1)*$N$401+4)&gt;$N$403),"",IF(INDEX($P$403:$W$412,MOD(((2-1)*$N$401+4)-1,10)+1,INT((((2-1)*$N$401+4)-1)/10)+1)="","",INDEX($P$403:$W$412,MOD(((2-1)*$N$401+4)-1,10)+1,INT((((2-1)*$N$401+4)-1)/10)+1)))))</f>
        <v/>
      </c>
      <c r="H404" s="539">
        <f>IF($N$403="","",IF(OR(ISTEXT($N$401),ISTEXT($N$402),ISTEXT($N$403)),"",IF(OR(5&gt;$N$401,2&gt;$N$402,((2-1)*$N$401+5)&gt;$N$403),"",IF(INDEX($P$403:$W$412,MOD(((2-1)*$N$401+5)-1,10)+1,INT((((2-1)*$N$401+5)-1)/10)+1)="","",INDEX($P$403:$W$412,MOD(((2-1)*$N$401+5)-1,10)+1,INT((((2-1)*$N$401+5)-1)/10)+1)))))</f>
        <v/>
      </c>
      <c r="I404" s="539">
        <f>IF($N$403="","",IF(OR(ISTEXT($N$401),ISTEXT($N$402),ISTEXT($N$403)),"",IF(OR(6&gt;$N$401,2&gt;$N$402,((2-1)*$N$401+6)&gt;$N$403),"",IF(INDEX($P$403:$W$412,MOD(((2-1)*$N$401+6)-1,10)+1,INT((((2-1)*$N$401+6)-1)/10)+1)="","",INDEX($P$403:$W$412,MOD(((2-1)*$N$401+6)-1,10)+1,INT((((2-1)*$N$401+6)-1)/10)+1)))))</f>
        <v/>
      </c>
      <c r="J404" s="539">
        <f>IF($N$403="","",IF(OR(ISTEXT($N$401),ISTEXT($N$402),ISTEXT($N$403)),"",IF(OR(7&gt;$N$401,2&gt;$N$402,((2-1)*$N$401+7)&gt;$N$403),"",IF(INDEX($P$403:$W$412,MOD(((2-1)*$N$401+7)-1,10)+1,INT((((2-1)*$N$401+7)-1)/10)+1)="","",INDEX($P$403:$W$412,MOD(((2-1)*$N$401+7)-1,10)+1,INT((((2-1)*$N$401+7)-1)/10)+1)))))</f>
        <v/>
      </c>
      <c r="K404" s="539">
        <f>IF($N$403="","",IF(OR(ISTEXT($N$401),ISTEXT($N$402),ISTEXT($N$403)),"",IF(OR(8&gt;$N$401,2&gt;$N$402,((2-1)*$N$401+8)&gt;$N$403),"",IF(INDEX($P$403:$W$412,MOD(((2-1)*$N$401+8)-1,10)+1,INT((((2-1)*$N$401+8)-1)/10)+1)="","",INDEX($P$403:$W$412,MOD(((2-1)*$N$401+8)-1,10)+1,INT((((2-1)*$N$401+8)-1)/10)+1)))))</f>
        <v/>
      </c>
      <c r="L404" s="539">
        <f>IF($N$403="","",IF(OR(ISTEXT($N$401),ISTEXT($N$402),ISTEXT($N$403)),"",IF(OR(9&gt;$N$401,2&gt;$N$402,((2-1)*$N$401+9)&gt;$N$403),"",IF(INDEX($P$403:$W$412,MOD(((2-1)*$N$401+9)-1,10)+1,INT((((2-1)*$N$401+9)-1)/10)+1)="","",INDEX($P$403:$W$412,MOD(((2-1)*$N$401+9)-1,10)+1,INT((((2-1)*$N$401+9)-1)/10)+1)))))</f>
        <v/>
      </c>
      <c r="M404" s="539">
        <f>IF($N$403="","",IF(OR(ISTEXT($N$401),ISTEXT($N$402),ISTEXT($N$403)),"",IF(OR(10&gt;$N$401,2&gt;$N$402,((2-1)*$N$401+10)&gt;$N$403),"",IF(INDEX($P$403:$W$412,MOD(((2-1)*$N$401+10)-1,10)+1,INT((((2-1)*$N$401+10)-1)/10)+1)="","",INDEX($P$403:$W$412,MOD(((2-1)*$N$401+10)-1,10)+1,INT((((2-1)*$N$401+10)-1)/10)+1)))))</f>
        <v/>
      </c>
      <c r="P404" s="540" t="n"/>
      <c r="Q404" s="540" t="n"/>
      <c r="R404" s="540" t="n"/>
      <c r="S404" s="540" t="n"/>
      <c r="T404" s="540" t="n"/>
      <c r="U404" s="540" t="n"/>
      <c r="V404" s="540" t="n"/>
      <c r="W404" s="540" t="n"/>
    </row>
    <row r="405" ht="13.35" customHeight="1" s="162">
      <c r="B405" s="537">
        <f>IF(OR($D$401="",$G$401=""),"",IF($D$401="Round",IF(3=1,"Axis 1 (0°)",IF(3=2,"Axis 2 (90°)","")),IF(ISTEXT($N$402),"",IF(3&gt;$N$402,"",IF(ISTEXT($I$401),"",ROUND((3-0.5)*$I$401/$N$402,1))))))</f>
        <v/>
      </c>
      <c r="C405" s="538" t="n"/>
      <c r="D405" s="539">
        <f>IF($N$403="","",IF(OR(ISTEXT($N$401),ISTEXT($N$402),ISTEXT($N$403)),"",IF(OR(1&gt;$N$401,3&gt;$N$402,((3-1)*$N$401+1)&gt;$N$403),"",IF(INDEX($P$403:$W$412,MOD(((3-1)*$N$401+1)-1,10)+1,INT((((3-1)*$N$401+1)-1)/10)+1)="","",INDEX($P$403:$W$412,MOD(((3-1)*$N$401+1)-1,10)+1,INT((((3-1)*$N$401+1)-1)/10)+1)))))</f>
        <v/>
      </c>
      <c r="E405" s="539">
        <f>IF($N$403="","",IF(OR(ISTEXT($N$401),ISTEXT($N$402),ISTEXT($N$403)),"",IF(OR(2&gt;$N$401,3&gt;$N$402,((3-1)*$N$401+2)&gt;$N$403),"",IF(INDEX($P$403:$W$412,MOD(((3-1)*$N$401+2)-1,10)+1,INT((((3-1)*$N$401+2)-1)/10)+1)="","",INDEX($P$403:$W$412,MOD(((3-1)*$N$401+2)-1,10)+1,INT((((3-1)*$N$401+2)-1)/10)+1)))))</f>
        <v/>
      </c>
      <c r="F405" s="539">
        <f>IF($N$403="","",IF(OR(ISTEXT($N$401),ISTEXT($N$402),ISTEXT($N$403)),"",IF(OR(3&gt;$N$401,3&gt;$N$402,((3-1)*$N$401+3)&gt;$N$403),"",IF(INDEX($P$403:$W$412,MOD(((3-1)*$N$401+3)-1,10)+1,INT((((3-1)*$N$401+3)-1)/10)+1)="","",INDEX($P$403:$W$412,MOD(((3-1)*$N$401+3)-1,10)+1,INT((((3-1)*$N$401+3)-1)/10)+1)))))</f>
        <v/>
      </c>
      <c r="G405" s="539">
        <f>IF($N$403="","",IF(OR(ISTEXT($N$401),ISTEXT($N$402),ISTEXT($N$403)),"",IF(OR(4&gt;$N$401,3&gt;$N$402,((3-1)*$N$401+4)&gt;$N$403),"",IF(INDEX($P$403:$W$412,MOD(((3-1)*$N$401+4)-1,10)+1,INT((((3-1)*$N$401+4)-1)/10)+1)="","",INDEX($P$403:$W$412,MOD(((3-1)*$N$401+4)-1,10)+1,INT((((3-1)*$N$401+4)-1)/10)+1)))))</f>
        <v/>
      </c>
      <c r="H405" s="539">
        <f>IF($N$403="","",IF(OR(ISTEXT($N$401),ISTEXT($N$402),ISTEXT($N$403)),"",IF(OR(5&gt;$N$401,3&gt;$N$402,((3-1)*$N$401+5)&gt;$N$403),"",IF(INDEX($P$403:$W$412,MOD(((3-1)*$N$401+5)-1,10)+1,INT((((3-1)*$N$401+5)-1)/10)+1)="","",INDEX($P$403:$W$412,MOD(((3-1)*$N$401+5)-1,10)+1,INT((((3-1)*$N$401+5)-1)/10)+1)))))</f>
        <v/>
      </c>
      <c r="I405" s="539">
        <f>IF($N$403="","",IF(OR(ISTEXT($N$401),ISTEXT($N$402),ISTEXT($N$403)),"",IF(OR(6&gt;$N$401,3&gt;$N$402,((3-1)*$N$401+6)&gt;$N$403),"",IF(INDEX($P$403:$W$412,MOD(((3-1)*$N$401+6)-1,10)+1,INT((((3-1)*$N$401+6)-1)/10)+1)="","",INDEX($P$403:$W$412,MOD(((3-1)*$N$401+6)-1,10)+1,INT((((3-1)*$N$401+6)-1)/10)+1)))))</f>
        <v/>
      </c>
      <c r="J405" s="539">
        <f>IF($N$403="","",IF(OR(ISTEXT($N$401),ISTEXT($N$402),ISTEXT($N$403)),"",IF(OR(7&gt;$N$401,3&gt;$N$402,((3-1)*$N$401+7)&gt;$N$403),"",IF(INDEX($P$403:$W$412,MOD(((3-1)*$N$401+7)-1,10)+1,INT((((3-1)*$N$401+7)-1)/10)+1)="","",INDEX($P$403:$W$412,MOD(((3-1)*$N$401+7)-1,10)+1,INT((((3-1)*$N$401+7)-1)/10)+1)))))</f>
        <v/>
      </c>
      <c r="K405" s="539">
        <f>IF($N$403="","",IF(OR(ISTEXT($N$401),ISTEXT($N$402),ISTEXT($N$403)),"",IF(OR(8&gt;$N$401,3&gt;$N$402,((3-1)*$N$401+8)&gt;$N$403),"",IF(INDEX($P$403:$W$412,MOD(((3-1)*$N$401+8)-1,10)+1,INT((((3-1)*$N$401+8)-1)/10)+1)="","",INDEX($P$403:$W$412,MOD(((3-1)*$N$401+8)-1,10)+1,INT((((3-1)*$N$401+8)-1)/10)+1)))))</f>
        <v/>
      </c>
      <c r="L405" s="539">
        <f>IF($N$403="","",IF(OR(ISTEXT($N$401),ISTEXT($N$402),ISTEXT($N$403)),"",IF(OR(9&gt;$N$401,3&gt;$N$402,((3-1)*$N$401+9)&gt;$N$403),"",IF(INDEX($P$403:$W$412,MOD(((3-1)*$N$401+9)-1,10)+1,INT((((3-1)*$N$401+9)-1)/10)+1)="","",INDEX($P$403:$W$412,MOD(((3-1)*$N$401+9)-1,10)+1,INT((((3-1)*$N$401+9)-1)/10)+1)))))</f>
        <v/>
      </c>
      <c r="M405" s="539">
        <f>IF($N$403="","",IF(OR(ISTEXT($N$401),ISTEXT($N$402),ISTEXT($N$403)),"",IF(OR(10&gt;$N$401,3&gt;$N$402,((3-1)*$N$401+10)&gt;$N$403),"",IF(INDEX($P$403:$W$412,MOD(((3-1)*$N$401+10)-1,10)+1,INT((((3-1)*$N$401+10)-1)/10)+1)="","",INDEX($P$403:$W$412,MOD(((3-1)*$N$401+10)-1,10)+1,INT((((3-1)*$N$401+10)-1)/10)+1)))))</f>
        <v/>
      </c>
      <c r="P405" s="540" t="n"/>
      <c r="Q405" s="540" t="n"/>
      <c r="R405" s="540" t="n"/>
      <c r="S405" s="540" t="n"/>
      <c r="T405" s="540" t="n"/>
      <c r="U405" s="540" t="n"/>
      <c r="V405" s="540" t="n"/>
      <c r="W405" s="540" t="n"/>
    </row>
    <row r="406" ht="13.35" customHeight="1" s="162">
      <c r="B406" s="537">
        <f>IF(OR($D$401="",$G$401=""),"",IF($D$401="Round",IF(4=1,"Axis 1 (0°)",IF(4=2,"Axis 2 (90°)","")),IF(ISTEXT($N$402),"",IF(4&gt;$N$402,"",IF(ISTEXT($I$401),"",ROUND((4-0.5)*$I$401/$N$402,1))))))</f>
        <v/>
      </c>
      <c r="C406" s="538" t="n"/>
      <c r="D406" s="539">
        <f>IF($N$403="","",IF(OR(ISTEXT($N$401),ISTEXT($N$402),ISTEXT($N$403)),"",IF(OR(1&gt;$N$401,4&gt;$N$402,((4-1)*$N$401+1)&gt;$N$403),"",IF(INDEX($P$403:$W$412,MOD(((4-1)*$N$401+1)-1,10)+1,INT((((4-1)*$N$401+1)-1)/10)+1)="","",INDEX($P$403:$W$412,MOD(((4-1)*$N$401+1)-1,10)+1,INT((((4-1)*$N$401+1)-1)/10)+1)))))</f>
        <v/>
      </c>
      <c r="E406" s="539">
        <f>IF($N$403="","",IF(OR(ISTEXT($N$401),ISTEXT($N$402),ISTEXT($N$403)),"",IF(OR(2&gt;$N$401,4&gt;$N$402,((4-1)*$N$401+2)&gt;$N$403),"",IF(INDEX($P$403:$W$412,MOD(((4-1)*$N$401+2)-1,10)+1,INT((((4-1)*$N$401+2)-1)/10)+1)="","",INDEX($P$403:$W$412,MOD(((4-1)*$N$401+2)-1,10)+1,INT((((4-1)*$N$401+2)-1)/10)+1)))))</f>
        <v/>
      </c>
      <c r="F406" s="539">
        <f>IF($N$403="","",IF(OR(ISTEXT($N$401),ISTEXT($N$402),ISTEXT($N$403)),"",IF(OR(3&gt;$N$401,4&gt;$N$402,((4-1)*$N$401+3)&gt;$N$403),"",IF(INDEX($P$403:$W$412,MOD(((4-1)*$N$401+3)-1,10)+1,INT((((4-1)*$N$401+3)-1)/10)+1)="","",INDEX($P$403:$W$412,MOD(((4-1)*$N$401+3)-1,10)+1,INT((((4-1)*$N$401+3)-1)/10)+1)))))</f>
        <v/>
      </c>
      <c r="G406" s="539">
        <f>IF($N$403="","",IF(OR(ISTEXT($N$401),ISTEXT($N$402),ISTEXT($N$403)),"",IF(OR(4&gt;$N$401,4&gt;$N$402,((4-1)*$N$401+4)&gt;$N$403),"",IF(INDEX($P$403:$W$412,MOD(((4-1)*$N$401+4)-1,10)+1,INT((((4-1)*$N$401+4)-1)/10)+1)="","",INDEX($P$403:$W$412,MOD(((4-1)*$N$401+4)-1,10)+1,INT((((4-1)*$N$401+4)-1)/10)+1)))))</f>
        <v/>
      </c>
      <c r="H406" s="539">
        <f>IF($N$403="","",IF(OR(ISTEXT($N$401),ISTEXT($N$402),ISTEXT($N$403)),"",IF(OR(5&gt;$N$401,4&gt;$N$402,((4-1)*$N$401+5)&gt;$N$403),"",IF(INDEX($P$403:$W$412,MOD(((4-1)*$N$401+5)-1,10)+1,INT((((4-1)*$N$401+5)-1)/10)+1)="","",INDEX($P$403:$W$412,MOD(((4-1)*$N$401+5)-1,10)+1,INT((((4-1)*$N$401+5)-1)/10)+1)))))</f>
        <v/>
      </c>
      <c r="I406" s="539">
        <f>IF($N$403="","",IF(OR(ISTEXT($N$401),ISTEXT($N$402),ISTEXT($N$403)),"",IF(OR(6&gt;$N$401,4&gt;$N$402,((4-1)*$N$401+6)&gt;$N$403),"",IF(INDEX($P$403:$W$412,MOD(((4-1)*$N$401+6)-1,10)+1,INT((((4-1)*$N$401+6)-1)/10)+1)="","",INDEX($P$403:$W$412,MOD(((4-1)*$N$401+6)-1,10)+1,INT((((4-1)*$N$401+6)-1)/10)+1)))))</f>
        <v/>
      </c>
      <c r="J406" s="539">
        <f>IF($N$403="","",IF(OR(ISTEXT($N$401),ISTEXT($N$402),ISTEXT($N$403)),"",IF(OR(7&gt;$N$401,4&gt;$N$402,((4-1)*$N$401+7)&gt;$N$403),"",IF(INDEX($P$403:$W$412,MOD(((4-1)*$N$401+7)-1,10)+1,INT((((4-1)*$N$401+7)-1)/10)+1)="","",INDEX($P$403:$W$412,MOD(((4-1)*$N$401+7)-1,10)+1,INT((((4-1)*$N$401+7)-1)/10)+1)))))</f>
        <v/>
      </c>
      <c r="K406" s="539">
        <f>IF($N$403="","",IF(OR(ISTEXT($N$401),ISTEXT($N$402),ISTEXT($N$403)),"",IF(OR(8&gt;$N$401,4&gt;$N$402,((4-1)*$N$401+8)&gt;$N$403),"",IF(INDEX($P$403:$W$412,MOD(((4-1)*$N$401+8)-1,10)+1,INT((((4-1)*$N$401+8)-1)/10)+1)="","",INDEX($P$403:$W$412,MOD(((4-1)*$N$401+8)-1,10)+1,INT((((4-1)*$N$401+8)-1)/10)+1)))))</f>
        <v/>
      </c>
      <c r="L406" s="539">
        <f>IF($N$403="","",IF(OR(ISTEXT($N$401),ISTEXT($N$402),ISTEXT($N$403)),"",IF(OR(9&gt;$N$401,4&gt;$N$402,((4-1)*$N$401+9)&gt;$N$403),"",IF(INDEX($P$403:$W$412,MOD(((4-1)*$N$401+9)-1,10)+1,INT((((4-1)*$N$401+9)-1)/10)+1)="","",INDEX($P$403:$W$412,MOD(((4-1)*$N$401+9)-1,10)+1,INT((((4-1)*$N$401+9)-1)/10)+1)))))</f>
        <v/>
      </c>
      <c r="M406" s="539">
        <f>IF($N$403="","",IF(OR(ISTEXT($N$401),ISTEXT($N$402),ISTEXT($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IF(OR($D$401="",$G$401=""),"",IF($D$401="Round",IF(5=1,"Axis 1 (0°)",IF(5=2,"Axis 2 (90°)","")),IF(ISTEXT($N$402),"",IF(5&gt;$N$402,"",IF(ISTEXT($I$401),"",ROUND((5-0.5)*$I$401/$N$402,1))))))</f>
        <v/>
      </c>
      <c r="C407" s="538" t="n"/>
      <c r="D407" s="539">
        <f>IF($N$403="","",IF(OR(ISTEXT($N$401),ISTEXT($N$402),ISTEXT($N$403)),"",IF(OR(1&gt;$N$401,5&gt;$N$402,((5-1)*$N$401+1)&gt;$N$403),"",IF(INDEX($P$403:$W$412,MOD(((5-1)*$N$401+1)-1,10)+1,INT((((5-1)*$N$401+1)-1)/10)+1)="","",INDEX($P$403:$W$412,MOD(((5-1)*$N$401+1)-1,10)+1,INT((((5-1)*$N$401+1)-1)/10)+1)))))</f>
        <v/>
      </c>
      <c r="E407" s="539">
        <f>IF($N$403="","",IF(OR(ISTEXT($N$401),ISTEXT($N$402),ISTEXT($N$403)),"",IF(OR(2&gt;$N$401,5&gt;$N$402,((5-1)*$N$401+2)&gt;$N$403),"",IF(INDEX($P$403:$W$412,MOD(((5-1)*$N$401+2)-1,10)+1,INT((((5-1)*$N$401+2)-1)/10)+1)="","",INDEX($P$403:$W$412,MOD(((5-1)*$N$401+2)-1,10)+1,INT((((5-1)*$N$401+2)-1)/10)+1)))))</f>
        <v/>
      </c>
      <c r="F407" s="539">
        <f>IF($N$403="","",IF(OR(ISTEXT($N$401),ISTEXT($N$402),ISTEXT($N$403)),"",IF(OR(3&gt;$N$401,5&gt;$N$402,((5-1)*$N$401+3)&gt;$N$403),"",IF(INDEX($P$403:$W$412,MOD(((5-1)*$N$401+3)-1,10)+1,INT((((5-1)*$N$401+3)-1)/10)+1)="","",INDEX($P$403:$W$412,MOD(((5-1)*$N$401+3)-1,10)+1,INT((((5-1)*$N$401+3)-1)/10)+1)))))</f>
        <v/>
      </c>
      <c r="G407" s="539">
        <f>IF($N$403="","",IF(OR(ISTEXT($N$401),ISTEXT($N$402),ISTEXT($N$403)),"",IF(OR(4&gt;$N$401,5&gt;$N$402,((5-1)*$N$401+4)&gt;$N$403),"",IF(INDEX($P$403:$W$412,MOD(((5-1)*$N$401+4)-1,10)+1,INT((((5-1)*$N$401+4)-1)/10)+1)="","",INDEX($P$403:$W$412,MOD(((5-1)*$N$401+4)-1,10)+1,INT((((5-1)*$N$401+4)-1)/10)+1)))))</f>
        <v/>
      </c>
      <c r="H407" s="539">
        <f>IF($N$403="","",IF(OR(ISTEXT($N$401),ISTEXT($N$402),ISTEXT($N$403)),"",IF(OR(5&gt;$N$401,5&gt;$N$402,((5-1)*$N$401+5)&gt;$N$403),"",IF(INDEX($P$403:$W$412,MOD(((5-1)*$N$401+5)-1,10)+1,INT((((5-1)*$N$401+5)-1)/10)+1)="","",INDEX($P$403:$W$412,MOD(((5-1)*$N$401+5)-1,10)+1,INT((((5-1)*$N$401+5)-1)/10)+1)))))</f>
        <v/>
      </c>
      <c r="I407" s="539">
        <f>IF($N$403="","",IF(OR(ISTEXT($N$401),ISTEXT($N$402),ISTEXT($N$403)),"",IF(OR(6&gt;$N$401,5&gt;$N$402,((5-1)*$N$401+6)&gt;$N$403),"",IF(INDEX($P$403:$W$412,MOD(((5-1)*$N$401+6)-1,10)+1,INT((((5-1)*$N$401+6)-1)/10)+1)="","",INDEX($P$403:$W$412,MOD(((5-1)*$N$401+6)-1,10)+1,INT((((5-1)*$N$401+6)-1)/10)+1)))))</f>
        <v/>
      </c>
      <c r="J407" s="539">
        <f>IF($N$403="","",IF(OR(ISTEXT($N$401),ISTEXT($N$402),ISTEXT($N$403)),"",IF(OR(7&gt;$N$401,5&gt;$N$402,((5-1)*$N$401+7)&gt;$N$403),"",IF(INDEX($P$403:$W$412,MOD(((5-1)*$N$401+7)-1,10)+1,INT((((5-1)*$N$401+7)-1)/10)+1)="","",INDEX($P$403:$W$412,MOD(((5-1)*$N$401+7)-1,10)+1,INT((((5-1)*$N$401+7)-1)/10)+1)))))</f>
        <v/>
      </c>
      <c r="K407" s="539">
        <f>IF($N$403="","",IF(OR(ISTEXT($N$401),ISTEXT($N$402),ISTEXT($N$403)),"",IF(OR(8&gt;$N$401,5&gt;$N$402,((5-1)*$N$401+8)&gt;$N$403),"",IF(INDEX($P$403:$W$412,MOD(((5-1)*$N$401+8)-1,10)+1,INT((((5-1)*$N$401+8)-1)/10)+1)="","",INDEX($P$403:$W$412,MOD(((5-1)*$N$401+8)-1,10)+1,INT((((5-1)*$N$401+8)-1)/10)+1)))))</f>
        <v/>
      </c>
      <c r="L407" s="539">
        <f>IF($N$403="","",IF(OR(ISTEXT($N$401),ISTEXT($N$402),ISTEXT($N$403)),"",IF(OR(9&gt;$N$401,5&gt;$N$402,((5-1)*$N$401+9)&gt;$N$403),"",IF(INDEX($P$403:$W$412,MOD(((5-1)*$N$401+9)-1,10)+1,INT((((5-1)*$N$401+9)-1)/10)+1)="","",INDEX($P$403:$W$412,MOD(((5-1)*$N$401+9)-1,10)+1,INT((((5-1)*$N$401+9)-1)/10)+1)))))</f>
        <v/>
      </c>
      <c r="M407" s="539">
        <f>IF($N$403="","",IF(OR(ISTEXT($N$401),ISTEXT($N$402),ISTEXT($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IF(OR($D$401="",$G$401=""),"",IF($D$401="Round",IF(6=1,"Axis 1 (0°)",IF(6=2,"Axis 2 (90°)","")),IF(ISTEXT($N$402),"",IF(6&gt;$N$402,"",IF(ISTEXT($I$401),"",ROUND((6-0.5)*$I$401/$N$402,1))))))</f>
        <v/>
      </c>
      <c r="C408" s="538" t="n"/>
      <c r="D408" s="539">
        <f>IF($N$403="","",IF(OR(ISTEXT($N$401),ISTEXT($N$402),ISTEXT($N$403)),"",IF(OR(1&gt;$N$401,6&gt;$N$402,((6-1)*$N$401+1)&gt;$N$403),"",IF(INDEX($P$403:$W$412,MOD(((6-1)*$N$401+1)-1,10)+1,INT((((6-1)*$N$401+1)-1)/10)+1)="","",INDEX($P$403:$W$412,MOD(((6-1)*$N$401+1)-1,10)+1,INT((((6-1)*$N$401+1)-1)/10)+1)))))</f>
        <v/>
      </c>
      <c r="E408" s="539">
        <f>IF($N$403="","",IF(OR(ISTEXT($N$401),ISTEXT($N$402),ISTEXT($N$403)),"",IF(OR(2&gt;$N$401,6&gt;$N$402,((6-1)*$N$401+2)&gt;$N$403),"",IF(INDEX($P$403:$W$412,MOD(((6-1)*$N$401+2)-1,10)+1,INT((((6-1)*$N$401+2)-1)/10)+1)="","",INDEX($P$403:$W$412,MOD(((6-1)*$N$401+2)-1,10)+1,INT((((6-1)*$N$401+2)-1)/10)+1)))))</f>
        <v/>
      </c>
      <c r="F408" s="539">
        <f>IF($N$403="","",IF(OR(ISTEXT($N$401),ISTEXT($N$402),ISTEXT($N$403)),"",IF(OR(3&gt;$N$401,6&gt;$N$402,((6-1)*$N$401+3)&gt;$N$403),"",IF(INDEX($P$403:$W$412,MOD(((6-1)*$N$401+3)-1,10)+1,INT((((6-1)*$N$401+3)-1)/10)+1)="","",INDEX($P$403:$W$412,MOD(((6-1)*$N$401+3)-1,10)+1,INT((((6-1)*$N$401+3)-1)/10)+1)))))</f>
        <v/>
      </c>
      <c r="G408" s="539">
        <f>IF($N$403="","",IF(OR(ISTEXT($N$401),ISTEXT($N$402),ISTEXT($N$403)),"",IF(OR(4&gt;$N$401,6&gt;$N$402,((6-1)*$N$401+4)&gt;$N$403),"",IF(INDEX($P$403:$W$412,MOD(((6-1)*$N$401+4)-1,10)+1,INT((((6-1)*$N$401+4)-1)/10)+1)="","",INDEX($P$403:$W$412,MOD(((6-1)*$N$401+4)-1,10)+1,INT((((6-1)*$N$401+4)-1)/10)+1)))))</f>
        <v/>
      </c>
      <c r="H408" s="539">
        <f>IF($N$403="","",IF(OR(ISTEXT($N$401),ISTEXT($N$402),ISTEXT($N$403)),"",IF(OR(5&gt;$N$401,6&gt;$N$402,((6-1)*$N$401+5)&gt;$N$403),"",IF(INDEX($P$403:$W$412,MOD(((6-1)*$N$401+5)-1,10)+1,INT((((6-1)*$N$401+5)-1)/10)+1)="","",INDEX($P$403:$W$412,MOD(((6-1)*$N$401+5)-1,10)+1,INT((((6-1)*$N$401+5)-1)/10)+1)))))</f>
        <v/>
      </c>
      <c r="I408" s="539">
        <f>IF($N$403="","",IF(OR(ISTEXT($N$401),ISTEXT($N$402),ISTEXT($N$403)),"",IF(OR(6&gt;$N$401,6&gt;$N$402,((6-1)*$N$401+6)&gt;$N$403),"",IF(INDEX($P$403:$W$412,MOD(((6-1)*$N$401+6)-1,10)+1,INT((((6-1)*$N$401+6)-1)/10)+1)="","",INDEX($P$403:$W$412,MOD(((6-1)*$N$401+6)-1,10)+1,INT((((6-1)*$N$401+6)-1)/10)+1)))))</f>
        <v/>
      </c>
      <c r="J408" s="539">
        <f>IF($N$403="","",IF(OR(ISTEXT($N$401),ISTEXT($N$402),ISTEXT($N$403)),"",IF(OR(7&gt;$N$401,6&gt;$N$402,((6-1)*$N$401+7)&gt;$N$403),"",IF(INDEX($P$403:$W$412,MOD(((6-1)*$N$401+7)-1,10)+1,INT((((6-1)*$N$401+7)-1)/10)+1)="","",INDEX($P$403:$W$412,MOD(((6-1)*$N$401+7)-1,10)+1,INT((((6-1)*$N$401+7)-1)/10)+1)))))</f>
        <v/>
      </c>
      <c r="K408" s="539">
        <f>IF($N$403="","",IF(OR(ISTEXT($N$401),ISTEXT($N$402),ISTEXT($N$403)),"",IF(OR(8&gt;$N$401,6&gt;$N$402,((6-1)*$N$401+8)&gt;$N$403),"",IF(INDEX($P$403:$W$412,MOD(((6-1)*$N$401+8)-1,10)+1,INT((((6-1)*$N$401+8)-1)/10)+1)="","",INDEX($P$403:$W$412,MOD(((6-1)*$N$401+8)-1,10)+1,INT((((6-1)*$N$401+8)-1)/10)+1)))))</f>
        <v/>
      </c>
      <c r="L408" s="539">
        <f>IF($N$403="","",IF(OR(ISTEXT($N$401),ISTEXT($N$402),ISTEXT($N$403)),"",IF(OR(9&gt;$N$401,6&gt;$N$402,((6-1)*$N$401+9)&gt;$N$403),"",IF(INDEX($P$403:$W$412,MOD(((6-1)*$N$401+9)-1,10)+1,INT((((6-1)*$N$401+9)-1)/10)+1)="","",INDEX($P$403:$W$412,MOD(((6-1)*$N$401+9)-1,10)+1,INT((((6-1)*$N$401+9)-1)/10)+1)))))</f>
        <v/>
      </c>
      <c r="M408" s="539">
        <f>IF($N$403="","",IF(OR(ISTEXT($N$401),ISTEXT($N$402),ISTEXT($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IF(OR($D$401="",$G$401=""),"",IF($D$401="Round",IF(7=1,"Axis 1 (0°)",IF(7=2,"Axis 2 (90°)","")),IF(ISTEXT($N$402),"",IF(7&gt;$N$402,"",IF(ISTEXT($I$401),"",ROUND((7-0.5)*$I$401/$N$402,1))))))</f>
        <v/>
      </c>
      <c r="C409" s="538" t="n"/>
      <c r="D409" s="539">
        <f>IF($N$403="","",IF(OR(ISTEXT($N$401),ISTEXT($N$402),ISTEXT($N$403)),"",IF(OR(1&gt;$N$401,7&gt;$N$402,((7-1)*$N$401+1)&gt;$N$403),"",IF(INDEX($P$403:$W$412,MOD(((7-1)*$N$401+1)-1,10)+1,INT((((7-1)*$N$401+1)-1)/10)+1)="","",INDEX($P$403:$W$412,MOD(((7-1)*$N$401+1)-1,10)+1,INT((((7-1)*$N$401+1)-1)/10)+1)))))</f>
        <v/>
      </c>
      <c r="E409" s="539">
        <f>IF($N$403="","",IF(OR(ISTEXT($N$401),ISTEXT($N$402),ISTEXT($N$403)),"",IF(OR(2&gt;$N$401,7&gt;$N$402,((7-1)*$N$401+2)&gt;$N$403),"",IF(INDEX($P$403:$W$412,MOD(((7-1)*$N$401+2)-1,10)+1,INT((((7-1)*$N$401+2)-1)/10)+1)="","",INDEX($P$403:$W$412,MOD(((7-1)*$N$401+2)-1,10)+1,INT((((7-1)*$N$401+2)-1)/10)+1)))))</f>
        <v/>
      </c>
      <c r="F409" s="539">
        <f>IF($N$403="","",IF(OR(ISTEXT($N$401),ISTEXT($N$402),ISTEXT($N$403)),"",IF(OR(3&gt;$N$401,7&gt;$N$402,((7-1)*$N$401+3)&gt;$N$403),"",IF(INDEX($P$403:$W$412,MOD(((7-1)*$N$401+3)-1,10)+1,INT((((7-1)*$N$401+3)-1)/10)+1)="","",INDEX($P$403:$W$412,MOD(((7-1)*$N$401+3)-1,10)+1,INT((((7-1)*$N$401+3)-1)/10)+1)))))</f>
        <v/>
      </c>
      <c r="G409" s="539">
        <f>IF($N$403="","",IF(OR(ISTEXT($N$401),ISTEXT($N$402),ISTEXT($N$403)),"",IF(OR(4&gt;$N$401,7&gt;$N$402,((7-1)*$N$401+4)&gt;$N$403),"",IF(INDEX($P$403:$W$412,MOD(((7-1)*$N$401+4)-1,10)+1,INT((((7-1)*$N$401+4)-1)/10)+1)="","",INDEX($P$403:$W$412,MOD(((7-1)*$N$401+4)-1,10)+1,INT((((7-1)*$N$401+4)-1)/10)+1)))))</f>
        <v/>
      </c>
      <c r="H409" s="539">
        <f>IF($N$403="","",IF(OR(ISTEXT($N$401),ISTEXT($N$402),ISTEXT($N$403)),"",IF(OR(5&gt;$N$401,7&gt;$N$402,((7-1)*$N$401+5)&gt;$N$403),"",IF(INDEX($P$403:$W$412,MOD(((7-1)*$N$401+5)-1,10)+1,INT((((7-1)*$N$401+5)-1)/10)+1)="","",INDEX($P$403:$W$412,MOD(((7-1)*$N$401+5)-1,10)+1,INT((((7-1)*$N$401+5)-1)/10)+1)))))</f>
        <v/>
      </c>
      <c r="I409" s="539">
        <f>IF($N$403="","",IF(OR(ISTEXT($N$401),ISTEXT($N$402),ISTEXT($N$403)),"",IF(OR(6&gt;$N$401,7&gt;$N$402,((7-1)*$N$401+6)&gt;$N$403),"",IF(INDEX($P$403:$W$412,MOD(((7-1)*$N$401+6)-1,10)+1,INT((((7-1)*$N$401+6)-1)/10)+1)="","",INDEX($P$403:$W$412,MOD(((7-1)*$N$401+6)-1,10)+1,INT((((7-1)*$N$401+6)-1)/10)+1)))))</f>
        <v/>
      </c>
      <c r="J409" s="539">
        <f>IF($N$403="","",IF(OR(ISTEXT($N$401),ISTEXT($N$402),ISTEXT($N$403)),"",IF(OR(7&gt;$N$401,7&gt;$N$402,((7-1)*$N$401+7)&gt;$N$403),"",IF(INDEX($P$403:$W$412,MOD(((7-1)*$N$401+7)-1,10)+1,INT((((7-1)*$N$401+7)-1)/10)+1)="","",INDEX($P$403:$W$412,MOD(((7-1)*$N$401+7)-1,10)+1,INT((((7-1)*$N$401+7)-1)/10)+1)))))</f>
        <v/>
      </c>
      <c r="K409" s="539">
        <f>IF($N$403="","",IF(OR(ISTEXT($N$401),ISTEXT($N$402),ISTEXT($N$403)),"",IF(OR(8&gt;$N$401,7&gt;$N$402,((7-1)*$N$401+8)&gt;$N$403),"",IF(INDEX($P$403:$W$412,MOD(((7-1)*$N$401+8)-1,10)+1,INT((((7-1)*$N$401+8)-1)/10)+1)="","",INDEX($P$403:$W$412,MOD(((7-1)*$N$401+8)-1,10)+1,INT((((7-1)*$N$401+8)-1)/10)+1)))))</f>
        <v/>
      </c>
      <c r="L409" s="539">
        <f>IF($N$403="","",IF(OR(ISTEXT($N$401),ISTEXT($N$402),ISTEXT($N$403)),"",IF(OR(9&gt;$N$401,7&gt;$N$402,((7-1)*$N$401+9)&gt;$N$403),"",IF(INDEX($P$403:$W$412,MOD(((7-1)*$N$401+9)-1,10)+1,INT((((7-1)*$N$401+9)-1)/10)+1)="","",INDEX($P$403:$W$412,MOD(((7-1)*$N$401+9)-1,10)+1,INT((((7-1)*$N$401+9)-1)/10)+1)))))</f>
        <v/>
      </c>
      <c r="M409" s="539">
        <f>IF($N$403="","",IF(OR(ISTEXT($N$401),ISTEXT($N$402),ISTEXT($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IF(OR($D$401="",$G$401=""),"",IF($D$401="Round",IF(8=1,"Axis 1 (0°)",IF(8=2,"Axis 2 (90°)","")),IF(ISTEXT($N$402),"",IF(8&gt;$N$402,"",IF(ISTEXT($I$401),"",ROUND((8-0.5)*$I$401/$N$402,1))))))</f>
        <v/>
      </c>
      <c r="C410" s="538" t="n"/>
      <c r="D410" s="539">
        <f>IF($N$403="","",IF(OR(ISTEXT($N$401),ISTEXT($N$402),ISTEXT($N$403)),"",IF(OR(1&gt;$N$401,8&gt;$N$402,((8-1)*$N$401+1)&gt;$N$403),"",IF(INDEX($P$403:$W$412,MOD(((8-1)*$N$401+1)-1,10)+1,INT((((8-1)*$N$401+1)-1)/10)+1)="","",INDEX($P$403:$W$412,MOD(((8-1)*$N$401+1)-1,10)+1,INT((((8-1)*$N$401+1)-1)/10)+1)))))</f>
        <v/>
      </c>
      <c r="E410" s="539">
        <f>IF($N$403="","",IF(OR(ISTEXT($N$401),ISTEXT($N$402),ISTEXT($N$403)),"",IF(OR(2&gt;$N$401,8&gt;$N$402,((8-1)*$N$401+2)&gt;$N$403),"",IF(INDEX($P$403:$W$412,MOD(((8-1)*$N$401+2)-1,10)+1,INT((((8-1)*$N$401+2)-1)/10)+1)="","",INDEX($P$403:$W$412,MOD(((8-1)*$N$401+2)-1,10)+1,INT((((8-1)*$N$401+2)-1)/10)+1)))))</f>
        <v/>
      </c>
      <c r="F410" s="539">
        <f>IF($N$403="","",IF(OR(ISTEXT($N$401),ISTEXT($N$402),ISTEXT($N$403)),"",IF(OR(3&gt;$N$401,8&gt;$N$402,((8-1)*$N$401+3)&gt;$N$403),"",IF(INDEX($P$403:$W$412,MOD(((8-1)*$N$401+3)-1,10)+1,INT((((8-1)*$N$401+3)-1)/10)+1)="","",INDEX($P$403:$W$412,MOD(((8-1)*$N$401+3)-1,10)+1,INT((((8-1)*$N$401+3)-1)/10)+1)))))</f>
        <v/>
      </c>
      <c r="G410" s="539">
        <f>IF($N$403="","",IF(OR(ISTEXT($N$401),ISTEXT($N$402),ISTEXT($N$403)),"",IF(OR(4&gt;$N$401,8&gt;$N$402,((8-1)*$N$401+4)&gt;$N$403),"",IF(INDEX($P$403:$W$412,MOD(((8-1)*$N$401+4)-1,10)+1,INT((((8-1)*$N$401+4)-1)/10)+1)="","",INDEX($P$403:$W$412,MOD(((8-1)*$N$401+4)-1,10)+1,INT((((8-1)*$N$401+4)-1)/10)+1)))))</f>
        <v/>
      </c>
      <c r="H410" s="539">
        <f>IF($N$403="","",IF(OR(ISTEXT($N$401),ISTEXT($N$402),ISTEXT($N$403)),"",IF(OR(5&gt;$N$401,8&gt;$N$402,((8-1)*$N$401+5)&gt;$N$403),"",IF(INDEX($P$403:$W$412,MOD(((8-1)*$N$401+5)-1,10)+1,INT((((8-1)*$N$401+5)-1)/10)+1)="","",INDEX($P$403:$W$412,MOD(((8-1)*$N$401+5)-1,10)+1,INT((((8-1)*$N$401+5)-1)/10)+1)))))</f>
        <v/>
      </c>
      <c r="I410" s="539">
        <f>IF($N$403="","",IF(OR(ISTEXT($N$401),ISTEXT($N$402),ISTEXT($N$403)),"",IF(OR(6&gt;$N$401,8&gt;$N$402,((8-1)*$N$401+6)&gt;$N$403),"",IF(INDEX($P$403:$W$412,MOD(((8-1)*$N$401+6)-1,10)+1,INT((((8-1)*$N$401+6)-1)/10)+1)="","",INDEX($P$403:$W$412,MOD(((8-1)*$N$401+6)-1,10)+1,INT((((8-1)*$N$401+6)-1)/10)+1)))))</f>
        <v/>
      </c>
      <c r="J410" s="539">
        <f>IF($N$403="","",IF(OR(ISTEXT($N$401),ISTEXT($N$402),ISTEXT($N$403)),"",IF(OR(7&gt;$N$401,8&gt;$N$402,((8-1)*$N$401+7)&gt;$N$403),"",IF(INDEX($P$403:$W$412,MOD(((8-1)*$N$401+7)-1,10)+1,INT((((8-1)*$N$401+7)-1)/10)+1)="","",INDEX($P$403:$W$412,MOD(((8-1)*$N$401+7)-1,10)+1,INT((((8-1)*$N$401+7)-1)/10)+1)))))</f>
        <v/>
      </c>
      <c r="K410" s="539">
        <f>IF($N$403="","",IF(OR(ISTEXT($N$401),ISTEXT($N$402),ISTEXT($N$403)),"",IF(OR(8&gt;$N$401,8&gt;$N$402,((8-1)*$N$401+8)&gt;$N$403),"",IF(INDEX($P$403:$W$412,MOD(((8-1)*$N$401+8)-1,10)+1,INT((((8-1)*$N$401+8)-1)/10)+1)="","",INDEX($P$403:$W$412,MOD(((8-1)*$N$401+8)-1,10)+1,INT((((8-1)*$N$401+8)-1)/10)+1)))))</f>
        <v/>
      </c>
      <c r="L410" s="539">
        <f>IF($N$403="","",IF(OR(ISTEXT($N$401),ISTEXT($N$402),ISTEXT($N$403)),"",IF(OR(9&gt;$N$401,8&gt;$N$402,((8-1)*$N$401+9)&gt;$N$403),"",IF(INDEX($P$403:$W$412,MOD(((8-1)*$N$401+9)-1,10)+1,INT((((8-1)*$N$401+9)-1)/10)+1)="","",INDEX($P$403:$W$412,MOD(((8-1)*$N$401+9)-1,10)+1,INT((((8-1)*$N$401+9)-1)/10)+1)))))</f>
        <v/>
      </c>
      <c r="M410" s="539">
        <f>IF($N$403="","",IF(OR(ISTEXT($N$401),ISTEXT($N$402),ISTEXT($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IF($G$416="","",IF($D$416="Round",$G$416&amp;""" dia",$G$416&amp;""" x "&amp;$I$416&amp;""""))</f>
        <v/>
      </c>
      <c r="G414" s="173" t="n"/>
      <c r="H414" s="525">
        <f>IF(OR($D$416="",$G$416=""),"",IF($D$416="Round",IF(ISTEXT($G$416),"",ROUND(PI()*(($G$416-2*N($K$416))/2)^2/144,3)),IF($I$416="","",IF(OR(ISTEXT($G$416),ISTEXT($I$416)),"",ROUND(($G$416-2*N($K$416))*($I$416-2*N($K$416))/144,3)))))</f>
        <v/>
      </c>
      <c r="I414" s="189" t="n"/>
      <c r="J414" s="189" t="n"/>
      <c r="K414" s="189">
        <f>IF(N(J414)*N(H414)=0,"",ROUND(N(J414)*N(H414),0))</f>
        <v/>
      </c>
      <c r="L414" s="189">
        <f>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IF($N$416="","",IF($D$416="Round",$N$416&amp;" x 2 axes",IF($N$417="","",$N$416&amp;" x "&amp;$N$417)))</f>
        <v/>
      </c>
      <c r="N416" s="534">
        <f>IF(OR($D$416="",$G$416=""),"",IF($D$416="Round",IF(ISTEXT($G$416),"",IF($G$416&lt;=9,6,IF($G$416&lt;=12,8,10))),IF(ISTEXT($G$416),"",IF($G$416&lt;12,2,MIN(10,MAX(3,ROUNDUP($G$416/6,0)))))))</f>
        <v/>
      </c>
      <c r="P416" s="473" t="inlineStr">
        <is>
          <t>Quick entry – type readings in order (row by row of the grid), down this column then the next:</t>
        </is>
      </c>
    </row>
    <row r="417" ht="13.35" customHeight="1" s="162">
      <c r="B417" s="535" t="inlineStr">
        <is>
          <t>Depth↓ Pos→ (in)</t>
        </is>
      </c>
      <c r="C417" s="414" t="n"/>
      <c r="D417" s="535">
        <f>IF(ISTEXT($N$416),"",IF(OR($D$416="",$G$416="",1&gt;$N$416),"",IF($D$416="Round",IF(ISTEXT($G$416),"",ROUND(IF(1&lt;=$N$416/2,$G$416/2*(1-SQRT(($N$416-2*1+1)/$N$416)),$G$416-$G$416/2*(1-SQRT(($N$416-2*($N$416-1+1)+1)/$N$416))),1)),IF(ISTEXT($G$416),"",ROUND((1-0.5)*$G$416/$N$416,1)))))</f>
        <v/>
      </c>
      <c r="E417" s="535">
        <f>IF(ISTEXT($N$416),"",IF(OR($D$416="",$G$416="",2&gt;$N$416),"",IF($D$416="Round",IF(ISTEXT($G$416),"",ROUND(IF(2&lt;=$N$416/2,$G$416/2*(1-SQRT(($N$416-2*2+1)/$N$416)),$G$416-$G$416/2*(1-SQRT(($N$416-2*($N$416-2+1)+1)/$N$416))),1)),IF(ISTEXT($G$416),"",ROUND((2-0.5)*$G$416/$N$416,1)))))</f>
        <v/>
      </c>
      <c r="F417" s="535">
        <f>IF(ISTEXT($N$416),"",IF(OR($D$416="",$G$416="",3&gt;$N$416),"",IF($D$416="Round",IF(ISTEXT($G$416),"",ROUND(IF(3&lt;=$N$416/2,$G$416/2*(1-SQRT(($N$416-2*3+1)/$N$416)),$G$416-$G$416/2*(1-SQRT(($N$416-2*($N$416-3+1)+1)/$N$416))),1)),IF(ISTEXT($G$416),"",ROUND((3-0.5)*$G$416/$N$416,1)))))</f>
        <v/>
      </c>
      <c r="G417" s="535">
        <f>IF(ISTEXT($N$416),"",IF(OR($D$416="",$G$416="",4&gt;$N$416),"",IF($D$416="Round",IF(ISTEXT($G$416),"",ROUND(IF(4&lt;=$N$416/2,$G$416/2*(1-SQRT(($N$416-2*4+1)/$N$416)),$G$416-$G$416/2*(1-SQRT(($N$416-2*($N$416-4+1)+1)/$N$416))),1)),IF(ISTEXT($G$416),"",ROUND((4-0.5)*$G$416/$N$416,1)))))</f>
        <v/>
      </c>
      <c r="H417" s="535">
        <f>IF(ISTEXT($N$416),"",IF(OR($D$416="",$G$416="",5&gt;$N$416),"",IF($D$416="Round",IF(ISTEXT($G$416),"",ROUND(IF(5&lt;=$N$416/2,$G$416/2*(1-SQRT(($N$416-2*5+1)/$N$416)),$G$416-$G$416/2*(1-SQRT(($N$416-2*($N$416-5+1)+1)/$N$416))),1)),IF(ISTEXT($G$416),"",ROUND((5-0.5)*$G$416/$N$416,1)))))</f>
        <v/>
      </c>
      <c r="I417" s="535">
        <f>IF(ISTEXT($N$416),"",IF(OR($D$416="",$G$416="",6&gt;$N$416),"",IF($D$416="Round",IF(ISTEXT($G$416),"",ROUND(IF(6&lt;=$N$416/2,$G$416/2*(1-SQRT(($N$416-2*6+1)/$N$416)),$G$416-$G$416/2*(1-SQRT(($N$416-2*($N$416-6+1)+1)/$N$416))),1)),IF(ISTEXT($G$416),"",ROUND((6-0.5)*$G$416/$N$416,1)))))</f>
        <v/>
      </c>
      <c r="J417" s="535">
        <f>IF(ISTEXT($N$416),"",IF(OR($D$416="",$G$416="",7&gt;$N$416),"",IF($D$416="Round",IF(ISTEXT($G$416),"",ROUND(IF(7&lt;=$N$416/2,$G$416/2*(1-SQRT(($N$416-2*7+1)/$N$416)),$G$416-$G$416/2*(1-SQRT(($N$416-2*($N$416-7+1)+1)/$N$416))),1)),IF(ISTEXT($G$416),"",ROUND((7-0.5)*$G$416/$N$416,1)))))</f>
        <v/>
      </c>
      <c r="K417" s="535">
        <f>IF(ISTEXT($N$416),"",IF(OR($D$416="",$G$416="",8&gt;$N$416),"",IF($D$416="Round",IF(ISTEXT($G$416),"",ROUND(IF(8&lt;=$N$416/2,$G$416/2*(1-SQRT(($N$416-2*8+1)/$N$416)),$G$416-$G$416/2*(1-SQRT(($N$416-2*($N$416-8+1)+1)/$N$416))),1)),IF(ISTEXT($G$416),"",ROUND((8-0.5)*$G$416/$N$416,1)))))</f>
        <v/>
      </c>
      <c r="L417" s="535">
        <f>IF(ISTEXT($N$416),"",IF(OR($D$416="",$G$416="",9&gt;$N$416),"",IF($D$416="Round",IF(ISTEXT($G$416),"",ROUND(IF(9&lt;=$N$416/2,$G$416/2*(1-SQRT(($N$416-2*9+1)/$N$416)),$G$416-$G$416/2*(1-SQRT(($N$416-2*($N$416-9+1)+1)/$N$416))),1)),IF(ISTEXT($G$416),"",ROUND((9-0.5)*$G$416/$N$416,1)))))</f>
        <v/>
      </c>
      <c r="M417" s="535">
        <f>IF(ISTEXT($N$416),"",IF(OR($D$416="",$G$416="",10&gt;$N$416),"",IF($D$416="Round",IF(ISTEXT($G$416),"",ROUND(IF(10&lt;=$N$416/2,$G$416/2*(1-SQRT(($N$416-2*10+1)/$N$416)),$G$416-$G$416/2*(1-SQRT(($N$416-2*($N$416-10+1)+1)/$N$416))),1)),IF(ISTEXT($G$416),"",ROUND((10-0.5)*$G$416/$N$416,1)))))</f>
        <v/>
      </c>
      <c r="N417" s="534">
        <f>IF(OR($D$416="",$G$416=""),"",IF($D$416="Round",2,IF($I$416="","",IF(ISTEXT($I$416),"",IF($I$416&lt;12,2,MIN(8,MAX(3,ROUNDUP($I$416/6,0))))))))</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IF(OR($D$416="",$G$416=""),"",IF($D$416="Round",IF(1=1,"Axis 1 (0°)",IF(1=2,"Axis 2 (90°)","")),IF(ISTEXT($N$417),"",IF(1&gt;$N$417,"",IF(ISTEXT($I$416),"",ROUND((1-0.5)*$I$416/$N$417,1))))))</f>
        <v/>
      </c>
      <c r="C418" s="538" t="n"/>
      <c r="D418" s="539">
        <f>IF($N$418="","",IF(OR(ISTEXT($N$416),ISTEXT($N$417),ISTEXT($N$418)),"",IF(OR(1&gt;$N$416,1&gt;$N$417,((1-1)*$N$416+1)&gt;$N$418),"",IF(INDEX($P$418:$W$427,MOD(((1-1)*$N$416+1)-1,10)+1,INT((((1-1)*$N$416+1)-1)/10)+1)="","",INDEX($P$418:$W$427,MOD(((1-1)*$N$416+1)-1,10)+1,INT((((1-1)*$N$416+1)-1)/10)+1)))))</f>
        <v/>
      </c>
      <c r="E418" s="539">
        <f>IF($N$418="","",IF(OR(ISTEXT($N$416),ISTEXT($N$417),ISTEXT($N$418)),"",IF(OR(2&gt;$N$416,1&gt;$N$417,((1-1)*$N$416+2)&gt;$N$418),"",IF(INDEX($P$418:$W$427,MOD(((1-1)*$N$416+2)-1,10)+1,INT((((1-1)*$N$416+2)-1)/10)+1)="","",INDEX($P$418:$W$427,MOD(((1-1)*$N$416+2)-1,10)+1,INT((((1-1)*$N$416+2)-1)/10)+1)))))</f>
        <v/>
      </c>
      <c r="F418" s="539">
        <f>IF($N$418="","",IF(OR(ISTEXT($N$416),ISTEXT($N$417),ISTEXT($N$418)),"",IF(OR(3&gt;$N$416,1&gt;$N$417,((1-1)*$N$416+3)&gt;$N$418),"",IF(INDEX($P$418:$W$427,MOD(((1-1)*$N$416+3)-1,10)+1,INT((((1-1)*$N$416+3)-1)/10)+1)="","",INDEX($P$418:$W$427,MOD(((1-1)*$N$416+3)-1,10)+1,INT((((1-1)*$N$416+3)-1)/10)+1)))))</f>
        <v/>
      </c>
      <c r="G418" s="539">
        <f>IF($N$418="","",IF(OR(ISTEXT($N$416),ISTEXT($N$417),ISTEXT($N$418)),"",IF(OR(4&gt;$N$416,1&gt;$N$417,((1-1)*$N$416+4)&gt;$N$418),"",IF(INDEX($P$418:$W$427,MOD(((1-1)*$N$416+4)-1,10)+1,INT((((1-1)*$N$416+4)-1)/10)+1)="","",INDEX($P$418:$W$427,MOD(((1-1)*$N$416+4)-1,10)+1,INT((((1-1)*$N$416+4)-1)/10)+1)))))</f>
        <v/>
      </c>
      <c r="H418" s="539">
        <f>IF($N$418="","",IF(OR(ISTEXT($N$416),ISTEXT($N$417),ISTEXT($N$418)),"",IF(OR(5&gt;$N$416,1&gt;$N$417,((1-1)*$N$416+5)&gt;$N$418),"",IF(INDEX($P$418:$W$427,MOD(((1-1)*$N$416+5)-1,10)+1,INT((((1-1)*$N$416+5)-1)/10)+1)="","",INDEX($P$418:$W$427,MOD(((1-1)*$N$416+5)-1,10)+1,INT((((1-1)*$N$416+5)-1)/10)+1)))))</f>
        <v/>
      </c>
      <c r="I418" s="539">
        <f>IF($N$418="","",IF(OR(ISTEXT($N$416),ISTEXT($N$417),ISTEXT($N$418)),"",IF(OR(6&gt;$N$416,1&gt;$N$417,((1-1)*$N$416+6)&gt;$N$418),"",IF(INDEX($P$418:$W$427,MOD(((1-1)*$N$416+6)-1,10)+1,INT((((1-1)*$N$416+6)-1)/10)+1)="","",INDEX($P$418:$W$427,MOD(((1-1)*$N$416+6)-1,10)+1,INT((((1-1)*$N$416+6)-1)/10)+1)))))</f>
        <v/>
      </c>
      <c r="J418" s="539">
        <f>IF($N$418="","",IF(OR(ISTEXT($N$416),ISTEXT($N$417),ISTEXT($N$418)),"",IF(OR(7&gt;$N$416,1&gt;$N$417,((1-1)*$N$416+7)&gt;$N$418),"",IF(INDEX($P$418:$W$427,MOD(((1-1)*$N$416+7)-1,10)+1,INT((((1-1)*$N$416+7)-1)/10)+1)="","",INDEX($P$418:$W$427,MOD(((1-1)*$N$416+7)-1,10)+1,INT((((1-1)*$N$416+7)-1)/10)+1)))))</f>
        <v/>
      </c>
      <c r="K418" s="539">
        <f>IF($N$418="","",IF(OR(ISTEXT($N$416),ISTEXT($N$417),ISTEXT($N$418)),"",IF(OR(8&gt;$N$416,1&gt;$N$417,((1-1)*$N$416+8)&gt;$N$418),"",IF(INDEX($P$418:$W$427,MOD(((1-1)*$N$416+8)-1,10)+1,INT((((1-1)*$N$416+8)-1)/10)+1)="","",INDEX($P$418:$W$427,MOD(((1-1)*$N$416+8)-1,10)+1,INT((((1-1)*$N$416+8)-1)/10)+1)))))</f>
        <v/>
      </c>
      <c r="L418" s="539">
        <f>IF($N$418="","",IF(OR(ISTEXT($N$416),ISTEXT($N$417),ISTEXT($N$418)),"",IF(OR(9&gt;$N$416,1&gt;$N$417,((1-1)*$N$416+9)&gt;$N$418),"",IF(INDEX($P$418:$W$427,MOD(((1-1)*$N$416+9)-1,10)+1,INT((((1-1)*$N$416+9)-1)/10)+1)="","",INDEX($P$418:$W$427,MOD(((1-1)*$N$416+9)-1,10)+1,INT((((1-1)*$N$416+9)-1)/10)+1)))))</f>
        <v/>
      </c>
      <c r="M418" s="539">
        <f>IF($N$418="","",IF(OR(ISTEXT($N$416),ISTEXT($N$417),ISTEXT($N$418)),"",IF(OR(10&gt;$N$416,1&gt;$N$417,((1-1)*$N$416+10)&gt;$N$418),"",IF(INDEX($P$418:$W$427,MOD(((1-1)*$N$416+10)-1,10)+1,INT((((1-1)*$N$416+10)-1)/10)+1)="","",INDEX($P$418:$W$427,MOD(((1-1)*$N$416+10)-1,10)+1,INT((((1-1)*$N$416+10)-1)/10)+1)))))</f>
        <v/>
      </c>
      <c r="N418" s="534">
        <f>IF(OR(N416="",N417=""),"",IF(OR(ISTEXT(N416),ISTEXT(N417)),"",N416*N417))</f>
        <v/>
      </c>
      <c r="P418" s="540" t="n"/>
      <c r="Q418" s="540" t="n"/>
      <c r="R418" s="540" t="n"/>
      <c r="S418" s="540" t="n"/>
      <c r="T418" s="540" t="n"/>
      <c r="U418" s="540" t="n"/>
      <c r="V418" s="540" t="n"/>
      <c r="W418" s="540" t="n"/>
    </row>
    <row r="419" ht="13.35" customHeight="1" s="162">
      <c r="B419" s="537">
        <f>IF(OR($D$416="",$G$416=""),"",IF($D$416="Round",IF(2=1,"Axis 1 (0°)",IF(2=2,"Axis 2 (90°)","")),IF(ISTEXT($N$417),"",IF(2&gt;$N$417,"",IF(ISTEXT($I$416),"",ROUND((2-0.5)*$I$416/$N$417,1))))))</f>
        <v/>
      </c>
      <c r="C419" s="538" t="n"/>
      <c r="D419" s="539">
        <f>IF($N$418="","",IF(OR(ISTEXT($N$416),ISTEXT($N$417),ISTEXT($N$418)),"",IF(OR(1&gt;$N$416,2&gt;$N$417,((2-1)*$N$416+1)&gt;$N$418),"",IF(INDEX($P$418:$W$427,MOD(((2-1)*$N$416+1)-1,10)+1,INT((((2-1)*$N$416+1)-1)/10)+1)="","",INDEX($P$418:$W$427,MOD(((2-1)*$N$416+1)-1,10)+1,INT((((2-1)*$N$416+1)-1)/10)+1)))))</f>
        <v/>
      </c>
      <c r="E419" s="539">
        <f>IF($N$418="","",IF(OR(ISTEXT($N$416),ISTEXT($N$417),ISTEXT($N$418)),"",IF(OR(2&gt;$N$416,2&gt;$N$417,((2-1)*$N$416+2)&gt;$N$418),"",IF(INDEX($P$418:$W$427,MOD(((2-1)*$N$416+2)-1,10)+1,INT((((2-1)*$N$416+2)-1)/10)+1)="","",INDEX($P$418:$W$427,MOD(((2-1)*$N$416+2)-1,10)+1,INT((((2-1)*$N$416+2)-1)/10)+1)))))</f>
        <v/>
      </c>
      <c r="F419" s="539">
        <f>IF($N$418="","",IF(OR(ISTEXT($N$416),ISTEXT($N$417),ISTEXT($N$418)),"",IF(OR(3&gt;$N$416,2&gt;$N$417,((2-1)*$N$416+3)&gt;$N$418),"",IF(INDEX($P$418:$W$427,MOD(((2-1)*$N$416+3)-1,10)+1,INT((((2-1)*$N$416+3)-1)/10)+1)="","",INDEX($P$418:$W$427,MOD(((2-1)*$N$416+3)-1,10)+1,INT((((2-1)*$N$416+3)-1)/10)+1)))))</f>
        <v/>
      </c>
      <c r="G419" s="539">
        <f>IF($N$418="","",IF(OR(ISTEXT($N$416),ISTEXT($N$417),ISTEXT($N$418)),"",IF(OR(4&gt;$N$416,2&gt;$N$417,((2-1)*$N$416+4)&gt;$N$418),"",IF(INDEX($P$418:$W$427,MOD(((2-1)*$N$416+4)-1,10)+1,INT((((2-1)*$N$416+4)-1)/10)+1)="","",INDEX($P$418:$W$427,MOD(((2-1)*$N$416+4)-1,10)+1,INT((((2-1)*$N$416+4)-1)/10)+1)))))</f>
        <v/>
      </c>
      <c r="H419" s="539">
        <f>IF($N$418="","",IF(OR(ISTEXT($N$416),ISTEXT($N$417),ISTEXT($N$418)),"",IF(OR(5&gt;$N$416,2&gt;$N$417,((2-1)*$N$416+5)&gt;$N$418),"",IF(INDEX($P$418:$W$427,MOD(((2-1)*$N$416+5)-1,10)+1,INT((((2-1)*$N$416+5)-1)/10)+1)="","",INDEX($P$418:$W$427,MOD(((2-1)*$N$416+5)-1,10)+1,INT((((2-1)*$N$416+5)-1)/10)+1)))))</f>
        <v/>
      </c>
      <c r="I419" s="539">
        <f>IF($N$418="","",IF(OR(ISTEXT($N$416),ISTEXT($N$417),ISTEXT($N$418)),"",IF(OR(6&gt;$N$416,2&gt;$N$417,((2-1)*$N$416+6)&gt;$N$418),"",IF(INDEX($P$418:$W$427,MOD(((2-1)*$N$416+6)-1,10)+1,INT((((2-1)*$N$416+6)-1)/10)+1)="","",INDEX($P$418:$W$427,MOD(((2-1)*$N$416+6)-1,10)+1,INT((((2-1)*$N$416+6)-1)/10)+1)))))</f>
        <v/>
      </c>
      <c r="J419" s="539">
        <f>IF($N$418="","",IF(OR(ISTEXT($N$416),ISTEXT($N$417),ISTEXT($N$418)),"",IF(OR(7&gt;$N$416,2&gt;$N$417,((2-1)*$N$416+7)&gt;$N$418),"",IF(INDEX($P$418:$W$427,MOD(((2-1)*$N$416+7)-1,10)+1,INT((((2-1)*$N$416+7)-1)/10)+1)="","",INDEX($P$418:$W$427,MOD(((2-1)*$N$416+7)-1,10)+1,INT((((2-1)*$N$416+7)-1)/10)+1)))))</f>
        <v/>
      </c>
      <c r="K419" s="539">
        <f>IF($N$418="","",IF(OR(ISTEXT($N$416),ISTEXT($N$417),ISTEXT($N$418)),"",IF(OR(8&gt;$N$416,2&gt;$N$417,((2-1)*$N$416+8)&gt;$N$418),"",IF(INDEX($P$418:$W$427,MOD(((2-1)*$N$416+8)-1,10)+1,INT((((2-1)*$N$416+8)-1)/10)+1)="","",INDEX($P$418:$W$427,MOD(((2-1)*$N$416+8)-1,10)+1,INT((((2-1)*$N$416+8)-1)/10)+1)))))</f>
        <v/>
      </c>
      <c r="L419" s="539">
        <f>IF($N$418="","",IF(OR(ISTEXT($N$416),ISTEXT($N$417),ISTEXT($N$418)),"",IF(OR(9&gt;$N$416,2&gt;$N$417,((2-1)*$N$416+9)&gt;$N$418),"",IF(INDEX($P$418:$W$427,MOD(((2-1)*$N$416+9)-1,10)+1,INT((((2-1)*$N$416+9)-1)/10)+1)="","",INDEX($P$418:$W$427,MOD(((2-1)*$N$416+9)-1,10)+1,INT((((2-1)*$N$416+9)-1)/10)+1)))))</f>
        <v/>
      </c>
      <c r="M419" s="539">
        <f>IF($N$418="","",IF(OR(ISTEXT($N$416),ISTEXT($N$417),ISTEXT($N$418)),"",IF(OR(10&gt;$N$416,2&gt;$N$417,((2-1)*$N$416+10)&gt;$N$418),"",IF(INDEX($P$418:$W$427,MOD(((2-1)*$N$416+10)-1,10)+1,INT((((2-1)*$N$416+10)-1)/10)+1)="","",INDEX($P$418:$W$427,MOD(((2-1)*$N$416+10)-1,10)+1,INT((((2-1)*$N$416+10)-1)/10)+1)))))</f>
        <v/>
      </c>
      <c r="P419" s="540" t="n"/>
      <c r="Q419" s="540" t="n"/>
      <c r="R419" s="540" t="n"/>
      <c r="S419" s="540" t="n"/>
      <c r="T419" s="540" t="n"/>
      <c r="U419" s="540" t="n"/>
      <c r="V419" s="540" t="n"/>
      <c r="W419" s="540" t="n"/>
    </row>
    <row r="420" ht="13.35" customHeight="1" s="162">
      <c r="B420" s="537">
        <f>IF(OR($D$416="",$G$416=""),"",IF($D$416="Round",IF(3=1,"Axis 1 (0°)",IF(3=2,"Axis 2 (90°)","")),IF(ISTEXT($N$417),"",IF(3&gt;$N$417,"",IF(ISTEXT($I$416),"",ROUND((3-0.5)*$I$416/$N$417,1))))))</f>
        <v/>
      </c>
      <c r="C420" s="538" t="n"/>
      <c r="D420" s="539">
        <f>IF($N$418="","",IF(OR(ISTEXT($N$416),ISTEXT($N$417),ISTEXT($N$418)),"",IF(OR(1&gt;$N$416,3&gt;$N$417,((3-1)*$N$416+1)&gt;$N$418),"",IF(INDEX($P$418:$W$427,MOD(((3-1)*$N$416+1)-1,10)+1,INT((((3-1)*$N$416+1)-1)/10)+1)="","",INDEX($P$418:$W$427,MOD(((3-1)*$N$416+1)-1,10)+1,INT((((3-1)*$N$416+1)-1)/10)+1)))))</f>
        <v/>
      </c>
      <c r="E420" s="539">
        <f>IF($N$418="","",IF(OR(ISTEXT($N$416),ISTEXT($N$417),ISTEXT($N$418)),"",IF(OR(2&gt;$N$416,3&gt;$N$417,((3-1)*$N$416+2)&gt;$N$418),"",IF(INDEX($P$418:$W$427,MOD(((3-1)*$N$416+2)-1,10)+1,INT((((3-1)*$N$416+2)-1)/10)+1)="","",INDEX($P$418:$W$427,MOD(((3-1)*$N$416+2)-1,10)+1,INT((((3-1)*$N$416+2)-1)/10)+1)))))</f>
        <v/>
      </c>
      <c r="F420" s="539">
        <f>IF($N$418="","",IF(OR(ISTEXT($N$416),ISTEXT($N$417),ISTEXT($N$418)),"",IF(OR(3&gt;$N$416,3&gt;$N$417,((3-1)*$N$416+3)&gt;$N$418),"",IF(INDEX($P$418:$W$427,MOD(((3-1)*$N$416+3)-1,10)+1,INT((((3-1)*$N$416+3)-1)/10)+1)="","",INDEX($P$418:$W$427,MOD(((3-1)*$N$416+3)-1,10)+1,INT((((3-1)*$N$416+3)-1)/10)+1)))))</f>
        <v/>
      </c>
      <c r="G420" s="539">
        <f>IF($N$418="","",IF(OR(ISTEXT($N$416),ISTEXT($N$417),ISTEXT($N$418)),"",IF(OR(4&gt;$N$416,3&gt;$N$417,((3-1)*$N$416+4)&gt;$N$418),"",IF(INDEX($P$418:$W$427,MOD(((3-1)*$N$416+4)-1,10)+1,INT((((3-1)*$N$416+4)-1)/10)+1)="","",INDEX($P$418:$W$427,MOD(((3-1)*$N$416+4)-1,10)+1,INT((((3-1)*$N$416+4)-1)/10)+1)))))</f>
        <v/>
      </c>
      <c r="H420" s="539">
        <f>IF($N$418="","",IF(OR(ISTEXT($N$416),ISTEXT($N$417),ISTEXT($N$418)),"",IF(OR(5&gt;$N$416,3&gt;$N$417,((3-1)*$N$416+5)&gt;$N$418),"",IF(INDEX($P$418:$W$427,MOD(((3-1)*$N$416+5)-1,10)+1,INT((((3-1)*$N$416+5)-1)/10)+1)="","",INDEX($P$418:$W$427,MOD(((3-1)*$N$416+5)-1,10)+1,INT((((3-1)*$N$416+5)-1)/10)+1)))))</f>
        <v/>
      </c>
      <c r="I420" s="539">
        <f>IF($N$418="","",IF(OR(ISTEXT($N$416),ISTEXT($N$417),ISTEXT($N$418)),"",IF(OR(6&gt;$N$416,3&gt;$N$417,((3-1)*$N$416+6)&gt;$N$418),"",IF(INDEX($P$418:$W$427,MOD(((3-1)*$N$416+6)-1,10)+1,INT((((3-1)*$N$416+6)-1)/10)+1)="","",INDEX($P$418:$W$427,MOD(((3-1)*$N$416+6)-1,10)+1,INT((((3-1)*$N$416+6)-1)/10)+1)))))</f>
        <v/>
      </c>
      <c r="J420" s="539">
        <f>IF($N$418="","",IF(OR(ISTEXT($N$416),ISTEXT($N$417),ISTEXT($N$418)),"",IF(OR(7&gt;$N$416,3&gt;$N$417,((3-1)*$N$416+7)&gt;$N$418),"",IF(INDEX($P$418:$W$427,MOD(((3-1)*$N$416+7)-1,10)+1,INT((((3-1)*$N$416+7)-1)/10)+1)="","",INDEX($P$418:$W$427,MOD(((3-1)*$N$416+7)-1,10)+1,INT((((3-1)*$N$416+7)-1)/10)+1)))))</f>
        <v/>
      </c>
      <c r="K420" s="539">
        <f>IF($N$418="","",IF(OR(ISTEXT($N$416),ISTEXT($N$417),ISTEXT($N$418)),"",IF(OR(8&gt;$N$416,3&gt;$N$417,((3-1)*$N$416+8)&gt;$N$418),"",IF(INDEX($P$418:$W$427,MOD(((3-1)*$N$416+8)-1,10)+1,INT((((3-1)*$N$416+8)-1)/10)+1)="","",INDEX($P$418:$W$427,MOD(((3-1)*$N$416+8)-1,10)+1,INT((((3-1)*$N$416+8)-1)/10)+1)))))</f>
        <v/>
      </c>
      <c r="L420" s="539">
        <f>IF($N$418="","",IF(OR(ISTEXT($N$416),ISTEXT($N$417),ISTEXT($N$418)),"",IF(OR(9&gt;$N$416,3&gt;$N$417,((3-1)*$N$416+9)&gt;$N$418),"",IF(INDEX($P$418:$W$427,MOD(((3-1)*$N$416+9)-1,10)+1,INT((((3-1)*$N$416+9)-1)/10)+1)="","",INDEX($P$418:$W$427,MOD(((3-1)*$N$416+9)-1,10)+1,INT((((3-1)*$N$416+9)-1)/10)+1)))))</f>
        <v/>
      </c>
      <c r="M420" s="539">
        <f>IF($N$418="","",IF(OR(ISTEXT($N$416),ISTEXT($N$417),ISTEXT($N$418)),"",IF(OR(10&gt;$N$416,3&gt;$N$417,((3-1)*$N$416+10)&gt;$N$418),"",IF(INDEX($P$418:$W$427,MOD(((3-1)*$N$416+10)-1,10)+1,INT((((3-1)*$N$416+10)-1)/10)+1)="","",INDEX($P$418:$W$427,MOD(((3-1)*$N$416+10)-1,10)+1,INT((((3-1)*$N$416+10)-1)/10)+1)))))</f>
        <v/>
      </c>
      <c r="P420" s="540" t="n"/>
      <c r="Q420" s="540" t="n"/>
      <c r="R420" s="540" t="n"/>
      <c r="S420" s="540" t="n"/>
      <c r="T420" s="540" t="n"/>
      <c r="U420" s="540" t="n"/>
      <c r="V420" s="540" t="n"/>
      <c r="W420" s="540" t="n"/>
    </row>
    <row r="421" ht="13.35" customHeight="1" s="162">
      <c r="B421" s="537">
        <f>IF(OR($D$416="",$G$416=""),"",IF($D$416="Round",IF(4=1,"Axis 1 (0°)",IF(4=2,"Axis 2 (90°)","")),IF(ISTEXT($N$417),"",IF(4&gt;$N$417,"",IF(ISTEXT($I$416),"",ROUND((4-0.5)*$I$416/$N$417,1))))))</f>
        <v/>
      </c>
      <c r="C421" s="538" t="n"/>
      <c r="D421" s="539">
        <f>IF($N$418="","",IF(OR(ISTEXT($N$416),ISTEXT($N$417),ISTEXT($N$418)),"",IF(OR(1&gt;$N$416,4&gt;$N$417,((4-1)*$N$416+1)&gt;$N$418),"",IF(INDEX($P$418:$W$427,MOD(((4-1)*$N$416+1)-1,10)+1,INT((((4-1)*$N$416+1)-1)/10)+1)="","",INDEX($P$418:$W$427,MOD(((4-1)*$N$416+1)-1,10)+1,INT((((4-1)*$N$416+1)-1)/10)+1)))))</f>
        <v/>
      </c>
      <c r="E421" s="539">
        <f>IF($N$418="","",IF(OR(ISTEXT($N$416),ISTEXT($N$417),ISTEXT($N$418)),"",IF(OR(2&gt;$N$416,4&gt;$N$417,((4-1)*$N$416+2)&gt;$N$418),"",IF(INDEX($P$418:$W$427,MOD(((4-1)*$N$416+2)-1,10)+1,INT((((4-1)*$N$416+2)-1)/10)+1)="","",INDEX($P$418:$W$427,MOD(((4-1)*$N$416+2)-1,10)+1,INT((((4-1)*$N$416+2)-1)/10)+1)))))</f>
        <v/>
      </c>
      <c r="F421" s="539">
        <f>IF($N$418="","",IF(OR(ISTEXT($N$416),ISTEXT($N$417),ISTEXT($N$418)),"",IF(OR(3&gt;$N$416,4&gt;$N$417,((4-1)*$N$416+3)&gt;$N$418),"",IF(INDEX($P$418:$W$427,MOD(((4-1)*$N$416+3)-1,10)+1,INT((((4-1)*$N$416+3)-1)/10)+1)="","",INDEX($P$418:$W$427,MOD(((4-1)*$N$416+3)-1,10)+1,INT((((4-1)*$N$416+3)-1)/10)+1)))))</f>
        <v/>
      </c>
      <c r="G421" s="539">
        <f>IF($N$418="","",IF(OR(ISTEXT($N$416),ISTEXT($N$417),ISTEXT($N$418)),"",IF(OR(4&gt;$N$416,4&gt;$N$417,((4-1)*$N$416+4)&gt;$N$418),"",IF(INDEX($P$418:$W$427,MOD(((4-1)*$N$416+4)-1,10)+1,INT((((4-1)*$N$416+4)-1)/10)+1)="","",INDEX($P$418:$W$427,MOD(((4-1)*$N$416+4)-1,10)+1,INT((((4-1)*$N$416+4)-1)/10)+1)))))</f>
        <v/>
      </c>
      <c r="H421" s="539">
        <f>IF($N$418="","",IF(OR(ISTEXT($N$416),ISTEXT($N$417),ISTEXT($N$418)),"",IF(OR(5&gt;$N$416,4&gt;$N$417,((4-1)*$N$416+5)&gt;$N$418),"",IF(INDEX($P$418:$W$427,MOD(((4-1)*$N$416+5)-1,10)+1,INT((((4-1)*$N$416+5)-1)/10)+1)="","",INDEX($P$418:$W$427,MOD(((4-1)*$N$416+5)-1,10)+1,INT((((4-1)*$N$416+5)-1)/10)+1)))))</f>
        <v/>
      </c>
      <c r="I421" s="539">
        <f>IF($N$418="","",IF(OR(ISTEXT($N$416),ISTEXT($N$417),ISTEXT($N$418)),"",IF(OR(6&gt;$N$416,4&gt;$N$417,((4-1)*$N$416+6)&gt;$N$418),"",IF(INDEX($P$418:$W$427,MOD(((4-1)*$N$416+6)-1,10)+1,INT((((4-1)*$N$416+6)-1)/10)+1)="","",INDEX($P$418:$W$427,MOD(((4-1)*$N$416+6)-1,10)+1,INT((((4-1)*$N$416+6)-1)/10)+1)))))</f>
        <v/>
      </c>
      <c r="J421" s="539">
        <f>IF($N$418="","",IF(OR(ISTEXT($N$416),ISTEXT($N$417),ISTEXT($N$418)),"",IF(OR(7&gt;$N$416,4&gt;$N$417,((4-1)*$N$416+7)&gt;$N$418),"",IF(INDEX($P$418:$W$427,MOD(((4-1)*$N$416+7)-1,10)+1,INT((((4-1)*$N$416+7)-1)/10)+1)="","",INDEX($P$418:$W$427,MOD(((4-1)*$N$416+7)-1,10)+1,INT((((4-1)*$N$416+7)-1)/10)+1)))))</f>
        <v/>
      </c>
      <c r="K421" s="539">
        <f>IF($N$418="","",IF(OR(ISTEXT($N$416),ISTEXT($N$417),ISTEXT($N$418)),"",IF(OR(8&gt;$N$416,4&gt;$N$417,((4-1)*$N$416+8)&gt;$N$418),"",IF(INDEX($P$418:$W$427,MOD(((4-1)*$N$416+8)-1,10)+1,INT((((4-1)*$N$416+8)-1)/10)+1)="","",INDEX($P$418:$W$427,MOD(((4-1)*$N$416+8)-1,10)+1,INT((((4-1)*$N$416+8)-1)/10)+1)))))</f>
        <v/>
      </c>
      <c r="L421" s="539">
        <f>IF($N$418="","",IF(OR(ISTEXT($N$416),ISTEXT($N$417),ISTEXT($N$418)),"",IF(OR(9&gt;$N$416,4&gt;$N$417,((4-1)*$N$416+9)&gt;$N$418),"",IF(INDEX($P$418:$W$427,MOD(((4-1)*$N$416+9)-1,10)+1,INT((((4-1)*$N$416+9)-1)/10)+1)="","",INDEX($P$418:$W$427,MOD(((4-1)*$N$416+9)-1,10)+1,INT((((4-1)*$N$416+9)-1)/10)+1)))))</f>
        <v/>
      </c>
      <c r="M421" s="539">
        <f>IF($N$418="","",IF(OR(ISTEXT($N$416),ISTEXT($N$417),ISTEXT($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IF(OR($D$416="",$G$416=""),"",IF($D$416="Round",IF(5=1,"Axis 1 (0°)",IF(5=2,"Axis 2 (90°)","")),IF(ISTEXT($N$417),"",IF(5&gt;$N$417,"",IF(ISTEXT($I$416),"",ROUND((5-0.5)*$I$416/$N$417,1))))))</f>
        <v/>
      </c>
      <c r="C422" s="538" t="n"/>
      <c r="D422" s="539">
        <f>IF($N$418="","",IF(OR(ISTEXT($N$416),ISTEXT($N$417),ISTEXT($N$418)),"",IF(OR(1&gt;$N$416,5&gt;$N$417,((5-1)*$N$416+1)&gt;$N$418),"",IF(INDEX($P$418:$W$427,MOD(((5-1)*$N$416+1)-1,10)+1,INT((((5-1)*$N$416+1)-1)/10)+1)="","",INDEX($P$418:$W$427,MOD(((5-1)*$N$416+1)-1,10)+1,INT((((5-1)*$N$416+1)-1)/10)+1)))))</f>
        <v/>
      </c>
      <c r="E422" s="539">
        <f>IF($N$418="","",IF(OR(ISTEXT($N$416),ISTEXT($N$417),ISTEXT($N$418)),"",IF(OR(2&gt;$N$416,5&gt;$N$417,((5-1)*$N$416+2)&gt;$N$418),"",IF(INDEX($P$418:$W$427,MOD(((5-1)*$N$416+2)-1,10)+1,INT((((5-1)*$N$416+2)-1)/10)+1)="","",INDEX($P$418:$W$427,MOD(((5-1)*$N$416+2)-1,10)+1,INT((((5-1)*$N$416+2)-1)/10)+1)))))</f>
        <v/>
      </c>
      <c r="F422" s="539">
        <f>IF($N$418="","",IF(OR(ISTEXT($N$416),ISTEXT($N$417),ISTEXT($N$418)),"",IF(OR(3&gt;$N$416,5&gt;$N$417,((5-1)*$N$416+3)&gt;$N$418),"",IF(INDEX($P$418:$W$427,MOD(((5-1)*$N$416+3)-1,10)+1,INT((((5-1)*$N$416+3)-1)/10)+1)="","",INDEX($P$418:$W$427,MOD(((5-1)*$N$416+3)-1,10)+1,INT((((5-1)*$N$416+3)-1)/10)+1)))))</f>
        <v/>
      </c>
      <c r="G422" s="539">
        <f>IF($N$418="","",IF(OR(ISTEXT($N$416),ISTEXT($N$417),ISTEXT($N$418)),"",IF(OR(4&gt;$N$416,5&gt;$N$417,((5-1)*$N$416+4)&gt;$N$418),"",IF(INDEX($P$418:$W$427,MOD(((5-1)*$N$416+4)-1,10)+1,INT((((5-1)*$N$416+4)-1)/10)+1)="","",INDEX($P$418:$W$427,MOD(((5-1)*$N$416+4)-1,10)+1,INT((((5-1)*$N$416+4)-1)/10)+1)))))</f>
        <v/>
      </c>
      <c r="H422" s="539">
        <f>IF($N$418="","",IF(OR(ISTEXT($N$416),ISTEXT($N$417),ISTEXT($N$418)),"",IF(OR(5&gt;$N$416,5&gt;$N$417,((5-1)*$N$416+5)&gt;$N$418),"",IF(INDEX($P$418:$W$427,MOD(((5-1)*$N$416+5)-1,10)+1,INT((((5-1)*$N$416+5)-1)/10)+1)="","",INDEX($P$418:$W$427,MOD(((5-1)*$N$416+5)-1,10)+1,INT((((5-1)*$N$416+5)-1)/10)+1)))))</f>
        <v/>
      </c>
      <c r="I422" s="539">
        <f>IF($N$418="","",IF(OR(ISTEXT($N$416),ISTEXT($N$417),ISTEXT($N$418)),"",IF(OR(6&gt;$N$416,5&gt;$N$417,((5-1)*$N$416+6)&gt;$N$418),"",IF(INDEX($P$418:$W$427,MOD(((5-1)*$N$416+6)-1,10)+1,INT((((5-1)*$N$416+6)-1)/10)+1)="","",INDEX($P$418:$W$427,MOD(((5-1)*$N$416+6)-1,10)+1,INT((((5-1)*$N$416+6)-1)/10)+1)))))</f>
        <v/>
      </c>
      <c r="J422" s="539">
        <f>IF($N$418="","",IF(OR(ISTEXT($N$416),ISTEXT($N$417),ISTEXT($N$418)),"",IF(OR(7&gt;$N$416,5&gt;$N$417,((5-1)*$N$416+7)&gt;$N$418),"",IF(INDEX($P$418:$W$427,MOD(((5-1)*$N$416+7)-1,10)+1,INT((((5-1)*$N$416+7)-1)/10)+1)="","",INDEX($P$418:$W$427,MOD(((5-1)*$N$416+7)-1,10)+1,INT((((5-1)*$N$416+7)-1)/10)+1)))))</f>
        <v/>
      </c>
      <c r="K422" s="539">
        <f>IF($N$418="","",IF(OR(ISTEXT($N$416),ISTEXT($N$417),ISTEXT($N$418)),"",IF(OR(8&gt;$N$416,5&gt;$N$417,((5-1)*$N$416+8)&gt;$N$418),"",IF(INDEX($P$418:$W$427,MOD(((5-1)*$N$416+8)-1,10)+1,INT((((5-1)*$N$416+8)-1)/10)+1)="","",INDEX($P$418:$W$427,MOD(((5-1)*$N$416+8)-1,10)+1,INT((((5-1)*$N$416+8)-1)/10)+1)))))</f>
        <v/>
      </c>
      <c r="L422" s="539">
        <f>IF($N$418="","",IF(OR(ISTEXT($N$416),ISTEXT($N$417),ISTEXT($N$418)),"",IF(OR(9&gt;$N$416,5&gt;$N$417,((5-1)*$N$416+9)&gt;$N$418),"",IF(INDEX($P$418:$W$427,MOD(((5-1)*$N$416+9)-1,10)+1,INT((((5-1)*$N$416+9)-1)/10)+1)="","",INDEX($P$418:$W$427,MOD(((5-1)*$N$416+9)-1,10)+1,INT((((5-1)*$N$416+9)-1)/10)+1)))))</f>
        <v/>
      </c>
      <c r="M422" s="539">
        <f>IF($N$418="","",IF(OR(ISTEXT($N$416),ISTEXT($N$417),ISTEXT($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IF(OR($D$416="",$G$416=""),"",IF($D$416="Round",IF(6=1,"Axis 1 (0°)",IF(6=2,"Axis 2 (90°)","")),IF(ISTEXT($N$417),"",IF(6&gt;$N$417,"",IF(ISTEXT($I$416),"",ROUND((6-0.5)*$I$416/$N$417,1))))))</f>
        <v/>
      </c>
      <c r="C423" s="538" t="n"/>
      <c r="D423" s="539">
        <f>IF($N$418="","",IF(OR(ISTEXT($N$416),ISTEXT($N$417),ISTEXT($N$418)),"",IF(OR(1&gt;$N$416,6&gt;$N$417,((6-1)*$N$416+1)&gt;$N$418),"",IF(INDEX($P$418:$W$427,MOD(((6-1)*$N$416+1)-1,10)+1,INT((((6-1)*$N$416+1)-1)/10)+1)="","",INDEX($P$418:$W$427,MOD(((6-1)*$N$416+1)-1,10)+1,INT((((6-1)*$N$416+1)-1)/10)+1)))))</f>
        <v/>
      </c>
      <c r="E423" s="539">
        <f>IF($N$418="","",IF(OR(ISTEXT($N$416),ISTEXT($N$417),ISTEXT($N$418)),"",IF(OR(2&gt;$N$416,6&gt;$N$417,((6-1)*$N$416+2)&gt;$N$418),"",IF(INDEX($P$418:$W$427,MOD(((6-1)*$N$416+2)-1,10)+1,INT((((6-1)*$N$416+2)-1)/10)+1)="","",INDEX($P$418:$W$427,MOD(((6-1)*$N$416+2)-1,10)+1,INT((((6-1)*$N$416+2)-1)/10)+1)))))</f>
        <v/>
      </c>
      <c r="F423" s="539">
        <f>IF($N$418="","",IF(OR(ISTEXT($N$416),ISTEXT($N$417),ISTEXT($N$418)),"",IF(OR(3&gt;$N$416,6&gt;$N$417,((6-1)*$N$416+3)&gt;$N$418),"",IF(INDEX($P$418:$W$427,MOD(((6-1)*$N$416+3)-1,10)+1,INT((((6-1)*$N$416+3)-1)/10)+1)="","",INDEX($P$418:$W$427,MOD(((6-1)*$N$416+3)-1,10)+1,INT((((6-1)*$N$416+3)-1)/10)+1)))))</f>
        <v/>
      </c>
      <c r="G423" s="539">
        <f>IF($N$418="","",IF(OR(ISTEXT($N$416),ISTEXT($N$417),ISTEXT($N$418)),"",IF(OR(4&gt;$N$416,6&gt;$N$417,((6-1)*$N$416+4)&gt;$N$418),"",IF(INDEX($P$418:$W$427,MOD(((6-1)*$N$416+4)-1,10)+1,INT((((6-1)*$N$416+4)-1)/10)+1)="","",INDEX($P$418:$W$427,MOD(((6-1)*$N$416+4)-1,10)+1,INT((((6-1)*$N$416+4)-1)/10)+1)))))</f>
        <v/>
      </c>
      <c r="H423" s="539">
        <f>IF($N$418="","",IF(OR(ISTEXT($N$416),ISTEXT($N$417),ISTEXT($N$418)),"",IF(OR(5&gt;$N$416,6&gt;$N$417,((6-1)*$N$416+5)&gt;$N$418),"",IF(INDEX($P$418:$W$427,MOD(((6-1)*$N$416+5)-1,10)+1,INT((((6-1)*$N$416+5)-1)/10)+1)="","",INDEX($P$418:$W$427,MOD(((6-1)*$N$416+5)-1,10)+1,INT((((6-1)*$N$416+5)-1)/10)+1)))))</f>
        <v/>
      </c>
      <c r="I423" s="539">
        <f>IF($N$418="","",IF(OR(ISTEXT($N$416),ISTEXT($N$417),ISTEXT($N$418)),"",IF(OR(6&gt;$N$416,6&gt;$N$417,((6-1)*$N$416+6)&gt;$N$418),"",IF(INDEX($P$418:$W$427,MOD(((6-1)*$N$416+6)-1,10)+1,INT((((6-1)*$N$416+6)-1)/10)+1)="","",INDEX($P$418:$W$427,MOD(((6-1)*$N$416+6)-1,10)+1,INT((((6-1)*$N$416+6)-1)/10)+1)))))</f>
        <v/>
      </c>
      <c r="J423" s="539">
        <f>IF($N$418="","",IF(OR(ISTEXT($N$416),ISTEXT($N$417),ISTEXT($N$418)),"",IF(OR(7&gt;$N$416,6&gt;$N$417,((6-1)*$N$416+7)&gt;$N$418),"",IF(INDEX($P$418:$W$427,MOD(((6-1)*$N$416+7)-1,10)+1,INT((((6-1)*$N$416+7)-1)/10)+1)="","",INDEX($P$418:$W$427,MOD(((6-1)*$N$416+7)-1,10)+1,INT((((6-1)*$N$416+7)-1)/10)+1)))))</f>
        <v/>
      </c>
      <c r="K423" s="539">
        <f>IF($N$418="","",IF(OR(ISTEXT($N$416),ISTEXT($N$417),ISTEXT($N$418)),"",IF(OR(8&gt;$N$416,6&gt;$N$417,((6-1)*$N$416+8)&gt;$N$418),"",IF(INDEX($P$418:$W$427,MOD(((6-1)*$N$416+8)-1,10)+1,INT((((6-1)*$N$416+8)-1)/10)+1)="","",INDEX($P$418:$W$427,MOD(((6-1)*$N$416+8)-1,10)+1,INT((((6-1)*$N$416+8)-1)/10)+1)))))</f>
        <v/>
      </c>
      <c r="L423" s="539">
        <f>IF($N$418="","",IF(OR(ISTEXT($N$416),ISTEXT($N$417),ISTEXT($N$418)),"",IF(OR(9&gt;$N$416,6&gt;$N$417,((6-1)*$N$416+9)&gt;$N$418),"",IF(INDEX($P$418:$W$427,MOD(((6-1)*$N$416+9)-1,10)+1,INT((((6-1)*$N$416+9)-1)/10)+1)="","",INDEX($P$418:$W$427,MOD(((6-1)*$N$416+9)-1,10)+1,INT((((6-1)*$N$416+9)-1)/10)+1)))))</f>
        <v/>
      </c>
      <c r="M423" s="539">
        <f>IF($N$418="","",IF(OR(ISTEXT($N$416),ISTEXT($N$417),ISTEXT($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IF(OR($D$416="",$G$416=""),"",IF($D$416="Round",IF(7=1,"Axis 1 (0°)",IF(7=2,"Axis 2 (90°)","")),IF(ISTEXT($N$417),"",IF(7&gt;$N$417,"",IF(ISTEXT($I$416),"",ROUND((7-0.5)*$I$416/$N$417,1))))))</f>
        <v/>
      </c>
      <c r="C424" s="538" t="n"/>
      <c r="D424" s="539">
        <f>IF($N$418="","",IF(OR(ISTEXT($N$416),ISTEXT($N$417),ISTEXT($N$418)),"",IF(OR(1&gt;$N$416,7&gt;$N$417,((7-1)*$N$416+1)&gt;$N$418),"",IF(INDEX($P$418:$W$427,MOD(((7-1)*$N$416+1)-1,10)+1,INT((((7-1)*$N$416+1)-1)/10)+1)="","",INDEX($P$418:$W$427,MOD(((7-1)*$N$416+1)-1,10)+1,INT((((7-1)*$N$416+1)-1)/10)+1)))))</f>
        <v/>
      </c>
      <c r="E424" s="539">
        <f>IF($N$418="","",IF(OR(ISTEXT($N$416),ISTEXT($N$417),ISTEXT($N$418)),"",IF(OR(2&gt;$N$416,7&gt;$N$417,((7-1)*$N$416+2)&gt;$N$418),"",IF(INDEX($P$418:$W$427,MOD(((7-1)*$N$416+2)-1,10)+1,INT((((7-1)*$N$416+2)-1)/10)+1)="","",INDEX($P$418:$W$427,MOD(((7-1)*$N$416+2)-1,10)+1,INT((((7-1)*$N$416+2)-1)/10)+1)))))</f>
        <v/>
      </c>
      <c r="F424" s="539">
        <f>IF($N$418="","",IF(OR(ISTEXT($N$416),ISTEXT($N$417),ISTEXT($N$418)),"",IF(OR(3&gt;$N$416,7&gt;$N$417,((7-1)*$N$416+3)&gt;$N$418),"",IF(INDEX($P$418:$W$427,MOD(((7-1)*$N$416+3)-1,10)+1,INT((((7-1)*$N$416+3)-1)/10)+1)="","",INDEX($P$418:$W$427,MOD(((7-1)*$N$416+3)-1,10)+1,INT((((7-1)*$N$416+3)-1)/10)+1)))))</f>
        <v/>
      </c>
      <c r="G424" s="539">
        <f>IF($N$418="","",IF(OR(ISTEXT($N$416),ISTEXT($N$417),ISTEXT($N$418)),"",IF(OR(4&gt;$N$416,7&gt;$N$417,((7-1)*$N$416+4)&gt;$N$418),"",IF(INDEX($P$418:$W$427,MOD(((7-1)*$N$416+4)-1,10)+1,INT((((7-1)*$N$416+4)-1)/10)+1)="","",INDEX($P$418:$W$427,MOD(((7-1)*$N$416+4)-1,10)+1,INT((((7-1)*$N$416+4)-1)/10)+1)))))</f>
        <v/>
      </c>
      <c r="H424" s="539">
        <f>IF($N$418="","",IF(OR(ISTEXT($N$416),ISTEXT($N$417),ISTEXT($N$418)),"",IF(OR(5&gt;$N$416,7&gt;$N$417,((7-1)*$N$416+5)&gt;$N$418),"",IF(INDEX($P$418:$W$427,MOD(((7-1)*$N$416+5)-1,10)+1,INT((((7-1)*$N$416+5)-1)/10)+1)="","",INDEX($P$418:$W$427,MOD(((7-1)*$N$416+5)-1,10)+1,INT((((7-1)*$N$416+5)-1)/10)+1)))))</f>
        <v/>
      </c>
      <c r="I424" s="539">
        <f>IF($N$418="","",IF(OR(ISTEXT($N$416),ISTEXT($N$417),ISTEXT($N$418)),"",IF(OR(6&gt;$N$416,7&gt;$N$417,((7-1)*$N$416+6)&gt;$N$418),"",IF(INDEX($P$418:$W$427,MOD(((7-1)*$N$416+6)-1,10)+1,INT((((7-1)*$N$416+6)-1)/10)+1)="","",INDEX($P$418:$W$427,MOD(((7-1)*$N$416+6)-1,10)+1,INT((((7-1)*$N$416+6)-1)/10)+1)))))</f>
        <v/>
      </c>
      <c r="J424" s="539">
        <f>IF($N$418="","",IF(OR(ISTEXT($N$416),ISTEXT($N$417),ISTEXT($N$418)),"",IF(OR(7&gt;$N$416,7&gt;$N$417,((7-1)*$N$416+7)&gt;$N$418),"",IF(INDEX($P$418:$W$427,MOD(((7-1)*$N$416+7)-1,10)+1,INT((((7-1)*$N$416+7)-1)/10)+1)="","",INDEX($P$418:$W$427,MOD(((7-1)*$N$416+7)-1,10)+1,INT((((7-1)*$N$416+7)-1)/10)+1)))))</f>
        <v/>
      </c>
      <c r="K424" s="539">
        <f>IF($N$418="","",IF(OR(ISTEXT($N$416),ISTEXT($N$417),ISTEXT($N$418)),"",IF(OR(8&gt;$N$416,7&gt;$N$417,((7-1)*$N$416+8)&gt;$N$418),"",IF(INDEX($P$418:$W$427,MOD(((7-1)*$N$416+8)-1,10)+1,INT((((7-1)*$N$416+8)-1)/10)+1)="","",INDEX($P$418:$W$427,MOD(((7-1)*$N$416+8)-1,10)+1,INT((((7-1)*$N$416+8)-1)/10)+1)))))</f>
        <v/>
      </c>
      <c r="L424" s="539">
        <f>IF($N$418="","",IF(OR(ISTEXT($N$416),ISTEXT($N$417),ISTEXT($N$418)),"",IF(OR(9&gt;$N$416,7&gt;$N$417,((7-1)*$N$416+9)&gt;$N$418),"",IF(INDEX($P$418:$W$427,MOD(((7-1)*$N$416+9)-1,10)+1,INT((((7-1)*$N$416+9)-1)/10)+1)="","",INDEX($P$418:$W$427,MOD(((7-1)*$N$416+9)-1,10)+1,INT((((7-1)*$N$416+9)-1)/10)+1)))))</f>
        <v/>
      </c>
      <c r="M424" s="539">
        <f>IF($N$418="","",IF(OR(ISTEXT($N$416),ISTEXT($N$417),ISTEXT($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IF(OR($D$416="",$G$416=""),"",IF($D$416="Round",IF(8=1,"Axis 1 (0°)",IF(8=2,"Axis 2 (90°)","")),IF(ISTEXT($N$417),"",IF(8&gt;$N$417,"",IF(ISTEXT($I$416),"",ROUND((8-0.5)*$I$416/$N$417,1))))))</f>
        <v/>
      </c>
      <c r="C425" s="538" t="n"/>
      <c r="D425" s="539">
        <f>IF($N$418="","",IF(OR(ISTEXT($N$416),ISTEXT($N$417),ISTEXT($N$418)),"",IF(OR(1&gt;$N$416,8&gt;$N$417,((8-1)*$N$416+1)&gt;$N$418),"",IF(INDEX($P$418:$W$427,MOD(((8-1)*$N$416+1)-1,10)+1,INT((((8-1)*$N$416+1)-1)/10)+1)="","",INDEX($P$418:$W$427,MOD(((8-1)*$N$416+1)-1,10)+1,INT((((8-1)*$N$416+1)-1)/10)+1)))))</f>
        <v/>
      </c>
      <c r="E425" s="539">
        <f>IF($N$418="","",IF(OR(ISTEXT($N$416),ISTEXT($N$417),ISTEXT($N$418)),"",IF(OR(2&gt;$N$416,8&gt;$N$417,((8-1)*$N$416+2)&gt;$N$418),"",IF(INDEX($P$418:$W$427,MOD(((8-1)*$N$416+2)-1,10)+1,INT((((8-1)*$N$416+2)-1)/10)+1)="","",INDEX($P$418:$W$427,MOD(((8-1)*$N$416+2)-1,10)+1,INT((((8-1)*$N$416+2)-1)/10)+1)))))</f>
        <v/>
      </c>
      <c r="F425" s="539">
        <f>IF($N$418="","",IF(OR(ISTEXT($N$416),ISTEXT($N$417),ISTEXT($N$418)),"",IF(OR(3&gt;$N$416,8&gt;$N$417,((8-1)*$N$416+3)&gt;$N$418),"",IF(INDEX($P$418:$W$427,MOD(((8-1)*$N$416+3)-1,10)+1,INT((((8-1)*$N$416+3)-1)/10)+1)="","",INDEX($P$418:$W$427,MOD(((8-1)*$N$416+3)-1,10)+1,INT((((8-1)*$N$416+3)-1)/10)+1)))))</f>
        <v/>
      </c>
      <c r="G425" s="539">
        <f>IF($N$418="","",IF(OR(ISTEXT($N$416),ISTEXT($N$417),ISTEXT($N$418)),"",IF(OR(4&gt;$N$416,8&gt;$N$417,((8-1)*$N$416+4)&gt;$N$418),"",IF(INDEX($P$418:$W$427,MOD(((8-1)*$N$416+4)-1,10)+1,INT((((8-1)*$N$416+4)-1)/10)+1)="","",INDEX($P$418:$W$427,MOD(((8-1)*$N$416+4)-1,10)+1,INT((((8-1)*$N$416+4)-1)/10)+1)))))</f>
        <v/>
      </c>
      <c r="H425" s="539">
        <f>IF($N$418="","",IF(OR(ISTEXT($N$416),ISTEXT($N$417),ISTEXT($N$418)),"",IF(OR(5&gt;$N$416,8&gt;$N$417,((8-1)*$N$416+5)&gt;$N$418),"",IF(INDEX($P$418:$W$427,MOD(((8-1)*$N$416+5)-1,10)+1,INT((((8-1)*$N$416+5)-1)/10)+1)="","",INDEX($P$418:$W$427,MOD(((8-1)*$N$416+5)-1,10)+1,INT((((8-1)*$N$416+5)-1)/10)+1)))))</f>
        <v/>
      </c>
      <c r="I425" s="539">
        <f>IF($N$418="","",IF(OR(ISTEXT($N$416),ISTEXT($N$417),ISTEXT($N$418)),"",IF(OR(6&gt;$N$416,8&gt;$N$417,((8-1)*$N$416+6)&gt;$N$418),"",IF(INDEX($P$418:$W$427,MOD(((8-1)*$N$416+6)-1,10)+1,INT((((8-1)*$N$416+6)-1)/10)+1)="","",INDEX($P$418:$W$427,MOD(((8-1)*$N$416+6)-1,10)+1,INT((((8-1)*$N$416+6)-1)/10)+1)))))</f>
        <v/>
      </c>
      <c r="J425" s="539">
        <f>IF($N$418="","",IF(OR(ISTEXT($N$416),ISTEXT($N$417),ISTEXT($N$418)),"",IF(OR(7&gt;$N$416,8&gt;$N$417,((8-1)*$N$416+7)&gt;$N$418),"",IF(INDEX($P$418:$W$427,MOD(((8-1)*$N$416+7)-1,10)+1,INT((((8-1)*$N$416+7)-1)/10)+1)="","",INDEX($P$418:$W$427,MOD(((8-1)*$N$416+7)-1,10)+1,INT((((8-1)*$N$416+7)-1)/10)+1)))))</f>
        <v/>
      </c>
      <c r="K425" s="539">
        <f>IF($N$418="","",IF(OR(ISTEXT($N$416),ISTEXT($N$417),ISTEXT($N$418)),"",IF(OR(8&gt;$N$416,8&gt;$N$417,((8-1)*$N$416+8)&gt;$N$418),"",IF(INDEX($P$418:$W$427,MOD(((8-1)*$N$416+8)-1,10)+1,INT((((8-1)*$N$416+8)-1)/10)+1)="","",INDEX($P$418:$W$427,MOD(((8-1)*$N$416+8)-1,10)+1,INT((((8-1)*$N$416+8)-1)/10)+1)))))</f>
        <v/>
      </c>
      <c r="L425" s="539">
        <f>IF($N$418="","",IF(OR(ISTEXT($N$416),ISTEXT($N$417),ISTEXT($N$418)),"",IF(OR(9&gt;$N$416,8&gt;$N$417,((8-1)*$N$416+9)&gt;$N$418),"",IF(INDEX($P$418:$W$427,MOD(((8-1)*$N$416+9)-1,10)+1,INT((((8-1)*$N$416+9)-1)/10)+1)="","",INDEX($P$418:$W$427,MOD(((8-1)*$N$416+9)-1,10)+1,INT((((8-1)*$N$416+9)-1)/10)+1)))))</f>
        <v/>
      </c>
      <c r="M425" s="539">
        <f>IF($N$418="","",IF(OR(ISTEXT($N$416),ISTEXT($N$417),ISTEXT($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IF($G$431="","",IF($D$431="Round",$G$431&amp;""" dia",$G$431&amp;""" x "&amp;$I$431&amp;""""))</f>
        <v/>
      </c>
      <c r="G429" s="173" t="n"/>
      <c r="H429" s="525">
        <f>IF(OR($D$431="",$G$431=""),"",IF($D$431="Round",IF(ISTEXT($G$431),"",ROUND(PI()*(($G$431-2*N($K$431))/2)^2/144,3)),IF($I$431="","",IF(OR(ISTEXT($G$431),ISTEXT($I$431)),"",ROUND(($G$431-2*N($K$431))*($I$431-2*N($K$431))/144,3)))))</f>
        <v/>
      </c>
      <c r="I429" s="189" t="n"/>
      <c r="J429" s="189" t="n"/>
      <c r="K429" s="189">
        <f>IF(N(J429)*N(H429)=0,"",ROUND(N(J429)*N(H429),0))</f>
        <v/>
      </c>
      <c r="L429" s="189">
        <f>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IF($N$431="","",IF($D$431="Round",$N$431&amp;" x 2 axes",IF($N$432="","",$N$431&amp;" x "&amp;$N$432)))</f>
        <v/>
      </c>
      <c r="N431" s="534">
        <f>IF(OR($D$431="",$G$431=""),"",IF($D$431="Round",IF(ISTEXT($G$431),"",IF($G$431&lt;=9,6,IF($G$431&lt;=12,8,10))),IF(ISTEXT($G$431),"",IF($G$431&lt;12,2,MIN(10,MAX(3,ROUNDUP($G$431/6,0)))))))</f>
        <v/>
      </c>
      <c r="P431" s="473" t="inlineStr">
        <is>
          <t>Quick entry – type readings in order (row by row of the grid), down this column then the next:</t>
        </is>
      </c>
    </row>
    <row r="432" ht="13.35" customHeight="1" s="162">
      <c r="B432" s="535" t="inlineStr">
        <is>
          <t>Depth↓ Pos→ (in)</t>
        </is>
      </c>
      <c r="C432" s="414" t="n"/>
      <c r="D432" s="535">
        <f>IF(ISTEXT($N$431),"",IF(OR($D$431="",$G$431="",1&gt;$N$431),"",IF($D$431="Round",IF(ISTEXT($G$431),"",ROUND(IF(1&lt;=$N$431/2,$G$431/2*(1-SQRT(($N$431-2*1+1)/$N$431)),$G$431-$G$431/2*(1-SQRT(($N$431-2*($N$431-1+1)+1)/$N$431))),1)),IF(ISTEXT($G$431),"",ROUND((1-0.5)*$G$431/$N$431,1)))))</f>
        <v/>
      </c>
      <c r="E432" s="535">
        <f>IF(ISTEXT($N$431),"",IF(OR($D$431="",$G$431="",2&gt;$N$431),"",IF($D$431="Round",IF(ISTEXT($G$431),"",ROUND(IF(2&lt;=$N$431/2,$G$431/2*(1-SQRT(($N$431-2*2+1)/$N$431)),$G$431-$G$431/2*(1-SQRT(($N$431-2*($N$431-2+1)+1)/$N$431))),1)),IF(ISTEXT($G$431),"",ROUND((2-0.5)*$G$431/$N$431,1)))))</f>
        <v/>
      </c>
      <c r="F432" s="535">
        <f>IF(ISTEXT($N$431),"",IF(OR($D$431="",$G$431="",3&gt;$N$431),"",IF($D$431="Round",IF(ISTEXT($G$431),"",ROUND(IF(3&lt;=$N$431/2,$G$431/2*(1-SQRT(($N$431-2*3+1)/$N$431)),$G$431-$G$431/2*(1-SQRT(($N$431-2*($N$431-3+1)+1)/$N$431))),1)),IF(ISTEXT($G$431),"",ROUND((3-0.5)*$G$431/$N$431,1)))))</f>
        <v/>
      </c>
      <c r="G432" s="535">
        <f>IF(ISTEXT($N$431),"",IF(OR($D$431="",$G$431="",4&gt;$N$431),"",IF($D$431="Round",IF(ISTEXT($G$431),"",ROUND(IF(4&lt;=$N$431/2,$G$431/2*(1-SQRT(($N$431-2*4+1)/$N$431)),$G$431-$G$431/2*(1-SQRT(($N$431-2*($N$431-4+1)+1)/$N$431))),1)),IF(ISTEXT($G$431),"",ROUND((4-0.5)*$G$431/$N$431,1)))))</f>
        <v/>
      </c>
      <c r="H432" s="535">
        <f>IF(ISTEXT($N$431),"",IF(OR($D$431="",$G$431="",5&gt;$N$431),"",IF($D$431="Round",IF(ISTEXT($G$431),"",ROUND(IF(5&lt;=$N$431/2,$G$431/2*(1-SQRT(($N$431-2*5+1)/$N$431)),$G$431-$G$431/2*(1-SQRT(($N$431-2*($N$431-5+1)+1)/$N$431))),1)),IF(ISTEXT($G$431),"",ROUND((5-0.5)*$G$431/$N$431,1)))))</f>
        <v/>
      </c>
      <c r="I432" s="535">
        <f>IF(ISTEXT($N$431),"",IF(OR($D$431="",$G$431="",6&gt;$N$431),"",IF($D$431="Round",IF(ISTEXT($G$431),"",ROUND(IF(6&lt;=$N$431/2,$G$431/2*(1-SQRT(($N$431-2*6+1)/$N$431)),$G$431-$G$431/2*(1-SQRT(($N$431-2*($N$431-6+1)+1)/$N$431))),1)),IF(ISTEXT($G$431),"",ROUND((6-0.5)*$G$431/$N$431,1)))))</f>
        <v/>
      </c>
      <c r="J432" s="535">
        <f>IF(ISTEXT($N$431),"",IF(OR($D$431="",$G$431="",7&gt;$N$431),"",IF($D$431="Round",IF(ISTEXT($G$431),"",ROUND(IF(7&lt;=$N$431/2,$G$431/2*(1-SQRT(($N$431-2*7+1)/$N$431)),$G$431-$G$431/2*(1-SQRT(($N$431-2*($N$431-7+1)+1)/$N$431))),1)),IF(ISTEXT($G$431),"",ROUND((7-0.5)*$G$431/$N$431,1)))))</f>
        <v/>
      </c>
      <c r="K432" s="535">
        <f>IF(ISTEXT($N$431),"",IF(OR($D$431="",$G$431="",8&gt;$N$431),"",IF($D$431="Round",IF(ISTEXT($G$431),"",ROUND(IF(8&lt;=$N$431/2,$G$431/2*(1-SQRT(($N$431-2*8+1)/$N$431)),$G$431-$G$431/2*(1-SQRT(($N$431-2*($N$431-8+1)+1)/$N$431))),1)),IF(ISTEXT($G$431),"",ROUND((8-0.5)*$G$431/$N$431,1)))))</f>
        <v/>
      </c>
      <c r="L432" s="535">
        <f>IF(ISTEXT($N$431),"",IF(OR($D$431="",$G$431="",9&gt;$N$431),"",IF($D$431="Round",IF(ISTEXT($G$431),"",ROUND(IF(9&lt;=$N$431/2,$G$431/2*(1-SQRT(($N$431-2*9+1)/$N$431)),$G$431-$G$431/2*(1-SQRT(($N$431-2*($N$431-9+1)+1)/$N$431))),1)),IF(ISTEXT($G$431),"",ROUND((9-0.5)*$G$431/$N$431,1)))))</f>
        <v/>
      </c>
      <c r="M432" s="535">
        <f>IF(ISTEXT($N$431),"",IF(OR($D$431="",$G$431="",10&gt;$N$431),"",IF($D$431="Round",IF(ISTEXT($G$431),"",ROUND(IF(10&lt;=$N$431/2,$G$431/2*(1-SQRT(($N$431-2*10+1)/$N$431)),$G$431-$G$431/2*(1-SQRT(($N$431-2*($N$431-10+1)+1)/$N$431))),1)),IF(ISTEXT($G$431),"",ROUND((10-0.5)*$G$431/$N$431,1)))))</f>
        <v/>
      </c>
      <c r="N432" s="534">
        <f>IF(OR($D$431="",$G$431=""),"",IF($D$431="Round",2,IF($I$431="","",IF(ISTEXT($I$431),"",IF($I$431&lt;12,2,MIN(8,MAX(3,ROUNDUP($I$431/6,0))))))))</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IF(OR($D$431="",$G$431=""),"",IF($D$431="Round",IF(1=1,"Axis 1 (0°)",IF(1=2,"Axis 2 (90°)","")),IF(ISTEXT($N$432),"",IF(1&gt;$N$432,"",IF(ISTEXT($I$431),"",ROUND((1-0.5)*$I$431/$N$432,1))))))</f>
        <v/>
      </c>
      <c r="C433" s="538" t="n"/>
      <c r="D433" s="539">
        <f>IF($N$433="","",IF(OR(ISTEXT($N$431),ISTEXT($N$432),ISTEXT($N$433)),"",IF(OR(1&gt;$N$431,1&gt;$N$432,((1-1)*$N$431+1)&gt;$N$433),"",IF(INDEX($P$433:$W$442,MOD(((1-1)*$N$431+1)-1,10)+1,INT((((1-1)*$N$431+1)-1)/10)+1)="","",INDEX($P$433:$W$442,MOD(((1-1)*$N$431+1)-1,10)+1,INT((((1-1)*$N$431+1)-1)/10)+1)))))</f>
        <v/>
      </c>
      <c r="E433" s="539">
        <f>IF($N$433="","",IF(OR(ISTEXT($N$431),ISTEXT($N$432),ISTEXT($N$433)),"",IF(OR(2&gt;$N$431,1&gt;$N$432,((1-1)*$N$431+2)&gt;$N$433),"",IF(INDEX($P$433:$W$442,MOD(((1-1)*$N$431+2)-1,10)+1,INT((((1-1)*$N$431+2)-1)/10)+1)="","",INDEX($P$433:$W$442,MOD(((1-1)*$N$431+2)-1,10)+1,INT((((1-1)*$N$431+2)-1)/10)+1)))))</f>
        <v/>
      </c>
      <c r="F433" s="539">
        <f>IF($N$433="","",IF(OR(ISTEXT($N$431),ISTEXT($N$432),ISTEXT($N$433)),"",IF(OR(3&gt;$N$431,1&gt;$N$432,((1-1)*$N$431+3)&gt;$N$433),"",IF(INDEX($P$433:$W$442,MOD(((1-1)*$N$431+3)-1,10)+1,INT((((1-1)*$N$431+3)-1)/10)+1)="","",INDEX($P$433:$W$442,MOD(((1-1)*$N$431+3)-1,10)+1,INT((((1-1)*$N$431+3)-1)/10)+1)))))</f>
        <v/>
      </c>
      <c r="G433" s="539">
        <f>IF($N$433="","",IF(OR(ISTEXT($N$431),ISTEXT($N$432),ISTEXT($N$433)),"",IF(OR(4&gt;$N$431,1&gt;$N$432,((1-1)*$N$431+4)&gt;$N$433),"",IF(INDEX($P$433:$W$442,MOD(((1-1)*$N$431+4)-1,10)+1,INT((((1-1)*$N$431+4)-1)/10)+1)="","",INDEX($P$433:$W$442,MOD(((1-1)*$N$431+4)-1,10)+1,INT((((1-1)*$N$431+4)-1)/10)+1)))))</f>
        <v/>
      </c>
      <c r="H433" s="539">
        <f>IF($N$433="","",IF(OR(ISTEXT($N$431),ISTEXT($N$432),ISTEXT($N$433)),"",IF(OR(5&gt;$N$431,1&gt;$N$432,((1-1)*$N$431+5)&gt;$N$433),"",IF(INDEX($P$433:$W$442,MOD(((1-1)*$N$431+5)-1,10)+1,INT((((1-1)*$N$431+5)-1)/10)+1)="","",INDEX($P$433:$W$442,MOD(((1-1)*$N$431+5)-1,10)+1,INT((((1-1)*$N$431+5)-1)/10)+1)))))</f>
        <v/>
      </c>
      <c r="I433" s="539">
        <f>IF($N$433="","",IF(OR(ISTEXT($N$431),ISTEXT($N$432),ISTEXT($N$433)),"",IF(OR(6&gt;$N$431,1&gt;$N$432,((1-1)*$N$431+6)&gt;$N$433),"",IF(INDEX($P$433:$W$442,MOD(((1-1)*$N$431+6)-1,10)+1,INT((((1-1)*$N$431+6)-1)/10)+1)="","",INDEX($P$433:$W$442,MOD(((1-1)*$N$431+6)-1,10)+1,INT((((1-1)*$N$431+6)-1)/10)+1)))))</f>
        <v/>
      </c>
      <c r="J433" s="539">
        <f>IF($N$433="","",IF(OR(ISTEXT($N$431),ISTEXT($N$432),ISTEXT($N$433)),"",IF(OR(7&gt;$N$431,1&gt;$N$432,((1-1)*$N$431+7)&gt;$N$433),"",IF(INDEX($P$433:$W$442,MOD(((1-1)*$N$431+7)-1,10)+1,INT((((1-1)*$N$431+7)-1)/10)+1)="","",INDEX($P$433:$W$442,MOD(((1-1)*$N$431+7)-1,10)+1,INT((((1-1)*$N$431+7)-1)/10)+1)))))</f>
        <v/>
      </c>
      <c r="K433" s="539">
        <f>IF($N$433="","",IF(OR(ISTEXT($N$431),ISTEXT($N$432),ISTEXT($N$433)),"",IF(OR(8&gt;$N$431,1&gt;$N$432,((1-1)*$N$431+8)&gt;$N$433),"",IF(INDEX($P$433:$W$442,MOD(((1-1)*$N$431+8)-1,10)+1,INT((((1-1)*$N$431+8)-1)/10)+1)="","",INDEX($P$433:$W$442,MOD(((1-1)*$N$431+8)-1,10)+1,INT((((1-1)*$N$431+8)-1)/10)+1)))))</f>
        <v/>
      </c>
      <c r="L433" s="539">
        <f>IF($N$433="","",IF(OR(ISTEXT($N$431),ISTEXT($N$432),ISTEXT($N$433)),"",IF(OR(9&gt;$N$431,1&gt;$N$432,((1-1)*$N$431+9)&gt;$N$433),"",IF(INDEX($P$433:$W$442,MOD(((1-1)*$N$431+9)-1,10)+1,INT((((1-1)*$N$431+9)-1)/10)+1)="","",INDEX($P$433:$W$442,MOD(((1-1)*$N$431+9)-1,10)+1,INT((((1-1)*$N$431+9)-1)/10)+1)))))</f>
        <v/>
      </c>
      <c r="M433" s="539">
        <f>IF($N$433="","",IF(OR(ISTEXT($N$431),ISTEXT($N$432),ISTEXT($N$433)),"",IF(OR(10&gt;$N$431,1&gt;$N$432,((1-1)*$N$431+10)&gt;$N$433),"",IF(INDEX($P$433:$W$442,MOD(((1-1)*$N$431+10)-1,10)+1,INT((((1-1)*$N$431+10)-1)/10)+1)="","",INDEX($P$433:$W$442,MOD(((1-1)*$N$431+10)-1,10)+1,INT((((1-1)*$N$431+10)-1)/10)+1)))))</f>
        <v/>
      </c>
      <c r="N433" s="534">
        <f>IF(OR(N431="",N432=""),"",IF(OR(ISTEXT(N431),ISTEXT(N432)),"",N431*N432))</f>
        <v/>
      </c>
      <c r="P433" s="540" t="n"/>
      <c r="Q433" s="540" t="n"/>
      <c r="R433" s="540" t="n"/>
      <c r="S433" s="540" t="n"/>
      <c r="T433" s="540" t="n"/>
      <c r="U433" s="540" t="n"/>
      <c r="V433" s="540" t="n"/>
      <c r="W433" s="540" t="n"/>
    </row>
    <row r="434" ht="13.35" customHeight="1" s="162">
      <c r="B434" s="537">
        <f>IF(OR($D$431="",$G$431=""),"",IF($D$431="Round",IF(2=1,"Axis 1 (0°)",IF(2=2,"Axis 2 (90°)","")),IF(ISTEXT($N$432),"",IF(2&gt;$N$432,"",IF(ISTEXT($I$431),"",ROUND((2-0.5)*$I$431/$N$432,1))))))</f>
        <v/>
      </c>
      <c r="C434" s="538" t="n"/>
      <c r="D434" s="539">
        <f>IF($N$433="","",IF(OR(ISTEXT($N$431),ISTEXT($N$432),ISTEXT($N$433)),"",IF(OR(1&gt;$N$431,2&gt;$N$432,((2-1)*$N$431+1)&gt;$N$433),"",IF(INDEX($P$433:$W$442,MOD(((2-1)*$N$431+1)-1,10)+1,INT((((2-1)*$N$431+1)-1)/10)+1)="","",INDEX($P$433:$W$442,MOD(((2-1)*$N$431+1)-1,10)+1,INT((((2-1)*$N$431+1)-1)/10)+1)))))</f>
        <v/>
      </c>
      <c r="E434" s="539">
        <f>IF($N$433="","",IF(OR(ISTEXT($N$431),ISTEXT($N$432),ISTEXT($N$433)),"",IF(OR(2&gt;$N$431,2&gt;$N$432,((2-1)*$N$431+2)&gt;$N$433),"",IF(INDEX($P$433:$W$442,MOD(((2-1)*$N$431+2)-1,10)+1,INT((((2-1)*$N$431+2)-1)/10)+1)="","",INDEX($P$433:$W$442,MOD(((2-1)*$N$431+2)-1,10)+1,INT((((2-1)*$N$431+2)-1)/10)+1)))))</f>
        <v/>
      </c>
      <c r="F434" s="539">
        <f>IF($N$433="","",IF(OR(ISTEXT($N$431),ISTEXT($N$432),ISTEXT($N$433)),"",IF(OR(3&gt;$N$431,2&gt;$N$432,((2-1)*$N$431+3)&gt;$N$433),"",IF(INDEX($P$433:$W$442,MOD(((2-1)*$N$431+3)-1,10)+1,INT((((2-1)*$N$431+3)-1)/10)+1)="","",INDEX($P$433:$W$442,MOD(((2-1)*$N$431+3)-1,10)+1,INT((((2-1)*$N$431+3)-1)/10)+1)))))</f>
        <v/>
      </c>
      <c r="G434" s="539">
        <f>IF($N$433="","",IF(OR(ISTEXT($N$431),ISTEXT($N$432),ISTEXT($N$433)),"",IF(OR(4&gt;$N$431,2&gt;$N$432,((2-1)*$N$431+4)&gt;$N$433),"",IF(INDEX($P$433:$W$442,MOD(((2-1)*$N$431+4)-1,10)+1,INT((((2-1)*$N$431+4)-1)/10)+1)="","",INDEX($P$433:$W$442,MOD(((2-1)*$N$431+4)-1,10)+1,INT((((2-1)*$N$431+4)-1)/10)+1)))))</f>
        <v/>
      </c>
      <c r="H434" s="539">
        <f>IF($N$433="","",IF(OR(ISTEXT($N$431),ISTEXT($N$432),ISTEXT($N$433)),"",IF(OR(5&gt;$N$431,2&gt;$N$432,((2-1)*$N$431+5)&gt;$N$433),"",IF(INDEX($P$433:$W$442,MOD(((2-1)*$N$431+5)-1,10)+1,INT((((2-1)*$N$431+5)-1)/10)+1)="","",INDEX($P$433:$W$442,MOD(((2-1)*$N$431+5)-1,10)+1,INT((((2-1)*$N$431+5)-1)/10)+1)))))</f>
        <v/>
      </c>
      <c r="I434" s="539">
        <f>IF($N$433="","",IF(OR(ISTEXT($N$431),ISTEXT($N$432),ISTEXT($N$433)),"",IF(OR(6&gt;$N$431,2&gt;$N$432,((2-1)*$N$431+6)&gt;$N$433),"",IF(INDEX($P$433:$W$442,MOD(((2-1)*$N$431+6)-1,10)+1,INT((((2-1)*$N$431+6)-1)/10)+1)="","",INDEX($P$433:$W$442,MOD(((2-1)*$N$431+6)-1,10)+1,INT((((2-1)*$N$431+6)-1)/10)+1)))))</f>
        <v/>
      </c>
      <c r="J434" s="539">
        <f>IF($N$433="","",IF(OR(ISTEXT($N$431),ISTEXT($N$432),ISTEXT($N$433)),"",IF(OR(7&gt;$N$431,2&gt;$N$432,((2-1)*$N$431+7)&gt;$N$433),"",IF(INDEX($P$433:$W$442,MOD(((2-1)*$N$431+7)-1,10)+1,INT((((2-1)*$N$431+7)-1)/10)+1)="","",INDEX($P$433:$W$442,MOD(((2-1)*$N$431+7)-1,10)+1,INT((((2-1)*$N$431+7)-1)/10)+1)))))</f>
        <v/>
      </c>
      <c r="K434" s="539">
        <f>IF($N$433="","",IF(OR(ISTEXT($N$431),ISTEXT($N$432),ISTEXT($N$433)),"",IF(OR(8&gt;$N$431,2&gt;$N$432,((2-1)*$N$431+8)&gt;$N$433),"",IF(INDEX($P$433:$W$442,MOD(((2-1)*$N$431+8)-1,10)+1,INT((((2-1)*$N$431+8)-1)/10)+1)="","",INDEX($P$433:$W$442,MOD(((2-1)*$N$431+8)-1,10)+1,INT((((2-1)*$N$431+8)-1)/10)+1)))))</f>
        <v/>
      </c>
      <c r="L434" s="539">
        <f>IF($N$433="","",IF(OR(ISTEXT($N$431),ISTEXT($N$432),ISTEXT($N$433)),"",IF(OR(9&gt;$N$431,2&gt;$N$432,((2-1)*$N$431+9)&gt;$N$433),"",IF(INDEX($P$433:$W$442,MOD(((2-1)*$N$431+9)-1,10)+1,INT((((2-1)*$N$431+9)-1)/10)+1)="","",INDEX($P$433:$W$442,MOD(((2-1)*$N$431+9)-1,10)+1,INT((((2-1)*$N$431+9)-1)/10)+1)))))</f>
        <v/>
      </c>
      <c r="M434" s="539">
        <f>IF($N$433="","",IF(OR(ISTEXT($N$431),ISTEXT($N$432),ISTEXT($N$433)),"",IF(OR(10&gt;$N$431,2&gt;$N$432,((2-1)*$N$431+10)&gt;$N$433),"",IF(INDEX($P$433:$W$442,MOD(((2-1)*$N$431+10)-1,10)+1,INT((((2-1)*$N$431+10)-1)/10)+1)="","",INDEX($P$433:$W$442,MOD(((2-1)*$N$431+10)-1,10)+1,INT((((2-1)*$N$431+10)-1)/10)+1)))))</f>
        <v/>
      </c>
      <c r="P434" s="540" t="n"/>
      <c r="Q434" s="540" t="n"/>
      <c r="R434" s="540" t="n"/>
      <c r="S434" s="540" t="n"/>
      <c r="T434" s="540" t="n"/>
      <c r="U434" s="540" t="n"/>
      <c r="V434" s="540" t="n"/>
      <c r="W434" s="540" t="n"/>
    </row>
    <row r="435" ht="13.35" customHeight="1" s="162">
      <c r="B435" s="537">
        <f>IF(OR($D$431="",$G$431=""),"",IF($D$431="Round",IF(3=1,"Axis 1 (0°)",IF(3=2,"Axis 2 (90°)","")),IF(ISTEXT($N$432),"",IF(3&gt;$N$432,"",IF(ISTEXT($I$431),"",ROUND((3-0.5)*$I$431/$N$432,1))))))</f>
        <v/>
      </c>
      <c r="C435" s="538" t="n"/>
      <c r="D435" s="539">
        <f>IF($N$433="","",IF(OR(ISTEXT($N$431),ISTEXT($N$432),ISTEXT($N$433)),"",IF(OR(1&gt;$N$431,3&gt;$N$432,((3-1)*$N$431+1)&gt;$N$433),"",IF(INDEX($P$433:$W$442,MOD(((3-1)*$N$431+1)-1,10)+1,INT((((3-1)*$N$431+1)-1)/10)+1)="","",INDEX($P$433:$W$442,MOD(((3-1)*$N$431+1)-1,10)+1,INT((((3-1)*$N$431+1)-1)/10)+1)))))</f>
        <v/>
      </c>
      <c r="E435" s="539">
        <f>IF($N$433="","",IF(OR(ISTEXT($N$431),ISTEXT($N$432),ISTEXT($N$433)),"",IF(OR(2&gt;$N$431,3&gt;$N$432,((3-1)*$N$431+2)&gt;$N$433),"",IF(INDEX($P$433:$W$442,MOD(((3-1)*$N$431+2)-1,10)+1,INT((((3-1)*$N$431+2)-1)/10)+1)="","",INDEX($P$433:$W$442,MOD(((3-1)*$N$431+2)-1,10)+1,INT((((3-1)*$N$431+2)-1)/10)+1)))))</f>
        <v/>
      </c>
      <c r="F435" s="539">
        <f>IF($N$433="","",IF(OR(ISTEXT($N$431),ISTEXT($N$432),ISTEXT($N$433)),"",IF(OR(3&gt;$N$431,3&gt;$N$432,((3-1)*$N$431+3)&gt;$N$433),"",IF(INDEX($P$433:$W$442,MOD(((3-1)*$N$431+3)-1,10)+1,INT((((3-1)*$N$431+3)-1)/10)+1)="","",INDEX($P$433:$W$442,MOD(((3-1)*$N$431+3)-1,10)+1,INT((((3-1)*$N$431+3)-1)/10)+1)))))</f>
        <v/>
      </c>
      <c r="G435" s="539">
        <f>IF($N$433="","",IF(OR(ISTEXT($N$431),ISTEXT($N$432),ISTEXT($N$433)),"",IF(OR(4&gt;$N$431,3&gt;$N$432,((3-1)*$N$431+4)&gt;$N$433),"",IF(INDEX($P$433:$W$442,MOD(((3-1)*$N$431+4)-1,10)+1,INT((((3-1)*$N$431+4)-1)/10)+1)="","",INDEX($P$433:$W$442,MOD(((3-1)*$N$431+4)-1,10)+1,INT((((3-1)*$N$431+4)-1)/10)+1)))))</f>
        <v/>
      </c>
      <c r="H435" s="539">
        <f>IF($N$433="","",IF(OR(ISTEXT($N$431),ISTEXT($N$432),ISTEXT($N$433)),"",IF(OR(5&gt;$N$431,3&gt;$N$432,((3-1)*$N$431+5)&gt;$N$433),"",IF(INDEX($P$433:$W$442,MOD(((3-1)*$N$431+5)-1,10)+1,INT((((3-1)*$N$431+5)-1)/10)+1)="","",INDEX($P$433:$W$442,MOD(((3-1)*$N$431+5)-1,10)+1,INT((((3-1)*$N$431+5)-1)/10)+1)))))</f>
        <v/>
      </c>
      <c r="I435" s="539">
        <f>IF($N$433="","",IF(OR(ISTEXT($N$431),ISTEXT($N$432),ISTEXT($N$433)),"",IF(OR(6&gt;$N$431,3&gt;$N$432,((3-1)*$N$431+6)&gt;$N$433),"",IF(INDEX($P$433:$W$442,MOD(((3-1)*$N$431+6)-1,10)+1,INT((((3-1)*$N$431+6)-1)/10)+1)="","",INDEX($P$433:$W$442,MOD(((3-1)*$N$431+6)-1,10)+1,INT((((3-1)*$N$431+6)-1)/10)+1)))))</f>
        <v/>
      </c>
      <c r="J435" s="539">
        <f>IF($N$433="","",IF(OR(ISTEXT($N$431),ISTEXT($N$432),ISTEXT($N$433)),"",IF(OR(7&gt;$N$431,3&gt;$N$432,((3-1)*$N$431+7)&gt;$N$433),"",IF(INDEX($P$433:$W$442,MOD(((3-1)*$N$431+7)-1,10)+1,INT((((3-1)*$N$431+7)-1)/10)+1)="","",INDEX($P$433:$W$442,MOD(((3-1)*$N$431+7)-1,10)+1,INT((((3-1)*$N$431+7)-1)/10)+1)))))</f>
        <v/>
      </c>
      <c r="K435" s="539">
        <f>IF($N$433="","",IF(OR(ISTEXT($N$431),ISTEXT($N$432),ISTEXT($N$433)),"",IF(OR(8&gt;$N$431,3&gt;$N$432,((3-1)*$N$431+8)&gt;$N$433),"",IF(INDEX($P$433:$W$442,MOD(((3-1)*$N$431+8)-1,10)+1,INT((((3-1)*$N$431+8)-1)/10)+1)="","",INDEX($P$433:$W$442,MOD(((3-1)*$N$431+8)-1,10)+1,INT((((3-1)*$N$431+8)-1)/10)+1)))))</f>
        <v/>
      </c>
      <c r="L435" s="539">
        <f>IF($N$433="","",IF(OR(ISTEXT($N$431),ISTEXT($N$432),ISTEXT($N$433)),"",IF(OR(9&gt;$N$431,3&gt;$N$432,((3-1)*$N$431+9)&gt;$N$433),"",IF(INDEX($P$433:$W$442,MOD(((3-1)*$N$431+9)-1,10)+1,INT((((3-1)*$N$431+9)-1)/10)+1)="","",INDEX($P$433:$W$442,MOD(((3-1)*$N$431+9)-1,10)+1,INT((((3-1)*$N$431+9)-1)/10)+1)))))</f>
        <v/>
      </c>
      <c r="M435" s="539">
        <f>IF($N$433="","",IF(OR(ISTEXT($N$431),ISTEXT($N$432),ISTEXT($N$433)),"",IF(OR(10&gt;$N$431,3&gt;$N$432,((3-1)*$N$431+10)&gt;$N$433),"",IF(INDEX($P$433:$W$442,MOD(((3-1)*$N$431+10)-1,10)+1,INT((((3-1)*$N$431+10)-1)/10)+1)="","",INDEX($P$433:$W$442,MOD(((3-1)*$N$431+10)-1,10)+1,INT((((3-1)*$N$431+10)-1)/10)+1)))))</f>
        <v/>
      </c>
      <c r="P435" s="540" t="n"/>
      <c r="Q435" s="540" t="n"/>
      <c r="R435" s="540" t="n"/>
      <c r="S435" s="540" t="n"/>
      <c r="T435" s="540" t="n"/>
      <c r="U435" s="540" t="n"/>
      <c r="V435" s="540" t="n"/>
      <c r="W435" s="540" t="n"/>
    </row>
    <row r="436" ht="13.35" customHeight="1" s="162">
      <c r="B436" s="537">
        <f>IF(OR($D$431="",$G$431=""),"",IF($D$431="Round",IF(4=1,"Axis 1 (0°)",IF(4=2,"Axis 2 (90°)","")),IF(ISTEXT($N$432),"",IF(4&gt;$N$432,"",IF(ISTEXT($I$431),"",ROUND((4-0.5)*$I$431/$N$432,1))))))</f>
        <v/>
      </c>
      <c r="C436" s="538" t="n"/>
      <c r="D436" s="539">
        <f>IF($N$433="","",IF(OR(ISTEXT($N$431),ISTEXT($N$432),ISTEXT($N$433)),"",IF(OR(1&gt;$N$431,4&gt;$N$432,((4-1)*$N$431+1)&gt;$N$433),"",IF(INDEX($P$433:$W$442,MOD(((4-1)*$N$431+1)-1,10)+1,INT((((4-1)*$N$431+1)-1)/10)+1)="","",INDEX($P$433:$W$442,MOD(((4-1)*$N$431+1)-1,10)+1,INT((((4-1)*$N$431+1)-1)/10)+1)))))</f>
        <v/>
      </c>
      <c r="E436" s="539">
        <f>IF($N$433="","",IF(OR(ISTEXT($N$431),ISTEXT($N$432),ISTEXT($N$433)),"",IF(OR(2&gt;$N$431,4&gt;$N$432,((4-1)*$N$431+2)&gt;$N$433),"",IF(INDEX($P$433:$W$442,MOD(((4-1)*$N$431+2)-1,10)+1,INT((((4-1)*$N$431+2)-1)/10)+1)="","",INDEX($P$433:$W$442,MOD(((4-1)*$N$431+2)-1,10)+1,INT((((4-1)*$N$431+2)-1)/10)+1)))))</f>
        <v/>
      </c>
      <c r="F436" s="539">
        <f>IF($N$433="","",IF(OR(ISTEXT($N$431),ISTEXT($N$432),ISTEXT($N$433)),"",IF(OR(3&gt;$N$431,4&gt;$N$432,((4-1)*$N$431+3)&gt;$N$433),"",IF(INDEX($P$433:$W$442,MOD(((4-1)*$N$431+3)-1,10)+1,INT((((4-1)*$N$431+3)-1)/10)+1)="","",INDEX($P$433:$W$442,MOD(((4-1)*$N$431+3)-1,10)+1,INT((((4-1)*$N$431+3)-1)/10)+1)))))</f>
        <v/>
      </c>
      <c r="G436" s="539">
        <f>IF($N$433="","",IF(OR(ISTEXT($N$431),ISTEXT($N$432),ISTEXT($N$433)),"",IF(OR(4&gt;$N$431,4&gt;$N$432,((4-1)*$N$431+4)&gt;$N$433),"",IF(INDEX($P$433:$W$442,MOD(((4-1)*$N$431+4)-1,10)+1,INT((((4-1)*$N$431+4)-1)/10)+1)="","",INDEX($P$433:$W$442,MOD(((4-1)*$N$431+4)-1,10)+1,INT((((4-1)*$N$431+4)-1)/10)+1)))))</f>
        <v/>
      </c>
      <c r="H436" s="539">
        <f>IF($N$433="","",IF(OR(ISTEXT($N$431),ISTEXT($N$432),ISTEXT($N$433)),"",IF(OR(5&gt;$N$431,4&gt;$N$432,((4-1)*$N$431+5)&gt;$N$433),"",IF(INDEX($P$433:$W$442,MOD(((4-1)*$N$431+5)-1,10)+1,INT((((4-1)*$N$431+5)-1)/10)+1)="","",INDEX($P$433:$W$442,MOD(((4-1)*$N$431+5)-1,10)+1,INT((((4-1)*$N$431+5)-1)/10)+1)))))</f>
        <v/>
      </c>
      <c r="I436" s="539">
        <f>IF($N$433="","",IF(OR(ISTEXT($N$431),ISTEXT($N$432),ISTEXT($N$433)),"",IF(OR(6&gt;$N$431,4&gt;$N$432,((4-1)*$N$431+6)&gt;$N$433),"",IF(INDEX($P$433:$W$442,MOD(((4-1)*$N$431+6)-1,10)+1,INT((((4-1)*$N$431+6)-1)/10)+1)="","",INDEX($P$433:$W$442,MOD(((4-1)*$N$431+6)-1,10)+1,INT((((4-1)*$N$431+6)-1)/10)+1)))))</f>
        <v/>
      </c>
      <c r="J436" s="539">
        <f>IF($N$433="","",IF(OR(ISTEXT($N$431),ISTEXT($N$432),ISTEXT($N$433)),"",IF(OR(7&gt;$N$431,4&gt;$N$432,((4-1)*$N$431+7)&gt;$N$433),"",IF(INDEX($P$433:$W$442,MOD(((4-1)*$N$431+7)-1,10)+1,INT((((4-1)*$N$431+7)-1)/10)+1)="","",INDEX($P$433:$W$442,MOD(((4-1)*$N$431+7)-1,10)+1,INT((((4-1)*$N$431+7)-1)/10)+1)))))</f>
        <v/>
      </c>
      <c r="K436" s="539">
        <f>IF($N$433="","",IF(OR(ISTEXT($N$431),ISTEXT($N$432),ISTEXT($N$433)),"",IF(OR(8&gt;$N$431,4&gt;$N$432,((4-1)*$N$431+8)&gt;$N$433),"",IF(INDEX($P$433:$W$442,MOD(((4-1)*$N$431+8)-1,10)+1,INT((((4-1)*$N$431+8)-1)/10)+1)="","",INDEX($P$433:$W$442,MOD(((4-1)*$N$431+8)-1,10)+1,INT((((4-1)*$N$431+8)-1)/10)+1)))))</f>
        <v/>
      </c>
      <c r="L436" s="539">
        <f>IF($N$433="","",IF(OR(ISTEXT($N$431),ISTEXT($N$432),ISTEXT($N$433)),"",IF(OR(9&gt;$N$431,4&gt;$N$432,((4-1)*$N$431+9)&gt;$N$433),"",IF(INDEX($P$433:$W$442,MOD(((4-1)*$N$431+9)-1,10)+1,INT((((4-1)*$N$431+9)-1)/10)+1)="","",INDEX($P$433:$W$442,MOD(((4-1)*$N$431+9)-1,10)+1,INT((((4-1)*$N$431+9)-1)/10)+1)))))</f>
        <v/>
      </c>
      <c r="M436" s="539">
        <f>IF($N$433="","",IF(OR(ISTEXT($N$431),ISTEXT($N$432),ISTEXT($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IF(OR($D$431="",$G$431=""),"",IF($D$431="Round",IF(5=1,"Axis 1 (0°)",IF(5=2,"Axis 2 (90°)","")),IF(ISTEXT($N$432),"",IF(5&gt;$N$432,"",IF(ISTEXT($I$431),"",ROUND((5-0.5)*$I$431/$N$432,1))))))</f>
        <v/>
      </c>
      <c r="C437" s="538" t="n"/>
      <c r="D437" s="539">
        <f>IF($N$433="","",IF(OR(ISTEXT($N$431),ISTEXT($N$432),ISTEXT($N$433)),"",IF(OR(1&gt;$N$431,5&gt;$N$432,((5-1)*$N$431+1)&gt;$N$433),"",IF(INDEX($P$433:$W$442,MOD(((5-1)*$N$431+1)-1,10)+1,INT((((5-1)*$N$431+1)-1)/10)+1)="","",INDEX($P$433:$W$442,MOD(((5-1)*$N$431+1)-1,10)+1,INT((((5-1)*$N$431+1)-1)/10)+1)))))</f>
        <v/>
      </c>
      <c r="E437" s="539">
        <f>IF($N$433="","",IF(OR(ISTEXT($N$431),ISTEXT($N$432),ISTEXT($N$433)),"",IF(OR(2&gt;$N$431,5&gt;$N$432,((5-1)*$N$431+2)&gt;$N$433),"",IF(INDEX($P$433:$W$442,MOD(((5-1)*$N$431+2)-1,10)+1,INT((((5-1)*$N$431+2)-1)/10)+1)="","",INDEX($P$433:$W$442,MOD(((5-1)*$N$431+2)-1,10)+1,INT((((5-1)*$N$431+2)-1)/10)+1)))))</f>
        <v/>
      </c>
      <c r="F437" s="539">
        <f>IF($N$433="","",IF(OR(ISTEXT($N$431),ISTEXT($N$432),ISTEXT($N$433)),"",IF(OR(3&gt;$N$431,5&gt;$N$432,((5-1)*$N$431+3)&gt;$N$433),"",IF(INDEX($P$433:$W$442,MOD(((5-1)*$N$431+3)-1,10)+1,INT((((5-1)*$N$431+3)-1)/10)+1)="","",INDEX($P$433:$W$442,MOD(((5-1)*$N$431+3)-1,10)+1,INT((((5-1)*$N$431+3)-1)/10)+1)))))</f>
        <v/>
      </c>
      <c r="G437" s="539">
        <f>IF($N$433="","",IF(OR(ISTEXT($N$431),ISTEXT($N$432),ISTEXT($N$433)),"",IF(OR(4&gt;$N$431,5&gt;$N$432,((5-1)*$N$431+4)&gt;$N$433),"",IF(INDEX($P$433:$W$442,MOD(((5-1)*$N$431+4)-1,10)+1,INT((((5-1)*$N$431+4)-1)/10)+1)="","",INDEX($P$433:$W$442,MOD(((5-1)*$N$431+4)-1,10)+1,INT((((5-1)*$N$431+4)-1)/10)+1)))))</f>
        <v/>
      </c>
      <c r="H437" s="539">
        <f>IF($N$433="","",IF(OR(ISTEXT($N$431),ISTEXT($N$432),ISTEXT($N$433)),"",IF(OR(5&gt;$N$431,5&gt;$N$432,((5-1)*$N$431+5)&gt;$N$433),"",IF(INDEX($P$433:$W$442,MOD(((5-1)*$N$431+5)-1,10)+1,INT((((5-1)*$N$431+5)-1)/10)+1)="","",INDEX($P$433:$W$442,MOD(((5-1)*$N$431+5)-1,10)+1,INT((((5-1)*$N$431+5)-1)/10)+1)))))</f>
        <v/>
      </c>
      <c r="I437" s="539">
        <f>IF($N$433="","",IF(OR(ISTEXT($N$431),ISTEXT($N$432),ISTEXT($N$433)),"",IF(OR(6&gt;$N$431,5&gt;$N$432,((5-1)*$N$431+6)&gt;$N$433),"",IF(INDEX($P$433:$W$442,MOD(((5-1)*$N$431+6)-1,10)+1,INT((((5-1)*$N$431+6)-1)/10)+1)="","",INDEX($P$433:$W$442,MOD(((5-1)*$N$431+6)-1,10)+1,INT((((5-1)*$N$431+6)-1)/10)+1)))))</f>
        <v/>
      </c>
      <c r="J437" s="539">
        <f>IF($N$433="","",IF(OR(ISTEXT($N$431),ISTEXT($N$432),ISTEXT($N$433)),"",IF(OR(7&gt;$N$431,5&gt;$N$432,((5-1)*$N$431+7)&gt;$N$433),"",IF(INDEX($P$433:$W$442,MOD(((5-1)*$N$431+7)-1,10)+1,INT((((5-1)*$N$431+7)-1)/10)+1)="","",INDEX($P$433:$W$442,MOD(((5-1)*$N$431+7)-1,10)+1,INT((((5-1)*$N$431+7)-1)/10)+1)))))</f>
        <v/>
      </c>
      <c r="K437" s="539">
        <f>IF($N$433="","",IF(OR(ISTEXT($N$431),ISTEXT($N$432),ISTEXT($N$433)),"",IF(OR(8&gt;$N$431,5&gt;$N$432,((5-1)*$N$431+8)&gt;$N$433),"",IF(INDEX($P$433:$W$442,MOD(((5-1)*$N$431+8)-1,10)+1,INT((((5-1)*$N$431+8)-1)/10)+1)="","",INDEX($P$433:$W$442,MOD(((5-1)*$N$431+8)-1,10)+1,INT((((5-1)*$N$431+8)-1)/10)+1)))))</f>
        <v/>
      </c>
      <c r="L437" s="539">
        <f>IF($N$433="","",IF(OR(ISTEXT($N$431),ISTEXT($N$432),ISTEXT($N$433)),"",IF(OR(9&gt;$N$431,5&gt;$N$432,((5-1)*$N$431+9)&gt;$N$433),"",IF(INDEX($P$433:$W$442,MOD(((5-1)*$N$431+9)-1,10)+1,INT((((5-1)*$N$431+9)-1)/10)+1)="","",INDEX($P$433:$W$442,MOD(((5-1)*$N$431+9)-1,10)+1,INT((((5-1)*$N$431+9)-1)/10)+1)))))</f>
        <v/>
      </c>
      <c r="M437" s="539">
        <f>IF($N$433="","",IF(OR(ISTEXT($N$431),ISTEXT($N$432),ISTEXT($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IF(OR($D$431="",$G$431=""),"",IF($D$431="Round",IF(6=1,"Axis 1 (0°)",IF(6=2,"Axis 2 (90°)","")),IF(ISTEXT($N$432),"",IF(6&gt;$N$432,"",IF(ISTEXT($I$431),"",ROUND((6-0.5)*$I$431/$N$432,1))))))</f>
        <v/>
      </c>
      <c r="C438" s="538" t="n"/>
      <c r="D438" s="539">
        <f>IF($N$433="","",IF(OR(ISTEXT($N$431),ISTEXT($N$432),ISTEXT($N$433)),"",IF(OR(1&gt;$N$431,6&gt;$N$432,((6-1)*$N$431+1)&gt;$N$433),"",IF(INDEX($P$433:$W$442,MOD(((6-1)*$N$431+1)-1,10)+1,INT((((6-1)*$N$431+1)-1)/10)+1)="","",INDEX($P$433:$W$442,MOD(((6-1)*$N$431+1)-1,10)+1,INT((((6-1)*$N$431+1)-1)/10)+1)))))</f>
        <v/>
      </c>
      <c r="E438" s="539">
        <f>IF($N$433="","",IF(OR(ISTEXT($N$431),ISTEXT($N$432),ISTEXT($N$433)),"",IF(OR(2&gt;$N$431,6&gt;$N$432,((6-1)*$N$431+2)&gt;$N$433),"",IF(INDEX($P$433:$W$442,MOD(((6-1)*$N$431+2)-1,10)+1,INT((((6-1)*$N$431+2)-1)/10)+1)="","",INDEX($P$433:$W$442,MOD(((6-1)*$N$431+2)-1,10)+1,INT((((6-1)*$N$431+2)-1)/10)+1)))))</f>
        <v/>
      </c>
      <c r="F438" s="539">
        <f>IF($N$433="","",IF(OR(ISTEXT($N$431),ISTEXT($N$432),ISTEXT($N$433)),"",IF(OR(3&gt;$N$431,6&gt;$N$432,((6-1)*$N$431+3)&gt;$N$433),"",IF(INDEX($P$433:$W$442,MOD(((6-1)*$N$431+3)-1,10)+1,INT((((6-1)*$N$431+3)-1)/10)+1)="","",INDEX($P$433:$W$442,MOD(((6-1)*$N$431+3)-1,10)+1,INT((((6-1)*$N$431+3)-1)/10)+1)))))</f>
        <v/>
      </c>
      <c r="G438" s="539">
        <f>IF($N$433="","",IF(OR(ISTEXT($N$431),ISTEXT($N$432),ISTEXT($N$433)),"",IF(OR(4&gt;$N$431,6&gt;$N$432,((6-1)*$N$431+4)&gt;$N$433),"",IF(INDEX($P$433:$W$442,MOD(((6-1)*$N$431+4)-1,10)+1,INT((((6-1)*$N$431+4)-1)/10)+1)="","",INDEX($P$433:$W$442,MOD(((6-1)*$N$431+4)-1,10)+1,INT((((6-1)*$N$431+4)-1)/10)+1)))))</f>
        <v/>
      </c>
      <c r="H438" s="539">
        <f>IF($N$433="","",IF(OR(ISTEXT($N$431),ISTEXT($N$432),ISTEXT($N$433)),"",IF(OR(5&gt;$N$431,6&gt;$N$432,((6-1)*$N$431+5)&gt;$N$433),"",IF(INDEX($P$433:$W$442,MOD(((6-1)*$N$431+5)-1,10)+1,INT((((6-1)*$N$431+5)-1)/10)+1)="","",INDEX($P$433:$W$442,MOD(((6-1)*$N$431+5)-1,10)+1,INT((((6-1)*$N$431+5)-1)/10)+1)))))</f>
        <v/>
      </c>
      <c r="I438" s="539">
        <f>IF($N$433="","",IF(OR(ISTEXT($N$431),ISTEXT($N$432),ISTEXT($N$433)),"",IF(OR(6&gt;$N$431,6&gt;$N$432,((6-1)*$N$431+6)&gt;$N$433),"",IF(INDEX($P$433:$W$442,MOD(((6-1)*$N$431+6)-1,10)+1,INT((((6-1)*$N$431+6)-1)/10)+1)="","",INDEX($P$433:$W$442,MOD(((6-1)*$N$431+6)-1,10)+1,INT((((6-1)*$N$431+6)-1)/10)+1)))))</f>
        <v/>
      </c>
      <c r="J438" s="539">
        <f>IF($N$433="","",IF(OR(ISTEXT($N$431),ISTEXT($N$432),ISTEXT($N$433)),"",IF(OR(7&gt;$N$431,6&gt;$N$432,((6-1)*$N$431+7)&gt;$N$433),"",IF(INDEX($P$433:$W$442,MOD(((6-1)*$N$431+7)-1,10)+1,INT((((6-1)*$N$431+7)-1)/10)+1)="","",INDEX($P$433:$W$442,MOD(((6-1)*$N$431+7)-1,10)+1,INT((((6-1)*$N$431+7)-1)/10)+1)))))</f>
        <v/>
      </c>
      <c r="K438" s="539">
        <f>IF($N$433="","",IF(OR(ISTEXT($N$431),ISTEXT($N$432),ISTEXT($N$433)),"",IF(OR(8&gt;$N$431,6&gt;$N$432,((6-1)*$N$431+8)&gt;$N$433),"",IF(INDEX($P$433:$W$442,MOD(((6-1)*$N$431+8)-1,10)+1,INT((((6-1)*$N$431+8)-1)/10)+1)="","",INDEX($P$433:$W$442,MOD(((6-1)*$N$431+8)-1,10)+1,INT((((6-1)*$N$431+8)-1)/10)+1)))))</f>
        <v/>
      </c>
      <c r="L438" s="539">
        <f>IF($N$433="","",IF(OR(ISTEXT($N$431),ISTEXT($N$432),ISTEXT($N$433)),"",IF(OR(9&gt;$N$431,6&gt;$N$432,((6-1)*$N$431+9)&gt;$N$433),"",IF(INDEX($P$433:$W$442,MOD(((6-1)*$N$431+9)-1,10)+1,INT((((6-1)*$N$431+9)-1)/10)+1)="","",INDEX($P$433:$W$442,MOD(((6-1)*$N$431+9)-1,10)+1,INT((((6-1)*$N$431+9)-1)/10)+1)))))</f>
        <v/>
      </c>
      <c r="M438" s="539">
        <f>IF($N$433="","",IF(OR(ISTEXT($N$431),ISTEXT($N$432),ISTEXT($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IF(OR($D$431="",$G$431=""),"",IF($D$431="Round",IF(7=1,"Axis 1 (0°)",IF(7=2,"Axis 2 (90°)","")),IF(ISTEXT($N$432),"",IF(7&gt;$N$432,"",IF(ISTEXT($I$431),"",ROUND((7-0.5)*$I$431/$N$432,1))))))</f>
        <v/>
      </c>
      <c r="C439" s="538" t="n"/>
      <c r="D439" s="539">
        <f>IF($N$433="","",IF(OR(ISTEXT($N$431),ISTEXT($N$432),ISTEXT($N$433)),"",IF(OR(1&gt;$N$431,7&gt;$N$432,((7-1)*$N$431+1)&gt;$N$433),"",IF(INDEX($P$433:$W$442,MOD(((7-1)*$N$431+1)-1,10)+1,INT((((7-1)*$N$431+1)-1)/10)+1)="","",INDEX($P$433:$W$442,MOD(((7-1)*$N$431+1)-1,10)+1,INT((((7-1)*$N$431+1)-1)/10)+1)))))</f>
        <v/>
      </c>
      <c r="E439" s="539">
        <f>IF($N$433="","",IF(OR(ISTEXT($N$431),ISTEXT($N$432),ISTEXT($N$433)),"",IF(OR(2&gt;$N$431,7&gt;$N$432,((7-1)*$N$431+2)&gt;$N$433),"",IF(INDEX($P$433:$W$442,MOD(((7-1)*$N$431+2)-1,10)+1,INT((((7-1)*$N$431+2)-1)/10)+1)="","",INDEX($P$433:$W$442,MOD(((7-1)*$N$431+2)-1,10)+1,INT((((7-1)*$N$431+2)-1)/10)+1)))))</f>
        <v/>
      </c>
      <c r="F439" s="539">
        <f>IF($N$433="","",IF(OR(ISTEXT($N$431),ISTEXT($N$432),ISTEXT($N$433)),"",IF(OR(3&gt;$N$431,7&gt;$N$432,((7-1)*$N$431+3)&gt;$N$433),"",IF(INDEX($P$433:$W$442,MOD(((7-1)*$N$431+3)-1,10)+1,INT((((7-1)*$N$431+3)-1)/10)+1)="","",INDEX($P$433:$W$442,MOD(((7-1)*$N$431+3)-1,10)+1,INT((((7-1)*$N$431+3)-1)/10)+1)))))</f>
        <v/>
      </c>
      <c r="G439" s="539">
        <f>IF($N$433="","",IF(OR(ISTEXT($N$431),ISTEXT($N$432),ISTEXT($N$433)),"",IF(OR(4&gt;$N$431,7&gt;$N$432,((7-1)*$N$431+4)&gt;$N$433),"",IF(INDEX($P$433:$W$442,MOD(((7-1)*$N$431+4)-1,10)+1,INT((((7-1)*$N$431+4)-1)/10)+1)="","",INDEX($P$433:$W$442,MOD(((7-1)*$N$431+4)-1,10)+1,INT((((7-1)*$N$431+4)-1)/10)+1)))))</f>
        <v/>
      </c>
      <c r="H439" s="539">
        <f>IF($N$433="","",IF(OR(ISTEXT($N$431),ISTEXT($N$432),ISTEXT($N$433)),"",IF(OR(5&gt;$N$431,7&gt;$N$432,((7-1)*$N$431+5)&gt;$N$433),"",IF(INDEX($P$433:$W$442,MOD(((7-1)*$N$431+5)-1,10)+1,INT((((7-1)*$N$431+5)-1)/10)+1)="","",INDEX($P$433:$W$442,MOD(((7-1)*$N$431+5)-1,10)+1,INT((((7-1)*$N$431+5)-1)/10)+1)))))</f>
        <v/>
      </c>
      <c r="I439" s="539">
        <f>IF($N$433="","",IF(OR(ISTEXT($N$431),ISTEXT($N$432),ISTEXT($N$433)),"",IF(OR(6&gt;$N$431,7&gt;$N$432,((7-1)*$N$431+6)&gt;$N$433),"",IF(INDEX($P$433:$W$442,MOD(((7-1)*$N$431+6)-1,10)+1,INT((((7-1)*$N$431+6)-1)/10)+1)="","",INDEX($P$433:$W$442,MOD(((7-1)*$N$431+6)-1,10)+1,INT((((7-1)*$N$431+6)-1)/10)+1)))))</f>
        <v/>
      </c>
      <c r="J439" s="539">
        <f>IF($N$433="","",IF(OR(ISTEXT($N$431),ISTEXT($N$432),ISTEXT($N$433)),"",IF(OR(7&gt;$N$431,7&gt;$N$432,((7-1)*$N$431+7)&gt;$N$433),"",IF(INDEX($P$433:$W$442,MOD(((7-1)*$N$431+7)-1,10)+1,INT((((7-1)*$N$431+7)-1)/10)+1)="","",INDEX($P$433:$W$442,MOD(((7-1)*$N$431+7)-1,10)+1,INT((((7-1)*$N$431+7)-1)/10)+1)))))</f>
        <v/>
      </c>
      <c r="K439" s="539">
        <f>IF($N$433="","",IF(OR(ISTEXT($N$431),ISTEXT($N$432),ISTEXT($N$433)),"",IF(OR(8&gt;$N$431,7&gt;$N$432,((7-1)*$N$431+8)&gt;$N$433),"",IF(INDEX($P$433:$W$442,MOD(((7-1)*$N$431+8)-1,10)+1,INT((((7-1)*$N$431+8)-1)/10)+1)="","",INDEX($P$433:$W$442,MOD(((7-1)*$N$431+8)-1,10)+1,INT((((7-1)*$N$431+8)-1)/10)+1)))))</f>
        <v/>
      </c>
      <c r="L439" s="539">
        <f>IF($N$433="","",IF(OR(ISTEXT($N$431),ISTEXT($N$432),ISTEXT($N$433)),"",IF(OR(9&gt;$N$431,7&gt;$N$432,((7-1)*$N$431+9)&gt;$N$433),"",IF(INDEX($P$433:$W$442,MOD(((7-1)*$N$431+9)-1,10)+1,INT((((7-1)*$N$431+9)-1)/10)+1)="","",INDEX($P$433:$W$442,MOD(((7-1)*$N$431+9)-1,10)+1,INT((((7-1)*$N$431+9)-1)/10)+1)))))</f>
        <v/>
      </c>
      <c r="M439" s="539">
        <f>IF($N$433="","",IF(OR(ISTEXT($N$431),ISTEXT($N$432),ISTEXT($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IF(OR($D$431="",$G$431=""),"",IF($D$431="Round",IF(8=1,"Axis 1 (0°)",IF(8=2,"Axis 2 (90°)","")),IF(ISTEXT($N$432),"",IF(8&gt;$N$432,"",IF(ISTEXT($I$431),"",ROUND((8-0.5)*$I$431/$N$432,1))))))</f>
        <v/>
      </c>
      <c r="C440" s="538" t="n"/>
      <c r="D440" s="539">
        <f>IF($N$433="","",IF(OR(ISTEXT($N$431),ISTEXT($N$432),ISTEXT($N$433)),"",IF(OR(1&gt;$N$431,8&gt;$N$432,((8-1)*$N$431+1)&gt;$N$433),"",IF(INDEX($P$433:$W$442,MOD(((8-1)*$N$431+1)-1,10)+1,INT((((8-1)*$N$431+1)-1)/10)+1)="","",INDEX($P$433:$W$442,MOD(((8-1)*$N$431+1)-1,10)+1,INT((((8-1)*$N$431+1)-1)/10)+1)))))</f>
        <v/>
      </c>
      <c r="E440" s="539">
        <f>IF($N$433="","",IF(OR(ISTEXT($N$431),ISTEXT($N$432),ISTEXT($N$433)),"",IF(OR(2&gt;$N$431,8&gt;$N$432,((8-1)*$N$431+2)&gt;$N$433),"",IF(INDEX($P$433:$W$442,MOD(((8-1)*$N$431+2)-1,10)+1,INT((((8-1)*$N$431+2)-1)/10)+1)="","",INDEX($P$433:$W$442,MOD(((8-1)*$N$431+2)-1,10)+1,INT((((8-1)*$N$431+2)-1)/10)+1)))))</f>
        <v/>
      </c>
      <c r="F440" s="539">
        <f>IF($N$433="","",IF(OR(ISTEXT($N$431),ISTEXT($N$432),ISTEXT($N$433)),"",IF(OR(3&gt;$N$431,8&gt;$N$432,((8-1)*$N$431+3)&gt;$N$433),"",IF(INDEX($P$433:$W$442,MOD(((8-1)*$N$431+3)-1,10)+1,INT((((8-1)*$N$431+3)-1)/10)+1)="","",INDEX($P$433:$W$442,MOD(((8-1)*$N$431+3)-1,10)+1,INT((((8-1)*$N$431+3)-1)/10)+1)))))</f>
        <v/>
      </c>
      <c r="G440" s="539">
        <f>IF($N$433="","",IF(OR(ISTEXT($N$431),ISTEXT($N$432),ISTEXT($N$433)),"",IF(OR(4&gt;$N$431,8&gt;$N$432,((8-1)*$N$431+4)&gt;$N$433),"",IF(INDEX($P$433:$W$442,MOD(((8-1)*$N$431+4)-1,10)+1,INT((((8-1)*$N$431+4)-1)/10)+1)="","",INDEX($P$433:$W$442,MOD(((8-1)*$N$431+4)-1,10)+1,INT((((8-1)*$N$431+4)-1)/10)+1)))))</f>
        <v/>
      </c>
      <c r="H440" s="539">
        <f>IF($N$433="","",IF(OR(ISTEXT($N$431),ISTEXT($N$432),ISTEXT($N$433)),"",IF(OR(5&gt;$N$431,8&gt;$N$432,((8-1)*$N$431+5)&gt;$N$433),"",IF(INDEX($P$433:$W$442,MOD(((8-1)*$N$431+5)-1,10)+1,INT((((8-1)*$N$431+5)-1)/10)+1)="","",INDEX($P$433:$W$442,MOD(((8-1)*$N$431+5)-1,10)+1,INT((((8-1)*$N$431+5)-1)/10)+1)))))</f>
        <v/>
      </c>
      <c r="I440" s="539">
        <f>IF($N$433="","",IF(OR(ISTEXT($N$431),ISTEXT($N$432),ISTEXT($N$433)),"",IF(OR(6&gt;$N$431,8&gt;$N$432,((8-1)*$N$431+6)&gt;$N$433),"",IF(INDEX($P$433:$W$442,MOD(((8-1)*$N$431+6)-1,10)+1,INT((((8-1)*$N$431+6)-1)/10)+1)="","",INDEX($P$433:$W$442,MOD(((8-1)*$N$431+6)-1,10)+1,INT((((8-1)*$N$431+6)-1)/10)+1)))))</f>
        <v/>
      </c>
      <c r="J440" s="539">
        <f>IF($N$433="","",IF(OR(ISTEXT($N$431),ISTEXT($N$432),ISTEXT($N$433)),"",IF(OR(7&gt;$N$431,8&gt;$N$432,((8-1)*$N$431+7)&gt;$N$433),"",IF(INDEX($P$433:$W$442,MOD(((8-1)*$N$431+7)-1,10)+1,INT((((8-1)*$N$431+7)-1)/10)+1)="","",INDEX($P$433:$W$442,MOD(((8-1)*$N$431+7)-1,10)+1,INT((((8-1)*$N$431+7)-1)/10)+1)))))</f>
        <v/>
      </c>
      <c r="K440" s="539">
        <f>IF($N$433="","",IF(OR(ISTEXT($N$431),ISTEXT($N$432),ISTEXT($N$433)),"",IF(OR(8&gt;$N$431,8&gt;$N$432,((8-1)*$N$431+8)&gt;$N$433),"",IF(INDEX($P$433:$W$442,MOD(((8-1)*$N$431+8)-1,10)+1,INT((((8-1)*$N$431+8)-1)/10)+1)="","",INDEX($P$433:$W$442,MOD(((8-1)*$N$431+8)-1,10)+1,INT((((8-1)*$N$431+8)-1)/10)+1)))))</f>
        <v/>
      </c>
      <c r="L440" s="539">
        <f>IF($N$433="","",IF(OR(ISTEXT($N$431),ISTEXT($N$432),ISTEXT($N$433)),"",IF(OR(9&gt;$N$431,8&gt;$N$432,((8-1)*$N$431+9)&gt;$N$433),"",IF(INDEX($P$433:$W$442,MOD(((8-1)*$N$431+9)-1,10)+1,INT((((8-1)*$N$431+9)-1)/10)+1)="","",INDEX($P$433:$W$442,MOD(((8-1)*$N$431+9)-1,10)+1,INT((((8-1)*$N$431+9)-1)/10)+1)))))</f>
        <v/>
      </c>
      <c r="M440" s="539">
        <f>IF($N$433="","",IF(OR(ISTEXT($N$431),ISTEXT($N$432),ISTEXT($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IF($G$450="","",IF($D$450="Round",$G$450&amp;""" dia",$G$450&amp;""" x "&amp;$I$450&amp;""""))</f>
        <v/>
      </c>
      <c r="G448" s="173" t="n"/>
      <c r="H448" s="525">
        <f>IF(OR($D$450="",$G$450=""),"",IF($D$450="Round",IF(ISTEXT($G$450),"",ROUND(PI()*(($G$450-2*N($K$450))/2)^2/144,3)),IF($I$450="","",IF(OR(ISTEXT($G$450),ISTEXT($I$450)),"",ROUND(($G$450-2*N($K$450))*($I$450-2*N($K$450))/144,3)))))</f>
        <v/>
      </c>
      <c r="I448" s="189" t="n"/>
      <c r="J448" s="189" t="n"/>
      <c r="K448" s="189">
        <f>IF(N(J448)*N(H448)=0,"",ROUND(N(J448)*N(H448),0))</f>
        <v/>
      </c>
      <c r="L448" s="189">
        <f>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IF($N$450="","",IF($D$450="Round",$N$450&amp;" x 2 axes",IF($N$451="","",$N$450&amp;" x "&amp;$N$451)))</f>
        <v/>
      </c>
      <c r="N450" s="534">
        <f>IF(OR($D$450="",$G$450=""),"",IF($D$450="Round",IF(ISTEXT($G$450),"",IF($G$450&lt;=9,6,IF($G$450&lt;=12,8,10))),IF(ISTEXT($G$450),"",IF($G$450&lt;12,2,MIN(10,MAX(3,ROUNDUP($G$450/6,0)))))))</f>
        <v/>
      </c>
      <c r="P450" s="473" t="inlineStr">
        <is>
          <t>Quick entry – type readings in order (row by row of the grid), down this column then the next:</t>
        </is>
      </c>
    </row>
    <row r="451" ht="13.35" customHeight="1" s="162">
      <c r="B451" s="535" t="inlineStr">
        <is>
          <t>Depth↓ Pos→ (in)</t>
        </is>
      </c>
      <c r="C451" s="414" t="n"/>
      <c r="D451" s="535">
        <f>IF(ISTEXT($N$450),"",IF(OR($D$450="",$G$450="",1&gt;$N$450),"",IF($D$450="Round",IF(ISTEXT($G$450),"",ROUND(IF(1&lt;=$N$450/2,$G$450/2*(1-SQRT(($N$450-2*1+1)/$N$450)),$G$450-$G$450/2*(1-SQRT(($N$450-2*($N$450-1+1)+1)/$N$450))),1)),IF(ISTEXT($G$450),"",ROUND((1-0.5)*$G$450/$N$450,1)))))</f>
        <v/>
      </c>
      <c r="E451" s="535">
        <f>IF(ISTEXT($N$450),"",IF(OR($D$450="",$G$450="",2&gt;$N$450),"",IF($D$450="Round",IF(ISTEXT($G$450),"",ROUND(IF(2&lt;=$N$450/2,$G$450/2*(1-SQRT(($N$450-2*2+1)/$N$450)),$G$450-$G$450/2*(1-SQRT(($N$450-2*($N$450-2+1)+1)/$N$450))),1)),IF(ISTEXT($G$450),"",ROUND((2-0.5)*$G$450/$N$450,1)))))</f>
        <v/>
      </c>
      <c r="F451" s="535">
        <f>IF(ISTEXT($N$450),"",IF(OR($D$450="",$G$450="",3&gt;$N$450),"",IF($D$450="Round",IF(ISTEXT($G$450),"",ROUND(IF(3&lt;=$N$450/2,$G$450/2*(1-SQRT(($N$450-2*3+1)/$N$450)),$G$450-$G$450/2*(1-SQRT(($N$450-2*($N$450-3+1)+1)/$N$450))),1)),IF(ISTEXT($G$450),"",ROUND((3-0.5)*$G$450/$N$450,1)))))</f>
        <v/>
      </c>
      <c r="G451" s="535">
        <f>IF(ISTEXT($N$450),"",IF(OR($D$450="",$G$450="",4&gt;$N$450),"",IF($D$450="Round",IF(ISTEXT($G$450),"",ROUND(IF(4&lt;=$N$450/2,$G$450/2*(1-SQRT(($N$450-2*4+1)/$N$450)),$G$450-$G$450/2*(1-SQRT(($N$450-2*($N$450-4+1)+1)/$N$450))),1)),IF(ISTEXT($G$450),"",ROUND((4-0.5)*$G$450/$N$450,1)))))</f>
        <v/>
      </c>
      <c r="H451" s="535">
        <f>IF(ISTEXT($N$450),"",IF(OR($D$450="",$G$450="",5&gt;$N$450),"",IF($D$450="Round",IF(ISTEXT($G$450),"",ROUND(IF(5&lt;=$N$450/2,$G$450/2*(1-SQRT(($N$450-2*5+1)/$N$450)),$G$450-$G$450/2*(1-SQRT(($N$450-2*($N$450-5+1)+1)/$N$450))),1)),IF(ISTEXT($G$450),"",ROUND((5-0.5)*$G$450/$N$450,1)))))</f>
        <v/>
      </c>
      <c r="I451" s="535">
        <f>IF(ISTEXT($N$450),"",IF(OR($D$450="",$G$450="",6&gt;$N$450),"",IF($D$450="Round",IF(ISTEXT($G$450),"",ROUND(IF(6&lt;=$N$450/2,$G$450/2*(1-SQRT(($N$450-2*6+1)/$N$450)),$G$450-$G$450/2*(1-SQRT(($N$450-2*($N$450-6+1)+1)/$N$450))),1)),IF(ISTEXT($G$450),"",ROUND((6-0.5)*$G$450/$N$450,1)))))</f>
        <v/>
      </c>
      <c r="J451" s="535">
        <f>IF(ISTEXT($N$450),"",IF(OR($D$450="",$G$450="",7&gt;$N$450),"",IF($D$450="Round",IF(ISTEXT($G$450),"",ROUND(IF(7&lt;=$N$450/2,$G$450/2*(1-SQRT(($N$450-2*7+1)/$N$450)),$G$450-$G$450/2*(1-SQRT(($N$450-2*($N$450-7+1)+1)/$N$450))),1)),IF(ISTEXT($G$450),"",ROUND((7-0.5)*$G$450/$N$450,1)))))</f>
        <v/>
      </c>
      <c r="K451" s="535">
        <f>IF(ISTEXT($N$450),"",IF(OR($D$450="",$G$450="",8&gt;$N$450),"",IF($D$450="Round",IF(ISTEXT($G$450),"",ROUND(IF(8&lt;=$N$450/2,$G$450/2*(1-SQRT(($N$450-2*8+1)/$N$450)),$G$450-$G$450/2*(1-SQRT(($N$450-2*($N$450-8+1)+1)/$N$450))),1)),IF(ISTEXT($G$450),"",ROUND((8-0.5)*$G$450/$N$450,1)))))</f>
        <v/>
      </c>
      <c r="L451" s="535">
        <f>IF(ISTEXT($N$450),"",IF(OR($D$450="",$G$450="",9&gt;$N$450),"",IF($D$450="Round",IF(ISTEXT($G$450),"",ROUND(IF(9&lt;=$N$450/2,$G$450/2*(1-SQRT(($N$450-2*9+1)/$N$450)),$G$450-$G$450/2*(1-SQRT(($N$450-2*($N$450-9+1)+1)/$N$450))),1)),IF(ISTEXT($G$450),"",ROUND((9-0.5)*$G$450/$N$450,1)))))</f>
        <v/>
      </c>
      <c r="M451" s="535">
        <f>IF(ISTEXT($N$450),"",IF(OR($D$450="",$G$450="",10&gt;$N$450),"",IF($D$450="Round",IF(ISTEXT($G$450),"",ROUND(IF(10&lt;=$N$450/2,$G$450/2*(1-SQRT(($N$450-2*10+1)/$N$450)),$G$450-$G$450/2*(1-SQRT(($N$450-2*($N$450-10+1)+1)/$N$450))),1)),IF(ISTEXT($G$450),"",ROUND((10-0.5)*$G$450/$N$450,1)))))</f>
        <v/>
      </c>
      <c r="N451" s="534">
        <f>IF(OR($D$450="",$G$450=""),"",IF($D$450="Round",2,IF($I$450="","",IF(ISTEXT($I$450),"",IF($I$450&lt;12,2,MIN(8,MAX(3,ROUNDUP($I$450/6,0))))))))</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IF(OR($D$450="",$G$450=""),"",IF($D$450="Round",IF(1=1,"Axis 1 (0°)",IF(1=2,"Axis 2 (90°)","")),IF(ISTEXT($N$451),"",IF(1&gt;$N$451,"",IF(ISTEXT($I$450),"",ROUND((1-0.5)*$I$450/$N$451,1))))))</f>
        <v/>
      </c>
      <c r="C452" s="538" t="n"/>
      <c r="D452" s="539">
        <f>IF($N$452="","",IF(OR(ISTEXT($N$450),ISTEXT($N$451),ISTEXT($N$452)),"",IF(OR(1&gt;$N$450,1&gt;$N$451,((1-1)*$N$450+1)&gt;$N$452),"",IF(INDEX($P$452:$W$461,MOD(((1-1)*$N$450+1)-1,10)+1,INT((((1-1)*$N$450+1)-1)/10)+1)="","",INDEX($P$452:$W$461,MOD(((1-1)*$N$450+1)-1,10)+1,INT((((1-1)*$N$450+1)-1)/10)+1)))))</f>
        <v/>
      </c>
      <c r="E452" s="539">
        <f>IF($N$452="","",IF(OR(ISTEXT($N$450),ISTEXT($N$451),ISTEXT($N$452)),"",IF(OR(2&gt;$N$450,1&gt;$N$451,((1-1)*$N$450+2)&gt;$N$452),"",IF(INDEX($P$452:$W$461,MOD(((1-1)*$N$450+2)-1,10)+1,INT((((1-1)*$N$450+2)-1)/10)+1)="","",INDEX($P$452:$W$461,MOD(((1-1)*$N$450+2)-1,10)+1,INT((((1-1)*$N$450+2)-1)/10)+1)))))</f>
        <v/>
      </c>
      <c r="F452" s="539">
        <f>IF($N$452="","",IF(OR(ISTEXT($N$450),ISTEXT($N$451),ISTEXT($N$452)),"",IF(OR(3&gt;$N$450,1&gt;$N$451,((1-1)*$N$450+3)&gt;$N$452),"",IF(INDEX($P$452:$W$461,MOD(((1-1)*$N$450+3)-1,10)+1,INT((((1-1)*$N$450+3)-1)/10)+1)="","",INDEX($P$452:$W$461,MOD(((1-1)*$N$450+3)-1,10)+1,INT((((1-1)*$N$450+3)-1)/10)+1)))))</f>
        <v/>
      </c>
      <c r="G452" s="539">
        <f>IF($N$452="","",IF(OR(ISTEXT($N$450),ISTEXT($N$451),ISTEXT($N$452)),"",IF(OR(4&gt;$N$450,1&gt;$N$451,((1-1)*$N$450+4)&gt;$N$452),"",IF(INDEX($P$452:$W$461,MOD(((1-1)*$N$450+4)-1,10)+1,INT((((1-1)*$N$450+4)-1)/10)+1)="","",INDEX($P$452:$W$461,MOD(((1-1)*$N$450+4)-1,10)+1,INT((((1-1)*$N$450+4)-1)/10)+1)))))</f>
        <v/>
      </c>
      <c r="H452" s="539">
        <f>IF($N$452="","",IF(OR(ISTEXT($N$450),ISTEXT($N$451),ISTEXT($N$452)),"",IF(OR(5&gt;$N$450,1&gt;$N$451,((1-1)*$N$450+5)&gt;$N$452),"",IF(INDEX($P$452:$W$461,MOD(((1-1)*$N$450+5)-1,10)+1,INT((((1-1)*$N$450+5)-1)/10)+1)="","",INDEX($P$452:$W$461,MOD(((1-1)*$N$450+5)-1,10)+1,INT((((1-1)*$N$450+5)-1)/10)+1)))))</f>
        <v/>
      </c>
      <c r="I452" s="539">
        <f>IF($N$452="","",IF(OR(ISTEXT($N$450),ISTEXT($N$451),ISTEXT($N$452)),"",IF(OR(6&gt;$N$450,1&gt;$N$451,((1-1)*$N$450+6)&gt;$N$452),"",IF(INDEX($P$452:$W$461,MOD(((1-1)*$N$450+6)-1,10)+1,INT((((1-1)*$N$450+6)-1)/10)+1)="","",INDEX($P$452:$W$461,MOD(((1-1)*$N$450+6)-1,10)+1,INT((((1-1)*$N$450+6)-1)/10)+1)))))</f>
        <v/>
      </c>
      <c r="J452" s="539">
        <f>IF($N$452="","",IF(OR(ISTEXT($N$450),ISTEXT($N$451),ISTEXT($N$452)),"",IF(OR(7&gt;$N$450,1&gt;$N$451,((1-1)*$N$450+7)&gt;$N$452),"",IF(INDEX($P$452:$W$461,MOD(((1-1)*$N$450+7)-1,10)+1,INT((((1-1)*$N$450+7)-1)/10)+1)="","",INDEX($P$452:$W$461,MOD(((1-1)*$N$450+7)-1,10)+1,INT((((1-1)*$N$450+7)-1)/10)+1)))))</f>
        <v/>
      </c>
      <c r="K452" s="539">
        <f>IF($N$452="","",IF(OR(ISTEXT($N$450),ISTEXT($N$451),ISTEXT($N$452)),"",IF(OR(8&gt;$N$450,1&gt;$N$451,((1-1)*$N$450+8)&gt;$N$452),"",IF(INDEX($P$452:$W$461,MOD(((1-1)*$N$450+8)-1,10)+1,INT((((1-1)*$N$450+8)-1)/10)+1)="","",INDEX($P$452:$W$461,MOD(((1-1)*$N$450+8)-1,10)+1,INT((((1-1)*$N$450+8)-1)/10)+1)))))</f>
        <v/>
      </c>
      <c r="L452" s="539">
        <f>IF($N$452="","",IF(OR(ISTEXT($N$450),ISTEXT($N$451),ISTEXT($N$452)),"",IF(OR(9&gt;$N$450,1&gt;$N$451,((1-1)*$N$450+9)&gt;$N$452),"",IF(INDEX($P$452:$W$461,MOD(((1-1)*$N$450+9)-1,10)+1,INT((((1-1)*$N$450+9)-1)/10)+1)="","",INDEX($P$452:$W$461,MOD(((1-1)*$N$450+9)-1,10)+1,INT((((1-1)*$N$450+9)-1)/10)+1)))))</f>
        <v/>
      </c>
      <c r="M452" s="539">
        <f>IF($N$452="","",IF(OR(ISTEXT($N$450),ISTEXT($N$451),ISTEXT($N$452)),"",IF(OR(10&gt;$N$450,1&gt;$N$451,((1-1)*$N$450+10)&gt;$N$452),"",IF(INDEX($P$452:$W$461,MOD(((1-1)*$N$450+10)-1,10)+1,INT((((1-1)*$N$450+10)-1)/10)+1)="","",INDEX($P$452:$W$461,MOD(((1-1)*$N$450+10)-1,10)+1,INT((((1-1)*$N$450+10)-1)/10)+1)))))</f>
        <v/>
      </c>
      <c r="N452" s="534">
        <f>IF(OR(N450="",N451=""),"",IF(OR(ISTEXT(N450),ISTEXT(N451)),"",N450*N451))</f>
        <v/>
      </c>
      <c r="P452" s="540" t="n"/>
      <c r="Q452" s="540" t="n"/>
      <c r="R452" s="540" t="n"/>
      <c r="S452" s="540" t="n"/>
      <c r="T452" s="540" t="n"/>
      <c r="U452" s="540" t="n"/>
      <c r="V452" s="540" t="n"/>
      <c r="W452" s="540" t="n"/>
    </row>
    <row r="453" ht="13.35" customHeight="1" s="162">
      <c r="B453" s="537">
        <f>IF(OR($D$450="",$G$450=""),"",IF($D$450="Round",IF(2=1,"Axis 1 (0°)",IF(2=2,"Axis 2 (90°)","")),IF(ISTEXT($N$451),"",IF(2&gt;$N$451,"",IF(ISTEXT($I$450),"",ROUND((2-0.5)*$I$450/$N$451,1))))))</f>
        <v/>
      </c>
      <c r="C453" s="538" t="n"/>
      <c r="D453" s="539">
        <f>IF($N$452="","",IF(OR(ISTEXT($N$450),ISTEXT($N$451),ISTEXT($N$452)),"",IF(OR(1&gt;$N$450,2&gt;$N$451,((2-1)*$N$450+1)&gt;$N$452),"",IF(INDEX($P$452:$W$461,MOD(((2-1)*$N$450+1)-1,10)+1,INT((((2-1)*$N$450+1)-1)/10)+1)="","",INDEX($P$452:$W$461,MOD(((2-1)*$N$450+1)-1,10)+1,INT((((2-1)*$N$450+1)-1)/10)+1)))))</f>
        <v/>
      </c>
      <c r="E453" s="539">
        <f>IF($N$452="","",IF(OR(ISTEXT($N$450),ISTEXT($N$451),ISTEXT($N$452)),"",IF(OR(2&gt;$N$450,2&gt;$N$451,((2-1)*$N$450+2)&gt;$N$452),"",IF(INDEX($P$452:$W$461,MOD(((2-1)*$N$450+2)-1,10)+1,INT((((2-1)*$N$450+2)-1)/10)+1)="","",INDEX($P$452:$W$461,MOD(((2-1)*$N$450+2)-1,10)+1,INT((((2-1)*$N$450+2)-1)/10)+1)))))</f>
        <v/>
      </c>
      <c r="F453" s="539">
        <f>IF($N$452="","",IF(OR(ISTEXT($N$450),ISTEXT($N$451),ISTEXT($N$452)),"",IF(OR(3&gt;$N$450,2&gt;$N$451,((2-1)*$N$450+3)&gt;$N$452),"",IF(INDEX($P$452:$W$461,MOD(((2-1)*$N$450+3)-1,10)+1,INT((((2-1)*$N$450+3)-1)/10)+1)="","",INDEX($P$452:$W$461,MOD(((2-1)*$N$450+3)-1,10)+1,INT((((2-1)*$N$450+3)-1)/10)+1)))))</f>
        <v/>
      </c>
      <c r="G453" s="539">
        <f>IF($N$452="","",IF(OR(ISTEXT($N$450),ISTEXT($N$451),ISTEXT($N$452)),"",IF(OR(4&gt;$N$450,2&gt;$N$451,((2-1)*$N$450+4)&gt;$N$452),"",IF(INDEX($P$452:$W$461,MOD(((2-1)*$N$450+4)-1,10)+1,INT((((2-1)*$N$450+4)-1)/10)+1)="","",INDEX($P$452:$W$461,MOD(((2-1)*$N$450+4)-1,10)+1,INT((((2-1)*$N$450+4)-1)/10)+1)))))</f>
        <v/>
      </c>
      <c r="H453" s="539">
        <f>IF($N$452="","",IF(OR(ISTEXT($N$450),ISTEXT($N$451),ISTEXT($N$452)),"",IF(OR(5&gt;$N$450,2&gt;$N$451,((2-1)*$N$450+5)&gt;$N$452),"",IF(INDEX($P$452:$W$461,MOD(((2-1)*$N$450+5)-1,10)+1,INT((((2-1)*$N$450+5)-1)/10)+1)="","",INDEX($P$452:$W$461,MOD(((2-1)*$N$450+5)-1,10)+1,INT((((2-1)*$N$450+5)-1)/10)+1)))))</f>
        <v/>
      </c>
      <c r="I453" s="539">
        <f>IF($N$452="","",IF(OR(ISTEXT($N$450),ISTEXT($N$451),ISTEXT($N$452)),"",IF(OR(6&gt;$N$450,2&gt;$N$451,((2-1)*$N$450+6)&gt;$N$452),"",IF(INDEX($P$452:$W$461,MOD(((2-1)*$N$450+6)-1,10)+1,INT((((2-1)*$N$450+6)-1)/10)+1)="","",INDEX($P$452:$W$461,MOD(((2-1)*$N$450+6)-1,10)+1,INT((((2-1)*$N$450+6)-1)/10)+1)))))</f>
        <v/>
      </c>
      <c r="J453" s="539">
        <f>IF($N$452="","",IF(OR(ISTEXT($N$450),ISTEXT($N$451),ISTEXT($N$452)),"",IF(OR(7&gt;$N$450,2&gt;$N$451,((2-1)*$N$450+7)&gt;$N$452),"",IF(INDEX($P$452:$W$461,MOD(((2-1)*$N$450+7)-1,10)+1,INT((((2-1)*$N$450+7)-1)/10)+1)="","",INDEX($P$452:$W$461,MOD(((2-1)*$N$450+7)-1,10)+1,INT((((2-1)*$N$450+7)-1)/10)+1)))))</f>
        <v/>
      </c>
      <c r="K453" s="539">
        <f>IF($N$452="","",IF(OR(ISTEXT($N$450),ISTEXT($N$451),ISTEXT($N$452)),"",IF(OR(8&gt;$N$450,2&gt;$N$451,((2-1)*$N$450+8)&gt;$N$452),"",IF(INDEX($P$452:$W$461,MOD(((2-1)*$N$450+8)-1,10)+1,INT((((2-1)*$N$450+8)-1)/10)+1)="","",INDEX($P$452:$W$461,MOD(((2-1)*$N$450+8)-1,10)+1,INT((((2-1)*$N$450+8)-1)/10)+1)))))</f>
        <v/>
      </c>
      <c r="L453" s="539">
        <f>IF($N$452="","",IF(OR(ISTEXT($N$450),ISTEXT($N$451),ISTEXT($N$452)),"",IF(OR(9&gt;$N$450,2&gt;$N$451,((2-1)*$N$450+9)&gt;$N$452),"",IF(INDEX($P$452:$W$461,MOD(((2-1)*$N$450+9)-1,10)+1,INT((((2-1)*$N$450+9)-1)/10)+1)="","",INDEX($P$452:$W$461,MOD(((2-1)*$N$450+9)-1,10)+1,INT((((2-1)*$N$450+9)-1)/10)+1)))))</f>
        <v/>
      </c>
      <c r="M453" s="539">
        <f>IF($N$452="","",IF(OR(ISTEXT($N$450),ISTEXT($N$451),ISTEXT($N$452)),"",IF(OR(10&gt;$N$450,2&gt;$N$451,((2-1)*$N$450+10)&gt;$N$452),"",IF(INDEX($P$452:$W$461,MOD(((2-1)*$N$450+10)-1,10)+1,INT((((2-1)*$N$450+10)-1)/10)+1)="","",INDEX($P$452:$W$461,MOD(((2-1)*$N$450+10)-1,10)+1,INT((((2-1)*$N$450+10)-1)/10)+1)))))</f>
        <v/>
      </c>
      <c r="P453" s="540" t="n"/>
      <c r="Q453" s="540" t="n"/>
      <c r="R453" s="540" t="n"/>
      <c r="S453" s="540" t="n"/>
      <c r="T453" s="540" t="n"/>
      <c r="U453" s="540" t="n"/>
      <c r="V453" s="540" t="n"/>
      <c r="W453" s="540" t="n"/>
    </row>
    <row r="454" ht="13.35" customHeight="1" s="162">
      <c r="B454" s="537">
        <f>IF(OR($D$450="",$G$450=""),"",IF($D$450="Round",IF(3=1,"Axis 1 (0°)",IF(3=2,"Axis 2 (90°)","")),IF(ISTEXT($N$451),"",IF(3&gt;$N$451,"",IF(ISTEXT($I$450),"",ROUND((3-0.5)*$I$450/$N$451,1))))))</f>
        <v/>
      </c>
      <c r="C454" s="538" t="n"/>
      <c r="D454" s="539">
        <f>IF($N$452="","",IF(OR(ISTEXT($N$450),ISTEXT($N$451),ISTEXT($N$452)),"",IF(OR(1&gt;$N$450,3&gt;$N$451,((3-1)*$N$450+1)&gt;$N$452),"",IF(INDEX($P$452:$W$461,MOD(((3-1)*$N$450+1)-1,10)+1,INT((((3-1)*$N$450+1)-1)/10)+1)="","",INDEX($P$452:$W$461,MOD(((3-1)*$N$450+1)-1,10)+1,INT((((3-1)*$N$450+1)-1)/10)+1)))))</f>
        <v/>
      </c>
      <c r="E454" s="539">
        <f>IF($N$452="","",IF(OR(ISTEXT($N$450),ISTEXT($N$451),ISTEXT($N$452)),"",IF(OR(2&gt;$N$450,3&gt;$N$451,((3-1)*$N$450+2)&gt;$N$452),"",IF(INDEX($P$452:$W$461,MOD(((3-1)*$N$450+2)-1,10)+1,INT((((3-1)*$N$450+2)-1)/10)+1)="","",INDEX($P$452:$W$461,MOD(((3-1)*$N$450+2)-1,10)+1,INT((((3-1)*$N$450+2)-1)/10)+1)))))</f>
        <v/>
      </c>
      <c r="F454" s="539">
        <f>IF($N$452="","",IF(OR(ISTEXT($N$450),ISTEXT($N$451),ISTEXT($N$452)),"",IF(OR(3&gt;$N$450,3&gt;$N$451,((3-1)*$N$450+3)&gt;$N$452),"",IF(INDEX($P$452:$W$461,MOD(((3-1)*$N$450+3)-1,10)+1,INT((((3-1)*$N$450+3)-1)/10)+1)="","",INDEX($P$452:$W$461,MOD(((3-1)*$N$450+3)-1,10)+1,INT((((3-1)*$N$450+3)-1)/10)+1)))))</f>
        <v/>
      </c>
      <c r="G454" s="539">
        <f>IF($N$452="","",IF(OR(ISTEXT($N$450),ISTEXT($N$451),ISTEXT($N$452)),"",IF(OR(4&gt;$N$450,3&gt;$N$451,((3-1)*$N$450+4)&gt;$N$452),"",IF(INDEX($P$452:$W$461,MOD(((3-1)*$N$450+4)-1,10)+1,INT((((3-1)*$N$450+4)-1)/10)+1)="","",INDEX($P$452:$W$461,MOD(((3-1)*$N$450+4)-1,10)+1,INT((((3-1)*$N$450+4)-1)/10)+1)))))</f>
        <v/>
      </c>
      <c r="H454" s="539">
        <f>IF($N$452="","",IF(OR(ISTEXT($N$450),ISTEXT($N$451),ISTEXT($N$452)),"",IF(OR(5&gt;$N$450,3&gt;$N$451,((3-1)*$N$450+5)&gt;$N$452),"",IF(INDEX($P$452:$W$461,MOD(((3-1)*$N$450+5)-1,10)+1,INT((((3-1)*$N$450+5)-1)/10)+1)="","",INDEX($P$452:$W$461,MOD(((3-1)*$N$450+5)-1,10)+1,INT((((3-1)*$N$450+5)-1)/10)+1)))))</f>
        <v/>
      </c>
      <c r="I454" s="539">
        <f>IF($N$452="","",IF(OR(ISTEXT($N$450),ISTEXT($N$451),ISTEXT($N$452)),"",IF(OR(6&gt;$N$450,3&gt;$N$451,((3-1)*$N$450+6)&gt;$N$452),"",IF(INDEX($P$452:$W$461,MOD(((3-1)*$N$450+6)-1,10)+1,INT((((3-1)*$N$450+6)-1)/10)+1)="","",INDEX($P$452:$W$461,MOD(((3-1)*$N$450+6)-1,10)+1,INT((((3-1)*$N$450+6)-1)/10)+1)))))</f>
        <v/>
      </c>
      <c r="J454" s="539">
        <f>IF($N$452="","",IF(OR(ISTEXT($N$450),ISTEXT($N$451),ISTEXT($N$452)),"",IF(OR(7&gt;$N$450,3&gt;$N$451,((3-1)*$N$450+7)&gt;$N$452),"",IF(INDEX($P$452:$W$461,MOD(((3-1)*$N$450+7)-1,10)+1,INT((((3-1)*$N$450+7)-1)/10)+1)="","",INDEX($P$452:$W$461,MOD(((3-1)*$N$450+7)-1,10)+1,INT((((3-1)*$N$450+7)-1)/10)+1)))))</f>
        <v/>
      </c>
      <c r="K454" s="539">
        <f>IF($N$452="","",IF(OR(ISTEXT($N$450),ISTEXT($N$451),ISTEXT($N$452)),"",IF(OR(8&gt;$N$450,3&gt;$N$451,((3-1)*$N$450+8)&gt;$N$452),"",IF(INDEX($P$452:$W$461,MOD(((3-1)*$N$450+8)-1,10)+1,INT((((3-1)*$N$450+8)-1)/10)+1)="","",INDEX($P$452:$W$461,MOD(((3-1)*$N$450+8)-1,10)+1,INT((((3-1)*$N$450+8)-1)/10)+1)))))</f>
        <v/>
      </c>
      <c r="L454" s="539">
        <f>IF($N$452="","",IF(OR(ISTEXT($N$450),ISTEXT($N$451),ISTEXT($N$452)),"",IF(OR(9&gt;$N$450,3&gt;$N$451,((3-1)*$N$450+9)&gt;$N$452),"",IF(INDEX($P$452:$W$461,MOD(((3-1)*$N$450+9)-1,10)+1,INT((((3-1)*$N$450+9)-1)/10)+1)="","",INDEX($P$452:$W$461,MOD(((3-1)*$N$450+9)-1,10)+1,INT((((3-1)*$N$450+9)-1)/10)+1)))))</f>
        <v/>
      </c>
      <c r="M454" s="539">
        <f>IF($N$452="","",IF(OR(ISTEXT($N$450),ISTEXT($N$451),ISTEXT($N$452)),"",IF(OR(10&gt;$N$450,3&gt;$N$451,((3-1)*$N$450+10)&gt;$N$452),"",IF(INDEX($P$452:$W$461,MOD(((3-1)*$N$450+10)-1,10)+1,INT((((3-1)*$N$450+10)-1)/10)+1)="","",INDEX($P$452:$W$461,MOD(((3-1)*$N$450+10)-1,10)+1,INT((((3-1)*$N$450+10)-1)/10)+1)))))</f>
        <v/>
      </c>
      <c r="P454" s="540" t="n"/>
      <c r="Q454" s="540" t="n"/>
      <c r="R454" s="540" t="n"/>
      <c r="S454" s="540" t="n"/>
      <c r="T454" s="540" t="n"/>
      <c r="U454" s="540" t="n"/>
      <c r="V454" s="540" t="n"/>
      <c r="W454" s="540" t="n"/>
    </row>
    <row r="455" ht="13.35" customHeight="1" s="162">
      <c r="B455" s="537">
        <f>IF(OR($D$450="",$G$450=""),"",IF($D$450="Round",IF(4=1,"Axis 1 (0°)",IF(4=2,"Axis 2 (90°)","")),IF(ISTEXT($N$451),"",IF(4&gt;$N$451,"",IF(ISTEXT($I$450),"",ROUND((4-0.5)*$I$450/$N$451,1))))))</f>
        <v/>
      </c>
      <c r="C455" s="538" t="n"/>
      <c r="D455" s="539">
        <f>IF($N$452="","",IF(OR(ISTEXT($N$450),ISTEXT($N$451),ISTEXT($N$452)),"",IF(OR(1&gt;$N$450,4&gt;$N$451,((4-1)*$N$450+1)&gt;$N$452),"",IF(INDEX($P$452:$W$461,MOD(((4-1)*$N$450+1)-1,10)+1,INT((((4-1)*$N$450+1)-1)/10)+1)="","",INDEX($P$452:$W$461,MOD(((4-1)*$N$450+1)-1,10)+1,INT((((4-1)*$N$450+1)-1)/10)+1)))))</f>
        <v/>
      </c>
      <c r="E455" s="539">
        <f>IF($N$452="","",IF(OR(ISTEXT($N$450),ISTEXT($N$451),ISTEXT($N$452)),"",IF(OR(2&gt;$N$450,4&gt;$N$451,((4-1)*$N$450+2)&gt;$N$452),"",IF(INDEX($P$452:$W$461,MOD(((4-1)*$N$450+2)-1,10)+1,INT((((4-1)*$N$450+2)-1)/10)+1)="","",INDEX($P$452:$W$461,MOD(((4-1)*$N$450+2)-1,10)+1,INT((((4-1)*$N$450+2)-1)/10)+1)))))</f>
        <v/>
      </c>
      <c r="F455" s="539">
        <f>IF($N$452="","",IF(OR(ISTEXT($N$450),ISTEXT($N$451),ISTEXT($N$452)),"",IF(OR(3&gt;$N$450,4&gt;$N$451,((4-1)*$N$450+3)&gt;$N$452),"",IF(INDEX($P$452:$W$461,MOD(((4-1)*$N$450+3)-1,10)+1,INT((((4-1)*$N$450+3)-1)/10)+1)="","",INDEX($P$452:$W$461,MOD(((4-1)*$N$450+3)-1,10)+1,INT((((4-1)*$N$450+3)-1)/10)+1)))))</f>
        <v/>
      </c>
      <c r="G455" s="539">
        <f>IF($N$452="","",IF(OR(ISTEXT($N$450),ISTEXT($N$451),ISTEXT($N$452)),"",IF(OR(4&gt;$N$450,4&gt;$N$451,((4-1)*$N$450+4)&gt;$N$452),"",IF(INDEX($P$452:$W$461,MOD(((4-1)*$N$450+4)-1,10)+1,INT((((4-1)*$N$450+4)-1)/10)+1)="","",INDEX($P$452:$W$461,MOD(((4-1)*$N$450+4)-1,10)+1,INT((((4-1)*$N$450+4)-1)/10)+1)))))</f>
        <v/>
      </c>
      <c r="H455" s="539">
        <f>IF($N$452="","",IF(OR(ISTEXT($N$450),ISTEXT($N$451),ISTEXT($N$452)),"",IF(OR(5&gt;$N$450,4&gt;$N$451,((4-1)*$N$450+5)&gt;$N$452),"",IF(INDEX($P$452:$W$461,MOD(((4-1)*$N$450+5)-1,10)+1,INT((((4-1)*$N$450+5)-1)/10)+1)="","",INDEX($P$452:$W$461,MOD(((4-1)*$N$450+5)-1,10)+1,INT((((4-1)*$N$450+5)-1)/10)+1)))))</f>
        <v/>
      </c>
      <c r="I455" s="539">
        <f>IF($N$452="","",IF(OR(ISTEXT($N$450),ISTEXT($N$451),ISTEXT($N$452)),"",IF(OR(6&gt;$N$450,4&gt;$N$451,((4-1)*$N$450+6)&gt;$N$452),"",IF(INDEX($P$452:$W$461,MOD(((4-1)*$N$450+6)-1,10)+1,INT((((4-1)*$N$450+6)-1)/10)+1)="","",INDEX($P$452:$W$461,MOD(((4-1)*$N$450+6)-1,10)+1,INT((((4-1)*$N$450+6)-1)/10)+1)))))</f>
        <v/>
      </c>
      <c r="J455" s="539">
        <f>IF($N$452="","",IF(OR(ISTEXT($N$450),ISTEXT($N$451),ISTEXT($N$452)),"",IF(OR(7&gt;$N$450,4&gt;$N$451,((4-1)*$N$450+7)&gt;$N$452),"",IF(INDEX($P$452:$W$461,MOD(((4-1)*$N$450+7)-1,10)+1,INT((((4-1)*$N$450+7)-1)/10)+1)="","",INDEX($P$452:$W$461,MOD(((4-1)*$N$450+7)-1,10)+1,INT((((4-1)*$N$450+7)-1)/10)+1)))))</f>
        <v/>
      </c>
      <c r="K455" s="539">
        <f>IF($N$452="","",IF(OR(ISTEXT($N$450),ISTEXT($N$451),ISTEXT($N$452)),"",IF(OR(8&gt;$N$450,4&gt;$N$451,((4-1)*$N$450+8)&gt;$N$452),"",IF(INDEX($P$452:$W$461,MOD(((4-1)*$N$450+8)-1,10)+1,INT((((4-1)*$N$450+8)-1)/10)+1)="","",INDEX($P$452:$W$461,MOD(((4-1)*$N$450+8)-1,10)+1,INT((((4-1)*$N$450+8)-1)/10)+1)))))</f>
        <v/>
      </c>
      <c r="L455" s="539">
        <f>IF($N$452="","",IF(OR(ISTEXT($N$450),ISTEXT($N$451),ISTEXT($N$452)),"",IF(OR(9&gt;$N$450,4&gt;$N$451,((4-1)*$N$450+9)&gt;$N$452),"",IF(INDEX($P$452:$W$461,MOD(((4-1)*$N$450+9)-1,10)+1,INT((((4-1)*$N$450+9)-1)/10)+1)="","",INDEX($P$452:$W$461,MOD(((4-1)*$N$450+9)-1,10)+1,INT((((4-1)*$N$450+9)-1)/10)+1)))))</f>
        <v/>
      </c>
      <c r="M455" s="539">
        <f>IF($N$452="","",IF(OR(ISTEXT($N$450),ISTEXT($N$451),ISTEXT($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IF(OR($D$450="",$G$450=""),"",IF($D$450="Round",IF(5=1,"Axis 1 (0°)",IF(5=2,"Axis 2 (90°)","")),IF(ISTEXT($N$451),"",IF(5&gt;$N$451,"",IF(ISTEXT($I$450),"",ROUND((5-0.5)*$I$450/$N$451,1))))))</f>
        <v/>
      </c>
      <c r="C456" s="538" t="n"/>
      <c r="D456" s="539">
        <f>IF($N$452="","",IF(OR(ISTEXT($N$450),ISTEXT($N$451),ISTEXT($N$452)),"",IF(OR(1&gt;$N$450,5&gt;$N$451,((5-1)*$N$450+1)&gt;$N$452),"",IF(INDEX($P$452:$W$461,MOD(((5-1)*$N$450+1)-1,10)+1,INT((((5-1)*$N$450+1)-1)/10)+1)="","",INDEX($P$452:$W$461,MOD(((5-1)*$N$450+1)-1,10)+1,INT((((5-1)*$N$450+1)-1)/10)+1)))))</f>
        <v/>
      </c>
      <c r="E456" s="539">
        <f>IF($N$452="","",IF(OR(ISTEXT($N$450),ISTEXT($N$451),ISTEXT($N$452)),"",IF(OR(2&gt;$N$450,5&gt;$N$451,((5-1)*$N$450+2)&gt;$N$452),"",IF(INDEX($P$452:$W$461,MOD(((5-1)*$N$450+2)-1,10)+1,INT((((5-1)*$N$450+2)-1)/10)+1)="","",INDEX($P$452:$W$461,MOD(((5-1)*$N$450+2)-1,10)+1,INT((((5-1)*$N$450+2)-1)/10)+1)))))</f>
        <v/>
      </c>
      <c r="F456" s="539">
        <f>IF($N$452="","",IF(OR(ISTEXT($N$450),ISTEXT($N$451),ISTEXT($N$452)),"",IF(OR(3&gt;$N$450,5&gt;$N$451,((5-1)*$N$450+3)&gt;$N$452),"",IF(INDEX($P$452:$W$461,MOD(((5-1)*$N$450+3)-1,10)+1,INT((((5-1)*$N$450+3)-1)/10)+1)="","",INDEX($P$452:$W$461,MOD(((5-1)*$N$450+3)-1,10)+1,INT((((5-1)*$N$450+3)-1)/10)+1)))))</f>
        <v/>
      </c>
      <c r="G456" s="539">
        <f>IF($N$452="","",IF(OR(ISTEXT($N$450),ISTEXT($N$451),ISTEXT($N$452)),"",IF(OR(4&gt;$N$450,5&gt;$N$451,((5-1)*$N$450+4)&gt;$N$452),"",IF(INDEX($P$452:$W$461,MOD(((5-1)*$N$450+4)-1,10)+1,INT((((5-1)*$N$450+4)-1)/10)+1)="","",INDEX($P$452:$W$461,MOD(((5-1)*$N$450+4)-1,10)+1,INT((((5-1)*$N$450+4)-1)/10)+1)))))</f>
        <v/>
      </c>
      <c r="H456" s="539">
        <f>IF($N$452="","",IF(OR(ISTEXT($N$450),ISTEXT($N$451),ISTEXT($N$452)),"",IF(OR(5&gt;$N$450,5&gt;$N$451,((5-1)*$N$450+5)&gt;$N$452),"",IF(INDEX($P$452:$W$461,MOD(((5-1)*$N$450+5)-1,10)+1,INT((((5-1)*$N$450+5)-1)/10)+1)="","",INDEX($P$452:$W$461,MOD(((5-1)*$N$450+5)-1,10)+1,INT((((5-1)*$N$450+5)-1)/10)+1)))))</f>
        <v/>
      </c>
      <c r="I456" s="539">
        <f>IF($N$452="","",IF(OR(ISTEXT($N$450),ISTEXT($N$451),ISTEXT($N$452)),"",IF(OR(6&gt;$N$450,5&gt;$N$451,((5-1)*$N$450+6)&gt;$N$452),"",IF(INDEX($P$452:$W$461,MOD(((5-1)*$N$450+6)-1,10)+1,INT((((5-1)*$N$450+6)-1)/10)+1)="","",INDEX($P$452:$W$461,MOD(((5-1)*$N$450+6)-1,10)+1,INT((((5-1)*$N$450+6)-1)/10)+1)))))</f>
        <v/>
      </c>
      <c r="J456" s="539">
        <f>IF($N$452="","",IF(OR(ISTEXT($N$450),ISTEXT($N$451),ISTEXT($N$452)),"",IF(OR(7&gt;$N$450,5&gt;$N$451,((5-1)*$N$450+7)&gt;$N$452),"",IF(INDEX($P$452:$W$461,MOD(((5-1)*$N$450+7)-1,10)+1,INT((((5-1)*$N$450+7)-1)/10)+1)="","",INDEX($P$452:$W$461,MOD(((5-1)*$N$450+7)-1,10)+1,INT((((5-1)*$N$450+7)-1)/10)+1)))))</f>
        <v/>
      </c>
      <c r="K456" s="539">
        <f>IF($N$452="","",IF(OR(ISTEXT($N$450),ISTEXT($N$451),ISTEXT($N$452)),"",IF(OR(8&gt;$N$450,5&gt;$N$451,((5-1)*$N$450+8)&gt;$N$452),"",IF(INDEX($P$452:$W$461,MOD(((5-1)*$N$450+8)-1,10)+1,INT((((5-1)*$N$450+8)-1)/10)+1)="","",INDEX($P$452:$W$461,MOD(((5-1)*$N$450+8)-1,10)+1,INT((((5-1)*$N$450+8)-1)/10)+1)))))</f>
        <v/>
      </c>
      <c r="L456" s="539">
        <f>IF($N$452="","",IF(OR(ISTEXT($N$450),ISTEXT($N$451),ISTEXT($N$452)),"",IF(OR(9&gt;$N$450,5&gt;$N$451,((5-1)*$N$450+9)&gt;$N$452),"",IF(INDEX($P$452:$W$461,MOD(((5-1)*$N$450+9)-1,10)+1,INT((((5-1)*$N$450+9)-1)/10)+1)="","",INDEX($P$452:$W$461,MOD(((5-1)*$N$450+9)-1,10)+1,INT((((5-1)*$N$450+9)-1)/10)+1)))))</f>
        <v/>
      </c>
      <c r="M456" s="539">
        <f>IF($N$452="","",IF(OR(ISTEXT($N$450),ISTEXT($N$451),ISTEXT($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IF(OR($D$450="",$G$450=""),"",IF($D$450="Round",IF(6=1,"Axis 1 (0°)",IF(6=2,"Axis 2 (90°)","")),IF(ISTEXT($N$451),"",IF(6&gt;$N$451,"",IF(ISTEXT($I$450),"",ROUND((6-0.5)*$I$450/$N$451,1))))))</f>
        <v/>
      </c>
      <c r="C457" s="538" t="n"/>
      <c r="D457" s="539">
        <f>IF($N$452="","",IF(OR(ISTEXT($N$450),ISTEXT($N$451),ISTEXT($N$452)),"",IF(OR(1&gt;$N$450,6&gt;$N$451,((6-1)*$N$450+1)&gt;$N$452),"",IF(INDEX($P$452:$W$461,MOD(((6-1)*$N$450+1)-1,10)+1,INT((((6-1)*$N$450+1)-1)/10)+1)="","",INDEX($P$452:$W$461,MOD(((6-1)*$N$450+1)-1,10)+1,INT((((6-1)*$N$450+1)-1)/10)+1)))))</f>
        <v/>
      </c>
      <c r="E457" s="539">
        <f>IF($N$452="","",IF(OR(ISTEXT($N$450),ISTEXT($N$451),ISTEXT($N$452)),"",IF(OR(2&gt;$N$450,6&gt;$N$451,((6-1)*$N$450+2)&gt;$N$452),"",IF(INDEX($P$452:$W$461,MOD(((6-1)*$N$450+2)-1,10)+1,INT((((6-1)*$N$450+2)-1)/10)+1)="","",INDEX($P$452:$W$461,MOD(((6-1)*$N$450+2)-1,10)+1,INT((((6-1)*$N$450+2)-1)/10)+1)))))</f>
        <v/>
      </c>
      <c r="F457" s="539">
        <f>IF($N$452="","",IF(OR(ISTEXT($N$450),ISTEXT($N$451),ISTEXT($N$452)),"",IF(OR(3&gt;$N$450,6&gt;$N$451,((6-1)*$N$450+3)&gt;$N$452),"",IF(INDEX($P$452:$W$461,MOD(((6-1)*$N$450+3)-1,10)+1,INT((((6-1)*$N$450+3)-1)/10)+1)="","",INDEX($P$452:$W$461,MOD(((6-1)*$N$450+3)-1,10)+1,INT((((6-1)*$N$450+3)-1)/10)+1)))))</f>
        <v/>
      </c>
      <c r="G457" s="539">
        <f>IF($N$452="","",IF(OR(ISTEXT($N$450),ISTEXT($N$451),ISTEXT($N$452)),"",IF(OR(4&gt;$N$450,6&gt;$N$451,((6-1)*$N$450+4)&gt;$N$452),"",IF(INDEX($P$452:$W$461,MOD(((6-1)*$N$450+4)-1,10)+1,INT((((6-1)*$N$450+4)-1)/10)+1)="","",INDEX($P$452:$W$461,MOD(((6-1)*$N$450+4)-1,10)+1,INT((((6-1)*$N$450+4)-1)/10)+1)))))</f>
        <v/>
      </c>
      <c r="H457" s="539">
        <f>IF($N$452="","",IF(OR(ISTEXT($N$450),ISTEXT($N$451),ISTEXT($N$452)),"",IF(OR(5&gt;$N$450,6&gt;$N$451,((6-1)*$N$450+5)&gt;$N$452),"",IF(INDEX($P$452:$W$461,MOD(((6-1)*$N$450+5)-1,10)+1,INT((((6-1)*$N$450+5)-1)/10)+1)="","",INDEX($P$452:$W$461,MOD(((6-1)*$N$450+5)-1,10)+1,INT((((6-1)*$N$450+5)-1)/10)+1)))))</f>
        <v/>
      </c>
      <c r="I457" s="539">
        <f>IF($N$452="","",IF(OR(ISTEXT($N$450),ISTEXT($N$451),ISTEXT($N$452)),"",IF(OR(6&gt;$N$450,6&gt;$N$451,((6-1)*$N$450+6)&gt;$N$452),"",IF(INDEX($P$452:$W$461,MOD(((6-1)*$N$450+6)-1,10)+1,INT((((6-1)*$N$450+6)-1)/10)+1)="","",INDEX($P$452:$W$461,MOD(((6-1)*$N$450+6)-1,10)+1,INT((((6-1)*$N$450+6)-1)/10)+1)))))</f>
        <v/>
      </c>
      <c r="J457" s="539">
        <f>IF($N$452="","",IF(OR(ISTEXT($N$450),ISTEXT($N$451),ISTEXT($N$452)),"",IF(OR(7&gt;$N$450,6&gt;$N$451,((6-1)*$N$450+7)&gt;$N$452),"",IF(INDEX($P$452:$W$461,MOD(((6-1)*$N$450+7)-1,10)+1,INT((((6-1)*$N$450+7)-1)/10)+1)="","",INDEX($P$452:$W$461,MOD(((6-1)*$N$450+7)-1,10)+1,INT((((6-1)*$N$450+7)-1)/10)+1)))))</f>
        <v/>
      </c>
      <c r="K457" s="539">
        <f>IF($N$452="","",IF(OR(ISTEXT($N$450),ISTEXT($N$451),ISTEXT($N$452)),"",IF(OR(8&gt;$N$450,6&gt;$N$451,((6-1)*$N$450+8)&gt;$N$452),"",IF(INDEX($P$452:$W$461,MOD(((6-1)*$N$450+8)-1,10)+1,INT((((6-1)*$N$450+8)-1)/10)+1)="","",INDEX($P$452:$W$461,MOD(((6-1)*$N$450+8)-1,10)+1,INT((((6-1)*$N$450+8)-1)/10)+1)))))</f>
        <v/>
      </c>
      <c r="L457" s="539">
        <f>IF($N$452="","",IF(OR(ISTEXT($N$450),ISTEXT($N$451),ISTEXT($N$452)),"",IF(OR(9&gt;$N$450,6&gt;$N$451,((6-1)*$N$450+9)&gt;$N$452),"",IF(INDEX($P$452:$W$461,MOD(((6-1)*$N$450+9)-1,10)+1,INT((((6-1)*$N$450+9)-1)/10)+1)="","",INDEX($P$452:$W$461,MOD(((6-1)*$N$450+9)-1,10)+1,INT((((6-1)*$N$450+9)-1)/10)+1)))))</f>
        <v/>
      </c>
      <c r="M457" s="539">
        <f>IF($N$452="","",IF(OR(ISTEXT($N$450),ISTEXT($N$451),ISTEXT($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IF(OR($D$450="",$G$450=""),"",IF($D$450="Round",IF(7=1,"Axis 1 (0°)",IF(7=2,"Axis 2 (90°)","")),IF(ISTEXT($N$451),"",IF(7&gt;$N$451,"",IF(ISTEXT($I$450),"",ROUND((7-0.5)*$I$450/$N$451,1))))))</f>
        <v/>
      </c>
      <c r="C458" s="538" t="n"/>
      <c r="D458" s="539">
        <f>IF($N$452="","",IF(OR(ISTEXT($N$450),ISTEXT($N$451),ISTEXT($N$452)),"",IF(OR(1&gt;$N$450,7&gt;$N$451,((7-1)*$N$450+1)&gt;$N$452),"",IF(INDEX($P$452:$W$461,MOD(((7-1)*$N$450+1)-1,10)+1,INT((((7-1)*$N$450+1)-1)/10)+1)="","",INDEX($P$452:$W$461,MOD(((7-1)*$N$450+1)-1,10)+1,INT((((7-1)*$N$450+1)-1)/10)+1)))))</f>
        <v/>
      </c>
      <c r="E458" s="539">
        <f>IF($N$452="","",IF(OR(ISTEXT($N$450),ISTEXT($N$451),ISTEXT($N$452)),"",IF(OR(2&gt;$N$450,7&gt;$N$451,((7-1)*$N$450+2)&gt;$N$452),"",IF(INDEX($P$452:$W$461,MOD(((7-1)*$N$450+2)-1,10)+1,INT((((7-1)*$N$450+2)-1)/10)+1)="","",INDEX($P$452:$W$461,MOD(((7-1)*$N$450+2)-1,10)+1,INT((((7-1)*$N$450+2)-1)/10)+1)))))</f>
        <v/>
      </c>
      <c r="F458" s="539">
        <f>IF($N$452="","",IF(OR(ISTEXT($N$450),ISTEXT($N$451),ISTEXT($N$452)),"",IF(OR(3&gt;$N$450,7&gt;$N$451,((7-1)*$N$450+3)&gt;$N$452),"",IF(INDEX($P$452:$W$461,MOD(((7-1)*$N$450+3)-1,10)+1,INT((((7-1)*$N$450+3)-1)/10)+1)="","",INDEX($P$452:$W$461,MOD(((7-1)*$N$450+3)-1,10)+1,INT((((7-1)*$N$450+3)-1)/10)+1)))))</f>
        <v/>
      </c>
      <c r="G458" s="539">
        <f>IF($N$452="","",IF(OR(ISTEXT($N$450),ISTEXT($N$451),ISTEXT($N$452)),"",IF(OR(4&gt;$N$450,7&gt;$N$451,((7-1)*$N$450+4)&gt;$N$452),"",IF(INDEX($P$452:$W$461,MOD(((7-1)*$N$450+4)-1,10)+1,INT((((7-1)*$N$450+4)-1)/10)+1)="","",INDEX($P$452:$W$461,MOD(((7-1)*$N$450+4)-1,10)+1,INT((((7-1)*$N$450+4)-1)/10)+1)))))</f>
        <v/>
      </c>
      <c r="H458" s="539">
        <f>IF($N$452="","",IF(OR(ISTEXT($N$450),ISTEXT($N$451),ISTEXT($N$452)),"",IF(OR(5&gt;$N$450,7&gt;$N$451,((7-1)*$N$450+5)&gt;$N$452),"",IF(INDEX($P$452:$W$461,MOD(((7-1)*$N$450+5)-1,10)+1,INT((((7-1)*$N$450+5)-1)/10)+1)="","",INDEX($P$452:$W$461,MOD(((7-1)*$N$450+5)-1,10)+1,INT((((7-1)*$N$450+5)-1)/10)+1)))))</f>
        <v/>
      </c>
      <c r="I458" s="539">
        <f>IF($N$452="","",IF(OR(ISTEXT($N$450),ISTEXT($N$451),ISTEXT($N$452)),"",IF(OR(6&gt;$N$450,7&gt;$N$451,((7-1)*$N$450+6)&gt;$N$452),"",IF(INDEX($P$452:$W$461,MOD(((7-1)*$N$450+6)-1,10)+1,INT((((7-1)*$N$450+6)-1)/10)+1)="","",INDEX($P$452:$W$461,MOD(((7-1)*$N$450+6)-1,10)+1,INT((((7-1)*$N$450+6)-1)/10)+1)))))</f>
        <v/>
      </c>
      <c r="J458" s="539">
        <f>IF($N$452="","",IF(OR(ISTEXT($N$450),ISTEXT($N$451),ISTEXT($N$452)),"",IF(OR(7&gt;$N$450,7&gt;$N$451,((7-1)*$N$450+7)&gt;$N$452),"",IF(INDEX($P$452:$W$461,MOD(((7-1)*$N$450+7)-1,10)+1,INT((((7-1)*$N$450+7)-1)/10)+1)="","",INDEX($P$452:$W$461,MOD(((7-1)*$N$450+7)-1,10)+1,INT((((7-1)*$N$450+7)-1)/10)+1)))))</f>
        <v/>
      </c>
      <c r="K458" s="539">
        <f>IF($N$452="","",IF(OR(ISTEXT($N$450),ISTEXT($N$451),ISTEXT($N$452)),"",IF(OR(8&gt;$N$450,7&gt;$N$451,((7-1)*$N$450+8)&gt;$N$452),"",IF(INDEX($P$452:$W$461,MOD(((7-1)*$N$450+8)-1,10)+1,INT((((7-1)*$N$450+8)-1)/10)+1)="","",INDEX($P$452:$W$461,MOD(((7-1)*$N$450+8)-1,10)+1,INT((((7-1)*$N$450+8)-1)/10)+1)))))</f>
        <v/>
      </c>
      <c r="L458" s="539">
        <f>IF($N$452="","",IF(OR(ISTEXT($N$450),ISTEXT($N$451),ISTEXT($N$452)),"",IF(OR(9&gt;$N$450,7&gt;$N$451,((7-1)*$N$450+9)&gt;$N$452),"",IF(INDEX($P$452:$W$461,MOD(((7-1)*$N$450+9)-1,10)+1,INT((((7-1)*$N$450+9)-1)/10)+1)="","",INDEX($P$452:$W$461,MOD(((7-1)*$N$450+9)-1,10)+1,INT((((7-1)*$N$450+9)-1)/10)+1)))))</f>
        <v/>
      </c>
      <c r="M458" s="539">
        <f>IF($N$452="","",IF(OR(ISTEXT($N$450),ISTEXT($N$451),ISTEXT($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IF(OR($D$450="",$G$450=""),"",IF($D$450="Round",IF(8=1,"Axis 1 (0°)",IF(8=2,"Axis 2 (90°)","")),IF(ISTEXT($N$451),"",IF(8&gt;$N$451,"",IF(ISTEXT($I$450),"",ROUND((8-0.5)*$I$450/$N$451,1))))))</f>
        <v/>
      </c>
      <c r="C459" s="538" t="n"/>
      <c r="D459" s="539">
        <f>IF($N$452="","",IF(OR(ISTEXT($N$450),ISTEXT($N$451),ISTEXT($N$452)),"",IF(OR(1&gt;$N$450,8&gt;$N$451,((8-1)*$N$450+1)&gt;$N$452),"",IF(INDEX($P$452:$W$461,MOD(((8-1)*$N$450+1)-1,10)+1,INT((((8-1)*$N$450+1)-1)/10)+1)="","",INDEX($P$452:$W$461,MOD(((8-1)*$N$450+1)-1,10)+1,INT((((8-1)*$N$450+1)-1)/10)+1)))))</f>
        <v/>
      </c>
      <c r="E459" s="539">
        <f>IF($N$452="","",IF(OR(ISTEXT($N$450),ISTEXT($N$451),ISTEXT($N$452)),"",IF(OR(2&gt;$N$450,8&gt;$N$451,((8-1)*$N$450+2)&gt;$N$452),"",IF(INDEX($P$452:$W$461,MOD(((8-1)*$N$450+2)-1,10)+1,INT((((8-1)*$N$450+2)-1)/10)+1)="","",INDEX($P$452:$W$461,MOD(((8-1)*$N$450+2)-1,10)+1,INT((((8-1)*$N$450+2)-1)/10)+1)))))</f>
        <v/>
      </c>
      <c r="F459" s="539">
        <f>IF($N$452="","",IF(OR(ISTEXT($N$450),ISTEXT($N$451),ISTEXT($N$452)),"",IF(OR(3&gt;$N$450,8&gt;$N$451,((8-1)*$N$450+3)&gt;$N$452),"",IF(INDEX($P$452:$W$461,MOD(((8-1)*$N$450+3)-1,10)+1,INT((((8-1)*$N$450+3)-1)/10)+1)="","",INDEX($P$452:$W$461,MOD(((8-1)*$N$450+3)-1,10)+1,INT((((8-1)*$N$450+3)-1)/10)+1)))))</f>
        <v/>
      </c>
      <c r="G459" s="539">
        <f>IF($N$452="","",IF(OR(ISTEXT($N$450),ISTEXT($N$451),ISTEXT($N$452)),"",IF(OR(4&gt;$N$450,8&gt;$N$451,((8-1)*$N$450+4)&gt;$N$452),"",IF(INDEX($P$452:$W$461,MOD(((8-1)*$N$450+4)-1,10)+1,INT((((8-1)*$N$450+4)-1)/10)+1)="","",INDEX($P$452:$W$461,MOD(((8-1)*$N$450+4)-1,10)+1,INT((((8-1)*$N$450+4)-1)/10)+1)))))</f>
        <v/>
      </c>
      <c r="H459" s="539">
        <f>IF($N$452="","",IF(OR(ISTEXT($N$450),ISTEXT($N$451),ISTEXT($N$452)),"",IF(OR(5&gt;$N$450,8&gt;$N$451,((8-1)*$N$450+5)&gt;$N$452),"",IF(INDEX($P$452:$W$461,MOD(((8-1)*$N$450+5)-1,10)+1,INT((((8-1)*$N$450+5)-1)/10)+1)="","",INDEX($P$452:$W$461,MOD(((8-1)*$N$450+5)-1,10)+1,INT((((8-1)*$N$450+5)-1)/10)+1)))))</f>
        <v/>
      </c>
      <c r="I459" s="539">
        <f>IF($N$452="","",IF(OR(ISTEXT($N$450),ISTEXT($N$451),ISTEXT($N$452)),"",IF(OR(6&gt;$N$450,8&gt;$N$451,((8-1)*$N$450+6)&gt;$N$452),"",IF(INDEX($P$452:$W$461,MOD(((8-1)*$N$450+6)-1,10)+1,INT((((8-1)*$N$450+6)-1)/10)+1)="","",INDEX($P$452:$W$461,MOD(((8-1)*$N$450+6)-1,10)+1,INT((((8-1)*$N$450+6)-1)/10)+1)))))</f>
        <v/>
      </c>
      <c r="J459" s="539">
        <f>IF($N$452="","",IF(OR(ISTEXT($N$450),ISTEXT($N$451),ISTEXT($N$452)),"",IF(OR(7&gt;$N$450,8&gt;$N$451,((8-1)*$N$450+7)&gt;$N$452),"",IF(INDEX($P$452:$W$461,MOD(((8-1)*$N$450+7)-1,10)+1,INT((((8-1)*$N$450+7)-1)/10)+1)="","",INDEX($P$452:$W$461,MOD(((8-1)*$N$450+7)-1,10)+1,INT((((8-1)*$N$450+7)-1)/10)+1)))))</f>
        <v/>
      </c>
      <c r="K459" s="539">
        <f>IF($N$452="","",IF(OR(ISTEXT($N$450),ISTEXT($N$451),ISTEXT($N$452)),"",IF(OR(8&gt;$N$450,8&gt;$N$451,((8-1)*$N$450+8)&gt;$N$452),"",IF(INDEX($P$452:$W$461,MOD(((8-1)*$N$450+8)-1,10)+1,INT((((8-1)*$N$450+8)-1)/10)+1)="","",INDEX($P$452:$W$461,MOD(((8-1)*$N$450+8)-1,10)+1,INT((((8-1)*$N$450+8)-1)/10)+1)))))</f>
        <v/>
      </c>
      <c r="L459" s="539">
        <f>IF($N$452="","",IF(OR(ISTEXT($N$450),ISTEXT($N$451),ISTEXT($N$452)),"",IF(OR(9&gt;$N$450,8&gt;$N$451,((8-1)*$N$450+9)&gt;$N$452),"",IF(INDEX($P$452:$W$461,MOD(((8-1)*$N$450+9)-1,10)+1,INT((((8-1)*$N$450+9)-1)/10)+1)="","",INDEX($P$452:$W$461,MOD(((8-1)*$N$450+9)-1,10)+1,INT((((8-1)*$N$450+9)-1)/10)+1)))))</f>
        <v/>
      </c>
      <c r="M459" s="539">
        <f>IF($N$452="","",IF(OR(ISTEXT($N$450),ISTEXT($N$451),ISTEXT($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IF($G$465="","",IF($D$465="Round",$G$465&amp;""" dia",$G$465&amp;""" x "&amp;$I$465&amp;""""))</f>
        <v/>
      </c>
      <c r="G463" s="173" t="n"/>
      <c r="H463" s="525">
        <f>IF(OR($D$465="",$G$465=""),"",IF($D$465="Round",IF(ISTEXT($G$465),"",ROUND(PI()*(($G$465-2*N($K$465))/2)^2/144,3)),IF($I$465="","",IF(OR(ISTEXT($G$465),ISTEXT($I$465)),"",ROUND(($G$465-2*N($K$465))*($I$465-2*N($K$465))/144,3)))))</f>
        <v/>
      </c>
      <c r="I463" s="189" t="n"/>
      <c r="J463" s="189" t="n"/>
      <c r="K463" s="189">
        <f>IF(N(J463)*N(H463)=0,"",ROUND(N(J463)*N(H463),0))</f>
        <v/>
      </c>
      <c r="L463" s="189">
        <f>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IF($N$465="","",IF($D$465="Round",$N$465&amp;" x 2 axes",IF($N$466="","",$N$465&amp;" x "&amp;$N$466)))</f>
        <v/>
      </c>
      <c r="N465" s="534">
        <f>IF(OR($D$465="",$G$465=""),"",IF($D$465="Round",IF(ISTEXT($G$465),"",IF($G$465&lt;=9,6,IF($G$465&lt;=12,8,10))),IF(ISTEXT($G$465),"",IF($G$465&lt;12,2,MIN(10,MAX(3,ROUNDUP($G$465/6,0)))))))</f>
        <v/>
      </c>
      <c r="P465" s="473" t="inlineStr">
        <is>
          <t>Quick entry – type readings in order (row by row of the grid), down this column then the next:</t>
        </is>
      </c>
    </row>
    <row r="466" ht="13.35" customHeight="1" s="162">
      <c r="B466" s="535" t="inlineStr">
        <is>
          <t>Depth↓ Pos→ (in)</t>
        </is>
      </c>
      <c r="C466" s="414" t="n"/>
      <c r="D466" s="535">
        <f>IF(ISTEXT($N$465),"",IF(OR($D$465="",$G$465="",1&gt;$N$465),"",IF($D$465="Round",IF(ISTEXT($G$465),"",ROUND(IF(1&lt;=$N$465/2,$G$465/2*(1-SQRT(($N$465-2*1+1)/$N$465)),$G$465-$G$465/2*(1-SQRT(($N$465-2*($N$465-1+1)+1)/$N$465))),1)),IF(ISTEXT($G$465),"",ROUND((1-0.5)*$G$465/$N$465,1)))))</f>
        <v/>
      </c>
      <c r="E466" s="535">
        <f>IF(ISTEXT($N$465),"",IF(OR($D$465="",$G$465="",2&gt;$N$465),"",IF($D$465="Round",IF(ISTEXT($G$465),"",ROUND(IF(2&lt;=$N$465/2,$G$465/2*(1-SQRT(($N$465-2*2+1)/$N$465)),$G$465-$G$465/2*(1-SQRT(($N$465-2*($N$465-2+1)+1)/$N$465))),1)),IF(ISTEXT($G$465),"",ROUND((2-0.5)*$G$465/$N$465,1)))))</f>
        <v/>
      </c>
      <c r="F466" s="535">
        <f>IF(ISTEXT($N$465),"",IF(OR($D$465="",$G$465="",3&gt;$N$465),"",IF($D$465="Round",IF(ISTEXT($G$465),"",ROUND(IF(3&lt;=$N$465/2,$G$465/2*(1-SQRT(($N$465-2*3+1)/$N$465)),$G$465-$G$465/2*(1-SQRT(($N$465-2*($N$465-3+1)+1)/$N$465))),1)),IF(ISTEXT($G$465),"",ROUND((3-0.5)*$G$465/$N$465,1)))))</f>
        <v/>
      </c>
      <c r="G466" s="535">
        <f>IF(ISTEXT($N$465),"",IF(OR($D$465="",$G$465="",4&gt;$N$465),"",IF($D$465="Round",IF(ISTEXT($G$465),"",ROUND(IF(4&lt;=$N$465/2,$G$465/2*(1-SQRT(($N$465-2*4+1)/$N$465)),$G$465-$G$465/2*(1-SQRT(($N$465-2*($N$465-4+1)+1)/$N$465))),1)),IF(ISTEXT($G$465),"",ROUND((4-0.5)*$G$465/$N$465,1)))))</f>
        <v/>
      </c>
      <c r="H466" s="535">
        <f>IF(ISTEXT($N$465),"",IF(OR($D$465="",$G$465="",5&gt;$N$465),"",IF($D$465="Round",IF(ISTEXT($G$465),"",ROUND(IF(5&lt;=$N$465/2,$G$465/2*(1-SQRT(($N$465-2*5+1)/$N$465)),$G$465-$G$465/2*(1-SQRT(($N$465-2*($N$465-5+1)+1)/$N$465))),1)),IF(ISTEXT($G$465),"",ROUND((5-0.5)*$G$465/$N$465,1)))))</f>
        <v/>
      </c>
      <c r="I466" s="535">
        <f>IF(ISTEXT($N$465),"",IF(OR($D$465="",$G$465="",6&gt;$N$465),"",IF($D$465="Round",IF(ISTEXT($G$465),"",ROUND(IF(6&lt;=$N$465/2,$G$465/2*(1-SQRT(($N$465-2*6+1)/$N$465)),$G$465-$G$465/2*(1-SQRT(($N$465-2*($N$465-6+1)+1)/$N$465))),1)),IF(ISTEXT($G$465),"",ROUND((6-0.5)*$G$465/$N$465,1)))))</f>
        <v/>
      </c>
      <c r="J466" s="535">
        <f>IF(ISTEXT($N$465),"",IF(OR($D$465="",$G$465="",7&gt;$N$465),"",IF($D$465="Round",IF(ISTEXT($G$465),"",ROUND(IF(7&lt;=$N$465/2,$G$465/2*(1-SQRT(($N$465-2*7+1)/$N$465)),$G$465-$G$465/2*(1-SQRT(($N$465-2*($N$465-7+1)+1)/$N$465))),1)),IF(ISTEXT($G$465),"",ROUND((7-0.5)*$G$465/$N$465,1)))))</f>
        <v/>
      </c>
      <c r="K466" s="535">
        <f>IF(ISTEXT($N$465),"",IF(OR($D$465="",$G$465="",8&gt;$N$465),"",IF($D$465="Round",IF(ISTEXT($G$465),"",ROUND(IF(8&lt;=$N$465/2,$G$465/2*(1-SQRT(($N$465-2*8+1)/$N$465)),$G$465-$G$465/2*(1-SQRT(($N$465-2*($N$465-8+1)+1)/$N$465))),1)),IF(ISTEXT($G$465),"",ROUND((8-0.5)*$G$465/$N$465,1)))))</f>
        <v/>
      </c>
      <c r="L466" s="535">
        <f>IF(ISTEXT($N$465),"",IF(OR($D$465="",$G$465="",9&gt;$N$465),"",IF($D$465="Round",IF(ISTEXT($G$465),"",ROUND(IF(9&lt;=$N$465/2,$G$465/2*(1-SQRT(($N$465-2*9+1)/$N$465)),$G$465-$G$465/2*(1-SQRT(($N$465-2*($N$465-9+1)+1)/$N$465))),1)),IF(ISTEXT($G$465),"",ROUND((9-0.5)*$G$465/$N$465,1)))))</f>
        <v/>
      </c>
      <c r="M466" s="535">
        <f>IF(ISTEXT($N$465),"",IF(OR($D$465="",$G$465="",10&gt;$N$465),"",IF($D$465="Round",IF(ISTEXT($G$465),"",ROUND(IF(10&lt;=$N$465/2,$G$465/2*(1-SQRT(($N$465-2*10+1)/$N$465)),$G$465-$G$465/2*(1-SQRT(($N$465-2*($N$465-10+1)+1)/$N$465))),1)),IF(ISTEXT($G$465),"",ROUND((10-0.5)*$G$465/$N$465,1)))))</f>
        <v/>
      </c>
      <c r="N466" s="534">
        <f>IF(OR($D$465="",$G$465=""),"",IF($D$465="Round",2,IF($I$465="","",IF(ISTEXT($I$465),"",IF($I$465&lt;12,2,MIN(8,MAX(3,ROUNDUP($I$465/6,0))))))))</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IF(OR($D$465="",$G$465=""),"",IF($D$465="Round",IF(1=1,"Axis 1 (0°)",IF(1=2,"Axis 2 (90°)","")),IF(ISTEXT($N$466),"",IF(1&gt;$N$466,"",IF(ISTEXT($I$465),"",ROUND((1-0.5)*$I$465/$N$466,1))))))</f>
        <v/>
      </c>
      <c r="C467" s="538" t="n"/>
      <c r="D467" s="539">
        <f>IF($N$467="","",IF(OR(ISTEXT($N$465),ISTEXT($N$466),ISTEXT($N$467)),"",IF(OR(1&gt;$N$465,1&gt;$N$466,((1-1)*$N$465+1)&gt;$N$467),"",IF(INDEX($P$467:$W$476,MOD(((1-1)*$N$465+1)-1,10)+1,INT((((1-1)*$N$465+1)-1)/10)+1)="","",INDEX($P$467:$W$476,MOD(((1-1)*$N$465+1)-1,10)+1,INT((((1-1)*$N$465+1)-1)/10)+1)))))</f>
        <v/>
      </c>
      <c r="E467" s="539">
        <f>IF($N$467="","",IF(OR(ISTEXT($N$465),ISTEXT($N$466),ISTEXT($N$467)),"",IF(OR(2&gt;$N$465,1&gt;$N$466,((1-1)*$N$465+2)&gt;$N$467),"",IF(INDEX($P$467:$W$476,MOD(((1-1)*$N$465+2)-1,10)+1,INT((((1-1)*$N$465+2)-1)/10)+1)="","",INDEX($P$467:$W$476,MOD(((1-1)*$N$465+2)-1,10)+1,INT((((1-1)*$N$465+2)-1)/10)+1)))))</f>
        <v/>
      </c>
      <c r="F467" s="539">
        <f>IF($N$467="","",IF(OR(ISTEXT($N$465),ISTEXT($N$466),ISTEXT($N$467)),"",IF(OR(3&gt;$N$465,1&gt;$N$466,((1-1)*$N$465+3)&gt;$N$467),"",IF(INDEX($P$467:$W$476,MOD(((1-1)*$N$465+3)-1,10)+1,INT((((1-1)*$N$465+3)-1)/10)+1)="","",INDEX($P$467:$W$476,MOD(((1-1)*$N$465+3)-1,10)+1,INT((((1-1)*$N$465+3)-1)/10)+1)))))</f>
        <v/>
      </c>
      <c r="G467" s="539">
        <f>IF($N$467="","",IF(OR(ISTEXT($N$465),ISTEXT($N$466),ISTEXT($N$467)),"",IF(OR(4&gt;$N$465,1&gt;$N$466,((1-1)*$N$465+4)&gt;$N$467),"",IF(INDEX($P$467:$W$476,MOD(((1-1)*$N$465+4)-1,10)+1,INT((((1-1)*$N$465+4)-1)/10)+1)="","",INDEX($P$467:$W$476,MOD(((1-1)*$N$465+4)-1,10)+1,INT((((1-1)*$N$465+4)-1)/10)+1)))))</f>
        <v/>
      </c>
      <c r="H467" s="539">
        <f>IF($N$467="","",IF(OR(ISTEXT($N$465),ISTEXT($N$466),ISTEXT($N$467)),"",IF(OR(5&gt;$N$465,1&gt;$N$466,((1-1)*$N$465+5)&gt;$N$467),"",IF(INDEX($P$467:$W$476,MOD(((1-1)*$N$465+5)-1,10)+1,INT((((1-1)*$N$465+5)-1)/10)+1)="","",INDEX($P$467:$W$476,MOD(((1-1)*$N$465+5)-1,10)+1,INT((((1-1)*$N$465+5)-1)/10)+1)))))</f>
        <v/>
      </c>
      <c r="I467" s="539">
        <f>IF($N$467="","",IF(OR(ISTEXT($N$465),ISTEXT($N$466),ISTEXT($N$467)),"",IF(OR(6&gt;$N$465,1&gt;$N$466,((1-1)*$N$465+6)&gt;$N$467),"",IF(INDEX($P$467:$W$476,MOD(((1-1)*$N$465+6)-1,10)+1,INT((((1-1)*$N$465+6)-1)/10)+1)="","",INDEX($P$467:$W$476,MOD(((1-1)*$N$465+6)-1,10)+1,INT((((1-1)*$N$465+6)-1)/10)+1)))))</f>
        <v/>
      </c>
      <c r="J467" s="539">
        <f>IF($N$467="","",IF(OR(ISTEXT($N$465),ISTEXT($N$466),ISTEXT($N$467)),"",IF(OR(7&gt;$N$465,1&gt;$N$466,((1-1)*$N$465+7)&gt;$N$467),"",IF(INDEX($P$467:$W$476,MOD(((1-1)*$N$465+7)-1,10)+1,INT((((1-1)*$N$465+7)-1)/10)+1)="","",INDEX($P$467:$W$476,MOD(((1-1)*$N$465+7)-1,10)+1,INT((((1-1)*$N$465+7)-1)/10)+1)))))</f>
        <v/>
      </c>
      <c r="K467" s="539">
        <f>IF($N$467="","",IF(OR(ISTEXT($N$465),ISTEXT($N$466),ISTEXT($N$467)),"",IF(OR(8&gt;$N$465,1&gt;$N$466,((1-1)*$N$465+8)&gt;$N$467),"",IF(INDEX($P$467:$W$476,MOD(((1-1)*$N$465+8)-1,10)+1,INT((((1-1)*$N$465+8)-1)/10)+1)="","",INDEX($P$467:$W$476,MOD(((1-1)*$N$465+8)-1,10)+1,INT((((1-1)*$N$465+8)-1)/10)+1)))))</f>
        <v/>
      </c>
      <c r="L467" s="539">
        <f>IF($N$467="","",IF(OR(ISTEXT($N$465),ISTEXT($N$466),ISTEXT($N$467)),"",IF(OR(9&gt;$N$465,1&gt;$N$466,((1-1)*$N$465+9)&gt;$N$467),"",IF(INDEX($P$467:$W$476,MOD(((1-1)*$N$465+9)-1,10)+1,INT((((1-1)*$N$465+9)-1)/10)+1)="","",INDEX($P$467:$W$476,MOD(((1-1)*$N$465+9)-1,10)+1,INT((((1-1)*$N$465+9)-1)/10)+1)))))</f>
        <v/>
      </c>
      <c r="M467" s="539">
        <f>IF($N$467="","",IF(OR(ISTEXT($N$465),ISTEXT($N$466),ISTEXT($N$467)),"",IF(OR(10&gt;$N$465,1&gt;$N$466,((1-1)*$N$465+10)&gt;$N$467),"",IF(INDEX($P$467:$W$476,MOD(((1-1)*$N$465+10)-1,10)+1,INT((((1-1)*$N$465+10)-1)/10)+1)="","",INDEX($P$467:$W$476,MOD(((1-1)*$N$465+10)-1,10)+1,INT((((1-1)*$N$465+10)-1)/10)+1)))))</f>
        <v/>
      </c>
      <c r="N467" s="534">
        <f>IF(OR(N465="",N466=""),"",IF(OR(ISTEXT(N465),ISTEXT(N466)),"",N465*N466))</f>
        <v/>
      </c>
      <c r="P467" s="540" t="n"/>
      <c r="Q467" s="540" t="n"/>
      <c r="R467" s="540" t="n"/>
      <c r="S467" s="540" t="n"/>
      <c r="T467" s="540" t="n"/>
      <c r="U467" s="540" t="n"/>
      <c r="V467" s="540" t="n"/>
      <c r="W467" s="540" t="n"/>
    </row>
    <row r="468" ht="13.35" customHeight="1" s="162">
      <c r="B468" s="537">
        <f>IF(OR($D$465="",$G$465=""),"",IF($D$465="Round",IF(2=1,"Axis 1 (0°)",IF(2=2,"Axis 2 (90°)","")),IF(ISTEXT($N$466),"",IF(2&gt;$N$466,"",IF(ISTEXT($I$465),"",ROUND((2-0.5)*$I$465/$N$466,1))))))</f>
        <v/>
      </c>
      <c r="C468" s="538" t="n"/>
      <c r="D468" s="539">
        <f>IF($N$467="","",IF(OR(ISTEXT($N$465),ISTEXT($N$466),ISTEXT($N$467)),"",IF(OR(1&gt;$N$465,2&gt;$N$466,((2-1)*$N$465+1)&gt;$N$467),"",IF(INDEX($P$467:$W$476,MOD(((2-1)*$N$465+1)-1,10)+1,INT((((2-1)*$N$465+1)-1)/10)+1)="","",INDEX($P$467:$W$476,MOD(((2-1)*$N$465+1)-1,10)+1,INT((((2-1)*$N$465+1)-1)/10)+1)))))</f>
        <v/>
      </c>
      <c r="E468" s="539">
        <f>IF($N$467="","",IF(OR(ISTEXT($N$465),ISTEXT($N$466),ISTEXT($N$467)),"",IF(OR(2&gt;$N$465,2&gt;$N$466,((2-1)*$N$465+2)&gt;$N$467),"",IF(INDEX($P$467:$W$476,MOD(((2-1)*$N$465+2)-1,10)+1,INT((((2-1)*$N$465+2)-1)/10)+1)="","",INDEX($P$467:$W$476,MOD(((2-1)*$N$465+2)-1,10)+1,INT((((2-1)*$N$465+2)-1)/10)+1)))))</f>
        <v/>
      </c>
      <c r="F468" s="539">
        <f>IF($N$467="","",IF(OR(ISTEXT($N$465),ISTEXT($N$466),ISTEXT($N$467)),"",IF(OR(3&gt;$N$465,2&gt;$N$466,((2-1)*$N$465+3)&gt;$N$467),"",IF(INDEX($P$467:$W$476,MOD(((2-1)*$N$465+3)-1,10)+1,INT((((2-1)*$N$465+3)-1)/10)+1)="","",INDEX($P$467:$W$476,MOD(((2-1)*$N$465+3)-1,10)+1,INT((((2-1)*$N$465+3)-1)/10)+1)))))</f>
        <v/>
      </c>
      <c r="G468" s="539">
        <f>IF($N$467="","",IF(OR(ISTEXT($N$465),ISTEXT($N$466),ISTEXT($N$467)),"",IF(OR(4&gt;$N$465,2&gt;$N$466,((2-1)*$N$465+4)&gt;$N$467),"",IF(INDEX($P$467:$W$476,MOD(((2-1)*$N$465+4)-1,10)+1,INT((((2-1)*$N$465+4)-1)/10)+1)="","",INDEX($P$467:$W$476,MOD(((2-1)*$N$465+4)-1,10)+1,INT((((2-1)*$N$465+4)-1)/10)+1)))))</f>
        <v/>
      </c>
      <c r="H468" s="539">
        <f>IF($N$467="","",IF(OR(ISTEXT($N$465),ISTEXT($N$466),ISTEXT($N$467)),"",IF(OR(5&gt;$N$465,2&gt;$N$466,((2-1)*$N$465+5)&gt;$N$467),"",IF(INDEX($P$467:$W$476,MOD(((2-1)*$N$465+5)-1,10)+1,INT((((2-1)*$N$465+5)-1)/10)+1)="","",INDEX($P$467:$W$476,MOD(((2-1)*$N$465+5)-1,10)+1,INT((((2-1)*$N$465+5)-1)/10)+1)))))</f>
        <v/>
      </c>
      <c r="I468" s="539">
        <f>IF($N$467="","",IF(OR(ISTEXT($N$465),ISTEXT($N$466),ISTEXT($N$467)),"",IF(OR(6&gt;$N$465,2&gt;$N$466,((2-1)*$N$465+6)&gt;$N$467),"",IF(INDEX($P$467:$W$476,MOD(((2-1)*$N$465+6)-1,10)+1,INT((((2-1)*$N$465+6)-1)/10)+1)="","",INDEX($P$467:$W$476,MOD(((2-1)*$N$465+6)-1,10)+1,INT((((2-1)*$N$465+6)-1)/10)+1)))))</f>
        <v/>
      </c>
      <c r="J468" s="539">
        <f>IF($N$467="","",IF(OR(ISTEXT($N$465),ISTEXT($N$466),ISTEXT($N$467)),"",IF(OR(7&gt;$N$465,2&gt;$N$466,((2-1)*$N$465+7)&gt;$N$467),"",IF(INDEX($P$467:$W$476,MOD(((2-1)*$N$465+7)-1,10)+1,INT((((2-1)*$N$465+7)-1)/10)+1)="","",INDEX($P$467:$W$476,MOD(((2-1)*$N$465+7)-1,10)+1,INT((((2-1)*$N$465+7)-1)/10)+1)))))</f>
        <v/>
      </c>
      <c r="K468" s="539">
        <f>IF($N$467="","",IF(OR(ISTEXT($N$465),ISTEXT($N$466),ISTEXT($N$467)),"",IF(OR(8&gt;$N$465,2&gt;$N$466,((2-1)*$N$465+8)&gt;$N$467),"",IF(INDEX($P$467:$W$476,MOD(((2-1)*$N$465+8)-1,10)+1,INT((((2-1)*$N$465+8)-1)/10)+1)="","",INDEX($P$467:$W$476,MOD(((2-1)*$N$465+8)-1,10)+1,INT((((2-1)*$N$465+8)-1)/10)+1)))))</f>
        <v/>
      </c>
      <c r="L468" s="539">
        <f>IF($N$467="","",IF(OR(ISTEXT($N$465),ISTEXT($N$466),ISTEXT($N$467)),"",IF(OR(9&gt;$N$465,2&gt;$N$466,((2-1)*$N$465+9)&gt;$N$467),"",IF(INDEX($P$467:$W$476,MOD(((2-1)*$N$465+9)-1,10)+1,INT((((2-1)*$N$465+9)-1)/10)+1)="","",INDEX($P$467:$W$476,MOD(((2-1)*$N$465+9)-1,10)+1,INT((((2-1)*$N$465+9)-1)/10)+1)))))</f>
        <v/>
      </c>
      <c r="M468" s="539">
        <f>IF($N$467="","",IF(OR(ISTEXT($N$465),ISTEXT($N$466),ISTEXT($N$467)),"",IF(OR(10&gt;$N$465,2&gt;$N$466,((2-1)*$N$465+10)&gt;$N$467),"",IF(INDEX($P$467:$W$476,MOD(((2-1)*$N$465+10)-1,10)+1,INT((((2-1)*$N$465+10)-1)/10)+1)="","",INDEX($P$467:$W$476,MOD(((2-1)*$N$465+10)-1,10)+1,INT((((2-1)*$N$465+10)-1)/10)+1)))))</f>
        <v/>
      </c>
      <c r="P468" s="540" t="n"/>
      <c r="Q468" s="540" t="n"/>
      <c r="R468" s="540" t="n"/>
      <c r="S468" s="540" t="n"/>
      <c r="T468" s="540" t="n"/>
      <c r="U468" s="540" t="n"/>
      <c r="V468" s="540" t="n"/>
      <c r="W468" s="540" t="n"/>
    </row>
    <row r="469" ht="13.35" customHeight="1" s="162">
      <c r="B469" s="537">
        <f>IF(OR($D$465="",$G$465=""),"",IF($D$465="Round",IF(3=1,"Axis 1 (0°)",IF(3=2,"Axis 2 (90°)","")),IF(ISTEXT($N$466),"",IF(3&gt;$N$466,"",IF(ISTEXT($I$465),"",ROUND((3-0.5)*$I$465/$N$466,1))))))</f>
        <v/>
      </c>
      <c r="C469" s="538" t="n"/>
      <c r="D469" s="539">
        <f>IF($N$467="","",IF(OR(ISTEXT($N$465),ISTEXT($N$466),ISTEXT($N$467)),"",IF(OR(1&gt;$N$465,3&gt;$N$466,((3-1)*$N$465+1)&gt;$N$467),"",IF(INDEX($P$467:$W$476,MOD(((3-1)*$N$465+1)-1,10)+1,INT((((3-1)*$N$465+1)-1)/10)+1)="","",INDEX($P$467:$W$476,MOD(((3-1)*$N$465+1)-1,10)+1,INT((((3-1)*$N$465+1)-1)/10)+1)))))</f>
        <v/>
      </c>
      <c r="E469" s="539">
        <f>IF($N$467="","",IF(OR(ISTEXT($N$465),ISTEXT($N$466),ISTEXT($N$467)),"",IF(OR(2&gt;$N$465,3&gt;$N$466,((3-1)*$N$465+2)&gt;$N$467),"",IF(INDEX($P$467:$W$476,MOD(((3-1)*$N$465+2)-1,10)+1,INT((((3-1)*$N$465+2)-1)/10)+1)="","",INDEX($P$467:$W$476,MOD(((3-1)*$N$465+2)-1,10)+1,INT((((3-1)*$N$465+2)-1)/10)+1)))))</f>
        <v/>
      </c>
      <c r="F469" s="539">
        <f>IF($N$467="","",IF(OR(ISTEXT($N$465),ISTEXT($N$466),ISTEXT($N$467)),"",IF(OR(3&gt;$N$465,3&gt;$N$466,((3-1)*$N$465+3)&gt;$N$467),"",IF(INDEX($P$467:$W$476,MOD(((3-1)*$N$465+3)-1,10)+1,INT((((3-1)*$N$465+3)-1)/10)+1)="","",INDEX($P$467:$W$476,MOD(((3-1)*$N$465+3)-1,10)+1,INT((((3-1)*$N$465+3)-1)/10)+1)))))</f>
        <v/>
      </c>
      <c r="G469" s="539">
        <f>IF($N$467="","",IF(OR(ISTEXT($N$465),ISTEXT($N$466),ISTEXT($N$467)),"",IF(OR(4&gt;$N$465,3&gt;$N$466,((3-1)*$N$465+4)&gt;$N$467),"",IF(INDEX($P$467:$W$476,MOD(((3-1)*$N$465+4)-1,10)+1,INT((((3-1)*$N$465+4)-1)/10)+1)="","",INDEX($P$467:$W$476,MOD(((3-1)*$N$465+4)-1,10)+1,INT((((3-1)*$N$465+4)-1)/10)+1)))))</f>
        <v/>
      </c>
      <c r="H469" s="539">
        <f>IF($N$467="","",IF(OR(ISTEXT($N$465),ISTEXT($N$466),ISTEXT($N$467)),"",IF(OR(5&gt;$N$465,3&gt;$N$466,((3-1)*$N$465+5)&gt;$N$467),"",IF(INDEX($P$467:$W$476,MOD(((3-1)*$N$465+5)-1,10)+1,INT((((3-1)*$N$465+5)-1)/10)+1)="","",INDEX($P$467:$W$476,MOD(((3-1)*$N$465+5)-1,10)+1,INT((((3-1)*$N$465+5)-1)/10)+1)))))</f>
        <v/>
      </c>
      <c r="I469" s="539">
        <f>IF($N$467="","",IF(OR(ISTEXT($N$465),ISTEXT($N$466),ISTEXT($N$467)),"",IF(OR(6&gt;$N$465,3&gt;$N$466,((3-1)*$N$465+6)&gt;$N$467),"",IF(INDEX($P$467:$W$476,MOD(((3-1)*$N$465+6)-1,10)+1,INT((((3-1)*$N$465+6)-1)/10)+1)="","",INDEX($P$467:$W$476,MOD(((3-1)*$N$465+6)-1,10)+1,INT((((3-1)*$N$465+6)-1)/10)+1)))))</f>
        <v/>
      </c>
      <c r="J469" s="539">
        <f>IF($N$467="","",IF(OR(ISTEXT($N$465),ISTEXT($N$466),ISTEXT($N$467)),"",IF(OR(7&gt;$N$465,3&gt;$N$466,((3-1)*$N$465+7)&gt;$N$467),"",IF(INDEX($P$467:$W$476,MOD(((3-1)*$N$465+7)-1,10)+1,INT((((3-1)*$N$465+7)-1)/10)+1)="","",INDEX($P$467:$W$476,MOD(((3-1)*$N$465+7)-1,10)+1,INT((((3-1)*$N$465+7)-1)/10)+1)))))</f>
        <v/>
      </c>
      <c r="K469" s="539">
        <f>IF($N$467="","",IF(OR(ISTEXT($N$465),ISTEXT($N$466),ISTEXT($N$467)),"",IF(OR(8&gt;$N$465,3&gt;$N$466,((3-1)*$N$465+8)&gt;$N$467),"",IF(INDEX($P$467:$W$476,MOD(((3-1)*$N$465+8)-1,10)+1,INT((((3-1)*$N$465+8)-1)/10)+1)="","",INDEX($P$467:$W$476,MOD(((3-1)*$N$465+8)-1,10)+1,INT((((3-1)*$N$465+8)-1)/10)+1)))))</f>
        <v/>
      </c>
      <c r="L469" s="539">
        <f>IF($N$467="","",IF(OR(ISTEXT($N$465),ISTEXT($N$466),ISTEXT($N$467)),"",IF(OR(9&gt;$N$465,3&gt;$N$466,((3-1)*$N$465+9)&gt;$N$467),"",IF(INDEX($P$467:$W$476,MOD(((3-1)*$N$465+9)-1,10)+1,INT((((3-1)*$N$465+9)-1)/10)+1)="","",INDEX($P$467:$W$476,MOD(((3-1)*$N$465+9)-1,10)+1,INT((((3-1)*$N$465+9)-1)/10)+1)))))</f>
        <v/>
      </c>
      <c r="M469" s="539">
        <f>IF($N$467="","",IF(OR(ISTEXT($N$465),ISTEXT($N$466),ISTEXT($N$467)),"",IF(OR(10&gt;$N$465,3&gt;$N$466,((3-1)*$N$465+10)&gt;$N$467),"",IF(INDEX($P$467:$W$476,MOD(((3-1)*$N$465+10)-1,10)+1,INT((((3-1)*$N$465+10)-1)/10)+1)="","",INDEX($P$467:$W$476,MOD(((3-1)*$N$465+10)-1,10)+1,INT((((3-1)*$N$465+10)-1)/10)+1)))))</f>
        <v/>
      </c>
      <c r="P469" s="540" t="n"/>
      <c r="Q469" s="540" t="n"/>
      <c r="R469" s="540" t="n"/>
      <c r="S469" s="540" t="n"/>
      <c r="T469" s="540" t="n"/>
      <c r="U469" s="540" t="n"/>
      <c r="V469" s="540" t="n"/>
      <c r="W469" s="540" t="n"/>
    </row>
    <row r="470" ht="13.35" customHeight="1" s="162">
      <c r="B470" s="537">
        <f>IF(OR($D$465="",$G$465=""),"",IF($D$465="Round",IF(4=1,"Axis 1 (0°)",IF(4=2,"Axis 2 (90°)","")),IF(ISTEXT($N$466),"",IF(4&gt;$N$466,"",IF(ISTEXT($I$465),"",ROUND((4-0.5)*$I$465/$N$466,1))))))</f>
        <v/>
      </c>
      <c r="C470" s="538" t="n"/>
      <c r="D470" s="539">
        <f>IF($N$467="","",IF(OR(ISTEXT($N$465),ISTEXT($N$466),ISTEXT($N$467)),"",IF(OR(1&gt;$N$465,4&gt;$N$466,((4-1)*$N$465+1)&gt;$N$467),"",IF(INDEX($P$467:$W$476,MOD(((4-1)*$N$465+1)-1,10)+1,INT((((4-1)*$N$465+1)-1)/10)+1)="","",INDEX($P$467:$W$476,MOD(((4-1)*$N$465+1)-1,10)+1,INT((((4-1)*$N$465+1)-1)/10)+1)))))</f>
        <v/>
      </c>
      <c r="E470" s="539">
        <f>IF($N$467="","",IF(OR(ISTEXT($N$465),ISTEXT($N$466),ISTEXT($N$467)),"",IF(OR(2&gt;$N$465,4&gt;$N$466,((4-1)*$N$465+2)&gt;$N$467),"",IF(INDEX($P$467:$W$476,MOD(((4-1)*$N$465+2)-1,10)+1,INT((((4-1)*$N$465+2)-1)/10)+1)="","",INDEX($P$467:$W$476,MOD(((4-1)*$N$465+2)-1,10)+1,INT((((4-1)*$N$465+2)-1)/10)+1)))))</f>
        <v/>
      </c>
      <c r="F470" s="539">
        <f>IF($N$467="","",IF(OR(ISTEXT($N$465),ISTEXT($N$466),ISTEXT($N$467)),"",IF(OR(3&gt;$N$465,4&gt;$N$466,((4-1)*$N$465+3)&gt;$N$467),"",IF(INDEX($P$467:$W$476,MOD(((4-1)*$N$465+3)-1,10)+1,INT((((4-1)*$N$465+3)-1)/10)+1)="","",INDEX($P$467:$W$476,MOD(((4-1)*$N$465+3)-1,10)+1,INT((((4-1)*$N$465+3)-1)/10)+1)))))</f>
        <v/>
      </c>
      <c r="G470" s="539">
        <f>IF($N$467="","",IF(OR(ISTEXT($N$465),ISTEXT($N$466),ISTEXT($N$467)),"",IF(OR(4&gt;$N$465,4&gt;$N$466,((4-1)*$N$465+4)&gt;$N$467),"",IF(INDEX($P$467:$W$476,MOD(((4-1)*$N$465+4)-1,10)+1,INT((((4-1)*$N$465+4)-1)/10)+1)="","",INDEX($P$467:$W$476,MOD(((4-1)*$N$465+4)-1,10)+1,INT((((4-1)*$N$465+4)-1)/10)+1)))))</f>
        <v/>
      </c>
      <c r="H470" s="539">
        <f>IF($N$467="","",IF(OR(ISTEXT($N$465),ISTEXT($N$466),ISTEXT($N$467)),"",IF(OR(5&gt;$N$465,4&gt;$N$466,((4-1)*$N$465+5)&gt;$N$467),"",IF(INDEX($P$467:$W$476,MOD(((4-1)*$N$465+5)-1,10)+1,INT((((4-1)*$N$465+5)-1)/10)+1)="","",INDEX($P$467:$W$476,MOD(((4-1)*$N$465+5)-1,10)+1,INT((((4-1)*$N$465+5)-1)/10)+1)))))</f>
        <v/>
      </c>
      <c r="I470" s="539">
        <f>IF($N$467="","",IF(OR(ISTEXT($N$465),ISTEXT($N$466),ISTEXT($N$467)),"",IF(OR(6&gt;$N$465,4&gt;$N$466,((4-1)*$N$465+6)&gt;$N$467),"",IF(INDEX($P$467:$W$476,MOD(((4-1)*$N$465+6)-1,10)+1,INT((((4-1)*$N$465+6)-1)/10)+1)="","",INDEX($P$467:$W$476,MOD(((4-1)*$N$465+6)-1,10)+1,INT((((4-1)*$N$465+6)-1)/10)+1)))))</f>
        <v/>
      </c>
      <c r="J470" s="539">
        <f>IF($N$467="","",IF(OR(ISTEXT($N$465),ISTEXT($N$466),ISTEXT($N$467)),"",IF(OR(7&gt;$N$465,4&gt;$N$466,((4-1)*$N$465+7)&gt;$N$467),"",IF(INDEX($P$467:$W$476,MOD(((4-1)*$N$465+7)-1,10)+1,INT((((4-1)*$N$465+7)-1)/10)+1)="","",INDEX($P$467:$W$476,MOD(((4-1)*$N$465+7)-1,10)+1,INT((((4-1)*$N$465+7)-1)/10)+1)))))</f>
        <v/>
      </c>
      <c r="K470" s="539">
        <f>IF($N$467="","",IF(OR(ISTEXT($N$465),ISTEXT($N$466),ISTEXT($N$467)),"",IF(OR(8&gt;$N$465,4&gt;$N$466,((4-1)*$N$465+8)&gt;$N$467),"",IF(INDEX($P$467:$W$476,MOD(((4-1)*$N$465+8)-1,10)+1,INT((((4-1)*$N$465+8)-1)/10)+1)="","",INDEX($P$467:$W$476,MOD(((4-1)*$N$465+8)-1,10)+1,INT((((4-1)*$N$465+8)-1)/10)+1)))))</f>
        <v/>
      </c>
      <c r="L470" s="539">
        <f>IF($N$467="","",IF(OR(ISTEXT($N$465),ISTEXT($N$466),ISTEXT($N$467)),"",IF(OR(9&gt;$N$465,4&gt;$N$466,((4-1)*$N$465+9)&gt;$N$467),"",IF(INDEX($P$467:$W$476,MOD(((4-1)*$N$465+9)-1,10)+1,INT((((4-1)*$N$465+9)-1)/10)+1)="","",INDEX($P$467:$W$476,MOD(((4-1)*$N$465+9)-1,10)+1,INT((((4-1)*$N$465+9)-1)/10)+1)))))</f>
        <v/>
      </c>
      <c r="M470" s="539">
        <f>IF($N$467="","",IF(OR(ISTEXT($N$465),ISTEXT($N$466),ISTEXT($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IF(OR($D$465="",$G$465=""),"",IF($D$465="Round",IF(5=1,"Axis 1 (0°)",IF(5=2,"Axis 2 (90°)","")),IF(ISTEXT($N$466),"",IF(5&gt;$N$466,"",IF(ISTEXT($I$465),"",ROUND((5-0.5)*$I$465/$N$466,1))))))</f>
        <v/>
      </c>
      <c r="C471" s="538" t="n"/>
      <c r="D471" s="539">
        <f>IF($N$467="","",IF(OR(ISTEXT($N$465),ISTEXT($N$466),ISTEXT($N$467)),"",IF(OR(1&gt;$N$465,5&gt;$N$466,((5-1)*$N$465+1)&gt;$N$467),"",IF(INDEX($P$467:$W$476,MOD(((5-1)*$N$465+1)-1,10)+1,INT((((5-1)*$N$465+1)-1)/10)+1)="","",INDEX($P$467:$W$476,MOD(((5-1)*$N$465+1)-1,10)+1,INT((((5-1)*$N$465+1)-1)/10)+1)))))</f>
        <v/>
      </c>
      <c r="E471" s="539">
        <f>IF($N$467="","",IF(OR(ISTEXT($N$465),ISTEXT($N$466),ISTEXT($N$467)),"",IF(OR(2&gt;$N$465,5&gt;$N$466,((5-1)*$N$465+2)&gt;$N$467),"",IF(INDEX($P$467:$W$476,MOD(((5-1)*$N$465+2)-1,10)+1,INT((((5-1)*$N$465+2)-1)/10)+1)="","",INDEX($P$467:$W$476,MOD(((5-1)*$N$465+2)-1,10)+1,INT((((5-1)*$N$465+2)-1)/10)+1)))))</f>
        <v/>
      </c>
      <c r="F471" s="539">
        <f>IF($N$467="","",IF(OR(ISTEXT($N$465),ISTEXT($N$466),ISTEXT($N$467)),"",IF(OR(3&gt;$N$465,5&gt;$N$466,((5-1)*$N$465+3)&gt;$N$467),"",IF(INDEX($P$467:$W$476,MOD(((5-1)*$N$465+3)-1,10)+1,INT((((5-1)*$N$465+3)-1)/10)+1)="","",INDEX($P$467:$W$476,MOD(((5-1)*$N$465+3)-1,10)+1,INT((((5-1)*$N$465+3)-1)/10)+1)))))</f>
        <v/>
      </c>
      <c r="G471" s="539">
        <f>IF($N$467="","",IF(OR(ISTEXT($N$465),ISTEXT($N$466),ISTEXT($N$467)),"",IF(OR(4&gt;$N$465,5&gt;$N$466,((5-1)*$N$465+4)&gt;$N$467),"",IF(INDEX($P$467:$W$476,MOD(((5-1)*$N$465+4)-1,10)+1,INT((((5-1)*$N$465+4)-1)/10)+1)="","",INDEX($P$467:$W$476,MOD(((5-1)*$N$465+4)-1,10)+1,INT((((5-1)*$N$465+4)-1)/10)+1)))))</f>
        <v/>
      </c>
      <c r="H471" s="539">
        <f>IF($N$467="","",IF(OR(ISTEXT($N$465),ISTEXT($N$466),ISTEXT($N$467)),"",IF(OR(5&gt;$N$465,5&gt;$N$466,((5-1)*$N$465+5)&gt;$N$467),"",IF(INDEX($P$467:$W$476,MOD(((5-1)*$N$465+5)-1,10)+1,INT((((5-1)*$N$465+5)-1)/10)+1)="","",INDEX($P$467:$W$476,MOD(((5-1)*$N$465+5)-1,10)+1,INT((((5-1)*$N$465+5)-1)/10)+1)))))</f>
        <v/>
      </c>
      <c r="I471" s="539">
        <f>IF($N$467="","",IF(OR(ISTEXT($N$465),ISTEXT($N$466),ISTEXT($N$467)),"",IF(OR(6&gt;$N$465,5&gt;$N$466,((5-1)*$N$465+6)&gt;$N$467),"",IF(INDEX($P$467:$W$476,MOD(((5-1)*$N$465+6)-1,10)+1,INT((((5-1)*$N$465+6)-1)/10)+1)="","",INDEX($P$467:$W$476,MOD(((5-1)*$N$465+6)-1,10)+1,INT((((5-1)*$N$465+6)-1)/10)+1)))))</f>
        <v/>
      </c>
      <c r="J471" s="539">
        <f>IF($N$467="","",IF(OR(ISTEXT($N$465),ISTEXT($N$466),ISTEXT($N$467)),"",IF(OR(7&gt;$N$465,5&gt;$N$466,((5-1)*$N$465+7)&gt;$N$467),"",IF(INDEX($P$467:$W$476,MOD(((5-1)*$N$465+7)-1,10)+1,INT((((5-1)*$N$465+7)-1)/10)+1)="","",INDEX($P$467:$W$476,MOD(((5-1)*$N$465+7)-1,10)+1,INT((((5-1)*$N$465+7)-1)/10)+1)))))</f>
        <v/>
      </c>
      <c r="K471" s="539">
        <f>IF($N$467="","",IF(OR(ISTEXT($N$465),ISTEXT($N$466),ISTEXT($N$467)),"",IF(OR(8&gt;$N$465,5&gt;$N$466,((5-1)*$N$465+8)&gt;$N$467),"",IF(INDEX($P$467:$W$476,MOD(((5-1)*$N$465+8)-1,10)+1,INT((((5-1)*$N$465+8)-1)/10)+1)="","",INDEX($P$467:$W$476,MOD(((5-1)*$N$465+8)-1,10)+1,INT((((5-1)*$N$465+8)-1)/10)+1)))))</f>
        <v/>
      </c>
      <c r="L471" s="539">
        <f>IF($N$467="","",IF(OR(ISTEXT($N$465),ISTEXT($N$466),ISTEXT($N$467)),"",IF(OR(9&gt;$N$465,5&gt;$N$466,((5-1)*$N$465+9)&gt;$N$467),"",IF(INDEX($P$467:$W$476,MOD(((5-1)*$N$465+9)-1,10)+1,INT((((5-1)*$N$465+9)-1)/10)+1)="","",INDEX($P$467:$W$476,MOD(((5-1)*$N$465+9)-1,10)+1,INT((((5-1)*$N$465+9)-1)/10)+1)))))</f>
        <v/>
      </c>
      <c r="M471" s="539">
        <f>IF($N$467="","",IF(OR(ISTEXT($N$465),ISTEXT($N$466),ISTEXT($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IF(OR($D$465="",$G$465=""),"",IF($D$465="Round",IF(6=1,"Axis 1 (0°)",IF(6=2,"Axis 2 (90°)","")),IF(ISTEXT($N$466),"",IF(6&gt;$N$466,"",IF(ISTEXT($I$465),"",ROUND((6-0.5)*$I$465/$N$466,1))))))</f>
        <v/>
      </c>
      <c r="C472" s="538" t="n"/>
      <c r="D472" s="539">
        <f>IF($N$467="","",IF(OR(ISTEXT($N$465),ISTEXT($N$466),ISTEXT($N$467)),"",IF(OR(1&gt;$N$465,6&gt;$N$466,((6-1)*$N$465+1)&gt;$N$467),"",IF(INDEX($P$467:$W$476,MOD(((6-1)*$N$465+1)-1,10)+1,INT((((6-1)*$N$465+1)-1)/10)+1)="","",INDEX($P$467:$W$476,MOD(((6-1)*$N$465+1)-1,10)+1,INT((((6-1)*$N$465+1)-1)/10)+1)))))</f>
        <v/>
      </c>
      <c r="E472" s="539">
        <f>IF($N$467="","",IF(OR(ISTEXT($N$465),ISTEXT($N$466),ISTEXT($N$467)),"",IF(OR(2&gt;$N$465,6&gt;$N$466,((6-1)*$N$465+2)&gt;$N$467),"",IF(INDEX($P$467:$W$476,MOD(((6-1)*$N$465+2)-1,10)+1,INT((((6-1)*$N$465+2)-1)/10)+1)="","",INDEX($P$467:$W$476,MOD(((6-1)*$N$465+2)-1,10)+1,INT((((6-1)*$N$465+2)-1)/10)+1)))))</f>
        <v/>
      </c>
      <c r="F472" s="539">
        <f>IF($N$467="","",IF(OR(ISTEXT($N$465),ISTEXT($N$466),ISTEXT($N$467)),"",IF(OR(3&gt;$N$465,6&gt;$N$466,((6-1)*$N$465+3)&gt;$N$467),"",IF(INDEX($P$467:$W$476,MOD(((6-1)*$N$465+3)-1,10)+1,INT((((6-1)*$N$465+3)-1)/10)+1)="","",INDEX($P$467:$W$476,MOD(((6-1)*$N$465+3)-1,10)+1,INT((((6-1)*$N$465+3)-1)/10)+1)))))</f>
        <v/>
      </c>
      <c r="G472" s="539">
        <f>IF($N$467="","",IF(OR(ISTEXT($N$465),ISTEXT($N$466),ISTEXT($N$467)),"",IF(OR(4&gt;$N$465,6&gt;$N$466,((6-1)*$N$465+4)&gt;$N$467),"",IF(INDEX($P$467:$W$476,MOD(((6-1)*$N$465+4)-1,10)+1,INT((((6-1)*$N$465+4)-1)/10)+1)="","",INDEX($P$467:$W$476,MOD(((6-1)*$N$465+4)-1,10)+1,INT((((6-1)*$N$465+4)-1)/10)+1)))))</f>
        <v/>
      </c>
      <c r="H472" s="539">
        <f>IF($N$467="","",IF(OR(ISTEXT($N$465),ISTEXT($N$466),ISTEXT($N$467)),"",IF(OR(5&gt;$N$465,6&gt;$N$466,((6-1)*$N$465+5)&gt;$N$467),"",IF(INDEX($P$467:$W$476,MOD(((6-1)*$N$465+5)-1,10)+1,INT((((6-1)*$N$465+5)-1)/10)+1)="","",INDEX($P$467:$W$476,MOD(((6-1)*$N$465+5)-1,10)+1,INT((((6-1)*$N$465+5)-1)/10)+1)))))</f>
        <v/>
      </c>
      <c r="I472" s="539">
        <f>IF($N$467="","",IF(OR(ISTEXT($N$465),ISTEXT($N$466),ISTEXT($N$467)),"",IF(OR(6&gt;$N$465,6&gt;$N$466,((6-1)*$N$465+6)&gt;$N$467),"",IF(INDEX($P$467:$W$476,MOD(((6-1)*$N$465+6)-1,10)+1,INT((((6-1)*$N$465+6)-1)/10)+1)="","",INDEX($P$467:$W$476,MOD(((6-1)*$N$465+6)-1,10)+1,INT((((6-1)*$N$465+6)-1)/10)+1)))))</f>
        <v/>
      </c>
      <c r="J472" s="539">
        <f>IF($N$467="","",IF(OR(ISTEXT($N$465),ISTEXT($N$466),ISTEXT($N$467)),"",IF(OR(7&gt;$N$465,6&gt;$N$466,((6-1)*$N$465+7)&gt;$N$467),"",IF(INDEX($P$467:$W$476,MOD(((6-1)*$N$465+7)-1,10)+1,INT((((6-1)*$N$465+7)-1)/10)+1)="","",INDEX($P$467:$W$476,MOD(((6-1)*$N$465+7)-1,10)+1,INT((((6-1)*$N$465+7)-1)/10)+1)))))</f>
        <v/>
      </c>
      <c r="K472" s="539">
        <f>IF($N$467="","",IF(OR(ISTEXT($N$465),ISTEXT($N$466),ISTEXT($N$467)),"",IF(OR(8&gt;$N$465,6&gt;$N$466,((6-1)*$N$465+8)&gt;$N$467),"",IF(INDEX($P$467:$W$476,MOD(((6-1)*$N$465+8)-1,10)+1,INT((((6-1)*$N$465+8)-1)/10)+1)="","",INDEX($P$467:$W$476,MOD(((6-1)*$N$465+8)-1,10)+1,INT((((6-1)*$N$465+8)-1)/10)+1)))))</f>
        <v/>
      </c>
      <c r="L472" s="539">
        <f>IF($N$467="","",IF(OR(ISTEXT($N$465),ISTEXT($N$466),ISTEXT($N$467)),"",IF(OR(9&gt;$N$465,6&gt;$N$466,((6-1)*$N$465+9)&gt;$N$467),"",IF(INDEX($P$467:$W$476,MOD(((6-1)*$N$465+9)-1,10)+1,INT((((6-1)*$N$465+9)-1)/10)+1)="","",INDEX($P$467:$W$476,MOD(((6-1)*$N$465+9)-1,10)+1,INT((((6-1)*$N$465+9)-1)/10)+1)))))</f>
        <v/>
      </c>
      <c r="M472" s="539">
        <f>IF($N$467="","",IF(OR(ISTEXT($N$465),ISTEXT($N$466),ISTEXT($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IF(OR($D$465="",$G$465=""),"",IF($D$465="Round",IF(7=1,"Axis 1 (0°)",IF(7=2,"Axis 2 (90°)","")),IF(ISTEXT($N$466),"",IF(7&gt;$N$466,"",IF(ISTEXT($I$465),"",ROUND((7-0.5)*$I$465/$N$466,1))))))</f>
        <v/>
      </c>
      <c r="C473" s="538" t="n"/>
      <c r="D473" s="539">
        <f>IF($N$467="","",IF(OR(ISTEXT($N$465),ISTEXT($N$466),ISTEXT($N$467)),"",IF(OR(1&gt;$N$465,7&gt;$N$466,((7-1)*$N$465+1)&gt;$N$467),"",IF(INDEX($P$467:$W$476,MOD(((7-1)*$N$465+1)-1,10)+1,INT((((7-1)*$N$465+1)-1)/10)+1)="","",INDEX($P$467:$W$476,MOD(((7-1)*$N$465+1)-1,10)+1,INT((((7-1)*$N$465+1)-1)/10)+1)))))</f>
        <v/>
      </c>
      <c r="E473" s="539">
        <f>IF($N$467="","",IF(OR(ISTEXT($N$465),ISTEXT($N$466),ISTEXT($N$467)),"",IF(OR(2&gt;$N$465,7&gt;$N$466,((7-1)*$N$465+2)&gt;$N$467),"",IF(INDEX($P$467:$W$476,MOD(((7-1)*$N$465+2)-1,10)+1,INT((((7-1)*$N$465+2)-1)/10)+1)="","",INDEX($P$467:$W$476,MOD(((7-1)*$N$465+2)-1,10)+1,INT((((7-1)*$N$465+2)-1)/10)+1)))))</f>
        <v/>
      </c>
      <c r="F473" s="539">
        <f>IF($N$467="","",IF(OR(ISTEXT($N$465),ISTEXT($N$466),ISTEXT($N$467)),"",IF(OR(3&gt;$N$465,7&gt;$N$466,((7-1)*$N$465+3)&gt;$N$467),"",IF(INDEX($P$467:$W$476,MOD(((7-1)*$N$465+3)-1,10)+1,INT((((7-1)*$N$465+3)-1)/10)+1)="","",INDEX($P$467:$W$476,MOD(((7-1)*$N$465+3)-1,10)+1,INT((((7-1)*$N$465+3)-1)/10)+1)))))</f>
        <v/>
      </c>
      <c r="G473" s="539">
        <f>IF($N$467="","",IF(OR(ISTEXT($N$465),ISTEXT($N$466),ISTEXT($N$467)),"",IF(OR(4&gt;$N$465,7&gt;$N$466,((7-1)*$N$465+4)&gt;$N$467),"",IF(INDEX($P$467:$W$476,MOD(((7-1)*$N$465+4)-1,10)+1,INT((((7-1)*$N$465+4)-1)/10)+1)="","",INDEX($P$467:$W$476,MOD(((7-1)*$N$465+4)-1,10)+1,INT((((7-1)*$N$465+4)-1)/10)+1)))))</f>
        <v/>
      </c>
      <c r="H473" s="539">
        <f>IF($N$467="","",IF(OR(ISTEXT($N$465),ISTEXT($N$466),ISTEXT($N$467)),"",IF(OR(5&gt;$N$465,7&gt;$N$466,((7-1)*$N$465+5)&gt;$N$467),"",IF(INDEX($P$467:$W$476,MOD(((7-1)*$N$465+5)-1,10)+1,INT((((7-1)*$N$465+5)-1)/10)+1)="","",INDEX($P$467:$W$476,MOD(((7-1)*$N$465+5)-1,10)+1,INT((((7-1)*$N$465+5)-1)/10)+1)))))</f>
        <v/>
      </c>
      <c r="I473" s="539">
        <f>IF($N$467="","",IF(OR(ISTEXT($N$465),ISTEXT($N$466),ISTEXT($N$467)),"",IF(OR(6&gt;$N$465,7&gt;$N$466,((7-1)*$N$465+6)&gt;$N$467),"",IF(INDEX($P$467:$W$476,MOD(((7-1)*$N$465+6)-1,10)+1,INT((((7-1)*$N$465+6)-1)/10)+1)="","",INDEX($P$467:$W$476,MOD(((7-1)*$N$465+6)-1,10)+1,INT((((7-1)*$N$465+6)-1)/10)+1)))))</f>
        <v/>
      </c>
      <c r="J473" s="539">
        <f>IF($N$467="","",IF(OR(ISTEXT($N$465),ISTEXT($N$466),ISTEXT($N$467)),"",IF(OR(7&gt;$N$465,7&gt;$N$466,((7-1)*$N$465+7)&gt;$N$467),"",IF(INDEX($P$467:$W$476,MOD(((7-1)*$N$465+7)-1,10)+1,INT((((7-1)*$N$465+7)-1)/10)+1)="","",INDEX($P$467:$W$476,MOD(((7-1)*$N$465+7)-1,10)+1,INT((((7-1)*$N$465+7)-1)/10)+1)))))</f>
        <v/>
      </c>
      <c r="K473" s="539">
        <f>IF($N$467="","",IF(OR(ISTEXT($N$465),ISTEXT($N$466),ISTEXT($N$467)),"",IF(OR(8&gt;$N$465,7&gt;$N$466,((7-1)*$N$465+8)&gt;$N$467),"",IF(INDEX($P$467:$W$476,MOD(((7-1)*$N$465+8)-1,10)+1,INT((((7-1)*$N$465+8)-1)/10)+1)="","",INDEX($P$467:$W$476,MOD(((7-1)*$N$465+8)-1,10)+1,INT((((7-1)*$N$465+8)-1)/10)+1)))))</f>
        <v/>
      </c>
      <c r="L473" s="539">
        <f>IF($N$467="","",IF(OR(ISTEXT($N$465),ISTEXT($N$466),ISTEXT($N$467)),"",IF(OR(9&gt;$N$465,7&gt;$N$466,((7-1)*$N$465+9)&gt;$N$467),"",IF(INDEX($P$467:$W$476,MOD(((7-1)*$N$465+9)-1,10)+1,INT((((7-1)*$N$465+9)-1)/10)+1)="","",INDEX($P$467:$W$476,MOD(((7-1)*$N$465+9)-1,10)+1,INT((((7-1)*$N$465+9)-1)/10)+1)))))</f>
        <v/>
      </c>
      <c r="M473" s="539">
        <f>IF($N$467="","",IF(OR(ISTEXT($N$465),ISTEXT($N$466),ISTEXT($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IF(OR($D$465="",$G$465=""),"",IF($D$465="Round",IF(8=1,"Axis 1 (0°)",IF(8=2,"Axis 2 (90°)","")),IF(ISTEXT($N$466),"",IF(8&gt;$N$466,"",IF(ISTEXT($I$465),"",ROUND((8-0.5)*$I$465/$N$466,1))))))</f>
        <v/>
      </c>
      <c r="C474" s="538" t="n"/>
      <c r="D474" s="539">
        <f>IF($N$467="","",IF(OR(ISTEXT($N$465),ISTEXT($N$466),ISTEXT($N$467)),"",IF(OR(1&gt;$N$465,8&gt;$N$466,((8-1)*$N$465+1)&gt;$N$467),"",IF(INDEX($P$467:$W$476,MOD(((8-1)*$N$465+1)-1,10)+1,INT((((8-1)*$N$465+1)-1)/10)+1)="","",INDEX($P$467:$W$476,MOD(((8-1)*$N$465+1)-1,10)+1,INT((((8-1)*$N$465+1)-1)/10)+1)))))</f>
        <v/>
      </c>
      <c r="E474" s="539">
        <f>IF($N$467="","",IF(OR(ISTEXT($N$465),ISTEXT($N$466),ISTEXT($N$467)),"",IF(OR(2&gt;$N$465,8&gt;$N$466,((8-1)*$N$465+2)&gt;$N$467),"",IF(INDEX($P$467:$W$476,MOD(((8-1)*$N$465+2)-1,10)+1,INT((((8-1)*$N$465+2)-1)/10)+1)="","",INDEX($P$467:$W$476,MOD(((8-1)*$N$465+2)-1,10)+1,INT((((8-1)*$N$465+2)-1)/10)+1)))))</f>
        <v/>
      </c>
      <c r="F474" s="539">
        <f>IF($N$467="","",IF(OR(ISTEXT($N$465),ISTEXT($N$466),ISTEXT($N$467)),"",IF(OR(3&gt;$N$465,8&gt;$N$466,((8-1)*$N$465+3)&gt;$N$467),"",IF(INDEX($P$467:$W$476,MOD(((8-1)*$N$465+3)-1,10)+1,INT((((8-1)*$N$465+3)-1)/10)+1)="","",INDEX($P$467:$W$476,MOD(((8-1)*$N$465+3)-1,10)+1,INT((((8-1)*$N$465+3)-1)/10)+1)))))</f>
        <v/>
      </c>
      <c r="G474" s="539">
        <f>IF($N$467="","",IF(OR(ISTEXT($N$465),ISTEXT($N$466),ISTEXT($N$467)),"",IF(OR(4&gt;$N$465,8&gt;$N$466,((8-1)*$N$465+4)&gt;$N$467),"",IF(INDEX($P$467:$W$476,MOD(((8-1)*$N$465+4)-1,10)+1,INT((((8-1)*$N$465+4)-1)/10)+1)="","",INDEX($P$467:$W$476,MOD(((8-1)*$N$465+4)-1,10)+1,INT((((8-1)*$N$465+4)-1)/10)+1)))))</f>
        <v/>
      </c>
      <c r="H474" s="539">
        <f>IF($N$467="","",IF(OR(ISTEXT($N$465),ISTEXT($N$466),ISTEXT($N$467)),"",IF(OR(5&gt;$N$465,8&gt;$N$466,((8-1)*$N$465+5)&gt;$N$467),"",IF(INDEX($P$467:$W$476,MOD(((8-1)*$N$465+5)-1,10)+1,INT((((8-1)*$N$465+5)-1)/10)+1)="","",INDEX($P$467:$W$476,MOD(((8-1)*$N$465+5)-1,10)+1,INT((((8-1)*$N$465+5)-1)/10)+1)))))</f>
        <v/>
      </c>
      <c r="I474" s="539">
        <f>IF($N$467="","",IF(OR(ISTEXT($N$465),ISTEXT($N$466),ISTEXT($N$467)),"",IF(OR(6&gt;$N$465,8&gt;$N$466,((8-1)*$N$465+6)&gt;$N$467),"",IF(INDEX($P$467:$W$476,MOD(((8-1)*$N$465+6)-1,10)+1,INT((((8-1)*$N$465+6)-1)/10)+1)="","",INDEX($P$467:$W$476,MOD(((8-1)*$N$465+6)-1,10)+1,INT((((8-1)*$N$465+6)-1)/10)+1)))))</f>
        <v/>
      </c>
      <c r="J474" s="539">
        <f>IF($N$467="","",IF(OR(ISTEXT($N$465),ISTEXT($N$466),ISTEXT($N$467)),"",IF(OR(7&gt;$N$465,8&gt;$N$466,((8-1)*$N$465+7)&gt;$N$467),"",IF(INDEX($P$467:$W$476,MOD(((8-1)*$N$465+7)-1,10)+1,INT((((8-1)*$N$465+7)-1)/10)+1)="","",INDEX($P$467:$W$476,MOD(((8-1)*$N$465+7)-1,10)+1,INT((((8-1)*$N$465+7)-1)/10)+1)))))</f>
        <v/>
      </c>
      <c r="K474" s="539">
        <f>IF($N$467="","",IF(OR(ISTEXT($N$465),ISTEXT($N$466),ISTEXT($N$467)),"",IF(OR(8&gt;$N$465,8&gt;$N$466,((8-1)*$N$465+8)&gt;$N$467),"",IF(INDEX($P$467:$W$476,MOD(((8-1)*$N$465+8)-1,10)+1,INT((((8-1)*$N$465+8)-1)/10)+1)="","",INDEX($P$467:$W$476,MOD(((8-1)*$N$465+8)-1,10)+1,INT((((8-1)*$N$465+8)-1)/10)+1)))))</f>
        <v/>
      </c>
      <c r="L474" s="539">
        <f>IF($N$467="","",IF(OR(ISTEXT($N$465),ISTEXT($N$466),ISTEXT($N$467)),"",IF(OR(9&gt;$N$465,8&gt;$N$466,((8-1)*$N$465+9)&gt;$N$467),"",IF(INDEX($P$467:$W$476,MOD(((8-1)*$N$465+9)-1,10)+1,INT((((8-1)*$N$465+9)-1)/10)+1)="","",INDEX($P$467:$W$476,MOD(((8-1)*$N$465+9)-1,10)+1,INT((((8-1)*$N$465+9)-1)/10)+1)))))</f>
        <v/>
      </c>
      <c r="M474" s="539">
        <f>IF($N$467="","",IF(OR(ISTEXT($N$465),ISTEXT($N$466),ISTEXT($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IF($G$480="","",IF($D$480="Round",$G$480&amp;""" dia",$G$480&amp;""" x "&amp;$I$480&amp;""""))</f>
        <v/>
      </c>
      <c r="G478" s="173" t="n"/>
      <c r="H478" s="525">
        <f>IF(OR($D$480="",$G$480=""),"",IF($D$480="Round",IF(ISTEXT($G$480),"",ROUND(PI()*(($G$480-2*N($K$480))/2)^2/144,3)),IF($I$480="","",IF(OR(ISTEXT($G$480),ISTEXT($I$480)),"",ROUND(($G$480-2*N($K$480))*($I$480-2*N($K$480))/144,3)))))</f>
        <v/>
      </c>
      <c r="I478" s="189" t="n"/>
      <c r="J478" s="189" t="n"/>
      <c r="K478" s="189">
        <f>IF(N(J478)*N(H478)=0,"",ROUND(N(J478)*N(H478),0))</f>
        <v/>
      </c>
      <c r="L478" s="189">
        <f>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IF($N$480="","",IF($D$480="Round",$N$480&amp;" x 2 axes",IF($N$481="","",$N$480&amp;" x "&amp;$N$481)))</f>
        <v/>
      </c>
      <c r="N480" s="534">
        <f>IF(OR($D$480="",$G$480=""),"",IF($D$480="Round",IF(ISTEXT($G$480),"",IF($G$480&lt;=9,6,IF($G$480&lt;=12,8,10))),IF(ISTEXT($G$480),"",IF($G$480&lt;12,2,MIN(10,MAX(3,ROUNDUP($G$480/6,0)))))))</f>
        <v/>
      </c>
      <c r="P480" s="473" t="inlineStr">
        <is>
          <t>Quick entry – type readings in order (row by row of the grid), down this column then the next:</t>
        </is>
      </c>
    </row>
    <row r="481" ht="13.35" customHeight="1" s="162">
      <c r="B481" s="535" t="inlineStr">
        <is>
          <t>Depth↓ Pos→ (in)</t>
        </is>
      </c>
      <c r="C481" s="414" t="n"/>
      <c r="D481" s="535">
        <f>IF(ISTEXT($N$480),"",IF(OR($D$480="",$G$480="",1&gt;$N$480),"",IF($D$480="Round",IF(ISTEXT($G$480),"",ROUND(IF(1&lt;=$N$480/2,$G$480/2*(1-SQRT(($N$480-2*1+1)/$N$480)),$G$480-$G$480/2*(1-SQRT(($N$480-2*($N$480-1+1)+1)/$N$480))),1)),IF(ISTEXT($G$480),"",ROUND((1-0.5)*$G$480/$N$480,1)))))</f>
        <v/>
      </c>
      <c r="E481" s="535">
        <f>IF(ISTEXT($N$480),"",IF(OR($D$480="",$G$480="",2&gt;$N$480),"",IF($D$480="Round",IF(ISTEXT($G$480),"",ROUND(IF(2&lt;=$N$480/2,$G$480/2*(1-SQRT(($N$480-2*2+1)/$N$480)),$G$480-$G$480/2*(1-SQRT(($N$480-2*($N$480-2+1)+1)/$N$480))),1)),IF(ISTEXT($G$480),"",ROUND((2-0.5)*$G$480/$N$480,1)))))</f>
        <v/>
      </c>
      <c r="F481" s="535">
        <f>IF(ISTEXT($N$480),"",IF(OR($D$480="",$G$480="",3&gt;$N$480),"",IF($D$480="Round",IF(ISTEXT($G$480),"",ROUND(IF(3&lt;=$N$480/2,$G$480/2*(1-SQRT(($N$480-2*3+1)/$N$480)),$G$480-$G$480/2*(1-SQRT(($N$480-2*($N$480-3+1)+1)/$N$480))),1)),IF(ISTEXT($G$480),"",ROUND((3-0.5)*$G$480/$N$480,1)))))</f>
        <v/>
      </c>
      <c r="G481" s="535">
        <f>IF(ISTEXT($N$480),"",IF(OR($D$480="",$G$480="",4&gt;$N$480),"",IF($D$480="Round",IF(ISTEXT($G$480),"",ROUND(IF(4&lt;=$N$480/2,$G$480/2*(1-SQRT(($N$480-2*4+1)/$N$480)),$G$480-$G$480/2*(1-SQRT(($N$480-2*($N$480-4+1)+1)/$N$480))),1)),IF(ISTEXT($G$480),"",ROUND((4-0.5)*$G$480/$N$480,1)))))</f>
        <v/>
      </c>
      <c r="H481" s="535">
        <f>IF(ISTEXT($N$480),"",IF(OR($D$480="",$G$480="",5&gt;$N$480),"",IF($D$480="Round",IF(ISTEXT($G$480),"",ROUND(IF(5&lt;=$N$480/2,$G$480/2*(1-SQRT(($N$480-2*5+1)/$N$480)),$G$480-$G$480/2*(1-SQRT(($N$480-2*($N$480-5+1)+1)/$N$480))),1)),IF(ISTEXT($G$480),"",ROUND((5-0.5)*$G$480/$N$480,1)))))</f>
        <v/>
      </c>
      <c r="I481" s="535">
        <f>IF(ISTEXT($N$480),"",IF(OR($D$480="",$G$480="",6&gt;$N$480),"",IF($D$480="Round",IF(ISTEXT($G$480),"",ROUND(IF(6&lt;=$N$480/2,$G$480/2*(1-SQRT(($N$480-2*6+1)/$N$480)),$G$480-$G$480/2*(1-SQRT(($N$480-2*($N$480-6+1)+1)/$N$480))),1)),IF(ISTEXT($G$480),"",ROUND((6-0.5)*$G$480/$N$480,1)))))</f>
        <v/>
      </c>
      <c r="J481" s="535">
        <f>IF(ISTEXT($N$480),"",IF(OR($D$480="",$G$480="",7&gt;$N$480),"",IF($D$480="Round",IF(ISTEXT($G$480),"",ROUND(IF(7&lt;=$N$480/2,$G$480/2*(1-SQRT(($N$480-2*7+1)/$N$480)),$G$480-$G$480/2*(1-SQRT(($N$480-2*($N$480-7+1)+1)/$N$480))),1)),IF(ISTEXT($G$480),"",ROUND((7-0.5)*$G$480/$N$480,1)))))</f>
        <v/>
      </c>
      <c r="K481" s="535">
        <f>IF(ISTEXT($N$480),"",IF(OR($D$480="",$G$480="",8&gt;$N$480),"",IF($D$480="Round",IF(ISTEXT($G$480),"",ROUND(IF(8&lt;=$N$480/2,$G$480/2*(1-SQRT(($N$480-2*8+1)/$N$480)),$G$480-$G$480/2*(1-SQRT(($N$480-2*($N$480-8+1)+1)/$N$480))),1)),IF(ISTEXT($G$480),"",ROUND((8-0.5)*$G$480/$N$480,1)))))</f>
        <v/>
      </c>
      <c r="L481" s="535">
        <f>IF(ISTEXT($N$480),"",IF(OR($D$480="",$G$480="",9&gt;$N$480),"",IF($D$480="Round",IF(ISTEXT($G$480),"",ROUND(IF(9&lt;=$N$480/2,$G$480/2*(1-SQRT(($N$480-2*9+1)/$N$480)),$G$480-$G$480/2*(1-SQRT(($N$480-2*($N$480-9+1)+1)/$N$480))),1)),IF(ISTEXT($G$480),"",ROUND((9-0.5)*$G$480/$N$480,1)))))</f>
        <v/>
      </c>
      <c r="M481" s="535">
        <f>IF(ISTEXT($N$480),"",IF(OR($D$480="",$G$480="",10&gt;$N$480),"",IF($D$480="Round",IF(ISTEXT($G$480),"",ROUND(IF(10&lt;=$N$480/2,$G$480/2*(1-SQRT(($N$480-2*10+1)/$N$480)),$G$480-$G$480/2*(1-SQRT(($N$480-2*($N$480-10+1)+1)/$N$480))),1)),IF(ISTEXT($G$480),"",ROUND((10-0.5)*$G$480/$N$480,1)))))</f>
        <v/>
      </c>
      <c r="N481" s="534">
        <f>IF(OR($D$480="",$G$480=""),"",IF($D$480="Round",2,IF($I$480="","",IF(ISTEXT($I$480),"",IF($I$480&lt;12,2,MIN(8,MAX(3,ROUNDUP($I$480/6,0))))))))</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IF(OR($D$480="",$G$480=""),"",IF($D$480="Round",IF(1=1,"Axis 1 (0°)",IF(1=2,"Axis 2 (90°)","")),IF(ISTEXT($N$481),"",IF(1&gt;$N$481,"",IF(ISTEXT($I$480),"",ROUND((1-0.5)*$I$480/$N$481,1))))))</f>
        <v/>
      </c>
      <c r="C482" s="538" t="n"/>
      <c r="D482" s="539">
        <f>IF($N$482="","",IF(OR(ISTEXT($N$480),ISTEXT($N$481),ISTEXT($N$482)),"",IF(OR(1&gt;$N$480,1&gt;$N$481,((1-1)*$N$480+1)&gt;$N$482),"",IF(INDEX($P$482:$W$491,MOD(((1-1)*$N$480+1)-1,10)+1,INT((((1-1)*$N$480+1)-1)/10)+1)="","",INDEX($P$482:$W$491,MOD(((1-1)*$N$480+1)-1,10)+1,INT((((1-1)*$N$480+1)-1)/10)+1)))))</f>
        <v/>
      </c>
      <c r="E482" s="539">
        <f>IF($N$482="","",IF(OR(ISTEXT($N$480),ISTEXT($N$481),ISTEXT($N$482)),"",IF(OR(2&gt;$N$480,1&gt;$N$481,((1-1)*$N$480+2)&gt;$N$482),"",IF(INDEX($P$482:$W$491,MOD(((1-1)*$N$480+2)-1,10)+1,INT((((1-1)*$N$480+2)-1)/10)+1)="","",INDEX($P$482:$W$491,MOD(((1-1)*$N$480+2)-1,10)+1,INT((((1-1)*$N$480+2)-1)/10)+1)))))</f>
        <v/>
      </c>
      <c r="F482" s="539">
        <f>IF($N$482="","",IF(OR(ISTEXT($N$480),ISTEXT($N$481),ISTEXT($N$482)),"",IF(OR(3&gt;$N$480,1&gt;$N$481,((1-1)*$N$480+3)&gt;$N$482),"",IF(INDEX($P$482:$W$491,MOD(((1-1)*$N$480+3)-1,10)+1,INT((((1-1)*$N$480+3)-1)/10)+1)="","",INDEX($P$482:$W$491,MOD(((1-1)*$N$480+3)-1,10)+1,INT((((1-1)*$N$480+3)-1)/10)+1)))))</f>
        <v/>
      </c>
      <c r="G482" s="539">
        <f>IF($N$482="","",IF(OR(ISTEXT($N$480),ISTEXT($N$481),ISTEXT($N$482)),"",IF(OR(4&gt;$N$480,1&gt;$N$481,((1-1)*$N$480+4)&gt;$N$482),"",IF(INDEX($P$482:$W$491,MOD(((1-1)*$N$480+4)-1,10)+1,INT((((1-1)*$N$480+4)-1)/10)+1)="","",INDEX($P$482:$W$491,MOD(((1-1)*$N$480+4)-1,10)+1,INT((((1-1)*$N$480+4)-1)/10)+1)))))</f>
        <v/>
      </c>
      <c r="H482" s="539">
        <f>IF($N$482="","",IF(OR(ISTEXT($N$480),ISTEXT($N$481),ISTEXT($N$482)),"",IF(OR(5&gt;$N$480,1&gt;$N$481,((1-1)*$N$480+5)&gt;$N$482),"",IF(INDEX($P$482:$W$491,MOD(((1-1)*$N$480+5)-1,10)+1,INT((((1-1)*$N$480+5)-1)/10)+1)="","",INDEX($P$482:$W$491,MOD(((1-1)*$N$480+5)-1,10)+1,INT((((1-1)*$N$480+5)-1)/10)+1)))))</f>
        <v/>
      </c>
      <c r="I482" s="539">
        <f>IF($N$482="","",IF(OR(ISTEXT($N$480),ISTEXT($N$481),ISTEXT($N$482)),"",IF(OR(6&gt;$N$480,1&gt;$N$481,((1-1)*$N$480+6)&gt;$N$482),"",IF(INDEX($P$482:$W$491,MOD(((1-1)*$N$480+6)-1,10)+1,INT((((1-1)*$N$480+6)-1)/10)+1)="","",INDEX($P$482:$W$491,MOD(((1-1)*$N$480+6)-1,10)+1,INT((((1-1)*$N$480+6)-1)/10)+1)))))</f>
        <v/>
      </c>
      <c r="J482" s="539">
        <f>IF($N$482="","",IF(OR(ISTEXT($N$480),ISTEXT($N$481),ISTEXT($N$482)),"",IF(OR(7&gt;$N$480,1&gt;$N$481,((1-1)*$N$480+7)&gt;$N$482),"",IF(INDEX($P$482:$W$491,MOD(((1-1)*$N$480+7)-1,10)+1,INT((((1-1)*$N$480+7)-1)/10)+1)="","",INDEX($P$482:$W$491,MOD(((1-1)*$N$480+7)-1,10)+1,INT((((1-1)*$N$480+7)-1)/10)+1)))))</f>
        <v/>
      </c>
      <c r="K482" s="539">
        <f>IF($N$482="","",IF(OR(ISTEXT($N$480),ISTEXT($N$481),ISTEXT($N$482)),"",IF(OR(8&gt;$N$480,1&gt;$N$481,((1-1)*$N$480+8)&gt;$N$482),"",IF(INDEX($P$482:$W$491,MOD(((1-1)*$N$480+8)-1,10)+1,INT((((1-1)*$N$480+8)-1)/10)+1)="","",INDEX($P$482:$W$491,MOD(((1-1)*$N$480+8)-1,10)+1,INT((((1-1)*$N$480+8)-1)/10)+1)))))</f>
        <v/>
      </c>
      <c r="L482" s="539">
        <f>IF($N$482="","",IF(OR(ISTEXT($N$480),ISTEXT($N$481),ISTEXT($N$482)),"",IF(OR(9&gt;$N$480,1&gt;$N$481,((1-1)*$N$480+9)&gt;$N$482),"",IF(INDEX($P$482:$W$491,MOD(((1-1)*$N$480+9)-1,10)+1,INT((((1-1)*$N$480+9)-1)/10)+1)="","",INDEX($P$482:$W$491,MOD(((1-1)*$N$480+9)-1,10)+1,INT((((1-1)*$N$480+9)-1)/10)+1)))))</f>
        <v/>
      </c>
      <c r="M482" s="539">
        <f>IF($N$482="","",IF(OR(ISTEXT($N$480),ISTEXT($N$481),ISTEXT($N$482)),"",IF(OR(10&gt;$N$480,1&gt;$N$481,((1-1)*$N$480+10)&gt;$N$482),"",IF(INDEX($P$482:$W$491,MOD(((1-1)*$N$480+10)-1,10)+1,INT((((1-1)*$N$480+10)-1)/10)+1)="","",INDEX($P$482:$W$491,MOD(((1-1)*$N$480+10)-1,10)+1,INT((((1-1)*$N$480+10)-1)/10)+1)))))</f>
        <v/>
      </c>
      <c r="N482" s="534">
        <f>IF(OR(N480="",N481=""),"",IF(OR(ISTEXT(N480),ISTEXT(N481)),"",N480*N481))</f>
        <v/>
      </c>
      <c r="P482" s="540" t="n"/>
      <c r="Q482" s="540" t="n"/>
      <c r="R482" s="540" t="n"/>
      <c r="S482" s="540" t="n"/>
      <c r="T482" s="540" t="n"/>
      <c r="U482" s="540" t="n"/>
      <c r="V482" s="540" t="n"/>
      <c r="W482" s="540" t="n"/>
    </row>
    <row r="483" ht="13.35" customHeight="1" s="162">
      <c r="B483" s="537">
        <f>IF(OR($D$480="",$G$480=""),"",IF($D$480="Round",IF(2=1,"Axis 1 (0°)",IF(2=2,"Axis 2 (90°)","")),IF(ISTEXT($N$481),"",IF(2&gt;$N$481,"",IF(ISTEXT($I$480),"",ROUND((2-0.5)*$I$480/$N$481,1))))))</f>
        <v/>
      </c>
      <c r="C483" s="538" t="n"/>
      <c r="D483" s="539">
        <f>IF($N$482="","",IF(OR(ISTEXT($N$480),ISTEXT($N$481),ISTEXT($N$482)),"",IF(OR(1&gt;$N$480,2&gt;$N$481,((2-1)*$N$480+1)&gt;$N$482),"",IF(INDEX($P$482:$W$491,MOD(((2-1)*$N$480+1)-1,10)+1,INT((((2-1)*$N$480+1)-1)/10)+1)="","",INDEX($P$482:$W$491,MOD(((2-1)*$N$480+1)-1,10)+1,INT((((2-1)*$N$480+1)-1)/10)+1)))))</f>
        <v/>
      </c>
      <c r="E483" s="539">
        <f>IF($N$482="","",IF(OR(ISTEXT($N$480),ISTEXT($N$481),ISTEXT($N$482)),"",IF(OR(2&gt;$N$480,2&gt;$N$481,((2-1)*$N$480+2)&gt;$N$482),"",IF(INDEX($P$482:$W$491,MOD(((2-1)*$N$480+2)-1,10)+1,INT((((2-1)*$N$480+2)-1)/10)+1)="","",INDEX($P$482:$W$491,MOD(((2-1)*$N$480+2)-1,10)+1,INT((((2-1)*$N$480+2)-1)/10)+1)))))</f>
        <v/>
      </c>
      <c r="F483" s="539">
        <f>IF($N$482="","",IF(OR(ISTEXT($N$480),ISTEXT($N$481),ISTEXT($N$482)),"",IF(OR(3&gt;$N$480,2&gt;$N$481,((2-1)*$N$480+3)&gt;$N$482),"",IF(INDEX($P$482:$W$491,MOD(((2-1)*$N$480+3)-1,10)+1,INT((((2-1)*$N$480+3)-1)/10)+1)="","",INDEX($P$482:$W$491,MOD(((2-1)*$N$480+3)-1,10)+1,INT((((2-1)*$N$480+3)-1)/10)+1)))))</f>
        <v/>
      </c>
      <c r="G483" s="539">
        <f>IF($N$482="","",IF(OR(ISTEXT($N$480),ISTEXT($N$481),ISTEXT($N$482)),"",IF(OR(4&gt;$N$480,2&gt;$N$481,((2-1)*$N$480+4)&gt;$N$482),"",IF(INDEX($P$482:$W$491,MOD(((2-1)*$N$480+4)-1,10)+1,INT((((2-1)*$N$480+4)-1)/10)+1)="","",INDEX($P$482:$W$491,MOD(((2-1)*$N$480+4)-1,10)+1,INT((((2-1)*$N$480+4)-1)/10)+1)))))</f>
        <v/>
      </c>
      <c r="H483" s="539">
        <f>IF($N$482="","",IF(OR(ISTEXT($N$480),ISTEXT($N$481),ISTEXT($N$482)),"",IF(OR(5&gt;$N$480,2&gt;$N$481,((2-1)*$N$480+5)&gt;$N$482),"",IF(INDEX($P$482:$W$491,MOD(((2-1)*$N$480+5)-1,10)+1,INT((((2-1)*$N$480+5)-1)/10)+1)="","",INDEX($P$482:$W$491,MOD(((2-1)*$N$480+5)-1,10)+1,INT((((2-1)*$N$480+5)-1)/10)+1)))))</f>
        <v/>
      </c>
      <c r="I483" s="539">
        <f>IF($N$482="","",IF(OR(ISTEXT($N$480),ISTEXT($N$481),ISTEXT($N$482)),"",IF(OR(6&gt;$N$480,2&gt;$N$481,((2-1)*$N$480+6)&gt;$N$482),"",IF(INDEX($P$482:$W$491,MOD(((2-1)*$N$480+6)-1,10)+1,INT((((2-1)*$N$480+6)-1)/10)+1)="","",INDEX($P$482:$W$491,MOD(((2-1)*$N$480+6)-1,10)+1,INT((((2-1)*$N$480+6)-1)/10)+1)))))</f>
        <v/>
      </c>
      <c r="J483" s="539">
        <f>IF($N$482="","",IF(OR(ISTEXT($N$480),ISTEXT($N$481),ISTEXT($N$482)),"",IF(OR(7&gt;$N$480,2&gt;$N$481,((2-1)*$N$480+7)&gt;$N$482),"",IF(INDEX($P$482:$W$491,MOD(((2-1)*$N$480+7)-1,10)+1,INT((((2-1)*$N$480+7)-1)/10)+1)="","",INDEX($P$482:$W$491,MOD(((2-1)*$N$480+7)-1,10)+1,INT((((2-1)*$N$480+7)-1)/10)+1)))))</f>
        <v/>
      </c>
      <c r="K483" s="539">
        <f>IF($N$482="","",IF(OR(ISTEXT($N$480),ISTEXT($N$481),ISTEXT($N$482)),"",IF(OR(8&gt;$N$480,2&gt;$N$481,((2-1)*$N$480+8)&gt;$N$482),"",IF(INDEX($P$482:$W$491,MOD(((2-1)*$N$480+8)-1,10)+1,INT((((2-1)*$N$480+8)-1)/10)+1)="","",INDEX($P$482:$W$491,MOD(((2-1)*$N$480+8)-1,10)+1,INT((((2-1)*$N$480+8)-1)/10)+1)))))</f>
        <v/>
      </c>
      <c r="L483" s="539">
        <f>IF($N$482="","",IF(OR(ISTEXT($N$480),ISTEXT($N$481),ISTEXT($N$482)),"",IF(OR(9&gt;$N$480,2&gt;$N$481,((2-1)*$N$480+9)&gt;$N$482),"",IF(INDEX($P$482:$W$491,MOD(((2-1)*$N$480+9)-1,10)+1,INT((((2-1)*$N$480+9)-1)/10)+1)="","",INDEX($P$482:$W$491,MOD(((2-1)*$N$480+9)-1,10)+1,INT((((2-1)*$N$480+9)-1)/10)+1)))))</f>
        <v/>
      </c>
      <c r="M483" s="539">
        <f>IF($N$482="","",IF(OR(ISTEXT($N$480),ISTEXT($N$481),ISTEXT($N$482)),"",IF(OR(10&gt;$N$480,2&gt;$N$481,((2-1)*$N$480+10)&gt;$N$482),"",IF(INDEX($P$482:$W$491,MOD(((2-1)*$N$480+10)-1,10)+1,INT((((2-1)*$N$480+10)-1)/10)+1)="","",INDEX($P$482:$W$491,MOD(((2-1)*$N$480+10)-1,10)+1,INT((((2-1)*$N$480+10)-1)/10)+1)))))</f>
        <v/>
      </c>
      <c r="P483" s="540" t="n"/>
      <c r="Q483" s="540" t="n"/>
      <c r="R483" s="540" t="n"/>
      <c r="S483" s="540" t="n"/>
      <c r="T483" s="540" t="n"/>
      <c r="U483" s="540" t="n"/>
      <c r="V483" s="540" t="n"/>
      <c r="W483" s="540" t="n"/>
    </row>
    <row r="484" ht="13.35" customHeight="1" s="162">
      <c r="B484" s="537">
        <f>IF(OR($D$480="",$G$480=""),"",IF($D$480="Round",IF(3=1,"Axis 1 (0°)",IF(3=2,"Axis 2 (90°)","")),IF(ISTEXT($N$481),"",IF(3&gt;$N$481,"",IF(ISTEXT($I$480),"",ROUND((3-0.5)*$I$480/$N$481,1))))))</f>
        <v/>
      </c>
      <c r="C484" s="538" t="n"/>
      <c r="D484" s="539">
        <f>IF($N$482="","",IF(OR(ISTEXT($N$480),ISTEXT($N$481),ISTEXT($N$482)),"",IF(OR(1&gt;$N$480,3&gt;$N$481,((3-1)*$N$480+1)&gt;$N$482),"",IF(INDEX($P$482:$W$491,MOD(((3-1)*$N$480+1)-1,10)+1,INT((((3-1)*$N$480+1)-1)/10)+1)="","",INDEX($P$482:$W$491,MOD(((3-1)*$N$480+1)-1,10)+1,INT((((3-1)*$N$480+1)-1)/10)+1)))))</f>
        <v/>
      </c>
      <c r="E484" s="539">
        <f>IF($N$482="","",IF(OR(ISTEXT($N$480),ISTEXT($N$481),ISTEXT($N$482)),"",IF(OR(2&gt;$N$480,3&gt;$N$481,((3-1)*$N$480+2)&gt;$N$482),"",IF(INDEX($P$482:$W$491,MOD(((3-1)*$N$480+2)-1,10)+1,INT((((3-1)*$N$480+2)-1)/10)+1)="","",INDEX($P$482:$W$491,MOD(((3-1)*$N$480+2)-1,10)+1,INT((((3-1)*$N$480+2)-1)/10)+1)))))</f>
        <v/>
      </c>
      <c r="F484" s="539">
        <f>IF($N$482="","",IF(OR(ISTEXT($N$480),ISTEXT($N$481),ISTEXT($N$482)),"",IF(OR(3&gt;$N$480,3&gt;$N$481,((3-1)*$N$480+3)&gt;$N$482),"",IF(INDEX($P$482:$W$491,MOD(((3-1)*$N$480+3)-1,10)+1,INT((((3-1)*$N$480+3)-1)/10)+1)="","",INDEX($P$482:$W$491,MOD(((3-1)*$N$480+3)-1,10)+1,INT((((3-1)*$N$480+3)-1)/10)+1)))))</f>
        <v/>
      </c>
      <c r="G484" s="539">
        <f>IF($N$482="","",IF(OR(ISTEXT($N$480),ISTEXT($N$481),ISTEXT($N$482)),"",IF(OR(4&gt;$N$480,3&gt;$N$481,((3-1)*$N$480+4)&gt;$N$482),"",IF(INDEX($P$482:$W$491,MOD(((3-1)*$N$480+4)-1,10)+1,INT((((3-1)*$N$480+4)-1)/10)+1)="","",INDEX($P$482:$W$491,MOD(((3-1)*$N$480+4)-1,10)+1,INT((((3-1)*$N$480+4)-1)/10)+1)))))</f>
        <v/>
      </c>
      <c r="H484" s="539">
        <f>IF($N$482="","",IF(OR(ISTEXT($N$480),ISTEXT($N$481),ISTEXT($N$482)),"",IF(OR(5&gt;$N$480,3&gt;$N$481,((3-1)*$N$480+5)&gt;$N$482),"",IF(INDEX($P$482:$W$491,MOD(((3-1)*$N$480+5)-1,10)+1,INT((((3-1)*$N$480+5)-1)/10)+1)="","",INDEX($P$482:$W$491,MOD(((3-1)*$N$480+5)-1,10)+1,INT((((3-1)*$N$480+5)-1)/10)+1)))))</f>
        <v/>
      </c>
      <c r="I484" s="539">
        <f>IF($N$482="","",IF(OR(ISTEXT($N$480),ISTEXT($N$481),ISTEXT($N$482)),"",IF(OR(6&gt;$N$480,3&gt;$N$481,((3-1)*$N$480+6)&gt;$N$482),"",IF(INDEX($P$482:$W$491,MOD(((3-1)*$N$480+6)-1,10)+1,INT((((3-1)*$N$480+6)-1)/10)+1)="","",INDEX($P$482:$W$491,MOD(((3-1)*$N$480+6)-1,10)+1,INT((((3-1)*$N$480+6)-1)/10)+1)))))</f>
        <v/>
      </c>
      <c r="J484" s="539">
        <f>IF($N$482="","",IF(OR(ISTEXT($N$480),ISTEXT($N$481),ISTEXT($N$482)),"",IF(OR(7&gt;$N$480,3&gt;$N$481,((3-1)*$N$480+7)&gt;$N$482),"",IF(INDEX($P$482:$W$491,MOD(((3-1)*$N$480+7)-1,10)+1,INT((((3-1)*$N$480+7)-1)/10)+1)="","",INDEX($P$482:$W$491,MOD(((3-1)*$N$480+7)-1,10)+1,INT((((3-1)*$N$480+7)-1)/10)+1)))))</f>
        <v/>
      </c>
      <c r="K484" s="539">
        <f>IF($N$482="","",IF(OR(ISTEXT($N$480),ISTEXT($N$481),ISTEXT($N$482)),"",IF(OR(8&gt;$N$480,3&gt;$N$481,((3-1)*$N$480+8)&gt;$N$482),"",IF(INDEX($P$482:$W$491,MOD(((3-1)*$N$480+8)-1,10)+1,INT((((3-1)*$N$480+8)-1)/10)+1)="","",INDEX($P$482:$W$491,MOD(((3-1)*$N$480+8)-1,10)+1,INT((((3-1)*$N$480+8)-1)/10)+1)))))</f>
        <v/>
      </c>
      <c r="L484" s="539">
        <f>IF($N$482="","",IF(OR(ISTEXT($N$480),ISTEXT($N$481),ISTEXT($N$482)),"",IF(OR(9&gt;$N$480,3&gt;$N$481,((3-1)*$N$480+9)&gt;$N$482),"",IF(INDEX($P$482:$W$491,MOD(((3-1)*$N$480+9)-1,10)+1,INT((((3-1)*$N$480+9)-1)/10)+1)="","",INDEX($P$482:$W$491,MOD(((3-1)*$N$480+9)-1,10)+1,INT((((3-1)*$N$480+9)-1)/10)+1)))))</f>
        <v/>
      </c>
      <c r="M484" s="539">
        <f>IF($N$482="","",IF(OR(ISTEXT($N$480),ISTEXT($N$481),ISTEXT($N$482)),"",IF(OR(10&gt;$N$480,3&gt;$N$481,((3-1)*$N$480+10)&gt;$N$482),"",IF(INDEX($P$482:$W$491,MOD(((3-1)*$N$480+10)-1,10)+1,INT((((3-1)*$N$480+10)-1)/10)+1)="","",INDEX($P$482:$W$491,MOD(((3-1)*$N$480+10)-1,10)+1,INT((((3-1)*$N$480+10)-1)/10)+1)))))</f>
        <v/>
      </c>
      <c r="P484" s="540" t="n"/>
      <c r="Q484" s="540" t="n"/>
      <c r="R484" s="540" t="n"/>
      <c r="S484" s="540" t="n"/>
      <c r="T484" s="540" t="n"/>
      <c r="U484" s="540" t="n"/>
      <c r="V484" s="540" t="n"/>
      <c r="W484" s="540" t="n"/>
    </row>
    <row r="485" ht="13.35" customHeight="1" s="162">
      <c r="B485" s="537">
        <f>IF(OR($D$480="",$G$480=""),"",IF($D$480="Round",IF(4=1,"Axis 1 (0°)",IF(4=2,"Axis 2 (90°)","")),IF(ISTEXT($N$481),"",IF(4&gt;$N$481,"",IF(ISTEXT($I$480),"",ROUND((4-0.5)*$I$480/$N$481,1))))))</f>
        <v/>
      </c>
      <c r="C485" s="538" t="n"/>
      <c r="D485" s="539">
        <f>IF($N$482="","",IF(OR(ISTEXT($N$480),ISTEXT($N$481),ISTEXT($N$482)),"",IF(OR(1&gt;$N$480,4&gt;$N$481,((4-1)*$N$480+1)&gt;$N$482),"",IF(INDEX($P$482:$W$491,MOD(((4-1)*$N$480+1)-1,10)+1,INT((((4-1)*$N$480+1)-1)/10)+1)="","",INDEX($P$482:$W$491,MOD(((4-1)*$N$480+1)-1,10)+1,INT((((4-1)*$N$480+1)-1)/10)+1)))))</f>
        <v/>
      </c>
      <c r="E485" s="539">
        <f>IF($N$482="","",IF(OR(ISTEXT($N$480),ISTEXT($N$481),ISTEXT($N$482)),"",IF(OR(2&gt;$N$480,4&gt;$N$481,((4-1)*$N$480+2)&gt;$N$482),"",IF(INDEX($P$482:$W$491,MOD(((4-1)*$N$480+2)-1,10)+1,INT((((4-1)*$N$480+2)-1)/10)+1)="","",INDEX($P$482:$W$491,MOD(((4-1)*$N$480+2)-1,10)+1,INT((((4-1)*$N$480+2)-1)/10)+1)))))</f>
        <v/>
      </c>
      <c r="F485" s="539">
        <f>IF($N$482="","",IF(OR(ISTEXT($N$480),ISTEXT($N$481),ISTEXT($N$482)),"",IF(OR(3&gt;$N$480,4&gt;$N$481,((4-1)*$N$480+3)&gt;$N$482),"",IF(INDEX($P$482:$W$491,MOD(((4-1)*$N$480+3)-1,10)+1,INT((((4-1)*$N$480+3)-1)/10)+1)="","",INDEX($P$482:$W$491,MOD(((4-1)*$N$480+3)-1,10)+1,INT((((4-1)*$N$480+3)-1)/10)+1)))))</f>
        <v/>
      </c>
      <c r="G485" s="539">
        <f>IF($N$482="","",IF(OR(ISTEXT($N$480),ISTEXT($N$481),ISTEXT($N$482)),"",IF(OR(4&gt;$N$480,4&gt;$N$481,((4-1)*$N$480+4)&gt;$N$482),"",IF(INDEX($P$482:$W$491,MOD(((4-1)*$N$480+4)-1,10)+1,INT((((4-1)*$N$480+4)-1)/10)+1)="","",INDEX($P$482:$W$491,MOD(((4-1)*$N$480+4)-1,10)+1,INT((((4-1)*$N$480+4)-1)/10)+1)))))</f>
        <v/>
      </c>
      <c r="H485" s="539">
        <f>IF($N$482="","",IF(OR(ISTEXT($N$480),ISTEXT($N$481),ISTEXT($N$482)),"",IF(OR(5&gt;$N$480,4&gt;$N$481,((4-1)*$N$480+5)&gt;$N$482),"",IF(INDEX($P$482:$W$491,MOD(((4-1)*$N$480+5)-1,10)+1,INT((((4-1)*$N$480+5)-1)/10)+1)="","",INDEX($P$482:$W$491,MOD(((4-1)*$N$480+5)-1,10)+1,INT((((4-1)*$N$480+5)-1)/10)+1)))))</f>
        <v/>
      </c>
      <c r="I485" s="539">
        <f>IF($N$482="","",IF(OR(ISTEXT($N$480),ISTEXT($N$481),ISTEXT($N$482)),"",IF(OR(6&gt;$N$480,4&gt;$N$481,((4-1)*$N$480+6)&gt;$N$482),"",IF(INDEX($P$482:$W$491,MOD(((4-1)*$N$480+6)-1,10)+1,INT((((4-1)*$N$480+6)-1)/10)+1)="","",INDEX($P$482:$W$491,MOD(((4-1)*$N$480+6)-1,10)+1,INT((((4-1)*$N$480+6)-1)/10)+1)))))</f>
        <v/>
      </c>
      <c r="J485" s="539">
        <f>IF($N$482="","",IF(OR(ISTEXT($N$480),ISTEXT($N$481),ISTEXT($N$482)),"",IF(OR(7&gt;$N$480,4&gt;$N$481,((4-1)*$N$480+7)&gt;$N$482),"",IF(INDEX($P$482:$W$491,MOD(((4-1)*$N$480+7)-1,10)+1,INT((((4-1)*$N$480+7)-1)/10)+1)="","",INDEX($P$482:$W$491,MOD(((4-1)*$N$480+7)-1,10)+1,INT((((4-1)*$N$480+7)-1)/10)+1)))))</f>
        <v/>
      </c>
      <c r="K485" s="539">
        <f>IF($N$482="","",IF(OR(ISTEXT($N$480),ISTEXT($N$481),ISTEXT($N$482)),"",IF(OR(8&gt;$N$480,4&gt;$N$481,((4-1)*$N$480+8)&gt;$N$482),"",IF(INDEX($P$482:$W$491,MOD(((4-1)*$N$480+8)-1,10)+1,INT((((4-1)*$N$480+8)-1)/10)+1)="","",INDEX($P$482:$W$491,MOD(((4-1)*$N$480+8)-1,10)+1,INT((((4-1)*$N$480+8)-1)/10)+1)))))</f>
        <v/>
      </c>
      <c r="L485" s="539">
        <f>IF($N$482="","",IF(OR(ISTEXT($N$480),ISTEXT($N$481),ISTEXT($N$482)),"",IF(OR(9&gt;$N$480,4&gt;$N$481,((4-1)*$N$480+9)&gt;$N$482),"",IF(INDEX($P$482:$W$491,MOD(((4-1)*$N$480+9)-1,10)+1,INT((((4-1)*$N$480+9)-1)/10)+1)="","",INDEX($P$482:$W$491,MOD(((4-1)*$N$480+9)-1,10)+1,INT((((4-1)*$N$480+9)-1)/10)+1)))))</f>
        <v/>
      </c>
      <c r="M485" s="539">
        <f>IF($N$482="","",IF(OR(ISTEXT($N$480),ISTEXT($N$481),ISTEXT($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IF(OR($D$480="",$G$480=""),"",IF($D$480="Round",IF(5=1,"Axis 1 (0°)",IF(5=2,"Axis 2 (90°)","")),IF(ISTEXT($N$481),"",IF(5&gt;$N$481,"",IF(ISTEXT($I$480),"",ROUND((5-0.5)*$I$480/$N$481,1))))))</f>
        <v/>
      </c>
      <c r="C486" s="538" t="n"/>
      <c r="D486" s="539">
        <f>IF($N$482="","",IF(OR(ISTEXT($N$480),ISTEXT($N$481),ISTEXT($N$482)),"",IF(OR(1&gt;$N$480,5&gt;$N$481,((5-1)*$N$480+1)&gt;$N$482),"",IF(INDEX($P$482:$W$491,MOD(((5-1)*$N$480+1)-1,10)+1,INT((((5-1)*$N$480+1)-1)/10)+1)="","",INDEX($P$482:$W$491,MOD(((5-1)*$N$480+1)-1,10)+1,INT((((5-1)*$N$480+1)-1)/10)+1)))))</f>
        <v/>
      </c>
      <c r="E486" s="539">
        <f>IF($N$482="","",IF(OR(ISTEXT($N$480),ISTEXT($N$481),ISTEXT($N$482)),"",IF(OR(2&gt;$N$480,5&gt;$N$481,((5-1)*$N$480+2)&gt;$N$482),"",IF(INDEX($P$482:$W$491,MOD(((5-1)*$N$480+2)-1,10)+1,INT((((5-1)*$N$480+2)-1)/10)+1)="","",INDEX($P$482:$W$491,MOD(((5-1)*$N$480+2)-1,10)+1,INT((((5-1)*$N$480+2)-1)/10)+1)))))</f>
        <v/>
      </c>
      <c r="F486" s="539">
        <f>IF($N$482="","",IF(OR(ISTEXT($N$480),ISTEXT($N$481),ISTEXT($N$482)),"",IF(OR(3&gt;$N$480,5&gt;$N$481,((5-1)*$N$480+3)&gt;$N$482),"",IF(INDEX($P$482:$W$491,MOD(((5-1)*$N$480+3)-1,10)+1,INT((((5-1)*$N$480+3)-1)/10)+1)="","",INDEX($P$482:$W$491,MOD(((5-1)*$N$480+3)-1,10)+1,INT((((5-1)*$N$480+3)-1)/10)+1)))))</f>
        <v/>
      </c>
      <c r="G486" s="539">
        <f>IF($N$482="","",IF(OR(ISTEXT($N$480),ISTEXT($N$481),ISTEXT($N$482)),"",IF(OR(4&gt;$N$480,5&gt;$N$481,((5-1)*$N$480+4)&gt;$N$482),"",IF(INDEX($P$482:$W$491,MOD(((5-1)*$N$480+4)-1,10)+1,INT((((5-1)*$N$480+4)-1)/10)+1)="","",INDEX($P$482:$W$491,MOD(((5-1)*$N$480+4)-1,10)+1,INT((((5-1)*$N$480+4)-1)/10)+1)))))</f>
        <v/>
      </c>
      <c r="H486" s="539">
        <f>IF($N$482="","",IF(OR(ISTEXT($N$480),ISTEXT($N$481),ISTEXT($N$482)),"",IF(OR(5&gt;$N$480,5&gt;$N$481,((5-1)*$N$480+5)&gt;$N$482),"",IF(INDEX($P$482:$W$491,MOD(((5-1)*$N$480+5)-1,10)+1,INT((((5-1)*$N$480+5)-1)/10)+1)="","",INDEX($P$482:$W$491,MOD(((5-1)*$N$480+5)-1,10)+1,INT((((5-1)*$N$480+5)-1)/10)+1)))))</f>
        <v/>
      </c>
      <c r="I486" s="539">
        <f>IF($N$482="","",IF(OR(ISTEXT($N$480),ISTEXT($N$481),ISTEXT($N$482)),"",IF(OR(6&gt;$N$480,5&gt;$N$481,((5-1)*$N$480+6)&gt;$N$482),"",IF(INDEX($P$482:$W$491,MOD(((5-1)*$N$480+6)-1,10)+1,INT((((5-1)*$N$480+6)-1)/10)+1)="","",INDEX($P$482:$W$491,MOD(((5-1)*$N$480+6)-1,10)+1,INT((((5-1)*$N$480+6)-1)/10)+1)))))</f>
        <v/>
      </c>
      <c r="J486" s="539">
        <f>IF($N$482="","",IF(OR(ISTEXT($N$480),ISTEXT($N$481),ISTEXT($N$482)),"",IF(OR(7&gt;$N$480,5&gt;$N$481,((5-1)*$N$480+7)&gt;$N$482),"",IF(INDEX($P$482:$W$491,MOD(((5-1)*$N$480+7)-1,10)+1,INT((((5-1)*$N$480+7)-1)/10)+1)="","",INDEX($P$482:$W$491,MOD(((5-1)*$N$480+7)-1,10)+1,INT((((5-1)*$N$480+7)-1)/10)+1)))))</f>
        <v/>
      </c>
      <c r="K486" s="539">
        <f>IF($N$482="","",IF(OR(ISTEXT($N$480),ISTEXT($N$481),ISTEXT($N$482)),"",IF(OR(8&gt;$N$480,5&gt;$N$481,((5-1)*$N$480+8)&gt;$N$482),"",IF(INDEX($P$482:$W$491,MOD(((5-1)*$N$480+8)-1,10)+1,INT((((5-1)*$N$480+8)-1)/10)+1)="","",INDEX($P$482:$W$491,MOD(((5-1)*$N$480+8)-1,10)+1,INT((((5-1)*$N$480+8)-1)/10)+1)))))</f>
        <v/>
      </c>
      <c r="L486" s="539">
        <f>IF($N$482="","",IF(OR(ISTEXT($N$480),ISTEXT($N$481),ISTEXT($N$482)),"",IF(OR(9&gt;$N$480,5&gt;$N$481,((5-1)*$N$480+9)&gt;$N$482),"",IF(INDEX($P$482:$W$491,MOD(((5-1)*$N$480+9)-1,10)+1,INT((((5-1)*$N$480+9)-1)/10)+1)="","",INDEX($P$482:$W$491,MOD(((5-1)*$N$480+9)-1,10)+1,INT((((5-1)*$N$480+9)-1)/10)+1)))))</f>
        <v/>
      </c>
      <c r="M486" s="539">
        <f>IF($N$482="","",IF(OR(ISTEXT($N$480),ISTEXT($N$481),ISTEXT($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IF(OR($D$480="",$G$480=""),"",IF($D$480="Round",IF(6=1,"Axis 1 (0°)",IF(6=2,"Axis 2 (90°)","")),IF(ISTEXT($N$481),"",IF(6&gt;$N$481,"",IF(ISTEXT($I$480),"",ROUND((6-0.5)*$I$480/$N$481,1))))))</f>
        <v/>
      </c>
      <c r="C487" s="538" t="n"/>
      <c r="D487" s="539">
        <f>IF($N$482="","",IF(OR(ISTEXT($N$480),ISTEXT($N$481),ISTEXT($N$482)),"",IF(OR(1&gt;$N$480,6&gt;$N$481,((6-1)*$N$480+1)&gt;$N$482),"",IF(INDEX($P$482:$W$491,MOD(((6-1)*$N$480+1)-1,10)+1,INT((((6-1)*$N$480+1)-1)/10)+1)="","",INDEX($P$482:$W$491,MOD(((6-1)*$N$480+1)-1,10)+1,INT((((6-1)*$N$480+1)-1)/10)+1)))))</f>
        <v/>
      </c>
      <c r="E487" s="539">
        <f>IF($N$482="","",IF(OR(ISTEXT($N$480),ISTEXT($N$481),ISTEXT($N$482)),"",IF(OR(2&gt;$N$480,6&gt;$N$481,((6-1)*$N$480+2)&gt;$N$482),"",IF(INDEX($P$482:$W$491,MOD(((6-1)*$N$480+2)-1,10)+1,INT((((6-1)*$N$480+2)-1)/10)+1)="","",INDEX($P$482:$W$491,MOD(((6-1)*$N$480+2)-1,10)+1,INT((((6-1)*$N$480+2)-1)/10)+1)))))</f>
        <v/>
      </c>
      <c r="F487" s="539">
        <f>IF($N$482="","",IF(OR(ISTEXT($N$480),ISTEXT($N$481),ISTEXT($N$482)),"",IF(OR(3&gt;$N$480,6&gt;$N$481,((6-1)*$N$480+3)&gt;$N$482),"",IF(INDEX($P$482:$W$491,MOD(((6-1)*$N$480+3)-1,10)+1,INT((((6-1)*$N$480+3)-1)/10)+1)="","",INDEX($P$482:$W$491,MOD(((6-1)*$N$480+3)-1,10)+1,INT((((6-1)*$N$480+3)-1)/10)+1)))))</f>
        <v/>
      </c>
      <c r="G487" s="539">
        <f>IF($N$482="","",IF(OR(ISTEXT($N$480),ISTEXT($N$481),ISTEXT($N$482)),"",IF(OR(4&gt;$N$480,6&gt;$N$481,((6-1)*$N$480+4)&gt;$N$482),"",IF(INDEX($P$482:$W$491,MOD(((6-1)*$N$480+4)-1,10)+1,INT((((6-1)*$N$480+4)-1)/10)+1)="","",INDEX($P$482:$W$491,MOD(((6-1)*$N$480+4)-1,10)+1,INT((((6-1)*$N$480+4)-1)/10)+1)))))</f>
        <v/>
      </c>
      <c r="H487" s="539">
        <f>IF($N$482="","",IF(OR(ISTEXT($N$480),ISTEXT($N$481),ISTEXT($N$482)),"",IF(OR(5&gt;$N$480,6&gt;$N$481,((6-1)*$N$480+5)&gt;$N$482),"",IF(INDEX($P$482:$W$491,MOD(((6-1)*$N$480+5)-1,10)+1,INT((((6-1)*$N$480+5)-1)/10)+1)="","",INDEX($P$482:$W$491,MOD(((6-1)*$N$480+5)-1,10)+1,INT((((6-1)*$N$480+5)-1)/10)+1)))))</f>
        <v/>
      </c>
      <c r="I487" s="539">
        <f>IF($N$482="","",IF(OR(ISTEXT($N$480),ISTEXT($N$481),ISTEXT($N$482)),"",IF(OR(6&gt;$N$480,6&gt;$N$481,((6-1)*$N$480+6)&gt;$N$482),"",IF(INDEX($P$482:$W$491,MOD(((6-1)*$N$480+6)-1,10)+1,INT((((6-1)*$N$480+6)-1)/10)+1)="","",INDEX($P$482:$W$491,MOD(((6-1)*$N$480+6)-1,10)+1,INT((((6-1)*$N$480+6)-1)/10)+1)))))</f>
        <v/>
      </c>
      <c r="J487" s="539">
        <f>IF($N$482="","",IF(OR(ISTEXT($N$480),ISTEXT($N$481),ISTEXT($N$482)),"",IF(OR(7&gt;$N$480,6&gt;$N$481,((6-1)*$N$480+7)&gt;$N$482),"",IF(INDEX($P$482:$W$491,MOD(((6-1)*$N$480+7)-1,10)+1,INT((((6-1)*$N$480+7)-1)/10)+1)="","",INDEX($P$482:$W$491,MOD(((6-1)*$N$480+7)-1,10)+1,INT((((6-1)*$N$480+7)-1)/10)+1)))))</f>
        <v/>
      </c>
      <c r="K487" s="539">
        <f>IF($N$482="","",IF(OR(ISTEXT($N$480),ISTEXT($N$481),ISTEXT($N$482)),"",IF(OR(8&gt;$N$480,6&gt;$N$481,((6-1)*$N$480+8)&gt;$N$482),"",IF(INDEX($P$482:$W$491,MOD(((6-1)*$N$480+8)-1,10)+1,INT((((6-1)*$N$480+8)-1)/10)+1)="","",INDEX($P$482:$W$491,MOD(((6-1)*$N$480+8)-1,10)+1,INT((((6-1)*$N$480+8)-1)/10)+1)))))</f>
        <v/>
      </c>
      <c r="L487" s="539">
        <f>IF($N$482="","",IF(OR(ISTEXT($N$480),ISTEXT($N$481),ISTEXT($N$482)),"",IF(OR(9&gt;$N$480,6&gt;$N$481,((6-1)*$N$480+9)&gt;$N$482),"",IF(INDEX($P$482:$W$491,MOD(((6-1)*$N$480+9)-1,10)+1,INT((((6-1)*$N$480+9)-1)/10)+1)="","",INDEX($P$482:$W$491,MOD(((6-1)*$N$480+9)-1,10)+1,INT((((6-1)*$N$480+9)-1)/10)+1)))))</f>
        <v/>
      </c>
      <c r="M487" s="539">
        <f>IF($N$482="","",IF(OR(ISTEXT($N$480),ISTEXT($N$481),ISTEXT($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IF(OR($D$480="",$G$480=""),"",IF($D$480="Round",IF(7=1,"Axis 1 (0°)",IF(7=2,"Axis 2 (90°)","")),IF(ISTEXT($N$481),"",IF(7&gt;$N$481,"",IF(ISTEXT($I$480),"",ROUND((7-0.5)*$I$480/$N$481,1))))))</f>
        <v/>
      </c>
      <c r="C488" s="538" t="n"/>
      <c r="D488" s="539">
        <f>IF($N$482="","",IF(OR(ISTEXT($N$480),ISTEXT($N$481),ISTEXT($N$482)),"",IF(OR(1&gt;$N$480,7&gt;$N$481,((7-1)*$N$480+1)&gt;$N$482),"",IF(INDEX($P$482:$W$491,MOD(((7-1)*$N$480+1)-1,10)+1,INT((((7-1)*$N$480+1)-1)/10)+1)="","",INDEX($P$482:$W$491,MOD(((7-1)*$N$480+1)-1,10)+1,INT((((7-1)*$N$480+1)-1)/10)+1)))))</f>
        <v/>
      </c>
      <c r="E488" s="539">
        <f>IF($N$482="","",IF(OR(ISTEXT($N$480),ISTEXT($N$481),ISTEXT($N$482)),"",IF(OR(2&gt;$N$480,7&gt;$N$481,((7-1)*$N$480+2)&gt;$N$482),"",IF(INDEX($P$482:$W$491,MOD(((7-1)*$N$480+2)-1,10)+1,INT((((7-1)*$N$480+2)-1)/10)+1)="","",INDEX($P$482:$W$491,MOD(((7-1)*$N$480+2)-1,10)+1,INT((((7-1)*$N$480+2)-1)/10)+1)))))</f>
        <v/>
      </c>
      <c r="F488" s="539">
        <f>IF($N$482="","",IF(OR(ISTEXT($N$480),ISTEXT($N$481),ISTEXT($N$482)),"",IF(OR(3&gt;$N$480,7&gt;$N$481,((7-1)*$N$480+3)&gt;$N$482),"",IF(INDEX($P$482:$W$491,MOD(((7-1)*$N$480+3)-1,10)+1,INT((((7-1)*$N$480+3)-1)/10)+1)="","",INDEX($P$482:$W$491,MOD(((7-1)*$N$480+3)-1,10)+1,INT((((7-1)*$N$480+3)-1)/10)+1)))))</f>
        <v/>
      </c>
      <c r="G488" s="539">
        <f>IF($N$482="","",IF(OR(ISTEXT($N$480),ISTEXT($N$481),ISTEXT($N$482)),"",IF(OR(4&gt;$N$480,7&gt;$N$481,((7-1)*$N$480+4)&gt;$N$482),"",IF(INDEX($P$482:$W$491,MOD(((7-1)*$N$480+4)-1,10)+1,INT((((7-1)*$N$480+4)-1)/10)+1)="","",INDEX($P$482:$W$491,MOD(((7-1)*$N$480+4)-1,10)+1,INT((((7-1)*$N$480+4)-1)/10)+1)))))</f>
        <v/>
      </c>
      <c r="H488" s="539">
        <f>IF($N$482="","",IF(OR(ISTEXT($N$480),ISTEXT($N$481),ISTEXT($N$482)),"",IF(OR(5&gt;$N$480,7&gt;$N$481,((7-1)*$N$480+5)&gt;$N$482),"",IF(INDEX($P$482:$W$491,MOD(((7-1)*$N$480+5)-1,10)+1,INT((((7-1)*$N$480+5)-1)/10)+1)="","",INDEX($P$482:$W$491,MOD(((7-1)*$N$480+5)-1,10)+1,INT((((7-1)*$N$480+5)-1)/10)+1)))))</f>
        <v/>
      </c>
      <c r="I488" s="539">
        <f>IF($N$482="","",IF(OR(ISTEXT($N$480),ISTEXT($N$481),ISTEXT($N$482)),"",IF(OR(6&gt;$N$480,7&gt;$N$481,((7-1)*$N$480+6)&gt;$N$482),"",IF(INDEX($P$482:$W$491,MOD(((7-1)*$N$480+6)-1,10)+1,INT((((7-1)*$N$480+6)-1)/10)+1)="","",INDEX($P$482:$W$491,MOD(((7-1)*$N$480+6)-1,10)+1,INT((((7-1)*$N$480+6)-1)/10)+1)))))</f>
        <v/>
      </c>
      <c r="J488" s="539">
        <f>IF($N$482="","",IF(OR(ISTEXT($N$480),ISTEXT($N$481),ISTEXT($N$482)),"",IF(OR(7&gt;$N$480,7&gt;$N$481,((7-1)*$N$480+7)&gt;$N$482),"",IF(INDEX($P$482:$W$491,MOD(((7-1)*$N$480+7)-1,10)+1,INT((((7-1)*$N$480+7)-1)/10)+1)="","",INDEX($P$482:$W$491,MOD(((7-1)*$N$480+7)-1,10)+1,INT((((7-1)*$N$480+7)-1)/10)+1)))))</f>
        <v/>
      </c>
      <c r="K488" s="539">
        <f>IF($N$482="","",IF(OR(ISTEXT($N$480),ISTEXT($N$481),ISTEXT($N$482)),"",IF(OR(8&gt;$N$480,7&gt;$N$481,((7-1)*$N$480+8)&gt;$N$482),"",IF(INDEX($P$482:$W$491,MOD(((7-1)*$N$480+8)-1,10)+1,INT((((7-1)*$N$480+8)-1)/10)+1)="","",INDEX($P$482:$W$491,MOD(((7-1)*$N$480+8)-1,10)+1,INT((((7-1)*$N$480+8)-1)/10)+1)))))</f>
        <v/>
      </c>
      <c r="L488" s="539">
        <f>IF($N$482="","",IF(OR(ISTEXT($N$480),ISTEXT($N$481),ISTEXT($N$482)),"",IF(OR(9&gt;$N$480,7&gt;$N$481,((7-1)*$N$480+9)&gt;$N$482),"",IF(INDEX($P$482:$W$491,MOD(((7-1)*$N$480+9)-1,10)+1,INT((((7-1)*$N$480+9)-1)/10)+1)="","",INDEX($P$482:$W$491,MOD(((7-1)*$N$480+9)-1,10)+1,INT((((7-1)*$N$480+9)-1)/10)+1)))))</f>
        <v/>
      </c>
      <c r="M488" s="539">
        <f>IF($N$482="","",IF(OR(ISTEXT($N$480),ISTEXT($N$481),ISTEXT($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IF(OR($D$480="",$G$480=""),"",IF($D$480="Round",IF(8=1,"Axis 1 (0°)",IF(8=2,"Axis 2 (90°)","")),IF(ISTEXT($N$481),"",IF(8&gt;$N$481,"",IF(ISTEXT($I$480),"",ROUND((8-0.5)*$I$480/$N$481,1))))))</f>
        <v/>
      </c>
      <c r="C489" s="538" t="n"/>
      <c r="D489" s="539">
        <f>IF($N$482="","",IF(OR(ISTEXT($N$480),ISTEXT($N$481),ISTEXT($N$482)),"",IF(OR(1&gt;$N$480,8&gt;$N$481,((8-1)*$N$480+1)&gt;$N$482),"",IF(INDEX($P$482:$W$491,MOD(((8-1)*$N$480+1)-1,10)+1,INT((((8-1)*$N$480+1)-1)/10)+1)="","",INDEX($P$482:$W$491,MOD(((8-1)*$N$480+1)-1,10)+1,INT((((8-1)*$N$480+1)-1)/10)+1)))))</f>
        <v/>
      </c>
      <c r="E489" s="539">
        <f>IF($N$482="","",IF(OR(ISTEXT($N$480),ISTEXT($N$481),ISTEXT($N$482)),"",IF(OR(2&gt;$N$480,8&gt;$N$481,((8-1)*$N$480+2)&gt;$N$482),"",IF(INDEX($P$482:$W$491,MOD(((8-1)*$N$480+2)-1,10)+1,INT((((8-1)*$N$480+2)-1)/10)+1)="","",INDEX($P$482:$W$491,MOD(((8-1)*$N$480+2)-1,10)+1,INT((((8-1)*$N$480+2)-1)/10)+1)))))</f>
        <v/>
      </c>
      <c r="F489" s="539">
        <f>IF($N$482="","",IF(OR(ISTEXT($N$480),ISTEXT($N$481),ISTEXT($N$482)),"",IF(OR(3&gt;$N$480,8&gt;$N$481,((8-1)*$N$480+3)&gt;$N$482),"",IF(INDEX($P$482:$W$491,MOD(((8-1)*$N$480+3)-1,10)+1,INT((((8-1)*$N$480+3)-1)/10)+1)="","",INDEX($P$482:$W$491,MOD(((8-1)*$N$480+3)-1,10)+1,INT((((8-1)*$N$480+3)-1)/10)+1)))))</f>
        <v/>
      </c>
      <c r="G489" s="539">
        <f>IF($N$482="","",IF(OR(ISTEXT($N$480),ISTEXT($N$481),ISTEXT($N$482)),"",IF(OR(4&gt;$N$480,8&gt;$N$481,((8-1)*$N$480+4)&gt;$N$482),"",IF(INDEX($P$482:$W$491,MOD(((8-1)*$N$480+4)-1,10)+1,INT((((8-1)*$N$480+4)-1)/10)+1)="","",INDEX($P$482:$W$491,MOD(((8-1)*$N$480+4)-1,10)+1,INT((((8-1)*$N$480+4)-1)/10)+1)))))</f>
        <v/>
      </c>
      <c r="H489" s="539">
        <f>IF($N$482="","",IF(OR(ISTEXT($N$480),ISTEXT($N$481),ISTEXT($N$482)),"",IF(OR(5&gt;$N$480,8&gt;$N$481,((8-1)*$N$480+5)&gt;$N$482),"",IF(INDEX($P$482:$W$491,MOD(((8-1)*$N$480+5)-1,10)+1,INT((((8-1)*$N$480+5)-1)/10)+1)="","",INDEX($P$482:$W$491,MOD(((8-1)*$N$480+5)-1,10)+1,INT((((8-1)*$N$480+5)-1)/10)+1)))))</f>
        <v/>
      </c>
      <c r="I489" s="539">
        <f>IF($N$482="","",IF(OR(ISTEXT($N$480),ISTEXT($N$481),ISTEXT($N$482)),"",IF(OR(6&gt;$N$480,8&gt;$N$481,((8-1)*$N$480+6)&gt;$N$482),"",IF(INDEX($P$482:$W$491,MOD(((8-1)*$N$480+6)-1,10)+1,INT((((8-1)*$N$480+6)-1)/10)+1)="","",INDEX($P$482:$W$491,MOD(((8-1)*$N$480+6)-1,10)+1,INT((((8-1)*$N$480+6)-1)/10)+1)))))</f>
        <v/>
      </c>
      <c r="J489" s="539">
        <f>IF($N$482="","",IF(OR(ISTEXT($N$480),ISTEXT($N$481),ISTEXT($N$482)),"",IF(OR(7&gt;$N$480,8&gt;$N$481,((8-1)*$N$480+7)&gt;$N$482),"",IF(INDEX($P$482:$W$491,MOD(((8-1)*$N$480+7)-1,10)+1,INT((((8-1)*$N$480+7)-1)/10)+1)="","",INDEX($P$482:$W$491,MOD(((8-1)*$N$480+7)-1,10)+1,INT((((8-1)*$N$480+7)-1)/10)+1)))))</f>
        <v/>
      </c>
      <c r="K489" s="539">
        <f>IF($N$482="","",IF(OR(ISTEXT($N$480),ISTEXT($N$481),ISTEXT($N$482)),"",IF(OR(8&gt;$N$480,8&gt;$N$481,((8-1)*$N$480+8)&gt;$N$482),"",IF(INDEX($P$482:$W$491,MOD(((8-1)*$N$480+8)-1,10)+1,INT((((8-1)*$N$480+8)-1)/10)+1)="","",INDEX($P$482:$W$491,MOD(((8-1)*$N$480+8)-1,10)+1,INT((((8-1)*$N$480+8)-1)/10)+1)))))</f>
        <v/>
      </c>
      <c r="L489" s="539">
        <f>IF($N$482="","",IF(OR(ISTEXT($N$480),ISTEXT($N$481),ISTEXT($N$482)),"",IF(OR(9&gt;$N$480,8&gt;$N$481,((8-1)*$N$480+9)&gt;$N$482),"",IF(INDEX($P$482:$W$491,MOD(((8-1)*$N$480+9)-1,10)+1,INT((((8-1)*$N$480+9)-1)/10)+1)="","",INDEX($P$482:$W$491,MOD(((8-1)*$N$480+9)-1,10)+1,INT((((8-1)*$N$480+9)-1)/10)+1)))))</f>
        <v/>
      </c>
      <c r="M489" s="539">
        <f>IF($N$482="","",IF(OR(ISTEXT($N$480),ISTEXT($N$481),ISTEXT($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IF($G$499="","",IF($D$499="Round",$G$499&amp;""" dia",$G$499&amp;""" x "&amp;$I$499&amp;""""))</f>
        <v/>
      </c>
      <c r="G497" s="173" t="n"/>
      <c r="H497" s="525">
        <f>IF(OR($D$499="",$G$499=""),"",IF($D$499="Round",IF(ISTEXT($G$499),"",ROUND(PI()*(($G$499-2*N($K$499))/2)^2/144,3)),IF($I$499="","",IF(OR(ISTEXT($G$499),ISTEXT($I$499)),"",ROUND(($G$499-2*N($K$499))*($I$499-2*N($K$499))/144,3)))))</f>
        <v/>
      </c>
      <c r="I497" s="189" t="n"/>
      <c r="J497" s="189" t="n"/>
      <c r="K497" s="189">
        <f>IF(N(J497)*N(H497)=0,"",ROUND(N(J497)*N(H497),0))</f>
        <v/>
      </c>
      <c r="L497" s="189">
        <f>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IF($N$499="","",IF($D$499="Round",$N$499&amp;" x 2 axes",IF($N$500="","",$N$499&amp;" x "&amp;$N$500)))</f>
        <v/>
      </c>
      <c r="N499" s="534">
        <f>IF(OR($D$499="",$G$499=""),"",IF($D$499="Round",IF(ISTEXT($G$499),"",IF($G$499&lt;=9,6,IF($G$499&lt;=12,8,10))),IF(ISTEXT($G$499),"",IF($G$499&lt;12,2,MIN(10,MAX(3,ROUNDUP($G$499/6,0)))))))</f>
        <v/>
      </c>
      <c r="P499" s="473" t="inlineStr">
        <is>
          <t>Quick entry – type readings in order (row by row of the grid), down this column then the next:</t>
        </is>
      </c>
    </row>
    <row r="500" ht="13.35" customHeight="1" s="162">
      <c r="B500" s="535" t="inlineStr">
        <is>
          <t>Depth↓ Pos→ (in)</t>
        </is>
      </c>
      <c r="C500" s="414" t="n"/>
      <c r="D500" s="535">
        <f>IF(ISTEXT($N$499),"",IF(OR($D$499="",$G$499="",1&gt;$N$499),"",IF($D$499="Round",IF(ISTEXT($G$499),"",ROUND(IF(1&lt;=$N$499/2,$G$499/2*(1-SQRT(($N$499-2*1+1)/$N$499)),$G$499-$G$499/2*(1-SQRT(($N$499-2*($N$499-1+1)+1)/$N$499))),1)),IF(ISTEXT($G$499),"",ROUND((1-0.5)*$G$499/$N$499,1)))))</f>
        <v/>
      </c>
      <c r="E500" s="535">
        <f>IF(ISTEXT($N$499),"",IF(OR($D$499="",$G$499="",2&gt;$N$499),"",IF($D$499="Round",IF(ISTEXT($G$499),"",ROUND(IF(2&lt;=$N$499/2,$G$499/2*(1-SQRT(($N$499-2*2+1)/$N$499)),$G$499-$G$499/2*(1-SQRT(($N$499-2*($N$499-2+1)+1)/$N$499))),1)),IF(ISTEXT($G$499),"",ROUND((2-0.5)*$G$499/$N$499,1)))))</f>
        <v/>
      </c>
      <c r="F500" s="535">
        <f>IF(ISTEXT($N$499),"",IF(OR($D$499="",$G$499="",3&gt;$N$499),"",IF($D$499="Round",IF(ISTEXT($G$499),"",ROUND(IF(3&lt;=$N$499/2,$G$499/2*(1-SQRT(($N$499-2*3+1)/$N$499)),$G$499-$G$499/2*(1-SQRT(($N$499-2*($N$499-3+1)+1)/$N$499))),1)),IF(ISTEXT($G$499),"",ROUND((3-0.5)*$G$499/$N$499,1)))))</f>
        <v/>
      </c>
      <c r="G500" s="535">
        <f>IF(ISTEXT($N$499),"",IF(OR($D$499="",$G$499="",4&gt;$N$499),"",IF($D$499="Round",IF(ISTEXT($G$499),"",ROUND(IF(4&lt;=$N$499/2,$G$499/2*(1-SQRT(($N$499-2*4+1)/$N$499)),$G$499-$G$499/2*(1-SQRT(($N$499-2*($N$499-4+1)+1)/$N$499))),1)),IF(ISTEXT($G$499),"",ROUND((4-0.5)*$G$499/$N$499,1)))))</f>
        <v/>
      </c>
      <c r="H500" s="535">
        <f>IF(ISTEXT($N$499),"",IF(OR($D$499="",$G$499="",5&gt;$N$499),"",IF($D$499="Round",IF(ISTEXT($G$499),"",ROUND(IF(5&lt;=$N$499/2,$G$499/2*(1-SQRT(($N$499-2*5+1)/$N$499)),$G$499-$G$499/2*(1-SQRT(($N$499-2*($N$499-5+1)+1)/$N$499))),1)),IF(ISTEXT($G$499),"",ROUND((5-0.5)*$G$499/$N$499,1)))))</f>
        <v/>
      </c>
      <c r="I500" s="535">
        <f>IF(ISTEXT($N$499),"",IF(OR($D$499="",$G$499="",6&gt;$N$499),"",IF($D$499="Round",IF(ISTEXT($G$499),"",ROUND(IF(6&lt;=$N$499/2,$G$499/2*(1-SQRT(($N$499-2*6+1)/$N$499)),$G$499-$G$499/2*(1-SQRT(($N$499-2*($N$499-6+1)+1)/$N$499))),1)),IF(ISTEXT($G$499),"",ROUND((6-0.5)*$G$499/$N$499,1)))))</f>
        <v/>
      </c>
      <c r="J500" s="535">
        <f>IF(ISTEXT($N$499),"",IF(OR($D$499="",$G$499="",7&gt;$N$499),"",IF($D$499="Round",IF(ISTEXT($G$499),"",ROUND(IF(7&lt;=$N$499/2,$G$499/2*(1-SQRT(($N$499-2*7+1)/$N$499)),$G$499-$G$499/2*(1-SQRT(($N$499-2*($N$499-7+1)+1)/$N$499))),1)),IF(ISTEXT($G$499),"",ROUND((7-0.5)*$G$499/$N$499,1)))))</f>
        <v/>
      </c>
      <c r="K500" s="535">
        <f>IF(ISTEXT($N$499),"",IF(OR($D$499="",$G$499="",8&gt;$N$499),"",IF($D$499="Round",IF(ISTEXT($G$499),"",ROUND(IF(8&lt;=$N$499/2,$G$499/2*(1-SQRT(($N$499-2*8+1)/$N$499)),$G$499-$G$499/2*(1-SQRT(($N$499-2*($N$499-8+1)+1)/$N$499))),1)),IF(ISTEXT($G$499),"",ROUND((8-0.5)*$G$499/$N$499,1)))))</f>
        <v/>
      </c>
      <c r="L500" s="535">
        <f>IF(ISTEXT($N$499),"",IF(OR($D$499="",$G$499="",9&gt;$N$499),"",IF($D$499="Round",IF(ISTEXT($G$499),"",ROUND(IF(9&lt;=$N$499/2,$G$499/2*(1-SQRT(($N$499-2*9+1)/$N$499)),$G$499-$G$499/2*(1-SQRT(($N$499-2*($N$499-9+1)+1)/$N$499))),1)),IF(ISTEXT($G$499),"",ROUND((9-0.5)*$G$499/$N$499,1)))))</f>
        <v/>
      </c>
      <c r="M500" s="535">
        <f>IF(ISTEXT($N$499),"",IF(OR($D$499="",$G$499="",10&gt;$N$499),"",IF($D$499="Round",IF(ISTEXT($G$499),"",ROUND(IF(10&lt;=$N$499/2,$G$499/2*(1-SQRT(($N$499-2*10+1)/$N$499)),$G$499-$G$499/2*(1-SQRT(($N$499-2*($N$499-10+1)+1)/$N$499))),1)),IF(ISTEXT($G$499),"",ROUND((10-0.5)*$G$499/$N$499,1)))))</f>
        <v/>
      </c>
      <c r="N500" s="534">
        <f>IF(OR($D$499="",$G$499=""),"",IF($D$499="Round",2,IF($I$499="","",IF(ISTEXT($I$499),"",IF($I$499&lt;12,2,MIN(8,MAX(3,ROUNDUP($I$499/6,0))))))))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IF(OR($D$499="",$G$499=""),"",IF($D$499="Round",IF(1=1,"Axis 1 (0°)",IF(1=2,"Axis 2 (90°)","")),IF(ISTEXT($N$500),"",IF(1&gt;$N$500,"",IF(ISTEXT($I$499),"",ROUND((1-0.5)*$I$499/$N$500,1))))))</f>
        <v/>
      </c>
      <c r="C501" s="538" t="n"/>
      <c r="D501" s="539">
        <f>IF($N$501="","",IF(OR(ISTEXT($N$499),ISTEXT($N$500),ISTEXT($N$501)),"",IF(OR(1&gt;$N$499,1&gt;$N$500,((1-1)*$N$499+1)&gt;$N$501),"",IF(INDEX($P$501:$W$510,MOD(((1-1)*$N$499+1)-1,10)+1,INT((((1-1)*$N$499+1)-1)/10)+1)="","",INDEX($P$501:$W$510,MOD(((1-1)*$N$499+1)-1,10)+1,INT((((1-1)*$N$499+1)-1)/10)+1)))))</f>
        <v/>
      </c>
      <c r="E501" s="539">
        <f>IF($N$501="","",IF(OR(ISTEXT($N$499),ISTEXT($N$500),ISTEXT($N$501)),"",IF(OR(2&gt;$N$499,1&gt;$N$500,((1-1)*$N$499+2)&gt;$N$501),"",IF(INDEX($P$501:$W$510,MOD(((1-1)*$N$499+2)-1,10)+1,INT((((1-1)*$N$499+2)-1)/10)+1)="","",INDEX($P$501:$W$510,MOD(((1-1)*$N$499+2)-1,10)+1,INT((((1-1)*$N$499+2)-1)/10)+1)))))</f>
        <v/>
      </c>
      <c r="F501" s="539">
        <f>IF($N$501="","",IF(OR(ISTEXT($N$499),ISTEXT($N$500),ISTEXT($N$501)),"",IF(OR(3&gt;$N$499,1&gt;$N$500,((1-1)*$N$499+3)&gt;$N$501),"",IF(INDEX($P$501:$W$510,MOD(((1-1)*$N$499+3)-1,10)+1,INT((((1-1)*$N$499+3)-1)/10)+1)="","",INDEX($P$501:$W$510,MOD(((1-1)*$N$499+3)-1,10)+1,INT((((1-1)*$N$499+3)-1)/10)+1)))))</f>
        <v/>
      </c>
      <c r="G501" s="539">
        <f>IF($N$501="","",IF(OR(ISTEXT($N$499),ISTEXT($N$500),ISTEXT($N$501)),"",IF(OR(4&gt;$N$499,1&gt;$N$500,((1-1)*$N$499+4)&gt;$N$501),"",IF(INDEX($P$501:$W$510,MOD(((1-1)*$N$499+4)-1,10)+1,INT((((1-1)*$N$499+4)-1)/10)+1)="","",INDEX($P$501:$W$510,MOD(((1-1)*$N$499+4)-1,10)+1,INT((((1-1)*$N$499+4)-1)/10)+1)))))</f>
        <v/>
      </c>
      <c r="H501" s="539">
        <f>IF($N$501="","",IF(OR(ISTEXT($N$499),ISTEXT($N$500),ISTEXT($N$501)),"",IF(OR(5&gt;$N$499,1&gt;$N$500,((1-1)*$N$499+5)&gt;$N$501),"",IF(INDEX($P$501:$W$510,MOD(((1-1)*$N$499+5)-1,10)+1,INT((((1-1)*$N$499+5)-1)/10)+1)="","",INDEX($P$501:$W$510,MOD(((1-1)*$N$499+5)-1,10)+1,INT((((1-1)*$N$499+5)-1)/10)+1)))))</f>
        <v/>
      </c>
      <c r="I501" s="539">
        <f>IF($N$501="","",IF(OR(ISTEXT($N$499),ISTEXT($N$500),ISTEXT($N$501)),"",IF(OR(6&gt;$N$499,1&gt;$N$500,((1-1)*$N$499+6)&gt;$N$501),"",IF(INDEX($P$501:$W$510,MOD(((1-1)*$N$499+6)-1,10)+1,INT((((1-1)*$N$499+6)-1)/10)+1)="","",INDEX($P$501:$W$510,MOD(((1-1)*$N$499+6)-1,10)+1,INT((((1-1)*$N$499+6)-1)/10)+1)))))</f>
        <v/>
      </c>
      <c r="J501" s="539">
        <f>IF($N$501="","",IF(OR(ISTEXT($N$499),ISTEXT($N$500),ISTEXT($N$501)),"",IF(OR(7&gt;$N$499,1&gt;$N$500,((1-1)*$N$499+7)&gt;$N$501),"",IF(INDEX($P$501:$W$510,MOD(((1-1)*$N$499+7)-1,10)+1,INT((((1-1)*$N$499+7)-1)/10)+1)="","",INDEX($P$501:$W$510,MOD(((1-1)*$N$499+7)-1,10)+1,INT((((1-1)*$N$499+7)-1)/10)+1)))))</f>
        <v/>
      </c>
      <c r="K501" s="539">
        <f>IF($N$501="","",IF(OR(ISTEXT($N$499),ISTEXT($N$500),ISTEXT($N$501)),"",IF(OR(8&gt;$N$499,1&gt;$N$500,((1-1)*$N$499+8)&gt;$N$501),"",IF(INDEX($P$501:$W$510,MOD(((1-1)*$N$499+8)-1,10)+1,INT((((1-1)*$N$499+8)-1)/10)+1)="","",INDEX($P$501:$W$510,MOD(((1-1)*$N$499+8)-1,10)+1,INT((((1-1)*$N$499+8)-1)/10)+1)))))</f>
        <v/>
      </c>
      <c r="L501" s="539">
        <f>IF($N$501="","",IF(OR(ISTEXT($N$499),ISTEXT($N$500),ISTEXT($N$501)),"",IF(OR(9&gt;$N$499,1&gt;$N$500,((1-1)*$N$499+9)&gt;$N$501),"",IF(INDEX($P$501:$W$510,MOD(((1-1)*$N$499+9)-1,10)+1,INT((((1-1)*$N$499+9)-1)/10)+1)="","",INDEX($P$501:$W$510,MOD(((1-1)*$N$499+9)-1,10)+1,INT((((1-1)*$N$499+9)-1)/10)+1)))))</f>
        <v/>
      </c>
      <c r="M501" s="539">
        <f>IF($N$501="","",IF(OR(ISTEXT($N$499),ISTEXT($N$500),ISTEXT($N$501)),"",IF(OR(10&gt;$N$499,1&gt;$N$500,((1-1)*$N$499+10)&gt;$N$501),"",IF(INDEX($P$501:$W$510,MOD(((1-1)*$N$499+10)-1,10)+1,INT((((1-1)*$N$499+10)-1)/10)+1)="","",INDEX($P$501:$W$510,MOD(((1-1)*$N$499+10)-1,10)+1,INT((((1-1)*$N$499+10)-1)/10)+1)))))</f>
        <v/>
      </c>
      <c r="N501" s="534">
        <f>IF(OR(N499="",N500=""),"",IF(OR(ISTEXT(N499),ISTEXT(N500)),"",N499*N500))</f>
        <v/>
      </c>
      <c r="P501" s="540" t="n"/>
      <c r="Q501" s="540" t="n"/>
      <c r="R501" s="540" t="n"/>
      <c r="S501" s="540" t="n"/>
      <c r="T501" s="540" t="n"/>
      <c r="U501" s="540" t="n"/>
      <c r="V501" s="540" t="n"/>
      <c r="W501" s="540" t="n"/>
    </row>
    <row r="502" ht="13.35" customHeight="1" s="162">
      <c r="B502" s="537">
        <f>IF(OR($D$499="",$G$499=""),"",IF($D$499="Round",IF(2=1,"Axis 1 (0°)",IF(2=2,"Axis 2 (90°)","")),IF(ISTEXT($N$500),"",IF(2&gt;$N$500,"",IF(ISTEXT($I$499),"",ROUND((2-0.5)*$I$499/$N$500,1))))))</f>
        <v/>
      </c>
      <c r="C502" s="538" t="n"/>
      <c r="D502" s="539">
        <f>IF($N$501="","",IF(OR(ISTEXT($N$499),ISTEXT($N$500),ISTEXT($N$501)),"",IF(OR(1&gt;$N$499,2&gt;$N$500,((2-1)*$N$499+1)&gt;$N$501),"",IF(INDEX($P$501:$W$510,MOD(((2-1)*$N$499+1)-1,10)+1,INT((((2-1)*$N$499+1)-1)/10)+1)="","",INDEX($P$501:$W$510,MOD(((2-1)*$N$499+1)-1,10)+1,INT((((2-1)*$N$499+1)-1)/10)+1)))))</f>
        <v/>
      </c>
      <c r="E502" s="539">
        <f>IF($N$501="","",IF(OR(ISTEXT($N$499),ISTEXT($N$500),ISTEXT($N$501)),"",IF(OR(2&gt;$N$499,2&gt;$N$500,((2-1)*$N$499+2)&gt;$N$501),"",IF(INDEX($P$501:$W$510,MOD(((2-1)*$N$499+2)-1,10)+1,INT((((2-1)*$N$499+2)-1)/10)+1)="","",INDEX($P$501:$W$510,MOD(((2-1)*$N$499+2)-1,10)+1,INT((((2-1)*$N$499+2)-1)/10)+1)))))</f>
        <v/>
      </c>
      <c r="F502" s="539">
        <f>IF($N$501="","",IF(OR(ISTEXT($N$499),ISTEXT($N$500),ISTEXT($N$501)),"",IF(OR(3&gt;$N$499,2&gt;$N$500,((2-1)*$N$499+3)&gt;$N$501),"",IF(INDEX($P$501:$W$510,MOD(((2-1)*$N$499+3)-1,10)+1,INT((((2-1)*$N$499+3)-1)/10)+1)="","",INDEX($P$501:$W$510,MOD(((2-1)*$N$499+3)-1,10)+1,INT((((2-1)*$N$499+3)-1)/10)+1)))))</f>
        <v/>
      </c>
      <c r="G502" s="539">
        <f>IF($N$501="","",IF(OR(ISTEXT($N$499),ISTEXT($N$500),ISTEXT($N$501)),"",IF(OR(4&gt;$N$499,2&gt;$N$500,((2-1)*$N$499+4)&gt;$N$501),"",IF(INDEX($P$501:$W$510,MOD(((2-1)*$N$499+4)-1,10)+1,INT((((2-1)*$N$499+4)-1)/10)+1)="","",INDEX($P$501:$W$510,MOD(((2-1)*$N$499+4)-1,10)+1,INT((((2-1)*$N$499+4)-1)/10)+1)))))</f>
        <v/>
      </c>
      <c r="H502" s="539">
        <f>IF($N$501="","",IF(OR(ISTEXT($N$499),ISTEXT($N$500),ISTEXT($N$501)),"",IF(OR(5&gt;$N$499,2&gt;$N$500,((2-1)*$N$499+5)&gt;$N$501),"",IF(INDEX($P$501:$W$510,MOD(((2-1)*$N$499+5)-1,10)+1,INT((((2-1)*$N$499+5)-1)/10)+1)="","",INDEX($P$501:$W$510,MOD(((2-1)*$N$499+5)-1,10)+1,INT((((2-1)*$N$499+5)-1)/10)+1)))))</f>
        <v/>
      </c>
      <c r="I502" s="539">
        <f>IF($N$501="","",IF(OR(ISTEXT($N$499),ISTEXT($N$500),ISTEXT($N$501)),"",IF(OR(6&gt;$N$499,2&gt;$N$500,((2-1)*$N$499+6)&gt;$N$501),"",IF(INDEX($P$501:$W$510,MOD(((2-1)*$N$499+6)-1,10)+1,INT((((2-1)*$N$499+6)-1)/10)+1)="","",INDEX($P$501:$W$510,MOD(((2-1)*$N$499+6)-1,10)+1,INT((((2-1)*$N$499+6)-1)/10)+1)))))</f>
        <v/>
      </c>
      <c r="J502" s="539">
        <f>IF($N$501="","",IF(OR(ISTEXT($N$499),ISTEXT($N$500),ISTEXT($N$501)),"",IF(OR(7&gt;$N$499,2&gt;$N$500,((2-1)*$N$499+7)&gt;$N$501),"",IF(INDEX($P$501:$W$510,MOD(((2-1)*$N$499+7)-1,10)+1,INT((((2-1)*$N$499+7)-1)/10)+1)="","",INDEX($P$501:$W$510,MOD(((2-1)*$N$499+7)-1,10)+1,INT((((2-1)*$N$499+7)-1)/10)+1)))))</f>
        <v/>
      </c>
      <c r="K502" s="539">
        <f>IF($N$501="","",IF(OR(ISTEXT($N$499),ISTEXT($N$500),ISTEXT($N$501)),"",IF(OR(8&gt;$N$499,2&gt;$N$500,((2-1)*$N$499+8)&gt;$N$501),"",IF(INDEX($P$501:$W$510,MOD(((2-1)*$N$499+8)-1,10)+1,INT((((2-1)*$N$499+8)-1)/10)+1)="","",INDEX($P$501:$W$510,MOD(((2-1)*$N$499+8)-1,10)+1,INT((((2-1)*$N$499+8)-1)/10)+1)))))</f>
        <v/>
      </c>
      <c r="L502" s="539">
        <f>IF($N$501="","",IF(OR(ISTEXT($N$499),ISTEXT($N$500),ISTEXT($N$501)),"",IF(OR(9&gt;$N$499,2&gt;$N$500,((2-1)*$N$499+9)&gt;$N$501),"",IF(INDEX($P$501:$W$510,MOD(((2-1)*$N$499+9)-1,10)+1,INT((((2-1)*$N$499+9)-1)/10)+1)="","",INDEX($P$501:$W$510,MOD(((2-1)*$N$499+9)-1,10)+1,INT((((2-1)*$N$499+9)-1)/10)+1)))))</f>
        <v/>
      </c>
      <c r="M502" s="539">
        <f>IF($N$501="","",IF(OR(ISTEXT($N$499),ISTEXT($N$500),ISTEXT($N$501)),"",IF(OR(10&gt;$N$499,2&gt;$N$500,((2-1)*$N$499+10)&gt;$N$501),"",IF(INDEX($P$501:$W$510,MOD(((2-1)*$N$499+10)-1,10)+1,INT((((2-1)*$N$499+10)-1)/10)+1)="","",INDEX($P$501:$W$510,MOD(((2-1)*$N$499+10)-1,10)+1,INT((((2-1)*$N$499+10)-1)/10)+1)))))</f>
        <v/>
      </c>
      <c r="P502" s="540" t="n"/>
      <c r="Q502" s="540" t="n"/>
      <c r="R502" s="540" t="n"/>
      <c r="S502" s="540" t="n"/>
      <c r="T502" s="540" t="n"/>
      <c r="U502" s="540" t="n"/>
      <c r="V502" s="540" t="n"/>
      <c r="W502" s="540" t="n"/>
    </row>
    <row r="503" ht="13.35" customHeight="1" s="162">
      <c r="B503" s="537">
        <f>IF(OR($D$499="",$G$499=""),"",IF($D$499="Round",IF(3=1,"Axis 1 (0°)",IF(3=2,"Axis 2 (90°)","")),IF(ISTEXT($N$500),"",IF(3&gt;$N$500,"",IF(ISTEXT($I$499),"",ROUND((3-0.5)*$I$499/$N$500,1))))))</f>
        <v/>
      </c>
      <c r="C503" s="538" t="n"/>
      <c r="D503" s="539">
        <f>IF($N$501="","",IF(OR(ISTEXT($N$499),ISTEXT($N$500),ISTEXT($N$501)),"",IF(OR(1&gt;$N$499,3&gt;$N$500,((3-1)*$N$499+1)&gt;$N$501),"",IF(INDEX($P$501:$W$510,MOD(((3-1)*$N$499+1)-1,10)+1,INT((((3-1)*$N$499+1)-1)/10)+1)="","",INDEX($P$501:$W$510,MOD(((3-1)*$N$499+1)-1,10)+1,INT((((3-1)*$N$499+1)-1)/10)+1)))))</f>
        <v/>
      </c>
      <c r="E503" s="539">
        <f>IF($N$501="","",IF(OR(ISTEXT($N$499),ISTEXT($N$500),ISTEXT($N$501)),"",IF(OR(2&gt;$N$499,3&gt;$N$500,((3-1)*$N$499+2)&gt;$N$501),"",IF(INDEX($P$501:$W$510,MOD(((3-1)*$N$499+2)-1,10)+1,INT((((3-1)*$N$499+2)-1)/10)+1)="","",INDEX($P$501:$W$510,MOD(((3-1)*$N$499+2)-1,10)+1,INT((((3-1)*$N$499+2)-1)/10)+1)))))</f>
        <v/>
      </c>
      <c r="F503" s="539">
        <f>IF($N$501="","",IF(OR(ISTEXT($N$499),ISTEXT($N$500),ISTEXT($N$501)),"",IF(OR(3&gt;$N$499,3&gt;$N$500,((3-1)*$N$499+3)&gt;$N$501),"",IF(INDEX($P$501:$W$510,MOD(((3-1)*$N$499+3)-1,10)+1,INT((((3-1)*$N$499+3)-1)/10)+1)="","",INDEX($P$501:$W$510,MOD(((3-1)*$N$499+3)-1,10)+1,INT((((3-1)*$N$499+3)-1)/10)+1)))))</f>
        <v/>
      </c>
      <c r="G503" s="539">
        <f>IF($N$501="","",IF(OR(ISTEXT($N$499),ISTEXT($N$500),ISTEXT($N$501)),"",IF(OR(4&gt;$N$499,3&gt;$N$500,((3-1)*$N$499+4)&gt;$N$501),"",IF(INDEX($P$501:$W$510,MOD(((3-1)*$N$499+4)-1,10)+1,INT((((3-1)*$N$499+4)-1)/10)+1)="","",INDEX($P$501:$W$510,MOD(((3-1)*$N$499+4)-1,10)+1,INT((((3-1)*$N$499+4)-1)/10)+1)))))</f>
        <v/>
      </c>
      <c r="H503" s="539">
        <f>IF($N$501="","",IF(OR(ISTEXT($N$499),ISTEXT($N$500),ISTEXT($N$501)),"",IF(OR(5&gt;$N$499,3&gt;$N$500,((3-1)*$N$499+5)&gt;$N$501),"",IF(INDEX($P$501:$W$510,MOD(((3-1)*$N$499+5)-1,10)+1,INT((((3-1)*$N$499+5)-1)/10)+1)="","",INDEX($P$501:$W$510,MOD(((3-1)*$N$499+5)-1,10)+1,INT((((3-1)*$N$499+5)-1)/10)+1)))))</f>
        <v/>
      </c>
      <c r="I503" s="539">
        <f>IF($N$501="","",IF(OR(ISTEXT($N$499),ISTEXT($N$500),ISTEXT($N$501)),"",IF(OR(6&gt;$N$499,3&gt;$N$500,((3-1)*$N$499+6)&gt;$N$501),"",IF(INDEX($P$501:$W$510,MOD(((3-1)*$N$499+6)-1,10)+1,INT((((3-1)*$N$499+6)-1)/10)+1)="","",INDEX($P$501:$W$510,MOD(((3-1)*$N$499+6)-1,10)+1,INT((((3-1)*$N$499+6)-1)/10)+1)))))</f>
        <v/>
      </c>
      <c r="J503" s="539">
        <f>IF($N$501="","",IF(OR(ISTEXT($N$499),ISTEXT($N$500),ISTEXT($N$501)),"",IF(OR(7&gt;$N$499,3&gt;$N$500,((3-1)*$N$499+7)&gt;$N$501),"",IF(INDEX($P$501:$W$510,MOD(((3-1)*$N$499+7)-1,10)+1,INT((((3-1)*$N$499+7)-1)/10)+1)="","",INDEX($P$501:$W$510,MOD(((3-1)*$N$499+7)-1,10)+1,INT((((3-1)*$N$499+7)-1)/10)+1)))))</f>
        <v/>
      </c>
      <c r="K503" s="539">
        <f>IF($N$501="","",IF(OR(ISTEXT($N$499),ISTEXT($N$500),ISTEXT($N$501)),"",IF(OR(8&gt;$N$499,3&gt;$N$500,((3-1)*$N$499+8)&gt;$N$501),"",IF(INDEX($P$501:$W$510,MOD(((3-1)*$N$499+8)-1,10)+1,INT((((3-1)*$N$499+8)-1)/10)+1)="","",INDEX($P$501:$W$510,MOD(((3-1)*$N$499+8)-1,10)+1,INT((((3-1)*$N$499+8)-1)/10)+1)))))</f>
        <v/>
      </c>
      <c r="L503" s="539">
        <f>IF($N$501="","",IF(OR(ISTEXT($N$499),ISTEXT($N$500),ISTEXT($N$501)),"",IF(OR(9&gt;$N$499,3&gt;$N$500,((3-1)*$N$499+9)&gt;$N$501),"",IF(INDEX($P$501:$W$510,MOD(((3-1)*$N$499+9)-1,10)+1,INT((((3-1)*$N$499+9)-1)/10)+1)="","",INDEX($P$501:$W$510,MOD(((3-1)*$N$499+9)-1,10)+1,INT((((3-1)*$N$499+9)-1)/10)+1)))))</f>
        <v/>
      </c>
      <c r="M503" s="539">
        <f>IF($N$501="","",IF(OR(ISTEXT($N$499),ISTEXT($N$500),ISTEXT($N$501)),"",IF(OR(10&gt;$N$499,3&gt;$N$500,((3-1)*$N$499+10)&gt;$N$501),"",IF(INDEX($P$501:$W$510,MOD(((3-1)*$N$499+10)-1,10)+1,INT((((3-1)*$N$499+10)-1)/10)+1)="","",INDEX($P$501:$W$510,MOD(((3-1)*$N$499+10)-1,10)+1,INT((((3-1)*$N$499+10)-1)/10)+1)))))</f>
        <v/>
      </c>
      <c r="P503" s="540" t="n"/>
      <c r="Q503" s="540" t="n"/>
      <c r="R503" s="540" t="n"/>
      <c r="S503" s="540" t="n"/>
      <c r="T503" s="540" t="n"/>
      <c r="U503" s="540" t="n"/>
      <c r="V503" s="540" t="n"/>
      <c r="W503" s="540" t="n"/>
    </row>
    <row r="504" ht="13.35" customHeight="1" s="162">
      <c r="B504" s="537">
        <f>IF(OR($D$499="",$G$499=""),"",IF($D$499="Round",IF(4=1,"Axis 1 (0°)",IF(4=2,"Axis 2 (90°)","")),IF(ISTEXT($N$500),"",IF(4&gt;$N$500,"",IF(ISTEXT($I$499),"",ROUND((4-0.5)*$I$499/$N$500,1))))))</f>
        <v/>
      </c>
      <c r="C504" s="538" t="n"/>
      <c r="D504" s="539">
        <f>IF($N$501="","",IF(OR(ISTEXT($N$499),ISTEXT($N$500),ISTEXT($N$501)),"",IF(OR(1&gt;$N$499,4&gt;$N$500,((4-1)*$N$499+1)&gt;$N$501),"",IF(INDEX($P$501:$W$510,MOD(((4-1)*$N$499+1)-1,10)+1,INT((((4-1)*$N$499+1)-1)/10)+1)="","",INDEX($P$501:$W$510,MOD(((4-1)*$N$499+1)-1,10)+1,INT((((4-1)*$N$499+1)-1)/10)+1)))))</f>
        <v/>
      </c>
      <c r="E504" s="539">
        <f>IF($N$501="","",IF(OR(ISTEXT($N$499),ISTEXT($N$500),ISTEXT($N$501)),"",IF(OR(2&gt;$N$499,4&gt;$N$500,((4-1)*$N$499+2)&gt;$N$501),"",IF(INDEX($P$501:$W$510,MOD(((4-1)*$N$499+2)-1,10)+1,INT((((4-1)*$N$499+2)-1)/10)+1)="","",INDEX($P$501:$W$510,MOD(((4-1)*$N$499+2)-1,10)+1,INT((((4-1)*$N$499+2)-1)/10)+1)))))</f>
        <v/>
      </c>
      <c r="F504" s="539">
        <f>IF($N$501="","",IF(OR(ISTEXT($N$499),ISTEXT($N$500),ISTEXT($N$501)),"",IF(OR(3&gt;$N$499,4&gt;$N$500,((4-1)*$N$499+3)&gt;$N$501),"",IF(INDEX($P$501:$W$510,MOD(((4-1)*$N$499+3)-1,10)+1,INT((((4-1)*$N$499+3)-1)/10)+1)="","",INDEX($P$501:$W$510,MOD(((4-1)*$N$499+3)-1,10)+1,INT((((4-1)*$N$499+3)-1)/10)+1)))))</f>
        <v/>
      </c>
      <c r="G504" s="539">
        <f>IF($N$501="","",IF(OR(ISTEXT($N$499),ISTEXT($N$500),ISTEXT($N$501)),"",IF(OR(4&gt;$N$499,4&gt;$N$500,((4-1)*$N$499+4)&gt;$N$501),"",IF(INDEX($P$501:$W$510,MOD(((4-1)*$N$499+4)-1,10)+1,INT((((4-1)*$N$499+4)-1)/10)+1)="","",INDEX($P$501:$W$510,MOD(((4-1)*$N$499+4)-1,10)+1,INT((((4-1)*$N$499+4)-1)/10)+1)))))</f>
        <v/>
      </c>
      <c r="H504" s="539">
        <f>IF($N$501="","",IF(OR(ISTEXT($N$499),ISTEXT($N$500),ISTEXT($N$501)),"",IF(OR(5&gt;$N$499,4&gt;$N$500,((4-1)*$N$499+5)&gt;$N$501),"",IF(INDEX($P$501:$W$510,MOD(((4-1)*$N$499+5)-1,10)+1,INT((((4-1)*$N$499+5)-1)/10)+1)="","",INDEX($P$501:$W$510,MOD(((4-1)*$N$499+5)-1,10)+1,INT((((4-1)*$N$499+5)-1)/10)+1)))))</f>
        <v/>
      </c>
      <c r="I504" s="539">
        <f>IF($N$501="","",IF(OR(ISTEXT($N$499),ISTEXT($N$500),ISTEXT($N$501)),"",IF(OR(6&gt;$N$499,4&gt;$N$500,((4-1)*$N$499+6)&gt;$N$501),"",IF(INDEX($P$501:$W$510,MOD(((4-1)*$N$499+6)-1,10)+1,INT((((4-1)*$N$499+6)-1)/10)+1)="","",INDEX($P$501:$W$510,MOD(((4-1)*$N$499+6)-1,10)+1,INT((((4-1)*$N$499+6)-1)/10)+1)))))</f>
        <v/>
      </c>
      <c r="J504" s="539">
        <f>IF($N$501="","",IF(OR(ISTEXT($N$499),ISTEXT($N$500),ISTEXT($N$501)),"",IF(OR(7&gt;$N$499,4&gt;$N$500,((4-1)*$N$499+7)&gt;$N$501),"",IF(INDEX($P$501:$W$510,MOD(((4-1)*$N$499+7)-1,10)+1,INT((((4-1)*$N$499+7)-1)/10)+1)="","",INDEX($P$501:$W$510,MOD(((4-1)*$N$499+7)-1,10)+1,INT((((4-1)*$N$499+7)-1)/10)+1)))))</f>
        <v/>
      </c>
      <c r="K504" s="539">
        <f>IF($N$501="","",IF(OR(ISTEXT($N$499),ISTEXT($N$500),ISTEXT($N$501)),"",IF(OR(8&gt;$N$499,4&gt;$N$500,((4-1)*$N$499+8)&gt;$N$501),"",IF(INDEX($P$501:$W$510,MOD(((4-1)*$N$499+8)-1,10)+1,INT((((4-1)*$N$499+8)-1)/10)+1)="","",INDEX($P$501:$W$510,MOD(((4-1)*$N$499+8)-1,10)+1,INT((((4-1)*$N$499+8)-1)/10)+1)))))</f>
        <v/>
      </c>
      <c r="L504" s="539">
        <f>IF($N$501="","",IF(OR(ISTEXT($N$499),ISTEXT($N$500),ISTEXT($N$501)),"",IF(OR(9&gt;$N$499,4&gt;$N$500,((4-1)*$N$499+9)&gt;$N$501),"",IF(INDEX($P$501:$W$510,MOD(((4-1)*$N$499+9)-1,10)+1,INT((((4-1)*$N$499+9)-1)/10)+1)="","",INDEX($P$501:$W$510,MOD(((4-1)*$N$499+9)-1,10)+1,INT((((4-1)*$N$499+9)-1)/10)+1)))))</f>
        <v/>
      </c>
      <c r="M504" s="539">
        <f>IF($N$501="","",IF(OR(ISTEXT($N$499),ISTEXT($N$500),ISTEXT($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IF(OR($D$499="",$G$499=""),"",IF($D$499="Round",IF(5=1,"Axis 1 (0°)",IF(5=2,"Axis 2 (90°)","")),IF(ISTEXT($N$500),"",IF(5&gt;$N$500,"",IF(ISTEXT($I$499),"",ROUND((5-0.5)*$I$499/$N$500,1))))))</f>
        <v/>
      </c>
      <c r="C505" s="538" t="n"/>
      <c r="D505" s="539">
        <f>IF($N$501="","",IF(OR(ISTEXT($N$499),ISTEXT($N$500),ISTEXT($N$501)),"",IF(OR(1&gt;$N$499,5&gt;$N$500,((5-1)*$N$499+1)&gt;$N$501),"",IF(INDEX($P$501:$W$510,MOD(((5-1)*$N$499+1)-1,10)+1,INT((((5-1)*$N$499+1)-1)/10)+1)="","",INDEX($P$501:$W$510,MOD(((5-1)*$N$499+1)-1,10)+1,INT((((5-1)*$N$499+1)-1)/10)+1)))))</f>
        <v/>
      </c>
      <c r="E505" s="539">
        <f>IF($N$501="","",IF(OR(ISTEXT($N$499),ISTEXT($N$500),ISTEXT($N$501)),"",IF(OR(2&gt;$N$499,5&gt;$N$500,((5-1)*$N$499+2)&gt;$N$501),"",IF(INDEX($P$501:$W$510,MOD(((5-1)*$N$499+2)-1,10)+1,INT((((5-1)*$N$499+2)-1)/10)+1)="","",INDEX($P$501:$W$510,MOD(((5-1)*$N$499+2)-1,10)+1,INT((((5-1)*$N$499+2)-1)/10)+1)))))</f>
        <v/>
      </c>
      <c r="F505" s="539">
        <f>IF($N$501="","",IF(OR(ISTEXT($N$499),ISTEXT($N$500),ISTEXT($N$501)),"",IF(OR(3&gt;$N$499,5&gt;$N$500,((5-1)*$N$499+3)&gt;$N$501),"",IF(INDEX($P$501:$W$510,MOD(((5-1)*$N$499+3)-1,10)+1,INT((((5-1)*$N$499+3)-1)/10)+1)="","",INDEX($P$501:$W$510,MOD(((5-1)*$N$499+3)-1,10)+1,INT((((5-1)*$N$499+3)-1)/10)+1)))))</f>
        <v/>
      </c>
      <c r="G505" s="539">
        <f>IF($N$501="","",IF(OR(ISTEXT($N$499),ISTEXT($N$500),ISTEXT($N$501)),"",IF(OR(4&gt;$N$499,5&gt;$N$500,((5-1)*$N$499+4)&gt;$N$501),"",IF(INDEX($P$501:$W$510,MOD(((5-1)*$N$499+4)-1,10)+1,INT((((5-1)*$N$499+4)-1)/10)+1)="","",INDEX($P$501:$W$510,MOD(((5-1)*$N$499+4)-1,10)+1,INT((((5-1)*$N$499+4)-1)/10)+1)))))</f>
        <v/>
      </c>
      <c r="H505" s="539">
        <f>IF($N$501="","",IF(OR(ISTEXT($N$499),ISTEXT($N$500),ISTEXT($N$501)),"",IF(OR(5&gt;$N$499,5&gt;$N$500,((5-1)*$N$499+5)&gt;$N$501),"",IF(INDEX($P$501:$W$510,MOD(((5-1)*$N$499+5)-1,10)+1,INT((((5-1)*$N$499+5)-1)/10)+1)="","",INDEX($P$501:$W$510,MOD(((5-1)*$N$499+5)-1,10)+1,INT((((5-1)*$N$499+5)-1)/10)+1)))))</f>
        <v/>
      </c>
      <c r="I505" s="539">
        <f>IF($N$501="","",IF(OR(ISTEXT($N$499),ISTEXT($N$500),ISTEXT($N$501)),"",IF(OR(6&gt;$N$499,5&gt;$N$500,((5-1)*$N$499+6)&gt;$N$501),"",IF(INDEX($P$501:$W$510,MOD(((5-1)*$N$499+6)-1,10)+1,INT((((5-1)*$N$499+6)-1)/10)+1)="","",INDEX($P$501:$W$510,MOD(((5-1)*$N$499+6)-1,10)+1,INT((((5-1)*$N$499+6)-1)/10)+1)))))</f>
        <v/>
      </c>
      <c r="J505" s="539">
        <f>IF($N$501="","",IF(OR(ISTEXT($N$499),ISTEXT($N$500),ISTEXT($N$501)),"",IF(OR(7&gt;$N$499,5&gt;$N$500,((5-1)*$N$499+7)&gt;$N$501),"",IF(INDEX($P$501:$W$510,MOD(((5-1)*$N$499+7)-1,10)+1,INT((((5-1)*$N$499+7)-1)/10)+1)="","",INDEX($P$501:$W$510,MOD(((5-1)*$N$499+7)-1,10)+1,INT((((5-1)*$N$499+7)-1)/10)+1)))))</f>
        <v/>
      </c>
      <c r="K505" s="539">
        <f>IF($N$501="","",IF(OR(ISTEXT($N$499),ISTEXT($N$500),ISTEXT($N$501)),"",IF(OR(8&gt;$N$499,5&gt;$N$500,((5-1)*$N$499+8)&gt;$N$501),"",IF(INDEX($P$501:$W$510,MOD(((5-1)*$N$499+8)-1,10)+1,INT((((5-1)*$N$499+8)-1)/10)+1)="","",INDEX($P$501:$W$510,MOD(((5-1)*$N$499+8)-1,10)+1,INT((((5-1)*$N$499+8)-1)/10)+1)))))</f>
        <v/>
      </c>
      <c r="L505" s="539">
        <f>IF($N$501="","",IF(OR(ISTEXT($N$499),ISTEXT($N$500),ISTEXT($N$501)),"",IF(OR(9&gt;$N$499,5&gt;$N$500,((5-1)*$N$499+9)&gt;$N$501),"",IF(INDEX($P$501:$W$510,MOD(((5-1)*$N$499+9)-1,10)+1,INT((((5-1)*$N$499+9)-1)/10)+1)="","",INDEX($P$501:$W$510,MOD(((5-1)*$N$499+9)-1,10)+1,INT((((5-1)*$N$499+9)-1)/10)+1)))))</f>
        <v/>
      </c>
      <c r="M505" s="539">
        <f>IF($N$501="","",IF(OR(ISTEXT($N$499),ISTEXT($N$500),ISTEXT($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IF(OR($D$499="",$G$499=""),"",IF($D$499="Round",IF(6=1,"Axis 1 (0°)",IF(6=2,"Axis 2 (90°)","")),IF(ISTEXT($N$500),"",IF(6&gt;$N$500,"",IF(ISTEXT($I$499),"",ROUND((6-0.5)*$I$499/$N$500,1))))))</f>
        <v/>
      </c>
      <c r="C506" s="538" t="n"/>
      <c r="D506" s="539">
        <f>IF($N$501="","",IF(OR(ISTEXT($N$499),ISTEXT($N$500),ISTEXT($N$501)),"",IF(OR(1&gt;$N$499,6&gt;$N$500,((6-1)*$N$499+1)&gt;$N$501),"",IF(INDEX($P$501:$W$510,MOD(((6-1)*$N$499+1)-1,10)+1,INT((((6-1)*$N$499+1)-1)/10)+1)="","",INDEX($P$501:$W$510,MOD(((6-1)*$N$499+1)-1,10)+1,INT((((6-1)*$N$499+1)-1)/10)+1)))))</f>
        <v/>
      </c>
      <c r="E506" s="539">
        <f>IF($N$501="","",IF(OR(ISTEXT($N$499),ISTEXT($N$500),ISTEXT($N$501)),"",IF(OR(2&gt;$N$499,6&gt;$N$500,((6-1)*$N$499+2)&gt;$N$501),"",IF(INDEX($P$501:$W$510,MOD(((6-1)*$N$499+2)-1,10)+1,INT((((6-1)*$N$499+2)-1)/10)+1)="","",INDEX($P$501:$W$510,MOD(((6-1)*$N$499+2)-1,10)+1,INT((((6-1)*$N$499+2)-1)/10)+1)))))</f>
        <v/>
      </c>
      <c r="F506" s="539">
        <f>IF($N$501="","",IF(OR(ISTEXT($N$499),ISTEXT($N$500),ISTEXT($N$501)),"",IF(OR(3&gt;$N$499,6&gt;$N$500,((6-1)*$N$499+3)&gt;$N$501),"",IF(INDEX($P$501:$W$510,MOD(((6-1)*$N$499+3)-1,10)+1,INT((((6-1)*$N$499+3)-1)/10)+1)="","",INDEX($P$501:$W$510,MOD(((6-1)*$N$499+3)-1,10)+1,INT((((6-1)*$N$499+3)-1)/10)+1)))))</f>
        <v/>
      </c>
      <c r="G506" s="539">
        <f>IF($N$501="","",IF(OR(ISTEXT($N$499),ISTEXT($N$500),ISTEXT($N$501)),"",IF(OR(4&gt;$N$499,6&gt;$N$500,((6-1)*$N$499+4)&gt;$N$501),"",IF(INDEX($P$501:$W$510,MOD(((6-1)*$N$499+4)-1,10)+1,INT((((6-1)*$N$499+4)-1)/10)+1)="","",INDEX($P$501:$W$510,MOD(((6-1)*$N$499+4)-1,10)+1,INT((((6-1)*$N$499+4)-1)/10)+1)))))</f>
        <v/>
      </c>
      <c r="H506" s="539">
        <f>IF($N$501="","",IF(OR(ISTEXT($N$499),ISTEXT($N$500),ISTEXT($N$501)),"",IF(OR(5&gt;$N$499,6&gt;$N$500,((6-1)*$N$499+5)&gt;$N$501),"",IF(INDEX($P$501:$W$510,MOD(((6-1)*$N$499+5)-1,10)+1,INT((((6-1)*$N$499+5)-1)/10)+1)="","",INDEX($P$501:$W$510,MOD(((6-1)*$N$499+5)-1,10)+1,INT((((6-1)*$N$499+5)-1)/10)+1)))))</f>
        <v/>
      </c>
      <c r="I506" s="539">
        <f>IF($N$501="","",IF(OR(ISTEXT($N$499),ISTEXT($N$500),ISTEXT($N$501)),"",IF(OR(6&gt;$N$499,6&gt;$N$500,((6-1)*$N$499+6)&gt;$N$501),"",IF(INDEX($P$501:$W$510,MOD(((6-1)*$N$499+6)-1,10)+1,INT((((6-1)*$N$499+6)-1)/10)+1)="","",INDEX($P$501:$W$510,MOD(((6-1)*$N$499+6)-1,10)+1,INT((((6-1)*$N$499+6)-1)/10)+1)))))</f>
        <v/>
      </c>
      <c r="J506" s="539">
        <f>IF($N$501="","",IF(OR(ISTEXT($N$499),ISTEXT($N$500),ISTEXT($N$501)),"",IF(OR(7&gt;$N$499,6&gt;$N$500,((6-1)*$N$499+7)&gt;$N$501),"",IF(INDEX($P$501:$W$510,MOD(((6-1)*$N$499+7)-1,10)+1,INT((((6-1)*$N$499+7)-1)/10)+1)="","",INDEX($P$501:$W$510,MOD(((6-1)*$N$499+7)-1,10)+1,INT((((6-1)*$N$499+7)-1)/10)+1)))))</f>
        <v/>
      </c>
      <c r="K506" s="539">
        <f>IF($N$501="","",IF(OR(ISTEXT($N$499),ISTEXT($N$500),ISTEXT($N$501)),"",IF(OR(8&gt;$N$499,6&gt;$N$500,((6-1)*$N$499+8)&gt;$N$501),"",IF(INDEX($P$501:$W$510,MOD(((6-1)*$N$499+8)-1,10)+1,INT((((6-1)*$N$499+8)-1)/10)+1)="","",INDEX($P$501:$W$510,MOD(((6-1)*$N$499+8)-1,10)+1,INT((((6-1)*$N$499+8)-1)/10)+1)))))</f>
        <v/>
      </c>
      <c r="L506" s="539">
        <f>IF($N$501="","",IF(OR(ISTEXT($N$499),ISTEXT($N$500),ISTEXT($N$501)),"",IF(OR(9&gt;$N$499,6&gt;$N$500,((6-1)*$N$499+9)&gt;$N$501),"",IF(INDEX($P$501:$W$510,MOD(((6-1)*$N$499+9)-1,10)+1,INT((((6-1)*$N$499+9)-1)/10)+1)="","",INDEX($P$501:$W$510,MOD(((6-1)*$N$499+9)-1,10)+1,INT((((6-1)*$N$499+9)-1)/10)+1)))))</f>
        <v/>
      </c>
      <c r="M506" s="539">
        <f>IF($N$501="","",IF(OR(ISTEXT($N$499),ISTEXT($N$500),ISTEXT($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IF(OR($D$499="",$G$499=""),"",IF($D$499="Round",IF(7=1,"Axis 1 (0°)",IF(7=2,"Axis 2 (90°)","")),IF(ISTEXT($N$500),"",IF(7&gt;$N$500,"",IF(ISTEXT($I$499),"",ROUND((7-0.5)*$I$499/$N$500,1))))))</f>
        <v/>
      </c>
      <c r="C507" s="538" t="n"/>
      <c r="D507" s="539">
        <f>IF($N$501="","",IF(OR(ISTEXT($N$499),ISTEXT($N$500),ISTEXT($N$501)),"",IF(OR(1&gt;$N$499,7&gt;$N$500,((7-1)*$N$499+1)&gt;$N$501),"",IF(INDEX($P$501:$W$510,MOD(((7-1)*$N$499+1)-1,10)+1,INT((((7-1)*$N$499+1)-1)/10)+1)="","",INDEX($P$501:$W$510,MOD(((7-1)*$N$499+1)-1,10)+1,INT((((7-1)*$N$499+1)-1)/10)+1)))))</f>
        <v/>
      </c>
      <c r="E507" s="539">
        <f>IF($N$501="","",IF(OR(ISTEXT($N$499),ISTEXT($N$500),ISTEXT($N$501)),"",IF(OR(2&gt;$N$499,7&gt;$N$500,((7-1)*$N$499+2)&gt;$N$501),"",IF(INDEX($P$501:$W$510,MOD(((7-1)*$N$499+2)-1,10)+1,INT((((7-1)*$N$499+2)-1)/10)+1)="","",INDEX($P$501:$W$510,MOD(((7-1)*$N$499+2)-1,10)+1,INT((((7-1)*$N$499+2)-1)/10)+1)))))</f>
        <v/>
      </c>
      <c r="F507" s="539">
        <f>IF($N$501="","",IF(OR(ISTEXT($N$499),ISTEXT($N$500),ISTEXT($N$501)),"",IF(OR(3&gt;$N$499,7&gt;$N$500,((7-1)*$N$499+3)&gt;$N$501),"",IF(INDEX($P$501:$W$510,MOD(((7-1)*$N$499+3)-1,10)+1,INT((((7-1)*$N$499+3)-1)/10)+1)="","",INDEX($P$501:$W$510,MOD(((7-1)*$N$499+3)-1,10)+1,INT((((7-1)*$N$499+3)-1)/10)+1)))))</f>
        <v/>
      </c>
      <c r="G507" s="539">
        <f>IF($N$501="","",IF(OR(ISTEXT($N$499),ISTEXT($N$500),ISTEXT($N$501)),"",IF(OR(4&gt;$N$499,7&gt;$N$500,((7-1)*$N$499+4)&gt;$N$501),"",IF(INDEX($P$501:$W$510,MOD(((7-1)*$N$499+4)-1,10)+1,INT((((7-1)*$N$499+4)-1)/10)+1)="","",INDEX($P$501:$W$510,MOD(((7-1)*$N$499+4)-1,10)+1,INT((((7-1)*$N$499+4)-1)/10)+1)))))</f>
        <v/>
      </c>
      <c r="H507" s="539">
        <f>IF($N$501="","",IF(OR(ISTEXT($N$499),ISTEXT($N$500),ISTEXT($N$501)),"",IF(OR(5&gt;$N$499,7&gt;$N$500,((7-1)*$N$499+5)&gt;$N$501),"",IF(INDEX($P$501:$W$510,MOD(((7-1)*$N$499+5)-1,10)+1,INT((((7-1)*$N$499+5)-1)/10)+1)="","",INDEX($P$501:$W$510,MOD(((7-1)*$N$499+5)-1,10)+1,INT((((7-1)*$N$499+5)-1)/10)+1)))))</f>
        <v/>
      </c>
      <c r="I507" s="539">
        <f>IF($N$501="","",IF(OR(ISTEXT($N$499),ISTEXT($N$500),ISTEXT($N$501)),"",IF(OR(6&gt;$N$499,7&gt;$N$500,((7-1)*$N$499+6)&gt;$N$501),"",IF(INDEX($P$501:$W$510,MOD(((7-1)*$N$499+6)-1,10)+1,INT((((7-1)*$N$499+6)-1)/10)+1)="","",INDEX($P$501:$W$510,MOD(((7-1)*$N$499+6)-1,10)+1,INT((((7-1)*$N$499+6)-1)/10)+1)))))</f>
        <v/>
      </c>
      <c r="J507" s="539">
        <f>IF($N$501="","",IF(OR(ISTEXT($N$499),ISTEXT($N$500),ISTEXT($N$501)),"",IF(OR(7&gt;$N$499,7&gt;$N$500,((7-1)*$N$499+7)&gt;$N$501),"",IF(INDEX($P$501:$W$510,MOD(((7-1)*$N$499+7)-1,10)+1,INT((((7-1)*$N$499+7)-1)/10)+1)="","",INDEX($P$501:$W$510,MOD(((7-1)*$N$499+7)-1,10)+1,INT((((7-1)*$N$499+7)-1)/10)+1)))))</f>
        <v/>
      </c>
      <c r="K507" s="539">
        <f>IF($N$501="","",IF(OR(ISTEXT($N$499),ISTEXT($N$500),ISTEXT($N$501)),"",IF(OR(8&gt;$N$499,7&gt;$N$500,((7-1)*$N$499+8)&gt;$N$501),"",IF(INDEX($P$501:$W$510,MOD(((7-1)*$N$499+8)-1,10)+1,INT((((7-1)*$N$499+8)-1)/10)+1)="","",INDEX($P$501:$W$510,MOD(((7-1)*$N$499+8)-1,10)+1,INT((((7-1)*$N$499+8)-1)/10)+1)))))</f>
        <v/>
      </c>
      <c r="L507" s="539">
        <f>IF($N$501="","",IF(OR(ISTEXT($N$499),ISTEXT($N$500),ISTEXT($N$501)),"",IF(OR(9&gt;$N$499,7&gt;$N$500,((7-1)*$N$499+9)&gt;$N$501),"",IF(INDEX($P$501:$W$510,MOD(((7-1)*$N$499+9)-1,10)+1,INT((((7-1)*$N$499+9)-1)/10)+1)="","",INDEX($P$501:$W$510,MOD(((7-1)*$N$499+9)-1,10)+1,INT((((7-1)*$N$499+9)-1)/10)+1)))))</f>
        <v/>
      </c>
      <c r="M507" s="539">
        <f>IF($N$501="","",IF(OR(ISTEXT($N$499),ISTEXT($N$500),ISTEXT($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IF(OR($D$499="",$G$499=""),"",IF($D$499="Round",IF(8=1,"Axis 1 (0°)",IF(8=2,"Axis 2 (90°)","")),IF(ISTEXT($N$500),"",IF(8&gt;$N$500,"",IF(ISTEXT($I$499),"",ROUND((8-0.5)*$I$499/$N$500,1))))))</f>
        <v/>
      </c>
      <c r="C508" s="538" t="n"/>
      <c r="D508" s="539">
        <f>IF($N$501="","",IF(OR(ISTEXT($N$499),ISTEXT($N$500),ISTEXT($N$501)),"",IF(OR(1&gt;$N$499,8&gt;$N$500,((8-1)*$N$499+1)&gt;$N$501),"",IF(INDEX($P$501:$W$510,MOD(((8-1)*$N$499+1)-1,10)+1,INT((((8-1)*$N$499+1)-1)/10)+1)="","",INDEX($P$501:$W$510,MOD(((8-1)*$N$499+1)-1,10)+1,INT((((8-1)*$N$499+1)-1)/10)+1)))))</f>
        <v/>
      </c>
      <c r="E508" s="539">
        <f>IF($N$501="","",IF(OR(ISTEXT($N$499),ISTEXT($N$500),ISTEXT($N$501)),"",IF(OR(2&gt;$N$499,8&gt;$N$500,((8-1)*$N$499+2)&gt;$N$501),"",IF(INDEX($P$501:$W$510,MOD(((8-1)*$N$499+2)-1,10)+1,INT((((8-1)*$N$499+2)-1)/10)+1)="","",INDEX($P$501:$W$510,MOD(((8-1)*$N$499+2)-1,10)+1,INT((((8-1)*$N$499+2)-1)/10)+1)))))</f>
        <v/>
      </c>
      <c r="F508" s="539">
        <f>IF($N$501="","",IF(OR(ISTEXT($N$499),ISTEXT($N$500),ISTEXT($N$501)),"",IF(OR(3&gt;$N$499,8&gt;$N$500,((8-1)*$N$499+3)&gt;$N$501),"",IF(INDEX($P$501:$W$510,MOD(((8-1)*$N$499+3)-1,10)+1,INT((((8-1)*$N$499+3)-1)/10)+1)="","",INDEX($P$501:$W$510,MOD(((8-1)*$N$499+3)-1,10)+1,INT((((8-1)*$N$499+3)-1)/10)+1)))))</f>
        <v/>
      </c>
      <c r="G508" s="539">
        <f>IF($N$501="","",IF(OR(ISTEXT($N$499),ISTEXT($N$500),ISTEXT($N$501)),"",IF(OR(4&gt;$N$499,8&gt;$N$500,((8-1)*$N$499+4)&gt;$N$501),"",IF(INDEX($P$501:$W$510,MOD(((8-1)*$N$499+4)-1,10)+1,INT((((8-1)*$N$499+4)-1)/10)+1)="","",INDEX($P$501:$W$510,MOD(((8-1)*$N$499+4)-1,10)+1,INT((((8-1)*$N$499+4)-1)/10)+1)))))</f>
        <v/>
      </c>
      <c r="H508" s="539">
        <f>IF($N$501="","",IF(OR(ISTEXT($N$499),ISTEXT($N$500),ISTEXT($N$501)),"",IF(OR(5&gt;$N$499,8&gt;$N$500,((8-1)*$N$499+5)&gt;$N$501),"",IF(INDEX($P$501:$W$510,MOD(((8-1)*$N$499+5)-1,10)+1,INT((((8-1)*$N$499+5)-1)/10)+1)="","",INDEX($P$501:$W$510,MOD(((8-1)*$N$499+5)-1,10)+1,INT((((8-1)*$N$499+5)-1)/10)+1)))))</f>
        <v/>
      </c>
      <c r="I508" s="539">
        <f>IF($N$501="","",IF(OR(ISTEXT($N$499),ISTEXT($N$500),ISTEXT($N$501)),"",IF(OR(6&gt;$N$499,8&gt;$N$500,((8-1)*$N$499+6)&gt;$N$501),"",IF(INDEX($P$501:$W$510,MOD(((8-1)*$N$499+6)-1,10)+1,INT((((8-1)*$N$499+6)-1)/10)+1)="","",INDEX($P$501:$W$510,MOD(((8-1)*$N$499+6)-1,10)+1,INT((((8-1)*$N$499+6)-1)/10)+1)))))</f>
        <v/>
      </c>
      <c r="J508" s="539">
        <f>IF($N$501="","",IF(OR(ISTEXT($N$499),ISTEXT($N$500),ISTEXT($N$501)),"",IF(OR(7&gt;$N$499,8&gt;$N$500,((8-1)*$N$499+7)&gt;$N$501),"",IF(INDEX($P$501:$W$510,MOD(((8-1)*$N$499+7)-1,10)+1,INT((((8-1)*$N$499+7)-1)/10)+1)="","",INDEX($P$501:$W$510,MOD(((8-1)*$N$499+7)-1,10)+1,INT((((8-1)*$N$499+7)-1)/10)+1)))))</f>
        <v/>
      </c>
      <c r="K508" s="539">
        <f>IF($N$501="","",IF(OR(ISTEXT($N$499),ISTEXT($N$500),ISTEXT($N$501)),"",IF(OR(8&gt;$N$499,8&gt;$N$500,((8-1)*$N$499+8)&gt;$N$501),"",IF(INDEX($P$501:$W$510,MOD(((8-1)*$N$499+8)-1,10)+1,INT((((8-1)*$N$499+8)-1)/10)+1)="","",INDEX($P$501:$W$510,MOD(((8-1)*$N$499+8)-1,10)+1,INT((((8-1)*$N$499+8)-1)/10)+1)))))</f>
        <v/>
      </c>
      <c r="L508" s="539">
        <f>IF($N$501="","",IF(OR(ISTEXT($N$499),ISTEXT($N$500),ISTEXT($N$501)),"",IF(OR(9&gt;$N$499,8&gt;$N$500,((8-1)*$N$499+9)&gt;$N$501),"",IF(INDEX($P$501:$W$510,MOD(((8-1)*$N$499+9)-1,10)+1,INT((((8-1)*$N$499+9)-1)/10)+1)="","",INDEX($P$501:$W$510,MOD(((8-1)*$N$499+9)-1,10)+1,INT((((8-1)*$N$499+9)-1)/10)+1)))))</f>
        <v/>
      </c>
      <c r="M508" s="539">
        <f>IF($N$501="","",IF(OR(ISTEXT($N$499),ISTEXT($N$500),ISTEXT($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IF($G$514="","",IF($D$514="Round",$G$514&amp;""" dia",$G$514&amp;""" x "&amp;$I$514&amp;""""))</f>
        <v/>
      </c>
      <c r="G512" s="173" t="n"/>
      <c r="H512" s="525">
        <f>IF(OR($D$514="",$G$514=""),"",IF($D$514="Round",IF(ISTEXT($G$514),"",ROUND(PI()*(($G$514-2*N($K$514))/2)^2/144,3)),IF($I$514="","",IF(OR(ISTEXT($G$514),ISTEXT($I$514)),"",ROUND(($G$514-2*N($K$514))*($I$514-2*N($K$514))/144,3)))))</f>
        <v/>
      </c>
      <c r="I512" s="189" t="n"/>
      <c r="J512" s="189" t="n"/>
      <c r="K512" s="189">
        <f>IF(N(J512)*N(H512)=0,"",ROUND(N(J512)*N(H512),0))</f>
        <v/>
      </c>
      <c r="L512" s="189">
        <f>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IF($N$514="","",IF($D$514="Round",$N$514&amp;" x 2 axes",IF($N$515="","",$N$514&amp;" x "&amp;$N$515)))</f>
        <v/>
      </c>
      <c r="N514" s="534">
        <f>IF(OR($D$514="",$G$514=""),"",IF($D$514="Round",IF(ISTEXT($G$514),"",IF($G$514&lt;=9,6,IF($G$514&lt;=12,8,10))),IF(ISTEXT($G$514),"",IF($G$514&lt;12,2,MIN(10,MAX(3,ROUNDUP($G$514/6,0)))))))</f>
        <v/>
      </c>
      <c r="P514" s="473" t="inlineStr">
        <is>
          <t>Quick entry – type readings in order (row by row of the grid), down this column then the next:</t>
        </is>
      </c>
    </row>
    <row r="515" ht="13.35" customHeight="1" s="162">
      <c r="B515" s="535" t="inlineStr">
        <is>
          <t>Depth↓ Pos→ (in)</t>
        </is>
      </c>
      <c r="C515" s="414" t="n"/>
      <c r="D515" s="535">
        <f>IF(ISTEXT($N$514),"",IF(OR($D$514="",$G$514="",1&gt;$N$514),"",IF($D$514="Round",IF(ISTEXT($G$514),"",ROUND(IF(1&lt;=$N$514/2,$G$514/2*(1-SQRT(($N$514-2*1+1)/$N$514)),$G$514-$G$514/2*(1-SQRT(($N$514-2*($N$514-1+1)+1)/$N$514))),1)),IF(ISTEXT($G$514),"",ROUND((1-0.5)*$G$514/$N$514,1)))))</f>
        <v/>
      </c>
      <c r="E515" s="535">
        <f>IF(ISTEXT($N$514),"",IF(OR($D$514="",$G$514="",2&gt;$N$514),"",IF($D$514="Round",IF(ISTEXT($G$514),"",ROUND(IF(2&lt;=$N$514/2,$G$514/2*(1-SQRT(($N$514-2*2+1)/$N$514)),$G$514-$G$514/2*(1-SQRT(($N$514-2*($N$514-2+1)+1)/$N$514))),1)),IF(ISTEXT($G$514),"",ROUND((2-0.5)*$G$514/$N$514,1)))))</f>
        <v/>
      </c>
      <c r="F515" s="535">
        <f>IF(ISTEXT($N$514),"",IF(OR($D$514="",$G$514="",3&gt;$N$514),"",IF($D$514="Round",IF(ISTEXT($G$514),"",ROUND(IF(3&lt;=$N$514/2,$G$514/2*(1-SQRT(($N$514-2*3+1)/$N$514)),$G$514-$G$514/2*(1-SQRT(($N$514-2*($N$514-3+1)+1)/$N$514))),1)),IF(ISTEXT($G$514),"",ROUND((3-0.5)*$G$514/$N$514,1)))))</f>
        <v/>
      </c>
      <c r="G515" s="535">
        <f>IF(ISTEXT($N$514),"",IF(OR($D$514="",$G$514="",4&gt;$N$514),"",IF($D$514="Round",IF(ISTEXT($G$514),"",ROUND(IF(4&lt;=$N$514/2,$G$514/2*(1-SQRT(($N$514-2*4+1)/$N$514)),$G$514-$G$514/2*(1-SQRT(($N$514-2*($N$514-4+1)+1)/$N$514))),1)),IF(ISTEXT($G$514),"",ROUND((4-0.5)*$G$514/$N$514,1)))))</f>
        <v/>
      </c>
      <c r="H515" s="535">
        <f>IF(ISTEXT($N$514),"",IF(OR($D$514="",$G$514="",5&gt;$N$514),"",IF($D$514="Round",IF(ISTEXT($G$514),"",ROUND(IF(5&lt;=$N$514/2,$G$514/2*(1-SQRT(($N$514-2*5+1)/$N$514)),$G$514-$G$514/2*(1-SQRT(($N$514-2*($N$514-5+1)+1)/$N$514))),1)),IF(ISTEXT($G$514),"",ROUND((5-0.5)*$G$514/$N$514,1)))))</f>
        <v/>
      </c>
      <c r="I515" s="535">
        <f>IF(ISTEXT($N$514),"",IF(OR($D$514="",$G$514="",6&gt;$N$514),"",IF($D$514="Round",IF(ISTEXT($G$514),"",ROUND(IF(6&lt;=$N$514/2,$G$514/2*(1-SQRT(($N$514-2*6+1)/$N$514)),$G$514-$G$514/2*(1-SQRT(($N$514-2*($N$514-6+1)+1)/$N$514))),1)),IF(ISTEXT($G$514),"",ROUND((6-0.5)*$G$514/$N$514,1)))))</f>
        <v/>
      </c>
      <c r="J515" s="535">
        <f>IF(ISTEXT($N$514),"",IF(OR($D$514="",$G$514="",7&gt;$N$514),"",IF($D$514="Round",IF(ISTEXT($G$514),"",ROUND(IF(7&lt;=$N$514/2,$G$514/2*(1-SQRT(($N$514-2*7+1)/$N$514)),$G$514-$G$514/2*(1-SQRT(($N$514-2*($N$514-7+1)+1)/$N$514))),1)),IF(ISTEXT($G$514),"",ROUND((7-0.5)*$G$514/$N$514,1)))))</f>
        <v/>
      </c>
      <c r="K515" s="535">
        <f>IF(ISTEXT($N$514),"",IF(OR($D$514="",$G$514="",8&gt;$N$514),"",IF($D$514="Round",IF(ISTEXT($G$514),"",ROUND(IF(8&lt;=$N$514/2,$G$514/2*(1-SQRT(($N$514-2*8+1)/$N$514)),$G$514-$G$514/2*(1-SQRT(($N$514-2*($N$514-8+1)+1)/$N$514))),1)),IF(ISTEXT($G$514),"",ROUND((8-0.5)*$G$514/$N$514,1)))))</f>
        <v/>
      </c>
      <c r="L515" s="535">
        <f>IF(ISTEXT($N$514),"",IF(OR($D$514="",$G$514="",9&gt;$N$514),"",IF($D$514="Round",IF(ISTEXT($G$514),"",ROUND(IF(9&lt;=$N$514/2,$G$514/2*(1-SQRT(($N$514-2*9+1)/$N$514)),$G$514-$G$514/2*(1-SQRT(($N$514-2*($N$514-9+1)+1)/$N$514))),1)),IF(ISTEXT($G$514),"",ROUND((9-0.5)*$G$514/$N$514,1)))))</f>
        <v/>
      </c>
      <c r="M515" s="535">
        <f>IF(ISTEXT($N$514),"",IF(OR($D$514="",$G$514="",10&gt;$N$514),"",IF($D$514="Round",IF(ISTEXT($G$514),"",ROUND(IF(10&lt;=$N$514/2,$G$514/2*(1-SQRT(($N$514-2*10+1)/$N$514)),$G$514-$G$514/2*(1-SQRT(($N$514-2*($N$514-10+1)+1)/$N$514))),1)),IF(ISTEXT($G$514),"",ROUND((10-0.5)*$G$514/$N$514,1)))))</f>
        <v/>
      </c>
      <c r="N515" s="534">
        <f>IF(OR($D$514="",$G$514=""),"",IF($D$514="Round",2,IF($I$514="","",IF(ISTEXT($I$514),"",IF($I$514&lt;12,2,MIN(8,MAX(3,ROUNDUP($I$514/6,0))))))))</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IF(OR($D$514="",$G$514=""),"",IF($D$514="Round",IF(1=1,"Axis 1 (0°)",IF(1=2,"Axis 2 (90°)","")),IF(ISTEXT($N$515),"",IF(1&gt;$N$515,"",IF(ISTEXT($I$514),"",ROUND((1-0.5)*$I$514/$N$515,1))))))</f>
        <v/>
      </c>
      <c r="C516" s="538" t="n"/>
      <c r="D516" s="539">
        <f>IF($N$516="","",IF(OR(ISTEXT($N$514),ISTEXT($N$515),ISTEXT($N$516)),"",IF(OR(1&gt;$N$514,1&gt;$N$515,((1-1)*$N$514+1)&gt;$N$516),"",IF(INDEX($P$516:$W$525,MOD(((1-1)*$N$514+1)-1,10)+1,INT((((1-1)*$N$514+1)-1)/10)+1)="","",INDEX($P$516:$W$525,MOD(((1-1)*$N$514+1)-1,10)+1,INT((((1-1)*$N$514+1)-1)/10)+1)))))</f>
        <v/>
      </c>
      <c r="E516" s="539">
        <f>IF($N$516="","",IF(OR(ISTEXT($N$514),ISTEXT($N$515),ISTEXT($N$516)),"",IF(OR(2&gt;$N$514,1&gt;$N$515,((1-1)*$N$514+2)&gt;$N$516),"",IF(INDEX($P$516:$W$525,MOD(((1-1)*$N$514+2)-1,10)+1,INT((((1-1)*$N$514+2)-1)/10)+1)="","",INDEX($P$516:$W$525,MOD(((1-1)*$N$514+2)-1,10)+1,INT((((1-1)*$N$514+2)-1)/10)+1)))))</f>
        <v/>
      </c>
      <c r="F516" s="539">
        <f>IF($N$516="","",IF(OR(ISTEXT($N$514),ISTEXT($N$515),ISTEXT($N$516)),"",IF(OR(3&gt;$N$514,1&gt;$N$515,((1-1)*$N$514+3)&gt;$N$516),"",IF(INDEX($P$516:$W$525,MOD(((1-1)*$N$514+3)-1,10)+1,INT((((1-1)*$N$514+3)-1)/10)+1)="","",INDEX($P$516:$W$525,MOD(((1-1)*$N$514+3)-1,10)+1,INT((((1-1)*$N$514+3)-1)/10)+1)))))</f>
        <v/>
      </c>
      <c r="G516" s="539">
        <f>IF($N$516="","",IF(OR(ISTEXT($N$514),ISTEXT($N$515),ISTEXT($N$516)),"",IF(OR(4&gt;$N$514,1&gt;$N$515,((1-1)*$N$514+4)&gt;$N$516),"",IF(INDEX($P$516:$W$525,MOD(((1-1)*$N$514+4)-1,10)+1,INT((((1-1)*$N$514+4)-1)/10)+1)="","",INDEX($P$516:$W$525,MOD(((1-1)*$N$514+4)-1,10)+1,INT((((1-1)*$N$514+4)-1)/10)+1)))))</f>
        <v/>
      </c>
      <c r="H516" s="539">
        <f>IF($N$516="","",IF(OR(ISTEXT($N$514),ISTEXT($N$515),ISTEXT($N$516)),"",IF(OR(5&gt;$N$514,1&gt;$N$515,((1-1)*$N$514+5)&gt;$N$516),"",IF(INDEX($P$516:$W$525,MOD(((1-1)*$N$514+5)-1,10)+1,INT((((1-1)*$N$514+5)-1)/10)+1)="","",INDEX($P$516:$W$525,MOD(((1-1)*$N$514+5)-1,10)+1,INT((((1-1)*$N$514+5)-1)/10)+1)))))</f>
        <v/>
      </c>
      <c r="I516" s="539">
        <f>IF($N$516="","",IF(OR(ISTEXT($N$514),ISTEXT($N$515),ISTEXT($N$516)),"",IF(OR(6&gt;$N$514,1&gt;$N$515,((1-1)*$N$514+6)&gt;$N$516),"",IF(INDEX($P$516:$W$525,MOD(((1-1)*$N$514+6)-1,10)+1,INT((((1-1)*$N$514+6)-1)/10)+1)="","",INDEX($P$516:$W$525,MOD(((1-1)*$N$514+6)-1,10)+1,INT((((1-1)*$N$514+6)-1)/10)+1)))))</f>
        <v/>
      </c>
      <c r="J516" s="539">
        <f>IF($N$516="","",IF(OR(ISTEXT($N$514),ISTEXT($N$515),ISTEXT($N$516)),"",IF(OR(7&gt;$N$514,1&gt;$N$515,((1-1)*$N$514+7)&gt;$N$516),"",IF(INDEX($P$516:$W$525,MOD(((1-1)*$N$514+7)-1,10)+1,INT((((1-1)*$N$514+7)-1)/10)+1)="","",INDEX($P$516:$W$525,MOD(((1-1)*$N$514+7)-1,10)+1,INT((((1-1)*$N$514+7)-1)/10)+1)))))</f>
        <v/>
      </c>
      <c r="K516" s="539">
        <f>IF($N$516="","",IF(OR(ISTEXT($N$514),ISTEXT($N$515),ISTEXT($N$516)),"",IF(OR(8&gt;$N$514,1&gt;$N$515,((1-1)*$N$514+8)&gt;$N$516),"",IF(INDEX($P$516:$W$525,MOD(((1-1)*$N$514+8)-1,10)+1,INT((((1-1)*$N$514+8)-1)/10)+1)="","",INDEX($P$516:$W$525,MOD(((1-1)*$N$514+8)-1,10)+1,INT((((1-1)*$N$514+8)-1)/10)+1)))))</f>
        <v/>
      </c>
      <c r="L516" s="539">
        <f>IF($N$516="","",IF(OR(ISTEXT($N$514),ISTEXT($N$515),ISTEXT($N$516)),"",IF(OR(9&gt;$N$514,1&gt;$N$515,((1-1)*$N$514+9)&gt;$N$516),"",IF(INDEX($P$516:$W$525,MOD(((1-1)*$N$514+9)-1,10)+1,INT((((1-1)*$N$514+9)-1)/10)+1)="","",INDEX($P$516:$W$525,MOD(((1-1)*$N$514+9)-1,10)+1,INT((((1-1)*$N$514+9)-1)/10)+1)))))</f>
        <v/>
      </c>
      <c r="M516" s="539">
        <f>IF($N$516="","",IF(OR(ISTEXT($N$514),ISTEXT($N$515),ISTEXT($N$516)),"",IF(OR(10&gt;$N$514,1&gt;$N$515,((1-1)*$N$514+10)&gt;$N$516),"",IF(INDEX($P$516:$W$525,MOD(((1-1)*$N$514+10)-1,10)+1,INT((((1-1)*$N$514+10)-1)/10)+1)="","",INDEX($P$516:$W$525,MOD(((1-1)*$N$514+10)-1,10)+1,INT((((1-1)*$N$514+10)-1)/10)+1)))))</f>
        <v/>
      </c>
      <c r="N516" s="534">
        <f>IF(OR(N514="",N515=""),"",IF(OR(ISTEXT(N514),ISTEXT(N515)),"",N514*N515))</f>
        <v/>
      </c>
      <c r="P516" s="540" t="n"/>
      <c r="Q516" s="540" t="n"/>
      <c r="R516" s="540" t="n"/>
      <c r="S516" s="540" t="n"/>
      <c r="T516" s="540" t="n"/>
      <c r="U516" s="540" t="n"/>
      <c r="V516" s="540" t="n"/>
      <c r="W516" s="540" t="n"/>
    </row>
    <row r="517" ht="13.35" customHeight="1" s="162">
      <c r="B517" s="537">
        <f>IF(OR($D$514="",$G$514=""),"",IF($D$514="Round",IF(2=1,"Axis 1 (0°)",IF(2=2,"Axis 2 (90°)","")),IF(ISTEXT($N$515),"",IF(2&gt;$N$515,"",IF(ISTEXT($I$514),"",ROUND((2-0.5)*$I$514/$N$515,1))))))</f>
        <v/>
      </c>
      <c r="C517" s="538" t="n"/>
      <c r="D517" s="539">
        <f>IF($N$516="","",IF(OR(ISTEXT($N$514),ISTEXT($N$515),ISTEXT($N$516)),"",IF(OR(1&gt;$N$514,2&gt;$N$515,((2-1)*$N$514+1)&gt;$N$516),"",IF(INDEX($P$516:$W$525,MOD(((2-1)*$N$514+1)-1,10)+1,INT((((2-1)*$N$514+1)-1)/10)+1)="","",INDEX($P$516:$W$525,MOD(((2-1)*$N$514+1)-1,10)+1,INT((((2-1)*$N$514+1)-1)/10)+1)))))</f>
        <v/>
      </c>
      <c r="E517" s="539">
        <f>IF($N$516="","",IF(OR(ISTEXT($N$514),ISTEXT($N$515),ISTEXT($N$516)),"",IF(OR(2&gt;$N$514,2&gt;$N$515,((2-1)*$N$514+2)&gt;$N$516),"",IF(INDEX($P$516:$W$525,MOD(((2-1)*$N$514+2)-1,10)+1,INT((((2-1)*$N$514+2)-1)/10)+1)="","",INDEX($P$516:$W$525,MOD(((2-1)*$N$514+2)-1,10)+1,INT((((2-1)*$N$514+2)-1)/10)+1)))))</f>
        <v/>
      </c>
      <c r="F517" s="539">
        <f>IF($N$516="","",IF(OR(ISTEXT($N$514),ISTEXT($N$515),ISTEXT($N$516)),"",IF(OR(3&gt;$N$514,2&gt;$N$515,((2-1)*$N$514+3)&gt;$N$516),"",IF(INDEX($P$516:$W$525,MOD(((2-1)*$N$514+3)-1,10)+1,INT((((2-1)*$N$514+3)-1)/10)+1)="","",INDEX($P$516:$W$525,MOD(((2-1)*$N$514+3)-1,10)+1,INT((((2-1)*$N$514+3)-1)/10)+1)))))</f>
        <v/>
      </c>
      <c r="G517" s="539">
        <f>IF($N$516="","",IF(OR(ISTEXT($N$514),ISTEXT($N$515),ISTEXT($N$516)),"",IF(OR(4&gt;$N$514,2&gt;$N$515,((2-1)*$N$514+4)&gt;$N$516),"",IF(INDEX($P$516:$W$525,MOD(((2-1)*$N$514+4)-1,10)+1,INT((((2-1)*$N$514+4)-1)/10)+1)="","",INDEX($P$516:$W$525,MOD(((2-1)*$N$514+4)-1,10)+1,INT((((2-1)*$N$514+4)-1)/10)+1)))))</f>
        <v/>
      </c>
      <c r="H517" s="539">
        <f>IF($N$516="","",IF(OR(ISTEXT($N$514),ISTEXT($N$515),ISTEXT($N$516)),"",IF(OR(5&gt;$N$514,2&gt;$N$515,((2-1)*$N$514+5)&gt;$N$516),"",IF(INDEX($P$516:$W$525,MOD(((2-1)*$N$514+5)-1,10)+1,INT((((2-1)*$N$514+5)-1)/10)+1)="","",INDEX($P$516:$W$525,MOD(((2-1)*$N$514+5)-1,10)+1,INT((((2-1)*$N$514+5)-1)/10)+1)))))</f>
        <v/>
      </c>
      <c r="I517" s="539">
        <f>IF($N$516="","",IF(OR(ISTEXT($N$514),ISTEXT($N$515),ISTEXT($N$516)),"",IF(OR(6&gt;$N$514,2&gt;$N$515,((2-1)*$N$514+6)&gt;$N$516),"",IF(INDEX($P$516:$W$525,MOD(((2-1)*$N$514+6)-1,10)+1,INT((((2-1)*$N$514+6)-1)/10)+1)="","",INDEX($P$516:$W$525,MOD(((2-1)*$N$514+6)-1,10)+1,INT((((2-1)*$N$514+6)-1)/10)+1)))))</f>
        <v/>
      </c>
      <c r="J517" s="539">
        <f>IF($N$516="","",IF(OR(ISTEXT($N$514),ISTEXT($N$515),ISTEXT($N$516)),"",IF(OR(7&gt;$N$514,2&gt;$N$515,((2-1)*$N$514+7)&gt;$N$516),"",IF(INDEX($P$516:$W$525,MOD(((2-1)*$N$514+7)-1,10)+1,INT((((2-1)*$N$514+7)-1)/10)+1)="","",INDEX($P$516:$W$525,MOD(((2-1)*$N$514+7)-1,10)+1,INT((((2-1)*$N$514+7)-1)/10)+1)))))</f>
        <v/>
      </c>
      <c r="K517" s="539">
        <f>IF($N$516="","",IF(OR(ISTEXT($N$514),ISTEXT($N$515),ISTEXT($N$516)),"",IF(OR(8&gt;$N$514,2&gt;$N$515,((2-1)*$N$514+8)&gt;$N$516),"",IF(INDEX($P$516:$W$525,MOD(((2-1)*$N$514+8)-1,10)+1,INT((((2-1)*$N$514+8)-1)/10)+1)="","",INDEX($P$516:$W$525,MOD(((2-1)*$N$514+8)-1,10)+1,INT((((2-1)*$N$514+8)-1)/10)+1)))))</f>
        <v/>
      </c>
      <c r="L517" s="539">
        <f>IF($N$516="","",IF(OR(ISTEXT($N$514),ISTEXT($N$515),ISTEXT($N$516)),"",IF(OR(9&gt;$N$514,2&gt;$N$515,((2-1)*$N$514+9)&gt;$N$516),"",IF(INDEX($P$516:$W$525,MOD(((2-1)*$N$514+9)-1,10)+1,INT((((2-1)*$N$514+9)-1)/10)+1)="","",INDEX($P$516:$W$525,MOD(((2-1)*$N$514+9)-1,10)+1,INT((((2-1)*$N$514+9)-1)/10)+1)))))</f>
        <v/>
      </c>
      <c r="M517" s="539">
        <f>IF($N$516="","",IF(OR(ISTEXT($N$514),ISTEXT($N$515),ISTEXT($N$516)),"",IF(OR(10&gt;$N$514,2&gt;$N$515,((2-1)*$N$514+10)&gt;$N$516),"",IF(INDEX($P$516:$W$525,MOD(((2-1)*$N$514+10)-1,10)+1,INT((((2-1)*$N$514+10)-1)/10)+1)="","",INDEX($P$516:$W$525,MOD(((2-1)*$N$514+10)-1,10)+1,INT((((2-1)*$N$514+10)-1)/10)+1)))))</f>
        <v/>
      </c>
      <c r="P517" s="540" t="n"/>
      <c r="Q517" s="540" t="n"/>
      <c r="R517" s="540" t="n"/>
      <c r="S517" s="540" t="n"/>
      <c r="T517" s="540" t="n"/>
      <c r="U517" s="540" t="n"/>
      <c r="V517" s="540" t="n"/>
      <c r="W517" s="540" t="n"/>
    </row>
    <row r="518" ht="13.35" customHeight="1" s="162">
      <c r="B518" s="537">
        <f>IF(OR($D$514="",$G$514=""),"",IF($D$514="Round",IF(3=1,"Axis 1 (0°)",IF(3=2,"Axis 2 (90°)","")),IF(ISTEXT($N$515),"",IF(3&gt;$N$515,"",IF(ISTEXT($I$514),"",ROUND((3-0.5)*$I$514/$N$515,1))))))</f>
        <v/>
      </c>
      <c r="C518" s="538" t="n"/>
      <c r="D518" s="539">
        <f>IF($N$516="","",IF(OR(ISTEXT($N$514),ISTEXT($N$515),ISTEXT($N$516)),"",IF(OR(1&gt;$N$514,3&gt;$N$515,((3-1)*$N$514+1)&gt;$N$516),"",IF(INDEX($P$516:$W$525,MOD(((3-1)*$N$514+1)-1,10)+1,INT((((3-1)*$N$514+1)-1)/10)+1)="","",INDEX($P$516:$W$525,MOD(((3-1)*$N$514+1)-1,10)+1,INT((((3-1)*$N$514+1)-1)/10)+1)))))</f>
        <v/>
      </c>
      <c r="E518" s="539">
        <f>IF($N$516="","",IF(OR(ISTEXT($N$514),ISTEXT($N$515),ISTEXT($N$516)),"",IF(OR(2&gt;$N$514,3&gt;$N$515,((3-1)*$N$514+2)&gt;$N$516),"",IF(INDEX($P$516:$W$525,MOD(((3-1)*$N$514+2)-1,10)+1,INT((((3-1)*$N$514+2)-1)/10)+1)="","",INDEX($P$516:$W$525,MOD(((3-1)*$N$514+2)-1,10)+1,INT((((3-1)*$N$514+2)-1)/10)+1)))))</f>
        <v/>
      </c>
      <c r="F518" s="539">
        <f>IF($N$516="","",IF(OR(ISTEXT($N$514),ISTEXT($N$515),ISTEXT($N$516)),"",IF(OR(3&gt;$N$514,3&gt;$N$515,((3-1)*$N$514+3)&gt;$N$516),"",IF(INDEX($P$516:$W$525,MOD(((3-1)*$N$514+3)-1,10)+1,INT((((3-1)*$N$514+3)-1)/10)+1)="","",INDEX($P$516:$W$525,MOD(((3-1)*$N$514+3)-1,10)+1,INT((((3-1)*$N$514+3)-1)/10)+1)))))</f>
        <v/>
      </c>
      <c r="G518" s="539">
        <f>IF($N$516="","",IF(OR(ISTEXT($N$514),ISTEXT($N$515),ISTEXT($N$516)),"",IF(OR(4&gt;$N$514,3&gt;$N$515,((3-1)*$N$514+4)&gt;$N$516),"",IF(INDEX($P$516:$W$525,MOD(((3-1)*$N$514+4)-1,10)+1,INT((((3-1)*$N$514+4)-1)/10)+1)="","",INDEX($P$516:$W$525,MOD(((3-1)*$N$514+4)-1,10)+1,INT((((3-1)*$N$514+4)-1)/10)+1)))))</f>
        <v/>
      </c>
      <c r="H518" s="539">
        <f>IF($N$516="","",IF(OR(ISTEXT($N$514),ISTEXT($N$515),ISTEXT($N$516)),"",IF(OR(5&gt;$N$514,3&gt;$N$515,((3-1)*$N$514+5)&gt;$N$516),"",IF(INDEX($P$516:$W$525,MOD(((3-1)*$N$514+5)-1,10)+1,INT((((3-1)*$N$514+5)-1)/10)+1)="","",INDEX($P$516:$W$525,MOD(((3-1)*$N$514+5)-1,10)+1,INT((((3-1)*$N$514+5)-1)/10)+1)))))</f>
        <v/>
      </c>
      <c r="I518" s="539">
        <f>IF($N$516="","",IF(OR(ISTEXT($N$514),ISTEXT($N$515),ISTEXT($N$516)),"",IF(OR(6&gt;$N$514,3&gt;$N$515,((3-1)*$N$514+6)&gt;$N$516),"",IF(INDEX($P$516:$W$525,MOD(((3-1)*$N$514+6)-1,10)+1,INT((((3-1)*$N$514+6)-1)/10)+1)="","",INDEX($P$516:$W$525,MOD(((3-1)*$N$514+6)-1,10)+1,INT((((3-1)*$N$514+6)-1)/10)+1)))))</f>
        <v/>
      </c>
      <c r="J518" s="539">
        <f>IF($N$516="","",IF(OR(ISTEXT($N$514),ISTEXT($N$515),ISTEXT($N$516)),"",IF(OR(7&gt;$N$514,3&gt;$N$515,((3-1)*$N$514+7)&gt;$N$516),"",IF(INDEX($P$516:$W$525,MOD(((3-1)*$N$514+7)-1,10)+1,INT((((3-1)*$N$514+7)-1)/10)+1)="","",INDEX($P$516:$W$525,MOD(((3-1)*$N$514+7)-1,10)+1,INT((((3-1)*$N$514+7)-1)/10)+1)))))</f>
        <v/>
      </c>
      <c r="K518" s="539">
        <f>IF($N$516="","",IF(OR(ISTEXT($N$514),ISTEXT($N$515),ISTEXT($N$516)),"",IF(OR(8&gt;$N$514,3&gt;$N$515,((3-1)*$N$514+8)&gt;$N$516),"",IF(INDEX($P$516:$W$525,MOD(((3-1)*$N$514+8)-1,10)+1,INT((((3-1)*$N$514+8)-1)/10)+1)="","",INDEX($P$516:$W$525,MOD(((3-1)*$N$514+8)-1,10)+1,INT((((3-1)*$N$514+8)-1)/10)+1)))))</f>
        <v/>
      </c>
      <c r="L518" s="539">
        <f>IF($N$516="","",IF(OR(ISTEXT($N$514),ISTEXT($N$515),ISTEXT($N$516)),"",IF(OR(9&gt;$N$514,3&gt;$N$515,((3-1)*$N$514+9)&gt;$N$516),"",IF(INDEX($P$516:$W$525,MOD(((3-1)*$N$514+9)-1,10)+1,INT((((3-1)*$N$514+9)-1)/10)+1)="","",INDEX($P$516:$W$525,MOD(((3-1)*$N$514+9)-1,10)+1,INT((((3-1)*$N$514+9)-1)/10)+1)))))</f>
        <v/>
      </c>
      <c r="M518" s="539">
        <f>IF($N$516="","",IF(OR(ISTEXT($N$514),ISTEXT($N$515),ISTEXT($N$516)),"",IF(OR(10&gt;$N$514,3&gt;$N$515,((3-1)*$N$514+10)&gt;$N$516),"",IF(INDEX($P$516:$W$525,MOD(((3-1)*$N$514+10)-1,10)+1,INT((((3-1)*$N$514+10)-1)/10)+1)="","",INDEX($P$516:$W$525,MOD(((3-1)*$N$514+10)-1,10)+1,INT((((3-1)*$N$514+10)-1)/10)+1)))))</f>
        <v/>
      </c>
      <c r="P518" s="540" t="n"/>
      <c r="Q518" s="540" t="n"/>
      <c r="R518" s="540" t="n"/>
      <c r="S518" s="540" t="n"/>
      <c r="T518" s="540" t="n"/>
      <c r="U518" s="540" t="n"/>
      <c r="V518" s="540" t="n"/>
      <c r="W518" s="540" t="n"/>
    </row>
    <row r="519" ht="13.35" customHeight="1" s="162">
      <c r="B519" s="537">
        <f>IF(OR($D$514="",$G$514=""),"",IF($D$514="Round",IF(4=1,"Axis 1 (0°)",IF(4=2,"Axis 2 (90°)","")),IF(ISTEXT($N$515),"",IF(4&gt;$N$515,"",IF(ISTEXT($I$514),"",ROUND((4-0.5)*$I$514/$N$515,1))))))</f>
        <v/>
      </c>
      <c r="C519" s="538" t="n"/>
      <c r="D519" s="539">
        <f>IF($N$516="","",IF(OR(ISTEXT($N$514),ISTEXT($N$515),ISTEXT($N$516)),"",IF(OR(1&gt;$N$514,4&gt;$N$515,((4-1)*$N$514+1)&gt;$N$516),"",IF(INDEX($P$516:$W$525,MOD(((4-1)*$N$514+1)-1,10)+1,INT((((4-1)*$N$514+1)-1)/10)+1)="","",INDEX($P$516:$W$525,MOD(((4-1)*$N$514+1)-1,10)+1,INT((((4-1)*$N$514+1)-1)/10)+1)))))</f>
        <v/>
      </c>
      <c r="E519" s="539">
        <f>IF($N$516="","",IF(OR(ISTEXT($N$514),ISTEXT($N$515),ISTEXT($N$516)),"",IF(OR(2&gt;$N$514,4&gt;$N$515,((4-1)*$N$514+2)&gt;$N$516),"",IF(INDEX($P$516:$W$525,MOD(((4-1)*$N$514+2)-1,10)+1,INT((((4-1)*$N$514+2)-1)/10)+1)="","",INDEX($P$516:$W$525,MOD(((4-1)*$N$514+2)-1,10)+1,INT((((4-1)*$N$514+2)-1)/10)+1)))))</f>
        <v/>
      </c>
      <c r="F519" s="539">
        <f>IF($N$516="","",IF(OR(ISTEXT($N$514),ISTEXT($N$515),ISTEXT($N$516)),"",IF(OR(3&gt;$N$514,4&gt;$N$515,((4-1)*$N$514+3)&gt;$N$516),"",IF(INDEX($P$516:$W$525,MOD(((4-1)*$N$514+3)-1,10)+1,INT((((4-1)*$N$514+3)-1)/10)+1)="","",INDEX($P$516:$W$525,MOD(((4-1)*$N$514+3)-1,10)+1,INT((((4-1)*$N$514+3)-1)/10)+1)))))</f>
        <v/>
      </c>
      <c r="G519" s="539">
        <f>IF($N$516="","",IF(OR(ISTEXT($N$514),ISTEXT($N$515),ISTEXT($N$516)),"",IF(OR(4&gt;$N$514,4&gt;$N$515,((4-1)*$N$514+4)&gt;$N$516),"",IF(INDEX($P$516:$W$525,MOD(((4-1)*$N$514+4)-1,10)+1,INT((((4-1)*$N$514+4)-1)/10)+1)="","",INDEX($P$516:$W$525,MOD(((4-1)*$N$514+4)-1,10)+1,INT((((4-1)*$N$514+4)-1)/10)+1)))))</f>
        <v/>
      </c>
      <c r="H519" s="539">
        <f>IF($N$516="","",IF(OR(ISTEXT($N$514),ISTEXT($N$515),ISTEXT($N$516)),"",IF(OR(5&gt;$N$514,4&gt;$N$515,((4-1)*$N$514+5)&gt;$N$516),"",IF(INDEX($P$516:$W$525,MOD(((4-1)*$N$514+5)-1,10)+1,INT((((4-1)*$N$514+5)-1)/10)+1)="","",INDEX($P$516:$W$525,MOD(((4-1)*$N$514+5)-1,10)+1,INT((((4-1)*$N$514+5)-1)/10)+1)))))</f>
        <v/>
      </c>
      <c r="I519" s="539">
        <f>IF($N$516="","",IF(OR(ISTEXT($N$514),ISTEXT($N$515),ISTEXT($N$516)),"",IF(OR(6&gt;$N$514,4&gt;$N$515,((4-1)*$N$514+6)&gt;$N$516),"",IF(INDEX($P$516:$W$525,MOD(((4-1)*$N$514+6)-1,10)+1,INT((((4-1)*$N$514+6)-1)/10)+1)="","",INDEX($P$516:$W$525,MOD(((4-1)*$N$514+6)-1,10)+1,INT((((4-1)*$N$514+6)-1)/10)+1)))))</f>
        <v/>
      </c>
      <c r="J519" s="539">
        <f>IF($N$516="","",IF(OR(ISTEXT($N$514),ISTEXT($N$515),ISTEXT($N$516)),"",IF(OR(7&gt;$N$514,4&gt;$N$515,((4-1)*$N$514+7)&gt;$N$516),"",IF(INDEX($P$516:$W$525,MOD(((4-1)*$N$514+7)-1,10)+1,INT((((4-1)*$N$514+7)-1)/10)+1)="","",INDEX($P$516:$W$525,MOD(((4-1)*$N$514+7)-1,10)+1,INT((((4-1)*$N$514+7)-1)/10)+1)))))</f>
        <v/>
      </c>
      <c r="K519" s="539">
        <f>IF($N$516="","",IF(OR(ISTEXT($N$514),ISTEXT($N$515),ISTEXT($N$516)),"",IF(OR(8&gt;$N$514,4&gt;$N$515,((4-1)*$N$514+8)&gt;$N$516),"",IF(INDEX($P$516:$W$525,MOD(((4-1)*$N$514+8)-1,10)+1,INT((((4-1)*$N$514+8)-1)/10)+1)="","",INDEX($P$516:$W$525,MOD(((4-1)*$N$514+8)-1,10)+1,INT((((4-1)*$N$514+8)-1)/10)+1)))))</f>
        <v/>
      </c>
      <c r="L519" s="539">
        <f>IF($N$516="","",IF(OR(ISTEXT($N$514),ISTEXT($N$515),ISTEXT($N$516)),"",IF(OR(9&gt;$N$514,4&gt;$N$515,((4-1)*$N$514+9)&gt;$N$516),"",IF(INDEX($P$516:$W$525,MOD(((4-1)*$N$514+9)-1,10)+1,INT((((4-1)*$N$514+9)-1)/10)+1)="","",INDEX($P$516:$W$525,MOD(((4-1)*$N$514+9)-1,10)+1,INT((((4-1)*$N$514+9)-1)/10)+1)))))</f>
        <v/>
      </c>
      <c r="M519" s="539">
        <f>IF($N$516="","",IF(OR(ISTEXT($N$514),ISTEXT($N$515),ISTEXT($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IF(OR($D$514="",$G$514=""),"",IF($D$514="Round",IF(5=1,"Axis 1 (0°)",IF(5=2,"Axis 2 (90°)","")),IF(ISTEXT($N$515),"",IF(5&gt;$N$515,"",IF(ISTEXT($I$514),"",ROUND((5-0.5)*$I$514/$N$515,1))))))</f>
        <v/>
      </c>
      <c r="C520" s="538" t="n"/>
      <c r="D520" s="539">
        <f>IF($N$516="","",IF(OR(ISTEXT($N$514),ISTEXT($N$515),ISTEXT($N$516)),"",IF(OR(1&gt;$N$514,5&gt;$N$515,((5-1)*$N$514+1)&gt;$N$516),"",IF(INDEX($P$516:$W$525,MOD(((5-1)*$N$514+1)-1,10)+1,INT((((5-1)*$N$514+1)-1)/10)+1)="","",INDEX($P$516:$W$525,MOD(((5-1)*$N$514+1)-1,10)+1,INT((((5-1)*$N$514+1)-1)/10)+1)))))</f>
        <v/>
      </c>
      <c r="E520" s="539">
        <f>IF($N$516="","",IF(OR(ISTEXT($N$514),ISTEXT($N$515),ISTEXT($N$516)),"",IF(OR(2&gt;$N$514,5&gt;$N$515,((5-1)*$N$514+2)&gt;$N$516),"",IF(INDEX($P$516:$W$525,MOD(((5-1)*$N$514+2)-1,10)+1,INT((((5-1)*$N$514+2)-1)/10)+1)="","",INDEX($P$516:$W$525,MOD(((5-1)*$N$514+2)-1,10)+1,INT((((5-1)*$N$514+2)-1)/10)+1)))))</f>
        <v/>
      </c>
      <c r="F520" s="539">
        <f>IF($N$516="","",IF(OR(ISTEXT($N$514),ISTEXT($N$515),ISTEXT($N$516)),"",IF(OR(3&gt;$N$514,5&gt;$N$515,((5-1)*$N$514+3)&gt;$N$516),"",IF(INDEX($P$516:$W$525,MOD(((5-1)*$N$514+3)-1,10)+1,INT((((5-1)*$N$514+3)-1)/10)+1)="","",INDEX($P$516:$W$525,MOD(((5-1)*$N$514+3)-1,10)+1,INT((((5-1)*$N$514+3)-1)/10)+1)))))</f>
        <v/>
      </c>
      <c r="G520" s="539">
        <f>IF($N$516="","",IF(OR(ISTEXT($N$514),ISTEXT($N$515),ISTEXT($N$516)),"",IF(OR(4&gt;$N$514,5&gt;$N$515,((5-1)*$N$514+4)&gt;$N$516),"",IF(INDEX($P$516:$W$525,MOD(((5-1)*$N$514+4)-1,10)+1,INT((((5-1)*$N$514+4)-1)/10)+1)="","",INDEX($P$516:$W$525,MOD(((5-1)*$N$514+4)-1,10)+1,INT((((5-1)*$N$514+4)-1)/10)+1)))))</f>
        <v/>
      </c>
      <c r="H520" s="539">
        <f>IF($N$516="","",IF(OR(ISTEXT($N$514),ISTEXT($N$515),ISTEXT($N$516)),"",IF(OR(5&gt;$N$514,5&gt;$N$515,((5-1)*$N$514+5)&gt;$N$516),"",IF(INDEX($P$516:$W$525,MOD(((5-1)*$N$514+5)-1,10)+1,INT((((5-1)*$N$514+5)-1)/10)+1)="","",INDEX($P$516:$W$525,MOD(((5-1)*$N$514+5)-1,10)+1,INT((((5-1)*$N$514+5)-1)/10)+1)))))</f>
        <v/>
      </c>
      <c r="I520" s="539">
        <f>IF($N$516="","",IF(OR(ISTEXT($N$514),ISTEXT($N$515),ISTEXT($N$516)),"",IF(OR(6&gt;$N$514,5&gt;$N$515,((5-1)*$N$514+6)&gt;$N$516),"",IF(INDEX($P$516:$W$525,MOD(((5-1)*$N$514+6)-1,10)+1,INT((((5-1)*$N$514+6)-1)/10)+1)="","",INDEX($P$516:$W$525,MOD(((5-1)*$N$514+6)-1,10)+1,INT((((5-1)*$N$514+6)-1)/10)+1)))))</f>
        <v/>
      </c>
      <c r="J520" s="539">
        <f>IF($N$516="","",IF(OR(ISTEXT($N$514),ISTEXT($N$515),ISTEXT($N$516)),"",IF(OR(7&gt;$N$514,5&gt;$N$515,((5-1)*$N$514+7)&gt;$N$516),"",IF(INDEX($P$516:$W$525,MOD(((5-1)*$N$514+7)-1,10)+1,INT((((5-1)*$N$514+7)-1)/10)+1)="","",INDEX($P$516:$W$525,MOD(((5-1)*$N$514+7)-1,10)+1,INT((((5-1)*$N$514+7)-1)/10)+1)))))</f>
        <v/>
      </c>
      <c r="K520" s="539">
        <f>IF($N$516="","",IF(OR(ISTEXT($N$514),ISTEXT($N$515),ISTEXT($N$516)),"",IF(OR(8&gt;$N$514,5&gt;$N$515,((5-1)*$N$514+8)&gt;$N$516),"",IF(INDEX($P$516:$W$525,MOD(((5-1)*$N$514+8)-1,10)+1,INT((((5-1)*$N$514+8)-1)/10)+1)="","",INDEX($P$516:$W$525,MOD(((5-1)*$N$514+8)-1,10)+1,INT((((5-1)*$N$514+8)-1)/10)+1)))))</f>
        <v/>
      </c>
      <c r="L520" s="539">
        <f>IF($N$516="","",IF(OR(ISTEXT($N$514),ISTEXT($N$515),ISTEXT($N$516)),"",IF(OR(9&gt;$N$514,5&gt;$N$515,((5-1)*$N$514+9)&gt;$N$516),"",IF(INDEX($P$516:$W$525,MOD(((5-1)*$N$514+9)-1,10)+1,INT((((5-1)*$N$514+9)-1)/10)+1)="","",INDEX($P$516:$W$525,MOD(((5-1)*$N$514+9)-1,10)+1,INT((((5-1)*$N$514+9)-1)/10)+1)))))</f>
        <v/>
      </c>
      <c r="M520" s="539">
        <f>IF($N$516="","",IF(OR(ISTEXT($N$514),ISTEXT($N$515),ISTEXT($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IF(OR($D$514="",$G$514=""),"",IF($D$514="Round",IF(6=1,"Axis 1 (0°)",IF(6=2,"Axis 2 (90°)","")),IF(ISTEXT($N$515),"",IF(6&gt;$N$515,"",IF(ISTEXT($I$514),"",ROUND((6-0.5)*$I$514/$N$515,1))))))</f>
        <v/>
      </c>
      <c r="C521" s="538" t="n"/>
      <c r="D521" s="539">
        <f>IF($N$516="","",IF(OR(ISTEXT($N$514),ISTEXT($N$515),ISTEXT($N$516)),"",IF(OR(1&gt;$N$514,6&gt;$N$515,((6-1)*$N$514+1)&gt;$N$516),"",IF(INDEX($P$516:$W$525,MOD(((6-1)*$N$514+1)-1,10)+1,INT((((6-1)*$N$514+1)-1)/10)+1)="","",INDEX($P$516:$W$525,MOD(((6-1)*$N$514+1)-1,10)+1,INT((((6-1)*$N$514+1)-1)/10)+1)))))</f>
        <v/>
      </c>
      <c r="E521" s="539">
        <f>IF($N$516="","",IF(OR(ISTEXT($N$514),ISTEXT($N$515),ISTEXT($N$516)),"",IF(OR(2&gt;$N$514,6&gt;$N$515,((6-1)*$N$514+2)&gt;$N$516),"",IF(INDEX($P$516:$W$525,MOD(((6-1)*$N$514+2)-1,10)+1,INT((((6-1)*$N$514+2)-1)/10)+1)="","",INDEX($P$516:$W$525,MOD(((6-1)*$N$514+2)-1,10)+1,INT((((6-1)*$N$514+2)-1)/10)+1)))))</f>
        <v/>
      </c>
      <c r="F521" s="539">
        <f>IF($N$516="","",IF(OR(ISTEXT($N$514),ISTEXT($N$515),ISTEXT($N$516)),"",IF(OR(3&gt;$N$514,6&gt;$N$515,((6-1)*$N$514+3)&gt;$N$516),"",IF(INDEX($P$516:$W$525,MOD(((6-1)*$N$514+3)-1,10)+1,INT((((6-1)*$N$514+3)-1)/10)+1)="","",INDEX($P$516:$W$525,MOD(((6-1)*$N$514+3)-1,10)+1,INT((((6-1)*$N$514+3)-1)/10)+1)))))</f>
        <v/>
      </c>
      <c r="G521" s="539">
        <f>IF($N$516="","",IF(OR(ISTEXT($N$514),ISTEXT($N$515),ISTEXT($N$516)),"",IF(OR(4&gt;$N$514,6&gt;$N$515,((6-1)*$N$514+4)&gt;$N$516),"",IF(INDEX($P$516:$W$525,MOD(((6-1)*$N$514+4)-1,10)+1,INT((((6-1)*$N$514+4)-1)/10)+1)="","",INDEX($P$516:$W$525,MOD(((6-1)*$N$514+4)-1,10)+1,INT((((6-1)*$N$514+4)-1)/10)+1)))))</f>
        <v/>
      </c>
      <c r="H521" s="539">
        <f>IF($N$516="","",IF(OR(ISTEXT($N$514),ISTEXT($N$515),ISTEXT($N$516)),"",IF(OR(5&gt;$N$514,6&gt;$N$515,((6-1)*$N$514+5)&gt;$N$516),"",IF(INDEX($P$516:$W$525,MOD(((6-1)*$N$514+5)-1,10)+1,INT((((6-1)*$N$514+5)-1)/10)+1)="","",INDEX($P$516:$W$525,MOD(((6-1)*$N$514+5)-1,10)+1,INT((((6-1)*$N$514+5)-1)/10)+1)))))</f>
        <v/>
      </c>
      <c r="I521" s="539">
        <f>IF($N$516="","",IF(OR(ISTEXT($N$514),ISTEXT($N$515),ISTEXT($N$516)),"",IF(OR(6&gt;$N$514,6&gt;$N$515,((6-1)*$N$514+6)&gt;$N$516),"",IF(INDEX($P$516:$W$525,MOD(((6-1)*$N$514+6)-1,10)+1,INT((((6-1)*$N$514+6)-1)/10)+1)="","",INDEX($P$516:$W$525,MOD(((6-1)*$N$514+6)-1,10)+1,INT((((6-1)*$N$514+6)-1)/10)+1)))))</f>
        <v/>
      </c>
      <c r="J521" s="539">
        <f>IF($N$516="","",IF(OR(ISTEXT($N$514),ISTEXT($N$515),ISTEXT($N$516)),"",IF(OR(7&gt;$N$514,6&gt;$N$515,((6-1)*$N$514+7)&gt;$N$516),"",IF(INDEX($P$516:$W$525,MOD(((6-1)*$N$514+7)-1,10)+1,INT((((6-1)*$N$514+7)-1)/10)+1)="","",INDEX($P$516:$W$525,MOD(((6-1)*$N$514+7)-1,10)+1,INT((((6-1)*$N$514+7)-1)/10)+1)))))</f>
        <v/>
      </c>
      <c r="K521" s="539">
        <f>IF($N$516="","",IF(OR(ISTEXT($N$514),ISTEXT($N$515),ISTEXT($N$516)),"",IF(OR(8&gt;$N$514,6&gt;$N$515,((6-1)*$N$514+8)&gt;$N$516),"",IF(INDEX($P$516:$W$525,MOD(((6-1)*$N$514+8)-1,10)+1,INT((((6-1)*$N$514+8)-1)/10)+1)="","",INDEX($P$516:$W$525,MOD(((6-1)*$N$514+8)-1,10)+1,INT((((6-1)*$N$514+8)-1)/10)+1)))))</f>
        <v/>
      </c>
      <c r="L521" s="539">
        <f>IF($N$516="","",IF(OR(ISTEXT($N$514),ISTEXT($N$515),ISTEXT($N$516)),"",IF(OR(9&gt;$N$514,6&gt;$N$515,((6-1)*$N$514+9)&gt;$N$516),"",IF(INDEX($P$516:$W$525,MOD(((6-1)*$N$514+9)-1,10)+1,INT((((6-1)*$N$514+9)-1)/10)+1)="","",INDEX($P$516:$W$525,MOD(((6-1)*$N$514+9)-1,10)+1,INT((((6-1)*$N$514+9)-1)/10)+1)))))</f>
        <v/>
      </c>
      <c r="M521" s="539">
        <f>IF($N$516="","",IF(OR(ISTEXT($N$514),ISTEXT($N$515),ISTEXT($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IF(OR($D$514="",$G$514=""),"",IF($D$514="Round",IF(7=1,"Axis 1 (0°)",IF(7=2,"Axis 2 (90°)","")),IF(ISTEXT($N$515),"",IF(7&gt;$N$515,"",IF(ISTEXT($I$514),"",ROUND((7-0.5)*$I$514/$N$515,1))))))</f>
        <v/>
      </c>
      <c r="C522" s="538" t="n"/>
      <c r="D522" s="539">
        <f>IF($N$516="","",IF(OR(ISTEXT($N$514),ISTEXT($N$515),ISTEXT($N$516)),"",IF(OR(1&gt;$N$514,7&gt;$N$515,((7-1)*$N$514+1)&gt;$N$516),"",IF(INDEX($P$516:$W$525,MOD(((7-1)*$N$514+1)-1,10)+1,INT((((7-1)*$N$514+1)-1)/10)+1)="","",INDEX($P$516:$W$525,MOD(((7-1)*$N$514+1)-1,10)+1,INT((((7-1)*$N$514+1)-1)/10)+1)))))</f>
        <v/>
      </c>
      <c r="E522" s="539">
        <f>IF($N$516="","",IF(OR(ISTEXT($N$514),ISTEXT($N$515),ISTEXT($N$516)),"",IF(OR(2&gt;$N$514,7&gt;$N$515,((7-1)*$N$514+2)&gt;$N$516),"",IF(INDEX($P$516:$W$525,MOD(((7-1)*$N$514+2)-1,10)+1,INT((((7-1)*$N$514+2)-1)/10)+1)="","",INDEX($P$516:$W$525,MOD(((7-1)*$N$514+2)-1,10)+1,INT((((7-1)*$N$514+2)-1)/10)+1)))))</f>
        <v/>
      </c>
      <c r="F522" s="539">
        <f>IF($N$516="","",IF(OR(ISTEXT($N$514),ISTEXT($N$515),ISTEXT($N$516)),"",IF(OR(3&gt;$N$514,7&gt;$N$515,((7-1)*$N$514+3)&gt;$N$516),"",IF(INDEX($P$516:$W$525,MOD(((7-1)*$N$514+3)-1,10)+1,INT((((7-1)*$N$514+3)-1)/10)+1)="","",INDEX($P$516:$W$525,MOD(((7-1)*$N$514+3)-1,10)+1,INT((((7-1)*$N$514+3)-1)/10)+1)))))</f>
        <v/>
      </c>
      <c r="G522" s="539">
        <f>IF($N$516="","",IF(OR(ISTEXT($N$514),ISTEXT($N$515),ISTEXT($N$516)),"",IF(OR(4&gt;$N$514,7&gt;$N$515,((7-1)*$N$514+4)&gt;$N$516),"",IF(INDEX($P$516:$W$525,MOD(((7-1)*$N$514+4)-1,10)+1,INT((((7-1)*$N$514+4)-1)/10)+1)="","",INDEX($P$516:$W$525,MOD(((7-1)*$N$514+4)-1,10)+1,INT((((7-1)*$N$514+4)-1)/10)+1)))))</f>
        <v/>
      </c>
      <c r="H522" s="539">
        <f>IF($N$516="","",IF(OR(ISTEXT($N$514),ISTEXT($N$515),ISTEXT($N$516)),"",IF(OR(5&gt;$N$514,7&gt;$N$515,((7-1)*$N$514+5)&gt;$N$516),"",IF(INDEX($P$516:$W$525,MOD(((7-1)*$N$514+5)-1,10)+1,INT((((7-1)*$N$514+5)-1)/10)+1)="","",INDEX($P$516:$W$525,MOD(((7-1)*$N$514+5)-1,10)+1,INT((((7-1)*$N$514+5)-1)/10)+1)))))</f>
        <v/>
      </c>
      <c r="I522" s="539">
        <f>IF($N$516="","",IF(OR(ISTEXT($N$514),ISTEXT($N$515),ISTEXT($N$516)),"",IF(OR(6&gt;$N$514,7&gt;$N$515,((7-1)*$N$514+6)&gt;$N$516),"",IF(INDEX($P$516:$W$525,MOD(((7-1)*$N$514+6)-1,10)+1,INT((((7-1)*$N$514+6)-1)/10)+1)="","",INDEX($P$516:$W$525,MOD(((7-1)*$N$514+6)-1,10)+1,INT((((7-1)*$N$514+6)-1)/10)+1)))))</f>
        <v/>
      </c>
      <c r="J522" s="539">
        <f>IF($N$516="","",IF(OR(ISTEXT($N$514),ISTEXT($N$515),ISTEXT($N$516)),"",IF(OR(7&gt;$N$514,7&gt;$N$515,((7-1)*$N$514+7)&gt;$N$516),"",IF(INDEX($P$516:$W$525,MOD(((7-1)*$N$514+7)-1,10)+1,INT((((7-1)*$N$514+7)-1)/10)+1)="","",INDEX($P$516:$W$525,MOD(((7-1)*$N$514+7)-1,10)+1,INT((((7-1)*$N$514+7)-1)/10)+1)))))</f>
        <v/>
      </c>
      <c r="K522" s="539">
        <f>IF($N$516="","",IF(OR(ISTEXT($N$514),ISTEXT($N$515),ISTEXT($N$516)),"",IF(OR(8&gt;$N$514,7&gt;$N$515,((7-1)*$N$514+8)&gt;$N$516),"",IF(INDEX($P$516:$W$525,MOD(((7-1)*$N$514+8)-1,10)+1,INT((((7-1)*$N$514+8)-1)/10)+1)="","",INDEX($P$516:$W$525,MOD(((7-1)*$N$514+8)-1,10)+1,INT((((7-1)*$N$514+8)-1)/10)+1)))))</f>
        <v/>
      </c>
      <c r="L522" s="539">
        <f>IF($N$516="","",IF(OR(ISTEXT($N$514),ISTEXT($N$515),ISTEXT($N$516)),"",IF(OR(9&gt;$N$514,7&gt;$N$515,((7-1)*$N$514+9)&gt;$N$516),"",IF(INDEX($P$516:$W$525,MOD(((7-1)*$N$514+9)-1,10)+1,INT((((7-1)*$N$514+9)-1)/10)+1)="","",INDEX($P$516:$W$525,MOD(((7-1)*$N$514+9)-1,10)+1,INT((((7-1)*$N$514+9)-1)/10)+1)))))</f>
        <v/>
      </c>
      <c r="M522" s="539">
        <f>IF($N$516="","",IF(OR(ISTEXT($N$514),ISTEXT($N$515),ISTEXT($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IF(OR($D$514="",$G$514=""),"",IF($D$514="Round",IF(8=1,"Axis 1 (0°)",IF(8=2,"Axis 2 (90°)","")),IF(ISTEXT($N$515),"",IF(8&gt;$N$515,"",IF(ISTEXT($I$514),"",ROUND((8-0.5)*$I$514/$N$515,1))))))</f>
        <v/>
      </c>
      <c r="C523" s="538" t="n"/>
      <c r="D523" s="539">
        <f>IF($N$516="","",IF(OR(ISTEXT($N$514),ISTEXT($N$515),ISTEXT($N$516)),"",IF(OR(1&gt;$N$514,8&gt;$N$515,((8-1)*$N$514+1)&gt;$N$516),"",IF(INDEX($P$516:$W$525,MOD(((8-1)*$N$514+1)-1,10)+1,INT((((8-1)*$N$514+1)-1)/10)+1)="","",INDEX($P$516:$W$525,MOD(((8-1)*$N$514+1)-1,10)+1,INT((((8-1)*$N$514+1)-1)/10)+1)))))</f>
        <v/>
      </c>
      <c r="E523" s="539">
        <f>IF($N$516="","",IF(OR(ISTEXT($N$514),ISTEXT($N$515),ISTEXT($N$516)),"",IF(OR(2&gt;$N$514,8&gt;$N$515,((8-1)*$N$514+2)&gt;$N$516),"",IF(INDEX($P$516:$W$525,MOD(((8-1)*$N$514+2)-1,10)+1,INT((((8-1)*$N$514+2)-1)/10)+1)="","",INDEX($P$516:$W$525,MOD(((8-1)*$N$514+2)-1,10)+1,INT((((8-1)*$N$514+2)-1)/10)+1)))))</f>
        <v/>
      </c>
      <c r="F523" s="539">
        <f>IF($N$516="","",IF(OR(ISTEXT($N$514),ISTEXT($N$515),ISTEXT($N$516)),"",IF(OR(3&gt;$N$514,8&gt;$N$515,((8-1)*$N$514+3)&gt;$N$516),"",IF(INDEX($P$516:$W$525,MOD(((8-1)*$N$514+3)-1,10)+1,INT((((8-1)*$N$514+3)-1)/10)+1)="","",INDEX($P$516:$W$525,MOD(((8-1)*$N$514+3)-1,10)+1,INT((((8-1)*$N$514+3)-1)/10)+1)))))</f>
        <v/>
      </c>
      <c r="G523" s="539">
        <f>IF($N$516="","",IF(OR(ISTEXT($N$514),ISTEXT($N$515),ISTEXT($N$516)),"",IF(OR(4&gt;$N$514,8&gt;$N$515,((8-1)*$N$514+4)&gt;$N$516),"",IF(INDEX($P$516:$W$525,MOD(((8-1)*$N$514+4)-1,10)+1,INT((((8-1)*$N$514+4)-1)/10)+1)="","",INDEX($P$516:$W$525,MOD(((8-1)*$N$514+4)-1,10)+1,INT((((8-1)*$N$514+4)-1)/10)+1)))))</f>
        <v/>
      </c>
      <c r="H523" s="539">
        <f>IF($N$516="","",IF(OR(ISTEXT($N$514),ISTEXT($N$515),ISTEXT($N$516)),"",IF(OR(5&gt;$N$514,8&gt;$N$515,((8-1)*$N$514+5)&gt;$N$516),"",IF(INDEX($P$516:$W$525,MOD(((8-1)*$N$514+5)-1,10)+1,INT((((8-1)*$N$514+5)-1)/10)+1)="","",INDEX($P$516:$W$525,MOD(((8-1)*$N$514+5)-1,10)+1,INT((((8-1)*$N$514+5)-1)/10)+1)))))</f>
        <v/>
      </c>
      <c r="I523" s="539">
        <f>IF($N$516="","",IF(OR(ISTEXT($N$514),ISTEXT($N$515),ISTEXT($N$516)),"",IF(OR(6&gt;$N$514,8&gt;$N$515,((8-1)*$N$514+6)&gt;$N$516),"",IF(INDEX($P$516:$W$525,MOD(((8-1)*$N$514+6)-1,10)+1,INT((((8-1)*$N$514+6)-1)/10)+1)="","",INDEX($P$516:$W$525,MOD(((8-1)*$N$514+6)-1,10)+1,INT((((8-1)*$N$514+6)-1)/10)+1)))))</f>
        <v/>
      </c>
      <c r="J523" s="539">
        <f>IF($N$516="","",IF(OR(ISTEXT($N$514),ISTEXT($N$515),ISTEXT($N$516)),"",IF(OR(7&gt;$N$514,8&gt;$N$515,((8-1)*$N$514+7)&gt;$N$516),"",IF(INDEX($P$516:$W$525,MOD(((8-1)*$N$514+7)-1,10)+1,INT((((8-1)*$N$514+7)-1)/10)+1)="","",INDEX($P$516:$W$525,MOD(((8-1)*$N$514+7)-1,10)+1,INT((((8-1)*$N$514+7)-1)/10)+1)))))</f>
        <v/>
      </c>
      <c r="K523" s="539">
        <f>IF($N$516="","",IF(OR(ISTEXT($N$514),ISTEXT($N$515),ISTEXT($N$516)),"",IF(OR(8&gt;$N$514,8&gt;$N$515,((8-1)*$N$514+8)&gt;$N$516),"",IF(INDEX($P$516:$W$525,MOD(((8-1)*$N$514+8)-1,10)+1,INT((((8-1)*$N$514+8)-1)/10)+1)="","",INDEX($P$516:$W$525,MOD(((8-1)*$N$514+8)-1,10)+1,INT((((8-1)*$N$514+8)-1)/10)+1)))))</f>
        <v/>
      </c>
      <c r="L523" s="539">
        <f>IF($N$516="","",IF(OR(ISTEXT($N$514),ISTEXT($N$515),ISTEXT($N$516)),"",IF(OR(9&gt;$N$514,8&gt;$N$515,((8-1)*$N$514+9)&gt;$N$516),"",IF(INDEX($P$516:$W$525,MOD(((8-1)*$N$514+9)-1,10)+1,INT((((8-1)*$N$514+9)-1)/10)+1)="","",INDEX($P$516:$W$525,MOD(((8-1)*$N$514+9)-1,10)+1,INT((((8-1)*$N$514+9)-1)/10)+1)))))</f>
        <v/>
      </c>
      <c r="M523" s="539">
        <f>IF($N$516="","",IF(OR(ISTEXT($N$514),ISTEXT($N$515),ISTEXT($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IF($G$529="","",IF($D$529="Round",$G$529&amp;""" dia",$G$529&amp;""" x "&amp;$I$529&amp;""""))</f>
        <v/>
      </c>
      <c r="G527" s="173" t="n"/>
      <c r="H527" s="525">
        <f>IF(OR($D$529="",$G$529=""),"",IF($D$529="Round",IF(ISTEXT($G$529),"",ROUND(PI()*(($G$529-2*N($K$529))/2)^2/144,3)),IF($I$529="","",IF(OR(ISTEXT($G$529),ISTEXT($I$529)),"",ROUND(($G$529-2*N($K$529))*($I$529-2*N($K$529))/144,3)))))</f>
        <v/>
      </c>
      <c r="I527" s="189" t="n"/>
      <c r="J527" s="189" t="n"/>
      <c r="K527" s="189">
        <f>IF(N(J527)*N(H527)=0,"",ROUND(N(J527)*N(H527),0))</f>
        <v/>
      </c>
      <c r="L527" s="189">
        <f>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IF($N$529="","",IF($D$529="Round",$N$529&amp;" x 2 axes",IF($N$530="","",$N$529&amp;" x "&amp;$N$530)))</f>
        <v/>
      </c>
      <c r="N529" s="534">
        <f>IF(OR($D$529="",$G$529=""),"",IF($D$529="Round",IF(ISTEXT($G$529),"",IF($G$529&lt;=9,6,IF($G$529&lt;=12,8,10))),IF(ISTEXT($G$529),"",IF($G$529&lt;12,2,MIN(10,MAX(3,ROUNDUP($G$529/6,0)))))))</f>
        <v/>
      </c>
      <c r="P529" s="473" t="inlineStr">
        <is>
          <t>Quick entry – type readings in order (row by row of the grid), down this column then the next:</t>
        </is>
      </c>
    </row>
    <row r="530" ht="13.35" customHeight="1" s="162">
      <c r="B530" s="535" t="inlineStr">
        <is>
          <t>Depth↓ Pos→ (in)</t>
        </is>
      </c>
      <c r="C530" s="414" t="n"/>
      <c r="D530" s="535">
        <f>IF(ISTEXT($N$529),"",IF(OR($D$529="",$G$529="",1&gt;$N$529),"",IF($D$529="Round",IF(ISTEXT($G$529),"",ROUND(IF(1&lt;=$N$529/2,$G$529/2*(1-SQRT(($N$529-2*1+1)/$N$529)),$G$529-$G$529/2*(1-SQRT(($N$529-2*($N$529-1+1)+1)/$N$529))),1)),IF(ISTEXT($G$529),"",ROUND((1-0.5)*$G$529/$N$529,1)))))</f>
        <v/>
      </c>
      <c r="E530" s="535">
        <f>IF(ISTEXT($N$529),"",IF(OR($D$529="",$G$529="",2&gt;$N$529),"",IF($D$529="Round",IF(ISTEXT($G$529),"",ROUND(IF(2&lt;=$N$529/2,$G$529/2*(1-SQRT(($N$529-2*2+1)/$N$529)),$G$529-$G$529/2*(1-SQRT(($N$529-2*($N$529-2+1)+1)/$N$529))),1)),IF(ISTEXT($G$529),"",ROUND((2-0.5)*$G$529/$N$529,1)))))</f>
        <v/>
      </c>
      <c r="F530" s="535">
        <f>IF(ISTEXT($N$529),"",IF(OR($D$529="",$G$529="",3&gt;$N$529),"",IF($D$529="Round",IF(ISTEXT($G$529),"",ROUND(IF(3&lt;=$N$529/2,$G$529/2*(1-SQRT(($N$529-2*3+1)/$N$529)),$G$529-$G$529/2*(1-SQRT(($N$529-2*($N$529-3+1)+1)/$N$529))),1)),IF(ISTEXT($G$529),"",ROUND((3-0.5)*$G$529/$N$529,1)))))</f>
        <v/>
      </c>
      <c r="G530" s="535">
        <f>IF(ISTEXT($N$529),"",IF(OR($D$529="",$G$529="",4&gt;$N$529),"",IF($D$529="Round",IF(ISTEXT($G$529),"",ROUND(IF(4&lt;=$N$529/2,$G$529/2*(1-SQRT(($N$529-2*4+1)/$N$529)),$G$529-$G$529/2*(1-SQRT(($N$529-2*($N$529-4+1)+1)/$N$529))),1)),IF(ISTEXT($G$529),"",ROUND((4-0.5)*$G$529/$N$529,1)))))</f>
        <v/>
      </c>
      <c r="H530" s="535">
        <f>IF(ISTEXT($N$529),"",IF(OR($D$529="",$G$529="",5&gt;$N$529),"",IF($D$529="Round",IF(ISTEXT($G$529),"",ROUND(IF(5&lt;=$N$529/2,$G$529/2*(1-SQRT(($N$529-2*5+1)/$N$529)),$G$529-$G$529/2*(1-SQRT(($N$529-2*($N$529-5+1)+1)/$N$529))),1)),IF(ISTEXT($G$529),"",ROUND((5-0.5)*$G$529/$N$529,1)))))</f>
        <v/>
      </c>
      <c r="I530" s="535">
        <f>IF(ISTEXT($N$529),"",IF(OR($D$529="",$G$529="",6&gt;$N$529),"",IF($D$529="Round",IF(ISTEXT($G$529),"",ROUND(IF(6&lt;=$N$529/2,$G$529/2*(1-SQRT(($N$529-2*6+1)/$N$529)),$G$529-$G$529/2*(1-SQRT(($N$529-2*($N$529-6+1)+1)/$N$529))),1)),IF(ISTEXT($G$529),"",ROUND((6-0.5)*$G$529/$N$529,1)))))</f>
        <v/>
      </c>
      <c r="J530" s="535">
        <f>IF(ISTEXT($N$529),"",IF(OR($D$529="",$G$529="",7&gt;$N$529),"",IF($D$529="Round",IF(ISTEXT($G$529),"",ROUND(IF(7&lt;=$N$529/2,$G$529/2*(1-SQRT(($N$529-2*7+1)/$N$529)),$G$529-$G$529/2*(1-SQRT(($N$529-2*($N$529-7+1)+1)/$N$529))),1)),IF(ISTEXT($G$529),"",ROUND((7-0.5)*$G$529/$N$529,1)))))</f>
        <v/>
      </c>
      <c r="K530" s="535">
        <f>IF(ISTEXT($N$529),"",IF(OR($D$529="",$G$529="",8&gt;$N$529),"",IF($D$529="Round",IF(ISTEXT($G$529),"",ROUND(IF(8&lt;=$N$529/2,$G$529/2*(1-SQRT(($N$529-2*8+1)/$N$529)),$G$529-$G$529/2*(1-SQRT(($N$529-2*($N$529-8+1)+1)/$N$529))),1)),IF(ISTEXT($G$529),"",ROUND((8-0.5)*$G$529/$N$529,1)))))</f>
        <v/>
      </c>
      <c r="L530" s="535">
        <f>IF(ISTEXT($N$529),"",IF(OR($D$529="",$G$529="",9&gt;$N$529),"",IF($D$529="Round",IF(ISTEXT($G$529),"",ROUND(IF(9&lt;=$N$529/2,$G$529/2*(1-SQRT(($N$529-2*9+1)/$N$529)),$G$529-$G$529/2*(1-SQRT(($N$529-2*($N$529-9+1)+1)/$N$529))),1)),IF(ISTEXT($G$529),"",ROUND((9-0.5)*$G$529/$N$529,1)))))</f>
        <v/>
      </c>
      <c r="M530" s="535">
        <f>IF(ISTEXT($N$529),"",IF(OR($D$529="",$G$529="",10&gt;$N$529),"",IF($D$529="Round",IF(ISTEXT($G$529),"",ROUND(IF(10&lt;=$N$529/2,$G$529/2*(1-SQRT(($N$529-2*10+1)/$N$529)),$G$529-$G$529/2*(1-SQRT(($N$529-2*($N$529-10+1)+1)/$N$529))),1)),IF(ISTEXT($G$529),"",ROUND((10-0.5)*$G$529/$N$529,1)))))</f>
        <v/>
      </c>
      <c r="N530" s="534">
        <f>IF(OR($D$529="",$G$529=""),"",IF($D$529="Round",2,IF($I$529="","",IF(ISTEXT($I$529),"",IF($I$529&lt;12,2,MIN(8,MAX(3,ROUNDUP($I$529/6,0))))))))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IF(OR($D$529="",$G$529=""),"",IF($D$529="Round",IF(1=1,"Axis 1 (0°)",IF(1=2,"Axis 2 (90°)","")),IF(ISTEXT($N$530),"",IF(1&gt;$N$530,"",IF(ISTEXT($I$529),"",ROUND((1-0.5)*$I$529/$N$530,1))))))</f>
        <v/>
      </c>
      <c r="C531" s="538" t="n"/>
      <c r="D531" s="539">
        <f>IF($N$531="","",IF(OR(ISTEXT($N$529),ISTEXT($N$530),ISTEXT($N$531)),"",IF(OR(1&gt;$N$529,1&gt;$N$530,((1-1)*$N$529+1)&gt;$N$531),"",IF(INDEX($P$531:$W$540,MOD(((1-1)*$N$529+1)-1,10)+1,INT((((1-1)*$N$529+1)-1)/10)+1)="","",INDEX($P$531:$W$540,MOD(((1-1)*$N$529+1)-1,10)+1,INT((((1-1)*$N$529+1)-1)/10)+1)))))</f>
        <v/>
      </c>
      <c r="E531" s="539">
        <f>IF($N$531="","",IF(OR(ISTEXT($N$529),ISTEXT($N$530),ISTEXT($N$531)),"",IF(OR(2&gt;$N$529,1&gt;$N$530,((1-1)*$N$529+2)&gt;$N$531),"",IF(INDEX($P$531:$W$540,MOD(((1-1)*$N$529+2)-1,10)+1,INT((((1-1)*$N$529+2)-1)/10)+1)="","",INDEX($P$531:$W$540,MOD(((1-1)*$N$529+2)-1,10)+1,INT((((1-1)*$N$529+2)-1)/10)+1)))))</f>
        <v/>
      </c>
      <c r="F531" s="539">
        <f>IF($N$531="","",IF(OR(ISTEXT($N$529),ISTEXT($N$530),ISTEXT($N$531)),"",IF(OR(3&gt;$N$529,1&gt;$N$530,((1-1)*$N$529+3)&gt;$N$531),"",IF(INDEX($P$531:$W$540,MOD(((1-1)*$N$529+3)-1,10)+1,INT((((1-1)*$N$529+3)-1)/10)+1)="","",INDEX($P$531:$W$540,MOD(((1-1)*$N$529+3)-1,10)+1,INT((((1-1)*$N$529+3)-1)/10)+1)))))</f>
        <v/>
      </c>
      <c r="G531" s="539">
        <f>IF($N$531="","",IF(OR(ISTEXT($N$529),ISTEXT($N$530),ISTEXT($N$531)),"",IF(OR(4&gt;$N$529,1&gt;$N$530,((1-1)*$N$529+4)&gt;$N$531),"",IF(INDEX($P$531:$W$540,MOD(((1-1)*$N$529+4)-1,10)+1,INT((((1-1)*$N$529+4)-1)/10)+1)="","",INDEX($P$531:$W$540,MOD(((1-1)*$N$529+4)-1,10)+1,INT((((1-1)*$N$529+4)-1)/10)+1)))))</f>
        <v/>
      </c>
      <c r="H531" s="539">
        <f>IF($N$531="","",IF(OR(ISTEXT($N$529),ISTEXT($N$530),ISTEXT($N$531)),"",IF(OR(5&gt;$N$529,1&gt;$N$530,((1-1)*$N$529+5)&gt;$N$531),"",IF(INDEX($P$531:$W$540,MOD(((1-1)*$N$529+5)-1,10)+1,INT((((1-1)*$N$529+5)-1)/10)+1)="","",INDEX($P$531:$W$540,MOD(((1-1)*$N$529+5)-1,10)+1,INT((((1-1)*$N$529+5)-1)/10)+1)))))</f>
        <v/>
      </c>
      <c r="I531" s="539">
        <f>IF($N$531="","",IF(OR(ISTEXT($N$529),ISTEXT($N$530),ISTEXT($N$531)),"",IF(OR(6&gt;$N$529,1&gt;$N$530,((1-1)*$N$529+6)&gt;$N$531),"",IF(INDEX($P$531:$W$540,MOD(((1-1)*$N$529+6)-1,10)+1,INT((((1-1)*$N$529+6)-1)/10)+1)="","",INDEX($P$531:$W$540,MOD(((1-1)*$N$529+6)-1,10)+1,INT((((1-1)*$N$529+6)-1)/10)+1)))))</f>
        <v/>
      </c>
      <c r="J531" s="539">
        <f>IF($N$531="","",IF(OR(ISTEXT($N$529),ISTEXT($N$530),ISTEXT($N$531)),"",IF(OR(7&gt;$N$529,1&gt;$N$530,((1-1)*$N$529+7)&gt;$N$531),"",IF(INDEX($P$531:$W$540,MOD(((1-1)*$N$529+7)-1,10)+1,INT((((1-1)*$N$529+7)-1)/10)+1)="","",INDEX($P$531:$W$540,MOD(((1-1)*$N$529+7)-1,10)+1,INT((((1-1)*$N$529+7)-1)/10)+1)))))</f>
        <v/>
      </c>
      <c r="K531" s="539">
        <f>IF($N$531="","",IF(OR(ISTEXT($N$529),ISTEXT($N$530),ISTEXT($N$531)),"",IF(OR(8&gt;$N$529,1&gt;$N$530,((1-1)*$N$529+8)&gt;$N$531),"",IF(INDEX($P$531:$W$540,MOD(((1-1)*$N$529+8)-1,10)+1,INT((((1-1)*$N$529+8)-1)/10)+1)="","",INDEX($P$531:$W$540,MOD(((1-1)*$N$529+8)-1,10)+1,INT((((1-1)*$N$529+8)-1)/10)+1)))))</f>
        <v/>
      </c>
      <c r="L531" s="539">
        <f>IF($N$531="","",IF(OR(ISTEXT($N$529),ISTEXT($N$530),ISTEXT($N$531)),"",IF(OR(9&gt;$N$529,1&gt;$N$530,((1-1)*$N$529+9)&gt;$N$531),"",IF(INDEX($P$531:$W$540,MOD(((1-1)*$N$529+9)-1,10)+1,INT((((1-1)*$N$529+9)-1)/10)+1)="","",INDEX($P$531:$W$540,MOD(((1-1)*$N$529+9)-1,10)+1,INT((((1-1)*$N$529+9)-1)/10)+1)))))</f>
        <v/>
      </c>
      <c r="M531" s="539">
        <f>IF($N$531="","",IF(OR(ISTEXT($N$529),ISTEXT($N$530),ISTEXT($N$531)),"",IF(OR(10&gt;$N$529,1&gt;$N$530,((1-1)*$N$529+10)&gt;$N$531),"",IF(INDEX($P$531:$W$540,MOD(((1-1)*$N$529+10)-1,10)+1,INT((((1-1)*$N$529+10)-1)/10)+1)="","",INDEX($P$531:$W$540,MOD(((1-1)*$N$529+10)-1,10)+1,INT((((1-1)*$N$529+10)-1)/10)+1)))))</f>
        <v/>
      </c>
      <c r="N531" s="534">
        <f>IF(OR(N529="",N530=""),"",IF(OR(ISTEXT(N529),ISTEXT(N530)),"",N529*N530))</f>
        <v/>
      </c>
      <c r="P531" s="540" t="n"/>
      <c r="Q531" s="540" t="n"/>
      <c r="R531" s="540" t="n"/>
      <c r="S531" s="540" t="n"/>
      <c r="T531" s="540" t="n"/>
      <c r="U531" s="540" t="n"/>
      <c r="V531" s="540" t="n"/>
      <c r="W531" s="540" t="n"/>
    </row>
    <row r="532" ht="13.35" customHeight="1" s="162">
      <c r="B532" s="537">
        <f>IF(OR($D$529="",$G$529=""),"",IF($D$529="Round",IF(2=1,"Axis 1 (0°)",IF(2=2,"Axis 2 (90°)","")),IF(ISTEXT($N$530),"",IF(2&gt;$N$530,"",IF(ISTEXT($I$529),"",ROUND((2-0.5)*$I$529/$N$530,1))))))</f>
        <v/>
      </c>
      <c r="C532" s="538" t="n"/>
      <c r="D532" s="539">
        <f>IF($N$531="","",IF(OR(ISTEXT($N$529),ISTEXT($N$530),ISTEXT($N$531)),"",IF(OR(1&gt;$N$529,2&gt;$N$530,((2-1)*$N$529+1)&gt;$N$531),"",IF(INDEX($P$531:$W$540,MOD(((2-1)*$N$529+1)-1,10)+1,INT((((2-1)*$N$529+1)-1)/10)+1)="","",INDEX($P$531:$W$540,MOD(((2-1)*$N$529+1)-1,10)+1,INT((((2-1)*$N$529+1)-1)/10)+1)))))</f>
        <v/>
      </c>
      <c r="E532" s="539">
        <f>IF($N$531="","",IF(OR(ISTEXT($N$529),ISTEXT($N$530),ISTEXT($N$531)),"",IF(OR(2&gt;$N$529,2&gt;$N$530,((2-1)*$N$529+2)&gt;$N$531),"",IF(INDEX($P$531:$W$540,MOD(((2-1)*$N$529+2)-1,10)+1,INT((((2-1)*$N$529+2)-1)/10)+1)="","",INDEX($P$531:$W$540,MOD(((2-1)*$N$529+2)-1,10)+1,INT((((2-1)*$N$529+2)-1)/10)+1)))))</f>
        <v/>
      </c>
      <c r="F532" s="539">
        <f>IF($N$531="","",IF(OR(ISTEXT($N$529),ISTEXT($N$530),ISTEXT($N$531)),"",IF(OR(3&gt;$N$529,2&gt;$N$530,((2-1)*$N$529+3)&gt;$N$531),"",IF(INDEX($P$531:$W$540,MOD(((2-1)*$N$529+3)-1,10)+1,INT((((2-1)*$N$529+3)-1)/10)+1)="","",INDEX($P$531:$W$540,MOD(((2-1)*$N$529+3)-1,10)+1,INT((((2-1)*$N$529+3)-1)/10)+1)))))</f>
        <v/>
      </c>
      <c r="G532" s="539">
        <f>IF($N$531="","",IF(OR(ISTEXT($N$529),ISTEXT($N$530),ISTEXT($N$531)),"",IF(OR(4&gt;$N$529,2&gt;$N$530,((2-1)*$N$529+4)&gt;$N$531),"",IF(INDEX($P$531:$W$540,MOD(((2-1)*$N$529+4)-1,10)+1,INT((((2-1)*$N$529+4)-1)/10)+1)="","",INDEX($P$531:$W$540,MOD(((2-1)*$N$529+4)-1,10)+1,INT((((2-1)*$N$529+4)-1)/10)+1)))))</f>
        <v/>
      </c>
      <c r="H532" s="539">
        <f>IF($N$531="","",IF(OR(ISTEXT($N$529),ISTEXT($N$530),ISTEXT($N$531)),"",IF(OR(5&gt;$N$529,2&gt;$N$530,((2-1)*$N$529+5)&gt;$N$531),"",IF(INDEX($P$531:$W$540,MOD(((2-1)*$N$529+5)-1,10)+1,INT((((2-1)*$N$529+5)-1)/10)+1)="","",INDEX($P$531:$W$540,MOD(((2-1)*$N$529+5)-1,10)+1,INT((((2-1)*$N$529+5)-1)/10)+1)))))</f>
        <v/>
      </c>
      <c r="I532" s="539">
        <f>IF($N$531="","",IF(OR(ISTEXT($N$529),ISTEXT($N$530),ISTEXT($N$531)),"",IF(OR(6&gt;$N$529,2&gt;$N$530,((2-1)*$N$529+6)&gt;$N$531),"",IF(INDEX($P$531:$W$540,MOD(((2-1)*$N$529+6)-1,10)+1,INT((((2-1)*$N$529+6)-1)/10)+1)="","",INDEX($P$531:$W$540,MOD(((2-1)*$N$529+6)-1,10)+1,INT((((2-1)*$N$529+6)-1)/10)+1)))))</f>
        <v/>
      </c>
      <c r="J532" s="539">
        <f>IF($N$531="","",IF(OR(ISTEXT($N$529),ISTEXT($N$530),ISTEXT($N$531)),"",IF(OR(7&gt;$N$529,2&gt;$N$530,((2-1)*$N$529+7)&gt;$N$531),"",IF(INDEX($P$531:$W$540,MOD(((2-1)*$N$529+7)-1,10)+1,INT((((2-1)*$N$529+7)-1)/10)+1)="","",INDEX($P$531:$W$540,MOD(((2-1)*$N$529+7)-1,10)+1,INT((((2-1)*$N$529+7)-1)/10)+1)))))</f>
        <v/>
      </c>
      <c r="K532" s="539">
        <f>IF($N$531="","",IF(OR(ISTEXT($N$529),ISTEXT($N$530),ISTEXT($N$531)),"",IF(OR(8&gt;$N$529,2&gt;$N$530,((2-1)*$N$529+8)&gt;$N$531),"",IF(INDEX($P$531:$W$540,MOD(((2-1)*$N$529+8)-1,10)+1,INT((((2-1)*$N$529+8)-1)/10)+1)="","",INDEX($P$531:$W$540,MOD(((2-1)*$N$529+8)-1,10)+1,INT((((2-1)*$N$529+8)-1)/10)+1)))))</f>
        <v/>
      </c>
      <c r="L532" s="539">
        <f>IF($N$531="","",IF(OR(ISTEXT($N$529),ISTEXT($N$530),ISTEXT($N$531)),"",IF(OR(9&gt;$N$529,2&gt;$N$530,((2-1)*$N$529+9)&gt;$N$531),"",IF(INDEX($P$531:$W$540,MOD(((2-1)*$N$529+9)-1,10)+1,INT((((2-1)*$N$529+9)-1)/10)+1)="","",INDEX($P$531:$W$540,MOD(((2-1)*$N$529+9)-1,10)+1,INT((((2-1)*$N$529+9)-1)/10)+1)))))</f>
        <v/>
      </c>
      <c r="M532" s="539">
        <f>IF($N$531="","",IF(OR(ISTEXT($N$529),ISTEXT($N$530),ISTEXT($N$531)),"",IF(OR(10&gt;$N$529,2&gt;$N$530,((2-1)*$N$529+10)&gt;$N$531),"",IF(INDEX($P$531:$W$540,MOD(((2-1)*$N$529+10)-1,10)+1,INT((((2-1)*$N$529+10)-1)/10)+1)="","",INDEX($P$531:$W$540,MOD(((2-1)*$N$529+10)-1,10)+1,INT((((2-1)*$N$529+10)-1)/10)+1)))))</f>
        <v/>
      </c>
      <c r="P532" s="540" t="n"/>
      <c r="Q532" s="540" t="n"/>
      <c r="R532" s="540" t="n"/>
      <c r="S532" s="540" t="n"/>
      <c r="T532" s="540" t="n"/>
      <c r="U532" s="540" t="n"/>
      <c r="V532" s="540" t="n"/>
      <c r="W532" s="540" t="n"/>
    </row>
    <row r="533" ht="13.35" customHeight="1" s="162">
      <c r="B533" s="537">
        <f>IF(OR($D$529="",$G$529=""),"",IF($D$529="Round",IF(3=1,"Axis 1 (0°)",IF(3=2,"Axis 2 (90°)","")),IF(ISTEXT($N$530),"",IF(3&gt;$N$530,"",IF(ISTEXT($I$529),"",ROUND((3-0.5)*$I$529/$N$530,1))))))</f>
        <v/>
      </c>
      <c r="C533" s="538" t="n"/>
      <c r="D533" s="539">
        <f>IF($N$531="","",IF(OR(ISTEXT($N$529),ISTEXT($N$530),ISTEXT($N$531)),"",IF(OR(1&gt;$N$529,3&gt;$N$530,((3-1)*$N$529+1)&gt;$N$531),"",IF(INDEX($P$531:$W$540,MOD(((3-1)*$N$529+1)-1,10)+1,INT((((3-1)*$N$529+1)-1)/10)+1)="","",INDEX($P$531:$W$540,MOD(((3-1)*$N$529+1)-1,10)+1,INT((((3-1)*$N$529+1)-1)/10)+1)))))</f>
        <v/>
      </c>
      <c r="E533" s="539">
        <f>IF($N$531="","",IF(OR(ISTEXT($N$529),ISTEXT($N$530),ISTEXT($N$531)),"",IF(OR(2&gt;$N$529,3&gt;$N$530,((3-1)*$N$529+2)&gt;$N$531),"",IF(INDEX($P$531:$W$540,MOD(((3-1)*$N$529+2)-1,10)+1,INT((((3-1)*$N$529+2)-1)/10)+1)="","",INDEX($P$531:$W$540,MOD(((3-1)*$N$529+2)-1,10)+1,INT((((3-1)*$N$529+2)-1)/10)+1)))))</f>
        <v/>
      </c>
      <c r="F533" s="539">
        <f>IF($N$531="","",IF(OR(ISTEXT($N$529),ISTEXT($N$530),ISTEXT($N$531)),"",IF(OR(3&gt;$N$529,3&gt;$N$530,((3-1)*$N$529+3)&gt;$N$531),"",IF(INDEX($P$531:$W$540,MOD(((3-1)*$N$529+3)-1,10)+1,INT((((3-1)*$N$529+3)-1)/10)+1)="","",INDEX($P$531:$W$540,MOD(((3-1)*$N$529+3)-1,10)+1,INT((((3-1)*$N$529+3)-1)/10)+1)))))</f>
        <v/>
      </c>
      <c r="G533" s="539">
        <f>IF($N$531="","",IF(OR(ISTEXT($N$529),ISTEXT($N$530),ISTEXT($N$531)),"",IF(OR(4&gt;$N$529,3&gt;$N$530,((3-1)*$N$529+4)&gt;$N$531),"",IF(INDEX($P$531:$W$540,MOD(((3-1)*$N$529+4)-1,10)+1,INT((((3-1)*$N$529+4)-1)/10)+1)="","",INDEX($P$531:$W$540,MOD(((3-1)*$N$529+4)-1,10)+1,INT((((3-1)*$N$529+4)-1)/10)+1)))))</f>
        <v/>
      </c>
      <c r="H533" s="539">
        <f>IF($N$531="","",IF(OR(ISTEXT($N$529),ISTEXT($N$530),ISTEXT($N$531)),"",IF(OR(5&gt;$N$529,3&gt;$N$530,((3-1)*$N$529+5)&gt;$N$531),"",IF(INDEX($P$531:$W$540,MOD(((3-1)*$N$529+5)-1,10)+1,INT((((3-1)*$N$529+5)-1)/10)+1)="","",INDEX($P$531:$W$540,MOD(((3-1)*$N$529+5)-1,10)+1,INT((((3-1)*$N$529+5)-1)/10)+1)))))</f>
        <v/>
      </c>
      <c r="I533" s="539">
        <f>IF($N$531="","",IF(OR(ISTEXT($N$529),ISTEXT($N$530),ISTEXT($N$531)),"",IF(OR(6&gt;$N$529,3&gt;$N$530,((3-1)*$N$529+6)&gt;$N$531),"",IF(INDEX($P$531:$W$540,MOD(((3-1)*$N$529+6)-1,10)+1,INT((((3-1)*$N$529+6)-1)/10)+1)="","",INDEX($P$531:$W$540,MOD(((3-1)*$N$529+6)-1,10)+1,INT((((3-1)*$N$529+6)-1)/10)+1)))))</f>
        <v/>
      </c>
      <c r="J533" s="539">
        <f>IF($N$531="","",IF(OR(ISTEXT($N$529),ISTEXT($N$530),ISTEXT($N$531)),"",IF(OR(7&gt;$N$529,3&gt;$N$530,((3-1)*$N$529+7)&gt;$N$531),"",IF(INDEX($P$531:$W$540,MOD(((3-1)*$N$529+7)-1,10)+1,INT((((3-1)*$N$529+7)-1)/10)+1)="","",INDEX($P$531:$W$540,MOD(((3-1)*$N$529+7)-1,10)+1,INT((((3-1)*$N$529+7)-1)/10)+1)))))</f>
        <v/>
      </c>
      <c r="K533" s="539">
        <f>IF($N$531="","",IF(OR(ISTEXT($N$529),ISTEXT($N$530),ISTEXT($N$531)),"",IF(OR(8&gt;$N$529,3&gt;$N$530,((3-1)*$N$529+8)&gt;$N$531),"",IF(INDEX($P$531:$W$540,MOD(((3-1)*$N$529+8)-1,10)+1,INT((((3-1)*$N$529+8)-1)/10)+1)="","",INDEX($P$531:$W$540,MOD(((3-1)*$N$529+8)-1,10)+1,INT((((3-1)*$N$529+8)-1)/10)+1)))))</f>
        <v/>
      </c>
      <c r="L533" s="539">
        <f>IF($N$531="","",IF(OR(ISTEXT($N$529),ISTEXT($N$530),ISTEXT($N$531)),"",IF(OR(9&gt;$N$529,3&gt;$N$530,((3-1)*$N$529+9)&gt;$N$531),"",IF(INDEX($P$531:$W$540,MOD(((3-1)*$N$529+9)-1,10)+1,INT((((3-1)*$N$529+9)-1)/10)+1)="","",INDEX($P$531:$W$540,MOD(((3-1)*$N$529+9)-1,10)+1,INT((((3-1)*$N$529+9)-1)/10)+1)))))</f>
        <v/>
      </c>
      <c r="M533" s="539">
        <f>IF($N$531="","",IF(OR(ISTEXT($N$529),ISTEXT($N$530),ISTEXT($N$531)),"",IF(OR(10&gt;$N$529,3&gt;$N$530,((3-1)*$N$529+10)&gt;$N$531),"",IF(INDEX($P$531:$W$540,MOD(((3-1)*$N$529+10)-1,10)+1,INT((((3-1)*$N$529+10)-1)/10)+1)="","",INDEX($P$531:$W$540,MOD(((3-1)*$N$529+10)-1,10)+1,INT((((3-1)*$N$529+10)-1)/10)+1)))))</f>
        <v/>
      </c>
      <c r="P533" s="540" t="n"/>
      <c r="Q533" s="540" t="n"/>
      <c r="R533" s="540" t="n"/>
      <c r="S533" s="540" t="n"/>
      <c r="T533" s="540" t="n"/>
      <c r="U533" s="540" t="n"/>
      <c r="V533" s="540" t="n"/>
      <c r="W533" s="540" t="n"/>
    </row>
    <row r="534" ht="13.35" customHeight="1" s="162">
      <c r="B534" s="537">
        <f>IF(OR($D$529="",$G$529=""),"",IF($D$529="Round",IF(4=1,"Axis 1 (0°)",IF(4=2,"Axis 2 (90°)","")),IF(ISTEXT($N$530),"",IF(4&gt;$N$530,"",IF(ISTEXT($I$529),"",ROUND((4-0.5)*$I$529/$N$530,1))))))</f>
        <v/>
      </c>
      <c r="C534" s="538" t="n"/>
      <c r="D534" s="539">
        <f>IF($N$531="","",IF(OR(ISTEXT($N$529),ISTEXT($N$530),ISTEXT($N$531)),"",IF(OR(1&gt;$N$529,4&gt;$N$530,((4-1)*$N$529+1)&gt;$N$531),"",IF(INDEX($P$531:$W$540,MOD(((4-1)*$N$529+1)-1,10)+1,INT((((4-1)*$N$529+1)-1)/10)+1)="","",INDEX($P$531:$W$540,MOD(((4-1)*$N$529+1)-1,10)+1,INT((((4-1)*$N$529+1)-1)/10)+1)))))</f>
        <v/>
      </c>
      <c r="E534" s="539">
        <f>IF($N$531="","",IF(OR(ISTEXT($N$529),ISTEXT($N$530),ISTEXT($N$531)),"",IF(OR(2&gt;$N$529,4&gt;$N$530,((4-1)*$N$529+2)&gt;$N$531),"",IF(INDEX($P$531:$W$540,MOD(((4-1)*$N$529+2)-1,10)+1,INT((((4-1)*$N$529+2)-1)/10)+1)="","",INDEX($P$531:$W$540,MOD(((4-1)*$N$529+2)-1,10)+1,INT((((4-1)*$N$529+2)-1)/10)+1)))))</f>
        <v/>
      </c>
      <c r="F534" s="539">
        <f>IF($N$531="","",IF(OR(ISTEXT($N$529),ISTEXT($N$530),ISTEXT($N$531)),"",IF(OR(3&gt;$N$529,4&gt;$N$530,((4-1)*$N$529+3)&gt;$N$531),"",IF(INDEX($P$531:$W$540,MOD(((4-1)*$N$529+3)-1,10)+1,INT((((4-1)*$N$529+3)-1)/10)+1)="","",INDEX($P$531:$W$540,MOD(((4-1)*$N$529+3)-1,10)+1,INT((((4-1)*$N$529+3)-1)/10)+1)))))</f>
        <v/>
      </c>
      <c r="G534" s="539">
        <f>IF($N$531="","",IF(OR(ISTEXT($N$529),ISTEXT($N$530),ISTEXT($N$531)),"",IF(OR(4&gt;$N$529,4&gt;$N$530,((4-1)*$N$529+4)&gt;$N$531),"",IF(INDEX($P$531:$W$540,MOD(((4-1)*$N$529+4)-1,10)+1,INT((((4-1)*$N$529+4)-1)/10)+1)="","",INDEX($P$531:$W$540,MOD(((4-1)*$N$529+4)-1,10)+1,INT((((4-1)*$N$529+4)-1)/10)+1)))))</f>
        <v/>
      </c>
      <c r="H534" s="539">
        <f>IF($N$531="","",IF(OR(ISTEXT($N$529),ISTEXT($N$530),ISTEXT($N$531)),"",IF(OR(5&gt;$N$529,4&gt;$N$530,((4-1)*$N$529+5)&gt;$N$531),"",IF(INDEX($P$531:$W$540,MOD(((4-1)*$N$529+5)-1,10)+1,INT((((4-1)*$N$529+5)-1)/10)+1)="","",INDEX($P$531:$W$540,MOD(((4-1)*$N$529+5)-1,10)+1,INT((((4-1)*$N$529+5)-1)/10)+1)))))</f>
        <v/>
      </c>
      <c r="I534" s="539">
        <f>IF($N$531="","",IF(OR(ISTEXT($N$529),ISTEXT($N$530),ISTEXT($N$531)),"",IF(OR(6&gt;$N$529,4&gt;$N$530,((4-1)*$N$529+6)&gt;$N$531),"",IF(INDEX($P$531:$W$540,MOD(((4-1)*$N$529+6)-1,10)+1,INT((((4-1)*$N$529+6)-1)/10)+1)="","",INDEX($P$531:$W$540,MOD(((4-1)*$N$529+6)-1,10)+1,INT((((4-1)*$N$529+6)-1)/10)+1)))))</f>
        <v/>
      </c>
      <c r="J534" s="539">
        <f>IF($N$531="","",IF(OR(ISTEXT($N$529),ISTEXT($N$530),ISTEXT($N$531)),"",IF(OR(7&gt;$N$529,4&gt;$N$530,((4-1)*$N$529+7)&gt;$N$531),"",IF(INDEX($P$531:$W$540,MOD(((4-1)*$N$529+7)-1,10)+1,INT((((4-1)*$N$529+7)-1)/10)+1)="","",INDEX($P$531:$W$540,MOD(((4-1)*$N$529+7)-1,10)+1,INT((((4-1)*$N$529+7)-1)/10)+1)))))</f>
        <v/>
      </c>
      <c r="K534" s="539">
        <f>IF($N$531="","",IF(OR(ISTEXT($N$529),ISTEXT($N$530),ISTEXT($N$531)),"",IF(OR(8&gt;$N$529,4&gt;$N$530,((4-1)*$N$529+8)&gt;$N$531),"",IF(INDEX($P$531:$W$540,MOD(((4-1)*$N$529+8)-1,10)+1,INT((((4-1)*$N$529+8)-1)/10)+1)="","",INDEX($P$531:$W$540,MOD(((4-1)*$N$529+8)-1,10)+1,INT((((4-1)*$N$529+8)-1)/10)+1)))))</f>
        <v/>
      </c>
      <c r="L534" s="539">
        <f>IF($N$531="","",IF(OR(ISTEXT($N$529),ISTEXT($N$530),ISTEXT($N$531)),"",IF(OR(9&gt;$N$529,4&gt;$N$530,((4-1)*$N$529+9)&gt;$N$531),"",IF(INDEX($P$531:$W$540,MOD(((4-1)*$N$529+9)-1,10)+1,INT((((4-1)*$N$529+9)-1)/10)+1)="","",INDEX($P$531:$W$540,MOD(((4-1)*$N$529+9)-1,10)+1,INT((((4-1)*$N$529+9)-1)/10)+1)))))</f>
        <v/>
      </c>
      <c r="M534" s="539">
        <f>IF($N$531="","",IF(OR(ISTEXT($N$529),ISTEXT($N$530),ISTEXT($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IF(OR($D$529="",$G$529=""),"",IF($D$529="Round",IF(5=1,"Axis 1 (0°)",IF(5=2,"Axis 2 (90°)","")),IF(ISTEXT($N$530),"",IF(5&gt;$N$530,"",IF(ISTEXT($I$529),"",ROUND((5-0.5)*$I$529/$N$530,1))))))</f>
        <v/>
      </c>
      <c r="C535" s="538" t="n"/>
      <c r="D535" s="539">
        <f>IF($N$531="","",IF(OR(ISTEXT($N$529),ISTEXT($N$530),ISTEXT($N$531)),"",IF(OR(1&gt;$N$529,5&gt;$N$530,((5-1)*$N$529+1)&gt;$N$531),"",IF(INDEX($P$531:$W$540,MOD(((5-1)*$N$529+1)-1,10)+1,INT((((5-1)*$N$529+1)-1)/10)+1)="","",INDEX($P$531:$W$540,MOD(((5-1)*$N$529+1)-1,10)+1,INT((((5-1)*$N$529+1)-1)/10)+1)))))</f>
        <v/>
      </c>
      <c r="E535" s="539">
        <f>IF($N$531="","",IF(OR(ISTEXT($N$529),ISTEXT($N$530),ISTEXT($N$531)),"",IF(OR(2&gt;$N$529,5&gt;$N$530,((5-1)*$N$529+2)&gt;$N$531),"",IF(INDEX($P$531:$W$540,MOD(((5-1)*$N$529+2)-1,10)+1,INT((((5-1)*$N$529+2)-1)/10)+1)="","",INDEX($P$531:$W$540,MOD(((5-1)*$N$529+2)-1,10)+1,INT((((5-1)*$N$529+2)-1)/10)+1)))))</f>
        <v/>
      </c>
      <c r="F535" s="539">
        <f>IF($N$531="","",IF(OR(ISTEXT($N$529),ISTEXT($N$530),ISTEXT($N$531)),"",IF(OR(3&gt;$N$529,5&gt;$N$530,((5-1)*$N$529+3)&gt;$N$531),"",IF(INDEX($P$531:$W$540,MOD(((5-1)*$N$529+3)-1,10)+1,INT((((5-1)*$N$529+3)-1)/10)+1)="","",INDEX($P$531:$W$540,MOD(((5-1)*$N$529+3)-1,10)+1,INT((((5-1)*$N$529+3)-1)/10)+1)))))</f>
        <v/>
      </c>
      <c r="G535" s="539">
        <f>IF($N$531="","",IF(OR(ISTEXT($N$529),ISTEXT($N$530),ISTEXT($N$531)),"",IF(OR(4&gt;$N$529,5&gt;$N$530,((5-1)*$N$529+4)&gt;$N$531),"",IF(INDEX($P$531:$W$540,MOD(((5-1)*$N$529+4)-1,10)+1,INT((((5-1)*$N$529+4)-1)/10)+1)="","",INDEX($P$531:$W$540,MOD(((5-1)*$N$529+4)-1,10)+1,INT((((5-1)*$N$529+4)-1)/10)+1)))))</f>
        <v/>
      </c>
      <c r="H535" s="539">
        <f>IF($N$531="","",IF(OR(ISTEXT($N$529),ISTEXT($N$530),ISTEXT($N$531)),"",IF(OR(5&gt;$N$529,5&gt;$N$530,((5-1)*$N$529+5)&gt;$N$531),"",IF(INDEX($P$531:$W$540,MOD(((5-1)*$N$529+5)-1,10)+1,INT((((5-1)*$N$529+5)-1)/10)+1)="","",INDEX($P$531:$W$540,MOD(((5-1)*$N$529+5)-1,10)+1,INT((((5-1)*$N$529+5)-1)/10)+1)))))</f>
        <v/>
      </c>
      <c r="I535" s="539">
        <f>IF($N$531="","",IF(OR(ISTEXT($N$529),ISTEXT($N$530),ISTEXT($N$531)),"",IF(OR(6&gt;$N$529,5&gt;$N$530,((5-1)*$N$529+6)&gt;$N$531),"",IF(INDEX($P$531:$W$540,MOD(((5-1)*$N$529+6)-1,10)+1,INT((((5-1)*$N$529+6)-1)/10)+1)="","",INDEX($P$531:$W$540,MOD(((5-1)*$N$529+6)-1,10)+1,INT((((5-1)*$N$529+6)-1)/10)+1)))))</f>
        <v/>
      </c>
      <c r="J535" s="539">
        <f>IF($N$531="","",IF(OR(ISTEXT($N$529),ISTEXT($N$530),ISTEXT($N$531)),"",IF(OR(7&gt;$N$529,5&gt;$N$530,((5-1)*$N$529+7)&gt;$N$531),"",IF(INDEX($P$531:$W$540,MOD(((5-1)*$N$529+7)-1,10)+1,INT((((5-1)*$N$529+7)-1)/10)+1)="","",INDEX($P$531:$W$540,MOD(((5-1)*$N$529+7)-1,10)+1,INT((((5-1)*$N$529+7)-1)/10)+1)))))</f>
        <v/>
      </c>
      <c r="K535" s="539">
        <f>IF($N$531="","",IF(OR(ISTEXT($N$529),ISTEXT($N$530),ISTEXT($N$531)),"",IF(OR(8&gt;$N$529,5&gt;$N$530,((5-1)*$N$529+8)&gt;$N$531),"",IF(INDEX($P$531:$W$540,MOD(((5-1)*$N$529+8)-1,10)+1,INT((((5-1)*$N$529+8)-1)/10)+1)="","",INDEX($P$531:$W$540,MOD(((5-1)*$N$529+8)-1,10)+1,INT((((5-1)*$N$529+8)-1)/10)+1)))))</f>
        <v/>
      </c>
      <c r="L535" s="539">
        <f>IF($N$531="","",IF(OR(ISTEXT($N$529),ISTEXT($N$530),ISTEXT($N$531)),"",IF(OR(9&gt;$N$529,5&gt;$N$530,((5-1)*$N$529+9)&gt;$N$531),"",IF(INDEX($P$531:$W$540,MOD(((5-1)*$N$529+9)-1,10)+1,INT((((5-1)*$N$529+9)-1)/10)+1)="","",INDEX($P$531:$W$540,MOD(((5-1)*$N$529+9)-1,10)+1,INT((((5-1)*$N$529+9)-1)/10)+1)))))</f>
        <v/>
      </c>
      <c r="M535" s="539">
        <f>IF($N$531="","",IF(OR(ISTEXT($N$529),ISTEXT($N$530),ISTEXT($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IF(OR($D$529="",$G$529=""),"",IF($D$529="Round",IF(6=1,"Axis 1 (0°)",IF(6=2,"Axis 2 (90°)","")),IF(ISTEXT($N$530),"",IF(6&gt;$N$530,"",IF(ISTEXT($I$529),"",ROUND((6-0.5)*$I$529/$N$530,1))))))</f>
        <v/>
      </c>
      <c r="C536" s="538" t="n"/>
      <c r="D536" s="539">
        <f>IF($N$531="","",IF(OR(ISTEXT($N$529),ISTEXT($N$530),ISTEXT($N$531)),"",IF(OR(1&gt;$N$529,6&gt;$N$530,((6-1)*$N$529+1)&gt;$N$531),"",IF(INDEX($P$531:$W$540,MOD(((6-1)*$N$529+1)-1,10)+1,INT((((6-1)*$N$529+1)-1)/10)+1)="","",INDEX($P$531:$W$540,MOD(((6-1)*$N$529+1)-1,10)+1,INT((((6-1)*$N$529+1)-1)/10)+1)))))</f>
        <v/>
      </c>
      <c r="E536" s="539">
        <f>IF($N$531="","",IF(OR(ISTEXT($N$529),ISTEXT($N$530),ISTEXT($N$531)),"",IF(OR(2&gt;$N$529,6&gt;$N$530,((6-1)*$N$529+2)&gt;$N$531),"",IF(INDEX($P$531:$W$540,MOD(((6-1)*$N$529+2)-1,10)+1,INT((((6-1)*$N$529+2)-1)/10)+1)="","",INDEX($P$531:$W$540,MOD(((6-1)*$N$529+2)-1,10)+1,INT((((6-1)*$N$529+2)-1)/10)+1)))))</f>
        <v/>
      </c>
      <c r="F536" s="539">
        <f>IF($N$531="","",IF(OR(ISTEXT($N$529),ISTEXT($N$530),ISTEXT($N$531)),"",IF(OR(3&gt;$N$529,6&gt;$N$530,((6-1)*$N$529+3)&gt;$N$531),"",IF(INDEX($P$531:$W$540,MOD(((6-1)*$N$529+3)-1,10)+1,INT((((6-1)*$N$529+3)-1)/10)+1)="","",INDEX($P$531:$W$540,MOD(((6-1)*$N$529+3)-1,10)+1,INT((((6-1)*$N$529+3)-1)/10)+1)))))</f>
        <v/>
      </c>
      <c r="G536" s="539">
        <f>IF($N$531="","",IF(OR(ISTEXT($N$529),ISTEXT($N$530),ISTEXT($N$531)),"",IF(OR(4&gt;$N$529,6&gt;$N$530,((6-1)*$N$529+4)&gt;$N$531),"",IF(INDEX($P$531:$W$540,MOD(((6-1)*$N$529+4)-1,10)+1,INT((((6-1)*$N$529+4)-1)/10)+1)="","",INDEX($P$531:$W$540,MOD(((6-1)*$N$529+4)-1,10)+1,INT((((6-1)*$N$529+4)-1)/10)+1)))))</f>
        <v/>
      </c>
      <c r="H536" s="539">
        <f>IF($N$531="","",IF(OR(ISTEXT($N$529),ISTEXT($N$530),ISTEXT($N$531)),"",IF(OR(5&gt;$N$529,6&gt;$N$530,((6-1)*$N$529+5)&gt;$N$531),"",IF(INDEX($P$531:$W$540,MOD(((6-1)*$N$529+5)-1,10)+1,INT((((6-1)*$N$529+5)-1)/10)+1)="","",INDEX($P$531:$W$540,MOD(((6-1)*$N$529+5)-1,10)+1,INT((((6-1)*$N$529+5)-1)/10)+1)))))</f>
        <v/>
      </c>
      <c r="I536" s="539">
        <f>IF($N$531="","",IF(OR(ISTEXT($N$529),ISTEXT($N$530),ISTEXT($N$531)),"",IF(OR(6&gt;$N$529,6&gt;$N$530,((6-1)*$N$529+6)&gt;$N$531),"",IF(INDEX($P$531:$W$540,MOD(((6-1)*$N$529+6)-1,10)+1,INT((((6-1)*$N$529+6)-1)/10)+1)="","",INDEX($P$531:$W$540,MOD(((6-1)*$N$529+6)-1,10)+1,INT((((6-1)*$N$529+6)-1)/10)+1)))))</f>
        <v/>
      </c>
      <c r="J536" s="539">
        <f>IF($N$531="","",IF(OR(ISTEXT($N$529),ISTEXT($N$530),ISTEXT($N$531)),"",IF(OR(7&gt;$N$529,6&gt;$N$530,((6-1)*$N$529+7)&gt;$N$531),"",IF(INDEX($P$531:$W$540,MOD(((6-1)*$N$529+7)-1,10)+1,INT((((6-1)*$N$529+7)-1)/10)+1)="","",INDEX($P$531:$W$540,MOD(((6-1)*$N$529+7)-1,10)+1,INT((((6-1)*$N$529+7)-1)/10)+1)))))</f>
        <v/>
      </c>
      <c r="K536" s="539">
        <f>IF($N$531="","",IF(OR(ISTEXT($N$529),ISTEXT($N$530),ISTEXT($N$531)),"",IF(OR(8&gt;$N$529,6&gt;$N$530,((6-1)*$N$529+8)&gt;$N$531),"",IF(INDEX($P$531:$W$540,MOD(((6-1)*$N$529+8)-1,10)+1,INT((((6-1)*$N$529+8)-1)/10)+1)="","",INDEX($P$531:$W$540,MOD(((6-1)*$N$529+8)-1,10)+1,INT((((6-1)*$N$529+8)-1)/10)+1)))))</f>
        <v/>
      </c>
      <c r="L536" s="539">
        <f>IF($N$531="","",IF(OR(ISTEXT($N$529),ISTEXT($N$530),ISTEXT($N$531)),"",IF(OR(9&gt;$N$529,6&gt;$N$530,((6-1)*$N$529+9)&gt;$N$531),"",IF(INDEX($P$531:$W$540,MOD(((6-1)*$N$529+9)-1,10)+1,INT((((6-1)*$N$529+9)-1)/10)+1)="","",INDEX($P$531:$W$540,MOD(((6-1)*$N$529+9)-1,10)+1,INT((((6-1)*$N$529+9)-1)/10)+1)))))</f>
        <v/>
      </c>
      <c r="M536" s="539">
        <f>IF($N$531="","",IF(OR(ISTEXT($N$529),ISTEXT($N$530),ISTEXT($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IF(OR($D$529="",$G$529=""),"",IF($D$529="Round",IF(7=1,"Axis 1 (0°)",IF(7=2,"Axis 2 (90°)","")),IF(ISTEXT($N$530),"",IF(7&gt;$N$530,"",IF(ISTEXT($I$529),"",ROUND((7-0.5)*$I$529/$N$530,1))))))</f>
        <v/>
      </c>
      <c r="C537" s="538" t="n"/>
      <c r="D537" s="539">
        <f>IF($N$531="","",IF(OR(ISTEXT($N$529),ISTEXT($N$530),ISTEXT($N$531)),"",IF(OR(1&gt;$N$529,7&gt;$N$530,((7-1)*$N$529+1)&gt;$N$531),"",IF(INDEX($P$531:$W$540,MOD(((7-1)*$N$529+1)-1,10)+1,INT((((7-1)*$N$529+1)-1)/10)+1)="","",INDEX($P$531:$W$540,MOD(((7-1)*$N$529+1)-1,10)+1,INT((((7-1)*$N$529+1)-1)/10)+1)))))</f>
        <v/>
      </c>
      <c r="E537" s="539">
        <f>IF($N$531="","",IF(OR(ISTEXT($N$529),ISTEXT($N$530),ISTEXT($N$531)),"",IF(OR(2&gt;$N$529,7&gt;$N$530,((7-1)*$N$529+2)&gt;$N$531),"",IF(INDEX($P$531:$W$540,MOD(((7-1)*$N$529+2)-1,10)+1,INT((((7-1)*$N$529+2)-1)/10)+1)="","",INDEX($P$531:$W$540,MOD(((7-1)*$N$529+2)-1,10)+1,INT((((7-1)*$N$529+2)-1)/10)+1)))))</f>
        <v/>
      </c>
      <c r="F537" s="539">
        <f>IF($N$531="","",IF(OR(ISTEXT($N$529),ISTEXT($N$530),ISTEXT($N$531)),"",IF(OR(3&gt;$N$529,7&gt;$N$530,((7-1)*$N$529+3)&gt;$N$531),"",IF(INDEX($P$531:$W$540,MOD(((7-1)*$N$529+3)-1,10)+1,INT((((7-1)*$N$529+3)-1)/10)+1)="","",INDEX($P$531:$W$540,MOD(((7-1)*$N$529+3)-1,10)+1,INT((((7-1)*$N$529+3)-1)/10)+1)))))</f>
        <v/>
      </c>
      <c r="G537" s="539">
        <f>IF($N$531="","",IF(OR(ISTEXT($N$529),ISTEXT($N$530),ISTEXT($N$531)),"",IF(OR(4&gt;$N$529,7&gt;$N$530,((7-1)*$N$529+4)&gt;$N$531),"",IF(INDEX($P$531:$W$540,MOD(((7-1)*$N$529+4)-1,10)+1,INT((((7-1)*$N$529+4)-1)/10)+1)="","",INDEX($P$531:$W$540,MOD(((7-1)*$N$529+4)-1,10)+1,INT((((7-1)*$N$529+4)-1)/10)+1)))))</f>
        <v/>
      </c>
      <c r="H537" s="539">
        <f>IF($N$531="","",IF(OR(ISTEXT($N$529),ISTEXT($N$530),ISTEXT($N$531)),"",IF(OR(5&gt;$N$529,7&gt;$N$530,((7-1)*$N$529+5)&gt;$N$531),"",IF(INDEX($P$531:$W$540,MOD(((7-1)*$N$529+5)-1,10)+1,INT((((7-1)*$N$529+5)-1)/10)+1)="","",INDEX($P$531:$W$540,MOD(((7-1)*$N$529+5)-1,10)+1,INT((((7-1)*$N$529+5)-1)/10)+1)))))</f>
        <v/>
      </c>
      <c r="I537" s="539">
        <f>IF($N$531="","",IF(OR(ISTEXT($N$529),ISTEXT($N$530),ISTEXT($N$531)),"",IF(OR(6&gt;$N$529,7&gt;$N$530,((7-1)*$N$529+6)&gt;$N$531),"",IF(INDEX($P$531:$W$540,MOD(((7-1)*$N$529+6)-1,10)+1,INT((((7-1)*$N$529+6)-1)/10)+1)="","",INDEX($P$531:$W$540,MOD(((7-1)*$N$529+6)-1,10)+1,INT((((7-1)*$N$529+6)-1)/10)+1)))))</f>
        <v/>
      </c>
      <c r="J537" s="539">
        <f>IF($N$531="","",IF(OR(ISTEXT($N$529),ISTEXT($N$530),ISTEXT($N$531)),"",IF(OR(7&gt;$N$529,7&gt;$N$530,((7-1)*$N$529+7)&gt;$N$531),"",IF(INDEX($P$531:$W$540,MOD(((7-1)*$N$529+7)-1,10)+1,INT((((7-1)*$N$529+7)-1)/10)+1)="","",INDEX($P$531:$W$540,MOD(((7-1)*$N$529+7)-1,10)+1,INT((((7-1)*$N$529+7)-1)/10)+1)))))</f>
        <v/>
      </c>
      <c r="K537" s="539">
        <f>IF($N$531="","",IF(OR(ISTEXT($N$529),ISTEXT($N$530),ISTEXT($N$531)),"",IF(OR(8&gt;$N$529,7&gt;$N$530,((7-1)*$N$529+8)&gt;$N$531),"",IF(INDEX($P$531:$W$540,MOD(((7-1)*$N$529+8)-1,10)+1,INT((((7-1)*$N$529+8)-1)/10)+1)="","",INDEX($P$531:$W$540,MOD(((7-1)*$N$529+8)-1,10)+1,INT((((7-1)*$N$529+8)-1)/10)+1)))))</f>
        <v/>
      </c>
      <c r="L537" s="539">
        <f>IF($N$531="","",IF(OR(ISTEXT($N$529),ISTEXT($N$530),ISTEXT($N$531)),"",IF(OR(9&gt;$N$529,7&gt;$N$530,((7-1)*$N$529+9)&gt;$N$531),"",IF(INDEX($P$531:$W$540,MOD(((7-1)*$N$529+9)-1,10)+1,INT((((7-1)*$N$529+9)-1)/10)+1)="","",INDEX($P$531:$W$540,MOD(((7-1)*$N$529+9)-1,10)+1,INT((((7-1)*$N$529+9)-1)/10)+1)))))</f>
        <v/>
      </c>
      <c r="M537" s="539">
        <f>IF($N$531="","",IF(OR(ISTEXT($N$529),ISTEXT($N$530),ISTEXT($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IF(OR($D$529="",$G$529=""),"",IF($D$529="Round",IF(8=1,"Axis 1 (0°)",IF(8=2,"Axis 2 (90°)","")),IF(ISTEXT($N$530),"",IF(8&gt;$N$530,"",IF(ISTEXT($I$529),"",ROUND((8-0.5)*$I$529/$N$530,1))))))</f>
        <v/>
      </c>
      <c r="C538" s="538" t="n"/>
      <c r="D538" s="539">
        <f>IF($N$531="","",IF(OR(ISTEXT($N$529),ISTEXT($N$530),ISTEXT($N$531)),"",IF(OR(1&gt;$N$529,8&gt;$N$530,((8-1)*$N$529+1)&gt;$N$531),"",IF(INDEX($P$531:$W$540,MOD(((8-1)*$N$529+1)-1,10)+1,INT((((8-1)*$N$529+1)-1)/10)+1)="","",INDEX($P$531:$W$540,MOD(((8-1)*$N$529+1)-1,10)+1,INT((((8-1)*$N$529+1)-1)/10)+1)))))</f>
        <v/>
      </c>
      <c r="E538" s="539">
        <f>IF($N$531="","",IF(OR(ISTEXT($N$529),ISTEXT($N$530),ISTEXT($N$531)),"",IF(OR(2&gt;$N$529,8&gt;$N$530,((8-1)*$N$529+2)&gt;$N$531),"",IF(INDEX($P$531:$W$540,MOD(((8-1)*$N$529+2)-1,10)+1,INT((((8-1)*$N$529+2)-1)/10)+1)="","",INDEX($P$531:$W$540,MOD(((8-1)*$N$529+2)-1,10)+1,INT((((8-1)*$N$529+2)-1)/10)+1)))))</f>
        <v/>
      </c>
      <c r="F538" s="539">
        <f>IF($N$531="","",IF(OR(ISTEXT($N$529),ISTEXT($N$530),ISTEXT($N$531)),"",IF(OR(3&gt;$N$529,8&gt;$N$530,((8-1)*$N$529+3)&gt;$N$531),"",IF(INDEX($P$531:$W$540,MOD(((8-1)*$N$529+3)-1,10)+1,INT((((8-1)*$N$529+3)-1)/10)+1)="","",INDEX($P$531:$W$540,MOD(((8-1)*$N$529+3)-1,10)+1,INT((((8-1)*$N$529+3)-1)/10)+1)))))</f>
        <v/>
      </c>
      <c r="G538" s="539">
        <f>IF($N$531="","",IF(OR(ISTEXT($N$529),ISTEXT($N$530),ISTEXT($N$531)),"",IF(OR(4&gt;$N$529,8&gt;$N$530,((8-1)*$N$529+4)&gt;$N$531),"",IF(INDEX($P$531:$W$540,MOD(((8-1)*$N$529+4)-1,10)+1,INT((((8-1)*$N$529+4)-1)/10)+1)="","",INDEX($P$531:$W$540,MOD(((8-1)*$N$529+4)-1,10)+1,INT((((8-1)*$N$529+4)-1)/10)+1)))))</f>
        <v/>
      </c>
      <c r="H538" s="539">
        <f>IF($N$531="","",IF(OR(ISTEXT($N$529),ISTEXT($N$530),ISTEXT($N$531)),"",IF(OR(5&gt;$N$529,8&gt;$N$530,((8-1)*$N$529+5)&gt;$N$531),"",IF(INDEX($P$531:$W$540,MOD(((8-1)*$N$529+5)-1,10)+1,INT((((8-1)*$N$529+5)-1)/10)+1)="","",INDEX($P$531:$W$540,MOD(((8-1)*$N$529+5)-1,10)+1,INT((((8-1)*$N$529+5)-1)/10)+1)))))</f>
        <v/>
      </c>
      <c r="I538" s="539">
        <f>IF($N$531="","",IF(OR(ISTEXT($N$529),ISTEXT($N$530),ISTEXT($N$531)),"",IF(OR(6&gt;$N$529,8&gt;$N$530,((8-1)*$N$529+6)&gt;$N$531),"",IF(INDEX($P$531:$W$540,MOD(((8-1)*$N$529+6)-1,10)+1,INT((((8-1)*$N$529+6)-1)/10)+1)="","",INDEX($P$531:$W$540,MOD(((8-1)*$N$529+6)-1,10)+1,INT((((8-1)*$N$529+6)-1)/10)+1)))))</f>
        <v/>
      </c>
      <c r="J538" s="539">
        <f>IF($N$531="","",IF(OR(ISTEXT($N$529),ISTEXT($N$530),ISTEXT($N$531)),"",IF(OR(7&gt;$N$529,8&gt;$N$530,((8-1)*$N$529+7)&gt;$N$531),"",IF(INDEX($P$531:$W$540,MOD(((8-1)*$N$529+7)-1,10)+1,INT((((8-1)*$N$529+7)-1)/10)+1)="","",INDEX($P$531:$W$540,MOD(((8-1)*$N$529+7)-1,10)+1,INT((((8-1)*$N$529+7)-1)/10)+1)))))</f>
        <v/>
      </c>
      <c r="K538" s="539">
        <f>IF($N$531="","",IF(OR(ISTEXT($N$529),ISTEXT($N$530),ISTEXT($N$531)),"",IF(OR(8&gt;$N$529,8&gt;$N$530,((8-1)*$N$529+8)&gt;$N$531),"",IF(INDEX($P$531:$W$540,MOD(((8-1)*$N$529+8)-1,10)+1,INT((((8-1)*$N$529+8)-1)/10)+1)="","",INDEX($P$531:$W$540,MOD(((8-1)*$N$529+8)-1,10)+1,INT((((8-1)*$N$529+8)-1)/10)+1)))))</f>
        <v/>
      </c>
      <c r="L538" s="539">
        <f>IF($N$531="","",IF(OR(ISTEXT($N$529),ISTEXT($N$530),ISTEXT($N$531)),"",IF(OR(9&gt;$N$529,8&gt;$N$530,((8-1)*$N$529+9)&gt;$N$531),"",IF(INDEX($P$531:$W$540,MOD(((8-1)*$N$529+9)-1,10)+1,INT((((8-1)*$N$529+9)-1)/10)+1)="","",INDEX($P$531:$W$540,MOD(((8-1)*$N$529+9)-1,10)+1,INT((((8-1)*$N$529+9)-1)/10)+1)))))</f>
        <v/>
      </c>
      <c r="M538" s="539">
        <f>IF($N$531="","",IF(OR(ISTEXT($N$529),ISTEXT($N$530),ISTEXT($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IF($G$548="","",IF($D$548="Round",$G$548&amp;""" dia",$G$548&amp;""" x "&amp;$I$548&amp;""""))</f>
        <v/>
      </c>
      <c r="G546" s="173" t="n"/>
      <c r="H546" s="525">
        <f>IF(OR($D$548="",$G$548=""),"",IF($D$548="Round",IF(ISTEXT($G$548),"",ROUND(PI()*(($G$548-2*N($K$548))/2)^2/144,3)),IF($I$548="","",IF(OR(ISTEXT($G$548),ISTEXT($I$548)),"",ROUND(($G$548-2*N($K$548))*($I$548-2*N($K$548))/144,3)))))</f>
        <v/>
      </c>
      <c r="I546" s="189" t="n"/>
      <c r="J546" s="189" t="n"/>
      <c r="K546" s="189">
        <f>IF(N(J546)*N(H546)=0,"",ROUND(N(J546)*N(H546),0))</f>
        <v/>
      </c>
      <c r="L546" s="189">
        <f>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IF($N$548="","",IF($D$548="Round",$N$548&amp;" x 2 axes",IF($N$549="","",$N$548&amp;" x "&amp;$N$549)))</f>
        <v/>
      </c>
      <c r="N548" s="534">
        <f>IF(OR($D$548="",$G$548=""),"",IF($D$548="Round",IF(ISTEXT($G$548),"",IF($G$548&lt;=9,6,IF($G$548&lt;=12,8,10))),IF(ISTEXT($G$548),"",IF($G$548&lt;12,2,MIN(10,MAX(3,ROUNDUP($G$548/6,0)))))))</f>
        <v/>
      </c>
      <c r="P548" s="473" t="inlineStr">
        <is>
          <t>Quick entry – type readings in order (row by row of the grid), down this column then the next:</t>
        </is>
      </c>
    </row>
    <row r="549" ht="13.35" customHeight="1" s="162">
      <c r="B549" s="535" t="inlineStr">
        <is>
          <t>Depth↓ Pos→ (in)</t>
        </is>
      </c>
      <c r="C549" s="414" t="n"/>
      <c r="D549" s="535">
        <f>IF(ISTEXT($N$548),"",IF(OR($D$548="",$G$548="",1&gt;$N$548),"",IF($D$548="Round",IF(ISTEXT($G$548),"",ROUND(IF(1&lt;=$N$548/2,$G$548/2*(1-SQRT(($N$548-2*1+1)/$N$548)),$G$548-$G$548/2*(1-SQRT(($N$548-2*($N$548-1+1)+1)/$N$548))),1)),IF(ISTEXT($G$548),"",ROUND((1-0.5)*$G$548/$N$548,1)))))</f>
        <v/>
      </c>
      <c r="E549" s="535">
        <f>IF(ISTEXT($N$548),"",IF(OR($D$548="",$G$548="",2&gt;$N$548),"",IF($D$548="Round",IF(ISTEXT($G$548),"",ROUND(IF(2&lt;=$N$548/2,$G$548/2*(1-SQRT(($N$548-2*2+1)/$N$548)),$G$548-$G$548/2*(1-SQRT(($N$548-2*($N$548-2+1)+1)/$N$548))),1)),IF(ISTEXT($G$548),"",ROUND((2-0.5)*$G$548/$N$548,1)))))</f>
        <v/>
      </c>
      <c r="F549" s="535">
        <f>IF(ISTEXT($N$548),"",IF(OR($D$548="",$G$548="",3&gt;$N$548),"",IF($D$548="Round",IF(ISTEXT($G$548),"",ROUND(IF(3&lt;=$N$548/2,$G$548/2*(1-SQRT(($N$548-2*3+1)/$N$548)),$G$548-$G$548/2*(1-SQRT(($N$548-2*($N$548-3+1)+1)/$N$548))),1)),IF(ISTEXT($G$548),"",ROUND((3-0.5)*$G$548/$N$548,1)))))</f>
        <v/>
      </c>
      <c r="G549" s="535">
        <f>IF(ISTEXT($N$548),"",IF(OR($D$548="",$G$548="",4&gt;$N$548),"",IF($D$548="Round",IF(ISTEXT($G$548),"",ROUND(IF(4&lt;=$N$548/2,$G$548/2*(1-SQRT(($N$548-2*4+1)/$N$548)),$G$548-$G$548/2*(1-SQRT(($N$548-2*($N$548-4+1)+1)/$N$548))),1)),IF(ISTEXT($G$548),"",ROUND((4-0.5)*$G$548/$N$548,1)))))</f>
        <v/>
      </c>
      <c r="H549" s="535">
        <f>IF(ISTEXT($N$548),"",IF(OR($D$548="",$G$548="",5&gt;$N$548),"",IF($D$548="Round",IF(ISTEXT($G$548),"",ROUND(IF(5&lt;=$N$548/2,$G$548/2*(1-SQRT(($N$548-2*5+1)/$N$548)),$G$548-$G$548/2*(1-SQRT(($N$548-2*($N$548-5+1)+1)/$N$548))),1)),IF(ISTEXT($G$548),"",ROUND((5-0.5)*$G$548/$N$548,1)))))</f>
        <v/>
      </c>
      <c r="I549" s="535">
        <f>IF(ISTEXT($N$548),"",IF(OR($D$548="",$G$548="",6&gt;$N$548),"",IF($D$548="Round",IF(ISTEXT($G$548),"",ROUND(IF(6&lt;=$N$548/2,$G$548/2*(1-SQRT(($N$548-2*6+1)/$N$548)),$G$548-$G$548/2*(1-SQRT(($N$548-2*($N$548-6+1)+1)/$N$548))),1)),IF(ISTEXT($G$548),"",ROUND((6-0.5)*$G$548/$N$548,1)))))</f>
        <v/>
      </c>
      <c r="J549" s="535">
        <f>IF(ISTEXT($N$548),"",IF(OR($D$548="",$G$548="",7&gt;$N$548),"",IF($D$548="Round",IF(ISTEXT($G$548),"",ROUND(IF(7&lt;=$N$548/2,$G$548/2*(1-SQRT(($N$548-2*7+1)/$N$548)),$G$548-$G$548/2*(1-SQRT(($N$548-2*($N$548-7+1)+1)/$N$548))),1)),IF(ISTEXT($G$548),"",ROUND((7-0.5)*$G$548/$N$548,1)))))</f>
        <v/>
      </c>
      <c r="K549" s="535">
        <f>IF(ISTEXT($N$548),"",IF(OR($D$548="",$G$548="",8&gt;$N$548),"",IF($D$548="Round",IF(ISTEXT($G$548),"",ROUND(IF(8&lt;=$N$548/2,$G$548/2*(1-SQRT(($N$548-2*8+1)/$N$548)),$G$548-$G$548/2*(1-SQRT(($N$548-2*($N$548-8+1)+1)/$N$548))),1)),IF(ISTEXT($G$548),"",ROUND((8-0.5)*$G$548/$N$548,1)))))</f>
        <v/>
      </c>
      <c r="L549" s="535">
        <f>IF(ISTEXT($N$548),"",IF(OR($D$548="",$G$548="",9&gt;$N$548),"",IF($D$548="Round",IF(ISTEXT($G$548),"",ROUND(IF(9&lt;=$N$548/2,$G$548/2*(1-SQRT(($N$548-2*9+1)/$N$548)),$G$548-$G$548/2*(1-SQRT(($N$548-2*($N$548-9+1)+1)/$N$548))),1)),IF(ISTEXT($G$548),"",ROUND((9-0.5)*$G$548/$N$548,1)))))</f>
        <v/>
      </c>
      <c r="M549" s="535">
        <f>IF(ISTEXT($N$548),"",IF(OR($D$548="",$G$548="",10&gt;$N$548),"",IF($D$548="Round",IF(ISTEXT($G$548),"",ROUND(IF(10&lt;=$N$548/2,$G$548/2*(1-SQRT(($N$548-2*10+1)/$N$548)),$G$548-$G$548/2*(1-SQRT(($N$548-2*($N$548-10+1)+1)/$N$548))),1)),IF(ISTEXT($G$548),"",ROUND((10-0.5)*$G$548/$N$548,1)))))</f>
        <v/>
      </c>
      <c r="N549" s="534">
        <f>IF(OR($D$548="",$G$548=""),"",IF($D$548="Round",2,IF($I$548="","",IF(ISTEXT($I$548),"",IF($I$548&lt;12,2,MIN(8,MAX(3,ROUNDUP($I$548/6,0))))))))</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IF(OR($D$548="",$G$548=""),"",IF($D$548="Round",IF(1=1,"Axis 1 (0°)",IF(1=2,"Axis 2 (90°)","")),IF(ISTEXT($N$549),"",IF(1&gt;$N$549,"",IF(ISTEXT($I$548),"",ROUND((1-0.5)*$I$548/$N$549,1))))))</f>
        <v/>
      </c>
      <c r="C550" s="538" t="n"/>
      <c r="D550" s="539">
        <f>IF($N$550="","",IF(OR(ISTEXT($N$548),ISTEXT($N$549),ISTEXT($N$550)),"",IF(OR(1&gt;$N$548,1&gt;$N$549,((1-1)*$N$548+1)&gt;$N$550),"",IF(INDEX($P$550:$W$559,MOD(((1-1)*$N$548+1)-1,10)+1,INT((((1-1)*$N$548+1)-1)/10)+1)="","",INDEX($P$550:$W$559,MOD(((1-1)*$N$548+1)-1,10)+1,INT((((1-1)*$N$548+1)-1)/10)+1)))))</f>
        <v/>
      </c>
      <c r="E550" s="539">
        <f>IF($N$550="","",IF(OR(ISTEXT($N$548),ISTEXT($N$549),ISTEXT($N$550)),"",IF(OR(2&gt;$N$548,1&gt;$N$549,((1-1)*$N$548+2)&gt;$N$550),"",IF(INDEX($P$550:$W$559,MOD(((1-1)*$N$548+2)-1,10)+1,INT((((1-1)*$N$548+2)-1)/10)+1)="","",INDEX($P$550:$W$559,MOD(((1-1)*$N$548+2)-1,10)+1,INT((((1-1)*$N$548+2)-1)/10)+1)))))</f>
        <v/>
      </c>
      <c r="F550" s="539">
        <f>IF($N$550="","",IF(OR(ISTEXT($N$548),ISTEXT($N$549),ISTEXT($N$550)),"",IF(OR(3&gt;$N$548,1&gt;$N$549,((1-1)*$N$548+3)&gt;$N$550),"",IF(INDEX($P$550:$W$559,MOD(((1-1)*$N$548+3)-1,10)+1,INT((((1-1)*$N$548+3)-1)/10)+1)="","",INDEX($P$550:$W$559,MOD(((1-1)*$N$548+3)-1,10)+1,INT((((1-1)*$N$548+3)-1)/10)+1)))))</f>
        <v/>
      </c>
      <c r="G550" s="539">
        <f>IF($N$550="","",IF(OR(ISTEXT($N$548),ISTEXT($N$549),ISTEXT($N$550)),"",IF(OR(4&gt;$N$548,1&gt;$N$549,((1-1)*$N$548+4)&gt;$N$550),"",IF(INDEX($P$550:$W$559,MOD(((1-1)*$N$548+4)-1,10)+1,INT((((1-1)*$N$548+4)-1)/10)+1)="","",INDEX($P$550:$W$559,MOD(((1-1)*$N$548+4)-1,10)+1,INT((((1-1)*$N$548+4)-1)/10)+1)))))</f>
        <v/>
      </c>
      <c r="H550" s="539">
        <f>IF($N$550="","",IF(OR(ISTEXT($N$548),ISTEXT($N$549),ISTEXT($N$550)),"",IF(OR(5&gt;$N$548,1&gt;$N$549,((1-1)*$N$548+5)&gt;$N$550),"",IF(INDEX($P$550:$W$559,MOD(((1-1)*$N$548+5)-1,10)+1,INT((((1-1)*$N$548+5)-1)/10)+1)="","",INDEX($P$550:$W$559,MOD(((1-1)*$N$548+5)-1,10)+1,INT((((1-1)*$N$548+5)-1)/10)+1)))))</f>
        <v/>
      </c>
      <c r="I550" s="539">
        <f>IF($N$550="","",IF(OR(ISTEXT($N$548),ISTEXT($N$549),ISTEXT($N$550)),"",IF(OR(6&gt;$N$548,1&gt;$N$549,((1-1)*$N$548+6)&gt;$N$550),"",IF(INDEX($P$550:$W$559,MOD(((1-1)*$N$548+6)-1,10)+1,INT((((1-1)*$N$548+6)-1)/10)+1)="","",INDEX($P$550:$W$559,MOD(((1-1)*$N$548+6)-1,10)+1,INT((((1-1)*$N$548+6)-1)/10)+1)))))</f>
        <v/>
      </c>
      <c r="J550" s="539">
        <f>IF($N$550="","",IF(OR(ISTEXT($N$548),ISTEXT($N$549),ISTEXT($N$550)),"",IF(OR(7&gt;$N$548,1&gt;$N$549,((1-1)*$N$548+7)&gt;$N$550),"",IF(INDEX($P$550:$W$559,MOD(((1-1)*$N$548+7)-1,10)+1,INT((((1-1)*$N$548+7)-1)/10)+1)="","",INDEX($P$550:$W$559,MOD(((1-1)*$N$548+7)-1,10)+1,INT((((1-1)*$N$548+7)-1)/10)+1)))))</f>
        <v/>
      </c>
      <c r="K550" s="539">
        <f>IF($N$550="","",IF(OR(ISTEXT($N$548),ISTEXT($N$549),ISTEXT($N$550)),"",IF(OR(8&gt;$N$548,1&gt;$N$549,((1-1)*$N$548+8)&gt;$N$550),"",IF(INDEX($P$550:$W$559,MOD(((1-1)*$N$548+8)-1,10)+1,INT((((1-1)*$N$548+8)-1)/10)+1)="","",INDEX($P$550:$W$559,MOD(((1-1)*$N$548+8)-1,10)+1,INT((((1-1)*$N$548+8)-1)/10)+1)))))</f>
        <v/>
      </c>
      <c r="L550" s="539">
        <f>IF($N$550="","",IF(OR(ISTEXT($N$548),ISTEXT($N$549),ISTEXT($N$550)),"",IF(OR(9&gt;$N$548,1&gt;$N$549,((1-1)*$N$548+9)&gt;$N$550),"",IF(INDEX($P$550:$W$559,MOD(((1-1)*$N$548+9)-1,10)+1,INT((((1-1)*$N$548+9)-1)/10)+1)="","",INDEX($P$550:$W$559,MOD(((1-1)*$N$548+9)-1,10)+1,INT((((1-1)*$N$548+9)-1)/10)+1)))))</f>
        <v/>
      </c>
      <c r="M550" s="539">
        <f>IF($N$550="","",IF(OR(ISTEXT($N$548),ISTEXT($N$549),ISTEXT($N$550)),"",IF(OR(10&gt;$N$548,1&gt;$N$549,((1-1)*$N$548+10)&gt;$N$550),"",IF(INDEX($P$550:$W$559,MOD(((1-1)*$N$548+10)-1,10)+1,INT((((1-1)*$N$548+10)-1)/10)+1)="","",INDEX($P$550:$W$559,MOD(((1-1)*$N$548+10)-1,10)+1,INT((((1-1)*$N$548+10)-1)/10)+1)))))</f>
        <v/>
      </c>
      <c r="N550" s="534">
        <f>IF(OR(N548="",N549=""),"",IF(OR(ISTEXT(N548),ISTEXT(N549)),"",N548*N549))</f>
        <v/>
      </c>
      <c r="P550" s="540" t="n"/>
      <c r="Q550" s="540" t="n"/>
      <c r="R550" s="540" t="n"/>
      <c r="S550" s="540" t="n"/>
      <c r="T550" s="540" t="n"/>
      <c r="U550" s="540" t="n"/>
      <c r="V550" s="540" t="n"/>
      <c r="W550" s="540" t="n"/>
    </row>
    <row r="551" ht="13.35" customHeight="1" s="162">
      <c r="B551" s="537">
        <f>IF(OR($D$548="",$G$548=""),"",IF($D$548="Round",IF(2=1,"Axis 1 (0°)",IF(2=2,"Axis 2 (90°)","")),IF(ISTEXT($N$549),"",IF(2&gt;$N$549,"",IF(ISTEXT($I$548),"",ROUND((2-0.5)*$I$548/$N$549,1))))))</f>
        <v/>
      </c>
      <c r="C551" s="538" t="n"/>
      <c r="D551" s="539">
        <f>IF($N$550="","",IF(OR(ISTEXT($N$548),ISTEXT($N$549),ISTEXT($N$550)),"",IF(OR(1&gt;$N$548,2&gt;$N$549,((2-1)*$N$548+1)&gt;$N$550),"",IF(INDEX($P$550:$W$559,MOD(((2-1)*$N$548+1)-1,10)+1,INT((((2-1)*$N$548+1)-1)/10)+1)="","",INDEX($P$550:$W$559,MOD(((2-1)*$N$548+1)-1,10)+1,INT((((2-1)*$N$548+1)-1)/10)+1)))))</f>
        <v/>
      </c>
      <c r="E551" s="539">
        <f>IF($N$550="","",IF(OR(ISTEXT($N$548),ISTEXT($N$549),ISTEXT($N$550)),"",IF(OR(2&gt;$N$548,2&gt;$N$549,((2-1)*$N$548+2)&gt;$N$550),"",IF(INDEX($P$550:$W$559,MOD(((2-1)*$N$548+2)-1,10)+1,INT((((2-1)*$N$548+2)-1)/10)+1)="","",INDEX($P$550:$W$559,MOD(((2-1)*$N$548+2)-1,10)+1,INT((((2-1)*$N$548+2)-1)/10)+1)))))</f>
        <v/>
      </c>
      <c r="F551" s="539">
        <f>IF($N$550="","",IF(OR(ISTEXT($N$548),ISTEXT($N$549),ISTEXT($N$550)),"",IF(OR(3&gt;$N$548,2&gt;$N$549,((2-1)*$N$548+3)&gt;$N$550),"",IF(INDEX($P$550:$W$559,MOD(((2-1)*$N$548+3)-1,10)+1,INT((((2-1)*$N$548+3)-1)/10)+1)="","",INDEX($P$550:$W$559,MOD(((2-1)*$N$548+3)-1,10)+1,INT((((2-1)*$N$548+3)-1)/10)+1)))))</f>
        <v/>
      </c>
      <c r="G551" s="539">
        <f>IF($N$550="","",IF(OR(ISTEXT($N$548),ISTEXT($N$549),ISTEXT($N$550)),"",IF(OR(4&gt;$N$548,2&gt;$N$549,((2-1)*$N$548+4)&gt;$N$550),"",IF(INDEX($P$550:$W$559,MOD(((2-1)*$N$548+4)-1,10)+1,INT((((2-1)*$N$548+4)-1)/10)+1)="","",INDEX($P$550:$W$559,MOD(((2-1)*$N$548+4)-1,10)+1,INT((((2-1)*$N$548+4)-1)/10)+1)))))</f>
        <v/>
      </c>
      <c r="H551" s="539">
        <f>IF($N$550="","",IF(OR(ISTEXT($N$548),ISTEXT($N$549),ISTEXT($N$550)),"",IF(OR(5&gt;$N$548,2&gt;$N$549,((2-1)*$N$548+5)&gt;$N$550),"",IF(INDEX($P$550:$W$559,MOD(((2-1)*$N$548+5)-1,10)+1,INT((((2-1)*$N$548+5)-1)/10)+1)="","",INDEX($P$550:$W$559,MOD(((2-1)*$N$548+5)-1,10)+1,INT((((2-1)*$N$548+5)-1)/10)+1)))))</f>
        <v/>
      </c>
      <c r="I551" s="539">
        <f>IF($N$550="","",IF(OR(ISTEXT($N$548),ISTEXT($N$549),ISTEXT($N$550)),"",IF(OR(6&gt;$N$548,2&gt;$N$549,((2-1)*$N$548+6)&gt;$N$550),"",IF(INDEX($P$550:$W$559,MOD(((2-1)*$N$548+6)-1,10)+1,INT((((2-1)*$N$548+6)-1)/10)+1)="","",INDEX($P$550:$W$559,MOD(((2-1)*$N$548+6)-1,10)+1,INT((((2-1)*$N$548+6)-1)/10)+1)))))</f>
        <v/>
      </c>
      <c r="J551" s="539">
        <f>IF($N$550="","",IF(OR(ISTEXT($N$548),ISTEXT($N$549),ISTEXT($N$550)),"",IF(OR(7&gt;$N$548,2&gt;$N$549,((2-1)*$N$548+7)&gt;$N$550),"",IF(INDEX($P$550:$W$559,MOD(((2-1)*$N$548+7)-1,10)+1,INT((((2-1)*$N$548+7)-1)/10)+1)="","",INDEX($P$550:$W$559,MOD(((2-1)*$N$548+7)-1,10)+1,INT((((2-1)*$N$548+7)-1)/10)+1)))))</f>
        <v/>
      </c>
      <c r="K551" s="539">
        <f>IF($N$550="","",IF(OR(ISTEXT($N$548),ISTEXT($N$549),ISTEXT($N$550)),"",IF(OR(8&gt;$N$548,2&gt;$N$549,((2-1)*$N$548+8)&gt;$N$550),"",IF(INDEX($P$550:$W$559,MOD(((2-1)*$N$548+8)-1,10)+1,INT((((2-1)*$N$548+8)-1)/10)+1)="","",INDEX($P$550:$W$559,MOD(((2-1)*$N$548+8)-1,10)+1,INT((((2-1)*$N$548+8)-1)/10)+1)))))</f>
        <v/>
      </c>
      <c r="L551" s="539">
        <f>IF($N$550="","",IF(OR(ISTEXT($N$548),ISTEXT($N$549),ISTEXT($N$550)),"",IF(OR(9&gt;$N$548,2&gt;$N$549,((2-1)*$N$548+9)&gt;$N$550),"",IF(INDEX($P$550:$W$559,MOD(((2-1)*$N$548+9)-1,10)+1,INT((((2-1)*$N$548+9)-1)/10)+1)="","",INDEX($P$550:$W$559,MOD(((2-1)*$N$548+9)-1,10)+1,INT((((2-1)*$N$548+9)-1)/10)+1)))))</f>
        <v/>
      </c>
      <c r="M551" s="539">
        <f>IF($N$550="","",IF(OR(ISTEXT($N$548),ISTEXT($N$549),ISTEXT($N$550)),"",IF(OR(10&gt;$N$548,2&gt;$N$549,((2-1)*$N$548+10)&gt;$N$550),"",IF(INDEX($P$550:$W$559,MOD(((2-1)*$N$548+10)-1,10)+1,INT((((2-1)*$N$548+10)-1)/10)+1)="","",INDEX($P$550:$W$559,MOD(((2-1)*$N$548+10)-1,10)+1,INT((((2-1)*$N$548+10)-1)/10)+1)))))</f>
        <v/>
      </c>
      <c r="P551" s="540" t="n"/>
      <c r="Q551" s="540" t="n"/>
      <c r="R551" s="540" t="n"/>
      <c r="S551" s="540" t="n"/>
      <c r="T551" s="540" t="n"/>
      <c r="U551" s="540" t="n"/>
      <c r="V551" s="540" t="n"/>
      <c r="W551" s="540" t="n"/>
    </row>
    <row r="552" ht="13.35" customHeight="1" s="162">
      <c r="B552" s="537">
        <f>IF(OR($D$548="",$G$548=""),"",IF($D$548="Round",IF(3=1,"Axis 1 (0°)",IF(3=2,"Axis 2 (90°)","")),IF(ISTEXT($N$549),"",IF(3&gt;$N$549,"",IF(ISTEXT($I$548),"",ROUND((3-0.5)*$I$548/$N$549,1))))))</f>
        <v/>
      </c>
      <c r="C552" s="538" t="n"/>
      <c r="D552" s="539">
        <f>IF($N$550="","",IF(OR(ISTEXT($N$548),ISTEXT($N$549),ISTEXT($N$550)),"",IF(OR(1&gt;$N$548,3&gt;$N$549,((3-1)*$N$548+1)&gt;$N$550),"",IF(INDEX($P$550:$W$559,MOD(((3-1)*$N$548+1)-1,10)+1,INT((((3-1)*$N$548+1)-1)/10)+1)="","",INDEX($P$550:$W$559,MOD(((3-1)*$N$548+1)-1,10)+1,INT((((3-1)*$N$548+1)-1)/10)+1)))))</f>
        <v/>
      </c>
      <c r="E552" s="539">
        <f>IF($N$550="","",IF(OR(ISTEXT($N$548),ISTEXT($N$549),ISTEXT($N$550)),"",IF(OR(2&gt;$N$548,3&gt;$N$549,((3-1)*$N$548+2)&gt;$N$550),"",IF(INDEX($P$550:$W$559,MOD(((3-1)*$N$548+2)-1,10)+1,INT((((3-1)*$N$548+2)-1)/10)+1)="","",INDEX($P$550:$W$559,MOD(((3-1)*$N$548+2)-1,10)+1,INT((((3-1)*$N$548+2)-1)/10)+1)))))</f>
        <v/>
      </c>
      <c r="F552" s="539">
        <f>IF($N$550="","",IF(OR(ISTEXT($N$548),ISTEXT($N$549),ISTEXT($N$550)),"",IF(OR(3&gt;$N$548,3&gt;$N$549,((3-1)*$N$548+3)&gt;$N$550),"",IF(INDEX($P$550:$W$559,MOD(((3-1)*$N$548+3)-1,10)+1,INT((((3-1)*$N$548+3)-1)/10)+1)="","",INDEX($P$550:$W$559,MOD(((3-1)*$N$548+3)-1,10)+1,INT((((3-1)*$N$548+3)-1)/10)+1)))))</f>
        <v/>
      </c>
      <c r="G552" s="539">
        <f>IF($N$550="","",IF(OR(ISTEXT($N$548),ISTEXT($N$549),ISTEXT($N$550)),"",IF(OR(4&gt;$N$548,3&gt;$N$549,((3-1)*$N$548+4)&gt;$N$550),"",IF(INDEX($P$550:$W$559,MOD(((3-1)*$N$548+4)-1,10)+1,INT((((3-1)*$N$548+4)-1)/10)+1)="","",INDEX($P$550:$W$559,MOD(((3-1)*$N$548+4)-1,10)+1,INT((((3-1)*$N$548+4)-1)/10)+1)))))</f>
        <v/>
      </c>
      <c r="H552" s="539">
        <f>IF($N$550="","",IF(OR(ISTEXT($N$548),ISTEXT($N$549),ISTEXT($N$550)),"",IF(OR(5&gt;$N$548,3&gt;$N$549,((3-1)*$N$548+5)&gt;$N$550),"",IF(INDEX($P$550:$W$559,MOD(((3-1)*$N$548+5)-1,10)+1,INT((((3-1)*$N$548+5)-1)/10)+1)="","",INDEX($P$550:$W$559,MOD(((3-1)*$N$548+5)-1,10)+1,INT((((3-1)*$N$548+5)-1)/10)+1)))))</f>
        <v/>
      </c>
      <c r="I552" s="539">
        <f>IF($N$550="","",IF(OR(ISTEXT($N$548),ISTEXT($N$549),ISTEXT($N$550)),"",IF(OR(6&gt;$N$548,3&gt;$N$549,((3-1)*$N$548+6)&gt;$N$550),"",IF(INDEX($P$550:$W$559,MOD(((3-1)*$N$548+6)-1,10)+1,INT((((3-1)*$N$548+6)-1)/10)+1)="","",INDEX($P$550:$W$559,MOD(((3-1)*$N$548+6)-1,10)+1,INT((((3-1)*$N$548+6)-1)/10)+1)))))</f>
        <v/>
      </c>
      <c r="J552" s="539">
        <f>IF($N$550="","",IF(OR(ISTEXT($N$548),ISTEXT($N$549),ISTEXT($N$550)),"",IF(OR(7&gt;$N$548,3&gt;$N$549,((3-1)*$N$548+7)&gt;$N$550),"",IF(INDEX($P$550:$W$559,MOD(((3-1)*$N$548+7)-1,10)+1,INT((((3-1)*$N$548+7)-1)/10)+1)="","",INDEX($P$550:$W$559,MOD(((3-1)*$N$548+7)-1,10)+1,INT((((3-1)*$N$548+7)-1)/10)+1)))))</f>
        <v/>
      </c>
      <c r="K552" s="539">
        <f>IF($N$550="","",IF(OR(ISTEXT($N$548),ISTEXT($N$549),ISTEXT($N$550)),"",IF(OR(8&gt;$N$548,3&gt;$N$549,((3-1)*$N$548+8)&gt;$N$550),"",IF(INDEX($P$550:$W$559,MOD(((3-1)*$N$548+8)-1,10)+1,INT((((3-1)*$N$548+8)-1)/10)+1)="","",INDEX($P$550:$W$559,MOD(((3-1)*$N$548+8)-1,10)+1,INT((((3-1)*$N$548+8)-1)/10)+1)))))</f>
        <v/>
      </c>
      <c r="L552" s="539">
        <f>IF($N$550="","",IF(OR(ISTEXT($N$548),ISTEXT($N$549),ISTEXT($N$550)),"",IF(OR(9&gt;$N$548,3&gt;$N$549,((3-1)*$N$548+9)&gt;$N$550),"",IF(INDEX($P$550:$W$559,MOD(((3-1)*$N$548+9)-1,10)+1,INT((((3-1)*$N$548+9)-1)/10)+1)="","",INDEX($P$550:$W$559,MOD(((3-1)*$N$548+9)-1,10)+1,INT((((3-1)*$N$548+9)-1)/10)+1)))))</f>
        <v/>
      </c>
      <c r="M552" s="539">
        <f>IF($N$550="","",IF(OR(ISTEXT($N$548),ISTEXT($N$549),ISTEXT($N$550)),"",IF(OR(10&gt;$N$548,3&gt;$N$549,((3-1)*$N$548+10)&gt;$N$550),"",IF(INDEX($P$550:$W$559,MOD(((3-1)*$N$548+10)-1,10)+1,INT((((3-1)*$N$548+10)-1)/10)+1)="","",INDEX($P$550:$W$559,MOD(((3-1)*$N$548+10)-1,10)+1,INT((((3-1)*$N$548+10)-1)/10)+1)))))</f>
        <v/>
      </c>
      <c r="P552" s="540" t="n"/>
      <c r="Q552" s="540" t="n"/>
      <c r="R552" s="540" t="n"/>
      <c r="S552" s="540" t="n"/>
      <c r="T552" s="540" t="n"/>
      <c r="U552" s="540" t="n"/>
      <c r="V552" s="540" t="n"/>
      <c r="W552" s="540" t="n"/>
    </row>
    <row r="553" ht="13.35" customHeight="1" s="162">
      <c r="B553" s="537">
        <f>IF(OR($D$548="",$G$548=""),"",IF($D$548="Round",IF(4=1,"Axis 1 (0°)",IF(4=2,"Axis 2 (90°)","")),IF(ISTEXT($N$549),"",IF(4&gt;$N$549,"",IF(ISTEXT($I$548),"",ROUND((4-0.5)*$I$548/$N$549,1))))))</f>
        <v/>
      </c>
      <c r="C553" s="538" t="n"/>
      <c r="D553" s="539">
        <f>IF($N$550="","",IF(OR(ISTEXT($N$548),ISTEXT($N$549),ISTEXT($N$550)),"",IF(OR(1&gt;$N$548,4&gt;$N$549,((4-1)*$N$548+1)&gt;$N$550),"",IF(INDEX($P$550:$W$559,MOD(((4-1)*$N$548+1)-1,10)+1,INT((((4-1)*$N$548+1)-1)/10)+1)="","",INDEX($P$550:$W$559,MOD(((4-1)*$N$548+1)-1,10)+1,INT((((4-1)*$N$548+1)-1)/10)+1)))))</f>
        <v/>
      </c>
      <c r="E553" s="539">
        <f>IF($N$550="","",IF(OR(ISTEXT($N$548),ISTEXT($N$549),ISTEXT($N$550)),"",IF(OR(2&gt;$N$548,4&gt;$N$549,((4-1)*$N$548+2)&gt;$N$550),"",IF(INDEX($P$550:$W$559,MOD(((4-1)*$N$548+2)-1,10)+1,INT((((4-1)*$N$548+2)-1)/10)+1)="","",INDEX($P$550:$W$559,MOD(((4-1)*$N$548+2)-1,10)+1,INT((((4-1)*$N$548+2)-1)/10)+1)))))</f>
        <v/>
      </c>
      <c r="F553" s="539">
        <f>IF($N$550="","",IF(OR(ISTEXT($N$548),ISTEXT($N$549),ISTEXT($N$550)),"",IF(OR(3&gt;$N$548,4&gt;$N$549,((4-1)*$N$548+3)&gt;$N$550),"",IF(INDEX($P$550:$W$559,MOD(((4-1)*$N$548+3)-1,10)+1,INT((((4-1)*$N$548+3)-1)/10)+1)="","",INDEX($P$550:$W$559,MOD(((4-1)*$N$548+3)-1,10)+1,INT((((4-1)*$N$548+3)-1)/10)+1)))))</f>
        <v/>
      </c>
      <c r="G553" s="539">
        <f>IF($N$550="","",IF(OR(ISTEXT($N$548),ISTEXT($N$549),ISTEXT($N$550)),"",IF(OR(4&gt;$N$548,4&gt;$N$549,((4-1)*$N$548+4)&gt;$N$550),"",IF(INDEX($P$550:$W$559,MOD(((4-1)*$N$548+4)-1,10)+1,INT((((4-1)*$N$548+4)-1)/10)+1)="","",INDEX($P$550:$W$559,MOD(((4-1)*$N$548+4)-1,10)+1,INT((((4-1)*$N$548+4)-1)/10)+1)))))</f>
        <v/>
      </c>
      <c r="H553" s="539">
        <f>IF($N$550="","",IF(OR(ISTEXT($N$548),ISTEXT($N$549),ISTEXT($N$550)),"",IF(OR(5&gt;$N$548,4&gt;$N$549,((4-1)*$N$548+5)&gt;$N$550),"",IF(INDEX($P$550:$W$559,MOD(((4-1)*$N$548+5)-1,10)+1,INT((((4-1)*$N$548+5)-1)/10)+1)="","",INDEX($P$550:$W$559,MOD(((4-1)*$N$548+5)-1,10)+1,INT((((4-1)*$N$548+5)-1)/10)+1)))))</f>
        <v/>
      </c>
      <c r="I553" s="539">
        <f>IF($N$550="","",IF(OR(ISTEXT($N$548),ISTEXT($N$549),ISTEXT($N$550)),"",IF(OR(6&gt;$N$548,4&gt;$N$549,((4-1)*$N$548+6)&gt;$N$550),"",IF(INDEX($P$550:$W$559,MOD(((4-1)*$N$548+6)-1,10)+1,INT((((4-1)*$N$548+6)-1)/10)+1)="","",INDEX($P$550:$W$559,MOD(((4-1)*$N$548+6)-1,10)+1,INT((((4-1)*$N$548+6)-1)/10)+1)))))</f>
        <v/>
      </c>
      <c r="J553" s="539">
        <f>IF($N$550="","",IF(OR(ISTEXT($N$548),ISTEXT($N$549),ISTEXT($N$550)),"",IF(OR(7&gt;$N$548,4&gt;$N$549,((4-1)*$N$548+7)&gt;$N$550),"",IF(INDEX($P$550:$W$559,MOD(((4-1)*$N$548+7)-1,10)+1,INT((((4-1)*$N$548+7)-1)/10)+1)="","",INDEX($P$550:$W$559,MOD(((4-1)*$N$548+7)-1,10)+1,INT((((4-1)*$N$548+7)-1)/10)+1)))))</f>
        <v/>
      </c>
      <c r="K553" s="539">
        <f>IF($N$550="","",IF(OR(ISTEXT($N$548),ISTEXT($N$549),ISTEXT($N$550)),"",IF(OR(8&gt;$N$548,4&gt;$N$549,((4-1)*$N$548+8)&gt;$N$550),"",IF(INDEX($P$550:$W$559,MOD(((4-1)*$N$548+8)-1,10)+1,INT((((4-1)*$N$548+8)-1)/10)+1)="","",INDEX($P$550:$W$559,MOD(((4-1)*$N$548+8)-1,10)+1,INT((((4-1)*$N$548+8)-1)/10)+1)))))</f>
        <v/>
      </c>
      <c r="L553" s="539">
        <f>IF($N$550="","",IF(OR(ISTEXT($N$548),ISTEXT($N$549),ISTEXT($N$550)),"",IF(OR(9&gt;$N$548,4&gt;$N$549,((4-1)*$N$548+9)&gt;$N$550),"",IF(INDEX($P$550:$W$559,MOD(((4-1)*$N$548+9)-1,10)+1,INT((((4-1)*$N$548+9)-1)/10)+1)="","",INDEX($P$550:$W$559,MOD(((4-1)*$N$548+9)-1,10)+1,INT((((4-1)*$N$548+9)-1)/10)+1)))))</f>
        <v/>
      </c>
      <c r="M553" s="539">
        <f>IF($N$550="","",IF(OR(ISTEXT($N$548),ISTEXT($N$549),ISTEXT($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IF(OR($D$548="",$G$548=""),"",IF($D$548="Round",IF(5=1,"Axis 1 (0°)",IF(5=2,"Axis 2 (90°)","")),IF(ISTEXT($N$549),"",IF(5&gt;$N$549,"",IF(ISTEXT($I$548),"",ROUND((5-0.5)*$I$548/$N$549,1))))))</f>
        <v/>
      </c>
      <c r="C554" s="538" t="n"/>
      <c r="D554" s="539">
        <f>IF($N$550="","",IF(OR(ISTEXT($N$548),ISTEXT($N$549),ISTEXT($N$550)),"",IF(OR(1&gt;$N$548,5&gt;$N$549,((5-1)*$N$548+1)&gt;$N$550),"",IF(INDEX($P$550:$W$559,MOD(((5-1)*$N$548+1)-1,10)+1,INT((((5-1)*$N$548+1)-1)/10)+1)="","",INDEX($P$550:$W$559,MOD(((5-1)*$N$548+1)-1,10)+1,INT((((5-1)*$N$548+1)-1)/10)+1)))))</f>
        <v/>
      </c>
      <c r="E554" s="539">
        <f>IF($N$550="","",IF(OR(ISTEXT($N$548),ISTEXT($N$549),ISTEXT($N$550)),"",IF(OR(2&gt;$N$548,5&gt;$N$549,((5-1)*$N$548+2)&gt;$N$550),"",IF(INDEX($P$550:$W$559,MOD(((5-1)*$N$548+2)-1,10)+1,INT((((5-1)*$N$548+2)-1)/10)+1)="","",INDEX($P$550:$W$559,MOD(((5-1)*$N$548+2)-1,10)+1,INT((((5-1)*$N$548+2)-1)/10)+1)))))</f>
        <v/>
      </c>
      <c r="F554" s="539">
        <f>IF($N$550="","",IF(OR(ISTEXT($N$548),ISTEXT($N$549),ISTEXT($N$550)),"",IF(OR(3&gt;$N$548,5&gt;$N$549,((5-1)*$N$548+3)&gt;$N$550),"",IF(INDEX($P$550:$W$559,MOD(((5-1)*$N$548+3)-1,10)+1,INT((((5-1)*$N$548+3)-1)/10)+1)="","",INDEX($P$550:$W$559,MOD(((5-1)*$N$548+3)-1,10)+1,INT((((5-1)*$N$548+3)-1)/10)+1)))))</f>
        <v/>
      </c>
      <c r="G554" s="539">
        <f>IF($N$550="","",IF(OR(ISTEXT($N$548),ISTEXT($N$549),ISTEXT($N$550)),"",IF(OR(4&gt;$N$548,5&gt;$N$549,((5-1)*$N$548+4)&gt;$N$550),"",IF(INDEX($P$550:$W$559,MOD(((5-1)*$N$548+4)-1,10)+1,INT((((5-1)*$N$548+4)-1)/10)+1)="","",INDEX($P$550:$W$559,MOD(((5-1)*$N$548+4)-1,10)+1,INT((((5-1)*$N$548+4)-1)/10)+1)))))</f>
        <v/>
      </c>
      <c r="H554" s="539">
        <f>IF($N$550="","",IF(OR(ISTEXT($N$548),ISTEXT($N$549),ISTEXT($N$550)),"",IF(OR(5&gt;$N$548,5&gt;$N$549,((5-1)*$N$548+5)&gt;$N$550),"",IF(INDEX($P$550:$W$559,MOD(((5-1)*$N$548+5)-1,10)+1,INT((((5-1)*$N$548+5)-1)/10)+1)="","",INDEX($P$550:$W$559,MOD(((5-1)*$N$548+5)-1,10)+1,INT((((5-1)*$N$548+5)-1)/10)+1)))))</f>
        <v/>
      </c>
      <c r="I554" s="539">
        <f>IF($N$550="","",IF(OR(ISTEXT($N$548),ISTEXT($N$549),ISTEXT($N$550)),"",IF(OR(6&gt;$N$548,5&gt;$N$549,((5-1)*$N$548+6)&gt;$N$550),"",IF(INDEX($P$550:$W$559,MOD(((5-1)*$N$548+6)-1,10)+1,INT((((5-1)*$N$548+6)-1)/10)+1)="","",INDEX($P$550:$W$559,MOD(((5-1)*$N$548+6)-1,10)+1,INT((((5-1)*$N$548+6)-1)/10)+1)))))</f>
        <v/>
      </c>
      <c r="J554" s="539">
        <f>IF($N$550="","",IF(OR(ISTEXT($N$548),ISTEXT($N$549),ISTEXT($N$550)),"",IF(OR(7&gt;$N$548,5&gt;$N$549,((5-1)*$N$548+7)&gt;$N$550),"",IF(INDEX($P$550:$W$559,MOD(((5-1)*$N$548+7)-1,10)+1,INT((((5-1)*$N$548+7)-1)/10)+1)="","",INDEX($P$550:$W$559,MOD(((5-1)*$N$548+7)-1,10)+1,INT((((5-1)*$N$548+7)-1)/10)+1)))))</f>
        <v/>
      </c>
      <c r="K554" s="539">
        <f>IF($N$550="","",IF(OR(ISTEXT($N$548),ISTEXT($N$549),ISTEXT($N$550)),"",IF(OR(8&gt;$N$548,5&gt;$N$549,((5-1)*$N$548+8)&gt;$N$550),"",IF(INDEX($P$550:$W$559,MOD(((5-1)*$N$548+8)-1,10)+1,INT((((5-1)*$N$548+8)-1)/10)+1)="","",INDEX($P$550:$W$559,MOD(((5-1)*$N$548+8)-1,10)+1,INT((((5-1)*$N$548+8)-1)/10)+1)))))</f>
        <v/>
      </c>
      <c r="L554" s="539">
        <f>IF($N$550="","",IF(OR(ISTEXT($N$548),ISTEXT($N$549),ISTEXT($N$550)),"",IF(OR(9&gt;$N$548,5&gt;$N$549,((5-1)*$N$548+9)&gt;$N$550),"",IF(INDEX($P$550:$W$559,MOD(((5-1)*$N$548+9)-1,10)+1,INT((((5-1)*$N$548+9)-1)/10)+1)="","",INDEX($P$550:$W$559,MOD(((5-1)*$N$548+9)-1,10)+1,INT((((5-1)*$N$548+9)-1)/10)+1)))))</f>
        <v/>
      </c>
      <c r="M554" s="539">
        <f>IF($N$550="","",IF(OR(ISTEXT($N$548),ISTEXT($N$549),ISTEXT($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IF(OR($D$548="",$G$548=""),"",IF($D$548="Round",IF(6=1,"Axis 1 (0°)",IF(6=2,"Axis 2 (90°)","")),IF(ISTEXT($N$549),"",IF(6&gt;$N$549,"",IF(ISTEXT($I$548),"",ROUND((6-0.5)*$I$548/$N$549,1))))))</f>
        <v/>
      </c>
      <c r="C555" s="538" t="n"/>
      <c r="D555" s="539">
        <f>IF($N$550="","",IF(OR(ISTEXT($N$548),ISTEXT($N$549),ISTEXT($N$550)),"",IF(OR(1&gt;$N$548,6&gt;$N$549,((6-1)*$N$548+1)&gt;$N$550),"",IF(INDEX($P$550:$W$559,MOD(((6-1)*$N$548+1)-1,10)+1,INT((((6-1)*$N$548+1)-1)/10)+1)="","",INDEX($P$550:$W$559,MOD(((6-1)*$N$548+1)-1,10)+1,INT((((6-1)*$N$548+1)-1)/10)+1)))))</f>
        <v/>
      </c>
      <c r="E555" s="539">
        <f>IF($N$550="","",IF(OR(ISTEXT($N$548),ISTEXT($N$549),ISTEXT($N$550)),"",IF(OR(2&gt;$N$548,6&gt;$N$549,((6-1)*$N$548+2)&gt;$N$550),"",IF(INDEX($P$550:$W$559,MOD(((6-1)*$N$548+2)-1,10)+1,INT((((6-1)*$N$548+2)-1)/10)+1)="","",INDEX($P$550:$W$559,MOD(((6-1)*$N$548+2)-1,10)+1,INT((((6-1)*$N$548+2)-1)/10)+1)))))</f>
        <v/>
      </c>
      <c r="F555" s="539">
        <f>IF($N$550="","",IF(OR(ISTEXT($N$548),ISTEXT($N$549),ISTEXT($N$550)),"",IF(OR(3&gt;$N$548,6&gt;$N$549,((6-1)*$N$548+3)&gt;$N$550),"",IF(INDEX($P$550:$W$559,MOD(((6-1)*$N$548+3)-1,10)+1,INT((((6-1)*$N$548+3)-1)/10)+1)="","",INDEX($P$550:$W$559,MOD(((6-1)*$N$548+3)-1,10)+1,INT((((6-1)*$N$548+3)-1)/10)+1)))))</f>
        <v/>
      </c>
      <c r="G555" s="539">
        <f>IF($N$550="","",IF(OR(ISTEXT($N$548),ISTEXT($N$549),ISTEXT($N$550)),"",IF(OR(4&gt;$N$548,6&gt;$N$549,((6-1)*$N$548+4)&gt;$N$550),"",IF(INDEX($P$550:$W$559,MOD(((6-1)*$N$548+4)-1,10)+1,INT((((6-1)*$N$548+4)-1)/10)+1)="","",INDEX($P$550:$W$559,MOD(((6-1)*$N$548+4)-1,10)+1,INT((((6-1)*$N$548+4)-1)/10)+1)))))</f>
        <v/>
      </c>
      <c r="H555" s="539">
        <f>IF($N$550="","",IF(OR(ISTEXT($N$548),ISTEXT($N$549),ISTEXT($N$550)),"",IF(OR(5&gt;$N$548,6&gt;$N$549,((6-1)*$N$548+5)&gt;$N$550),"",IF(INDEX($P$550:$W$559,MOD(((6-1)*$N$548+5)-1,10)+1,INT((((6-1)*$N$548+5)-1)/10)+1)="","",INDEX($P$550:$W$559,MOD(((6-1)*$N$548+5)-1,10)+1,INT((((6-1)*$N$548+5)-1)/10)+1)))))</f>
        <v/>
      </c>
      <c r="I555" s="539">
        <f>IF($N$550="","",IF(OR(ISTEXT($N$548),ISTEXT($N$549),ISTEXT($N$550)),"",IF(OR(6&gt;$N$548,6&gt;$N$549,((6-1)*$N$548+6)&gt;$N$550),"",IF(INDEX($P$550:$W$559,MOD(((6-1)*$N$548+6)-1,10)+1,INT((((6-1)*$N$548+6)-1)/10)+1)="","",INDEX($P$550:$W$559,MOD(((6-1)*$N$548+6)-1,10)+1,INT((((6-1)*$N$548+6)-1)/10)+1)))))</f>
        <v/>
      </c>
      <c r="J555" s="539">
        <f>IF($N$550="","",IF(OR(ISTEXT($N$548),ISTEXT($N$549),ISTEXT($N$550)),"",IF(OR(7&gt;$N$548,6&gt;$N$549,((6-1)*$N$548+7)&gt;$N$550),"",IF(INDEX($P$550:$W$559,MOD(((6-1)*$N$548+7)-1,10)+1,INT((((6-1)*$N$548+7)-1)/10)+1)="","",INDEX($P$550:$W$559,MOD(((6-1)*$N$548+7)-1,10)+1,INT((((6-1)*$N$548+7)-1)/10)+1)))))</f>
        <v/>
      </c>
      <c r="K555" s="539">
        <f>IF($N$550="","",IF(OR(ISTEXT($N$548),ISTEXT($N$549),ISTEXT($N$550)),"",IF(OR(8&gt;$N$548,6&gt;$N$549,((6-1)*$N$548+8)&gt;$N$550),"",IF(INDEX($P$550:$W$559,MOD(((6-1)*$N$548+8)-1,10)+1,INT((((6-1)*$N$548+8)-1)/10)+1)="","",INDEX($P$550:$W$559,MOD(((6-1)*$N$548+8)-1,10)+1,INT((((6-1)*$N$548+8)-1)/10)+1)))))</f>
        <v/>
      </c>
      <c r="L555" s="539">
        <f>IF($N$550="","",IF(OR(ISTEXT($N$548),ISTEXT($N$549),ISTEXT($N$550)),"",IF(OR(9&gt;$N$548,6&gt;$N$549,((6-1)*$N$548+9)&gt;$N$550),"",IF(INDEX($P$550:$W$559,MOD(((6-1)*$N$548+9)-1,10)+1,INT((((6-1)*$N$548+9)-1)/10)+1)="","",INDEX($P$550:$W$559,MOD(((6-1)*$N$548+9)-1,10)+1,INT((((6-1)*$N$548+9)-1)/10)+1)))))</f>
        <v/>
      </c>
      <c r="M555" s="539">
        <f>IF($N$550="","",IF(OR(ISTEXT($N$548),ISTEXT($N$549),ISTEXT($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IF(OR($D$548="",$G$548=""),"",IF($D$548="Round",IF(7=1,"Axis 1 (0°)",IF(7=2,"Axis 2 (90°)","")),IF(ISTEXT($N$549),"",IF(7&gt;$N$549,"",IF(ISTEXT($I$548),"",ROUND((7-0.5)*$I$548/$N$549,1))))))</f>
        <v/>
      </c>
      <c r="C556" s="538" t="n"/>
      <c r="D556" s="539">
        <f>IF($N$550="","",IF(OR(ISTEXT($N$548),ISTEXT($N$549),ISTEXT($N$550)),"",IF(OR(1&gt;$N$548,7&gt;$N$549,((7-1)*$N$548+1)&gt;$N$550),"",IF(INDEX($P$550:$W$559,MOD(((7-1)*$N$548+1)-1,10)+1,INT((((7-1)*$N$548+1)-1)/10)+1)="","",INDEX($P$550:$W$559,MOD(((7-1)*$N$548+1)-1,10)+1,INT((((7-1)*$N$548+1)-1)/10)+1)))))</f>
        <v/>
      </c>
      <c r="E556" s="539">
        <f>IF($N$550="","",IF(OR(ISTEXT($N$548),ISTEXT($N$549),ISTEXT($N$550)),"",IF(OR(2&gt;$N$548,7&gt;$N$549,((7-1)*$N$548+2)&gt;$N$550),"",IF(INDEX($P$550:$W$559,MOD(((7-1)*$N$548+2)-1,10)+1,INT((((7-1)*$N$548+2)-1)/10)+1)="","",INDEX($P$550:$W$559,MOD(((7-1)*$N$548+2)-1,10)+1,INT((((7-1)*$N$548+2)-1)/10)+1)))))</f>
        <v/>
      </c>
      <c r="F556" s="539">
        <f>IF($N$550="","",IF(OR(ISTEXT($N$548),ISTEXT($N$549),ISTEXT($N$550)),"",IF(OR(3&gt;$N$548,7&gt;$N$549,((7-1)*$N$548+3)&gt;$N$550),"",IF(INDEX($P$550:$W$559,MOD(((7-1)*$N$548+3)-1,10)+1,INT((((7-1)*$N$548+3)-1)/10)+1)="","",INDEX($P$550:$W$559,MOD(((7-1)*$N$548+3)-1,10)+1,INT((((7-1)*$N$548+3)-1)/10)+1)))))</f>
        <v/>
      </c>
      <c r="G556" s="539">
        <f>IF($N$550="","",IF(OR(ISTEXT($N$548),ISTEXT($N$549),ISTEXT($N$550)),"",IF(OR(4&gt;$N$548,7&gt;$N$549,((7-1)*$N$548+4)&gt;$N$550),"",IF(INDEX($P$550:$W$559,MOD(((7-1)*$N$548+4)-1,10)+1,INT((((7-1)*$N$548+4)-1)/10)+1)="","",INDEX($P$550:$W$559,MOD(((7-1)*$N$548+4)-1,10)+1,INT((((7-1)*$N$548+4)-1)/10)+1)))))</f>
        <v/>
      </c>
      <c r="H556" s="539">
        <f>IF($N$550="","",IF(OR(ISTEXT($N$548),ISTEXT($N$549),ISTEXT($N$550)),"",IF(OR(5&gt;$N$548,7&gt;$N$549,((7-1)*$N$548+5)&gt;$N$550),"",IF(INDEX($P$550:$W$559,MOD(((7-1)*$N$548+5)-1,10)+1,INT((((7-1)*$N$548+5)-1)/10)+1)="","",INDEX($P$550:$W$559,MOD(((7-1)*$N$548+5)-1,10)+1,INT((((7-1)*$N$548+5)-1)/10)+1)))))</f>
        <v/>
      </c>
      <c r="I556" s="539">
        <f>IF($N$550="","",IF(OR(ISTEXT($N$548),ISTEXT($N$549),ISTEXT($N$550)),"",IF(OR(6&gt;$N$548,7&gt;$N$549,((7-1)*$N$548+6)&gt;$N$550),"",IF(INDEX($P$550:$W$559,MOD(((7-1)*$N$548+6)-1,10)+1,INT((((7-1)*$N$548+6)-1)/10)+1)="","",INDEX($P$550:$W$559,MOD(((7-1)*$N$548+6)-1,10)+1,INT((((7-1)*$N$548+6)-1)/10)+1)))))</f>
        <v/>
      </c>
      <c r="J556" s="539">
        <f>IF($N$550="","",IF(OR(ISTEXT($N$548),ISTEXT($N$549),ISTEXT($N$550)),"",IF(OR(7&gt;$N$548,7&gt;$N$549,((7-1)*$N$548+7)&gt;$N$550),"",IF(INDEX($P$550:$W$559,MOD(((7-1)*$N$548+7)-1,10)+1,INT((((7-1)*$N$548+7)-1)/10)+1)="","",INDEX($P$550:$W$559,MOD(((7-1)*$N$548+7)-1,10)+1,INT((((7-1)*$N$548+7)-1)/10)+1)))))</f>
        <v/>
      </c>
      <c r="K556" s="539">
        <f>IF($N$550="","",IF(OR(ISTEXT($N$548),ISTEXT($N$549),ISTEXT($N$550)),"",IF(OR(8&gt;$N$548,7&gt;$N$549,((7-1)*$N$548+8)&gt;$N$550),"",IF(INDEX($P$550:$W$559,MOD(((7-1)*$N$548+8)-1,10)+1,INT((((7-1)*$N$548+8)-1)/10)+1)="","",INDEX($P$550:$W$559,MOD(((7-1)*$N$548+8)-1,10)+1,INT((((7-1)*$N$548+8)-1)/10)+1)))))</f>
        <v/>
      </c>
      <c r="L556" s="539">
        <f>IF($N$550="","",IF(OR(ISTEXT($N$548),ISTEXT($N$549),ISTEXT($N$550)),"",IF(OR(9&gt;$N$548,7&gt;$N$549,((7-1)*$N$548+9)&gt;$N$550),"",IF(INDEX($P$550:$W$559,MOD(((7-1)*$N$548+9)-1,10)+1,INT((((7-1)*$N$548+9)-1)/10)+1)="","",INDEX($P$550:$W$559,MOD(((7-1)*$N$548+9)-1,10)+1,INT((((7-1)*$N$548+9)-1)/10)+1)))))</f>
        <v/>
      </c>
      <c r="M556" s="539">
        <f>IF($N$550="","",IF(OR(ISTEXT($N$548),ISTEXT($N$549),ISTEXT($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IF(OR($D$548="",$G$548=""),"",IF($D$548="Round",IF(8=1,"Axis 1 (0°)",IF(8=2,"Axis 2 (90°)","")),IF(ISTEXT($N$549),"",IF(8&gt;$N$549,"",IF(ISTEXT($I$548),"",ROUND((8-0.5)*$I$548/$N$549,1))))))</f>
        <v/>
      </c>
      <c r="C557" s="538" t="n"/>
      <c r="D557" s="539">
        <f>IF($N$550="","",IF(OR(ISTEXT($N$548),ISTEXT($N$549),ISTEXT($N$550)),"",IF(OR(1&gt;$N$548,8&gt;$N$549,((8-1)*$N$548+1)&gt;$N$550),"",IF(INDEX($P$550:$W$559,MOD(((8-1)*$N$548+1)-1,10)+1,INT((((8-1)*$N$548+1)-1)/10)+1)="","",INDEX($P$550:$W$559,MOD(((8-1)*$N$548+1)-1,10)+1,INT((((8-1)*$N$548+1)-1)/10)+1)))))</f>
        <v/>
      </c>
      <c r="E557" s="539">
        <f>IF($N$550="","",IF(OR(ISTEXT($N$548),ISTEXT($N$549),ISTEXT($N$550)),"",IF(OR(2&gt;$N$548,8&gt;$N$549,((8-1)*$N$548+2)&gt;$N$550),"",IF(INDEX($P$550:$W$559,MOD(((8-1)*$N$548+2)-1,10)+1,INT((((8-1)*$N$548+2)-1)/10)+1)="","",INDEX($P$550:$W$559,MOD(((8-1)*$N$548+2)-1,10)+1,INT((((8-1)*$N$548+2)-1)/10)+1)))))</f>
        <v/>
      </c>
      <c r="F557" s="539">
        <f>IF($N$550="","",IF(OR(ISTEXT($N$548),ISTEXT($N$549),ISTEXT($N$550)),"",IF(OR(3&gt;$N$548,8&gt;$N$549,((8-1)*$N$548+3)&gt;$N$550),"",IF(INDEX($P$550:$W$559,MOD(((8-1)*$N$548+3)-1,10)+1,INT((((8-1)*$N$548+3)-1)/10)+1)="","",INDEX($P$550:$W$559,MOD(((8-1)*$N$548+3)-1,10)+1,INT((((8-1)*$N$548+3)-1)/10)+1)))))</f>
        <v/>
      </c>
      <c r="G557" s="539">
        <f>IF($N$550="","",IF(OR(ISTEXT($N$548),ISTEXT($N$549),ISTEXT($N$550)),"",IF(OR(4&gt;$N$548,8&gt;$N$549,((8-1)*$N$548+4)&gt;$N$550),"",IF(INDEX($P$550:$W$559,MOD(((8-1)*$N$548+4)-1,10)+1,INT((((8-1)*$N$548+4)-1)/10)+1)="","",INDEX($P$550:$W$559,MOD(((8-1)*$N$548+4)-1,10)+1,INT((((8-1)*$N$548+4)-1)/10)+1)))))</f>
        <v/>
      </c>
      <c r="H557" s="539">
        <f>IF($N$550="","",IF(OR(ISTEXT($N$548),ISTEXT($N$549),ISTEXT($N$550)),"",IF(OR(5&gt;$N$548,8&gt;$N$549,((8-1)*$N$548+5)&gt;$N$550),"",IF(INDEX($P$550:$W$559,MOD(((8-1)*$N$548+5)-1,10)+1,INT((((8-1)*$N$548+5)-1)/10)+1)="","",INDEX($P$550:$W$559,MOD(((8-1)*$N$548+5)-1,10)+1,INT((((8-1)*$N$548+5)-1)/10)+1)))))</f>
        <v/>
      </c>
      <c r="I557" s="539">
        <f>IF($N$550="","",IF(OR(ISTEXT($N$548),ISTEXT($N$549),ISTEXT($N$550)),"",IF(OR(6&gt;$N$548,8&gt;$N$549,((8-1)*$N$548+6)&gt;$N$550),"",IF(INDEX($P$550:$W$559,MOD(((8-1)*$N$548+6)-1,10)+1,INT((((8-1)*$N$548+6)-1)/10)+1)="","",INDEX($P$550:$W$559,MOD(((8-1)*$N$548+6)-1,10)+1,INT((((8-1)*$N$548+6)-1)/10)+1)))))</f>
        <v/>
      </c>
      <c r="J557" s="539">
        <f>IF($N$550="","",IF(OR(ISTEXT($N$548),ISTEXT($N$549),ISTEXT($N$550)),"",IF(OR(7&gt;$N$548,8&gt;$N$549,((8-1)*$N$548+7)&gt;$N$550),"",IF(INDEX($P$550:$W$559,MOD(((8-1)*$N$548+7)-1,10)+1,INT((((8-1)*$N$548+7)-1)/10)+1)="","",INDEX($P$550:$W$559,MOD(((8-1)*$N$548+7)-1,10)+1,INT((((8-1)*$N$548+7)-1)/10)+1)))))</f>
        <v/>
      </c>
      <c r="K557" s="539">
        <f>IF($N$550="","",IF(OR(ISTEXT($N$548),ISTEXT($N$549),ISTEXT($N$550)),"",IF(OR(8&gt;$N$548,8&gt;$N$549,((8-1)*$N$548+8)&gt;$N$550),"",IF(INDEX($P$550:$W$559,MOD(((8-1)*$N$548+8)-1,10)+1,INT((((8-1)*$N$548+8)-1)/10)+1)="","",INDEX($P$550:$W$559,MOD(((8-1)*$N$548+8)-1,10)+1,INT((((8-1)*$N$548+8)-1)/10)+1)))))</f>
        <v/>
      </c>
      <c r="L557" s="539">
        <f>IF($N$550="","",IF(OR(ISTEXT($N$548),ISTEXT($N$549),ISTEXT($N$550)),"",IF(OR(9&gt;$N$548,8&gt;$N$549,((8-1)*$N$548+9)&gt;$N$550),"",IF(INDEX($P$550:$W$559,MOD(((8-1)*$N$548+9)-1,10)+1,INT((((8-1)*$N$548+9)-1)/10)+1)="","",INDEX($P$550:$W$559,MOD(((8-1)*$N$548+9)-1,10)+1,INT((((8-1)*$N$548+9)-1)/10)+1)))))</f>
        <v/>
      </c>
      <c r="M557" s="539">
        <f>IF($N$550="","",IF(OR(ISTEXT($N$548),ISTEXT($N$549),ISTEXT($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IF($G$563="","",IF($D$563="Round",$G$563&amp;""" dia",$G$563&amp;""" x "&amp;$I$563&amp;""""))</f>
        <v/>
      </c>
      <c r="G561" s="173" t="n"/>
      <c r="H561" s="525">
        <f>IF(OR($D$563="",$G$563=""),"",IF($D$563="Round",IF(ISTEXT($G$563),"",ROUND(PI()*(($G$563-2*N($K$563))/2)^2/144,3)),IF($I$563="","",IF(OR(ISTEXT($G$563),ISTEXT($I$563)),"",ROUND(($G$563-2*N($K$563))*($I$563-2*N($K$563))/144,3)))))</f>
        <v/>
      </c>
      <c r="I561" s="189" t="n"/>
      <c r="J561" s="189" t="n"/>
      <c r="K561" s="189">
        <f>IF(N(J561)*N(H561)=0,"",ROUND(N(J561)*N(H561),0))</f>
        <v/>
      </c>
      <c r="L561" s="189">
        <f>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IF($N$563="","",IF($D$563="Round",$N$563&amp;" x 2 axes",IF($N$564="","",$N$563&amp;" x "&amp;$N$564)))</f>
        <v/>
      </c>
      <c r="N563" s="534">
        <f>IF(OR($D$563="",$G$563=""),"",IF($D$563="Round",IF(ISTEXT($G$563),"",IF($G$563&lt;=9,6,IF($G$563&lt;=12,8,10))),IF(ISTEXT($G$563),"",IF($G$563&lt;12,2,MIN(10,MAX(3,ROUNDUP($G$563/6,0)))))))</f>
        <v/>
      </c>
      <c r="P563" s="473" t="inlineStr">
        <is>
          <t>Quick entry – type readings in order (row by row of the grid), down this column then the next:</t>
        </is>
      </c>
    </row>
    <row r="564" ht="13.35" customHeight="1" s="162">
      <c r="B564" s="535" t="inlineStr">
        <is>
          <t>Depth↓ Pos→ (in)</t>
        </is>
      </c>
      <c r="C564" s="414" t="n"/>
      <c r="D564" s="535">
        <f>IF(ISTEXT($N$563),"",IF(OR($D$563="",$G$563="",1&gt;$N$563),"",IF($D$563="Round",IF(ISTEXT($G$563),"",ROUND(IF(1&lt;=$N$563/2,$G$563/2*(1-SQRT(($N$563-2*1+1)/$N$563)),$G$563-$G$563/2*(1-SQRT(($N$563-2*($N$563-1+1)+1)/$N$563))),1)),IF(ISTEXT($G$563),"",ROUND((1-0.5)*$G$563/$N$563,1)))))</f>
        <v/>
      </c>
      <c r="E564" s="535">
        <f>IF(ISTEXT($N$563),"",IF(OR($D$563="",$G$563="",2&gt;$N$563),"",IF($D$563="Round",IF(ISTEXT($G$563),"",ROUND(IF(2&lt;=$N$563/2,$G$563/2*(1-SQRT(($N$563-2*2+1)/$N$563)),$G$563-$G$563/2*(1-SQRT(($N$563-2*($N$563-2+1)+1)/$N$563))),1)),IF(ISTEXT($G$563),"",ROUND((2-0.5)*$G$563/$N$563,1)))))</f>
        <v/>
      </c>
      <c r="F564" s="535">
        <f>IF(ISTEXT($N$563),"",IF(OR($D$563="",$G$563="",3&gt;$N$563),"",IF($D$563="Round",IF(ISTEXT($G$563),"",ROUND(IF(3&lt;=$N$563/2,$G$563/2*(1-SQRT(($N$563-2*3+1)/$N$563)),$G$563-$G$563/2*(1-SQRT(($N$563-2*($N$563-3+1)+1)/$N$563))),1)),IF(ISTEXT($G$563),"",ROUND((3-0.5)*$G$563/$N$563,1)))))</f>
        <v/>
      </c>
      <c r="G564" s="535">
        <f>IF(ISTEXT($N$563),"",IF(OR($D$563="",$G$563="",4&gt;$N$563),"",IF($D$563="Round",IF(ISTEXT($G$563),"",ROUND(IF(4&lt;=$N$563/2,$G$563/2*(1-SQRT(($N$563-2*4+1)/$N$563)),$G$563-$G$563/2*(1-SQRT(($N$563-2*($N$563-4+1)+1)/$N$563))),1)),IF(ISTEXT($G$563),"",ROUND((4-0.5)*$G$563/$N$563,1)))))</f>
        <v/>
      </c>
      <c r="H564" s="535">
        <f>IF(ISTEXT($N$563),"",IF(OR($D$563="",$G$563="",5&gt;$N$563),"",IF($D$563="Round",IF(ISTEXT($G$563),"",ROUND(IF(5&lt;=$N$563/2,$G$563/2*(1-SQRT(($N$563-2*5+1)/$N$563)),$G$563-$G$563/2*(1-SQRT(($N$563-2*($N$563-5+1)+1)/$N$563))),1)),IF(ISTEXT($G$563),"",ROUND((5-0.5)*$G$563/$N$563,1)))))</f>
        <v/>
      </c>
      <c r="I564" s="535">
        <f>IF(ISTEXT($N$563),"",IF(OR($D$563="",$G$563="",6&gt;$N$563),"",IF($D$563="Round",IF(ISTEXT($G$563),"",ROUND(IF(6&lt;=$N$563/2,$G$563/2*(1-SQRT(($N$563-2*6+1)/$N$563)),$G$563-$G$563/2*(1-SQRT(($N$563-2*($N$563-6+1)+1)/$N$563))),1)),IF(ISTEXT($G$563),"",ROUND((6-0.5)*$G$563/$N$563,1)))))</f>
        <v/>
      </c>
      <c r="J564" s="535">
        <f>IF(ISTEXT($N$563),"",IF(OR($D$563="",$G$563="",7&gt;$N$563),"",IF($D$563="Round",IF(ISTEXT($G$563),"",ROUND(IF(7&lt;=$N$563/2,$G$563/2*(1-SQRT(($N$563-2*7+1)/$N$563)),$G$563-$G$563/2*(1-SQRT(($N$563-2*($N$563-7+1)+1)/$N$563))),1)),IF(ISTEXT($G$563),"",ROUND((7-0.5)*$G$563/$N$563,1)))))</f>
        <v/>
      </c>
      <c r="K564" s="535">
        <f>IF(ISTEXT($N$563),"",IF(OR($D$563="",$G$563="",8&gt;$N$563),"",IF($D$563="Round",IF(ISTEXT($G$563),"",ROUND(IF(8&lt;=$N$563/2,$G$563/2*(1-SQRT(($N$563-2*8+1)/$N$563)),$G$563-$G$563/2*(1-SQRT(($N$563-2*($N$563-8+1)+1)/$N$563))),1)),IF(ISTEXT($G$563),"",ROUND((8-0.5)*$G$563/$N$563,1)))))</f>
        <v/>
      </c>
      <c r="L564" s="535">
        <f>IF(ISTEXT($N$563),"",IF(OR($D$563="",$G$563="",9&gt;$N$563),"",IF($D$563="Round",IF(ISTEXT($G$563),"",ROUND(IF(9&lt;=$N$563/2,$G$563/2*(1-SQRT(($N$563-2*9+1)/$N$563)),$G$563-$G$563/2*(1-SQRT(($N$563-2*($N$563-9+1)+1)/$N$563))),1)),IF(ISTEXT($G$563),"",ROUND((9-0.5)*$G$563/$N$563,1)))))</f>
        <v/>
      </c>
      <c r="M564" s="535">
        <f>IF(ISTEXT($N$563),"",IF(OR($D$563="",$G$563="",10&gt;$N$563),"",IF($D$563="Round",IF(ISTEXT($G$563),"",ROUND(IF(10&lt;=$N$563/2,$G$563/2*(1-SQRT(($N$563-2*10+1)/$N$563)),$G$563-$G$563/2*(1-SQRT(($N$563-2*($N$563-10+1)+1)/$N$563))),1)),IF(ISTEXT($G$563),"",ROUND((10-0.5)*$G$563/$N$563,1)))))</f>
        <v/>
      </c>
      <c r="N564" s="534">
        <f>IF(OR($D$563="",$G$563=""),"",IF($D$563="Round",2,IF($I$563="","",IF(ISTEXT($I$563),"",IF($I$563&lt;12,2,MIN(8,MAX(3,ROUNDUP($I$563/6,0))))))))</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IF(OR($D$563="",$G$563=""),"",IF($D$563="Round",IF(1=1,"Axis 1 (0°)",IF(1=2,"Axis 2 (90°)","")),IF(ISTEXT($N$564),"",IF(1&gt;$N$564,"",IF(ISTEXT($I$563),"",ROUND((1-0.5)*$I$563/$N$564,1))))))</f>
        <v/>
      </c>
      <c r="C565" s="538" t="n"/>
      <c r="D565" s="539">
        <f>IF($N$565="","",IF(OR(ISTEXT($N$563),ISTEXT($N$564),ISTEXT($N$565)),"",IF(OR(1&gt;$N$563,1&gt;$N$564,((1-1)*$N$563+1)&gt;$N$565),"",IF(INDEX($P$565:$W$574,MOD(((1-1)*$N$563+1)-1,10)+1,INT((((1-1)*$N$563+1)-1)/10)+1)="","",INDEX($P$565:$W$574,MOD(((1-1)*$N$563+1)-1,10)+1,INT((((1-1)*$N$563+1)-1)/10)+1)))))</f>
        <v/>
      </c>
      <c r="E565" s="539">
        <f>IF($N$565="","",IF(OR(ISTEXT($N$563),ISTEXT($N$564),ISTEXT($N$565)),"",IF(OR(2&gt;$N$563,1&gt;$N$564,((1-1)*$N$563+2)&gt;$N$565),"",IF(INDEX($P$565:$W$574,MOD(((1-1)*$N$563+2)-1,10)+1,INT((((1-1)*$N$563+2)-1)/10)+1)="","",INDEX($P$565:$W$574,MOD(((1-1)*$N$563+2)-1,10)+1,INT((((1-1)*$N$563+2)-1)/10)+1)))))</f>
        <v/>
      </c>
      <c r="F565" s="539">
        <f>IF($N$565="","",IF(OR(ISTEXT($N$563),ISTEXT($N$564),ISTEXT($N$565)),"",IF(OR(3&gt;$N$563,1&gt;$N$564,((1-1)*$N$563+3)&gt;$N$565),"",IF(INDEX($P$565:$W$574,MOD(((1-1)*$N$563+3)-1,10)+1,INT((((1-1)*$N$563+3)-1)/10)+1)="","",INDEX($P$565:$W$574,MOD(((1-1)*$N$563+3)-1,10)+1,INT((((1-1)*$N$563+3)-1)/10)+1)))))</f>
        <v/>
      </c>
      <c r="G565" s="539">
        <f>IF($N$565="","",IF(OR(ISTEXT($N$563),ISTEXT($N$564),ISTEXT($N$565)),"",IF(OR(4&gt;$N$563,1&gt;$N$564,((1-1)*$N$563+4)&gt;$N$565),"",IF(INDEX($P$565:$W$574,MOD(((1-1)*$N$563+4)-1,10)+1,INT((((1-1)*$N$563+4)-1)/10)+1)="","",INDEX($P$565:$W$574,MOD(((1-1)*$N$563+4)-1,10)+1,INT((((1-1)*$N$563+4)-1)/10)+1)))))</f>
        <v/>
      </c>
      <c r="H565" s="539">
        <f>IF($N$565="","",IF(OR(ISTEXT($N$563),ISTEXT($N$564),ISTEXT($N$565)),"",IF(OR(5&gt;$N$563,1&gt;$N$564,((1-1)*$N$563+5)&gt;$N$565),"",IF(INDEX($P$565:$W$574,MOD(((1-1)*$N$563+5)-1,10)+1,INT((((1-1)*$N$563+5)-1)/10)+1)="","",INDEX($P$565:$W$574,MOD(((1-1)*$N$563+5)-1,10)+1,INT((((1-1)*$N$563+5)-1)/10)+1)))))</f>
        <v/>
      </c>
      <c r="I565" s="539">
        <f>IF($N$565="","",IF(OR(ISTEXT($N$563),ISTEXT($N$564),ISTEXT($N$565)),"",IF(OR(6&gt;$N$563,1&gt;$N$564,((1-1)*$N$563+6)&gt;$N$565),"",IF(INDEX($P$565:$W$574,MOD(((1-1)*$N$563+6)-1,10)+1,INT((((1-1)*$N$563+6)-1)/10)+1)="","",INDEX($P$565:$W$574,MOD(((1-1)*$N$563+6)-1,10)+1,INT((((1-1)*$N$563+6)-1)/10)+1)))))</f>
        <v/>
      </c>
      <c r="J565" s="539">
        <f>IF($N$565="","",IF(OR(ISTEXT($N$563),ISTEXT($N$564),ISTEXT($N$565)),"",IF(OR(7&gt;$N$563,1&gt;$N$564,((1-1)*$N$563+7)&gt;$N$565),"",IF(INDEX($P$565:$W$574,MOD(((1-1)*$N$563+7)-1,10)+1,INT((((1-1)*$N$563+7)-1)/10)+1)="","",INDEX($P$565:$W$574,MOD(((1-1)*$N$563+7)-1,10)+1,INT((((1-1)*$N$563+7)-1)/10)+1)))))</f>
        <v/>
      </c>
      <c r="K565" s="539">
        <f>IF($N$565="","",IF(OR(ISTEXT($N$563),ISTEXT($N$564),ISTEXT($N$565)),"",IF(OR(8&gt;$N$563,1&gt;$N$564,((1-1)*$N$563+8)&gt;$N$565),"",IF(INDEX($P$565:$W$574,MOD(((1-1)*$N$563+8)-1,10)+1,INT((((1-1)*$N$563+8)-1)/10)+1)="","",INDEX($P$565:$W$574,MOD(((1-1)*$N$563+8)-1,10)+1,INT((((1-1)*$N$563+8)-1)/10)+1)))))</f>
        <v/>
      </c>
      <c r="L565" s="539">
        <f>IF($N$565="","",IF(OR(ISTEXT($N$563),ISTEXT($N$564),ISTEXT($N$565)),"",IF(OR(9&gt;$N$563,1&gt;$N$564,((1-1)*$N$563+9)&gt;$N$565),"",IF(INDEX($P$565:$W$574,MOD(((1-1)*$N$563+9)-1,10)+1,INT((((1-1)*$N$563+9)-1)/10)+1)="","",INDEX($P$565:$W$574,MOD(((1-1)*$N$563+9)-1,10)+1,INT((((1-1)*$N$563+9)-1)/10)+1)))))</f>
        <v/>
      </c>
      <c r="M565" s="539">
        <f>IF($N$565="","",IF(OR(ISTEXT($N$563),ISTEXT($N$564),ISTEXT($N$565)),"",IF(OR(10&gt;$N$563,1&gt;$N$564,((1-1)*$N$563+10)&gt;$N$565),"",IF(INDEX($P$565:$W$574,MOD(((1-1)*$N$563+10)-1,10)+1,INT((((1-1)*$N$563+10)-1)/10)+1)="","",INDEX($P$565:$W$574,MOD(((1-1)*$N$563+10)-1,10)+1,INT((((1-1)*$N$563+10)-1)/10)+1)))))</f>
        <v/>
      </c>
      <c r="N565" s="534">
        <f>IF(OR(N563="",N564=""),"",IF(OR(ISTEXT(N563),ISTEXT(N564)),"",N563*N564))</f>
        <v/>
      </c>
      <c r="P565" s="540" t="n"/>
      <c r="Q565" s="540" t="n"/>
      <c r="R565" s="540" t="n"/>
      <c r="S565" s="540" t="n"/>
      <c r="T565" s="540" t="n"/>
      <c r="U565" s="540" t="n"/>
      <c r="V565" s="540" t="n"/>
      <c r="W565" s="540" t="n"/>
    </row>
    <row r="566" ht="13.35" customHeight="1" s="162">
      <c r="B566" s="537">
        <f>IF(OR($D$563="",$G$563=""),"",IF($D$563="Round",IF(2=1,"Axis 1 (0°)",IF(2=2,"Axis 2 (90°)","")),IF(ISTEXT($N$564),"",IF(2&gt;$N$564,"",IF(ISTEXT($I$563),"",ROUND((2-0.5)*$I$563/$N$564,1))))))</f>
        <v/>
      </c>
      <c r="C566" s="538" t="n"/>
      <c r="D566" s="539">
        <f>IF($N$565="","",IF(OR(ISTEXT($N$563),ISTEXT($N$564),ISTEXT($N$565)),"",IF(OR(1&gt;$N$563,2&gt;$N$564,((2-1)*$N$563+1)&gt;$N$565),"",IF(INDEX($P$565:$W$574,MOD(((2-1)*$N$563+1)-1,10)+1,INT((((2-1)*$N$563+1)-1)/10)+1)="","",INDEX($P$565:$W$574,MOD(((2-1)*$N$563+1)-1,10)+1,INT((((2-1)*$N$563+1)-1)/10)+1)))))</f>
        <v/>
      </c>
      <c r="E566" s="539">
        <f>IF($N$565="","",IF(OR(ISTEXT($N$563),ISTEXT($N$564),ISTEXT($N$565)),"",IF(OR(2&gt;$N$563,2&gt;$N$564,((2-1)*$N$563+2)&gt;$N$565),"",IF(INDEX($P$565:$W$574,MOD(((2-1)*$N$563+2)-1,10)+1,INT((((2-1)*$N$563+2)-1)/10)+1)="","",INDEX($P$565:$W$574,MOD(((2-1)*$N$563+2)-1,10)+1,INT((((2-1)*$N$563+2)-1)/10)+1)))))</f>
        <v/>
      </c>
      <c r="F566" s="539">
        <f>IF($N$565="","",IF(OR(ISTEXT($N$563),ISTEXT($N$564),ISTEXT($N$565)),"",IF(OR(3&gt;$N$563,2&gt;$N$564,((2-1)*$N$563+3)&gt;$N$565),"",IF(INDEX($P$565:$W$574,MOD(((2-1)*$N$563+3)-1,10)+1,INT((((2-1)*$N$563+3)-1)/10)+1)="","",INDEX($P$565:$W$574,MOD(((2-1)*$N$563+3)-1,10)+1,INT((((2-1)*$N$563+3)-1)/10)+1)))))</f>
        <v/>
      </c>
      <c r="G566" s="539">
        <f>IF($N$565="","",IF(OR(ISTEXT($N$563),ISTEXT($N$564),ISTEXT($N$565)),"",IF(OR(4&gt;$N$563,2&gt;$N$564,((2-1)*$N$563+4)&gt;$N$565),"",IF(INDEX($P$565:$W$574,MOD(((2-1)*$N$563+4)-1,10)+1,INT((((2-1)*$N$563+4)-1)/10)+1)="","",INDEX($P$565:$W$574,MOD(((2-1)*$N$563+4)-1,10)+1,INT((((2-1)*$N$563+4)-1)/10)+1)))))</f>
        <v/>
      </c>
      <c r="H566" s="539">
        <f>IF($N$565="","",IF(OR(ISTEXT($N$563),ISTEXT($N$564),ISTEXT($N$565)),"",IF(OR(5&gt;$N$563,2&gt;$N$564,((2-1)*$N$563+5)&gt;$N$565),"",IF(INDEX($P$565:$W$574,MOD(((2-1)*$N$563+5)-1,10)+1,INT((((2-1)*$N$563+5)-1)/10)+1)="","",INDEX($P$565:$W$574,MOD(((2-1)*$N$563+5)-1,10)+1,INT((((2-1)*$N$563+5)-1)/10)+1)))))</f>
        <v/>
      </c>
      <c r="I566" s="539">
        <f>IF($N$565="","",IF(OR(ISTEXT($N$563),ISTEXT($N$564),ISTEXT($N$565)),"",IF(OR(6&gt;$N$563,2&gt;$N$564,((2-1)*$N$563+6)&gt;$N$565),"",IF(INDEX($P$565:$W$574,MOD(((2-1)*$N$563+6)-1,10)+1,INT((((2-1)*$N$563+6)-1)/10)+1)="","",INDEX($P$565:$W$574,MOD(((2-1)*$N$563+6)-1,10)+1,INT((((2-1)*$N$563+6)-1)/10)+1)))))</f>
        <v/>
      </c>
      <c r="J566" s="539">
        <f>IF($N$565="","",IF(OR(ISTEXT($N$563),ISTEXT($N$564),ISTEXT($N$565)),"",IF(OR(7&gt;$N$563,2&gt;$N$564,((2-1)*$N$563+7)&gt;$N$565),"",IF(INDEX($P$565:$W$574,MOD(((2-1)*$N$563+7)-1,10)+1,INT((((2-1)*$N$563+7)-1)/10)+1)="","",INDEX($P$565:$W$574,MOD(((2-1)*$N$563+7)-1,10)+1,INT((((2-1)*$N$563+7)-1)/10)+1)))))</f>
        <v/>
      </c>
      <c r="K566" s="539">
        <f>IF($N$565="","",IF(OR(ISTEXT($N$563),ISTEXT($N$564),ISTEXT($N$565)),"",IF(OR(8&gt;$N$563,2&gt;$N$564,((2-1)*$N$563+8)&gt;$N$565),"",IF(INDEX($P$565:$W$574,MOD(((2-1)*$N$563+8)-1,10)+1,INT((((2-1)*$N$563+8)-1)/10)+1)="","",INDEX($P$565:$W$574,MOD(((2-1)*$N$563+8)-1,10)+1,INT((((2-1)*$N$563+8)-1)/10)+1)))))</f>
        <v/>
      </c>
      <c r="L566" s="539">
        <f>IF($N$565="","",IF(OR(ISTEXT($N$563),ISTEXT($N$564),ISTEXT($N$565)),"",IF(OR(9&gt;$N$563,2&gt;$N$564,((2-1)*$N$563+9)&gt;$N$565),"",IF(INDEX($P$565:$W$574,MOD(((2-1)*$N$563+9)-1,10)+1,INT((((2-1)*$N$563+9)-1)/10)+1)="","",INDEX($P$565:$W$574,MOD(((2-1)*$N$563+9)-1,10)+1,INT((((2-1)*$N$563+9)-1)/10)+1)))))</f>
        <v/>
      </c>
      <c r="M566" s="539">
        <f>IF($N$565="","",IF(OR(ISTEXT($N$563),ISTEXT($N$564),ISTEXT($N$565)),"",IF(OR(10&gt;$N$563,2&gt;$N$564,((2-1)*$N$563+10)&gt;$N$565),"",IF(INDEX($P$565:$W$574,MOD(((2-1)*$N$563+10)-1,10)+1,INT((((2-1)*$N$563+10)-1)/10)+1)="","",INDEX($P$565:$W$574,MOD(((2-1)*$N$563+10)-1,10)+1,INT((((2-1)*$N$563+10)-1)/10)+1)))))</f>
        <v/>
      </c>
      <c r="P566" s="540" t="n"/>
      <c r="Q566" s="540" t="n"/>
      <c r="R566" s="540" t="n"/>
      <c r="S566" s="540" t="n"/>
      <c r="T566" s="540" t="n"/>
      <c r="U566" s="540" t="n"/>
      <c r="V566" s="540" t="n"/>
      <c r="W566" s="540" t="n"/>
    </row>
    <row r="567" ht="13.35" customHeight="1" s="162">
      <c r="B567" s="537">
        <f>IF(OR($D$563="",$G$563=""),"",IF($D$563="Round",IF(3=1,"Axis 1 (0°)",IF(3=2,"Axis 2 (90°)","")),IF(ISTEXT($N$564),"",IF(3&gt;$N$564,"",IF(ISTEXT($I$563),"",ROUND((3-0.5)*$I$563/$N$564,1))))))</f>
        <v/>
      </c>
      <c r="C567" s="538" t="n"/>
      <c r="D567" s="539">
        <f>IF($N$565="","",IF(OR(ISTEXT($N$563),ISTEXT($N$564),ISTEXT($N$565)),"",IF(OR(1&gt;$N$563,3&gt;$N$564,((3-1)*$N$563+1)&gt;$N$565),"",IF(INDEX($P$565:$W$574,MOD(((3-1)*$N$563+1)-1,10)+1,INT((((3-1)*$N$563+1)-1)/10)+1)="","",INDEX($P$565:$W$574,MOD(((3-1)*$N$563+1)-1,10)+1,INT((((3-1)*$N$563+1)-1)/10)+1)))))</f>
        <v/>
      </c>
      <c r="E567" s="539">
        <f>IF($N$565="","",IF(OR(ISTEXT($N$563),ISTEXT($N$564),ISTEXT($N$565)),"",IF(OR(2&gt;$N$563,3&gt;$N$564,((3-1)*$N$563+2)&gt;$N$565),"",IF(INDEX($P$565:$W$574,MOD(((3-1)*$N$563+2)-1,10)+1,INT((((3-1)*$N$563+2)-1)/10)+1)="","",INDEX($P$565:$W$574,MOD(((3-1)*$N$563+2)-1,10)+1,INT((((3-1)*$N$563+2)-1)/10)+1)))))</f>
        <v/>
      </c>
      <c r="F567" s="539">
        <f>IF($N$565="","",IF(OR(ISTEXT($N$563),ISTEXT($N$564),ISTEXT($N$565)),"",IF(OR(3&gt;$N$563,3&gt;$N$564,((3-1)*$N$563+3)&gt;$N$565),"",IF(INDEX($P$565:$W$574,MOD(((3-1)*$N$563+3)-1,10)+1,INT((((3-1)*$N$563+3)-1)/10)+1)="","",INDEX($P$565:$W$574,MOD(((3-1)*$N$563+3)-1,10)+1,INT((((3-1)*$N$563+3)-1)/10)+1)))))</f>
        <v/>
      </c>
      <c r="G567" s="539">
        <f>IF($N$565="","",IF(OR(ISTEXT($N$563),ISTEXT($N$564),ISTEXT($N$565)),"",IF(OR(4&gt;$N$563,3&gt;$N$564,((3-1)*$N$563+4)&gt;$N$565),"",IF(INDEX($P$565:$W$574,MOD(((3-1)*$N$563+4)-1,10)+1,INT((((3-1)*$N$563+4)-1)/10)+1)="","",INDEX($P$565:$W$574,MOD(((3-1)*$N$563+4)-1,10)+1,INT((((3-1)*$N$563+4)-1)/10)+1)))))</f>
        <v/>
      </c>
      <c r="H567" s="539">
        <f>IF($N$565="","",IF(OR(ISTEXT($N$563),ISTEXT($N$564),ISTEXT($N$565)),"",IF(OR(5&gt;$N$563,3&gt;$N$564,((3-1)*$N$563+5)&gt;$N$565),"",IF(INDEX($P$565:$W$574,MOD(((3-1)*$N$563+5)-1,10)+1,INT((((3-1)*$N$563+5)-1)/10)+1)="","",INDEX($P$565:$W$574,MOD(((3-1)*$N$563+5)-1,10)+1,INT((((3-1)*$N$563+5)-1)/10)+1)))))</f>
        <v/>
      </c>
      <c r="I567" s="539">
        <f>IF($N$565="","",IF(OR(ISTEXT($N$563),ISTEXT($N$564),ISTEXT($N$565)),"",IF(OR(6&gt;$N$563,3&gt;$N$564,((3-1)*$N$563+6)&gt;$N$565),"",IF(INDEX($P$565:$W$574,MOD(((3-1)*$N$563+6)-1,10)+1,INT((((3-1)*$N$563+6)-1)/10)+1)="","",INDEX($P$565:$W$574,MOD(((3-1)*$N$563+6)-1,10)+1,INT((((3-1)*$N$563+6)-1)/10)+1)))))</f>
        <v/>
      </c>
      <c r="J567" s="539">
        <f>IF($N$565="","",IF(OR(ISTEXT($N$563),ISTEXT($N$564),ISTEXT($N$565)),"",IF(OR(7&gt;$N$563,3&gt;$N$564,((3-1)*$N$563+7)&gt;$N$565),"",IF(INDEX($P$565:$W$574,MOD(((3-1)*$N$563+7)-1,10)+1,INT((((3-1)*$N$563+7)-1)/10)+1)="","",INDEX($P$565:$W$574,MOD(((3-1)*$N$563+7)-1,10)+1,INT((((3-1)*$N$563+7)-1)/10)+1)))))</f>
        <v/>
      </c>
      <c r="K567" s="539">
        <f>IF($N$565="","",IF(OR(ISTEXT($N$563),ISTEXT($N$564),ISTEXT($N$565)),"",IF(OR(8&gt;$N$563,3&gt;$N$564,((3-1)*$N$563+8)&gt;$N$565),"",IF(INDEX($P$565:$W$574,MOD(((3-1)*$N$563+8)-1,10)+1,INT((((3-1)*$N$563+8)-1)/10)+1)="","",INDEX($P$565:$W$574,MOD(((3-1)*$N$563+8)-1,10)+1,INT((((3-1)*$N$563+8)-1)/10)+1)))))</f>
        <v/>
      </c>
      <c r="L567" s="539">
        <f>IF($N$565="","",IF(OR(ISTEXT($N$563),ISTEXT($N$564),ISTEXT($N$565)),"",IF(OR(9&gt;$N$563,3&gt;$N$564,((3-1)*$N$563+9)&gt;$N$565),"",IF(INDEX($P$565:$W$574,MOD(((3-1)*$N$563+9)-1,10)+1,INT((((3-1)*$N$563+9)-1)/10)+1)="","",INDEX($P$565:$W$574,MOD(((3-1)*$N$563+9)-1,10)+1,INT((((3-1)*$N$563+9)-1)/10)+1)))))</f>
        <v/>
      </c>
      <c r="M567" s="539">
        <f>IF($N$565="","",IF(OR(ISTEXT($N$563),ISTEXT($N$564),ISTEXT($N$565)),"",IF(OR(10&gt;$N$563,3&gt;$N$564,((3-1)*$N$563+10)&gt;$N$565),"",IF(INDEX($P$565:$W$574,MOD(((3-1)*$N$563+10)-1,10)+1,INT((((3-1)*$N$563+10)-1)/10)+1)="","",INDEX($P$565:$W$574,MOD(((3-1)*$N$563+10)-1,10)+1,INT((((3-1)*$N$563+10)-1)/10)+1)))))</f>
        <v/>
      </c>
      <c r="P567" s="540" t="n"/>
      <c r="Q567" s="540" t="n"/>
      <c r="R567" s="540" t="n"/>
      <c r="S567" s="540" t="n"/>
      <c r="T567" s="540" t="n"/>
      <c r="U567" s="540" t="n"/>
      <c r="V567" s="540" t="n"/>
      <c r="W567" s="540" t="n"/>
    </row>
    <row r="568" ht="13.35" customHeight="1" s="162">
      <c r="B568" s="537">
        <f>IF(OR($D$563="",$G$563=""),"",IF($D$563="Round",IF(4=1,"Axis 1 (0°)",IF(4=2,"Axis 2 (90°)","")),IF(ISTEXT($N$564),"",IF(4&gt;$N$564,"",IF(ISTEXT($I$563),"",ROUND((4-0.5)*$I$563/$N$564,1))))))</f>
        <v/>
      </c>
      <c r="C568" s="538" t="n"/>
      <c r="D568" s="539">
        <f>IF($N$565="","",IF(OR(ISTEXT($N$563),ISTEXT($N$564),ISTEXT($N$565)),"",IF(OR(1&gt;$N$563,4&gt;$N$564,((4-1)*$N$563+1)&gt;$N$565),"",IF(INDEX($P$565:$W$574,MOD(((4-1)*$N$563+1)-1,10)+1,INT((((4-1)*$N$563+1)-1)/10)+1)="","",INDEX($P$565:$W$574,MOD(((4-1)*$N$563+1)-1,10)+1,INT((((4-1)*$N$563+1)-1)/10)+1)))))</f>
        <v/>
      </c>
      <c r="E568" s="539">
        <f>IF($N$565="","",IF(OR(ISTEXT($N$563),ISTEXT($N$564),ISTEXT($N$565)),"",IF(OR(2&gt;$N$563,4&gt;$N$564,((4-1)*$N$563+2)&gt;$N$565),"",IF(INDEX($P$565:$W$574,MOD(((4-1)*$N$563+2)-1,10)+1,INT((((4-1)*$N$563+2)-1)/10)+1)="","",INDEX($P$565:$W$574,MOD(((4-1)*$N$563+2)-1,10)+1,INT((((4-1)*$N$563+2)-1)/10)+1)))))</f>
        <v/>
      </c>
      <c r="F568" s="539">
        <f>IF($N$565="","",IF(OR(ISTEXT($N$563),ISTEXT($N$564),ISTEXT($N$565)),"",IF(OR(3&gt;$N$563,4&gt;$N$564,((4-1)*$N$563+3)&gt;$N$565),"",IF(INDEX($P$565:$W$574,MOD(((4-1)*$N$563+3)-1,10)+1,INT((((4-1)*$N$563+3)-1)/10)+1)="","",INDEX($P$565:$W$574,MOD(((4-1)*$N$563+3)-1,10)+1,INT((((4-1)*$N$563+3)-1)/10)+1)))))</f>
        <v/>
      </c>
      <c r="G568" s="539">
        <f>IF($N$565="","",IF(OR(ISTEXT($N$563),ISTEXT($N$564),ISTEXT($N$565)),"",IF(OR(4&gt;$N$563,4&gt;$N$564,((4-1)*$N$563+4)&gt;$N$565),"",IF(INDEX($P$565:$W$574,MOD(((4-1)*$N$563+4)-1,10)+1,INT((((4-1)*$N$563+4)-1)/10)+1)="","",INDEX($P$565:$W$574,MOD(((4-1)*$N$563+4)-1,10)+1,INT((((4-1)*$N$563+4)-1)/10)+1)))))</f>
        <v/>
      </c>
      <c r="H568" s="539">
        <f>IF($N$565="","",IF(OR(ISTEXT($N$563),ISTEXT($N$564),ISTEXT($N$565)),"",IF(OR(5&gt;$N$563,4&gt;$N$564,((4-1)*$N$563+5)&gt;$N$565),"",IF(INDEX($P$565:$W$574,MOD(((4-1)*$N$563+5)-1,10)+1,INT((((4-1)*$N$563+5)-1)/10)+1)="","",INDEX($P$565:$W$574,MOD(((4-1)*$N$563+5)-1,10)+1,INT((((4-1)*$N$563+5)-1)/10)+1)))))</f>
        <v/>
      </c>
      <c r="I568" s="539">
        <f>IF($N$565="","",IF(OR(ISTEXT($N$563),ISTEXT($N$564),ISTEXT($N$565)),"",IF(OR(6&gt;$N$563,4&gt;$N$564,((4-1)*$N$563+6)&gt;$N$565),"",IF(INDEX($P$565:$W$574,MOD(((4-1)*$N$563+6)-1,10)+1,INT((((4-1)*$N$563+6)-1)/10)+1)="","",INDEX($P$565:$W$574,MOD(((4-1)*$N$563+6)-1,10)+1,INT((((4-1)*$N$563+6)-1)/10)+1)))))</f>
        <v/>
      </c>
      <c r="J568" s="539">
        <f>IF($N$565="","",IF(OR(ISTEXT($N$563),ISTEXT($N$564),ISTEXT($N$565)),"",IF(OR(7&gt;$N$563,4&gt;$N$564,((4-1)*$N$563+7)&gt;$N$565),"",IF(INDEX($P$565:$W$574,MOD(((4-1)*$N$563+7)-1,10)+1,INT((((4-1)*$N$563+7)-1)/10)+1)="","",INDEX($P$565:$W$574,MOD(((4-1)*$N$563+7)-1,10)+1,INT((((4-1)*$N$563+7)-1)/10)+1)))))</f>
        <v/>
      </c>
      <c r="K568" s="539">
        <f>IF($N$565="","",IF(OR(ISTEXT($N$563),ISTEXT($N$564),ISTEXT($N$565)),"",IF(OR(8&gt;$N$563,4&gt;$N$564,((4-1)*$N$563+8)&gt;$N$565),"",IF(INDEX($P$565:$W$574,MOD(((4-1)*$N$563+8)-1,10)+1,INT((((4-1)*$N$563+8)-1)/10)+1)="","",INDEX($P$565:$W$574,MOD(((4-1)*$N$563+8)-1,10)+1,INT((((4-1)*$N$563+8)-1)/10)+1)))))</f>
        <v/>
      </c>
      <c r="L568" s="539">
        <f>IF($N$565="","",IF(OR(ISTEXT($N$563),ISTEXT($N$564),ISTEXT($N$565)),"",IF(OR(9&gt;$N$563,4&gt;$N$564,((4-1)*$N$563+9)&gt;$N$565),"",IF(INDEX($P$565:$W$574,MOD(((4-1)*$N$563+9)-1,10)+1,INT((((4-1)*$N$563+9)-1)/10)+1)="","",INDEX($P$565:$W$574,MOD(((4-1)*$N$563+9)-1,10)+1,INT((((4-1)*$N$563+9)-1)/10)+1)))))</f>
        <v/>
      </c>
      <c r="M568" s="539">
        <f>IF($N$565="","",IF(OR(ISTEXT($N$563),ISTEXT($N$564),ISTEXT($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IF(OR($D$563="",$G$563=""),"",IF($D$563="Round",IF(5=1,"Axis 1 (0°)",IF(5=2,"Axis 2 (90°)","")),IF(ISTEXT($N$564),"",IF(5&gt;$N$564,"",IF(ISTEXT($I$563),"",ROUND((5-0.5)*$I$563/$N$564,1))))))</f>
        <v/>
      </c>
      <c r="C569" s="538" t="n"/>
      <c r="D569" s="539">
        <f>IF($N$565="","",IF(OR(ISTEXT($N$563),ISTEXT($N$564),ISTEXT($N$565)),"",IF(OR(1&gt;$N$563,5&gt;$N$564,((5-1)*$N$563+1)&gt;$N$565),"",IF(INDEX($P$565:$W$574,MOD(((5-1)*$N$563+1)-1,10)+1,INT((((5-1)*$N$563+1)-1)/10)+1)="","",INDEX($P$565:$W$574,MOD(((5-1)*$N$563+1)-1,10)+1,INT((((5-1)*$N$563+1)-1)/10)+1)))))</f>
        <v/>
      </c>
      <c r="E569" s="539">
        <f>IF($N$565="","",IF(OR(ISTEXT($N$563),ISTEXT($N$564),ISTEXT($N$565)),"",IF(OR(2&gt;$N$563,5&gt;$N$564,((5-1)*$N$563+2)&gt;$N$565),"",IF(INDEX($P$565:$W$574,MOD(((5-1)*$N$563+2)-1,10)+1,INT((((5-1)*$N$563+2)-1)/10)+1)="","",INDEX($P$565:$W$574,MOD(((5-1)*$N$563+2)-1,10)+1,INT((((5-1)*$N$563+2)-1)/10)+1)))))</f>
        <v/>
      </c>
      <c r="F569" s="539">
        <f>IF($N$565="","",IF(OR(ISTEXT($N$563),ISTEXT($N$564),ISTEXT($N$565)),"",IF(OR(3&gt;$N$563,5&gt;$N$564,((5-1)*$N$563+3)&gt;$N$565),"",IF(INDEX($P$565:$W$574,MOD(((5-1)*$N$563+3)-1,10)+1,INT((((5-1)*$N$563+3)-1)/10)+1)="","",INDEX($P$565:$W$574,MOD(((5-1)*$N$563+3)-1,10)+1,INT((((5-1)*$N$563+3)-1)/10)+1)))))</f>
        <v/>
      </c>
      <c r="G569" s="539">
        <f>IF($N$565="","",IF(OR(ISTEXT($N$563),ISTEXT($N$564),ISTEXT($N$565)),"",IF(OR(4&gt;$N$563,5&gt;$N$564,((5-1)*$N$563+4)&gt;$N$565),"",IF(INDEX($P$565:$W$574,MOD(((5-1)*$N$563+4)-1,10)+1,INT((((5-1)*$N$563+4)-1)/10)+1)="","",INDEX($P$565:$W$574,MOD(((5-1)*$N$563+4)-1,10)+1,INT((((5-1)*$N$563+4)-1)/10)+1)))))</f>
        <v/>
      </c>
      <c r="H569" s="539">
        <f>IF($N$565="","",IF(OR(ISTEXT($N$563),ISTEXT($N$564),ISTEXT($N$565)),"",IF(OR(5&gt;$N$563,5&gt;$N$564,((5-1)*$N$563+5)&gt;$N$565),"",IF(INDEX($P$565:$W$574,MOD(((5-1)*$N$563+5)-1,10)+1,INT((((5-1)*$N$563+5)-1)/10)+1)="","",INDEX($P$565:$W$574,MOD(((5-1)*$N$563+5)-1,10)+1,INT((((5-1)*$N$563+5)-1)/10)+1)))))</f>
        <v/>
      </c>
      <c r="I569" s="539">
        <f>IF($N$565="","",IF(OR(ISTEXT($N$563),ISTEXT($N$564),ISTEXT($N$565)),"",IF(OR(6&gt;$N$563,5&gt;$N$564,((5-1)*$N$563+6)&gt;$N$565),"",IF(INDEX($P$565:$W$574,MOD(((5-1)*$N$563+6)-1,10)+1,INT((((5-1)*$N$563+6)-1)/10)+1)="","",INDEX($P$565:$W$574,MOD(((5-1)*$N$563+6)-1,10)+1,INT((((5-1)*$N$563+6)-1)/10)+1)))))</f>
        <v/>
      </c>
      <c r="J569" s="539">
        <f>IF($N$565="","",IF(OR(ISTEXT($N$563),ISTEXT($N$564),ISTEXT($N$565)),"",IF(OR(7&gt;$N$563,5&gt;$N$564,((5-1)*$N$563+7)&gt;$N$565),"",IF(INDEX($P$565:$W$574,MOD(((5-1)*$N$563+7)-1,10)+1,INT((((5-1)*$N$563+7)-1)/10)+1)="","",INDEX($P$565:$W$574,MOD(((5-1)*$N$563+7)-1,10)+1,INT((((5-1)*$N$563+7)-1)/10)+1)))))</f>
        <v/>
      </c>
      <c r="K569" s="539">
        <f>IF($N$565="","",IF(OR(ISTEXT($N$563),ISTEXT($N$564),ISTEXT($N$565)),"",IF(OR(8&gt;$N$563,5&gt;$N$564,((5-1)*$N$563+8)&gt;$N$565),"",IF(INDEX($P$565:$W$574,MOD(((5-1)*$N$563+8)-1,10)+1,INT((((5-1)*$N$563+8)-1)/10)+1)="","",INDEX($P$565:$W$574,MOD(((5-1)*$N$563+8)-1,10)+1,INT((((5-1)*$N$563+8)-1)/10)+1)))))</f>
        <v/>
      </c>
      <c r="L569" s="539">
        <f>IF($N$565="","",IF(OR(ISTEXT($N$563),ISTEXT($N$564),ISTEXT($N$565)),"",IF(OR(9&gt;$N$563,5&gt;$N$564,((5-1)*$N$563+9)&gt;$N$565),"",IF(INDEX($P$565:$W$574,MOD(((5-1)*$N$563+9)-1,10)+1,INT((((5-1)*$N$563+9)-1)/10)+1)="","",INDEX($P$565:$W$574,MOD(((5-1)*$N$563+9)-1,10)+1,INT((((5-1)*$N$563+9)-1)/10)+1)))))</f>
        <v/>
      </c>
      <c r="M569" s="539">
        <f>IF($N$565="","",IF(OR(ISTEXT($N$563),ISTEXT($N$564),ISTEXT($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IF(OR($D$563="",$G$563=""),"",IF($D$563="Round",IF(6=1,"Axis 1 (0°)",IF(6=2,"Axis 2 (90°)","")),IF(ISTEXT($N$564),"",IF(6&gt;$N$564,"",IF(ISTEXT($I$563),"",ROUND((6-0.5)*$I$563/$N$564,1))))))</f>
        <v/>
      </c>
      <c r="C570" s="538" t="n"/>
      <c r="D570" s="539">
        <f>IF($N$565="","",IF(OR(ISTEXT($N$563),ISTEXT($N$564),ISTEXT($N$565)),"",IF(OR(1&gt;$N$563,6&gt;$N$564,((6-1)*$N$563+1)&gt;$N$565),"",IF(INDEX($P$565:$W$574,MOD(((6-1)*$N$563+1)-1,10)+1,INT((((6-1)*$N$563+1)-1)/10)+1)="","",INDEX($P$565:$W$574,MOD(((6-1)*$N$563+1)-1,10)+1,INT((((6-1)*$N$563+1)-1)/10)+1)))))</f>
        <v/>
      </c>
      <c r="E570" s="539">
        <f>IF($N$565="","",IF(OR(ISTEXT($N$563),ISTEXT($N$564),ISTEXT($N$565)),"",IF(OR(2&gt;$N$563,6&gt;$N$564,((6-1)*$N$563+2)&gt;$N$565),"",IF(INDEX($P$565:$W$574,MOD(((6-1)*$N$563+2)-1,10)+1,INT((((6-1)*$N$563+2)-1)/10)+1)="","",INDEX($P$565:$W$574,MOD(((6-1)*$N$563+2)-1,10)+1,INT((((6-1)*$N$563+2)-1)/10)+1)))))</f>
        <v/>
      </c>
      <c r="F570" s="539">
        <f>IF($N$565="","",IF(OR(ISTEXT($N$563),ISTEXT($N$564),ISTEXT($N$565)),"",IF(OR(3&gt;$N$563,6&gt;$N$564,((6-1)*$N$563+3)&gt;$N$565),"",IF(INDEX($P$565:$W$574,MOD(((6-1)*$N$563+3)-1,10)+1,INT((((6-1)*$N$563+3)-1)/10)+1)="","",INDEX($P$565:$W$574,MOD(((6-1)*$N$563+3)-1,10)+1,INT((((6-1)*$N$563+3)-1)/10)+1)))))</f>
        <v/>
      </c>
      <c r="G570" s="539">
        <f>IF($N$565="","",IF(OR(ISTEXT($N$563),ISTEXT($N$564),ISTEXT($N$565)),"",IF(OR(4&gt;$N$563,6&gt;$N$564,((6-1)*$N$563+4)&gt;$N$565),"",IF(INDEX($P$565:$W$574,MOD(((6-1)*$N$563+4)-1,10)+1,INT((((6-1)*$N$563+4)-1)/10)+1)="","",INDEX($P$565:$W$574,MOD(((6-1)*$N$563+4)-1,10)+1,INT((((6-1)*$N$563+4)-1)/10)+1)))))</f>
        <v/>
      </c>
      <c r="H570" s="539">
        <f>IF($N$565="","",IF(OR(ISTEXT($N$563),ISTEXT($N$564),ISTEXT($N$565)),"",IF(OR(5&gt;$N$563,6&gt;$N$564,((6-1)*$N$563+5)&gt;$N$565),"",IF(INDEX($P$565:$W$574,MOD(((6-1)*$N$563+5)-1,10)+1,INT((((6-1)*$N$563+5)-1)/10)+1)="","",INDEX($P$565:$W$574,MOD(((6-1)*$N$563+5)-1,10)+1,INT((((6-1)*$N$563+5)-1)/10)+1)))))</f>
        <v/>
      </c>
      <c r="I570" s="539">
        <f>IF($N$565="","",IF(OR(ISTEXT($N$563),ISTEXT($N$564),ISTEXT($N$565)),"",IF(OR(6&gt;$N$563,6&gt;$N$564,((6-1)*$N$563+6)&gt;$N$565),"",IF(INDEX($P$565:$W$574,MOD(((6-1)*$N$563+6)-1,10)+1,INT((((6-1)*$N$563+6)-1)/10)+1)="","",INDEX($P$565:$W$574,MOD(((6-1)*$N$563+6)-1,10)+1,INT((((6-1)*$N$563+6)-1)/10)+1)))))</f>
        <v/>
      </c>
      <c r="J570" s="539">
        <f>IF($N$565="","",IF(OR(ISTEXT($N$563),ISTEXT($N$564),ISTEXT($N$565)),"",IF(OR(7&gt;$N$563,6&gt;$N$564,((6-1)*$N$563+7)&gt;$N$565),"",IF(INDEX($P$565:$W$574,MOD(((6-1)*$N$563+7)-1,10)+1,INT((((6-1)*$N$563+7)-1)/10)+1)="","",INDEX($P$565:$W$574,MOD(((6-1)*$N$563+7)-1,10)+1,INT((((6-1)*$N$563+7)-1)/10)+1)))))</f>
        <v/>
      </c>
      <c r="K570" s="539">
        <f>IF($N$565="","",IF(OR(ISTEXT($N$563),ISTEXT($N$564),ISTEXT($N$565)),"",IF(OR(8&gt;$N$563,6&gt;$N$564,((6-1)*$N$563+8)&gt;$N$565),"",IF(INDEX($P$565:$W$574,MOD(((6-1)*$N$563+8)-1,10)+1,INT((((6-1)*$N$563+8)-1)/10)+1)="","",INDEX($P$565:$W$574,MOD(((6-1)*$N$563+8)-1,10)+1,INT((((6-1)*$N$563+8)-1)/10)+1)))))</f>
        <v/>
      </c>
      <c r="L570" s="539">
        <f>IF($N$565="","",IF(OR(ISTEXT($N$563),ISTEXT($N$564),ISTEXT($N$565)),"",IF(OR(9&gt;$N$563,6&gt;$N$564,((6-1)*$N$563+9)&gt;$N$565),"",IF(INDEX($P$565:$W$574,MOD(((6-1)*$N$563+9)-1,10)+1,INT((((6-1)*$N$563+9)-1)/10)+1)="","",INDEX($P$565:$W$574,MOD(((6-1)*$N$563+9)-1,10)+1,INT((((6-1)*$N$563+9)-1)/10)+1)))))</f>
        <v/>
      </c>
      <c r="M570" s="539">
        <f>IF($N$565="","",IF(OR(ISTEXT($N$563),ISTEXT($N$564),ISTEXT($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IF(OR($D$563="",$G$563=""),"",IF($D$563="Round",IF(7=1,"Axis 1 (0°)",IF(7=2,"Axis 2 (90°)","")),IF(ISTEXT($N$564),"",IF(7&gt;$N$564,"",IF(ISTEXT($I$563),"",ROUND((7-0.5)*$I$563/$N$564,1))))))</f>
        <v/>
      </c>
      <c r="C571" s="538" t="n"/>
      <c r="D571" s="539">
        <f>IF($N$565="","",IF(OR(ISTEXT($N$563),ISTEXT($N$564),ISTEXT($N$565)),"",IF(OR(1&gt;$N$563,7&gt;$N$564,((7-1)*$N$563+1)&gt;$N$565),"",IF(INDEX($P$565:$W$574,MOD(((7-1)*$N$563+1)-1,10)+1,INT((((7-1)*$N$563+1)-1)/10)+1)="","",INDEX($P$565:$W$574,MOD(((7-1)*$N$563+1)-1,10)+1,INT((((7-1)*$N$563+1)-1)/10)+1)))))</f>
        <v/>
      </c>
      <c r="E571" s="539">
        <f>IF($N$565="","",IF(OR(ISTEXT($N$563),ISTEXT($N$564),ISTEXT($N$565)),"",IF(OR(2&gt;$N$563,7&gt;$N$564,((7-1)*$N$563+2)&gt;$N$565),"",IF(INDEX($P$565:$W$574,MOD(((7-1)*$N$563+2)-1,10)+1,INT((((7-1)*$N$563+2)-1)/10)+1)="","",INDEX($P$565:$W$574,MOD(((7-1)*$N$563+2)-1,10)+1,INT((((7-1)*$N$563+2)-1)/10)+1)))))</f>
        <v/>
      </c>
      <c r="F571" s="539">
        <f>IF($N$565="","",IF(OR(ISTEXT($N$563),ISTEXT($N$564),ISTEXT($N$565)),"",IF(OR(3&gt;$N$563,7&gt;$N$564,((7-1)*$N$563+3)&gt;$N$565),"",IF(INDEX($P$565:$W$574,MOD(((7-1)*$N$563+3)-1,10)+1,INT((((7-1)*$N$563+3)-1)/10)+1)="","",INDEX($P$565:$W$574,MOD(((7-1)*$N$563+3)-1,10)+1,INT((((7-1)*$N$563+3)-1)/10)+1)))))</f>
        <v/>
      </c>
      <c r="G571" s="539">
        <f>IF($N$565="","",IF(OR(ISTEXT($N$563),ISTEXT($N$564),ISTEXT($N$565)),"",IF(OR(4&gt;$N$563,7&gt;$N$564,((7-1)*$N$563+4)&gt;$N$565),"",IF(INDEX($P$565:$W$574,MOD(((7-1)*$N$563+4)-1,10)+1,INT((((7-1)*$N$563+4)-1)/10)+1)="","",INDEX($P$565:$W$574,MOD(((7-1)*$N$563+4)-1,10)+1,INT((((7-1)*$N$563+4)-1)/10)+1)))))</f>
        <v/>
      </c>
      <c r="H571" s="539">
        <f>IF($N$565="","",IF(OR(ISTEXT($N$563),ISTEXT($N$564),ISTEXT($N$565)),"",IF(OR(5&gt;$N$563,7&gt;$N$564,((7-1)*$N$563+5)&gt;$N$565),"",IF(INDEX($P$565:$W$574,MOD(((7-1)*$N$563+5)-1,10)+1,INT((((7-1)*$N$563+5)-1)/10)+1)="","",INDEX($P$565:$W$574,MOD(((7-1)*$N$563+5)-1,10)+1,INT((((7-1)*$N$563+5)-1)/10)+1)))))</f>
        <v/>
      </c>
      <c r="I571" s="539">
        <f>IF($N$565="","",IF(OR(ISTEXT($N$563),ISTEXT($N$564),ISTEXT($N$565)),"",IF(OR(6&gt;$N$563,7&gt;$N$564,((7-1)*$N$563+6)&gt;$N$565),"",IF(INDEX($P$565:$W$574,MOD(((7-1)*$N$563+6)-1,10)+1,INT((((7-1)*$N$563+6)-1)/10)+1)="","",INDEX($P$565:$W$574,MOD(((7-1)*$N$563+6)-1,10)+1,INT((((7-1)*$N$563+6)-1)/10)+1)))))</f>
        <v/>
      </c>
      <c r="J571" s="539">
        <f>IF($N$565="","",IF(OR(ISTEXT($N$563),ISTEXT($N$564),ISTEXT($N$565)),"",IF(OR(7&gt;$N$563,7&gt;$N$564,((7-1)*$N$563+7)&gt;$N$565),"",IF(INDEX($P$565:$W$574,MOD(((7-1)*$N$563+7)-1,10)+1,INT((((7-1)*$N$563+7)-1)/10)+1)="","",INDEX($P$565:$W$574,MOD(((7-1)*$N$563+7)-1,10)+1,INT((((7-1)*$N$563+7)-1)/10)+1)))))</f>
        <v/>
      </c>
      <c r="K571" s="539">
        <f>IF($N$565="","",IF(OR(ISTEXT($N$563),ISTEXT($N$564),ISTEXT($N$565)),"",IF(OR(8&gt;$N$563,7&gt;$N$564,((7-1)*$N$563+8)&gt;$N$565),"",IF(INDEX($P$565:$W$574,MOD(((7-1)*$N$563+8)-1,10)+1,INT((((7-1)*$N$563+8)-1)/10)+1)="","",INDEX($P$565:$W$574,MOD(((7-1)*$N$563+8)-1,10)+1,INT((((7-1)*$N$563+8)-1)/10)+1)))))</f>
        <v/>
      </c>
      <c r="L571" s="539">
        <f>IF($N$565="","",IF(OR(ISTEXT($N$563),ISTEXT($N$564),ISTEXT($N$565)),"",IF(OR(9&gt;$N$563,7&gt;$N$564,((7-1)*$N$563+9)&gt;$N$565),"",IF(INDEX($P$565:$W$574,MOD(((7-1)*$N$563+9)-1,10)+1,INT((((7-1)*$N$563+9)-1)/10)+1)="","",INDEX($P$565:$W$574,MOD(((7-1)*$N$563+9)-1,10)+1,INT((((7-1)*$N$563+9)-1)/10)+1)))))</f>
        <v/>
      </c>
      <c r="M571" s="539">
        <f>IF($N$565="","",IF(OR(ISTEXT($N$563),ISTEXT($N$564),ISTEXT($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IF(OR($D$563="",$G$563=""),"",IF($D$563="Round",IF(8=1,"Axis 1 (0°)",IF(8=2,"Axis 2 (90°)","")),IF(ISTEXT($N$564),"",IF(8&gt;$N$564,"",IF(ISTEXT($I$563),"",ROUND((8-0.5)*$I$563/$N$564,1))))))</f>
        <v/>
      </c>
      <c r="C572" s="538" t="n"/>
      <c r="D572" s="539">
        <f>IF($N$565="","",IF(OR(ISTEXT($N$563),ISTEXT($N$564),ISTEXT($N$565)),"",IF(OR(1&gt;$N$563,8&gt;$N$564,((8-1)*$N$563+1)&gt;$N$565),"",IF(INDEX($P$565:$W$574,MOD(((8-1)*$N$563+1)-1,10)+1,INT((((8-1)*$N$563+1)-1)/10)+1)="","",INDEX($P$565:$W$574,MOD(((8-1)*$N$563+1)-1,10)+1,INT((((8-1)*$N$563+1)-1)/10)+1)))))</f>
        <v/>
      </c>
      <c r="E572" s="539">
        <f>IF($N$565="","",IF(OR(ISTEXT($N$563),ISTEXT($N$564),ISTEXT($N$565)),"",IF(OR(2&gt;$N$563,8&gt;$N$564,((8-1)*$N$563+2)&gt;$N$565),"",IF(INDEX($P$565:$W$574,MOD(((8-1)*$N$563+2)-1,10)+1,INT((((8-1)*$N$563+2)-1)/10)+1)="","",INDEX($P$565:$W$574,MOD(((8-1)*$N$563+2)-1,10)+1,INT((((8-1)*$N$563+2)-1)/10)+1)))))</f>
        <v/>
      </c>
      <c r="F572" s="539">
        <f>IF($N$565="","",IF(OR(ISTEXT($N$563),ISTEXT($N$564),ISTEXT($N$565)),"",IF(OR(3&gt;$N$563,8&gt;$N$564,((8-1)*$N$563+3)&gt;$N$565),"",IF(INDEX($P$565:$W$574,MOD(((8-1)*$N$563+3)-1,10)+1,INT((((8-1)*$N$563+3)-1)/10)+1)="","",INDEX($P$565:$W$574,MOD(((8-1)*$N$563+3)-1,10)+1,INT((((8-1)*$N$563+3)-1)/10)+1)))))</f>
        <v/>
      </c>
      <c r="G572" s="539">
        <f>IF($N$565="","",IF(OR(ISTEXT($N$563),ISTEXT($N$564),ISTEXT($N$565)),"",IF(OR(4&gt;$N$563,8&gt;$N$564,((8-1)*$N$563+4)&gt;$N$565),"",IF(INDEX($P$565:$W$574,MOD(((8-1)*$N$563+4)-1,10)+1,INT((((8-1)*$N$563+4)-1)/10)+1)="","",INDEX($P$565:$W$574,MOD(((8-1)*$N$563+4)-1,10)+1,INT((((8-1)*$N$563+4)-1)/10)+1)))))</f>
        <v/>
      </c>
      <c r="H572" s="539">
        <f>IF($N$565="","",IF(OR(ISTEXT($N$563),ISTEXT($N$564),ISTEXT($N$565)),"",IF(OR(5&gt;$N$563,8&gt;$N$564,((8-1)*$N$563+5)&gt;$N$565),"",IF(INDEX($P$565:$W$574,MOD(((8-1)*$N$563+5)-1,10)+1,INT((((8-1)*$N$563+5)-1)/10)+1)="","",INDEX($P$565:$W$574,MOD(((8-1)*$N$563+5)-1,10)+1,INT((((8-1)*$N$563+5)-1)/10)+1)))))</f>
        <v/>
      </c>
      <c r="I572" s="539">
        <f>IF($N$565="","",IF(OR(ISTEXT($N$563),ISTEXT($N$564),ISTEXT($N$565)),"",IF(OR(6&gt;$N$563,8&gt;$N$564,((8-1)*$N$563+6)&gt;$N$565),"",IF(INDEX($P$565:$W$574,MOD(((8-1)*$N$563+6)-1,10)+1,INT((((8-1)*$N$563+6)-1)/10)+1)="","",INDEX($P$565:$W$574,MOD(((8-1)*$N$563+6)-1,10)+1,INT((((8-1)*$N$563+6)-1)/10)+1)))))</f>
        <v/>
      </c>
      <c r="J572" s="539">
        <f>IF($N$565="","",IF(OR(ISTEXT($N$563),ISTEXT($N$564),ISTEXT($N$565)),"",IF(OR(7&gt;$N$563,8&gt;$N$564,((8-1)*$N$563+7)&gt;$N$565),"",IF(INDEX($P$565:$W$574,MOD(((8-1)*$N$563+7)-1,10)+1,INT((((8-1)*$N$563+7)-1)/10)+1)="","",INDEX($P$565:$W$574,MOD(((8-1)*$N$563+7)-1,10)+1,INT((((8-1)*$N$563+7)-1)/10)+1)))))</f>
        <v/>
      </c>
      <c r="K572" s="539">
        <f>IF($N$565="","",IF(OR(ISTEXT($N$563),ISTEXT($N$564),ISTEXT($N$565)),"",IF(OR(8&gt;$N$563,8&gt;$N$564,((8-1)*$N$563+8)&gt;$N$565),"",IF(INDEX($P$565:$W$574,MOD(((8-1)*$N$563+8)-1,10)+1,INT((((8-1)*$N$563+8)-1)/10)+1)="","",INDEX($P$565:$W$574,MOD(((8-1)*$N$563+8)-1,10)+1,INT((((8-1)*$N$563+8)-1)/10)+1)))))</f>
        <v/>
      </c>
      <c r="L572" s="539">
        <f>IF($N$565="","",IF(OR(ISTEXT($N$563),ISTEXT($N$564),ISTEXT($N$565)),"",IF(OR(9&gt;$N$563,8&gt;$N$564,((8-1)*$N$563+9)&gt;$N$565),"",IF(INDEX($P$565:$W$574,MOD(((8-1)*$N$563+9)-1,10)+1,INT((((8-1)*$N$563+9)-1)/10)+1)="","",INDEX($P$565:$W$574,MOD(((8-1)*$N$563+9)-1,10)+1,INT((((8-1)*$N$563+9)-1)/10)+1)))))</f>
        <v/>
      </c>
      <c r="M572" s="539">
        <f>IF($N$565="","",IF(OR(ISTEXT($N$563),ISTEXT($N$564),ISTEXT($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IF($G$578="","",IF($D$578="Round",$G$578&amp;""" dia",$G$578&amp;""" x "&amp;$I$578&amp;""""))</f>
        <v/>
      </c>
      <c r="G576" s="173" t="n"/>
      <c r="H576" s="525">
        <f>IF(OR($D$578="",$G$578=""),"",IF($D$578="Round",IF(ISTEXT($G$578),"",ROUND(PI()*(($G$578-2*N($K$578))/2)^2/144,3)),IF($I$578="","",IF(OR(ISTEXT($G$578),ISTEXT($I$578)),"",ROUND(($G$578-2*N($K$578))*($I$578-2*N($K$578))/144,3)))))</f>
        <v/>
      </c>
      <c r="I576" s="189" t="n"/>
      <c r="J576" s="189" t="n"/>
      <c r="K576" s="189">
        <f>IF(N(J576)*N(H576)=0,"",ROUND(N(J576)*N(H576),0))</f>
        <v/>
      </c>
      <c r="L576" s="189">
        <f>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IF($N$578="","",IF($D$578="Round",$N$578&amp;" x 2 axes",IF($N$579="","",$N$578&amp;" x "&amp;$N$579)))</f>
        <v/>
      </c>
      <c r="N578" s="534">
        <f>IF(OR($D$578="",$G$578=""),"",IF($D$578="Round",IF(ISTEXT($G$578),"",IF($G$578&lt;=9,6,IF($G$578&lt;=12,8,10))),IF(ISTEXT($G$578),"",IF($G$578&lt;12,2,MIN(10,MAX(3,ROUNDUP($G$578/6,0)))))))</f>
        <v/>
      </c>
      <c r="P578" s="473" t="inlineStr">
        <is>
          <t>Quick entry – type readings in order (row by row of the grid), down this column then the next:</t>
        </is>
      </c>
    </row>
    <row r="579" ht="13.35" customHeight="1" s="162">
      <c r="B579" s="535" t="inlineStr">
        <is>
          <t>Depth↓ Pos→ (in)</t>
        </is>
      </c>
      <c r="C579" s="414" t="n"/>
      <c r="D579" s="535">
        <f>IF(ISTEXT($N$578),"",IF(OR($D$578="",$G$578="",1&gt;$N$578),"",IF($D$578="Round",IF(ISTEXT($G$578),"",ROUND(IF(1&lt;=$N$578/2,$G$578/2*(1-SQRT(($N$578-2*1+1)/$N$578)),$G$578-$G$578/2*(1-SQRT(($N$578-2*($N$578-1+1)+1)/$N$578))),1)),IF(ISTEXT($G$578),"",ROUND((1-0.5)*$G$578/$N$578,1)))))</f>
        <v/>
      </c>
      <c r="E579" s="535">
        <f>IF(ISTEXT($N$578),"",IF(OR($D$578="",$G$578="",2&gt;$N$578),"",IF($D$578="Round",IF(ISTEXT($G$578),"",ROUND(IF(2&lt;=$N$578/2,$G$578/2*(1-SQRT(($N$578-2*2+1)/$N$578)),$G$578-$G$578/2*(1-SQRT(($N$578-2*($N$578-2+1)+1)/$N$578))),1)),IF(ISTEXT($G$578),"",ROUND((2-0.5)*$G$578/$N$578,1)))))</f>
        <v/>
      </c>
      <c r="F579" s="535">
        <f>IF(ISTEXT($N$578),"",IF(OR($D$578="",$G$578="",3&gt;$N$578),"",IF($D$578="Round",IF(ISTEXT($G$578),"",ROUND(IF(3&lt;=$N$578/2,$G$578/2*(1-SQRT(($N$578-2*3+1)/$N$578)),$G$578-$G$578/2*(1-SQRT(($N$578-2*($N$578-3+1)+1)/$N$578))),1)),IF(ISTEXT($G$578),"",ROUND((3-0.5)*$G$578/$N$578,1)))))</f>
        <v/>
      </c>
      <c r="G579" s="535">
        <f>IF(ISTEXT($N$578),"",IF(OR($D$578="",$G$578="",4&gt;$N$578),"",IF($D$578="Round",IF(ISTEXT($G$578),"",ROUND(IF(4&lt;=$N$578/2,$G$578/2*(1-SQRT(($N$578-2*4+1)/$N$578)),$G$578-$G$578/2*(1-SQRT(($N$578-2*($N$578-4+1)+1)/$N$578))),1)),IF(ISTEXT($G$578),"",ROUND((4-0.5)*$G$578/$N$578,1)))))</f>
        <v/>
      </c>
      <c r="H579" s="535">
        <f>IF(ISTEXT($N$578),"",IF(OR($D$578="",$G$578="",5&gt;$N$578),"",IF($D$578="Round",IF(ISTEXT($G$578),"",ROUND(IF(5&lt;=$N$578/2,$G$578/2*(1-SQRT(($N$578-2*5+1)/$N$578)),$G$578-$G$578/2*(1-SQRT(($N$578-2*($N$578-5+1)+1)/$N$578))),1)),IF(ISTEXT($G$578),"",ROUND((5-0.5)*$G$578/$N$578,1)))))</f>
        <v/>
      </c>
      <c r="I579" s="535">
        <f>IF(ISTEXT($N$578),"",IF(OR($D$578="",$G$578="",6&gt;$N$578),"",IF($D$578="Round",IF(ISTEXT($G$578),"",ROUND(IF(6&lt;=$N$578/2,$G$578/2*(1-SQRT(($N$578-2*6+1)/$N$578)),$G$578-$G$578/2*(1-SQRT(($N$578-2*($N$578-6+1)+1)/$N$578))),1)),IF(ISTEXT($G$578),"",ROUND((6-0.5)*$G$578/$N$578,1)))))</f>
        <v/>
      </c>
      <c r="J579" s="535">
        <f>IF(ISTEXT($N$578),"",IF(OR($D$578="",$G$578="",7&gt;$N$578),"",IF($D$578="Round",IF(ISTEXT($G$578),"",ROUND(IF(7&lt;=$N$578/2,$G$578/2*(1-SQRT(($N$578-2*7+1)/$N$578)),$G$578-$G$578/2*(1-SQRT(($N$578-2*($N$578-7+1)+1)/$N$578))),1)),IF(ISTEXT($G$578),"",ROUND((7-0.5)*$G$578/$N$578,1)))))</f>
        <v/>
      </c>
      <c r="K579" s="535">
        <f>IF(ISTEXT($N$578),"",IF(OR($D$578="",$G$578="",8&gt;$N$578),"",IF($D$578="Round",IF(ISTEXT($G$578),"",ROUND(IF(8&lt;=$N$578/2,$G$578/2*(1-SQRT(($N$578-2*8+1)/$N$578)),$G$578-$G$578/2*(1-SQRT(($N$578-2*($N$578-8+1)+1)/$N$578))),1)),IF(ISTEXT($G$578),"",ROUND((8-0.5)*$G$578/$N$578,1)))))</f>
        <v/>
      </c>
      <c r="L579" s="535">
        <f>IF(ISTEXT($N$578),"",IF(OR($D$578="",$G$578="",9&gt;$N$578),"",IF($D$578="Round",IF(ISTEXT($G$578),"",ROUND(IF(9&lt;=$N$578/2,$G$578/2*(1-SQRT(($N$578-2*9+1)/$N$578)),$G$578-$G$578/2*(1-SQRT(($N$578-2*($N$578-9+1)+1)/$N$578))),1)),IF(ISTEXT($G$578),"",ROUND((9-0.5)*$G$578/$N$578,1)))))</f>
        <v/>
      </c>
      <c r="M579" s="535">
        <f>IF(ISTEXT($N$578),"",IF(OR($D$578="",$G$578="",10&gt;$N$578),"",IF($D$578="Round",IF(ISTEXT($G$578),"",ROUND(IF(10&lt;=$N$578/2,$G$578/2*(1-SQRT(($N$578-2*10+1)/$N$578)),$G$578-$G$578/2*(1-SQRT(($N$578-2*($N$578-10+1)+1)/$N$578))),1)),IF(ISTEXT($G$578),"",ROUND((10-0.5)*$G$578/$N$578,1)))))</f>
        <v/>
      </c>
      <c r="N579" s="534">
        <f>IF(OR($D$578="",$G$578=""),"",IF($D$578="Round",2,IF($I$578="","",IF(ISTEXT($I$578),"",IF($I$578&lt;12,2,MIN(8,MAX(3,ROUNDUP($I$578/6,0))))))))</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IF(OR($D$578="",$G$578=""),"",IF($D$578="Round",IF(1=1,"Axis 1 (0°)",IF(1=2,"Axis 2 (90°)","")),IF(ISTEXT($N$579),"",IF(1&gt;$N$579,"",IF(ISTEXT($I$578),"",ROUND((1-0.5)*$I$578/$N$579,1))))))</f>
        <v/>
      </c>
      <c r="C580" s="538" t="n"/>
      <c r="D580" s="539">
        <f>IF($N$580="","",IF(OR(ISTEXT($N$578),ISTEXT($N$579),ISTEXT($N$580)),"",IF(OR(1&gt;$N$578,1&gt;$N$579,((1-1)*$N$578+1)&gt;$N$580),"",IF(INDEX($P$580:$W$589,MOD(((1-1)*$N$578+1)-1,10)+1,INT((((1-1)*$N$578+1)-1)/10)+1)="","",INDEX($P$580:$W$589,MOD(((1-1)*$N$578+1)-1,10)+1,INT((((1-1)*$N$578+1)-1)/10)+1)))))</f>
        <v/>
      </c>
      <c r="E580" s="539">
        <f>IF($N$580="","",IF(OR(ISTEXT($N$578),ISTEXT($N$579),ISTEXT($N$580)),"",IF(OR(2&gt;$N$578,1&gt;$N$579,((1-1)*$N$578+2)&gt;$N$580),"",IF(INDEX($P$580:$W$589,MOD(((1-1)*$N$578+2)-1,10)+1,INT((((1-1)*$N$578+2)-1)/10)+1)="","",INDEX($P$580:$W$589,MOD(((1-1)*$N$578+2)-1,10)+1,INT((((1-1)*$N$578+2)-1)/10)+1)))))</f>
        <v/>
      </c>
      <c r="F580" s="539">
        <f>IF($N$580="","",IF(OR(ISTEXT($N$578),ISTEXT($N$579),ISTEXT($N$580)),"",IF(OR(3&gt;$N$578,1&gt;$N$579,((1-1)*$N$578+3)&gt;$N$580),"",IF(INDEX($P$580:$W$589,MOD(((1-1)*$N$578+3)-1,10)+1,INT((((1-1)*$N$578+3)-1)/10)+1)="","",INDEX($P$580:$W$589,MOD(((1-1)*$N$578+3)-1,10)+1,INT((((1-1)*$N$578+3)-1)/10)+1)))))</f>
        <v/>
      </c>
      <c r="G580" s="539">
        <f>IF($N$580="","",IF(OR(ISTEXT($N$578),ISTEXT($N$579),ISTEXT($N$580)),"",IF(OR(4&gt;$N$578,1&gt;$N$579,((1-1)*$N$578+4)&gt;$N$580),"",IF(INDEX($P$580:$W$589,MOD(((1-1)*$N$578+4)-1,10)+1,INT((((1-1)*$N$578+4)-1)/10)+1)="","",INDEX($P$580:$W$589,MOD(((1-1)*$N$578+4)-1,10)+1,INT((((1-1)*$N$578+4)-1)/10)+1)))))</f>
        <v/>
      </c>
      <c r="H580" s="539">
        <f>IF($N$580="","",IF(OR(ISTEXT($N$578),ISTEXT($N$579),ISTEXT($N$580)),"",IF(OR(5&gt;$N$578,1&gt;$N$579,((1-1)*$N$578+5)&gt;$N$580),"",IF(INDEX($P$580:$W$589,MOD(((1-1)*$N$578+5)-1,10)+1,INT((((1-1)*$N$578+5)-1)/10)+1)="","",INDEX($P$580:$W$589,MOD(((1-1)*$N$578+5)-1,10)+1,INT((((1-1)*$N$578+5)-1)/10)+1)))))</f>
        <v/>
      </c>
      <c r="I580" s="539">
        <f>IF($N$580="","",IF(OR(ISTEXT($N$578),ISTEXT($N$579),ISTEXT($N$580)),"",IF(OR(6&gt;$N$578,1&gt;$N$579,((1-1)*$N$578+6)&gt;$N$580),"",IF(INDEX($P$580:$W$589,MOD(((1-1)*$N$578+6)-1,10)+1,INT((((1-1)*$N$578+6)-1)/10)+1)="","",INDEX($P$580:$W$589,MOD(((1-1)*$N$578+6)-1,10)+1,INT((((1-1)*$N$578+6)-1)/10)+1)))))</f>
        <v/>
      </c>
      <c r="J580" s="539">
        <f>IF($N$580="","",IF(OR(ISTEXT($N$578),ISTEXT($N$579),ISTEXT($N$580)),"",IF(OR(7&gt;$N$578,1&gt;$N$579,((1-1)*$N$578+7)&gt;$N$580),"",IF(INDEX($P$580:$W$589,MOD(((1-1)*$N$578+7)-1,10)+1,INT((((1-1)*$N$578+7)-1)/10)+1)="","",INDEX($P$580:$W$589,MOD(((1-1)*$N$578+7)-1,10)+1,INT((((1-1)*$N$578+7)-1)/10)+1)))))</f>
        <v/>
      </c>
      <c r="K580" s="539">
        <f>IF($N$580="","",IF(OR(ISTEXT($N$578),ISTEXT($N$579),ISTEXT($N$580)),"",IF(OR(8&gt;$N$578,1&gt;$N$579,((1-1)*$N$578+8)&gt;$N$580),"",IF(INDEX($P$580:$W$589,MOD(((1-1)*$N$578+8)-1,10)+1,INT((((1-1)*$N$578+8)-1)/10)+1)="","",INDEX($P$580:$W$589,MOD(((1-1)*$N$578+8)-1,10)+1,INT((((1-1)*$N$578+8)-1)/10)+1)))))</f>
        <v/>
      </c>
      <c r="L580" s="539">
        <f>IF($N$580="","",IF(OR(ISTEXT($N$578),ISTEXT($N$579),ISTEXT($N$580)),"",IF(OR(9&gt;$N$578,1&gt;$N$579,((1-1)*$N$578+9)&gt;$N$580),"",IF(INDEX($P$580:$W$589,MOD(((1-1)*$N$578+9)-1,10)+1,INT((((1-1)*$N$578+9)-1)/10)+1)="","",INDEX($P$580:$W$589,MOD(((1-1)*$N$578+9)-1,10)+1,INT((((1-1)*$N$578+9)-1)/10)+1)))))</f>
        <v/>
      </c>
      <c r="M580" s="539">
        <f>IF($N$580="","",IF(OR(ISTEXT($N$578),ISTEXT($N$579),ISTEXT($N$580)),"",IF(OR(10&gt;$N$578,1&gt;$N$579,((1-1)*$N$578+10)&gt;$N$580),"",IF(INDEX($P$580:$W$589,MOD(((1-1)*$N$578+10)-1,10)+1,INT((((1-1)*$N$578+10)-1)/10)+1)="","",INDEX($P$580:$W$589,MOD(((1-1)*$N$578+10)-1,10)+1,INT((((1-1)*$N$578+10)-1)/10)+1)))))</f>
        <v/>
      </c>
      <c r="N580" s="534">
        <f>IF(OR(N578="",N579=""),"",IF(OR(ISTEXT(N578),ISTEXT(N579)),"",N578*N579))</f>
        <v/>
      </c>
      <c r="P580" s="540" t="n"/>
      <c r="Q580" s="540" t="n"/>
      <c r="R580" s="540" t="n"/>
      <c r="S580" s="540" t="n"/>
      <c r="T580" s="540" t="n"/>
      <c r="U580" s="540" t="n"/>
      <c r="V580" s="540" t="n"/>
      <c r="W580" s="540" t="n"/>
    </row>
    <row r="581" ht="13.35" customHeight="1" s="162">
      <c r="B581" s="537">
        <f>IF(OR($D$578="",$G$578=""),"",IF($D$578="Round",IF(2=1,"Axis 1 (0°)",IF(2=2,"Axis 2 (90°)","")),IF(ISTEXT($N$579),"",IF(2&gt;$N$579,"",IF(ISTEXT($I$578),"",ROUND((2-0.5)*$I$578/$N$579,1))))))</f>
        <v/>
      </c>
      <c r="C581" s="538" t="n"/>
      <c r="D581" s="539">
        <f>IF($N$580="","",IF(OR(ISTEXT($N$578),ISTEXT($N$579),ISTEXT($N$580)),"",IF(OR(1&gt;$N$578,2&gt;$N$579,((2-1)*$N$578+1)&gt;$N$580),"",IF(INDEX($P$580:$W$589,MOD(((2-1)*$N$578+1)-1,10)+1,INT((((2-1)*$N$578+1)-1)/10)+1)="","",INDEX($P$580:$W$589,MOD(((2-1)*$N$578+1)-1,10)+1,INT((((2-1)*$N$578+1)-1)/10)+1)))))</f>
        <v/>
      </c>
      <c r="E581" s="539">
        <f>IF($N$580="","",IF(OR(ISTEXT($N$578),ISTEXT($N$579),ISTEXT($N$580)),"",IF(OR(2&gt;$N$578,2&gt;$N$579,((2-1)*$N$578+2)&gt;$N$580),"",IF(INDEX($P$580:$W$589,MOD(((2-1)*$N$578+2)-1,10)+1,INT((((2-1)*$N$578+2)-1)/10)+1)="","",INDEX($P$580:$W$589,MOD(((2-1)*$N$578+2)-1,10)+1,INT((((2-1)*$N$578+2)-1)/10)+1)))))</f>
        <v/>
      </c>
      <c r="F581" s="539">
        <f>IF($N$580="","",IF(OR(ISTEXT($N$578),ISTEXT($N$579),ISTEXT($N$580)),"",IF(OR(3&gt;$N$578,2&gt;$N$579,((2-1)*$N$578+3)&gt;$N$580),"",IF(INDEX($P$580:$W$589,MOD(((2-1)*$N$578+3)-1,10)+1,INT((((2-1)*$N$578+3)-1)/10)+1)="","",INDEX($P$580:$W$589,MOD(((2-1)*$N$578+3)-1,10)+1,INT((((2-1)*$N$578+3)-1)/10)+1)))))</f>
        <v/>
      </c>
      <c r="G581" s="539">
        <f>IF($N$580="","",IF(OR(ISTEXT($N$578),ISTEXT($N$579),ISTEXT($N$580)),"",IF(OR(4&gt;$N$578,2&gt;$N$579,((2-1)*$N$578+4)&gt;$N$580),"",IF(INDEX($P$580:$W$589,MOD(((2-1)*$N$578+4)-1,10)+1,INT((((2-1)*$N$578+4)-1)/10)+1)="","",INDEX($P$580:$W$589,MOD(((2-1)*$N$578+4)-1,10)+1,INT((((2-1)*$N$578+4)-1)/10)+1)))))</f>
        <v/>
      </c>
      <c r="H581" s="539">
        <f>IF($N$580="","",IF(OR(ISTEXT($N$578),ISTEXT($N$579),ISTEXT($N$580)),"",IF(OR(5&gt;$N$578,2&gt;$N$579,((2-1)*$N$578+5)&gt;$N$580),"",IF(INDEX($P$580:$W$589,MOD(((2-1)*$N$578+5)-1,10)+1,INT((((2-1)*$N$578+5)-1)/10)+1)="","",INDEX($P$580:$W$589,MOD(((2-1)*$N$578+5)-1,10)+1,INT((((2-1)*$N$578+5)-1)/10)+1)))))</f>
        <v/>
      </c>
      <c r="I581" s="539">
        <f>IF($N$580="","",IF(OR(ISTEXT($N$578),ISTEXT($N$579),ISTEXT($N$580)),"",IF(OR(6&gt;$N$578,2&gt;$N$579,((2-1)*$N$578+6)&gt;$N$580),"",IF(INDEX($P$580:$W$589,MOD(((2-1)*$N$578+6)-1,10)+1,INT((((2-1)*$N$578+6)-1)/10)+1)="","",INDEX($P$580:$W$589,MOD(((2-1)*$N$578+6)-1,10)+1,INT((((2-1)*$N$578+6)-1)/10)+1)))))</f>
        <v/>
      </c>
      <c r="J581" s="539">
        <f>IF($N$580="","",IF(OR(ISTEXT($N$578),ISTEXT($N$579),ISTEXT($N$580)),"",IF(OR(7&gt;$N$578,2&gt;$N$579,((2-1)*$N$578+7)&gt;$N$580),"",IF(INDEX($P$580:$W$589,MOD(((2-1)*$N$578+7)-1,10)+1,INT((((2-1)*$N$578+7)-1)/10)+1)="","",INDEX($P$580:$W$589,MOD(((2-1)*$N$578+7)-1,10)+1,INT((((2-1)*$N$578+7)-1)/10)+1)))))</f>
        <v/>
      </c>
      <c r="K581" s="539">
        <f>IF($N$580="","",IF(OR(ISTEXT($N$578),ISTEXT($N$579),ISTEXT($N$580)),"",IF(OR(8&gt;$N$578,2&gt;$N$579,((2-1)*$N$578+8)&gt;$N$580),"",IF(INDEX($P$580:$W$589,MOD(((2-1)*$N$578+8)-1,10)+1,INT((((2-1)*$N$578+8)-1)/10)+1)="","",INDEX($P$580:$W$589,MOD(((2-1)*$N$578+8)-1,10)+1,INT((((2-1)*$N$578+8)-1)/10)+1)))))</f>
        <v/>
      </c>
      <c r="L581" s="539">
        <f>IF($N$580="","",IF(OR(ISTEXT($N$578),ISTEXT($N$579),ISTEXT($N$580)),"",IF(OR(9&gt;$N$578,2&gt;$N$579,((2-1)*$N$578+9)&gt;$N$580),"",IF(INDEX($P$580:$W$589,MOD(((2-1)*$N$578+9)-1,10)+1,INT((((2-1)*$N$578+9)-1)/10)+1)="","",INDEX($P$580:$W$589,MOD(((2-1)*$N$578+9)-1,10)+1,INT((((2-1)*$N$578+9)-1)/10)+1)))))</f>
        <v/>
      </c>
      <c r="M581" s="539">
        <f>IF($N$580="","",IF(OR(ISTEXT($N$578),ISTEXT($N$579),ISTEXT($N$580)),"",IF(OR(10&gt;$N$578,2&gt;$N$579,((2-1)*$N$578+10)&gt;$N$580),"",IF(INDEX($P$580:$W$589,MOD(((2-1)*$N$578+10)-1,10)+1,INT((((2-1)*$N$578+10)-1)/10)+1)="","",INDEX($P$580:$W$589,MOD(((2-1)*$N$578+10)-1,10)+1,INT((((2-1)*$N$578+10)-1)/10)+1)))))</f>
        <v/>
      </c>
      <c r="P581" s="540" t="n"/>
      <c r="Q581" s="540" t="n"/>
      <c r="R581" s="540" t="n"/>
      <c r="S581" s="540" t="n"/>
      <c r="T581" s="540" t="n"/>
      <c r="U581" s="540" t="n"/>
      <c r="V581" s="540" t="n"/>
      <c r="W581" s="540" t="n"/>
    </row>
    <row r="582" ht="13.35" customHeight="1" s="162">
      <c r="B582" s="537">
        <f>IF(OR($D$578="",$G$578=""),"",IF($D$578="Round",IF(3=1,"Axis 1 (0°)",IF(3=2,"Axis 2 (90°)","")),IF(ISTEXT($N$579),"",IF(3&gt;$N$579,"",IF(ISTEXT($I$578),"",ROUND((3-0.5)*$I$578/$N$579,1))))))</f>
        <v/>
      </c>
      <c r="C582" s="538" t="n"/>
      <c r="D582" s="539">
        <f>IF($N$580="","",IF(OR(ISTEXT($N$578),ISTEXT($N$579),ISTEXT($N$580)),"",IF(OR(1&gt;$N$578,3&gt;$N$579,((3-1)*$N$578+1)&gt;$N$580),"",IF(INDEX($P$580:$W$589,MOD(((3-1)*$N$578+1)-1,10)+1,INT((((3-1)*$N$578+1)-1)/10)+1)="","",INDEX($P$580:$W$589,MOD(((3-1)*$N$578+1)-1,10)+1,INT((((3-1)*$N$578+1)-1)/10)+1)))))</f>
        <v/>
      </c>
      <c r="E582" s="539">
        <f>IF($N$580="","",IF(OR(ISTEXT($N$578),ISTEXT($N$579),ISTEXT($N$580)),"",IF(OR(2&gt;$N$578,3&gt;$N$579,((3-1)*$N$578+2)&gt;$N$580),"",IF(INDEX($P$580:$W$589,MOD(((3-1)*$N$578+2)-1,10)+1,INT((((3-1)*$N$578+2)-1)/10)+1)="","",INDEX($P$580:$W$589,MOD(((3-1)*$N$578+2)-1,10)+1,INT((((3-1)*$N$578+2)-1)/10)+1)))))</f>
        <v/>
      </c>
      <c r="F582" s="539">
        <f>IF($N$580="","",IF(OR(ISTEXT($N$578),ISTEXT($N$579),ISTEXT($N$580)),"",IF(OR(3&gt;$N$578,3&gt;$N$579,((3-1)*$N$578+3)&gt;$N$580),"",IF(INDEX($P$580:$W$589,MOD(((3-1)*$N$578+3)-1,10)+1,INT((((3-1)*$N$578+3)-1)/10)+1)="","",INDEX($P$580:$W$589,MOD(((3-1)*$N$578+3)-1,10)+1,INT((((3-1)*$N$578+3)-1)/10)+1)))))</f>
        <v/>
      </c>
      <c r="G582" s="539">
        <f>IF($N$580="","",IF(OR(ISTEXT($N$578),ISTEXT($N$579),ISTEXT($N$580)),"",IF(OR(4&gt;$N$578,3&gt;$N$579,((3-1)*$N$578+4)&gt;$N$580),"",IF(INDEX($P$580:$W$589,MOD(((3-1)*$N$578+4)-1,10)+1,INT((((3-1)*$N$578+4)-1)/10)+1)="","",INDEX($P$580:$W$589,MOD(((3-1)*$N$578+4)-1,10)+1,INT((((3-1)*$N$578+4)-1)/10)+1)))))</f>
        <v/>
      </c>
      <c r="H582" s="539">
        <f>IF($N$580="","",IF(OR(ISTEXT($N$578),ISTEXT($N$579),ISTEXT($N$580)),"",IF(OR(5&gt;$N$578,3&gt;$N$579,((3-1)*$N$578+5)&gt;$N$580),"",IF(INDEX($P$580:$W$589,MOD(((3-1)*$N$578+5)-1,10)+1,INT((((3-1)*$N$578+5)-1)/10)+1)="","",INDEX($P$580:$W$589,MOD(((3-1)*$N$578+5)-1,10)+1,INT((((3-1)*$N$578+5)-1)/10)+1)))))</f>
        <v/>
      </c>
      <c r="I582" s="539">
        <f>IF($N$580="","",IF(OR(ISTEXT($N$578),ISTEXT($N$579),ISTEXT($N$580)),"",IF(OR(6&gt;$N$578,3&gt;$N$579,((3-1)*$N$578+6)&gt;$N$580),"",IF(INDEX($P$580:$W$589,MOD(((3-1)*$N$578+6)-1,10)+1,INT((((3-1)*$N$578+6)-1)/10)+1)="","",INDEX($P$580:$W$589,MOD(((3-1)*$N$578+6)-1,10)+1,INT((((3-1)*$N$578+6)-1)/10)+1)))))</f>
        <v/>
      </c>
      <c r="J582" s="539">
        <f>IF($N$580="","",IF(OR(ISTEXT($N$578),ISTEXT($N$579),ISTEXT($N$580)),"",IF(OR(7&gt;$N$578,3&gt;$N$579,((3-1)*$N$578+7)&gt;$N$580),"",IF(INDEX($P$580:$W$589,MOD(((3-1)*$N$578+7)-1,10)+1,INT((((3-1)*$N$578+7)-1)/10)+1)="","",INDEX($P$580:$W$589,MOD(((3-1)*$N$578+7)-1,10)+1,INT((((3-1)*$N$578+7)-1)/10)+1)))))</f>
        <v/>
      </c>
      <c r="K582" s="539">
        <f>IF($N$580="","",IF(OR(ISTEXT($N$578),ISTEXT($N$579),ISTEXT($N$580)),"",IF(OR(8&gt;$N$578,3&gt;$N$579,((3-1)*$N$578+8)&gt;$N$580),"",IF(INDEX($P$580:$W$589,MOD(((3-1)*$N$578+8)-1,10)+1,INT((((3-1)*$N$578+8)-1)/10)+1)="","",INDEX($P$580:$W$589,MOD(((3-1)*$N$578+8)-1,10)+1,INT((((3-1)*$N$578+8)-1)/10)+1)))))</f>
        <v/>
      </c>
      <c r="L582" s="539">
        <f>IF($N$580="","",IF(OR(ISTEXT($N$578),ISTEXT($N$579),ISTEXT($N$580)),"",IF(OR(9&gt;$N$578,3&gt;$N$579,((3-1)*$N$578+9)&gt;$N$580),"",IF(INDEX($P$580:$W$589,MOD(((3-1)*$N$578+9)-1,10)+1,INT((((3-1)*$N$578+9)-1)/10)+1)="","",INDEX($P$580:$W$589,MOD(((3-1)*$N$578+9)-1,10)+1,INT((((3-1)*$N$578+9)-1)/10)+1)))))</f>
        <v/>
      </c>
      <c r="M582" s="539">
        <f>IF($N$580="","",IF(OR(ISTEXT($N$578),ISTEXT($N$579),ISTEXT($N$580)),"",IF(OR(10&gt;$N$578,3&gt;$N$579,((3-1)*$N$578+10)&gt;$N$580),"",IF(INDEX($P$580:$W$589,MOD(((3-1)*$N$578+10)-1,10)+1,INT((((3-1)*$N$578+10)-1)/10)+1)="","",INDEX($P$580:$W$589,MOD(((3-1)*$N$578+10)-1,10)+1,INT((((3-1)*$N$578+10)-1)/10)+1)))))</f>
        <v/>
      </c>
      <c r="P582" s="540" t="n"/>
      <c r="Q582" s="540" t="n"/>
      <c r="R582" s="540" t="n"/>
      <c r="S582" s="540" t="n"/>
      <c r="T582" s="540" t="n"/>
      <c r="U582" s="540" t="n"/>
      <c r="V582" s="540" t="n"/>
      <c r="W582" s="540" t="n"/>
    </row>
    <row r="583" ht="13.35" customHeight="1" s="162">
      <c r="B583" s="537">
        <f>IF(OR($D$578="",$G$578=""),"",IF($D$578="Round",IF(4=1,"Axis 1 (0°)",IF(4=2,"Axis 2 (90°)","")),IF(ISTEXT($N$579),"",IF(4&gt;$N$579,"",IF(ISTEXT($I$578),"",ROUND((4-0.5)*$I$578/$N$579,1))))))</f>
        <v/>
      </c>
      <c r="C583" s="538" t="n"/>
      <c r="D583" s="539">
        <f>IF($N$580="","",IF(OR(ISTEXT($N$578),ISTEXT($N$579),ISTEXT($N$580)),"",IF(OR(1&gt;$N$578,4&gt;$N$579,((4-1)*$N$578+1)&gt;$N$580),"",IF(INDEX($P$580:$W$589,MOD(((4-1)*$N$578+1)-1,10)+1,INT((((4-1)*$N$578+1)-1)/10)+1)="","",INDEX($P$580:$W$589,MOD(((4-1)*$N$578+1)-1,10)+1,INT((((4-1)*$N$578+1)-1)/10)+1)))))</f>
        <v/>
      </c>
      <c r="E583" s="539">
        <f>IF($N$580="","",IF(OR(ISTEXT($N$578),ISTEXT($N$579),ISTEXT($N$580)),"",IF(OR(2&gt;$N$578,4&gt;$N$579,((4-1)*$N$578+2)&gt;$N$580),"",IF(INDEX($P$580:$W$589,MOD(((4-1)*$N$578+2)-1,10)+1,INT((((4-1)*$N$578+2)-1)/10)+1)="","",INDEX($P$580:$W$589,MOD(((4-1)*$N$578+2)-1,10)+1,INT((((4-1)*$N$578+2)-1)/10)+1)))))</f>
        <v/>
      </c>
      <c r="F583" s="539">
        <f>IF($N$580="","",IF(OR(ISTEXT($N$578),ISTEXT($N$579),ISTEXT($N$580)),"",IF(OR(3&gt;$N$578,4&gt;$N$579,((4-1)*$N$578+3)&gt;$N$580),"",IF(INDEX($P$580:$W$589,MOD(((4-1)*$N$578+3)-1,10)+1,INT((((4-1)*$N$578+3)-1)/10)+1)="","",INDEX($P$580:$W$589,MOD(((4-1)*$N$578+3)-1,10)+1,INT((((4-1)*$N$578+3)-1)/10)+1)))))</f>
        <v/>
      </c>
      <c r="G583" s="539">
        <f>IF($N$580="","",IF(OR(ISTEXT($N$578),ISTEXT($N$579),ISTEXT($N$580)),"",IF(OR(4&gt;$N$578,4&gt;$N$579,((4-1)*$N$578+4)&gt;$N$580),"",IF(INDEX($P$580:$W$589,MOD(((4-1)*$N$578+4)-1,10)+1,INT((((4-1)*$N$578+4)-1)/10)+1)="","",INDEX($P$580:$W$589,MOD(((4-1)*$N$578+4)-1,10)+1,INT((((4-1)*$N$578+4)-1)/10)+1)))))</f>
        <v/>
      </c>
      <c r="H583" s="539">
        <f>IF($N$580="","",IF(OR(ISTEXT($N$578),ISTEXT($N$579),ISTEXT($N$580)),"",IF(OR(5&gt;$N$578,4&gt;$N$579,((4-1)*$N$578+5)&gt;$N$580),"",IF(INDEX($P$580:$W$589,MOD(((4-1)*$N$578+5)-1,10)+1,INT((((4-1)*$N$578+5)-1)/10)+1)="","",INDEX($P$580:$W$589,MOD(((4-1)*$N$578+5)-1,10)+1,INT((((4-1)*$N$578+5)-1)/10)+1)))))</f>
        <v/>
      </c>
      <c r="I583" s="539">
        <f>IF($N$580="","",IF(OR(ISTEXT($N$578),ISTEXT($N$579),ISTEXT($N$580)),"",IF(OR(6&gt;$N$578,4&gt;$N$579,((4-1)*$N$578+6)&gt;$N$580),"",IF(INDEX($P$580:$W$589,MOD(((4-1)*$N$578+6)-1,10)+1,INT((((4-1)*$N$578+6)-1)/10)+1)="","",INDEX($P$580:$W$589,MOD(((4-1)*$N$578+6)-1,10)+1,INT((((4-1)*$N$578+6)-1)/10)+1)))))</f>
        <v/>
      </c>
      <c r="J583" s="539">
        <f>IF($N$580="","",IF(OR(ISTEXT($N$578),ISTEXT($N$579),ISTEXT($N$580)),"",IF(OR(7&gt;$N$578,4&gt;$N$579,((4-1)*$N$578+7)&gt;$N$580),"",IF(INDEX($P$580:$W$589,MOD(((4-1)*$N$578+7)-1,10)+1,INT((((4-1)*$N$578+7)-1)/10)+1)="","",INDEX($P$580:$W$589,MOD(((4-1)*$N$578+7)-1,10)+1,INT((((4-1)*$N$578+7)-1)/10)+1)))))</f>
        <v/>
      </c>
      <c r="K583" s="539">
        <f>IF($N$580="","",IF(OR(ISTEXT($N$578),ISTEXT($N$579),ISTEXT($N$580)),"",IF(OR(8&gt;$N$578,4&gt;$N$579,((4-1)*$N$578+8)&gt;$N$580),"",IF(INDEX($P$580:$W$589,MOD(((4-1)*$N$578+8)-1,10)+1,INT((((4-1)*$N$578+8)-1)/10)+1)="","",INDEX($P$580:$W$589,MOD(((4-1)*$N$578+8)-1,10)+1,INT((((4-1)*$N$578+8)-1)/10)+1)))))</f>
        <v/>
      </c>
      <c r="L583" s="539">
        <f>IF($N$580="","",IF(OR(ISTEXT($N$578),ISTEXT($N$579),ISTEXT($N$580)),"",IF(OR(9&gt;$N$578,4&gt;$N$579,((4-1)*$N$578+9)&gt;$N$580),"",IF(INDEX($P$580:$W$589,MOD(((4-1)*$N$578+9)-1,10)+1,INT((((4-1)*$N$578+9)-1)/10)+1)="","",INDEX($P$580:$W$589,MOD(((4-1)*$N$578+9)-1,10)+1,INT((((4-1)*$N$578+9)-1)/10)+1)))))</f>
        <v/>
      </c>
      <c r="M583" s="539">
        <f>IF($N$580="","",IF(OR(ISTEXT($N$578),ISTEXT($N$579),ISTEXT($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IF(OR($D$578="",$G$578=""),"",IF($D$578="Round",IF(5=1,"Axis 1 (0°)",IF(5=2,"Axis 2 (90°)","")),IF(ISTEXT($N$579),"",IF(5&gt;$N$579,"",IF(ISTEXT($I$578),"",ROUND((5-0.5)*$I$578/$N$579,1))))))</f>
        <v/>
      </c>
      <c r="C584" s="538" t="n"/>
      <c r="D584" s="539">
        <f>IF($N$580="","",IF(OR(ISTEXT($N$578),ISTEXT($N$579),ISTEXT($N$580)),"",IF(OR(1&gt;$N$578,5&gt;$N$579,((5-1)*$N$578+1)&gt;$N$580),"",IF(INDEX($P$580:$W$589,MOD(((5-1)*$N$578+1)-1,10)+1,INT((((5-1)*$N$578+1)-1)/10)+1)="","",INDEX($P$580:$W$589,MOD(((5-1)*$N$578+1)-1,10)+1,INT((((5-1)*$N$578+1)-1)/10)+1)))))</f>
        <v/>
      </c>
      <c r="E584" s="539">
        <f>IF($N$580="","",IF(OR(ISTEXT($N$578),ISTEXT($N$579),ISTEXT($N$580)),"",IF(OR(2&gt;$N$578,5&gt;$N$579,((5-1)*$N$578+2)&gt;$N$580),"",IF(INDEX($P$580:$W$589,MOD(((5-1)*$N$578+2)-1,10)+1,INT((((5-1)*$N$578+2)-1)/10)+1)="","",INDEX($P$580:$W$589,MOD(((5-1)*$N$578+2)-1,10)+1,INT((((5-1)*$N$578+2)-1)/10)+1)))))</f>
        <v/>
      </c>
      <c r="F584" s="539">
        <f>IF($N$580="","",IF(OR(ISTEXT($N$578),ISTEXT($N$579),ISTEXT($N$580)),"",IF(OR(3&gt;$N$578,5&gt;$N$579,((5-1)*$N$578+3)&gt;$N$580),"",IF(INDEX($P$580:$W$589,MOD(((5-1)*$N$578+3)-1,10)+1,INT((((5-1)*$N$578+3)-1)/10)+1)="","",INDEX($P$580:$W$589,MOD(((5-1)*$N$578+3)-1,10)+1,INT((((5-1)*$N$578+3)-1)/10)+1)))))</f>
        <v/>
      </c>
      <c r="G584" s="539">
        <f>IF($N$580="","",IF(OR(ISTEXT($N$578),ISTEXT($N$579),ISTEXT($N$580)),"",IF(OR(4&gt;$N$578,5&gt;$N$579,((5-1)*$N$578+4)&gt;$N$580),"",IF(INDEX($P$580:$W$589,MOD(((5-1)*$N$578+4)-1,10)+1,INT((((5-1)*$N$578+4)-1)/10)+1)="","",INDEX($P$580:$W$589,MOD(((5-1)*$N$578+4)-1,10)+1,INT((((5-1)*$N$578+4)-1)/10)+1)))))</f>
        <v/>
      </c>
      <c r="H584" s="539">
        <f>IF($N$580="","",IF(OR(ISTEXT($N$578),ISTEXT($N$579),ISTEXT($N$580)),"",IF(OR(5&gt;$N$578,5&gt;$N$579,((5-1)*$N$578+5)&gt;$N$580),"",IF(INDEX($P$580:$W$589,MOD(((5-1)*$N$578+5)-1,10)+1,INT((((5-1)*$N$578+5)-1)/10)+1)="","",INDEX($P$580:$W$589,MOD(((5-1)*$N$578+5)-1,10)+1,INT((((5-1)*$N$578+5)-1)/10)+1)))))</f>
        <v/>
      </c>
      <c r="I584" s="539">
        <f>IF($N$580="","",IF(OR(ISTEXT($N$578),ISTEXT($N$579),ISTEXT($N$580)),"",IF(OR(6&gt;$N$578,5&gt;$N$579,((5-1)*$N$578+6)&gt;$N$580),"",IF(INDEX($P$580:$W$589,MOD(((5-1)*$N$578+6)-1,10)+1,INT((((5-1)*$N$578+6)-1)/10)+1)="","",INDEX($P$580:$W$589,MOD(((5-1)*$N$578+6)-1,10)+1,INT((((5-1)*$N$578+6)-1)/10)+1)))))</f>
        <v/>
      </c>
      <c r="J584" s="539">
        <f>IF($N$580="","",IF(OR(ISTEXT($N$578),ISTEXT($N$579),ISTEXT($N$580)),"",IF(OR(7&gt;$N$578,5&gt;$N$579,((5-1)*$N$578+7)&gt;$N$580),"",IF(INDEX($P$580:$W$589,MOD(((5-1)*$N$578+7)-1,10)+1,INT((((5-1)*$N$578+7)-1)/10)+1)="","",INDEX($P$580:$W$589,MOD(((5-1)*$N$578+7)-1,10)+1,INT((((5-1)*$N$578+7)-1)/10)+1)))))</f>
        <v/>
      </c>
      <c r="K584" s="539">
        <f>IF($N$580="","",IF(OR(ISTEXT($N$578),ISTEXT($N$579),ISTEXT($N$580)),"",IF(OR(8&gt;$N$578,5&gt;$N$579,((5-1)*$N$578+8)&gt;$N$580),"",IF(INDEX($P$580:$W$589,MOD(((5-1)*$N$578+8)-1,10)+1,INT((((5-1)*$N$578+8)-1)/10)+1)="","",INDEX($P$580:$W$589,MOD(((5-1)*$N$578+8)-1,10)+1,INT((((5-1)*$N$578+8)-1)/10)+1)))))</f>
        <v/>
      </c>
      <c r="L584" s="539">
        <f>IF($N$580="","",IF(OR(ISTEXT($N$578),ISTEXT($N$579),ISTEXT($N$580)),"",IF(OR(9&gt;$N$578,5&gt;$N$579,((5-1)*$N$578+9)&gt;$N$580),"",IF(INDEX($P$580:$W$589,MOD(((5-1)*$N$578+9)-1,10)+1,INT((((5-1)*$N$578+9)-1)/10)+1)="","",INDEX($P$580:$W$589,MOD(((5-1)*$N$578+9)-1,10)+1,INT((((5-1)*$N$578+9)-1)/10)+1)))))</f>
        <v/>
      </c>
      <c r="M584" s="539">
        <f>IF($N$580="","",IF(OR(ISTEXT($N$578),ISTEXT($N$579),ISTEXT($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IF(OR($D$578="",$G$578=""),"",IF($D$578="Round",IF(6=1,"Axis 1 (0°)",IF(6=2,"Axis 2 (90°)","")),IF(ISTEXT($N$579),"",IF(6&gt;$N$579,"",IF(ISTEXT($I$578),"",ROUND((6-0.5)*$I$578/$N$579,1))))))</f>
        <v/>
      </c>
      <c r="C585" s="538" t="n"/>
      <c r="D585" s="539">
        <f>IF($N$580="","",IF(OR(ISTEXT($N$578),ISTEXT($N$579),ISTEXT($N$580)),"",IF(OR(1&gt;$N$578,6&gt;$N$579,((6-1)*$N$578+1)&gt;$N$580),"",IF(INDEX($P$580:$W$589,MOD(((6-1)*$N$578+1)-1,10)+1,INT((((6-1)*$N$578+1)-1)/10)+1)="","",INDEX($P$580:$W$589,MOD(((6-1)*$N$578+1)-1,10)+1,INT((((6-1)*$N$578+1)-1)/10)+1)))))</f>
        <v/>
      </c>
      <c r="E585" s="539">
        <f>IF($N$580="","",IF(OR(ISTEXT($N$578),ISTEXT($N$579),ISTEXT($N$580)),"",IF(OR(2&gt;$N$578,6&gt;$N$579,((6-1)*$N$578+2)&gt;$N$580),"",IF(INDEX($P$580:$W$589,MOD(((6-1)*$N$578+2)-1,10)+1,INT((((6-1)*$N$578+2)-1)/10)+1)="","",INDEX($P$580:$W$589,MOD(((6-1)*$N$578+2)-1,10)+1,INT((((6-1)*$N$578+2)-1)/10)+1)))))</f>
        <v/>
      </c>
      <c r="F585" s="539">
        <f>IF($N$580="","",IF(OR(ISTEXT($N$578),ISTEXT($N$579),ISTEXT($N$580)),"",IF(OR(3&gt;$N$578,6&gt;$N$579,((6-1)*$N$578+3)&gt;$N$580),"",IF(INDEX($P$580:$W$589,MOD(((6-1)*$N$578+3)-1,10)+1,INT((((6-1)*$N$578+3)-1)/10)+1)="","",INDEX($P$580:$W$589,MOD(((6-1)*$N$578+3)-1,10)+1,INT((((6-1)*$N$578+3)-1)/10)+1)))))</f>
        <v/>
      </c>
      <c r="G585" s="539">
        <f>IF($N$580="","",IF(OR(ISTEXT($N$578),ISTEXT($N$579),ISTEXT($N$580)),"",IF(OR(4&gt;$N$578,6&gt;$N$579,((6-1)*$N$578+4)&gt;$N$580),"",IF(INDEX($P$580:$W$589,MOD(((6-1)*$N$578+4)-1,10)+1,INT((((6-1)*$N$578+4)-1)/10)+1)="","",INDEX($P$580:$W$589,MOD(((6-1)*$N$578+4)-1,10)+1,INT((((6-1)*$N$578+4)-1)/10)+1)))))</f>
        <v/>
      </c>
      <c r="H585" s="539">
        <f>IF($N$580="","",IF(OR(ISTEXT($N$578),ISTEXT($N$579),ISTEXT($N$580)),"",IF(OR(5&gt;$N$578,6&gt;$N$579,((6-1)*$N$578+5)&gt;$N$580),"",IF(INDEX($P$580:$W$589,MOD(((6-1)*$N$578+5)-1,10)+1,INT((((6-1)*$N$578+5)-1)/10)+1)="","",INDEX($P$580:$W$589,MOD(((6-1)*$N$578+5)-1,10)+1,INT((((6-1)*$N$578+5)-1)/10)+1)))))</f>
        <v/>
      </c>
      <c r="I585" s="539">
        <f>IF($N$580="","",IF(OR(ISTEXT($N$578),ISTEXT($N$579),ISTEXT($N$580)),"",IF(OR(6&gt;$N$578,6&gt;$N$579,((6-1)*$N$578+6)&gt;$N$580),"",IF(INDEX($P$580:$W$589,MOD(((6-1)*$N$578+6)-1,10)+1,INT((((6-1)*$N$578+6)-1)/10)+1)="","",INDEX($P$580:$W$589,MOD(((6-1)*$N$578+6)-1,10)+1,INT((((6-1)*$N$578+6)-1)/10)+1)))))</f>
        <v/>
      </c>
      <c r="J585" s="539">
        <f>IF($N$580="","",IF(OR(ISTEXT($N$578),ISTEXT($N$579),ISTEXT($N$580)),"",IF(OR(7&gt;$N$578,6&gt;$N$579,((6-1)*$N$578+7)&gt;$N$580),"",IF(INDEX($P$580:$W$589,MOD(((6-1)*$N$578+7)-1,10)+1,INT((((6-1)*$N$578+7)-1)/10)+1)="","",INDEX($P$580:$W$589,MOD(((6-1)*$N$578+7)-1,10)+1,INT((((6-1)*$N$578+7)-1)/10)+1)))))</f>
        <v/>
      </c>
      <c r="K585" s="539">
        <f>IF($N$580="","",IF(OR(ISTEXT($N$578),ISTEXT($N$579),ISTEXT($N$580)),"",IF(OR(8&gt;$N$578,6&gt;$N$579,((6-1)*$N$578+8)&gt;$N$580),"",IF(INDEX($P$580:$W$589,MOD(((6-1)*$N$578+8)-1,10)+1,INT((((6-1)*$N$578+8)-1)/10)+1)="","",INDEX($P$580:$W$589,MOD(((6-1)*$N$578+8)-1,10)+1,INT((((6-1)*$N$578+8)-1)/10)+1)))))</f>
        <v/>
      </c>
      <c r="L585" s="539">
        <f>IF($N$580="","",IF(OR(ISTEXT($N$578),ISTEXT($N$579),ISTEXT($N$580)),"",IF(OR(9&gt;$N$578,6&gt;$N$579,((6-1)*$N$578+9)&gt;$N$580),"",IF(INDEX($P$580:$W$589,MOD(((6-1)*$N$578+9)-1,10)+1,INT((((6-1)*$N$578+9)-1)/10)+1)="","",INDEX($P$580:$W$589,MOD(((6-1)*$N$578+9)-1,10)+1,INT((((6-1)*$N$578+9)-1)/10)+1)))))</f>
        <v/>
      </c>
      <c r="M585" s="539">
        <f>IF($N$580="","",IF(OR(ISTEXT($N$578),ISTEXT($N$579),ISTEXT($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IF(OR($D$578="",$G$578=""),"",IF($D$578="Round",IF(7=1,"Axis 1 (0°)",IF(7=2,"Axis 2 (90°)","")),IF(ISTEXT($N$579),"",IF(7&gt;$N$579,"",IF(ISTEXT($I$578),"",ROUND((7-0.5)*$I$578/$N$579,1))))))</f>
        <v/>
      </c>
      <c r="C586" s="538" t="n"/>
      <c r="D586" s="539">
        <f>IF($N$580="","",IF(OR(ISTEXT($N$578),ISTEXT($N$579),ISTEXT($N$580)),"",IF(OR(1&gt;$N$578,7&gt;$N$579,((7-1)*$N$578+1)&gt;$N$580),"",IF(INDEX($P$580:$W$589,MOD(((7-1)*$N$578+1)-1,10)+1,INT((((7-1)*$N$578+1)-1)/10)+1)="","",INDEX($P$580:$W$589,MOD(((7-1)*$N$578+1)-1,10)+1,INT((((7-1)*$N$578+1)-1)/10)+1)))))</f>
        <v/>
      </c>
      <c r="E586" s="539">
        <f>IF($N$580="","",IF(OR(ISTEXT($N$578),ISTEXT($N$579),ISTEXT($N$580)),"",IF(OR(2&gt;$N$578,7&gt;$N$579,((7-1)*$N$578+2)&gt;$N$580),"",IF(INDEX($P$580:$W$589,MOD(((7-1)*$N$578+2)-1,10)+1,INT((((7-1)*$N$578+2)-1)/10)+1)="","",INDEX($P$580:$W$589,MOD(((7-1)*$N$578+2)-1,10)+1,INT((((7-1)*$N$578+2)-1)/10)+1)))))</f>
        <v/>
      </c>
      <c r="F586" s="539">
        <f>IF($N$580="","",IF(OR(ISTEXT($N$578),ISTEXT($N$579),ISTEXT($N$580)),"",IF(OR(3&gt;$N$578,7&gt;$N$579,((7-1)*$N$578+3)&gt;$N$580),"",IF(INDEX($P$580:$W$589,MOD(((7-1)*$N$578+3)-1,10)+1,INT((((7-1)*$N$578+3)-1)/10)+1)="","",INDEX($P$580:$W$589,MOD(((7-1)*$N$578+3)-1,10)+1,INT((((7-1)*$N$578+3)-1)/10)+1)))))</f>
        <v/>
      </c>
      <c r="G586" s="539">
        <f>IF($N$580="","",IF(OR(ISTEXT($N$578),ISTEXT($N$579),ISTEXT($N$580)),"",IF(OR(4&gt;$N$578,7&gt;$N$579,((7-1)*$N$578+4)&gt;$N$580),"",IF(INDEX($P$580:$W$589,MOD(((7-1)*$N$578+4)-1,10)+1,INT((((7-1)*$N$578+4)-1)/10)+1)="","",INDEX($P$580:$W$589,MOD(((7-1)*$N$578+4)-1,10)+1,INT((((7-1)*$N$578+4)-1)/10)+1)))))</f>
        <v/>
      </c>
      <c r="H586" s="539">
        <f>IF($N$580="","",IF(OR(ISTEXT($N$578),ISTEXT($N$579),ISTEXT($N$580)),"",IF(OR(5&gt;$N$578,7&gt;$N$579,((7-1)*$N$578+5)&gt;$N$580),"",IF(INDEX($P$580:$W$589,MOD(((7-1)*$N$578+5)-1,10)+1,INT((((7-1)*$N$578+5)-1)/10)+1)="","",INDEX($P$580:$W$589,MOD(((7-1)*$N$578+5)-1,10)+1,INT((((7-1)*$N$578+5)-1)/10)+1)))))</f>
        <v/>
      </c>
      <c r="I586" s="539">
        <f>IF($N$580="","",IF(OR(ISTEXT($N$578),ISTEXT($N$579),ISTEXT($N$580)),"",IF(OR(6&gt;$N$578,7&gt;$N$579,((7-1)*$N$578+6)&gt;$N$580),"",IF(INDEX($P$580:$W$589,MOD(((7-1)*$N$578+6)-1,10)+1,INT((((7-1)*$N$578+6)-1)/10)+1)="","",INDEX($P$580:$W$589,MOD(((7-1)*$N$578+6)-1,10)+1,INT((((7-1)*$N$578+6)-1)/10)+1)))))</f>
        <v/>
      </c>
      <c r="J586" s="539">
        <f>IF($N$580="","",IF(OR(ISTEXT($N$578),ISTEXT($N$579),ISTEXT($N$580)),"",IF(OR(7&gt;$N$578,7&gt;$N$579,((7-1)*$N$578+7)&gt;$N$580),"",IF(INDEX($P$580:$W$589,MOD(((7-1)*$N$578+7)-1,10)+1,INT((((7-1)*$N$578+7)-1)/10)+1)="","",INDEX($P$580:$W$589,MOD(((7-1)*$N$578+7)-1,10)+1,INT((((7-1)*$N$578+7)-1)/10)+1)))))</f>
        <v/>
      </c>
      <c r="K586" s="539">
        <f>IF($N$580="","",IF(OR(ISTEXT($N$578),ISTEXT($N$579),ISTEXT($N$580)),"",IF(OR(8&gt;$N$578,7&gt;$N$579,((7-1)*$N$578+8)&gt;$N$580),"",IF(INDEX($P$580:$W$589,MOD(((7-1)*$N$578+8)-1,10)+1,INT((((7-1)*$N$578+8)-1)/10)+1)="","",INDEX($P$580:$W$589,MOD(((7-1)*$N$578+8)-1,10)+1,INT((((7-1)*$N$578+8)-1)/10)+1)))))</f>
        <v/>
      </c>
      <c r="L586" s="539">
        <f>IF($N$580="","",IF(OR(ISTEXT($N$578),ISTEXT($N$579),ISTEXT($N$580)),"",IF(OR(9&gt;$N$578,7&gt;$N$579,((7-1)*$N$578+9)&gt;$N$580),"",IF(INDEX($P$580:$W$589,MOD(((7-1)*$N$578+9)-1,10)+1,INT((((7-1)*$N$578+9)-1)/10)+1)="","",INDEX($P$580:$W$589,MOD(((7-1)*$N$578+9)-1,10)+1,INT((((7-1)*$N$578+9)-1)/10)+1)))))</f>
        <v/>
      </c>
      <c r="M586" s="539">
        <f>IF($N$580="","",IF(OR(ISTEXT($N$578),ISTEXT($N$579),ISTEXT($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IF(OR($D$578="",$G$578=""),"",IF($D$578="Round",IF(8=1,"Axis 1 (0°)",IF(8=2,"Axis 2 (90°)","")),IF(ISTEXT($N$579),"",IF(8&gt;$N$579,"",IF(ISTEXT($I$578),"",ROUND((8-0.5)*$I$578/$N$579,1))))))</f>
        <v/>
      </c>
      <c r="C587" s="538" t="n"/>
      <c r="D587" s="539">
        <f>IF($N$580="","",IF(OR(ISTEXT($N$578),ISTEXT($N$579),ISTEXT($N$580)),"",IF(OR(1&gt;$N$578,8&gt;$N$579,((8-1)*$N$578+1)&gt;$N$580),"",IF(INDEX($P$580:$W$589,MOD(((8-1)*$N$578+1)-1,10)+1,INT((((8-1)*$N$578+1)-1)/10)+1)="","",INDEX($P$580:$W$589,MOD(((8-1)*$N$578+1)-1,10)+1,INT((((8-1)*$N$578+1)-1)/10)+1)))))</f>
        <v/>
      </c>
      <c r="E587" s="539">
        <f>IF($N$580="","",IF(OR(ISTEXT($N$578),ISTEXT($N$579),ISTEXT($N$580)),"",IF(OR(2&gt;$N$578,8&gt;$N$579,((8-1)*$N$578+2)&gt;$N$580),"",IF(INDEX($P$580:$W$589,MOD(((8-1)*$N$578+2)-1,10)+1,INT((((8-1)*$N$578+2)-1)/10)+1)="","",INDEX($P$580:$W$589,MOD(((8-1)*$N$578+2)-1,10)+1,INT((((8-1)*$N$578+2)-1)/10)+1)))))</f>
        <v/>
      </c>
      <c r="F587" s="539">
        <f>IF($N$580="","",IF(OR(ISTEXT($N$578),ISTEXT($N$579),ISTEXT($N$580)),"",IF(OR(3&gt;$N$578,8&gt;$N$579,((8-1)*$N$578+3)&gt;$N$580),"",IF(INDEX($P$580:$W$589,MOD(((8-1)*$N$578+3)-1,10)+1,INT((((8-1)*$N$578+3)-1)/10)+1)="","",INDEX($P$580:$W$589,MOD(((8-1)*$N$578+3)-1,10)+1,INT((((8-1)*$N$578+3)-1)/10)+1)))))</f>
        <v/>
      </c>
      <c r="G587" s="539">
        <f>IF($N$580="","",IF(OR(ISTEXT($N$578),ISTEXT($N$579),ISTEXT($N$580)),"",IF(OR(4&gt;$N$578,8&gt;$N$579,((8-1)*$N$578+4)&gt;$N$580),"",IF(INDEX($P$580:$W$589,MOD(((8-1)*$N$578+4)-1,10)+1,INT((((8-1)*$N$578+4)-1)/10)+1)="","",INDEX($P$580:$W$589,MOD(((8-1)*$N$578+4)-1,10)+1,INT((((8-1)*$N$578+4)-1)/10)+1)))))</f>
        <v/>
      </c>
      <c r="H587" s="539">
        <f>IF($N$580="","",IF(OR(ISTEXT($N$578),ISTEXT($N$579),ISTEXT($N$580)),"",IF(OR(5&gt;$N$578,8&gt;$N$579,((8-1)*$N$578+5)&gt;$N$580),"",IF(INDEX($P$580:$W$589,MOD(((8-1)*$N$578+5)-1,10)+1,INT((((8-1)*$N$578+5)-1)/10)+1)="","",INDEX($P$580:$W$589,MOD(((8-1)*$N$578+5)-1,10)+1,INT((((8-1)*$N$578+5)-1)/10)+1)))))</f>
        <v/>
      </c>
      <c r="I587" s="539">
        <f>IF($N$580="","",IF(OR(ISTEXT($N$578),ISTEXT($N$579),ISTEXT($N$580)),"",IF(OR(6&gt;$N$578,8&gt;$N$579,((8-1)*$N$578+6)&gt;$N$580),"",IF(INDEX($P$580:$W$589,MOD(((8-1)*$N$578+6)-1,10)+1,INT((((8-1)*$N$578+6)-1)/10)+1)="","",INDEX($P$580:$W$589,MOD(((8-1)*$N$578+6)-1,10)+1,INT((((8-1)*$N$578+6)-1)/10)+1)))))</f>
        <v/>
      </c>
      <c r="J587" s="539">
        <f>IF($N$580="","",IF(OR(ISTEXT($N$578),ISTEXT($N$579),ISTEXT($N$580)),"",IF(OR(7&gt;$N$578,8&gt;$N$579,((8-1)*$N$578+7)&gt;$N$580),"",IF(INDEX($P$580:$W$589,MOD(((8-1)*$N$578+7)-1,10)+1,INT((((8-1)*$N$578+7)-1)/10)+1)="","",INDEX($P$580:$W$589,MOD(((8-1)*$N$578+7)-1,10)+1,INT((((8-1)*$N$578+7)-1)/10)+1)))))</f>
        <v/>
      </c>
      <c r="K587" s="539">
        <f>IF($N$580="","",IF(OR(ISTEXT($N$578),ISTEXT($N$579),ISTEXT($N$580)),"",IF(OR(8&gt;$N$578,8&gt;$N$579,((8-1)*$N$578+8)&gt;$N$580),"",IF(INDEX($P$580:$W$589,MOD(((8-1)*$N$578+8)-1,10)+1,INT((((8-1)*$N$578+8)-1)/10)+1)="","",INDEX($P$580:$W$589,MOD(((8-1)*$N$578+8)-1,10)+1,INT((((8-1)*$N$578+8)-1)/10)+1)))))</f>
        <v/>
      </c>
      <c r="L587" s="539">
        <f>IF($N$580="","",IF(OR(ISTEXT($N$578),ISTEXT($N$579),ISTEXT($N$580)),"",IF(OR(9&gt;$N$578,8&gt;$N$579,((8-1)*$N$578+9)&gt;$N$580),"",IF(INDEX($P$580:$W$589,MOD(((8-1)*$N$578+9)-1,10)+1,INT((((8-1)*$N$578+9)-1)/10)+1)="","",INDEX($P$580:$W$589,MOD(((8-1)*$N$578+9)-1,10)+1,INT((((8-1)*$N$578+9)-1)/10)+1)))))</f>
        <v/>
      </c>
      <c r="M587" s="539">
        <f>IF($N$580="","",IF(OR(ISTEXT($N$578),ISTEXT($N$579),ISTEXT($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IF($G$597="","",IF($D$597="Round",$G$597&amp;""" dia",$G$597&amp;""" x "&amp;$I$597&amp;""""))</f>
        <v/>
      </c>
      <c r="G595" s="173" t="n"/>
      <c r="H595" s="525">
        <f>IF(OR($D$597="",$G$597=""),"",IF($D$597="Round",IF(ISTEXT($G$597),"",ROUND(PI()*(($G$597-2*N($K$597))/2)^2/144,3)),IF($I$597="","",IF(OR(ISTEXT($G$597),ISTEXT($I$597)),"",ROUND(($G$597-2*N($K$597))*($I$597-2*N($K$597))/144,3)))))</f>
        <v/>
      </c>
      <c r="I595" s="189" t="n"/>
      <c r="J595" s="189" t="n"/>
      <c r="K595" s="189">
        <f>IF(N(J595)*N(H595)=0,"",ROUND(N(J595)*N(H595),0))</f>
        <v/>
      </c>
      <c r="L595" s="189">
        <f>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IF($N$597="","",IF($D$597="Round",$N$597&amp;" x 2 axes",IF($N$598="","",$N$597&amp;" x "&amp;$N$598)))</f>
        <v/>
      </c>
      <c r="N597" s="534">
        <f>IF(OR($D$597="",$G$597=""),"",IF($D$597="Round",IF(ISTEXT($G$597),"",IF($G$597&lt;=9,6,IF($G$597&lt;=12,8,10))),IF(ISTEXT($G$597),"",IF($G$597&lt;12,2,MIN(10,MAX(3,ROUNDUP($G$597/6,0)))))))</f>
        <v/>
      </c>
      <c r="P597" s="473" t="inlineStr">
        <is>
          <t>Quick entry – type readings in order (row by row of the grid), down this column then the next:</t>
        </is>
      </c>
    </row>
    <row r="598" ht="13.35" customHeight="1" s="162">
      <c r="B598" s="535" t="inlineStr">
        <is>
          <t>Depth↓ Pos→ (in)</t>
        </is>
      </c>
      <c r="C598" s="414" t="n"/>
      <c r="D598" s="535">
        <f>IF(ISTEXT($N$597),"",IF(OR($D$597="",$G$597="",1&gt;$N$597),"",IF($D$597="Round",IF(ISTEXT($G$597),"",ROUND(IF(1&lt;=$N$597/2,$G$597/2*(1-SQRT(($N$597-2*1+1)/$N$597)),$G$597-$G$597/2*(1-SQRT(($N$597-2*($N$597-1+1)+1)/$N$597))),1)),IF(ISTEXT($G$597),"",ROUND((1-0.5)*$G$597/$N$597,1)))))</f>
        <v/>
      </c>
      <c r="E598" s="535">
        <f>IF(ISTEXT($N$597),"",IF(OR($D$597="",$G$597="",2&gt;$N$597),"",IF($D$597="Round",IF(ISTEXT($G$597),"",ROUND(IF(2&lt;=$N$597/2,$G$597/2*(1-SQRT(($N$597-2*2+1)/$N$597)),$G$597-$G$597/2*(1-SQRT(($N$597-2*($N$597-2+1)+1)/$N$597))),1)),IF(ISTEXT($G$597),"",ROUND((2-0.5)*$G$597/$N$597,1)))))</f>
        <v/>
      </c>
      <c r="F598" s="535">
        <f>IF(ISTEXT($N$597),"",IF(OR($D$597="",$G$597="",3&gt;$N$597),"",IF($D$597="Round",IF(ISTEXT($G$597),"",ROUND(IF(3&lt;=$N$597/2,$G$597/2*(1-SQRT(($N$597-2*3+1)/$N$597)),$G$597-$G$597/2*(1-SQRT(($N$597-2*($N$597-3+1)+1)/$N$597))),1)),IF(ISTEXT($G$597),"",ROUND((3-0.5)*$G$597/$N$597,1)))))</f>
        <v/>
      </c>
      <c r="G598" s="535">
        <f>IF(ISTEXT($N$597),"",IF(OR($D$597="",$G$597="",4&gt;$N$597),"",IF($D$597="Round",IF(ISTEXT($G$597),"",ROUND(IF(4&lt;=$N$597/2,$G$597/2*(1-SQRT(($N$597-2*4+1)/$N$597)),$G$597-$G$597/2*(1-SQRT(($N$597-2*($N$597-4+1)+1)/$N$597))),1)),IF(ISTEXT($G$597),"",ROUND((4-0.5)*$G$597/$N$597,1)))))</f>
        <v/>
      </c>
      <c r="H598" s="535">
        <f>IF(ISTEXT($N$597),"",IF(OR($D$597="",$G$597="",5&gt;$N$597),"",IF($D$597="Round",IF(ISTEXT($G$597),"",ROUND(IF(5&lt;=$N$597/2,$G$597/2*(1-SQRT(($N$597-2*5+1)/$N$597)),$G$597-$G$597/2*(1-SQRT(($N$597-2*($N$597-5+1)+1)/$N$597))),1)),IF(ISTEXT($G$597),"",ROUND((5-0.5)*$G$597/$N$597,1)))))</f>
        <v/>
      </c>
      <c r="I598" s="535">
        <f>IF(ISTEXT($N$597),"",IF(OR($D$597="",$G$597="",6&gt;$N$597),"",IF($D$597="Round",IF(ISTEXT($G$597),"",ROUND(IF(6&lt;=$N$597/2,$G$597/2*(1-SQRT(($N$597-2*6+1)/$N$597)),$G$597-$G$597/2*(1-SQRT(($N$597-2*($N$597-6+1)+1)/$N$597))),1)),IF(ISTEXT($G$597),"",ROUND((6-0.5)*$G$597/$N$597,1)))))</f>
        <v/>
      </c>
      <c r="J598" s="535">
        <f>IF(ISTEXT($N$597),"",IF(OR($D$597="",$G$597="",7&gt;$N$597),"",IF($D$597="Round",IF(ISTEXT($G$597),"",ROUND(IF(7&lt;=$N$597/2,$G$597/2*(1-SQRT(($N$597-2*7+1)/$N$597)),$G$597-$G$597/2*(1-SQRT(($N$597-2*($N$597-7+1)+1)/$N$597))),1)),IF(ISTEXT($G$597),"",ROUND((7-0.5)*$G$597/$N$597,1)))))</f>
        <v/>
      </c>
      <c r="K598" s="535">
        <f>IF(ISTEXT($N$597),"",IF(OR($D$597="",$G$597="",8&gt;$N$597),"",IF($D$597="Round",IF(ISTEXT($G$597),"",ROUND(IF(8&lt;=$N$597/2,$G$597/2*(1-SQRT(($N$597-2*8+1)/$N$597)),$G$597-$G$597/2*(1-SQRT(($N$597-2*($N$597-8+1)+1)/$N$597))),1)),IF(ISTEXT($G$597),"",ROUND((8-0.5)*$G$597/$N$597,1)))))</f>
        <v/>
      </c>
      <c r="L598" s="535">
        <f>IF(ISTEXT($N$597),"",IF(OR($D$597="",$G$597="",9&gt;$N$597),"",IF($D$597="Round",IF(ISTEXT($G$597),"",ROUND(IF(9&lt;=$N$597/2,$G$597/2*(1-SQRT(($N$597-2*9+1)/$N$597)),$G$597-$G$597/2*(1-SQRT(($N$597-2*($N$597-9+1)+1)/$N$597))),1)),IF(ISTEXT($G$597),"",ROUND((9-0.5)*$G$597/$N$597,1)))))</f>
        <v/>
      </c>
      <c r="M598" s="535">
        <f>IF(ISTEXT($N$597),"",IF(OR($D$597="",$G$597="",10&gt;$N$597),"",IF($D$597="Round",IF(ISTEXT($G$597),"",ROUND(IF(10&lt;=$N$597/2,$G$597/2*(1-SQRT(($N$597-2*10+1)/$N$597)),$G$597-$G$597/2*(1-SQRT(($N$597-2*($N$597-10+1)+1)/$N$597))),1)),IF(ISTEXT($G$597),"",ROUND((10-0.5)*$G$597/$N$597,1)))))</f>
        <v/>
      </c>
      <c r="N598" s="534">
        <f>IF(OR($D$597="",$G$597=""),"",IF($D$597="Round",2,IF($I$597="","",IF(ISTEXT($I$597),"",IF($I$597&lt;12,2,MIN(8,MAX(3,ROUNDUP($I$597/6,0))))))))</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IF(OR($D$597="",$G$597=""),"",IF($D$597="Round",IF(1=1,"Axis 1 (0°)",IF(1=2,"Axis 2 (90°)","")),IF(ISTEXT($N$598),"",IF(1&gt;$N$598,"",IF(ISTEXT($I$597),"",ROUND((1-0.5)*$I$597/$N$598,1))))))</f>
        <v/>
      </c>
      <c r="C599" s="538" t="n"/>
      <c r="D599" s="539">
        <f>IF($N$599="","",IF(OR(ISTEXT($N$597),ISTEXT($N$598),ISTEXT($N$599)),"",IF(OR(1&gt;$N$597,1&gt;$N$598,((1-1)*$N$597+1)&gt;$N$599),"",IF(INDEX($P$599:$W$608,MOD(((1-1)*$N$597+1)-1,10)+1,INT((((1-1)*$N$597+1)-1)/10)+1)="","",INDEX($P$599:$W$608,MOD(((1-1)*$N$597+1)-1,10)+1,INT((((1-1)*$N$597+1)-1)/10)+1)))))</f>
        <v/>
      </c>
      <c r="E599" s="539">
        <f>IF($N$599="","",IF(OR(ISTEXT($N$597),ISTEXT($N$598),ISTEXT($N$599)),"",IF(OR(2&gt;$N$597,1&gt;$N$598,((1-1)*$N$597+2)&gt;$N$599),"",IF(INDEX($P$599:$W$608,MOD(((1-1)*$N$597+2)-1,10)+1,INT((((1-1)*$N$597+2)-1)/10)+1)="","",INDEX($P$599:$W$608,MOD(((1-1)*$N$597+2)-1,10)+1,INT((((1-1)*$N$597+2)-1)/10)+1)))))</f>
        <v/>
      </c>
      <c r="F599" s="539">
        <f>IF($N$599="","",IF(OR(ISTEXT($N$597),ISTEXT($N$598),ISTEXT($N$599)),"",IF(OR(3&gt;$N$597,1&gt;$N$598,((1-1)*$N$597+3)&gt;$N$599),"",IF(INDEX($P$599:$W$608,MOD(((1-1)*$N$597+3)-1,10)+1,INT((((1-1)*$N$597+3)-1)/10)+1)="","",INDEX($P$599:$W$608,MOD(((1-1)*$N$597+3)-1,10)+1,INT((((1-1)*$N$597+3)-1)/10)+1)))))</f>
        <v/>
      </c>
      <c r="G599" s="539">
        <f>IF($N$599="","",IF(OR(ISTEXT($N$597),ISTEXT($N$598),ISTEXT($N$599)),"",IF(OR(4&gt;$N$597,1&gt;$N$598,((1-1)*$N$597+4)&gt;$N$599),"",IF(INDEX($P$599:$W$608,MOD(((1-1)*$N$597+4)-1,10)+1,INT((((1-1)*$N$597+4)-1)/10)+1)="","",INDEX($P$599:$W$608,MOD(((1-1)*$N$597+4)-1,10)+1,INT((((1-1)*$N$597+4)-1)/10)+1)))))</f>
        <v/>
      </c>
      <c r="H599" s="539">
        <f>IF($N$599="","",IF(OR(ISTEXT($N$597),ISTEXT($N$598),ISTEXT($N$599)),"",IF(OR(5&gt;$N$597,1&gt;$N$598,((1-1)*$N$597+5)&gt;$N$599),"",IF(INDEX($P$599:$W$608,MOD(((1-1)*$N$597+5)-1,10)+1,INT((((1-1)*$N$597+5)-1)/10)+1)="","",INDEX($P$599:$W$608,MOD(((1-1)*$N$597+5)-1,10)+1,INT((((1-1)*$N$597+5)-1)/10)+1)))))</f>
        <v/>
      </c>
      <c r="I599" s="539">
        <f>IF($N$599="","",IF(OR(ISTEXT($N$597),ISTEXT($N$598),ISTEXT($N$599)),"",IF(OR(6&gt;$N$597,1&gt;$N$598,((1-1)*$N$597+6)&gt;$N$599),"",IF(INDEX($P$599:$W$608,MOD(((1-1)*$N$597+6)-1,10)+1,INT((((1-1)*$N$597+6)-1)/10)+1)="","",INDEX($P$599:$W$608,MOD(((1-1)*$N$597+6)-1,10)+1,INT((((1-1)*$N$597+6)-1)/10)+1)))))</f>
        <v/>
      </c>
      <c r="J599" s="539">
        <f>IF($N$599="","",IF(OR(ISTEXT($N$597),ISTEXT($N$598),ISTEXT($N$599)),"",IF(OR(7&gt;$N$597,1&gt;$N$598,((1-1)*$N$597+7)&gt;$N$599),"",IF(INDEX($P$599:$W$608,MOD(((1-1)*$N$597+7)-1,10)+1,INT((((1-1)*$N$597+7)-1)/10)+1)="","",INDEX($P$599:$W$608,MOD(((1-1)*$N$597+7)-1,10)+1,INT((((1-1)*$N$597+7)-1)/10)+1)))))</f>
        <v/>
      </c>
      <c r="K599" s="539">
        <f>IF($N$599="","",IF(OR(ISTEXT($N$597),ISTEXT($N$598),ISTEXT($N$599)),"",IF(OR(8&gt;$N$597,1&gt;$N$598,((1-1)*$N$597+8)&gt;$N$599),"",IF(INDEX($P$599:$W$608,MOD(((1-1)*$N$597+8)-1,10)+1,INT((((1-1)*$N$597+8)-1)/10)+1)="","",INDEX($P$599:$W$608,MOD(((1-1)*$N$597+8)-1,10)+1,INT((((1-1)*$N$597+8)-1)/10)+1)))))</f>
        <v/>
      </c>
      <c r="L599" s="539">
        <f>IF($N$599="","",IF(OR(ISTEXT($N$597),ISTEXT($N$598),ISTEXT($N$599)),"",IF(OR(9&gt;$N$597,1&gt;$N$598,((1-1)*$N$597+9)&gt;$N$599),"",IF(INDEX($P$599:$W$608,MOD(((1-1)*$N$597+9)-1,10)+1,INT((((1-1)*$N$597+9)-1)/10)+1)="","",INDEX($P$599:$W$608,MOD(((1-1)*$N$597+9)-1,10)+1,INT((((1-1)*$N$597+9)-1)/10)+1)))))</f>
        <v/>
      </c>
      <c r="M599" s="539">
        <f>IF($N$599="","",IF(OR(ISTEXT($N$597),ISTEXT($N$598),ISTEXT($N$599)),"",IF(OR(10&gt;$N$597,1&gt;$N$598,((1-1)*$N$597+10)&gt;$N$599),"",IF(INDEX($P$599:$W$608,MOD(((1-1)*$N$597+10)-1,10)+1,INT((((1-1)*$N$597+10)-1)/10)+1)="","",INDEX($P$599:$W$608,MOD(((1-1)*$N$597+10)-1,10)+1,INT((((1-1)*$N$597+10)-1)/10)+1)))))</f>
        <v/>
      </c>
      <c r="N599" s="534">
        <f>IF(OR(N597="",N598=""),"",IF(OR(ISTEXT(N597),ISTEXT(N598)),"",N597*N598))</f>
        <v/>
      </c>
      <c r="P599" s="540" t="n"/>
      <c r="Q599" s="540" t="n"/>
      <c r="R599" s="540" t="n"/>
      <c r="S599" s="540" t="n"/>
      <c r="T599" s="540" t="n"/>
      <c r="U599" s="540" t="n"/>
      <c r="V599" s="540" t="n"/>
      <c r="W599" s="540" t="n"/>
    </row>
    <row r="600" ht="13.35" customHeight="1" s="162">
      <c r="B600" s="537">
        <f>IF(OR($D$597="",$G$597=""),"",IF($D$597="Round",IF(2=1,"Axis 1 (0°)",IF(2=2,"Axis 2 (90°)","")),IF(ISTEXT($N$598),"",IF(2&gt;$N$598,"",IF(ISTEXT($I$597),"",ROUND((2-0.5)*$I$597/$N$598,1))))))</f>
        <v/>
      </c>
      <c r="C600" s="538" t="n"/>
      <c r="D600" s="539">
        <f>IF($N$599="","",IF(OR(ISTEXT($N$597),ISTEXT($N$598),ISTEXT($N$599)),"",IF(OR(1&gt;$N$597,2&gt;$N$598,((2-1)*$N$597+1)&gt;$N$599),"",IF(INDEX($P$599:$W$608,MOD(((2-1)*$N$597+1)-1,10)+1,INT((((2-1)*$N$597+1)-1)/10)+1)="","",INDEX($P$599:$W$608,MOD(((2-1)*$N$597+1)-1,10)+1,INT((((2-1)*$N$597+1)-1)/10)+1)))))</f>
        <v/>
      </c>
      <c r="E600" s="539">
        <f>IF($N$599="","",IF(OR(ISTEXT($N$597),ISTEXT($N$598),ISTEXT($N$599)),"",IF(OR(2&gt;$N$597,2&gt;$N$598,((2-1)*$N$597+2)&gt;$N$599),"",IF(INDEX($P$599:$W$608,MOD(((2-1)*$N$597+2)-1,10)+1,INT((((2-1)*$N$597+2)-1)/10)+1)="","",INDEX($P$599:$W$608,MOD(((2-1)*$N$597+2)-1,10)+1,INT((((2-1)*$N$597+2)-1)/10)+1)))))</f>
        <v/>
      </c>
      <c r="F600" s="539">
        <f>IF($N$599="","",IF(OR(ISTEXT($N$597),ISTEXT($N$598),ISTEXT($N$599)),"",IF(OR(3&gt;$N$597,2&gt;$N$598,((2-1)*$N$597+3)&gt;$N$599),"",IF(INDEX($P$599:$W$608,MOD(((2-1)*$N$597+3)-1,10)+1,INT((((2-1)*$N$597+3)-1)/10)+1)="","",INDEX($P$599:$W$608,MOD(((2-1)*$N$597+3)-1,10)+1,INT((((2-1)*$N$597+3)-1)/10)+1)))))</f>
        <v/>
      </c>
      <c r="G600" s="539">
        <f>IF($N$599="","",IF(OR(ISTEXT($N$597),ISTEXT($N$598),ISTEXT($N$599)),"",IF(OR(4&gt;$N$597,2&gt;$N$598,((2-1)*$N$597+4)&gt;$N$599),"",IF(INDEX($P$599:$W$608,MOD(((2-1)*$N$597+4)-1,10)+1,INT((((2-1)*$N$597+4)-1)/10)+1)="","",INDEX($P$599:$W$608,MOD(((2-1)*$N$597+4)-1,10)+1,INT((((2-1)*$N$597+4)-1)/10)+1)))))</f>
        <v/>
      </c>
      <c r="H600" s="539">
        <f>IF($N$599="","",IF(OR(ISTEXT($N$597),ISTEXT($N$598),ISTEXT($N$599)),"",IF(OR(5&gt;$N$597,2&gt;$N$598,((2-1)*$N$597+5)&gt;$N$599),"",IF(INDEX($P$599:$W$608,MOD(((2-1)*$N$597+5)-1,10)+1,INT((((2-1)*$N$597+5)-1)/10)+1)="","",INDEX($P$599:$W$608,MOD(((2-1)*$N$597+5)-1,10)+1,INT((((2-1)*$N$597+5)-1)/10)+1)))))</f>
        <v/>
      </c>
      <c r="I600" s="539">
        <f>IF($N$599="","",IF(OR(ISTEXT($N$597),ISTEXT($N$598),ISTEXT($N$599)),"",IF(OR(6&gt;$N$597,2&gt;$N$598,((2-1)*$N$597+6)&gt;$N$599),"",IF(INDEX($P$599:$W$608,MOD(((2-1)*$N$597+6)-1,10)+1,INT((((2-1)*$N$597+6)-1)/10)+1)="","",INDEX($P$599:$W$608,MOD(((2-1)*$N$597+6)-1,10)+1,INT((((2-1)*$N$597+6)-1)/10)+1)))))</f>
        <v/>
      </c>
      <c r="J600" s="539">
        <f>IF($N$599="","",IF(OR(ISTEXT($N$597),ISTEXT($N$598),ISTEXT($N$599)),"",IF(OR(7&gt;$N$597,2&gt;$N$598,((2-1)*$N$597+7)&gt;$N$599),"",IF(INDEX($P$599:$W$608,MOD(((2-1)*$N$597+7)-1,10)+1,INT((((2-1)*$N$597+7)-1)/10)+1)="","",INDEX($P$599:$W$608,MOD(((2-1)*$N$597+7)-1,10)+1,INT((((2-1)*$N$597+7)-1)/10)+1)))))</f>
        <v/>
      </c>
      <c r="K600" s="539">
        <f>IF($N$599="","",IF(OR(ISTEXT($N$597),ISTEXT($N$598),ISTEXT($N$599)),"",IF(OR(8&gt;$N$597,2&gt;$N$598,((2-1)*$N$597+8)&gt;$N$599),"",IF(INDEX($P$599:$W$608,MOD(((2-1)*$N$597+8)-1,10)+1,INT((((2-1)*$N$597+8)-1)/10)+1)="","",INDEX($P$599:$W$608,MOD(((2-1)*$N$597+8)-1,10)+1,INT((((2-1)*$N$597+8)-1)/10)+1)))))</f>
        <v/>
      </c>
      <c r="L600" s="539">
        <f>IF($N$599="","",IF(OR(ISTEXT($N$597),ISTEXT($N$598),ISTEXT($N$599)),"",IF(OR(9&gt;$N$597,2&gt;$N$598,((2-1)*$N$597+9)&gt;$N$599),"",IF(INDEX($P$599:$W$608,MOD(((2-1)*$N$597+9)-1,10)+1,INT((((2-1)*$N$597+9)-1)/10)+1)="","",INDEX($P$599:$W$608,MOD(((2-1)*$N$597+9)-1,10)+1,INT((((2-1)*$N$597+9)-1)/10)+1)))))</f>
        <v/>
      </c>
      <c r="M600" s="539">
        <f>IF($N$599="","",IF(OR(ISTEXT($N$597),ISTEXT($N$598),ISTEXT($N$599)),"",IF(OR(10&gt;$N$597,2&gt;$N$598,((2-1)*$N$597+10)&gt;$N$599),"",IF(INDEX($P$599:$W$608,MOD(((2-1)*$N$597+10)-1,10)+1,INT((((2-1)*$N$597+10)-1)/10)+1)="","",INDEX($P$599:$W$608,MOD(((2-1)*$N$597+10)-1,10)+1,INT((((2-1)*$N$597+10)-1)/10)+1)))))</f>
        <v/>
      </c>
      <c r="P600" s="540" t="n"/>
      <c r="Q600" s="540" t="n"/>
      <c r="R600" s="540" t="n"/>
      <c r="S600" s="540" t="n"/>
      <c r="T600" s="540" t="n"/>
      <c r="U600" s="540" t="n"/>
      <c r="V600" s="540" t="n"/>
      <c r="W600" s="540" t="n"/>
    </row>
    <row r="601" ht="13.35" customHeight="1" s="162">
      <c r="B601" s="537">
        <f>IF(OR($D$597="",$G$597=""),"",IF($D$597="Round",IF(3=1,"Axis 1 (0°)",IF(3=2,"Axis 2 (90°)","")),IF(ISTEXT($N$598),"",IF(3&gt;$N$598,"",IF(ISTEXT($I$597),"",ROUND((3-0.5)*$I$597/$N$598,1))))))</f>
        <v/>
      </c>
      <c r="C601" s="538" t="n"/>
      <c r="D601" s="539">
        <f>IF($N$599="","",IF(OR(ISTEXT($N$597),ISTEXT($N$598),ISTEXT($N$599)),"",IF(OR(1&gt;$N$597,3&gt;$N$598,((3-1)*$N$597+1)&gt;$N$599),"",IF(INDEX($P$599:$W$608,MOD(((3-1)*$N$597+1)-1,10)+1,INT((((3-1)*$N$597+1)-1)/10)+1)="","",INDEX($P$599:$W$608,MOD(((3-1)*$N$597+1)-1,10)+1,INT((((3-1)*$N$597+1)-1)/10)+1)))))</f>
        <v/>
      </c>
      <c r="E601" s="539">
        <f>IF($N$599="","",IF(OR(ISTEXT($N$597),ISTEXT($N$598),ISTEXT($N$599)),"",IF(OR(2&gt;$N$597,3&gt;$N$598,((3-1)*$N$597+2)&gt;$N$599),"",IF(INDEX($P$599:$W$608,MOD(((3-1)*$N$597+2)-1,10)+1,INT((((3-1)*$N$597+2)-1)/10)+1)="","",INDEX($P$599:$W$608,MOD(((3-1)*$N$597+2)-1,10)+1,INT((((3-1)*$N$597+2)-1)/10)+1)))))</f>
        <v/>
      </c>
      <c r="F601" s="539">
        <f>IF($N$599="","",IF(OR(ISTEXT($N$597),ISTEXT($N$598),ISTEXT($N$599)),"",IF(OR(3&gt;$N$597,3&gt;$N$598,((3-1)*$N$597+3)&gt;$N$599),"",IF(INDEX($P$599:$W$608,MOD(((3-1)*$N$597+3)-1,10)+1,INT((((3-1)*$N$597+3)-1)/10)+1)="","",INDEX($P$599:$W$608,MOD(((3-1)*$N$597+3)-1,10)+1,INT((((3-1)*$N$597+3)-1)/10)+1)))))</f>
        <v/>
      </c>
      <c r="G601" s="539">
        <f>IF($N$599="","",IF(OR(ISTEXT($N$597),ISTEXT($N$598),ISTEXT($N$599)),"",IF(OR(4&gt;$N$597,3&gt;$N$598,((3-1)*$N$597+4)&gt;$N$599),"",IF(INDEX($P$599:$W$608,MOD(((3-1)*$N$597+4)-1,10)+1,INT((((3-1)*$N$597+4)-1)/10)+1)="","",INDEX($P$599:$W$608,MOD(((3-1)*$N$597+4)-1,10)+1,INT((((3-1)*$N$597+4)-1)/10)+1)))))</f>
        <v/>
      </c>
      <c r="H601" s="539">
        <f>IF($N$599="","",IF(OR(ISTEXT($N$597),ISTEXT($N$598),ISTEXT($N$599)),"",IF(OR(5&gt;$N$597,3&gt;$N$598,((3-1)*$N$597+5)&gt;$N$599),"",IF(INDEX($P$599:$W$608,MOD(((3-1)*$N$597+5)-1,10)+1,INT((((3-1)*$N$597+5)-1)/10)+1)="","",INDEX($P$599:$W$608,MOD(((3-1)*$N$597+5)-1,10)+1,INT((((3-1)*$N$597+5)-1)/10)+1)))))</f>
        <v/>
      </c>
      <c r="I601" s="539">
        <f>IF($N$599="","",IF(OR(ISTEXT($N$597),ISTEXT($N$598),ISTEXT($N$599)),"",IF(OR(6&gt;$N$597,3&gt;$N$598,((3-1)*$N$597+6)&gt;$N$599),"",IF(INDEX($P$599:$W$608,MOD(((3-1)*$N$597+6)-1,10)+1,INT((((3-1)*$N$597+6)-1)/10)+1)="","",INDEX($P$599:$W$608,MOD(((3-1)*$N$597+6)-1,10)+1,INT((((3-1)*$N$597+6)-1)/10)+1)))))</f>
        <v/>
      </c>
      <c r="J601" s="539">
        <f>IF($N$599="","",IF(OR(ISTEXT($N$597),ISTEXT($N$598),ISTEXT($N$599)),"",IF(OR(7&gt;$N$597,3&gt;$N$598,((3-1)*$N$597+7)&gt;$N$599),"",IF(INDEX($P$599:$W$608,MOD(((3-1)*$N$597+7)-1,10)+1,INT((((3-1)*$N$597+7)-1)/10)+1)="","",INDEX($P$599:$W$608,MOD(((3-1)*$N$597+7)-1,10)+1,INT((((3-1)*$N$597+7)-1)/10)+1)))))</f>
        <v/>
      </c>
      <c r="K601" s="539">
        <f>IF($N$599="","",IF(OR(ISTEXT($N$597),ISTEXT($N$598),ISTEXT($N$599)),"",IF(OR(8&gt;$N$597,3&gt;$N$598,((3-1)*$N$597+8)&gt;$N$599),"",IF(INDEX($P$599:$W$608,MOD(((3-1)*$N$597+8)-1,10)+1,INT((((3-1)*$N$597+8)-1)/10)+1)="","",INDEX($P$599:$W$608,MOD(((3-1)*$N$597+8)-1,10)+1,INT((((3-1)*$N$597+8)-1)/10)+1)))))</f>
        <v/>
      </c>
      <c r="L601" s="539">
        <f>IF($N$599="","",IF(OR(ISTEXT($N$597),ISTEXT($N$598),ISTEXT($N$599)),"",IF(OR(9&gt;$N$597,3&gt;$N$598,((3-1)*$N$597+9)&gt;$N$599),"",IF(INDEX($P$599:$W$608,MOD(((3-1)*$N$597+9)-1,10)+1,INT((((3-1)*$N$597+9)-1)/10)+1)="","",INDEX($P$599:$W$608,MOD(((3-1)*$N$597+9)-1,10)+1,INT((((3-1)*$N$597+9)-1)/10)+1)))))</f>
        <v/>
      </c>
      <c r="M601" s="539">
        <f>IF($N$599="","",IF(OR(ISTEXT($N$597),ISTEXT($N$598),ISTEXT($N$599)),"",IF(OR(10&gt;$N$597,3&gt;$N$598,((3-1)*$N$597+10)&gt;$N$599),"",IF(INDEX($P$599:$W$608,MOD(((3-1)*$N$597+10)-1,10)+1,INT((((3-1)*$N$597+10)-1)/10)+1)="","",INDEX($P$599:$W$608,MOD(((3-1)*$N$597+10)-1,10)+1,INT((((3-1)*$N$597+10)-1)/10)+1)))))</f>
        <v/>
      </c>
      <c r="P601" s="540" t="n"/>
      <c r="Q601" s="540" t="n"/>
      <c r="R601" s="540" t="n"/>
      <c r="S601" s="540" t="n"/>
      <c r="T601" s="540" t="n"/>
      <c r="U601" s="540" t="n"/>
      <c r="V601" s="540" t="n"/>
      <c r="W601" s="540" t="n"/>
    </row>
    <row r="602" ht="13.35" customHeight="1" s="162">
      <c r="B602" s="537">
        <f>IF(OR($D$597="",$G$597=""),"",IF($D$597="Round",IF(4=1,"Axis 1 (0°)",IF(4=2,"Axis 2 (90°)","")),IF(ISTEXT($N$598),"",IF(4&gt;$N$598,"",IF(ISTEXT($I$597),"",ROUND((4-0.5)*$I$597/$N$598,1))))))</f>
        <v/>
      </c>
      <c r="C602" s="538" t="n"/>
      <c r="D602" s="539">
        <f>IF($N$599="","",IF(OR(ISTEXT($N$597),ISTEXT($N$598),ISTEXT($N$599)),"",IF(OR(1&gt;$N$597,4&gt;$N$598,((4-1)*$N$597+1)&gt;$N$599),"",IF(INDEX($P$599:$W$608,MOD(((4-1)*$N$597+1)-1,10)+1,INT((((4-1)*$N$597+1)-1)/10)+1)="","",INDEX($P$599:$W$608,MOD(((4-1)*$N$597+1)-1,10)+1,INT((((4-1)*$N$597+1)-1)/10)+1)))))</f>
        <v/>
      </c>
      <c r="E602" s="539">
        <f>IF($N$599="","",IF(OR(ISTEXT($N$597),ISTEXT($N$598),ISTEXT($N$599)),"",IF(OR(2&gt;$N$597,4&gt;$N$598,((4-1)*$N$597+2)&gt;$N$599),"",IF(INDEX($P$599:$W$608,MOD(((4-1)*$N$597+2)-1,10)+1,INT((((4-1)*$N$597+2)-1)/10)+1)="","",INDEX($P$599:$W$608,MOD(((4-1)*$N$597+2)-1,10)+1,INT((((4-1)*$N$597+2)-1)/10)+1)))))</f>
        <v/>
      </c>
      <c r="F602" s="539">
        <f>IF($N$599="","",IF(OR(ISTEXT($N$597),ISTEXT($N$598),ISTEXT($N$599)),"",IF(OR(3&gt;$N$597,4&gt;$N$598,((4-1)*$N$597+3)&gt;$N$599),"",IF(INDEX($P$599:$W$608,MOD(((4-1)*$N$597+3)-1,10)+1,INT((((4-1)*$N$597+3)-1)/10)+1)="","",INDEX($P$599:$W$608,MOD(((4-1)*$N$597+3)-1,10)+1,INT((((4-1)*$N$597+3)-1)/10)+1)))))</f>
        <v/>
      </c>
      <c r="G602" s="539">
        <f>IF($N$599="","",IF(OR(ISTEXT($N$597),ISTEXT($N$598),ISTEXT($N$599)),"",IF(OR(4&gt;$N$597,4&gt;$N$598,((4-1)*$N$597+4)&gt;$N$599),"",IF(INDEX($P$599:$W$608,MOD(((4-1)*$N$597+4)-1,10)+1,INT((((4-1)*$N$597+4)-1)/10)+1)="","",INDEX($P$599:$W$608,MOD(((4-1)*$N$597+4)-1,10)+1,INT((((4-1)*$N$597+4)-1)/10)+1)))))</f>
        <v/>
      </c>
      <c r="H602" s="539">
        <f>IF($N$599="","",IF(OR(ISTEXT($N$597),ISTEXT($N$598),ISTEXT($N$599)),"",IF(OR(5&gt;$N$597,4&gt;$N$598,((4-1)*$N$597+5)&gt;$N$599),"",IF(INDEX($P$599:$W$608,MOD(((4-1)*$N$597+5)-1,10)+1,INT((((4-1)*$N$597+5)-1)/10)+1)="","",INDEX($P$599:$W$608,MOD(((4-1)*$N$597+5)-1,10)+1,INT((((4-1)*$N$597+5)-1)/10)+1)))))</f>
        <v/>
      </c>
      <c r="I602" s="539">
        <f>IF($N$599="","",IF(OR(ISTEXT($N$597),ISTEXT($N$598),ISTEXT($N$599)),"",IF(OR(6&gt;$N$597,4&gt;$N$598,((4-1)*$N$597+6)&gt;$N$599),"",IF(INDEX($P$599:$W$608,MOD(((4-1)*$N$597+6)-1,10)+1,INT((((4-1)*$N$597+6)-1)/10)+1)="","",INDEX($P$599:$W$608,MOD(((4-1)*$N$597+6)-1,10)+1,INT((((4-1)*$N$597+6)-1)/10)+1)))))</f>
        <v/>
      </c>
      <c r="J602" s="539">
        <f>IF($N$599="","",IF(OR(ISTEXT($N$597),ISTEXT($N$598),ISTEXT($N$599)),"",IF(OR(7&gt;$N$597,4&gt;$N$598,((4-1)*$N$597+7)&gt;$N$599),"",IF(INDEX($P$599:$W$608,MOD(((4-1)*$N$597+7)-1,10)+1,INT((((4-1)*$N$597+7)-1)/10)+1)="","",INDEX($P$599:$W$608,MOD(((4-1)*$N$597+7)-1,10)+1,INT((((4-1)*$N$597+7)-1)/10)+1)))))</f>
        <v/>
      </c>
      <c r="K602" s="539">
        <f>IF($N$599="","",IF(OR(ISTEXT($N$597),ISTEXT($N$598),ISTEXT($N$599)),"",IF(OR(8&gt;$N$597,4&gt;$N$598,((4-1)*$N$597+8)&gt;$N$599),"",IF(INDEX($P$599:$W$608,MOD(((4-1)*$N$597+8)-1,10)+1,INT((((4-1)*$N$597+8)-1)/10)+1)="","",INDEX($P$599:$W$608,MOD(((4-1)*$N$597+8)-1,10)+1,INT((((4-1)*$N$597+8)-1)/10)+1)))))</f>
        <v/>
      </c>
      <c r="L602" s="539">
        <f>IF($N$599="","",IF(OR(ISTEXT($N$597),ISTEXT($N$598),ISTEXT($N$599)),"",IF(OR(9&gt;$N$597,4&gt;$N$598,((4-1)*$N$597+9)&gt;$N$599),"",IF(INDEX($P$599:$W$608,MOD(((4-1)*$N$597+9)-1,10)+1,INT((((4-1)*$N$597+9)-1)/10)+1)="","",INDEX($P$599:$W$608,MOD(((4-1)*$N$597+9)-1,10)+1,INT((((4-1)*$N$597+9)-1)/10)+1)))))</f>
        <v/>
      </c>
      <c r="M602" s="539">
        <f>IF($N$599="","",IF(OR(ISTEXT($N$597),ISTEXT($N$598),ISTEXT($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IF(OR($D$597="",$G$597=""),"",IF($D$597="Round",IF(5=1,"Axis 1 (0°)",IF(5=2,"Axis 2 (90°)","")),IF(ISTEXT($N$598),"",IF(5&gt;$N$598,"",IF(ISTEXT($I$597),"",ROUND((5-0.5)*$I$597/$N$598,1))))))</f>
        <v/>
      </c>
      <c r="C603" s="538" t="n"/>
      <c r="D603" s="539">
        <f>IF($N$599="","",IF(OR(ISTEXT($N$597),ISTEXT($N$598),ISTEXT($N$599)),"",IF(OR(1&gt;$N$597,5&gt;$N$598,((5-1)*$N$597+1)&gt;$N$599),"",IF(INDEX($P$599:$W$608,MOD(((5-1)*$N$597+1)-1,10)+1,INT((((5-1)*$N$597+1)-1)/10)+1)="","",INDEX($P$599:$W$608,MOD(((5-1)*$N$597+1)-1,10)+1,INT((((5-1)*$N$597+1)-1)/10)+1)))))</f>
        <v/>
      </c>
      <c r="E603" s="539">
        <f>IF($N$599="","",IF(OR(ISTEXT($N$597),ISTEXT($N$598),ISTEXT($N$599)),"",IF(OR(2&gt;$N$597,5&gt;$N$598,((5-1)*$N$597+2)&gt;$N$599),"",IF(INDEX($P$599:$W$608,MOD(((5-1)*$N$597+2)-1,10)+1,INT((((5-1)*$N$597+2)-1)/10)+1)="","",INDEX($P$599:$W$608,MOD(((5-1)*$N$597+2)-1,10)+1,INT((((5-1)*$N$597+2)-1)/10)+1)))))</f>
        <v/>
      </c>
      <c r="F603" s="539">
        <f>IF($N$599="","",IF(OR(ISTEXT($N$597),ISTEXT($N$598),ISTEXT($N$599)),"",IF(OR(3&gt;$N$597,5&gt;$N$598,((5-1)*$N$597+3)&gt;$N$599),"",IF(INDEX($P$599:$W$608,MOD(((5-1)*$N$597+3)-1,10)+1,INT((((5-1)*$N$597+3)-1)/10)+1)="","",INDEX($P$599:$W$608,MOD(((5-1)*$N$597+3)-1,10)+1,INT((((5-1)*$N$597+3)-1)/10)+1)))))</f>
        <v/>
      </c>
      <c r="G603" s="539">
        <f>IF($N$599="","",IF(OR(ISTEXT($N$597),ISTEXT($N$598),ISTEXT($N$599)),"",IF(OR(4&gt;$N$597,5&gt;$N$598,((5-1)*$N$597+4)&gt;$N$599),"",IF(INDEX($P$599:$W$608,MOD(((5-1)*$N$597+4)-1,10)+1,INT((((5-1)*$N$597+4)-1)/10)+1)="","",INDEX($P$599:$W$608,MOD(((5-1)*$N$597+4)-1,10)+1,INT((((5-1)*$N$597+4)-1)/10)+1)))))</f>
        <v/>
      </c>
      <c r="H603" s="539">
        <f>IF($N$599="","",IF(OR(ISTEXT($N$597),ISTEXT($N$598),ISTEXT($N$599)),"",IF(OR(5&gt;$N$597,5&gt;$N$598,((5-1)*$N$597+5)&gt;$N$599),"",IF(INDEX($P$599:$W$608,MOD(((5-1)*$N$597+5)-1,10)+1,INT((((5-1)*$N$597+5)-1)/10)+1)="","",INDEX($P$599:$W$608,MOD(((5-1)*$N$597+5)-1,10)+1,INT((((5-1)*$N$597+5)-1)/10)+1)))))</f>
        <v/>
      </c>
      <c r="I603" s="539">
        <f>IF($N$599="","",IF(OR(ISTEXT($N$597),ISTEXT($N$598),ISTEXT($N$599)),"",IF(OR(6&gt;$N$597,5&gt;$N$598,((5-1)*$N$597+6)&gt;$N$599),"",IF(INDEX($P$599:$W$608,MOD(((5-1)*$N$597+6)-1,10)+1,INT((((5-1)*$N$597+6)-1)/10)+1)="","",INDEX($P$599:$W$608,MOD(((5-1)*$N$597+6)-1,10)+1,INT((((5-1)*$N$597+6)-1)/10)+1)))))</f>
        <v/>
      </c>
      <c r="J603" s="539">
        <f>IF($N$599="","",IF(OR(ISTEXT($N$597),ISTEXT($N$598),ISTEXT($N$599)),"",IF(OR(7&gt;$N$597,5&gt;$N$598,((5-1)*$N$597+7)&gt;$N$599),"",IF(INDEX($P$599:$W$608,MOD(((5-1)*$N$597+7)-1,10)+1,INT((((5-1)*$N$597+7)-1)/10)+1)="","",INDEX($P$599:$W$608,MOD(((5-1)*$N$597+7)-1,10)+1,INT((((5-1)*$N$597+7)-1)/10)+1)))))</f>
        <v/>
      </c>
      <c r="K603" s="539">
        <f>IF($N$599="","",IF(OR(ISTEXT($N$597),ISTEXT($N$598),ISTEXT($N$599)),"",IF(OR(8&gt;$N$597,5&gt;$N$598,((5-1)*$N$597+8)&gt;$N$599),"",IF(INDEX($P$599:$W$608,MOD(((5-1)*$N$597+8)-1,10)+1,INT((((5-1)*$N$597+8)-1)/10)+1)="","",INDEX($P$599:$W$608,MOD(((5-1)*$N$597+8)-1,10)+1,INT((((5-1)*$N$597+8)-1)/10)+1)))))</f>
        <v/>
      </c>
      <c r="L603" s="539">
        <f>IF($N$599="","",IF(OR(ISTEXT($N$597),ISTEXT($N$598),ISTEXT($N$599)),"",IF(OR(9&gt;$N$597,5&gt;$N$598,((5-1)*$N$597+9)&gt;$N$599),"",IF(INDEX($P$599:$W$608,MOD(((5-1)*$N$597+9)-1,10)+1,INT((((5-1)*$N$597+9)-1)/10)+1)="","",INDEX($P$599:$W$608,MOD(((5-1)*$N$597+9)-1,10)+1,INT((((5-1)*$N$597+9)-1)/10)+1)))))</f>
        <v/>
      </c>
      <c r="M603" s="539">
        <f>IF($N$599="","",IF(OR(ISTEXT($N$597),ISTEXT($N$598),ISTEXT($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IF(OR($D$597="",$G$597=""),"",IF($D$597="Round",IF(6=1,"Axis 1 (0°)",IF(6=2,"Axis 2 (90°)","")),IF(ISTEXT($N$598),"",IF(6&gt;$N$598,"",IF(ISTEXT($I$597),"",ROUND((6-0.5)*$I$597/$N$598,1))))))</f>
        <v/>
      </c>
      <c r="C604" s="538" t="n"/>
      <c r="D604" s="539">
        <f>IF($N$599="","",IF(OR(ISTEXT($N$597),ISTEXT($N$598),ISTEXT($N$599)),"",IF(OR(1&gt;$N$597,6&gt;$N$598,((6-1)*$N$597+1)&gt;$N$599),"",IF(INDEX($P$599:$W$608,MOD(((6-1)*$N$597+1)-1,10)+1,INT((((6-1)*$N$597+1)-1)/10)+1)="","",INDEX($P$599:$W$608,MOD(((6-1)*$N$597+1)-1,10)+1,INT((((6-1)*$N$597+1)-1)/10)+1)))))</f>
        <v/>
      </c>
      <c r="E604" s="539">
        <f>IF($N$599="","",IF(OR(ISTEXT($N$597),ISTEXT($N$598),ISTEXT($N$599)),"",IF(OR(2&gt;$N$597,6&gt;$N$598,((6-1)*$N$597+2)&gt;$N$599),"",IF(INDEX($P$599:$W$608,MOD(((6-1)*$N$597+2)-1,10)+1,INT((((6-1)*$N$597+2)-1)/10)+1)="","",INDEX($P$599:$W$608,MOD(((6-1)*$N$597+2)-1,10)+1,INT((((6-1)*$N$597+2)-1)/10)+1)))))</f>
        <v/>
      </c>
      <c r="F604" s="539">
        <f>IF($N$599="","",IF(OR(ISTEXT($N$597),ISTEXT($N$598),ISTEXT($N$599)),"",IF(OR(3&gt;$N$597,6&gt;$N$598,((6-1)*$N$597+3)&gt;$N$599),"",IF(INDEX($P$599:$W$608,MOD(((6-1)*$N$597+3)-1,10)+1,INT((((6-1)*$N$597+3)-1)/10)+1)="","",INDEX($P$599:$W$608,MOD(((6-1)*$N$597+3)-1,10)+1,INT((((6-1)*$N$597+3)-1)/10)+1)))))</f>
        <v/>
      </c>
      <c r="G604" s="539">
        <f>IF($N$599="","",IF(OR(ISTEXT($N$597),ISTEXT($N$598),ISTEXT($N$599)),"",IF(OR(4&gt;$N$597,6&gt;$N$598,((6-1)*$N$597+4)&gt;$N$599),"",IF(INDEX($P$599:$W$608,MOD(((6-1)*$N$597+4)-1,10)+1,INT((((6-1)*$N$597+4)-1)/10)+1)="","",INDEX($P$599:$W$608,MOD(((6-1)*$N$597+4)-1,10)+1,INT((((6-1)*$N$597+4)-1)/10)+1)))))</f>
        <v/>
      </c>
      <c r="H604" s="539">
        <f>IF($N$599="","",IF(OR(ISTEXT($N$597),ISTEXT($N$598),ISTEXT($N$599)),"",IF(OR(5&gt;$N$597,6&gt;$N$598,((6-1)*$N$597+5)&gt;$N$599),"",IF(INDEX($P$599:$W$608,MOD(((6-1)*$N$597+5)-1,10)+1,INT((((6-1)*$N$597+5)-1)/10)+1)="","",INDEX($P$599:$W$608,MOD(((6-1)*$N$597+5)-1,10)+1,INT((((6-1)*$N$597+5)-1)/10)+1)))))</f>
        <v/>
      </c>
      <c r="I604" s="539">
        <f>IF($N$599="","",IF(OR(ISTEXT($N$597),ISTEXT($N$598),ISTEXT($N$599)),"",IF(OR(6&gt;$N$597,6&gt;$N$598,((6-1)*$N$597+6)&gt;$N$599),"",IF(INDEX($P$599:$W$608,MOD(((6-1)*$N$597+6)-1,10)+1,INT((((6-1)*$N$597+6)-1)/10)+1)="","",INDEX($P$599:$W$608,MOD(((6-1)*$N$597+6)-1,10)+1,INT((((6-1)*$N$597+6)-1)/10)+1)))))</f>
        <v/>
      </c>
      <c r="J604" s="539">
        <f>IF($N$599="","",IF(OR(ISTEXT($N$597),ISTEXT($N$598),ISTEXT($N$599)),"",IF(OR(7&gt;$N$597,6&gt;$N$598,((6-1)*$N$597+7)&gt;$N$599),"",IF(INDEX($P$599:$W$608,MOD(((6-1)*$N$597+7)-1,10)+1,INT((((6-1)*$N$597+7)-1)/10)+1)="","",INDEX($P$599:$W$608,MOD(((6-1)*$N$597+7)-1,10)+1,INT((((6-1)*$N$597+7)-1)/10)+1)))))</f>
        <v/>
      </c>
      <c r="K604" s="539">
        <f>IF($N$599="","",IF(OR(ISTEXT($N$597),ISTEXT($N$598),ISTEXT($N$599)),"",IF(OR(8&gt;$N$597,6&gt;$N$598,((6-1)*$N$597+8)&gt;$N$599),"",IF(INDEX($P$599:$W$608,MOD(((6-1)*$N$597+8)-1,10)+1,INT((((6-1)*$N$597+8)-1)/10)+1)="","",INDEX($P$599:$W$608,MOD(((6-1)*$N$597+8)-1,10)+1,INT((((6-1)*$N$597+8)-1)/10)+1)))))</f>
        <v/>
      </c>
      <c r="L604" s="539">
        <f>IF($N$599="","",IF(OR(ISTEXT($N$597),ISTEXT($N$598),ISTEXT($N$599)),"",IF(OR(9&gt;$N$597,6&gt;$N$598,((6-1)*$N$597+9)&gt;$N$599),"",IF(INDEX($P$599:$W$608,MOD(((6-1)*$N$597+9)-1,10)+1,INT((((6-1)*$N$597+9)-1)/10)+1)="","",INDEX($P$599:$W$608,MOD(((6-1)*$N$597+9)-1,10)+1,INT((((6-1)*$N$597+9)-1)/10)+1)))))</f>
        <v/>
      </c>
      <c r="M604" s="539">
        <f>IF($N$599="","",IF(OR(ISTEXT($N$597),ISTEXT($N$598),ISTEXT($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IF(OR($D$597="",$G$597=""),"",IF($D$597="Round",IF(7=1,"Axis 1 (0°)",IF(7=2,"Axis 2 (90°)","")),IF(ISTEXT($N$598),"",IF(7&gt;$N$598,"",IF(ISTEXT($I$597),"",ROUND((7-0.5)*$I$597/$N$598,1))))))</f>
        <v/>
      </c>
      <c r="C605" s="538" t="n"/>
      <c r="D605" s="539">
        <f>IF($N$599="","",IF(OR(ISTEXT($N$597),ISTEXT($N$598),ISTEXT($N$599)),"",IF(OR(1&gt;$N$597,7&gt;$N$598,((7-1)*$N$597+1)&gt;$N$599),"",IF(INDEX($P$599:$W$608,MOD(((7-1)*$N$597+1)-1,10)+1,INT((((7-1)*$N$597+1)-1)/10)+1)="","",INDEX($P$599:$W$608,MOD(((7-1)*$N$597+1)-1,10)+1,INT((((7-1)*$N$597+1)-1)/10)+1)))))</f>
        <v/>
      </c>
      <c r="E605" s="539">
        <f>IF($N$599="","",IF(OR(ISTEXT($N$597),ISTEXT($N$598),ISTEXT($N$599)),"",IF(OR(2&gt;$N$597,7&gt;$N$598,((7-1)*$N$597+2)&gt;$N$599),"",IF(INDEX($P$599:$W$608,MOD(((7-1)*$N$597+2)-1,10)+1,INT((((7-1)*$N$597+2)-1)/10)+1)="","",INDEX($P$599:$W$608,MOD(((7-1)*$N$597+2)-1,10)+1,INT((((7-1)*$N$597+2)-1)/10)+1)))))</f>
        <v/>
      </c>
      <c r="F605" s="539">
        <f>IF($N$599="","",IF(OR(ISTEXT($N$597),ISTEXT($N$598),ISTEXT($N$599)),"",IF(OR(3&gt;$N$597,7&gt;$N$598,((7-1)*$N$597+3)&gt;$N$599),"",IF(INDEX($P$599:$W$608,MOD(((7-1)*$N$597+3)-1,10)+1,INT((((7-1)*$N$597+3)-1)/10)+1)="","",INDEX($P$599:$W$608,MOD(((7-1)*$N$597+3)-1,10)+1,INT((((7-1)*$N$597+3)-1)/10)+1)))))</f>
        <v/>
      </c>
      <c r="G605" s="539">
        <f>IF($N$599="","",IF(OR(ISTEXT($N$597),ISTEXT($N$598),ISTEXT($N$599)),"",IF(OR(4&gt;$N$597,7&gt;$N$598,((7-1)*$N$597+4)&gt;$N$599),"",IF(INDEX($P$599:$W$608,MOD(((7-1)*$N$597+4)-1,10)+1,INT((((7-1)*$N$597+4)-1)/10)+1)="","",INDEX($P$599:$W$608,MOD(((7-1)*$N$597+4)-1,10)+1,INT((((7-1)*$N$597+4)-1)/10)+1)))))</f>
        <v/>
      </c>
      <c r="H605" s="539">
        <f>IF($N$599="","",IF(OR(ISTEXT($N$597),ISTEXT($N$598),ISTEXT($N$599)),"",IF(OR(5&gt;$N$597,7&gt;$N$598,((7-1)*$N$597+5)&gt;$N$599),"",IF(INDEX($P$599:$W$608,MOD(((7-1)*$N$597+5)-1,10)+1,INT((((7-1)*$N$597+5)-1)/10)+1)="","",INDEX($P$599:$W$608,MOD(((7-1)*$N$597+5)-1,10)+1,INT((((7-1)*$N$597+5)-1)/10)+1)))))</f>
        <v/>
      </c>
      <c r="I605" s="539">
        <f>IF($N$599="","",IF(OR(ISTEXT($N$597),ISTEXT($N$598),ISTEXT($N$599)),"",IF(OR(6&gt;$N$597,7&gt;$N$598,((7-1)*$N$597+6)&gt;$N$599),"",IF(INDEX($P$599:$W$608,MOD(((7-1)*$N$597+6)-1,10)+1,INT((((7-1)*$N$597+6)-1)/10)+1)="","",INDEX($P$599:$W$608,MOD(((7-1)*$N$597+6)-1,10)+1,INT((((7-1)*$N$597+6)-1)/10)+1)))))</f>
        <v/>
      </c>
      <c r="J605" s="539">
        <f>IF($N$599="","",IF(OR(ISTEXT($N$597),ISTEXT($N$598),ISTEXT($N$599)),"",IF(OR(7&gt;$N$597,7&gt;$N$598,((7-1)*$N$597+7)&gt;$N$599),"",IF(INDEX($P$599:$W$608,MOD(((7-1)*$N$597+7)-1,10)+1,INT((((7-1)*$N$597+7)-1)/10)+1)="","",INDEX($P$599:$W$608,MOD(((7-1)*$N$597+7)-1,10)+1,INT((((7-1)*$N$597+7)-1)/10)+1)))))</f>
        <v/>
      </c>
      <c r="K605" s="539">
        <f>IF($N$599="","",IF(OR(ISTEXT($N$597),ISTEXT($N$598),ISTEXT($N$599)),"",IF(OR(8&gt;$N$597,7&gt;$N$598,((7-1)*$N$597+8)&gt;$N$599),"",IF(INDEX($P$599:$W$608,MOD(((7-1)*$N$597+8)-1,10)+1,INT((((7-1)*$N$597+8)-1)/10)+1)="","",INDEX($P$599:$W$608,MOD(((7-1)*$N$597+8)-1,10)+1,INT((((7-1)*$N$597+8)-1)/10)+1)))))</f>
        <v/>
      </c>
      <c r="L605" s="539">
        <f>IF($N$599="","",IF(OR(ISTEXT($N$597),ISTEXT($N$598),ISTEXT($N$599)),"",IF(OR(9&gt;$N$597,7&gt;$N$598,((7-1)*$N$597+9)&gt;$N$599),"",IF(INDEX($P$599:$W$608,MOD(((7-1)*$N$597+9)-1,10)+1,INT((((7-1)*$N$597+9)-1)/10)+1)="","",INDEX($P$599:$W$608,MOD(((7-1)*$N$597+9)-1,10)+1,INT((((7-1)*$N$597+9)-1)/10)+1)))))</f>
        <v/>
      </c>
      <c r="M605" s="539">
        <f>IF($N$599="","",IF(OR(ISTEXT($N$597),ISTEXT($N$598),ISTEXT($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IF(OR($D$597="",$G$597=""),"",IF($D$597="Round",IF(8=1,"Axis 1 (0°)",IF(8=2,"Axis 2 (90°)","")),IF(ISTEXT($N$598),"",IF(8&gt;$N$598,"",IF(ISTEXT($I$597),"",ROUND((8-0.5)*$I$597/$N$598,1))))))</f>
        <v/>
      </c>
      <c r="C606" s="538" t="n"/>
      <c r="D606" s="539">
        <f>IF($N$599="","",IF(OR(ISTEXT($N$597),ISTEXT($N$598),ISTEXT($N$599)),"",IF(OR(1&gt;$N$597,8&gt;$N$598,((8-1)*$N$597+1)&gt;$N$599),"",IF(INDEX($P$599:$W$608,MOD(((8-1)*$N$597+1)-1,10)+1,INT((((8-1)*$N$597+1)-1)/10)+1)="","",INDEX($P$599:$W$608,MOD(((8-1)*$N$597+1)-1,10)+1,INT((((8-1)*$N$597+1)-1)/10)+1)))))</f>
        <v/>
      </c>
      <c r="E606" s="539">
        <f>IF($N$599="","",IF(OR(ISTEXT($N$597),ISTEXT($N$598),ISTEXT($N$599)),"",IF(OR(2&gt;$N$597,8&gt;$N$598,((8-1)*$N$597+2)&gt;$N$599),"",IF(INDEX($P$599:$W$608,MOD(((8-1)*$N$597+2)-1,10)+1,INT((((8-1)*$N$597+2)-1)/10)+1)="","",INDEX($P$599:$W$608,MOD(((8-1)*$N$597+2)-1,10)+1,INT((((8-1)*$N$597+2)-1)/10)+1)))))</f>
        <v/>
      </c>
      <c r="F606" s="539">
        <f>IF($N$599="","",IF(OR(ISTEXT($N$597),ISTEXT($N$598),ISTEXT($N$599)),"",IF(OR(3&gt;$N$597,8&gt;$N$598,((8-1)*$N$597+3)&gt;$N$599),"",IF(INDEX($P$599:$W$608,MOD(((8-1)*$N$597+3)-1,10)+1,INT((((8-1)*$N$597+3)-1)/10)+1)="","",INDEX($P$599:$W$608,MOD(((8-1)*$N$597+3)-1,10)+1,INT((((8-1)*$N$597+3)-1)/10)+1)))))</f>
        <v/>
      </c>
      <c r="G606" s="539">
        <f>IF($N$599="","",IF(OR(ISTEXT($N$597),ISTEXT($N$598),ISTEXT($N$599)),"",IF(OR(4&gt;$N$597,8&gt;$N$598,((8-1)*$N$597+4)&gt;$N$599),"",IF(INDEX($P$599:$W$608,MOD(((8-1)*$N$597+4)-1,10)+1,INT((((8-1)*$N$597+4)-1)/10)+1)="","",INDEX($P$599:$W$608,MOD(((8-1)*$N$597+4)-1,10)+1,INT((((8-1)*$N$597+4)-1)/10)+1)))))</f>
        <v/>
      </c>
      <c r="H606" s="539">
        <f>IF($N$599="","",IF(OR(ISTEXT($N$597),ISTEXT($N$598),ISTEXT($N$599)),"",IF(OR(5&gt;$N$597,8&gt;$N$598,((8-1)*$N$597+5)&gt;$N$599),"",IF(INDEX($P$599:$W$608,MOD(((8-1)*$N$597+5)-1,10)+1,INT((((8-1)*$N$597+5)-1)/10)+1)="","",INDEX($P$599:$W$608,MOD(((8-1)*$N$597+5)-1,10)+1,INT((((8-1)*$N$597+5)-1)/10)+1)))))</f>
        <v/>
      </c>
      <c r="I606" s="539">
        <f>IF($N$599="","",IF(OR(ISTEXT($N$597),ISTEXT($N$598),ISTEXT($N$599)),"",IF(OR(6&gt;$N$597,8&gt;$N$598,((8-1)*$N$597+6)&gt;$N$599),"",IF(INDEX($P$599:$W$608,MOD(((8-1)*$N$597+6)-1,10)+1,INT((((8-1)*$N$597+6)-1)/10)+1)="","",INDEX($P$599:$W$608,MOD(((8-1)*$N$597+6)-1,10)+1,INT((((8-1)*$N$597+6)-1)/10)+1)))))</f>
        <v/>
      </c>
      <c r="J606" s="539">
        <f>IF($N$599="","",IF(OR(ISTEXT($N$597),ISTEXT($N$598),ISTEXT($N$599)),"",IF(OR(7&gt;$N$597,8&gt;$N$598,((8-1)*$N$597+7)&gt;$N$599),"",IF(INDEX($P$599:$W$608,MOD(((8-1)*$N$597+7)-1,10)+1,INT((((8-1)*$N$597+7)-1)/10)+1)="","",INDEX($P$599:$W$608,MOD(((8-1)*$N$597+7)-1,10)+1,INT((((8-1)*$N$597+7)-1)/10)+1)))))</f>
        <v/>
      </c>
      <c r="K606" s="539">
        <f>IF($N$599="","",IF(OR(ISTEXT($N$597),ISTEXT($N$598),ISTEXT($N$599)),"",IF(OR(8&gt;$N$597,8&gt;$N$598,((8-1)*$N$597+8)&gt;$N$599),"",IF(INDEX($P$599:$W$608,MOD(((8-1)*$N$597+8)-1,10)+1,INT((((8-1)*$N$597+8)-1)/10)+1)="","",INDEX($P$599:$W$608,MOD(((8-1)*$N$597+8)-1,10)+1,INT((((8-1)*$N$597+8)-1)/10)+1)))))</f>
        <v/>
      </c>
      <c r="L606" s="539">
        <f>IF($N$599="","",IF(OR(ISTEXT($N$597),ISTEXT($N$598),ISTEXT($N$599)),"",IF(OR(9&gt;$N$597,8&gt;$N$598,((8-1)*$N$597+9)&gt;$N$599),"",IF(INDEX($P$599:$W$608,MOD(((8-1)*$N$597+9)-1,10)+1,INT((((8-1)*$N$597+9)-1)/10)+1)="","",INDEX($P$599:$W$608,MOD(((8-1)*$N$597+9)-1,10)+1,INT((((8-1)*$N$597+9)-1)/10)+1)))))</f>
        <v/>
      </c>
      <c r="M606" s="539">
        <f>IF($N$599="","",IF(OR(ISTEXT($N$597),ISTEXT($N$598),ISTEXT($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IF($G$612="","",IF($D$612="Round",$G$612&amp;""" dia",$G$612&amp;""" x "&amp;$I$612&amp;""""))</f>
        <v/>
      </c>
      <c r="G610" s="173" t="n"/>
      <c r="H610" s="525">
        <f>IF(OR($D$612="",$G$612=""),"",IF($D$612="Round",IF(ISTEXT($G$612),"",ROUND(PI()*(($G$612-2*N($K$612))/2)^2/144,3)),IF($I$612="","",IF(OR(ISTEXT($G$612),ISTEXT($I$612)),"",ROUND(($G$612-2*N($K$612))*($I$612-2*N($K$612))/144,3)))))</f>
        <v/>
      </c>
      <c r="I610" s="189" t="n"/>
      <c r="J610" s="189" t="n"/>
      <c r="K610" s="189">
        <f>IF(N(J610)*N(H610)=0,"",ROUND(N(J610)*N(H610),0))</f>
        <v/>
      </c>
      <c r="L610" s="189">
        <f>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IF($N$612="","",IF($D$612="Round",$N$612&amp;" x 2 axes",IF($N$613="","",$N$612&amp;" x "&amp;$N$613)))</f>
        <v/>
      </c>
      <c r="N612" s="534">
        <f>IF(OR($D$612="",$G$612=""),"",IF($D$612="Round",IF(ISTEXT($G$612),"",IF($G$612&lt;=9,6,IF($G$612&lt;=12,8,10))),IF(ISTEXT($G$612),"",IF($G$612&lt;12,2,MIN(10,MAX(3,ROUNDUP($G$612/6,0)))))))</f>
        <v/>
      </c>
      <c r="P612" s="473" t="inlineStr">
        <is>
          <t>Quick entry – type readings in order (row by row of the grid), down this column then the next:</t>
        </is>
      </c>
    </row>
    <row r="613" ht="13.35" customHeight="1" s="162">
      <c r="B613" s="535" t="inlineStr">
        <is>
          <t>Depth↓ Pos→ (in)</t>
        </is>
      </c>
      <c r="C613" s="414" t="n"/>
      <c r="D613" s="535">
        <f>IF(ISTEXT($N$612),"",IF(OR($D$612="",$G$612="",1&gt;$N$612),"",IF($D$612="Round",IF(ISTEXT($G$612),"",ROUND(IF(1&lt;=$N$612/2,$G$612/2*(1-SQRT(($N$612-2*1+1)/$N$612)),$G$612-$G$612/2*(1-SQRT(($N$612-2*($N$612-1+1)+1)/$N$612))),1)),IF(ISTEXT($G$612),"",ROUND((1-0.5)*$G$612/$N$612,1)))))</f>
        <v/>
      </c>
      <c r="E613" s="535">
        <f>IF(ISTEXT($N$612),"",IF(OR($D$612="",$G$612="",2&gt;$N$612),"",IF($D$612="Round",IF(ISTEXT($G$612),"",ROUND(IF(2&lt;=$N$612/2,$G$612/2*(1-SQRT(($N$612-2*2+1)/$N$612)),$G$612-$G$612/2*(1-SQRT(($N$612-2*($N$612-2+1)+1)/$N$612))),1)),IF(ISTEXT($G$612),"",ROUND((2-0.5)*$G$612/$N$612,1)))))</f>
        <v/>
      </c>
      <c r="F613" s="535">
        <f>IF(ISTEXT($N$612),"",IF(OR($D$612="",$G$612="",3&gt;$N$612),"",IF($D$612="Round",IF(ISTEXT($G$612),"",ROUND(IF(3&lt;=$N$612/2,$G$612/2*(1-SQRT(($N$612-2*3+1)/$N$612)),$G$612-$G$612/2*(1-SQRT(($N$612-2*($N$612-3+1)+1)/$N$612))),1)),IF(ISTEXT($G$612),"",ROUND((3-0.5)*$G$612/$N$612,1)))))</f>
        <v/>
      </c>
      <c r="G613" s="535">
        <f>IF(ISTEXT($N$612),"",IF(OR($D$612="",$G$612="",4&gt;$N$612),"",IF($D$612="Round",IF(ISTEXT($G$612),"",ROUND(IF(4&lt;=$N$612/2,$G$612/2*(1-SQRT(($N$612-2*4+1)/$N$612)),$G$612-$G$612/2*(1-SQRT(($N$612-2*($N$612-4+1)+1)/$N$612))),1)),IF(ISTEXT($G$612),"",ROUND((4-0.5)*$G$612/$N$612,1)))))</f>
        <v/>
      </c>
      <c r="H613" s="535">
        <f>IF(ISTEXT($N$612),"",IF(OR($D$612="",$G$612="",5&gt;$N$612),"",IF($D$612="Round",IF(ISTEXT($G$612),"",ROUND(IF(5&lt;=$N$612/2,$G$612/2*(1-SQRT(($N$612-2*5+1)/$N$612)),$G$612-$G$612/2*(1-SQRT(($N$612-2*($N$612-5+1)+1)/$N$612))),1)),IF(ISTEXT($G$612),"",ROUND((5-0.5)*$G$612/$N$612,1)))))</f>
        <v/>
      </c>
      <c r="I613" s="535">
        <f>IF(ISTEXT($N$612),"",IF(OR($D$612="",$G$612="",6&gt;$N$612),"",IF($D$612="Round",IF(ISTEXT($G$612),"",ROUND(IF(6&lt;=$N$612/2,$G$612/2*(1-SQRT(($N$612-2*6+1)/$N$612)),$G$612-$G$612/2*(1-SQRT(($N$612-2*($N$612-6+1)+1)/$N$612))),1)),IF(ISTEXT($G$612),"",ROUND((6-0.5)*$G$612/$N$612,1)))))</f>
        <v/>
      </c>
      <c r="J613" s="535">
        <f>IF(ISTEXT($N$612),"",IF(OR($D$612="",$G$612="",7&gt;$N$612),"",IF($D$612="Round",IF(ISTEXT($G$612),"",ROUND(IF(7&lt;=$N$612/2,$G$612/2*(1-SQRT(($N$612-2*7+1)/$N$612)),$G$612-$G$612/2*(1-SQRT(($N$612-2*($N$612-7+1)+1)/$N$612))),1)),IF(ISTEXT($G$612),"",ROUND((7-0.5)*$G$612/$N$612,1)))))</f>
        <v/>
      </c>
      <c r="K613" s="535">
        <f>IF(ISTEXT($N$612),"",IF(OR($D$612="",$G$612="",8&gt;$N$612),"",IF($D$612="Round",IF(ISTEXT($G$612),"",ROUND(IF(8&lt;=$N$612/2,$G$612/2*(1-SQRT(($N$612-2*8+1)/$N$612)),$G$612-$G$612/2*(1-SQRT(($N$612-2*($N$612-8+1)+1)/$N$612))),1)),IF(ISTEXT($G$612),"",ROUND((8-0.5)*$G$612/$N$612,1)))))</f>
        <v/>
      </c>
      <c r="L613" s="535">
        <f>IF(ISTEXT($N$612),"",IF(OR($D$612="",$G$612="",9&gt;$N$612),"",IF($D$612="Round",IF(ISTEXT($G$612),"",ROUND(IF(9&lt;=$N$612/2,$G$612/2*(1-SQRT(($N$612-2*9+1)/$N$612)),$G$612-$G$612/2*(1-SQRT(($N$612-2*($N$612-9+1)+1)/$N$612))),1)),IF(ISTEXT($G$612),"",ROUND((9-0.5)*$G$612/$N$612,1)))))</f>
        <v/>
      </c>
      <c r="M613" s="535">
        <f>IF(ISTEXT($N$612),"",IF(OR($D$612="",$G$612="",10&gt;$N$612),"",IF($D$612="Round",IF(ISTEXT($G$612),"",ROUND(IF(10&lt;=$N$612/2,$G$612/2*(1-SQRT(($N$612-2*10+1)/$N$612)),$G$612-$G$612/2*(1-SQRT(($N$612-2*($N$612-10+1)+1)/$N$612))),1)),IF(ISTEXT($G$612),"",ROUND((10-0.5)*$G$612/$N$612,1)))))</f>
        <v/>
      </c>
      <c r="N613" s="534">
        <f>IF(OR($D$612="",$G$612=""),"",IF($D$612="Round",2,IF($I$612="","",IF(ISTEXT($I$612),"",IF($I$612&lt;12,2,MIN(8,MAX(3,ROUNDUP($I$612/6,0))))))))</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IF(OR($D$612="",$G$612=""),"",IF($D$612="Round",IF(1=1,"Axis 1 (0°)",IF(1=2,"Axis 2 (90°)","")),IF(ISTEXT($N$613),"",IF(1&gt;$N$613,"",IF(ISTEXT($I$612),"",ROUND((1-0.5)*$I$612/$N$613,1))))))</f>
        <v/>
      </c>
      <c r="C614" s="538" t="n"/>
      <c r="D614" s="539">
        <f>IF($N$614="","",IF(OR(ISTEXT($N$612),ISTEXT($N$613),ISTEXT($N$614)),"",IF(OR(1&gt;$N$612,1&gt;$N$613,((1-1)*$N$612+1)&gt;$N$614),"",IF(INDEX($P$614:$W$623,MOD(((1-1)*$N$612+1)-1,10)+1,INT((((1-1)*$N$612+1)-1)/10)+1)="","",INDEX($P$614:$W$623,MOD(((1-1)*$N$612+1)-1,10)+1,INT((((1-1)*$N$612+1)-1)/10)+1)))))</f>
        <v/>
      </c>
      <c r="E614" s="539">
        <f>IF($N$614="","",IF(OR(ISTEXT($N$612),ISTEXT($N$613),ISTEXT($N$614)),"",IF(OR(2&gt;$N$612,1&gt;$N$613,((1-1)*$N$612+2)&gt;$N$614),"",IF(INDEX($P$614:$W$623,MOD(((1-1)*$N$612+2)-1,10)+1,INT((((1-1)*$N$612+2)-1)/10)+1)="","",INDEX($P$614:$W$623,MOD(((1-1)*$N$612+2)-1,10)+1,INT((((1-1)*$N$612+2)-1)/10)+1)))))</f>
        <v/>
      </c>
      <c r="F614" s="539">
        <f>IF($N$614="","",IF(OR(ISTEXT($N$612),ISTEXT($N$613),ISTEXT($N$614)),"",IF(OR(3&gt;$N$612,1&gt;$N$613,((1-1)*$N$612+3)&gt;$N$614),"",IF(INDEX($P$614:$W$623,MOD(((1-1)*$N$612+3)-1,10)+1,INT((((1-1)*$N$612+3)-1)/10)+1)="","",INDEX($P$614:$W$623,MOD(((1-1)*$N$612+3)-1,10)+1,INT((((1-1)*$N$612+3)-1)/10)+1)))))</f>
        <v/>
      </c>
      <c r="G614" s="539">
        <f>IF($N$614="","",IF(OR(ISTEXT($N$612),ISTEXT($N$613),ISTEXT($N$614)),"",IF(OR(4&gt;$N$612,1&gt;$N$613,((1-1)*$N$612+4)&gt;$N$614),"",IF(INDEX($P$614:$W$623,MOD(((1-1)*$N$612+4)-1,10)+1,INT((((1-1)*$N$612+4)-1)/10)+1)="","",INDEX($P$614:$W$623,MOD(((1-1)*$N$612+4)-1,10)+1,INT((((1-1)*$N$612+4)-1)/10)+1)))))</f>
        <v/>
      </c>
      <c r="H614" s="539">
        <f>IF($N$614="","",IF(OR(ISTEXT($N$612),ISTEXT($N$613),ISTEXT($N$614)),"",IF(OR(5&gt;$N$612,1&gt;$N$613,((1-1)*$N$612+5)&gt;$N$614),"",IF(INDEX($P$614:$W$623,MOD(((1-1)*$N$612+5)-1,10)+1,INT((((1-1)*$N$612+5)-1)/10)+1)="","",INDEX($P$614:$W$623,MOD(((1-1)*$N$612+5)-1,10)+1,INT((((1-1)*$N$612+5)-1)/10)+1)))))</f>
        <v/>
      </c>
      <c r="I614" s="539">
        <f>IF($N$614="","",IF(OR(ISTEXT($N$612),ISTEXT($N$613),ISTEXT($N$614)),"",IF(OR(6&gt;$N$612,1&gt;$N$613,((1-1)*$N$612+6)&gt;$N$614),"",IF(INDEX($P$614:$W$623,MOD(((1-1)*$N$612+6)-1,10)+1,INT((((1-1)*$N$612+6)-1)/10)+1)="","",INDEX($P$614:$W$623,MOD(((1-1)*$N$612+6)-1,10)+1,INT((((1-1)*$N$612+6)-1)/10)+1)))))</f>
        <v/>
      </c>
      <c r="J614" s="539">
        <f>IF($N$614="","",IF(OR(ISTEXT($N$612),ISTEXT($N$613),ISTEXT($N$614)),"",IF(OR(7&gt;$N$612,1&gt;$N$613,((1-1)*$N$612+7)&gt;$N$614),"",IF(INDEX($P$614:$W$623,MOD(((1-1)*$N$612+7)-1,10)+1,INT((((1-1)*$N$612+7)-1)/10)+1)="","",INDEX($P$614:$W$623,MOD(((1-1)*$N$612+7)-1,10)+1,INT((((1-1)*$N$612+7)-1)/10)+1)))))</f>
        <v/>
      </c>
      <c r="K614" s="539">
        <f>IF($N$614="","",IF(OR(ISTEXT($N$612),ISTEXT($N$613),ISTEXT($N$614)),"",IF(OR(8&gt;$N$612,1&gt;$N$613,((1-1)*$N$612+8)&gt;$N$614),"",IF(INDEX($P$614:$W$623,MOD(((1-1)*$N$612+8)-1,10)+1,INT((((1-1)*$N$612+8)-1)/10)+1)="","",INDEX($P$614:$W$623,MOD(((1-1)*$N$612+8)-1,10)+1,INT((((1-1)*$N$612+8)-1)/10)+1)))))</f>
        <v/>
      </c>
      <c r="L614" s="539">
        <f>IF($N$614="","",IF(OR(ISTEXT($N$612),ISTEXT($N$613),ISTEXT($N$614)),"",IF(OR(9&gt;$N$612,1&gt;$N$613,((1-1)*$N$612+9)&gt;$N$614),"",IF(INDEX($P$614:$W$623,MOD(((1-1)*$N$612+9)-1,10)+1,INT((((1-1)*$N$612+9)-1)/10)+1)="","",INDEX($P$614:$W$623,MOD(((1-1)*$N$612+9)-1,10)+1,INT((((1-1)*$N$612+9)-1)/10)+1)))))</f>
        <v/>
      </c>
      <c r="M614" s="539">
        <f>IF($N$614="","",IF(OR(ISTEXT($N$612),ISTEXT($N$613),ISTEXT($N$614)),"",IF(OR(10&gt;$N$612,1&gt;$N$613,((1-1)*$N$612+10)&gt;$N$614),"",IF(INDEX($P$614:$W$623,MOD(((1-1)*$N$612+10)-1,10)+1,INT((((1-1)*$N$612+10)-1)/10)+1)="","",INDEX($P$614:$W$623,MOD(((1-1)*$N$612+10)-1,10)+1,INT((((1-1)*$N$612+10)-1)/10)+1)))))</f>
        <v/>
      </c>
      <c r="N614" s="534">
        <f>IF(OR(N612="",N613=""),"",IF(OR(ISTEXT(N612),ISTEXT(N613)),"",N612*N613))</f>
        <v/>
      </c>
      <c r="P614" s="540" t="n"/>
      <c r="Q614" s="540" t="n"/>
      <c r="R614" s="540" t="n"/>
      <c r="S614" s="540" t="n"/>
      <c r="T614" s="540" t="n"/>
      <c r="U614" s="540" t="n"/>
      <c r="V614" s="540" t="n"/>
      <c r="W614" s="540" t="n"/>
    </row>
    <row r="615" ht="13.35" customHeight="1" s="162">
      <c r="B615" s="537">
        <f>IF(OR($D$612="",$G$612=""),"",IF($D$612="Round",IF(2=1,"Axis 1 (0°)",IF(2=2,"Axis 2 (90°)","")),IF(ISTEXT($N$613),"",IF(2&gt;$N$613,"",IF(ISTEXT($I$612),"",ROUND((2-0.5)*$I$612/$N$613,1))))))</f>
        <v/>
      </c>
      <c r="C615" s="538" t="n"/>
      <c r="D615" s="539">
        <f>IF($N$614="","",IF(OR(ISTEXT($N$612),ISTEXT($N$613),ISTEXT($N$614)),"",IF(OR(1&gt;$N$612,2&gt;$N$613,((2-1)*$N$612+1)&gt;$N$614),"",IF(INDEX($P$614:$W$623,MOD(((2-1)*$N$612+1)-1,10)+1,INT((((2-1)*$N$612+1)-1)/10)+1)="","",INDEX($P$614:$W$623,MOD(((2-1)*$N$612+1)-1,10)+1,INT((((2-1)*$N$612+1)-1)/10)+1)))))</f>
        <v/>
      </c>
      <c r="E615" s="539">
        <f>IF($N$614="","",IF(OR(ISTEXT($N$612),ISTEXT($N$613),ISTEXT($N$614)),"",IF(OR(2&gt;$N$612,2&gt;$N$613,((2-1)*$N$612+2)&gt;$N$614),"",IF(INDEX($P$614:$W$623,MOD(((2-1)*$N$612+2)-1,10)+1,INT((((2-1)*$N$612+2)-1)/10)+1)="","",INDEX($P$614:$W$623,MOD(((2-1)*$N$612+2)-1,10)+1,INT((((2-1)*$N$612+2)-1)/10)+1)))))</f>
        <v/>
      </c>
      <c r="F615" s="539">
        <f>IF($N$614="","",IF(OR(ISTEXT($N$612),ISTEXT($N$613),ISTEXT($N$614)),"",IF(OR(3&gt;$N$612,2&gt;$N$613,((2-1)*$N$612+3)&gt;$N$614),"",IF(INDEX($P$614:$W$623,MOD(((2-1)*$N$612+3)-1,10)+1,INT((((2-1)*$N$612+3)-1)/10)+1)="","",INDEX($P$614:$W$623,MOD(((2-1)*$N$612+3)-1,10)+1,INT((((2-1)*$N$612+3)-1)/10)+1)))))</f>
        <v/>
      </c>
      <c r="G615" s="539">
        <f>IF($N$614="","",IF(OR(ISTEXT($N$612),ISTEXT($N$613),ISTEXT($N$614)),"",IF(OR(4&gt;$N$612,2&gt;$N$613,((2-1)*$N$612+4)&gt;$N$614),"",IF(INDEX($P$614:$W$623,MOD(((2-1)*$N$612+4)-1,10)+1,INT((((2-1)*$N$612+4)-1)/10)+1)="","",INDEX($P$614:$W$623,MOD(((2-1)*$N$612+4)-1,10)+1,INT((((2-1)*$N$612+4)-1)/10)+1)))))</f>
        <v/>
      </c>
      <c r="H615" s="539">
        <f>IF($N$614="","",IF(OR(ISTEXT($N$612),ISTEXT($N$613),ISTEXT($N$614)),"",IF(OR(5&gt;$N$612,2&gt;$N$613,((2-1)*$N$612+5)&gt;$N$614),"",IF(INDEX($P$614:$W$623,MOD(((2-1)*$N$612+5)-1,10)+1,INT((((2-1)*$N$612+5)-1)/10)+1)="","",INDEX($P$614:$W$623,MOD(((2-1)*$N$612+5)-1,10)+1,INT((((2-1)*$N$612+5)-1)/10)+1)))))</f>
        <v/>
      </c>
      <c r="I615" s="539">
        <f>IF($N$614="","",IF(OR(ISTEXT($N$612),ISTEXT($N$613),ISTEXT($N$614)),"",IF(OR(6&gt;$N$612,2&gt;$N$613,((2-1)*$N$612+6)&gt;$N$614),"",IF(INDEX($P$614:$W$623,MOD(((2-1)*$N$612+6)-1,10)+1,INT((((2-1)*$N$612+6)-1)/10)+1)="","",INDEX($P$614:$W$623,MOD(((2-1)*$N$612+6)-1,10)+1,INT((((2-1)*$N$612+6)-1)/10)+1)))))</f>
        <v/>
      </c>
      <c r="J615" s="539">
        <f>IF($N$614="","",IF(OR(ISTEXT($N$612),ISTEXT($N$613),ISTEXT($N$614)),"",IF(OR(7&gt;$N$612,2&gt;$N$613,((2-1)*$N$612+7)&gt;$N$614),"",IF(INDEX($P$614:$W$623,MOD(((2-1)*$N$612+7)-1,10)+1,INT((((2-1)*$N$612+7)-1)/10)+1)="","",INDEX($P$614:$W$623,MOD(((2-1)*$N$612+7)-1,10)+1,INT((((2-1)*$N$612+7)-1)/10)+1)))))</f>
        <v/>
      </c>
      <c r="K615" s="539">
        <f>IF($N$614="","",IF(OR(ISTEXT($N$612),ISTEXT($N$613),ISTEXT($N$614)),"",IF(OR(8&gt;$N$612,2&gt;$N$613,((2-1)*$N$612+8)&gt;$N$614),"",IF(INDEX($P$614:$W$623,MOD(((2-1)*$N$612+8)-1,10)+1,INT((((2-1)*$N$612+8)-1)/10)+1)="","",INDEX($P$614:$W$623,MOD(((2-1)*$N$612+8)-1,10)+1,INT((((2-1)*$N$612+8)-1)/10)+1)))))</f>
        <v/>
      </c>
      <c r="L615" s="539">
        <f>IF($N$614="","",IF(OR(ISTEXT($N$612),ISTEXT($N$613),ISTEXT($N$614)),"",IF(OR(9&gt;$N$612,2&gt;$N$613,((2-1)*$N$612+9)&gt;$N$614),"",IF(INDEX($P$614:$W$623,MOD(((2-1)*$N$612+9)-1,10)+1,INT((((2-1)*$N$612+9)-1)/10)+1)="","",INDEX($P$614:$W$623,MOD(((2-1)*$N$612+9)-1,10)+1,INT((((2-1)*$N$612+9)-1)/10)+1)))))</f>
        <v/>
      </c>
      <c r="M615" s="539">
        <f>IF($N$614="","",IF(OR(ISTEXT($N$612),ISTEXT($N$613),ISTEXT($N$614)),"",IF(OR(10&gt;$N$612,2&gt;$N$613,((2-1)*$N$612+10)&gt;$N$614),"",IF(INDEX($P$614:$W$623,MOD(((2-1)*$N$612+10)-1,10)+1,INT((((2-1)*$N$612+10)-1)/10)+1)="","",INDEX($P$614:$W$623,MOD(((2-1)*$N$612+10)-1,10)+1,INT((((2-1)*$N$612+10)-1)/10)+1)))))</f>
        <v/>
      </c>
      <c r="P615" s="540" t="n"/>
      <c r="Q615" s="540" t="n"/>
      <c r="R615" s="540" t="n"/>
      <c r="S615" s="540" t="n"/>
      <c r="T615" s="540" t="n"/>
      <c r="U615" s="540" t="n"/>
      <c r="V615" s="540" t="n"/>
      <c r="W615" s="540" t="n"/>
    </row>
    <row r="616" ht="13.35" customHeight="1" s="162">
      <c r="B616" s="537">
        <f>IF(OR($D$612="",$G$612=""),"",IF($D$612="Round",IF(3=1,"Axis 1 (0°)",IF(3=2,"Axis 2 (90°)","")),IF(ISTEXT($N$613),"",IF(3&gt;$N$613,"",IF(ISTEXT($I$612),"",ROUND((3-0.5)*$I$612/$N$613,1))))))</f>
        <v/>
      </c>
      <c r="C616" s="538" t="n"/>
      <c r="D616" s="539">
        <f>IF($N$614="","",IF(OR(ISTEXT($N$612),ISTEXT($N$613),ISTEXT($N$614)),"",IF(OR(1&gt;$N$612,3&gt;$N$613,((3-1)*$N$612+1)&gt;$N$614),"",IF(INDEX($P$614:$W$623,MOD(((3-1)*$N$612+1)-1,10)+1,INT((((3-1)*$N$612+1)-1)/10)+1)="","",INDEX($P$614:$W$623,MOD(((3-1)*$N$612+1)-1,10)+1,INT((((3-1)*$N$612+1)-1)/10)+1)))))</f>
        <v/>
      </c>
      <c r="E616" s="539">
        <f>IF($N$614="","",IF(OR(ISTEXT($N$612),ISTEXT($N$613),ISTEXT($N$614)),"",IF(OR(2&gt;$N$612,3&gt;$N$613,((3-1)*$N$612+2)&gt;$N$614),"",IF(INDEX($P$614:$W$623,MOD(((3-1)*$N$612+2)-1,10)+1,INT((((3-1)*$N$612+2)-1)/10)+1)="","",INDEX($P$614:$W$623,MOD(((3-1)*$N$612+2)-1,10)+1,INT((((3-1)*$N$612+2)-1)/10)+1)))))</f>
        <v/>
      </c>
      <c r="F616" s="539">
        <f>IF($N$614="","",IF(OR(ISTEXT($N$612),ISTEXT($N$613),ISTEXT($N$614)),"",IF(OR(3&gt;$N$612,3&gt;$N$613,((3-1)*$N$612+3)&gt;$N$614),"",IF(INDEX($P$614:$W$623,MOD(((3-1)*$N$612+3)-1,10)+1,INT((((3-1)*$N$612+3)-1)/10)+1)="","",INDEX($P$614:$W$623,MOD(((3-1)*$N$612+3)-1,10)+1,INT((((3-1)*$N$612+3)-1)/10)+1)))))</f>
        <v/>
      </c>
      <c r="G616" s="539">
        <f>IF($N$614="","",IF(OR(ISTEXT($N$612),ISTEXT($N$613),ISTEXT($N$614)),"",IF(OR(4&gt;$N$612,3&gt;$N$613,((3-1)*$N$612+4)&gt;$N$614),"",IF(INDEX($P$614:$W$623,MOD(((3-1)*$N$612+4)-1,10)+1,INT((((3-1)*$N$612+4)-1)/10)+1)="","",INDEX($P$614:$W$623,MOD(((3-1)*$N$612+4)-1,10)+1,INT((((3-1)*$N$612+4)-1)/10)+1)))))</f>
        <v/>
      </c>
      <c r="H616" s="539">
        <f>IF($N$614="","",IF(OR(ISTEXT($N$612),ISTEXT($N$613),ISTEXT($N$614)),"",IF(OR(5&gt;$N$612,3&gt;$N$613,((3-1)*$N$612+5)&gt;$N$614),"",IF(INDEX($P$614:$W$623,MOD(((3-1)*$N$612+5)-1,10)+1,INT((((3-1)*$N$612+5)-1)/10)+1)="","",INDEX($P$614:$W$623,MOD(((3-1)*$N$612+5)-1,10)+1,INT((((3-1)*$N$612+5)-1)/10)+1)))))</f>
        <v/>
      </c>
      <c r="I616" s="539">
        <f>IF($N$614="","",IF(OR(ISTEXT($N$612),ISTEXT($N$613),ISTEXT($N$614)),"",IF(OR(6&gt;$N$612,3&gt;$N$613,((3-1)*$N$612+6)&gt;$N$614),"",IF(INDEX($P$614:$W$623,MOD(((3-1)*$N$612+6)-1,10)+1,INT((((3-1)*$N$612+6)-1)/10)+1)="","",INDEX($P$614:$W$623,MOD(((3-1)*$N$612+6)-1,10)+1,INT((((3-1)*$N$612+6)-1)/10)+1)))))</f>
        <v/>
      </c>
      <c r="J616" s="539">
        <f>IF($N$614="","",IF(OR(ISTEXT($N$612),ISTEXT($N$613),ISTEXT($N$614)),"",IF(OR(7&gt;$N$612,3&gt;$N$613,((3-1)*$N$612+7)&gt;$N$614),"",IF(INDEX($P$614:$W$623,MOD(((3-1)*$N$612+7)-1,10)+1,INT((((3-1)*$N$612+7)-1)/10)+1)="","",INDEX($P$614:$W$623,MOD(((3-1)*$N$612+7)-1,10)+1,INT((((3-1)*$N$612+7)-1)/10)+1)))))</f>
        <v/>
      </c>
      <c r="K616" s="539">
        <f>IF($N$614="","",IF(OR(ISTEXT($N$612),ISTEXT($N$613),ISTEXT($N$614)),"",IF(OR(8&gt;$N$612,3&gt;$N$613,((3-1)*$N$612+8)&gt;$N$614),"",IF(INDEX($P$614:$W$623,MOD(((3-1)*$N$612+8)-1,10)+1,INT((((3-1)*$N$612+8)-1)/10)+1)="","",INDEX($P$614:$W$623,MOD(((3-1)*$N$612+8)-1,10)+1,INT((((3-1)*$N$612+8)-1)/10)+1)))))</f>
        <v/>
      </c>
      <c r="L616" s="539">
        <f>IF($N$614="","",IF(OR(ISTEXT($N$612),ISTEXT($N$613),ISTEXT($N$614)),"",IF(OR(9&gt;$N$612,3&gt;$N$613,((3-1)*$N$612+9)&gt;$N$614),"",IF(INDEX($P$614:$W$623,MOD(((3-1)*$N$612+9)-1,10)+1,INT((((3-1)*$N$612+9)-1)/10)+1)="","",INDEX($P$614:$W$623,MOD(((3-1)*$N$612+9)-1,10)+1,INT((((3-1)*$N$612+9)-1)/10)+1)))))</f>
        <v/>
      </c>
      <c r="M616" s="539">
        <f>IF($N$614="","",IF(OR(ISTEXT($N$612),ISTEXT($N$613),ISTEXT($N$614)),"",IF(OR(10&gt;$N$612,3&gt;$N$613,((3-1)*$N$612+10)&gt;$N$614),"",IF(INDEX($P$614:$W$623,MOD(((3-1)*$N$612+10)-1,10)+1,INT((((3-1)*$N$612+10)-1)/10)+1)="","",INDEX($P$614:$W$623,MOD(((3-1)*$N$612+10)-1,10)+1,INT((((3-1)*$N$612+10)-1)/10)+1)))))</f>
        <v/>
      </c>
      <c r="P616" s="540" t="n"/>
      <c r="Q616" s="540" t="n"/>
      <c r="R616" s="540" t="n"/>
      <c r="S616" s="540" t="n"/>
      <c r="T616" s="540" t="n"/>
      <c r="U616" s="540" t="n"/>
      <c r="V616" s="540" t="n"/>
      <c r="W616" s="540" t="n"/>
    </row>
    <row r="617" ht="13.35" customHeight="1" s="162">
      <c r="B617" s="537">
        <f>IF(OR($D$612="",$G$612=""),"",IF($D$612="Round",IF(4=1,"Axis 1 (0°)",IF(4=2,"Axis 2 (90°)","")),IF(ISTEXT($N$613),"",IF(4&gt;$N$613,"",IF(ISTEXT($I$612),"",ROUND((4-0.5)*$I$612/$N$613,1))))))</f>
        <v/>
      </c>
      <c r="C617" s="538" t="n"/>
      <c r="D617" s="539">
        <f>IF($N$614="","",IF(OR(ISTEXT($N$612),ISTEXT($N$613),ISTEXT($N$614)),"",IF(OR(1&gt;$N$612,4&gt;$N$613,((4-1)*$N$612+1)&gt;$N$614),"",IF(INDEX($P$614:$W$623,MOD(((4-1)*$N$612+1)-1,10)+1,INT((((4-1)*$N$612+1)-1)/10)+1)="","",INDEX($P$614:$W$623,MOD(((4-1)*$N$612+1)-1,10)+1,INT((((4-1)*$N$612+1)-1)/10)+1)))))</f>
        <v/>
      </c>
      <c r="E617" s="539">
        <f>IF($N$614="","",IF(OR(ISTEXT($N$612),ISTEXT($N$613),ISTEXT($N$614)),"",IF(OR(2&gt;$N$612,4&gt;$N$613,((4-1)*$N$612+2)&gt;$N$614),"",IF(INDEX($P$614:$W$623,MOD(((4-1)*$N$612+2)-1,10)+1,INT((((4-1)*$N$612+2)-1)/10)+1)="","",INDEX($P$614:$W$623,MOD(((4-1)*$N$612+2)-1,10)+1,INT((((4-1)*$N$612+2)-1)/10)+1)))))</f>
        <v/>
      </c>
      <c r="F617" s="539">
        <f>IF($N$614="","",IF(OR(ISTEXT($N$612),ISTEXT($N$613),ISTEXT($N$614)),"",IF(OR(3&gt;$N$612,4&gt;$N$613,((4-1)*$N$612+3)&gt;$N$614),"",IF(INDEX($P$614:$W$623,MOD(((4-1)*$N$612+3)-1,10)+1,INT((((4-1)*$N$612+3)-1)/10)+1)="","",INDEX($P$614:$W$623,MOD(((4-1)*$N$612+3)-1,10)+1,INT((((4-1)*$N$612+3)-1)/10)+1)))))</f>
        <v/>
      </c>
      <c r="G617" s="539">
        <f>IF($N$614="","",IF(OR(ISTEXT($N$612),ISTEXT($N$613),ISTEXT($N$614)),"",IF(OR(4&gt;$N$612,4&gt;$N$613,((4-1)*$N$612+4)&gt;$N$614),"",IF(INDEX($P$614:$W$623,MOD(((4-1)*$N$612+4)-1,10)+1,INT((((4-1)*$N$612+4)-1)/10)+1)="","",INDEX($P$614:$W$623,MOD(((4-1)*$N$612+4)-1,10)+1,INT((((4-1)*$N$612+4)-1)/10)+1)))))</f>
        <v/>
      </c>
      <c r="H617" s="539">
        <f>IF($N$614="","",IF(OR(ISTEXT($N$612),ISTEXT($N$613),ISTEXT($N$614)),"",IF(OR(5&gt;$N$612,4&gt;$N$613,((4-1)*$N$612+5)&gt;$N$614),"",IF(INDEX($P$614:$W$623,MOD(((4-1)*$N$612+5)-1,10)+1,INT((((4-1)*$N$612+5)-1)/10)+1)="","",INDEX($P$614:$W$623,MOD(((4-1)*$N$612+5)-1,10)+1,INT((((4-1)*$N$612+5)-1)/10)+1)))))</f>
        <v/>
      </c>
      <c r="I617" s="539">
        <f>IF($N$614="","",IF(OR(ISTEXT($N$612),ISTEXT($N$613),ISTEXT($N$614)),"",IF(OR(6&gt;$N$612,4&gt;$N$613,((4-1)*$N$612+6)&gt;$N$614),"",IF(INDEX($P$614:$W$623,MOD(((4-1)*$N$612+6)-1,10)+1,INT((((4-1)*$N$612+6)-1)/10)+1)="","",INDEX($P$614:$W$623,MOD(((4-1)*$N$612+6)-1,10)+1,INT((((4-1)*$N$612+6)-1)/10)+1)))))</f>
        <v/>
      </c>
      <c r="J617" s="539">
        <f>IF($N$614="","",IF(OR(ISTEXT($N$612),ISTEXT($N$613),ISTEXT($N$614)),"",IF(OR(7&gt;$N$612,4&gt;$N$613,((4-1)*$N$612+7)&gt;$N$614),"",IF(INDEX($P$614:$W$623,MOD(((4-1)*$N$612+7)-1,10)+1,INT((((4-1)*$N$612+7)-1)/10)+1)="","",INDEX($P$614:$W$623,MOD(((4-1)*$N$612+7)-1,10)+1,INT((((4-1)*$N$612+7)-1)/10)+1)))))</f>
        <v/>
      </c>
      <c r="K617" s="539">
        <f>IF($N$614="","",IF(OR(ISTEXT($N$612),ISTEXT($N$613),ISTEXT($N$614)),"",IF(OR(8&gt;$N$612,4&gt;$N$613,((4-1)*$N$612+8)&gt;$N$614),"",IF(INDEX($P$614:$W$623,MOD(((4-1)*$N$612+8)-1,10)+1,INT((((4-1)*$N$612+8)-1)/10)+1)="","",INDEX($P$614:$W$623,MOD(((4-1)*$N$612+8)-1,10)+1,INT((((4-1)*$N$612+8)-1)/10)+1)))))</f>
        <v/>
      </c>
      <c r="L617" s="539">
        <f>IF($N$614="","",IF(OR(ISTEXT($N$612),ISTEXT($N$613),ISTEXT($N$614)),"",IF(OR(9&gt;$N$612,4&gt;$N$613,((4-1)*$N$612+9)&gt;$N$614),"",IF(INDEX($P$614:$W$623,MOD(((4-1)*$N$612+9)-1,10)+1,INT((((4-1)*$N$612+9)-1)/10)+1)="","",INDEX($P$614:$W$623,MOD(((4-1)*$N$612+9)-1,10)+1,INT((((4-1)*$N$612+9)-1)/10)+1)))))</f>
        <v/>
      </c>
      <c r="M617" s="539">
        <f>IF($N$614="","",IF(OR(ISTEXT($N$612),ISTEXT($N$613),ISTEXT($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IF(OR($D$612="",$G$612=""),"",IF($D$612="Round",IF(5=1,"Axis 1 (0°)",IF(5=2,"Axis 2 (90°)","")),IF(ISTEXT($N$613),"",IF(5&gt;$N$613,"",IF(ISTEXT($I$612),"",ROUND((5-0.5)*$I$612/$N$613,1))))))</f>
        <v/>
      </c>
      <c r="C618" s="538" t="n"/>
      <c r="D618" s="539">
        <f>IF($N$614="","",IF(OR(ISTEXT($N$612),ISTEXT($N$613),ISTEXT($N$614)),"",IF(OR(1&gt;$N$612,5&gt;$N$613,((5-1)*$N$612+1)&gt;$N$614),"",IF(INDEX($P$614:$W$623,MOD(((5-1)*$N$612+1)-1,10)+1,INT((((5-1)*$N$612+1)-1)/10)+1)="","",INDEX($P$614:$W$623,MOD(((5-1)*$N$612+1)-1,10)+1,INT((((5-1)*$N$612+1)-1)/10)+1)))))</f>
        <v/>
      </c>
      <c r="E618" s="539">
        <f>IF($N$614="","",IF(OR(ISTEXT($N$612),ISTEXT($N$613),ISTEXT($N$614)),"",IF(OR(2&gt;$N$612,5&gt;$N$613,((5-1)*$N$612+2)&gt;$N$614),"",IF(INDEX($P$614:$W$623,MOD(((5-1)*$N$612+2)-1,10)+1,INT((((5-1)*$N$612+2)-1)/10)+1)="","",INDEX($P$614:$W$623,MOD(((5-1)*$N$612+2)-1,10)+1,INT((((5-1)*$N$612+2)-1)/10)+1)))))</f>
        <v/>
      </c>
      <c r="F618" s="539">
        <f>IF($N$614="","",IF(OR(ISTEXT($N$612),ISTEXT($N$613),ISTEXT($N$614)),"",IF(OR(3&gt;$N$612,5&gt;$N$613,((5-1)*$N$612+3)&gt;$N$614),"",IF(INDEX($P$614:$W$623,MOD(((5-1)*$N$612+3)-1,10)+1,INT((((5-1)*$N$612+3)-1)/10)+1)="","",INDEX($P$614:$W$623,MOD(((5-1)*$N$612+3)-1,10)+1,INT((((5-1)*$N$612+3)-1)/10)+1)))))</f>
        <v/>
      </c>
      <c r="G618" s="539">
        <f>IF($N$614="","",IF(OR(ISTEXT($N$612),ISTEXT($N$613),ISTEXT($N$614)),"",IF(OR(4&gt;$N$612,5&gt;$N$613,((5-1)*$N$612+4)&gt;$N$614),"",IF(INDEX($P$614:$W$623,MOD(((5-1)*$N$612+4)-1,10)+1,INT((((5-1)*$N$612+4)-1)/10)+1)="","",INDEX($P$614:$W$623,MOD(((5-1)*$N$612+4)-1,10)+1,INT((((5-1)*$N$612+4)-1)/10)+1)))))</f>
        <v/>
      </c>
      <c r="H618" s="539">
        <f>IF($N$614="","",IF(OR(ISTEXT($N$612),ISTEXT($N$613),ISTEXT($N$614)),"",IF(OR(5&gt;$N$612,5&gt;$N$613,((5-1)*$N$612+5)&gt;$N$614),"",IF(INDEX($P$614:$W$623,MOD(((5-1)*$N$612+5)-1,10)+1,INT((((5-1)*$N$612+5)-1)/10)+1)="","",INDEX($P$614:$W$623,MOD(((5-1)*$N$612+5)-1,10)+1,INT((((5-1)*$N$612+5)-1)/10)+1)))))</f>
        <v/>
      </c>
      <c r="I618" s="539">
        <f>IF($N$614="","",IF(OR(ISTEXT($N$612),ISTEXT($N$613),ISTEXT($N$614)),"",IF(OR(6&gt;$N$612,5&gt;$N$613,((5-1)*$N$612+6)&gt;$N$614),"",IF(INDEX($P$614:$W$623,MOD(((5-1)*$N$612+6)-1,10)+1,INT((((5-1)*$N$612+6)-1)/10)+1)="","",INDEX($P$614:$W$623,MOD(((5-1)*$N$612+6)-1,10)+1,INT((((5-1)*$N$612+6)-1)/10)+1)))))</f>
        <v/>
      </c>
      <c r="J618" s="539">
        <f>IF($N$614="","",IF(OR(ISTEXT($N$612),ISTEXT($N$613),ISTEXT($N$614)),"",IF(OR(7&gt;$N$612,5&gt;$N$613,((5-1)*$N$612+7)&gt;$N$614),"",IF(INDEX($P$614:$W$623,MOD(((5-1)*$N$612+7)-1,10)+1,INT((((5-1)*$N$612+7)-1)/10)+1)="","",INDEX($P$614:$W$623,MOD(((5-1)*$N$612+7)-1,10)+1,INT((((5-1)*$N$612+7)-1)/10)+1)))))</f>
        <v/>
      </c>
      <c r="K618" s="539">
        <f>IF($N$614="","",IF(OR(ISTEXT($N$612),ISTEXT($N$613),ISTEXT($N$614)),"",IF(OR(8&gt;$N$612,5&gt;$N$613,((5-1)*$N$612+8)&gt;$N$614),"",IF(INDEX($P$614:$W$623,MOD(((5-1)*$N$612+8)-1,10)+1,INT((((5-1)*$N$612+8)-1)/10)+1)="","",INDEX($P$614:$W$623,MOD(((5-1)*$N$612+8)-1,10)+1,INT((((5-1)*$N$612+8)-1)/10)+1)))))</f>
        <v/>
      </c>
      <c r="L618" s="539">
        <f>IF($N$614="","",IF(OR(ISTEXT($N$612),ISTEXT($N$613),ISTEXT($N$614)),"",IF(OR(9&gt;$N$612,5&gt;$N$613,((5-1)*$N$612+9)&gt;$N$614),"",IF(INDEX($P$614:$W$623,MOD(((5-1)*$N$612+9)-1,10)+1,INT((((5-1)*$N$612+9)-1)/10)+1)="","",INDEX($P$614:$W$623,MOD(((5-1)*$N$612+9)-1,10)+1,INT((((5-1)*$N$612+9)-1)/10)+1)))))</f>
        <v/>
      </c>
      <c r="M618" s="539">
        <f>IF($N$614="","",IF(OR(ISTEXT($N$612),ISTEXT($N$613),ISTEXT($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IF(OR($D$612="",$G$612=""),"",IF($D$612="Round",IF(6=1,"Axis 1 (0°)",IF(6=2,"Axis 2 (90°)","")),IF(ISTEXT($N$613),"",IF(6&gt;$N$613,"",IF(ISTEXT($I$612),"",ROUND((6-0.5)*$I$612/$N$613,1))))))</f>
        <v/>
      </c>
      <c r="C619" s="538" t="n"/>
      <c r="D619" s="539">
        <f>IF($N$614="","",IF(OR(ISTEXT($N$612),ISTEXT($N$613),ISTEXT($N$614)),"",IF(OR(1&gt;$N$612,6&gt;$N$613,((6-1)*$N$612+1)&gt;$N$614),"",IF(INDEX($P$614:$W$623,MOD(((6-1)*$N$612+1)-1,10)+1,INT((((6-1)*$N$612+1)-1)/10)+1)="","",INDEX($P$614:$W$623,MOD(((6-1)*$N$612+1)-1,10)+1,INT((((6-1)*$N$612+1)-1)/10)+1)))))</f>
        <v/>
      </c>
      <c r="E619" s="539">
        <f>IF($N$614="","",IF(OR(ISTEXT($N$612),ISTEXT($N$613),ISTEXT($N$614)),"",IF(OR(2&gt;$N$612,6&gt;$N$613,((6-1)*$N$612+2)&gt;$N$614),"",IF(INDEX($P$614:$W$623,MOD(((6-1)*$N$612+2)-1,10)+1,INT((((6-1)*$N$612+2)-1)/10)+1)="","",INDEX($P$614:$W$623,MOD(((6-1)*$N$612+2)-1,10)+1,INT((((6-1)*$N$612+2)-1)/10)+1)))))</f>
        <v/>
      </c>
      <c r="F619" s="539">
        <f>IF($N$614="","",IF(OR(ISTEXT($N$612),ISTEXT($N$613),ISTEXT($N$614)),"",IF(OR(3&gt;$N$612,6&gt;$N$613,((6-1)*$N$612+3)&gt;$N$614),"",IF(INDEX($P$614:$W$623,MOD(((6-1)*$N$612+3)-1,10)+1,INT((((6-1)*$N$612+3)-1)/10)+1)="","",INDEX($P$614:$W$623,MOD(((6-1)*$N$612+3)-1,10)+1,INT((((6-1)*$N$612+3)-1)/10)+1)))))</f>
        <v/>
      </c>
      <c r="G619" s="539">
        <f>IF($N$614="","",IF(OR(ISTEXT($N$612),ISTEXT($N$613),ISTEXT($N$614)),"",IF(OR(4&gt;$N$612,6&gt;$N$613,((6-1)*$N$612+4)&gt;$N$614),"",IF(INDEX($P$614:$W$623,MOD(((6-1)*$N$612+4)-1,10)+1,INT((((6-1)*$N$612+4)-1)/10)+1)="","",INDEX($P$614:$W$623,MOD(((6-1)*$N$612+4)-1,10)+1,INT((((6-1)*$N$612+4)-1)/10)+1)))))</f>
        <v/>
      </c>
      <c r="H619" s="539">
        <f>IF($N$614="","",IF(OR(ISTEXT($N$612),ISTEXT($N$613),ISTEXT($N$614)),"",IF(OR(5&gt;$N$612,6&gt;$N$613,((6-1)*$N$612+5)&gt;$N$614),"",IF(INDEX($P$614:$W$623,MOD(((6-1)*$N$612+5)-1,10)+1,INT((((6-1)*$N$612+5)-1)/10)+1)="","",INDEX($P$614:$W$623,MOD(((6-1)*$N$612+5)-1,10)+1,INT((((6-1)*$N$612+5)-1)/10)+1)))))</f>
        <v/>
      </c>
      <c r="I619" s="539">
        <f>IF($N$614="","",IF(OR(ISTEXT($N$612),ISTEXT($N$613),ISTEXT($N$614)),"",IF(OR(6&gt;$N$612,6&gt;$N$613,((6-1)*$N$612+6)&gt;$N$614),"",IF(INDEX($P$614:$W$623,MOD(((6-1)*$N$612+6)-1,10)+1,INT((((6-1)*$N$612+6)-1)/10)+1)="","",INDEX($P$614:$W$623,MOD(((6-1)*$N$612+6)-1,10)+1,INT((((6-1)*$N$612+6)-1)/10)+1)))))</f>
        <v/>
      </c>
      <c r="J619" s="539">
        <f>IF($N$614="","",IF(OR(ISTEXT($N$612),ISTEXT($N$613),ISTEXT($N$614)),"",IF(OR(7&gt;$N$612,6&gt;$N$613,((6-1)*$N$612+7)&gt;$N$614),"",IF(INDEX($P$614:$W$623,MOD(((6-1)*$N$612+7)-1,10)+1,INT((((6-1)*$N$612+7)-1)/10)+1)="","",INDEX($P$614:$W$623,MOD(((6-1)*$N$612+7)-1,10)+1,INT((((6-1)*$N$612+7)-1)/10)+1)))))</f>
        <v/>
      </c>
      <c r="K619" s="539">
        <f>IF($N$614="","",IF(OR(ISTEXT($N$612),ISTEXT($N$613),ISTEXT($N$614)),"",IF(OR(8&gt;$N$612,6&gt;$N$613,((6-1)*$N$612+8)&gt;$N$614),"",IF(INDEX($P$614:$W$623,MOD(((6-1)*$N$612+8)-1,10)+1,INT((((6-1)*$N$612+8)-1)/10)+1)="","",INDEX($P$614:$W$623,MOD(((6-1)*$N$612+8)-1,10)+1,INT((((6-1)*$N$612+8)-1)/10)+1)))))</f>
        <v/>
      </c>
      <c r="L619" s="539">
        <f>IF($N$614="","",IF(OR(ISTEXT($N$612),ISTEXT($N$613),ISTEXT($N$614)),"",IF(OR(9&gt;$N$612,6&gt;$N$613,((6-1)*$N$612+9)&gt;$N$614),"",IF(INDEX($P$614:$W$623,MOD(((6-1)*$N$612+9)-1,10)+1,INT((((6-1)*$N$612+9)-1)/10)+1)="","",INDEX($P$614:$W$623,MOD(((6-1)*$N$612+9)-1,10)+1,INT((((6-1)*$N$612+9)-1)/10)+1)))))</f>
        <v/>
      </c>
      <c r="M619" s="539">
        <f>IF($N$614="","",IF(OR(ISTEXT($N$612),ISTEXT($N$613),ISTEXT($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IF(OR($D$612="",$G$612=""),"",IF($D$612="Round",IF(7=1,"Axis 1 (0°)",IF(7=2,"Axis 2 (90°)","")),IF(ISTEXT($N$613),"",IF(7&gt;$N$613,"",IF(ISTEXT($I$612),"",ROUND((7-0.5)*$I$612/$N$613,1))))))</f>
        <v/>
      </c>
      <c r="C620" s="538" t="n"/>
      <c r="D620" s="539">
        <f>IF($N$614="","",IF(OR(ISTEXT($N$612),ISTEXT($N$613),ISTEXT($N$614)),"",IF(OR(1&gt;$N$612,7&gt;$N$613,((7-1)*$N$612+1)&gt;$N$614),"",IF(INDEX($P$614:$W$623,MOD(((7-1)*$N$612+1)-1,10)+1,INT((((7-1)*$N$612+1)-1)/10)+1)="","",INDEX($P$614:$W$623,MOD(((7-1)*$N$612+1)-1,10)+1,INT((((7-1)*$N$612+1)-1)/10)+1)))))</f>
        <v/>
      </c>
      <c r="E620" s="539">
        <f>IF($N$614="","",IF(OR(ISTEXT($N$612),ISTEXT($N$613),ISTEXT($N$614)),"",IF(OR(2&gt;$N$612,7&gt;$N$613,((7-1)*$N$612+2)&gt;$N$614),"",IF(INDEX($P$614:$W$623,MOD(((7-1)*$N$612+2)-1,10)+1,INT((((7-1)*$N$612+2)-1)/10)+1)="","",INDEX($P$614:$W$623,MOD(((7-1)*$N$612+2)-1,10)+1,INT((((7-1)*$N$612+2)-1)/10)+1)))))</f>
        <v/>
      </c>
      <c r="F620" s="539">
        <f>IF($N$614="","",IF(OR(ISTEXT($N$612),ISTEXT($N$613),ISTEXT($N$614)),"",IF(OR(3&gt;$N$612,7&gt;$N$613,((7-1)*$N$612+3)&gt;$N$614),"",IF(INDEX($P$614:$W$623,MOD(((7-1)*$N$612+3)-1,10)+1,INT((((7-1)*$N$612+3)-1)/10)+1)="","",INDEX($P$614:$W$623,MOD(((7-1)*$N$612+3)-1,10)+1,INT((((7-1)*$N$612+3)-1)/10)+1)))))</f>
        <v/>
      </c>
      <c r="G620" s="539">
        <f>IF($N$614="","",IF(OR(ISTEXT($N$612),ISTEXT($N$613),ISTEXT($N$614)),"",IF(OR(4&gt;$N$612,7&gt;$N$613,((7-1)*$N$612+4)&gt;$N$614),"",IF(INDEX($P$614:$W$623,MOD(((7-1)*$N$612+4)-1,10)+1,INT((((7-1)*$N$612+4)-1)/10)+1)="","",INDEX($P$614:$W$623,MOD(((7-1)*$N$612+4)-1,10)+1,INT((((7-1)*$N$612+4)-1)/10)+1)))))</f>
        <v/>
      </c>
      <c r="H620" s="539">
        <f>IF($N$614="","",IF(OR(ISTEXT($N$612),ISTEXT($N$613),ISTEXT($N$614)),"",IF(OR(5&gt;$N$612,7&gt;$N$613,((7-1)*$N$612+5)&gt;$N$614),"",IF(INDEX($P$614:$W$623,MOD(((7-1)*$N$612+5)-1,10)+1,INT((((7-1)*$N$612+5)-1)/10)+1)="","",INDEX($P$614:$W$623,MOD(((7-1)*$N$612+5)-1,10)+1,INT((((7-1)*$N$612+5)-1)/10)+1)))))</f>
        <v/>
      </c>
      <c r="I620" s="539">
        <f>IF($N$614="","",IF(OR(ISTEXT($N$612),ISTEXT($N$613),ISTEXT($N$614)),"",IF(OR(6&gt;$N$612,7&gt;$N$613,((7-1)*$N$612+6)&gt;$N$614),"",IF(INDEX($P$614:$W$623,MOD(((7-1)*$N$612+6)-1,10)+1,INT((((7-1)*$N$612+6)-1)/10)+1)="","",INDEX($P$614:$W$623,MOD(((7-1)*$N$612+6)-1,10)+1,INT((((7-1)*$N$612+6)-1)/10)+1)))))</f>
        <v/>
      </c>
      <c r="J620" s="539">
        <f>IF($N$614="","",IF(OR(ISTEXT($N$612),ISTEXT($N$613),ISTEXT($N$614)),"",IF(OR(7&gt;$N$612,7&gt;$N$613,((7-1)*$N$612+7)&gt;$N$614),"",IF(INDEX($P$614:$W$623,MOD(((7-1)*$N$612+7)-1,10)+1,INT((((7-1)*$N$612+7)-1)/10)+1)="","",INDEX($P$614:$W$623,MOD(((7-1)*$N$612+7)-1,10)+1,INT((((7-1)*$N$612+7)-1)/10)+1)))))</f>
        <v/>
      </c>
      <c r="K620" s="539">
        <f>IF($N$614="","",IF(OR(ISTEXT($N$612),ISTEXT($N$613),ISTEXT($N$614)),"",IF(OR(8&gt;$N$612,7&gt;$N$613,((7-1)*$N$612+8)&gt;$N$614),"",IF(INDEX($P$614:$W$623,MOD(((7-1)*$N$612+8)-1,10)+1,INT((((7-1)*$N$612+8)-1)/10)+1)="","",INDEX($P$614:$W$623,MOD(((7-1)*$N$612+8)-1,10)+1,INT((((7-1)*$N$612+8)-1)/10)+1)))))</f>
        <v/>
      </c>
      <c r="L620" s="539">
        <f>IF($N$614="","",IF(OR(ISTEXT($N$612),ISTEXT($N$613),ISTEXT($N$614)),"",IF(OR(9&gt;$N$612,7&gt;$N$613,((7-1)*$N$612+9)&gt;$N$614),"",IF(INDEX($P$614:$W$623,MOD(((7-1)*$N$612+9)-1,10)+1,INT((((7-1)*$N$612+9)-1)/10)+1)="","",INDEX($P$614:$W$623,MOD(((7-1)*$N$612+9)-1,10)+1,INT((((7-1)*$N$612+9)-1)/10)+1)))))</f>
        <v/>
      </c>
      <c r="M620" s="539">
        <f>IF($N$614="","",IF(OR(ISTEXT($N$612),ISTEXT($N$613),ISTEXT($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IF(OR($D$612="",$G$612=""),"",IF($D$612="Round",IF(8=1,"Axis 1 (0°)",IF(8=2,"Axis 2 (90°)","")),IF(ISTEXT($N$613),"",IF(8&gt;$N$613,"",IF(ISTEXT($I$612),"",ROUND((8-0.5)*$I$612/$N$613,1))))))</f>
        <v/>
      </c>
      <c r="C621" s="538" t="n"/>
      <c r="D621" s="539">
        <f>IF($N$614="","",IF(OR(ISTEXT($N$612),ISTEXT($N$613),ISTEXT($N$614)),"",IF(OR(1&gt;$N$612,8&gt;$N$613,((8-1)*$N$612+1)&gt;$N$614),"",IF(INDEX($P$614:$W$623,MOD(((8-1)*$N$612+1)-1,10)+1,INT((((8-1)*$N$612+1)-1)/10)+1)="","",INDEX($P$614:$W$623,MOD(((8-1)*$N$612+1)-1,10)+1,INT((((8-1)*$N$612+1)-1)/10)+1)))))</f>
        <v/>
      </c>
      <c r="E621" s="539">
        <f>IF($N$614="","",IF(OR(ISTEXT($N$612),ISTEXT($N$613),ISTEXT($N$614)),"",IF(OR(2&gt;$N$612,8&gt;$N$613,((8-1)*$N$612+2)&gt;$N$614),"",IF(INDEX($P$614:$W$623,MOD(((8-1)*$N$612+2)-1,10)+1,INT((((8-1)*$N$612+2)-1)/10)+1)="","",INDEX($P$614:$W$623,MOD(((8-1)*$N$612+2)-1,10)+1,INT((((8-1)*$N$612+2)-1)/10)+1)))))</f>
        <v/>
      </c>
      <c r="F621" s="539">
        <f>IF($N$614="","",IF(OR(ISTEXT($N$612),ISTEXT($N$613),ISTEXT($N$614)),"",IF(OR(3&gt;$N$612,8&gt;$N$613,((8-1)*$N$612+3)&gt;$N$614),"",IF(INDEX($P$614:$W$623,MOD(((8-1)*$N$612+3)-1,10)+1,INT((((8-1)*$N$612+3)-1)/10)+1)="","",INDEX($P$614:$W$623,MOD(((8-1)*$N$612+3)-1,10)+1,INT((((8-1)*$N$612+3)-1)/10)+1)))))</f>
        <v/>
      </c>
      <c r="G621" s="539">
        <f>IF($N$614="","",IF(OR(ISTEXT($N$612),ISTEXT($N$613),ISTEXT($N$614)),"",IF(OR(4&gt;$N$612,8&gt;$N$613,((8-1)*$N$612+4)&gt;$N$614),"",IF(INDEX($P$614:$W$623,MOD(((8-1)*$N$612+4)-1,10)+1,INT((((8-1)*$N$612+4)-1)/10)+1)="","",INDEX($P$614:$W$623,MOD(((8-1)*$N$612+4)-1,10)+1,INT((((8-1)*$N$612+4)-1)/10)+1)))))</f>
        <v/>
      </c>
      <c r="H621" s="539">
        <f>IF($N$614="","",IF(OR(ISTEXT($N$612),ISTEXT($N$613),ISTEXT($N$614)),"",IF(OR(5&gt;$N$612,8&gt;$N$613,((8-1)*$N$612+5)&gt;$N$614),"",IF(INDEX($P$614:$W$623,MOD(((8-1)*$N$612+5)-1,10)+1,INT((((8-1)*$N$612+5)-1)/10)+1)="","",INDEX($P$614:$W$623,MOD(((8-1)*$N$612+5)-1,10)+1,INT((((8-1)*$N$612+5)-1)/10)+1)))))</f>
        <v/>
      </c>
      <c r="I621" s="539">
        <f>IF($N$614="","",IF(OR(ISTEXT($N$612),ISTEXT($N$613),ISTEXT($N$614)),"",IF(OR(6&gt;$N$612,8&gt;$N$613,((8-1)*$N$612+6)&gt;$N$614),"",IF(INDEX($P$614:$W$623,MOD(((8-1)*$N$612+6)-1,10)+1,INT((((8-1)*$N$612+6)-1)/10)+1)="","",INDEX($P$614:$W$623,MOD(((8-1)*$N$612+6)-1,10)+1,INT((((8-1)*$N$612+6)-1)/10)+1)))))</f>
        <v/>
      </c>
      <c r="J621" s="539">
        <f>IF($N$614="","",IF(OR(ISTEXT($N$612),ISTEXT($N$613),ISTEXT($N$614)),"",IF(OR(7&gt;$N$612,8&gt;$N$613,((8-1)*$N$612+7)&gt;$N$614),"",IF(INDEX($P$614:$W$623,MOD(((8-1)*$N$612+7)-1,10)+1,INT((((8-1)*$N$612+7)-1)/10)+1)="","",INDEX($P$614:$W$623,MOD(((8-1)*$N$612+7)-1,10)+1,INT((((8-1)*$N$612+7)-1)/10)+1)))))</f>
        <v/>
      </c>
      <c r="K621" s="539">
        <f>IF($N$614="","",IF(OR(ISTEXT($N$612),ISTEXT($N$613),ISTEXT($N$614)),"",IF(OR(8&gt;$N$612,8&gt;$N$613,((8-1)*$N$612+8)&gt;$N$614),"",IF(INDEX($P$614:$W$623,MOD(((8-1)*$N$612+8)-1,10)+1,INT((((8-1)*$N$612+8)-1)/10)+1)="","",INDEX($P$614:$W$623,MOD(((8-1)*$N$612+8)-1,10)+1,INT((((8-1)*$N$612+8)-1)/10)+1)))))</f>
        <v/>
      </c>
      <c r="L621" s="539">
        <f>IF($N$614="","",IF(OR(ISTEXT($N$612),ISTEXT($N$613),ISTEXT($N$614)),"",IF(OR(9&gt;$N$612,8&gt;$N$613,((8-1)*$N$612+9)&gt;$N$614),"",IF(INDEX($P$614:$W$623,MOD(((8-1)*$N$612+9)-1,10)+1,INT((((8-1)*$N$612+9)-1)/10)+1)="","",INDEX($P$614:$W$623,MOD(((8-1)*$N$612+9)-1,10)+1,INT((((8-1)*$N$612+9)-1)/10)+1)))))</f>
        <v/>
      </c>
      <c r="M621" s="539">
        <f>IF($N$614="","",IF(OR(ISTEXT($N$612),ISTEXT($N$613),ISTEXT($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IF($G$627="","",IF($D$627="Round",$G$627&amp;""" dia",$G$627&amp;""" x "&amp;$I$627&amp;""""))</f>
        <v/>
      </c>
      <c r="G625" s="173" t="n"/>
      <c r="H625" s="525">
        <f>IF(OR($D$627="",$G$627=""),"",IF($D$627="Round",IF(ISTEXT($G$627),"",ROUND(PI()*(($G$627-2*N($K$627))/2)^2/144,3)),IF($I$627="","",IF(OR(ISTEXT($G$627),ISTEXT($I$627)),"",ROUND(($G$627-2*N($K$627))*($I$627-2*N($K$627))/144,3)))))</f>
        <v/>
      </c>
      <c r="I625" s="189" t="n"/>
      <c r="J625" s="189" t="n"/>
      <c r="K625" s="189">
        <f>IF(N(J625)*N(H625)=0,"",ROUND(N(J625)*N(H625),0))</f>
        <v/>
      </c>
      <c r="L625" s="189">
        <f>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IF($N$627="","",IF($D$627="Round",$N$627&amp;" x 2 axes",IF($N$628="","",$N$627&amp;" x "&amp;$N$628)))</f>
        <v/>
      </c>
      <c r="N627" s="534">
        <f>IF(OR($D$627="",$G$627=""),"",IF($D$627="Round",IF(ISTEXT($G$627),"",IF($G$627&lt;=9,6,IF($G$627&lt;=12,8,10))),IF(ISTEXT($G$627),"",IF($G$627&lt;12,2,MIN(10,MAX(3,ROUNDUP($G$627/6,0)))))))</f>
        <v/>
      </c>
      <c r="P627" s="473" t="inlineStr">
        <is>
          <t>Quick entry – type readings in order (row by row of the grid), down this column then the next:</t>
        </is>
      </c>
    </row>
    <row r="628" ht="13.35" customHeight="1" s="162">
      <c r="B628" s="535" t="inlineStr">
        <is>
          <t>Depth↓ Pos→ (in)</t>
        </is>
      </c>
      <c r="C628" s="414" t="n"/>
      <c r="D628" s="535">
        <f>IF(ISTEXT($N$627),"",IF(OR($D$627="",$G$627="",1&gt;$N$627),"",IF($D$627="Round",IF(ISTEXT($G$627),"",ROUND(IF(1&lt;=$N$627/2,$G$627/2*(1-SQRT(($N$627-2*1+1)/$N$627)),$G$627-$G$627/2*(1-SQRT(($N$627-2*($N$627-1+1)+1)/$N$627))),1)),IF(ISTEXT($G$627),"",ROUND((1-0.5)*$G$627/$N$627,1)))))</f>
        <v/>
      </c>
      <c r="E628" s="535">
        <f>IF(ISTEXT($N$627),"",IF(OR($D$627="",$G$627="",2&gt;$N$627),"",IF($D$627="Round",IF(ISTEXT($G$627),"",ROUND(IF(2&lt;=$N$627/2,$G$627/2*(1-SQRT(($N$627-2*2+1)/$N$627)),$G$627-$G$627/2*(1-SQRT(($N$627-2*($N$627-2+1)+1)/$N$627))),1)),IF(ISTEXT($G$627),"",ROUND((2-0.5)*$G$627/$N$627,1)))))</f>
        <v/>
      </c>
      <c r="F628" s="535">
        <f>IF(ISTEXT($N$627),"",IF(OR($D$627="",$G$627="",3&gt;$N$627),"",IF($D$627="Round",IF(ISTEXT($G$627),"",ROUND(IF(3&lt;=$N$627/2,$G$627/2*(1-SQRT(($N$627-2*3+1)/$N$627)),$G$627-$G$627/2*(1-SQRT(($N$627-2*($N$627-3+1)+1)/$N$627))),1)),IF(ISTEXT($G$627),"",ROUND((3-0.5)*$G$627/$N$627,1)))))</f>
        <v/>
      </c>
      <c r="G628" s="535">
        <f>IF(ISTEXT($N$627),"",IF(OR($D$627="",$G$627="",4&gt;$N$627),"",IF($D$627="Round",IF(ISTEXT($G$627),"",ROUND(IF(4&lt;=$N$627/2,$G$627/2*(1-SQRT(($N$627-2*4+1)/$N$627)),$G$627-$G$627/2*(1-SQRT(($N$627-2*($N$627-4+1)+1)/$N$627))),1)),IF(ISTEXT($G$627),"",ROUND((4-0.5)*$G$627/$N$627,1)))))</f>
        <v/>
      </c>
      <c r="H628" s="535">
        <f>IF(ISTEXT($N$627),"",IF(OR($D$627="",$G$627="",5&gt;$N$627),"",IF($D$627="Round",IF(ISTEXT($G$627),"",ROUND(IF(5&lt;=$N$627/2,$G$627/2*(1-SQRT(($N$627-2*5+1)/$N$627)),$G$627-$G$627/2*(1-SQRT(($N$627-2*($N$627-5+1)+1)/$N$627))),1)),IF(ISTEXT($G$627),"",ROUND((5-0.5)*$G$627/$N$627,1)))))</f>
        <v/>
      </c>
      <c r="I628" s="535">
        <f>IF(ISTEXT($N$627),"",IF(OR($D$627="",$G$627="",6&gt;$N$627),"",IF($D$627="Round",IF(ISTEXT($G$627),"",ROUND(IF(6&lt;=$N$627/2,$G$627/2*(1-SQRT(($N$627-2*6+1)/$N$627)),$G$627-$G$627/2*(1-SQRT(($N$627-2*($N$627-6+1)+1)/$N$627))),1)),IF(ISTEXT($G$627),"",ROUND((6-0.5)*$G$627/$N$627,1)))))</f>
        <v/>
      </c>
      <c r="J628" s="535">
        <f>IF(ISTEXT($N$627),"",IF(OR($D$627="",$G$627="",7&gt;$N$627),"",IF($D$627="Round",IF(ISTEXT($G$627),"",ROUND(IF(7&lt;=$N$627/2,$G$627/2*(1-SQRT(($N$627-2*7+1)/$N$627)),$G$627-$G$627/2*(1-SQRT(($N$627-2*($N$627-7+1)+1)/$N$627))),1)),IF(ISTEXT($G$627),"",ROUND((7-0.5)*$G$627/$N$627,1)))))</f>
        <v/>
      </c>
      <c r="K628" s="535">
        <f>IF(ISTEXT($N$627),"",IF(OR($D$627="",$G$627="",8&gt;$N$627),"",IF($D$627="Round",IF(ISTEXT($G$627),"",ROUND(IF(8&lt;=$N$627/2,$G$627/2*(1-SQRT(($N$627-2*8+1)/$N$627)),$G$627-$G$627/2*(1-SQRT(($N$627-2*($N$627-8+1)+1)/$N$627))),1)),IF(ISTEXT($G$627),"",ROUND((8-0.5)*$G$627/$N$627,1)))))</f>
        <v/>
      </c>
      <c r="L628" s="535">
        <f>IF(ISTEXT($N$627),"",IF(OR($D$627="",$G$627="",9&gt;$N$627),"",IF($D$627="Round",IF(ISTEXT($G$627),"",ROUND(IF(9&lt;=$N$627/2,$G$627/2*(1-SQRT(($N$627-2*9+1)/$N$627)),$G$627-$G$627/2*(1-SQRT(($N$627-2*($N$627-9+1)+1)/$N$627))),1)),IF(ISTEXT($G$627),"",ROUND((9-0.5)*$G$627/$N$627,1)))))</f>
        <v/>
      </c>
      <c r="M628" s="535">
        <f>IF(ISTEXT($N$627),"",IF(OR($D$627="",$G$627="",10&gt;$N$627),"",IF($D$627="Round",IF(ISTEXT($G$627),"",ROUND(IF(10&lt;=$N$627/2,$G$627/2*(1-SQRT(($N$627-2*10+1)/$N$627)),$G$627-$G$627/2*(1-SQRT(($N$627-2*($N$627-10+1)+1)/$N$627))),1)),IF(ISTEXT($G$627),"",ROUND((10-0.5)*$G$627/$N$627,1)))))</f>
        <v/>
      </c>
      <c r="N628" s="534">
        <f>IF(OR($D$627="",$G$627=""),"",IF($D$627="Round",2,IF($I$627="","",IF(ISTEXT($I$627),"",IF($I$627&lt;12,2,MIN(8,MAX(3,ROUNDUP($I$627/6,0))))))))</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IF(OR($D$627="",$G$627=""),"",IF($D$627="Round",IF(1=1,"Axis 1 (0°)",IF(1=2,"Axis 2 (90°)","")),IF(ISTEXT($N$628),"",IF(1&gt;$N$628,"",IF(ISTEXT($I$627),"",ROUND((1-0.5)*$I$627/$N$628,1))))))</f>
        <v/>
      </c>
      <c r="C629" s="538" t="n"/>
      <c r="D629" s="539">
        <f>IF($N$629="","",IF(OR(ISTEXT($N$627),ISTEXT($N$628),ISTEXT($N$629)),"",IF(OR(1&gt;$N$627,1&gt;$N$628,((1-1)*$N$627+1)&gt;$N$629),"",IF(INDEX($P$629:$W$638,MOD(((1-1)*$N$627+1)-1,10)+1,INT((((1-1)*$N$627+1)-1)/10)+1)="","",INDEX($P$629:$W$638,MOD(((1-1)*$N$627+1)-1,10)+1,INT((((1-1)*$N$627+1)-1)/10)+1)))))</f>
        <v/>
      </c>
      <c r="E629" s="539">
        <f>IF($N$629="","",IF(OR(ISTEXT($N$627),ISTEXT($N$628),ISTEXT($N$629)),"",IF(OR(2&gt;$N$627,1&gt;$N$628,((1-1)*$N$627+2)&gt;$N$629),"",IF(INDEX($P$629:$W$638,MOD(((1-1)*$N$627+2)-1,10)+1,INT((((1-1)*$N$627+2)-1)/10)+1)="","",INDEX($P$629:$W$638,MOD(((1-1)*$N$627+2)-1,10)+1,INT((((1-1)*$N$627+2)-1)/10)+1)))))</f>
        <v/>
      </c>
      <c r="F629" s="539">
        <f>IF($N$629="","",IF(OR(ISTEXT($N$627),ISTEXT($N$628),ISTEXT($N$629)),"",IF(OR(3&gt;$N$627,1&gt;$N$628,((1-1)*$N$627+3)&gt;$N$629),"",IF(INDEX($P$629:$W$638,MOD(((1-1)*$N$627+3)-1,10)+1,INT((((1-1)*$N$627+3)-1)/10)+1)="","",INDEX($P$629:$W$638,MOD(((1-1)*$N$627+3)-1,10)+1,INT((((1-1)*$N$627+3)-1)/10)+1)))))</f>
        <v/>
      </c>
      <c r="G629" s="539">
        <f>IF($N$629="","",IF(OR(ISTEXT($N$627),ISTEXT($N$628),ISTEXT($N$629)),"",IF(OR(4&gt;$N$627,1&gt;$N$628,((1-1)*$N$627+4)&gt;$N$629),"",IF(INDEX($P$629:$W$638,MOD(((1-1)*$N$627+4)-1,10)+1,INT((((1-1)*$N$627+4)-1)/10)+1)="","",INDEX($P$629:$W$638,MOD(((1-1)*$N$627+4)-1,10)+1,INT((((1-1)*$N$627+4)-1)/10)+1)))))</f>
        <v/>
      </c>
      <c r="H629" s="539">
        <f>IF($N$629="","",IF(OR(ISTEXT($N$627),ISTEXT($N$628),ISTEXT($N$629)),"",IF(OR(5&gt;$N$627,1&gt;$N$628,((1-1)*$N$627+5)&gt;$N$629),"",IF(INDEX($P$629:$W$638,MOD(((1-1)*$N$627+5)-1,10)+1,INT((((1-1)*$N$627+5)-1)/10)+1)="","",INDEX($P$629:$W$638,MOD(((1-1)*$N$627+5)-1,10)+1,INT((((1-1)*$N$627+5)-1)/10)+1)))))</f>
        <v/>
      </c>
      <c r="I629" s="539">
        <f>IF($N$629="","",IF(OR(ISTEXT($N$627),ISTEXT($N$628),ISTEXT($N$629)),"",IF(OR(6&gt;$N$627,1&gt;$N$628,((1-1)*$N$627+6)&gt;$N$629),"",IF(INDEX($P$629:$W$638,MOD(((1-1)*$N$627+6)-1,10)+1,INT((((1-1)*$N$627+6)-1)/10)+1)="","",INDEX($P$629:$W$638,MOD(((1-1)*$N$627+6)-1,10)+1,INT((((1-1)*$N$627+6)-1)/10)+1)))))</f>
        <v/>
      </c>
      <c r="J629" s="539">
        <f>IF($N$629="","",IF(OR(ISTEXT($N$627),ISTEXT($N$628),ISTEXT($N$629)),"",IF(OR(7&gt;$N$627,1&gt;$N$628,((1-1)*$N$627+7)&gt;$N$629),"",IF(INDEX($P$629:$W$638,MOD(((1-1)*$N$627+7)-1,10)+1,INT((((1-1)*$N$627+7)-1)/10)+1)="","",INDEX($P$629:$W$638,MOD(((1-1)*$N$627+7)-1,10)+1,INT((((1-1)*$N$627+7)-1)/10)+1)))))</f>
        <v/>
      </c>
      <c r="K629" s="539">
        <f>IF($N$629="","",IF(OR(ISTEXT($N$627),ISTEXT($N$628),ISTEXT($N$629)),"",IF(OR(8&gt;$N$627,1&gt;$N$628,((1-1)*$N$627+8)&gt;$N$629),"",IF(INDEX($P$629:$W$638,MOD(((1-1)*$N$627+8)-1,10)+1,INT((((1-1)*$N$627+8)-1)/10)+1)="","",INDEX($P$629:$W$638,MOD(((1-1)*$N$627+8)-1,10)+1,INT((((1-1)*$N$627+8)-1)/10)+1)))))</f>
        <v/>
      </c>
      <c r="L629" s="539">
        <f>IF($N$629="","",IF(OR(ISTEXT($N$627),ISTEXT($N$628),ISTEXT($N$629)),"",IF(OR(9&gt;$N$627,1&gt;$N$628,((1-1)*$N$627+9)&gt;$N$629),"",IF(INDEX($P$629:$W$638,MOD(((1-1)*$N$627+9)-1,10)+1,INT((((1-1)*$N$627+9)-1)/10)+1)="","",INDEX($P$629:$W$638,MOD(((1-1)*$N$627+9)-1,10)+1,INT((((1-1)*$N$627+9)-1)/10)+1)))))</f>
        <v/>
      </c>
      <c r="M629" s="539">
        <f>IF($N$629="","",IF(OR(ISTEXT($N$627),ISTEXT($N$628),ISTEXT($N$629)),"",IF(OR(10&gt;$N$627,1&gt;$N$628,((1-1)*$N$627+10)&gt;$N$629),"",IF(INDEX($P$629:$W$638,MOD(((1-1)*$N$627+10)-1,10)+1,INT((((1-1)*$N$627+10)-1)/10)+1)="","",INDEX($P$629:$W$638,MOD(((1-1)*$N$627+10)-1,10)+1,INT((((1-1)*$N$627+10)-1)/10)+1)))))</f>
        <v/>
      </c>
      <c r="N629" s="534">
        <f>IF(OR(N627="",N628=""),"",IF(OR(ISTEXT(N627),ISTEXT(N628)),"",N627*N628))</f>
        <v/>
      </c>
      <c r="P629" s="540" t="n"/>
      <c r="Q629" s="540" t="n"/>
      <c r="R629" s="540" t="n"/>
      <c r="S629" s="540" t="n"/>
      <c r="T629" s="540" t="n"/>
      <c r="U629" s="540" t="n"/>
      <c r="V629" s="540" t="n"/>
      <c r="W629" s="540" t="n"/>
    </row>
    <row r="630" ht="13.35" customHeight="1" s="162">
      <c r="B630" s="537">
        <f>IF(OR($D$627="",$G$627=""),"",IF($D$627="Round",IF(2=1,"Axis 1 (0°)",IF(2=2,"Axis 2 (90°)","")),IF(ISTEXT($N$628),"",IF(2&gt;$N$628,"",IF(ISTEXT($I$627),"",ROUND((2-0.5)*$I$627/$N$628,1))))))</f>
        <v/>
      </c>
      <c r="C630" s="538" t="n"/>
      <c r="D630" s="539">
        <f>IF($N$629="","",IF(OR(ISTEXT($N$627),ISTEXT($N$628),ISTEXT($N$629)),"",IF(OR(1&gt;$N$627,2&gt;$N$628,((2-1)*$N$627+1)&gt;$N$629),"",IF(INDEX($P$629:$W$638,MOD(((2-1)*$N$627+1)-1,10)+1,INT((((2-1)*$N$627+1)-1)/10)+1)="","",INDEX($P$629:$W$638,MOD(((2-1)*$N$627+1)-1,10)+1,INT((((2-1)*$N$627+1)-1)/10)+1)))))</f>
        <v/>
      </c>
      <c r="E630" s="539">
        <f>IF($N$629="","",IF(OR(ISTEXT($N$627),ISTEXT($N$628),ISTEXT($N$629)),"",IF(OR(2&gt;$N$627,2&gt;$N$628,((2-1)*$N$627+2)&gt;$N$629),"",IF(INDEX($P$629:$W$638,MOD(((2-1)*$N$627+2)-1,10)+1,INT((((2-1)*$N$627+2)-1)/10)+1)="","",INDEX($P$629:$W$638,MOD(((2-1)*$N$627+2)-1,10)+1,INT((((2-1)*$N$627+2)-1)/10)+1)))))</f>
        <v/>
      </c>
      <c r="F630" s="539">
        <f>IF($N$629="","",IF(OR(ISTEXT($N$627),ISTEXT($N$628),ISTEXT($N$629)),"",IF(OR(3&gt;$N$627,2&gt;$N$628,((2-1)*$N$627+3)&gt;$N$629),"",IF(INDEX($P$629:$W$638,MOD(((2-1)*$N$627+3)-1,10)+1,INT((((2-1)*$N$627+3)-1)/10)+1)="","",INDEX($P$629:$W$638,MOD(((2-1)*$N$627+3)-1,10)+1,INT((((2-1)*$N$627+3)-1)/10)+1)))))</f>
        <v/>
      </c>
      <c r="G630" s="539">
        <f>IF($N$629="","",IF(OR(ISTEXT($N$627),ISTEXT($N$628),ISTEXT($N$629)),"",IF(OR(4&gt;$N$627,2&gt;$N$628,((2-1)*$N$627+4)&gt;$N$629),"",IF(INDEX($P$629:$W$638,MOD(((2-1)*$N$627+4)-1,10)+1,INT((((2-1)*$N$627+4)-1)/10)+1)="","",INDEX($P$629:$W$638,MOD(((2-1)*$N$627+4)-1,10)+1,INT((((2-1)*$N$627+4)-1)/10)+1)))))</f>
        <v/>
      </c>
      <c r="H630" s="539">
        <f>IF($N$629="","",IF(OR(ISTEXT($N$627),ISTEXT($N$628),ISTEXT($N$629)),"",IF(OR(5&gt;$N$627,2&gt;$N$628,((2-1)*$N$627+5)&gt;$N$629),"",IF(INDEX($P$629:$W$638,MOD(((2-1)*$N$627+5)-1,10)+1,INT((((2-1)*$N$627+5)-1)/10)+1)="","",INDEX($P$629:$W$638,MOD(((2-1)*$N$627+5)-1,10)+1,INT((((2-1)*$N$627+5)-1)/10)+1)))))</f>
        <v/>
      </c>
      <c r="I630" s="539">
        <f>IF($N$629="","",IF(OR(ISTEXT($N$627),ISTEXT($N$628),ISTEXT($N$629)),"",IF(OR(6&gt;$N$627,2&gt;$N$628,((2-1)*$N$627+6)&gt;$N$629),"",IF(INDEX($P$629:$W$638,MOD(((2-1)*$N$627+6)-1,10)+1,INT((((2-1)*$N$627+6)-1)/10)+1)="","",INDEX($P$629:$W$638,MOD(((2-1)*$N$627+6)-1,10)+1,INT((((2-1)*$N$627+6)-1)/10)+1)))))</f>
        <v/>
      </c>
      <c r="J630" s="539">
        <f>IF($N$629="","",IF(OR(ISTEXT($N$627),ISTEXT($N$628),ISTEXT($N$629)),"",IF(OR(7&gt;$N$627,2&gt;$N$628,((2-1)*$N$627+7)&gt;$N$629),"",IF(INDEX($P$629:$W$638,MOD(((2-1)*$N$627+7)-1,10)+1,INT((((2-1)*$N$627+7)-1)/10)+1)="","",INDEX($P$629:$W$638,MOD(((2-1)*$N$627+7)-1,10)+1,INT((((2-1)*$N$627+7)-1)/10)+1)))))</f>
        <v/>
      </c>
      <c r="K630" s="539">
        <f>IF($N$629="","",IF(OR(ISTEXT($N$627),ISTEXT($N$628),ISTEXT($N$629)),"",IF(OR(8&gt;$N$627,2&gt;$N$628,((2-1)*$N$627+8)&gt;$N$629),"",IF(INDEX($P$629:$W$638,MOD(((2-1)*$N$627+8)-1,10)+1,INT((((2-1)*$N$627+8)-1)/10)+1)="","",INDEX($P$629:$W$638,MOD(((2-1)*$N$627+8)-1,10)+1,INT((((2-1)*$N$627+8)-1)/10)+1)))))</f>
        <v/>
      </c>
      <c r="L630" s="539">
        <f>IF($N$629="","",IF(OR(ISTEXT($N$627),ISTEXT($N$628),ISTEXT($N$629)),"",IF(OR(9&gt;$N$627,2&gt;$N$628,((2-1)*$N$627+9)&gt;$N$629),"",IF(INDEX($P$629:$W$638,MOD(((2-1)*$N$627+9)-1,10)+1,INT((((2-1)*$N$627+9)-1)/10)+1)="","",INDEX($P$629:$W$638,MOD(((2-1)*$N$627+9)-1,10)+1,INT((((2-1)*$N$627+9)-1)/10)+1)))))</f>
        <v/>
      </c>
      <c r="M630" s="539">
        <f>IF($N$629="","",IF(OR(ISTEXT($N$627),ISTEXT($N$628),ISTEXT($N$629)),"",IF(OR(10&gt;$N$627,2&gt;$N$628,((2-1)*$N$627+10)&gt;$N$629),"",IF(INDEX($P$629:$W$638,MOD(((2-1)*$N$627+10)-1,10)+1,INT((((2-1)*$N$627+10)-1)/10)+1)="","",INDEX($P$629:$W$638,MOD(((2-1)*$N$627+10)-1,10)+1,INT((((2-1)*$N$627+10)-1)/10)+1)))))</f>
        <v/>
      </c>
      <c r="P630" s="540" t="n"/>
      <c r="Q630" s="540" t="n"/>
      <c r="R630" s="540" t="n"/>
      <c r="S630" s="540" t="n"/>
      <c r="T630" s="540" t="n"/>
      <c r="U630" s="540" t="n"/>
      <c r="V630" s="540" t="n"/>
      <c r="W630" s="540" t="n"/>
    </row>
    <row r="631" ht="13.35" customHeight="1" s="162">
      <c r="B631" s="537">
        <f>IF(OR($D$627="",$G$627=""),"",IF($D$627="Round",IF(3=1,"Axis 1 (0°)",IF(3=2,"Axis 2 (90°)","")),IF(ISTEXT($N$628),"",IF(3&gt;$N$628,"",IF(ISTEXT($I$627),"",ROUND((3-0.5)*$I$627/$N$628,1))))))</f>
        <v/>
      </c>
      <c r="C631" s="538" t="n"/>
      <c r="D631" s="539">
        <f>IF($N$629="","",IF(OR(ISTEXT($N$627),ISTEXT($N$628),ISTEXT($N$629)),"",IF(OR(1&gt;$N$627,3&gt;$N$628,((3-1)*$N$627+1)&gt;$N$629),"",IF(INDEX($P$629:$W$638,MOD(((3-1)*$N$627+1)-1,10)+1,INT((((3-1)*$N$627+1)-1)/10)+1)="","",INDEX($P$629:$W$638,MOD(((3-1)*$N$627+1)-1,10)+1,INT((((3-1)*$N$627+1)-1)/10)+1)))))</f>
        <v/>
      </c>
      <c r="E631" s="539">
        <f>IF($N$629="","",IF(OR(ISTEXT($N$627),ISTEXT($N$628),ISTEXT($N$629)),"",IF(OR(2&gt;$N$627,3&gt;$N$628,((3-1)*$N$627+2)&gt;$N$629),"",IF(INDEX($P$629:$W$638,MOD(((3-1)*$N$627+2)-1,10)+1,INT((((3-1)*$N$627+2)-1)/10)+1)="","",INDEX($P$629:$W$638,MOD(((3-1)*$N$627+2)-1,10)+1,INT((((3-1)*$N$627+2)-1)/10)+1)))))</f>
        <v/>
      </c>
      <c r="F631" s="539">
        <f>IF($N$629="","",IF(OR(ISTEXT($N$627),ISTEXT($N$628),ISTEXT($N$629)),"",IF(OR(3&gt;$N$627,3&gt;$N$628,((3-1)*$N$627+3)&gt;$N$629),"",IF(INDEX($P$629:$W$638,MOD(((3-1)*$N$627+3)-1,10)+1,INT((((3-1)*$N$627+3)-1)/10)+1)="","",INDEX($P$629:$W$638,MOD(((3-1)*$N$627+3)-1,10)+1,INT((((3-1)*$N$627+3)-1)/10)+1)))))</f>
        <v/>
      </c>
      <c r="G631" s="539">
        <f>IF($N$629="","",IF(OR(ISTEXT($N$627),ISTEXT($N$628),ISTEXT($N$629)),"",IF(OR(4&gt;$N$627,3&gt;$N$628,((3-1)*$N$627+4)&gt;$N$629),"",IF(INDEX($P$629:$W$638,MOD(((3-1)*$N$627+4)-1,10)+1,INT((((3-1)*$N$627+4)-1)/10)+1)="","",INDEX($P$629:$W$638,MOD(((3-1)*$N$627+4)-1,10)+1,INT((((3-1)*$N$627+4)-1)/10)+1)))))</f>
        <v/>
      </c>
      <c r="H631" s="539">
        <f>IF($N$629="","",IF(OR(ISTEXT($N$627),ISTEXT($N$628),ISTEXT($N$629)),"",IF(OR(5&gt;$N$627,3&gt;$N$628,((3-1)*$N$627+5)&gt;$N$629),"",IF(INDEX($P$629:$W$638,MOD(((3-1)*$N$627+5)-1,10)+1,INT((((3-1)*$N$627+5)-1)/10)+1)="","",INDEX($P$629:$W$638,MOD(((3-1)*$N$627+5)-1,10)+1,INT((((3-1)*$N$627+5)-1)/10)+1)))))</f>
        <v/>
      </c>
      <c r="I631" s="539">
        <f>IF($N$629="","",IF(OR(ISTEXT($N$627),ISTEXT($N$628),ISTEXT($N$629)),"",IF(OR(6&gt;$N$627,3&gt;$N$628,((3-1)*$N$627+6)&gt;$N$629),"",IF(INDEX($P$629:$W$638,MOD(((3-1)*$N$627+6)-1,10)+1,INT((((3-1)*$N$627+6)-1)/10)+1)="","",INDEX($P$629:$W$638,MOD(((3-1)*$N$627+6)-1,10)+1,INT((((3-1)*$N$627+6)-1)/10)+1)))))</f>
        <v/>
      </c>
      <c r="J631" s="539">
        <f>IF($N$629="","",IF(OR(ISTEXT($N$627),ISTEXT($N$628),ISTEXT($N$629)),"",IF(OR(7&gt;$N$627,3&gt;$N$628,((3-1)*$N$627+7)&gt;$N$629),"",IF(INDEX($P$629:$W$638,MOD(((3-1)*$N$627+7)-1,10)+1,INT((((3-1)*$N$627+7)-1)/10)+1)="","",INDEX($P$629:$W$638,MOD(((3-1)*$N$627+7)-1,10)+1,INT((((3-1)*$N$627+7)-1)/10)+1)))))</f>
        <v/>
      </c>
      <c r="K631" s="539">
        <f>IF($N$629="","",IF(OR(ISTEXT($N$627),ISTEXT($N$628),ISTEXT($N$629)),"",IF(OR(8&gt;$N$627,3&gt;$N$628,((3-1)*$N$627+8)&gt;$N$629),"",IF(INDEX($P$629:$W$638,MOD(((3-1)*$N$627+8)-1,10)+1,INT((((3-1)*$N$627+8)-1)/10)+1)="","",INDEX($P$629:$W$638,MOD(((3-1)*$N$627+8)-1,10)+1,INT((((3-1)*$N$627+8)-1)/10)+1)))))</f>
        <v/>
      </c>
      <c r="L631" s="539">
        <f>IF($N$629="","",IF(OR(ISTEXT($N$627),ISTEXT($N$628),ISTEXT($N$629)),"",IF(OR(9&gt;$N$627,3&gt;$N$628,((3-1)*$N$627+9)&gt;$N$629),"",IF(INDEX($P$629:$W$638,MOD(((3-1)*$N$627+9)-1,10)+1,INT((((3-1)*$N$627+9)-1)/10)+1)="","",INDEX($P$629:$W$638,MOD(((3-1)*$N$627+9)-1,10)+1,INT((((3-1)*$N$627+9)-1)/10)+1)))))</f>
        <v/>
      </c>
      <c r="M631" s="539">
        <f>IF($N$629="","",IF(OR(ISTEXT($N$627),ISTEXT($N$628),ISTEXT($N$629)),"",IF(OR(10&gt;$N$627,3&gt;$N$628,((3-1)*$N$627+10)&gt;$N$629),"",IF(INDEX($P$629:$W$638,MOD(((3-1)*$N$627+10)-1,10)+1,INT((((3-1)*$N$627+10)-1)/10)+1)="","",INDEX($P$629:$W$638,MOD(((3-1)*$N$627+10)-1,10)+1,INT((((3-1)*$N$627+10)-1)/10)+1)))))</f>
        <v/>
      </c>
      <c r="P631" s="540" t="n"/>
      <c r="Q631" s="540" t="n"/>
      <c r="R631" s="540" t="n"/>
      <c r="S631" s="540" t="n"/>
      <c r="T631" s="540" t="n"/>
      <c r="U631" s="540" t="n"/>
      <c r="V631" s="540" t="n"/>
      <c r="W631" s="540" t="n"/>
    </row>
    <row r="632" ht="13.35" customHeight="1" s="162">
      <c r="B632" s="537">
        <f>IF(OR($D$627="",$G$627=""),"",IF($D$627="Round",IF(4=1,"Axis 1 (0°)",IF(4=2,"Axis 2 (90°)","")),IF(ISTEXT($N$628),"",IF(4&gt;$N$628,"",IF(ISTEXT($I$627),"",ROUND((4-0.5)*$I$627/$N$628,1))))))</f>
        <v/>
      </c>
      <c r="C632" s="538" t="n"/>
      <c r="D632" s="539">
        <f>IF($N$629="","",IF(OR(ISTEXT($N$627),ISTEXT($N$628),ISTEXT($N$629)),"",IF(OR(1&gt;$N$627,4&gt;$N$628,((4-1)*$N$627+1)&gt;$N$629),"",IF(INDEX($P$629:$W$638,MOD(((4-1)*$N$627+1)-1,10)+1,INT((((4-1)*$N$627+1)-1)/10)+1)="","",INDEX($P$629:$W$638,MOD(((4-1)*$N$627+1)-1,10)+1,INT((((4-1)*$N$627+1)-1)/10)+1)))))</f>
        <v/>
      </c>
      <c r="E632" s="539">
        <f>IF($N$629="","",IF(OR(ISTEXT($N$627),ISTEXT($N$628),ISTEXT($N$629)),"",IF(OR(2&gt;$N$627,4&gt;$N$628,((4-1)*$N$627+2)&gt;$N$629),"",IF(INDEX($P$629:$W$638,MOD(((4-1)*$N$627+2)-1,10)+1,INT((((4-1)*$N$627+2)-1)/10)+1)="","",INDEX($P$629:$W$638,MOD(((4-1)*$N$627+2)-1,10)+1,INT((((4-1)*$N$627+2)-1)/10)+1)))))</f>
        <v/>
      </c>
      <c r="F632" s="539">
        <f>IF($N$629="","",IF(OR(ISTEXT($N$627),ISTEXT($N$628),ISTEXT($N$629)),"",IF(OR(3&gt;$N$627,4&gt;$N$628,((4-1)*$N$627+3)&gt;$N$629),"",IF(INDEX($P$629:$W$638,MOD(((4-1)*$N$627+3)-1,10)+1,INT((((4-1)*$N$627+3)-1)/10)+1)="","",INDEX($P$629:$W$638,MOD(((4-1)*$N$627+3)-1,10)+1,INT((((4-1)*$N$627+3)-1)/10)+1)))))</f>
        <v/>
      </c>
      <c r="G632" s="539">
        <f>IF($N$629="","",IF(OR(ISTEXT($N$627),ISTEXT($N$628),ISTEXT($N$629)),"",IF(OR(4&gt;$N$627,4&gt;$N$628,((4-1)*$N$627+4)&gt;$N$629),"",IF(INDEX($P$629:$W$638,MOD(((4-1)*$N$627+4)-1,10)+1,INT((((4-1)*$N$627+4)-1)/10)+1)="","",INDEX($P$629:$W$638,MOD(((4-1)*$N$627+4)-1,10)+1,INT((((4-1)*$N$627+4)-1)/10)+1)))))</f>
        <v/>
      </c>
      <c r="H632" s="539">
        <f>IF($N$629="","",IF(OR(ISTEXT($N$627),ISTEXT($N$628),ISTEXT($N$629)),"",IF(OR(5&gt;$N$627,4&gt;$N$628,((4-1)*$N$627+5)&gt;$N$629),"",IF(INDEX($P$629:$W$638,MOD(((4-1)*$N$627+5)-1,10)+1,INT((((4-1)*$N$627+5)-1)/10)+1)="","",INDEX($P$629:$W$638,MOD(((4-1)*$N$627+5)-1,10)+1,INT((((4-1)*$N$627+5)-1)/10)+1)))))</f>
        <v/>
      </c>
      <c r="I632" s="539">
        <f>IF($N$629="","",IF(OR(ISTEXT($N$627),ISTEXT($N$628),ISTEXT($N$629)),"",IF(OR(6&gt;$N$627,4&gt;$N$628,((4-1)*$N$627+6)&gt;$N$629),"",IF(INDEX($P$629:$W$638,MOD(((4-1)*$N$627+6)-1,10)+1,INT((((4-1)*$N$627+6)-1)/10)+1)="","",INDEX($P$629:$W$638,MOD(((4-1)*$N$627+6)-1,10)+1,INT((((4-1)*$N$627+6)-1)/10)+1)))))</f>
        <v/>
      </c>
      <c r="J632" s="539">
        <f>IF($N$629="","",IF(OR(ISTEXT($N$627),ISTEXT($N$628),ISTEXT($N$629)),"",IF(OR(7&gt;$N$627,4&gt;$N$628,((4-1)*$N$627+7)&gt;$N$629),"",IF(INDEX($P$629:$W$638,MOD(((4-1)*$N$627+7)-1,10)+1,INT((((4-1)*$N$627+7)-1)/10)+1)="","",INDEX($P$629:$W$638,MOD(((4-1)*$N$627+7)-1,10)+1,INT((((4-1)*$N$627+7)-1)/10)+1)))))</f>
        <v/>
      </c>
      <c r="K632" s="539">
        <f>IF($N$629="","",IF(OR(ISTEXT($N$627),ISTEXT($N$628),ISTEXT($N$629)),"",IF(OR(8&gt;$N$627,4&gt;$N$628,((4-1)*$N$627+8)&gt;$N$629),"",IF(INDEX($P$629:$W$638,MOD(((4-1)*$N$627+8)-1,10)+1,INT((((4-1)*$N$627+8)-1)/10)+1)="","",INDEX($P$629:$W$638,MOD(((4-1)*$N$627+8)-1,10)+1,INT((((4-1)*$N$627+8)-1)/10)+1)))))</f>
        <v/>
      </c>
      <c r="L632" s="539">
        <f>IF($N$629="","",IF(OR(ISTEXT($N$627),ISTEXT($N$628),ISTEXT($N$629)),"",IF(OR(9&gt;$N$627,4&gt;$N$628,((4-1)*$N$627+9)&gt;$N$629),"",IF(INDEX($P$629:$W$638,MOD(((4-1)*$N$627+9)-1,10)+1,INT((((4-1)*$N$627+9)-1)/10)+1)="","",INDEX($P$629:$W$638,MOD(((4-1)*$N$627+9)-1,10)+1,INT((((4-1)*$N$627+9)-1)/10)+1)))))</f>
        <v/>
      </c>
      <c r="M632" s="539">
        <f>IF($N$629="","",IF(OR(ISTEXT($N$627),ISTEXT($N$628),ISTEXT($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IF(OR($D$627="",$G$627=""),"",IF($D$627="Round",IF(5=1,"Axis 1 (0°)",IF(5=2,"Axis 2 (90°)","")),IF(ISTEXT($N$628),"",IF(5&gt;$N$628,"",IF(ISTEXT($I$627),"",ROUND((5-0.5)*$I$627/$N$628,1))))))</f>
        <v/>
      </c>
      <c r="C633" s="538" t="n"/>
      <c r="D633" s="539">
        <f>IF($N$629="","",IF(OR(ISTEXT($N$627),ISTEXT($N$628),ISTEXT($N$629)),"",IF(OR(1&gt;$N$627,5&gt;$N$628,((5-1)*$N$627+1)&gt;$N$629),"",IF(INDEX($P$629:$W$638,MOD(((5-1)*$N$627+1)-1,10)+1,INT((((5-1)*$N$627+1)-1)/10)+1)="","",INDEX($P$629:$W$638,MOD(((5-1)*$N$627+1)-1,10)+1,INT((((5-1)*$N$627+1)-1)/10)+1)))))</f>
        <v/>
      </c>
      <c r="E633" s="539">
        <f>IF($N$629="","",IF(OR(ISTEXT($N$627),ISTEXT($N$628),ISTEXT($N$629)),"",IF(OR(2&gt;$N$627,5&gt;$N$628,((5-1)*$N$627+2)&gt;$N$629),"",IF(INDEX($P$629:$W$638,MOD(((5-1)*$N$627+2)-1,10)+1,INT((((5-1)*$N$627+2)-1)/10)+1)="","",INDEX($P$629:$W$638,MOD(((5-1)*$N$627+2)-1,10)+1,INT((((5-1)*$N$627+2)-1)/10)+1)))))</f>
        <v/>
      </c>
      <c r="F633" s="539">
        <f>IF($N$629="","",IF(OR(ISTEXT($N$627),ISTEXT($N$628),ISTEXT($N$629)),"",IF(OR(3&gt;$N$627,5&gt;$N$628,((5-1)*$N$627+3)&gt;$N$629),"",IF(INDEX($P$629:$W$638,MOD(((5-1)*$N$627+3)-1,10)+1,INT((((5-1)*$N$627+3)-1)/10)+1)="","",INDEX($P$629:$W$638,MOD(((5-1)*$N$627+3)-1,10)+1,INT((((5-1)*$N$627+3)-1)/10)+1)))))</f>
        <v/>
      </c>
      <c r="G633" s="539">
        <f>IF($N$629="","",IF(OR(ISTEXT($N$627),ISTEXT($N$628),ISTEXT($N$629)),"",IF(OR(4&gt;$N$627,5&gt;$N$628,((5-1)*$N$627+4)&gt;$N$629),"",IF(INDEX($P$629:$W$638,MOD(((5-1)*$N$627+4)-1,10)+1,INT((((5-1)*$N$627+4)-1)/10)+1)="","",INDEX($P$629:$W$638,MOD(((5-1)*$N$627+4)-1,10)+1,INT((((5-1)*$N$627+4)-1)/10)+1)))))</f>
        <v/>
      </c>
      <c r="H633" s="539">
        <f>IF($N$629="","",IF(OR(ISTEXT($N$627),ISTEXT($N$628),ISTEXT($N$629)),"",IF(OR(5&gt;$N$627,5&gt;$N$628,((5-1)*$N$627+5)&gt;$N$629),"",IF(INDEX($P$629:$W$638,MOD(((5-1)*$N$627+5)-1,10)+1,INT((((5-1)*$N$627+5)-1)/10)+1)="","",INDEX($P$629:$W$638,MOD(((5-1)*$N$627+5)-1,10)+1,INT((((5-1)*$N$627+5)-1)/10)+1)))))</f>
        <v/>
      </c>
      <c r="I633" s="539">
        <f>IF($N$629="","",IF(OR(ISTEXT($N$627),ISTEXT($N$628),ISTEXT($N$629)),"",IF(OR(6&gt;$N$627,5&gt;$N$628,((5-1)*$N$627+6)&gt;$N$629),"",IF(INDEX($P$629:$W$638,MOD(((5-1)*$N$627+6)-1,10)+1,INT((((5-1)*$N$627+6)-1)/10)+1)="","",INDEX($P$629:$W$638,MOD(((5-1)*$N$627+6)-1,10)+1,INT((((5-1)*$N$627+6)-1)/10)+1)))))</f>
        <v/>
      </c>
      <c r="J633" s="539">
        <f>IF($N$629="","",IF(OR(ISTEXT($N$627),ISTEXT($N$628),ISTEXT($N$629)),"",IF(OR(7&gt;$N$627,5&gt;$N$628,((5-1)*$N$627+7)&gt;$N$629),"",IF(INDEX($P$629:$W$638,MOD(((5-1)*$N$627+7)-1,10)+1,INT((((5-1)*$N$627+7)-1)/10)+1)="","",INDEX($P$629:$W$638,MOD(((5-1)*$N$627+7)-1,10)+1,INT((((5-1)*$N$627+7)-1)/10)+1)))))</f>
        <v/>
      </c>
      <c r="K633" s="539">
        <f>IF($N$629="","",IF(OR(ISTEXT($N$627),ISTEXT($N$628),ISTEXT($N$629)),"",IF(OR(8&gt;$N$627,5&gt;$N$628,((5-1)*$N$627+8)&gt;$N$629),"",IF(INDEX($P$629:$W$638,MOD(((5-1)*$N$627+8)-1,10)+1,INT((((5-1)*$N$627+8)-1)/10)+1)="","",INDEX($P$629:$W$638,MOD(((5-1)*$N$627+8)-1,10)+1,INT((((5-1)*$N$627+8)-1)/10)+1)))))</f>
        <v/>
      </c>
      <c r="L633" s="539">
        <f>IF($N$629="","",IF(OR(ISTEXT($N$627),ISTEXT($N$628),ISTEXT($N$629)),"",IF(OR(9&gt;$N$627,5&gt;$N$628,((5-1)*$N$627+9)&gt;$N$629),"",IF(INDEX($P$629:$W$638,MOD(((5-1)*$N$627+9)-1,10)+1,INT((((5-1)*$N$627+9)-1)/10)+1)="","",INDEX($P$629:$W$638,MOD(((5-1)*$N$627+9)-1,10)+1,INT((((5-1)*$N$627+9)-1)/10)+1)))))</f>
        <v/>
      </c>
      <c r="M633" s="539">
        <f>IF($N$629="","",IF(OR(ISTEXT($N$627),ISTEXT($N$628),ISTEXT($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IF(OR($D$627="",$G$627=""),"",IF($D$627="Round",IF(6=1,"Axis 1 (0°)",IF(6=2,"Axis 2 (90°)","")),IF(ISTEXT($N$628),"",IF(6&gt;$N$628,"",IF(ISTEXT($I$627),"",ROUND((6-0.5)*$I$627/$N$628,1))))))</f>
        <v/>
      </c>
      <c r="C634" s="538" t="n"/>
      <c r="D634" s="539">
        <f>IF($N$629="","",IF(OR(ISTEXT($N$627),ISTEXT($N$628),ISTEXT($N$629)),"",IF(OR(1&gt;$N$627,6&gt;$N$628,((6-1)*$N$627+1)&gt;$N$629),"",IF(INDEX($P$629:$W$638,MOD(((6-1)*$N$627+1)-1,10)+1,INT((((6-1)*$N$627+1)-1)/10)+1)="","",INDEX($P$629:$W$638,MOD(((6-1)*$N$627+1)-1,10)+1,INT((((6-1)*$N$627+1)-1)/10)+1)))))</f>
        <v/>
      </c>
      <c r="E634" s="539">
        <f>IF($N$629="","",IF(OR(ISTEXT($N$627),ISTEXT($N$628),ISTEXT($N$629)),"",IF(OR(2&gt;$N$627,6&gt;$N$628,((6-1)*$N$627+2)&gt;$N$629),"",IF(INDEX($P$629:$W$638,MOD(((6-1)*$N$627+2)-1,10)+1,INT((((6-1)*$N$627+2)-1)/10)+1)="","",INDEX($P$629:$W$638,MOD(((6-1)*$N$627+2)-1,10)+1,INT((((6-1)*$N$627+2)-1)/10)+1)))))</f>
        <v/>
      </c>
      <c r="F634" s="539">
        <f>IF($N$629="","",IF(OR(ISTEXT($N$627),ISTEXT($N$628),ISTEXT($N$629)),"",IF(OR(3&gt;$N$627,6&gt;$N$628,((6-1)*$N$627+3)&gt;$N$629),"",IF(INDEX($P$629:$W$638,MOD(((6-1)*$N$627+3)-1,10)+1,INT((((6-1)*$N$627+3)-1)/10)+1)="","",INDEX($P$629:$W$638,MOD(((6-1)*$N$627+3)-1,10)+1,INT((((6-1)*$N$627+3)-1)/10)+1)))))</f>
        <v/>
      </c>
      <c r="G634" s="539">
        <f>IF($N$629="","",IF(OR(ISTEXT($N$627),ISTEXT($N$628),ISTEXT($N$629)),"",IF(OR(4&gt;$N$627,6&gt;$N$628,((6-1)*$N$627+4)&gt;$N$629),"",IF(INDEX($P$629:$W$638,MOD(((6-1)*$N$627+4)-1,10)+1,INT((((6-1)*$N$627+4)-1)/10)+1)="","",INDEX($P$629:$W$638,MOD(((6-1)*$N$627+4)-1,10)+1,INT((((6-1)*$N$627+4)-1)/10)+1)))))</f>
        <v/>
      </c>
      <c r="H634" s="539">
        <f>IF($N$629="","",IF(OR(ISTEXT($N$627),ISTEXT($N$628),ISTEXT($N$629)),"",IF(OR(5&gt;$N$627,6&gt;$N$628,((6-1)*$N$627+5)&gt;$N$629),"",IF(INDEX($P$629:$W$638,MOD(((6-1)*$N$627+5)-1,10)+1,INT((((6-1)*$N$627+5)-1)/10)+1)="","",INDEX($P$629:$W$638,MOD(((6-1)*$N$627+5)-1,10)+1,INT((((6-1)*$N$627+5)-1)/10)+1)))))</f>
        <v/>
      </c>
      <c r="I634" s="539">
        <f>IF($N$629="","",IF(OR(ISTEXT($N$627),ISTEXT($N$628),ISTEXT($N$629)),"",IF(OR(6&gt;$N$627,6&gt;$N$628,((6-1)*$N$627+6)&gt;$N$629),"",IF(INDEX($P$629:$W$638,MOD(((6-1)*$N$627+6)-1,10)+1,INT((((6-1)*$N$627+6)-1)/10)+1)="","",INDEX($P$629:$W$638,MOD(((6-1)*$N$627+6)-1,10)+1,INT((((6-1)*$N$627+6)-1)/10)+1)))))</f>
        <v/>
      </c>
      <c r="J634" s="539">
        <f>IF($N$629="","",IF(OR(ISTEXT($N$627),ISTEXT($N$628),ISTEXT($N$629)),"",IF(OR(7&gt;$N$627,6&gt;$N$628,((6-1)*$N$627+7)&gt;$N$629),"",IF(INDEX($P$629:$W$638,MOD(((6-1)*$N$627+7)-1,10)+1,INT((((6-1)*$N$627+7)-1)/10)+1)="","",INDEX($P$629:$W$638,MOD(((6-1)*$N$627+7)-1,10)+1,INT((((6-1)*$N$627+7)-1)/10)+1)))))</f>
        <v/>
      </c>
      <c r="K634" s="539">
        <f>IF($N$629="","",IF(OR(ISTEXT($N$627),ISTEXT($N$628),ISTEXT($N$629)),"",IF(OR(8&gt;$N$627,6&gt;$N$628,((6-1)*$N$627+8)&gt;$N$629),"",IF(INDEX($P$629:$W$638,MOD(((6-1)*$N$627+8)-1,10)+1,INT((((6-1)*$N$627+8)-1)/10)+1)="","",INDEX($P$629:$W$638,MOD(((6-1)*$N$627+8)-1,10)+1,INT((((6-1)*$N$627+8)-1)/10)+1)))))</f>
        <v/>
      </c>
      <c r="L634" s="539">
        <f>IF($N$629="","",IF(OR(ISTEXT($N$627),ISTEXT($N$628),ISTEXT($N$629)),"",IF(OR(9&gt;$N$627,6&gt;$N$628,((6-1)*$N$627+9)&gt;$N$629),"",IF(INDEX($P$629:$W$638,MOD(((6-1)*$N$627+9)-1,10)+1,INT((((6-1)*$N$627+9)-1)/10)+1)="","",INDEX($P$629:$W$638,MOD(((6-1)*$N$627+9)-1,10)+1,INT((((6-1)*$N$627+9)-1)/10)+1)))))</f>
        <v/>
      </c>
      <c r="M634" s="539">
        <f>IF($N$629="","",IF(OR(ISTEXT($N$627),ISTEXT($N$628),ISTEXT($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IF(OR($D$627="",$G$627=""),"",IF($D$627="Round",IF(7=1,"Axis 1 (0°)",IF(7=2,"Axis 2 (90°)","")),IF(ISTEXT($N$628),"",IF(7&gt;$N$628,"",IF(ISTEXT($I$627),"",ROUND((7-0.5)*$I$627/$N$628,1))))))</f>
        <v/>
      </c>
      <c r="C635" s="538" t="n"/>
      <c r="D635" s="539">
        <f>IF($N$629="","",IF(OR(ISTEXT($N$627),ISTEXT($N$628),ISTEXT($N$629)),"",IF(OR(1&gt;$N$627,7&gt;$N$628,((7-1)*$N$627+1)&gt;$N$629),"",IF(INDEX($P$629:$W$638,MOD(((7-1)*$N$627+1)-1,10)+1,INT((((7-1)*$N$627+1)-1)/10)+1)="","",INDEX($P$629:$W$638,MOD(((7-1)*$N$627+1)-1,10)+1,INT((((7-1)*$N$627+1)-1)/10)+1)))))</f>
        <v/>
      </c>
      <c r="E635" s="539">
        <f>IF($N$629="","",IF(OR(ISTEXT($N$627),ISTEXT($N$628),ISTEXT($N$629)),"",IF(OR(2&gt;$N$627,7&gt;$N$628,((7-1)*$N$627+2)&gt;$N$629),"",IF(INDEX($P$629:$W$638,MOD(((7-1)*$N$627+2)-1,10)+1,INT((((7-1)*$N$627+2)-1)/10)+1)="","",INDEX($P$629:$W$638,MOD(((7-1)*$N$627+2)-1,10)+1,INT((((7-1)*$N$627+2)-1)/10)+1)))))</f>
        <v/>
      </c>
      <c r="F635" s="539">
        <f>IF($N$629="","",IF(OR(ISTEXT($N$627),ISTEXT($N$628),ISTEXT($N$629)),"",IF(OR(3&gt;$N$627,7&gt;$N$628,((7-1)*$N$627+3)&gt;$N$629),"",IF(INDEX($P$629:$W$638,MOD(((7-1)*$N$627+3)-1,10)+1,INT((((7-1)*$N$627+3)-1)/10)+1)="","",INDEX($P$629:$W$638,MOD(((7-1)*$N$627+3)-1,10)+1,INT((((7-1)*$N$627+3)-1)/10)+1)))))</f>
        <v/>
      </c>
      <c r="G635" s="539">
        <f>IF($N$629="","",IF(OR(ISTEXT($N$627),ISTEXT($N$628),ISTEXT($N$629)),"",IF(OR(4&gt;$N$627,7&gt;$N$628,((7-1)*$N$627+4)&gt;$N$629),"",IF(INDEX($P$629:$W$638,MOD(((7-1)*$N$627+4)-1,10)+1,INT((((7-1)*$N$627+4)-1)/10)+1)="","",INDEX($P$629:$W$638,MOD(((7-1)*$N$627+4)-1,10)+1,INT((((7-1)*$N$627+4)-1)/10)+1)))))</f>
        <v/>
      </c>
      <c r="H635" s="539">
        <f>IF($N$629="","",IF(OR(ISTEXT($N$627),ISTEXT($N$628),ISTEXT($N$629)),"",IF(OR(5&gt;$N$627,7&gt;$N$628,((7-1)*$N$627+5)&gt;$N$629),"",IF(INDEX($P$629:$W$638,MOD(((7-1)*$N$627+5)-1,10)+1,INT((((7-1)*$N$627+5)-1)/10)+1)="","",INDEX($P$629:$W$638,MOD(((7-1)*$N$627+5)-1,10)+1,INT((((7-1)*$N$627+5)-1)/10)+1)))))</f>
        <v/>
      </c>
      <c r="I635" s="539">
        <f>IF($N$629="","",IF(OR(ISTEXT($N$627),ISTEXT($N$628),ISTEXT($N$629)),"",IF(OR(6&gt;$N$627,7&gt;$N$628,((7-1)*$N$627+6)&gt;$N$629),"",IF(INDEX($P$629:$W$638,MOD(((7-1)*$N$627+6)-1,10)+1,INT((((7-1)*$N$627+6)-1)/10)+1)="","",INDEX($P$629:$W$638,MOD(((7-1)*$N$627+6)-1,10)+1,INT((((7-1)*$N$627+6)-1)/10)+1)))))</f>
        <v/>
      </c>
      <c r="J635" s="539">
        <f>IF($N$629="","",IF(OR(ISTEXT($N$627),ISTEXT($N$628),ISTEXT($N$629)),"",IF(OR(7&gt;$N$627,7&gt;$N$628,((7-1)*$N$627+7)&gt;$N$629),"",IF(INDEX($P$629:$W$638,MOD(((7-1)*$N$627+7)-1,10)+1,INT((((7-1)*$N$627+7)-1)/10)+1)="","",INDEX($P$629:$W$638,MOD(((7-1)*$N$627+7)-1,10)+1,INT((((7-1)*$N$627+7)-1)/10)+1)))))</f>
        <v/>
      </c>
      <c r="K635" s="539">
        <f>IF($N$629="","",IF(OR(ISTEXT($N$627),ISTEXT($N$628),ISTEXT($N$629)),"",IF(OR(8&gt;$N$627,7&gt;$N$628,((7-1)*$N$627+8)&gt;$N$629),"",IF(INDEX($P$629:$W$638,MOD(((7-1)*$N$627+8)-1,10)+1,INT((((7-1)*$N$627+8)-1)/10)+1)="","",INDEX($P$629:$W$638,MOD(((7-1)*$N$627+8)-1,10)+1,INT((((7-1)*$N$627+8)-1)/10)+1)))))</f>
        <v/>
      </c>
      <c r="L635" s="539">
        <f>IF($N$629="","",IF(OR(ISTEXT($N$627),ISTEXT($N$628),ISTEXT($N$629)),"",IF(OR(9&gt;$N$627,7&gt;$N$628,((7-1)*$N$627+9)&gt;$N$629),"",IF(INDEX($P$629:$W$638,MOD(((7-1)*$N$627+9)-1,10)+1,INT((((7-1)*$N$627+9)-1)/10)+1)="","",INDEX($P$629:$W$638,MOD(((7-1)*$N$627+9)-1,10)+1,INT((((7-1)*$N$627+9)-1)/10)+1)))))</f>
        <v/>
      </c>
      <c r="M635" s="539">
        <f>IF($N$629="","",IF(OR(ISTEXT($N$627),ISTEXT($N$628),ISTEXT($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IF(OR($D$627="",$G$627=""),"",IF($D$627="Round",IF(8=1,"Axis 1 (0°)",IF(8=2,"Axis 2 (90°)","")),IF(ISTEXT($N$628),"",IF(8&gt;$N$628,"",IF(ISTEXT($I$627),"",ROUND((8-0.5)*$I$627/$N$628,1))))))</f>
        <v/>
      </c>
      <c r="C636" s="538" t="n"/>
      <c r="D636" s="539">
        <f>IF($N$629="","",IF(OR(ISTEXT($N$627),ISTEXT($N$628),ISTEXT($N$629)),"",IF(OR(1&gt;$N$627,8&gt;$N$628,((8-1)*$N$627+1)&gt;$N$629),"",IF(INDEX($P$629:$W$638,MOD(((8-1)*$N$627+1)-1,10)+1,INT((((8-1)*$N$627+1)-1)/10)+1)="","",INDEX($P$629:$W$638,MOD(((8-1)*$N$627+1)-1,10)+1,INT((((8-1)*$N$627+1)-1)/10)+1)))))</f>
        <v/>
      </c>
      <c r="E636" s="539">
        <f>IF($N$629="","",IF(OR(ISTEXT($N$627),ISTEXT($N$628),ISTEXT($N$629)),"",IF(OR(2&gt;$N$627,8&gt;$N$628,((8-1)*$N$627+2)&gt;$N$629),"",IF(INDEX($P$629:$W$638,MOD(((8-1)*$N$627+2)-1,10)+1,INT((((8-1)*$N$627+2)-1)/10)+1)="","",INDEX($P$629:$W$638,MOD(((8-1)*$N$627+2)-1,10)+1,INT((((8-1)*$N$627+2)-1)/10)+1)))))</f>
        <v/>
      </c>
      <c r="F636" s="539">
        <f>IF($N$629="","",IF(OR(ISTEXT($N$627),ISTEXT($N$628),ISTEXT($N$629)),"",IF(OR(3&gt;$N$627,8&gt;$N$628,((8-1)*$N$627+3)&gt;$N$629),"",IF(INDEX($P$629:$W$638,MOD(((8-1)*$N$627+3)-1,10)+1,INT((((8-1)*$N$627+3)-1)/10)+1)="","",INDEX($P$629:$W$638,MOD(((8-1)*$N$627+3)-1,10)+1,INT((((8-1)*$N$627+3)-1)/10)+1)))))</f>
        <v/>
      </c>
      <c r="G636" s="539">
        <f>IF($N$629="","",IF(OR(ISTEXT($N$627),ISTEXT($N$628),ISTEXT($N$629)),"",IF(OR(4&gt;$N$627,8&gt;$N$628,((8-1)*$N$627+4)&gt;$N$629),"",IF(INDEX($P$629:$W$638,MOD(((8-1)*$N$627+4)-1,10)+1,INT((((8-1)*$N$627+4)-1)/10)+1)="","",INDEX($P$629:$W$638,MOD(((8-1)*$N$627+4)-1,10)+1,INT((((8-1)*$N$627+4)-1)/10)+1)))))</f>
        <v/>
      </c>
      <c r="H636" s="539">
        <f>IF($N$629="","",IF(OR(ISTEXT($N$627),ISTEXT($N$628),ISTEXT($N$629)),"",IF(OR(5&gt;$N$627,8&gt;$N$628,((8-1)*$N$627+5)&gt;$N$629),"",IF(INDEX($P$629:$W$638,MOD(((8-1)*$N$627+5)-1,10)+1,INT((((8-1)*$N$627+5)-1)/10)+1)="","",INDEX($P$629:$W$638,MOD(((8-1)*$N$627+5)-1,10)+1,INT((((8-1)*$N$627+5)-1)/10)+1)))))</f>
        <v/>
      </c>
      <c r="I636" s="539">
        <f>IF($N$629="","",IF(OR(ISTEXT($N$627),ISTEXT($N$628),ISTEXT($N$629)),"",IF(OR(6&gt;$N$627,8&gt;$N$628,((8-1)*$N$627+6)&gt;$N$629),"",IF(INDEX($P$629:$W$638,MOD(((8-1)*$N$627+6)-1,10)+1,INT((((8-1)*$N$627+6)-1)/10)+1)="","",INDEX($P$629:$W$638,MOD(((8-1)*$N$627+6)-1,10)+1,INT((((8-1)*$N$627+6)-1)/10)+1)))))</f>
        <v/>
      </c>
      <c r="J636" s="539">
        <f>IF($N$629="","",IF(OR(ISTEXT($N$627),ISTEXT($N$628),ISTEXT($N$629)),"",IF(OR(7&gt;$N$627,8&gt;$N$628,((8-1)*$N$627+7)&gt;$N$629),"",IF(INDEX($P$629:$W$638,MOD(((8-1)*$N$627+7)-1,10)+1,INT((((8-1)*$N$627+7)-1)/10)+1)="","",INDEX($P$629:$W$638,MOD(((8-1)*$N$627+7)-1,10)+1,INT((((8-1)*$N$627+7)-1)/10)+1)))))</f>
        <v/>
      </c>
      <c r="K636" s="539">
        <f>IF($N$629="","",IF(OR(ISTEXT($N$627),ISTEXT($N$628),ISTEXT($N$629)),"",IF(OR(8&gt;$N$627,8&gt;$N$628,((8-1)*$N$627+8)&gt;$N$629),"",IF(INDEX($P$629:$W$638,MOD(((8-1)*$N$627+8)-1,10)+1,INT((((8-1)*$N$627+8)-1)/10)+1)="","",INDEX($P$629:$W$638,MOD(((8-1)*$N$627+8)-1,10)+1,INT((((8-1)*$N$627+8)-1)/10)+1)))))</f>
        <v/>
      </c>
      <c r="L636" s="539">
        <f>IF($N$629="","",IF(OR(ISTEXT($N$627),ISTEXT($N$628),ISTEXT($N$629)),"",IF(OR(9&gt;$N$627,8&gt;$N$628,((8-1)*$N$627+9)&gt;$N$629),"",IF(INDEX($P$629:$W$638,MOD(((8-1)*$N$627+9)-1,10)+1,INT((((8-1)*$N$627+9)-1)/10)+1)="","",INDEX($P$629:$W$638,MOD(((8-1)*$N$627+9)-1,10)+1,INT((((8-1)*$N$627+9)-1)/10)+1)))))</f>
        <v/>
      </c>
      <c r="M636" s="539">
        <f>IF($N$629="","",IF(OR(ISTEXT($N$627),ISTEXT($N$628),ISTEXT($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IF($G$646="","",IF($D$646="Round",$G$646&amp;""" dia",$G$646&amp;""" x "&amp;$I$646&amp;""""))</f>
        <v/>
      </c>
      <c r="G644" s="173" t="n"/>
      <c r="H644" s="525">
        <f>IF(OR($D$646="",$G$646=""),"",IF($D$646="Round",IF(ISTEXT($G$646),"",ROUND(PI()*(($G$646-2*N($K$646))/2)^2/144,3)),IF($I$646="","",IF(OR(ISTEXT($G$646),ISTEXT($I$646)),"",ROUND(($G$646-2*N($K$646))*($I$646-2*N($K$646))/144,3)))))</f>
        <v/>
      </c>
      <c r="I644" s="189" t="n"/>
      <c r="J644" s="189" t="n"/>
      <c r="K644" s="189">
        <f>IF(N(J644)*N(H644)=0,"",ROUND(N(J644)*N(H644),0))</f>
        <v/>
      </c>
      <c r="L644" s="189">
        <f>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IF($N$646="","",IF($D$646="Round",$N$646&amp;" x 2 axes",IF($N$647="","",$N$646&amp;" x "&amp;$N$647)))</f>
        <v/>
      </c>
      <c r="N646" s="534">
        <f>IF(OR($D$646="",$G$646=""),"",IF($D$646="Round",IF(ISTEXT($G$646),"",IF($G$646&lt;=9,6,IF($G$646&lt;=12,8,10))),IF(ISTEXT($G$646),"",IF($G$646&lt;12,2,MIN(10,MAX(3,ROUNDUP($G$646/6,0)))))))</f>
        <v/>
      </c>
      <c r="P646" s="473" t="inlineStr">
        <is>
          <t>Quick entry – type readings in order (row by row of the grid), down this column then the next:</t>
        </is>
      </c>
    </row>
    <row r="647" ht="13.35" customHeight="1" s="162">
      <c r="B647" s="535" t="inlineStr">
        <is>
          <t>Depth↓ Pos→ (in)</t>
        </is>
      </c>
      <c r="C647" s="414" t="n"/>
      <c r="D647" s="535">
        <f>IF(ISTEXT($N$646),"",IF(OR($D$646="",$G$646="",1&gt;$N$646),"",IF($D$646="Round",IF(ISTEXT($G$646),"",ROUND(IF(1&lt;=$N$646/2,$G$646/2*(1-SQRT(($N$646-2*1+1)/$N$646)),$G$646-$G$646/2*(1-SQRT(($N$646-2*($N$646-1+1)+1)/$N$646))),1)),IF(ISTEXT($G$646),"",ROUND((1-0.5)*$G$646/$N$646,1)))))</f>
        <v/>
      </c>
      <c r="E647" s="535">
        <f>IF(ISTEXT($N$646),"",IF(OR($D$646="",$G$646="",2&gt;$N$646),"",IF($D$646="Round",IF(ISTEXT($G$646),"",ROUND(IF(2&lt;=$N$646/2,$G$646/2*(1-SQRT(($N$646-2*2+1)/$N$646)),$G$646-$G$646/2*(1-SQRT(($N$646-2*($N$646-2+1)+1)/$N$646))),1)),IF(ISTEXT($G$646),"",ROUND((2-0.5)*$G$646/$N$646,1)))))</f>
        <v/>
      </c>
      <c r="F647" s="535">
        <f>IF(ISTEXT($N$646),"",IF(OR($D$646="",$G$646="",3&gt;$N$646),"",IF($D$646="Round",IF(ISTEXT($G$646),"",ROUND(IF(3&lt;=$N$646/2,$G$646/2*(1-SQRT(($N$646-2*3+1)/$N$646)),$G$646-$G$646/2*(1-SQRT(($N$646-2*($N$646-3+1)+1)/$N$646))),1)),IF(ISTEXT($G$646),"",ROUND((3-0.5)*$G$646/$N$646,1)))))</f>
        <v/>
      </c>
      <c r="G647" s="535">
        <f>IF(ISTEXT($N$646),"",IF(OR($D$646="",$G$646="",4&gt;$N$646),"",IF($D$646="Round",IF(ISTEXT($G$646),"",ROUND(IF(4&lt;=$N$646/2,$G$646/2*(1-SQRT(($N$646-2*4+1)/$N$646)),$G$646-$G$646/2*(1-SQRT(($N$646-2*($N$646-4+1)+1)/$N$646))),1)),IF(ISTEXT($G$646),"",ROUND((4-0.5)*$G$646/$N$646,1)))))</f>
        <v/>
      </c>
      <c r="H647" s="535">
        <f>IF(ISTEXT($N$646),"",IF(OR($D$646="",$G$646="",5&gt;$N$646),"",IF($D$646="Round",IF(ISTEXT($G$646),"",ROUND(IF(5&lt;=$N$646/2,$G$646/2*(1-SQRT(($N$646-2*5+1)/$N$646)),$G$646-$G$646/2*(1-SQRT(($N$646-2*($N$646-5+1)+1)/$N$646))),1)),IF(ISTEXT($G$646),"",ROUND((5-0.5)*$G$646/$N$646,1)))))</f>
        <v/>
      </c>
      <c r="I647" s="535">
        <f>IF(ISTEXT($N$646),"",IF(OR($D$646="",$G$646="",6&gt;$N$646),"",IF($D$646="Round",IF(ISTEXT($G$646),"",ROUND(IF(6&lt;=$N$646/2,$G$646/2*(1-SQRT(($N$646-2*6+1)/$N$646)),$G$646-$G$646/2*(1-SQRT(($N$646-2*($N$646-6+1)+1)/$N$646))),1)),IF(ISTEXT($G$646),"",ROUND((6-0.5)*$G$646/$N$646,1)))))</f>
        <v/>
      </c>
      <c r="J647" s="535">
        <f>IF(ISTEXT($N$646),"",IF(OR($D$646="",$G$646="",7&gt;$N$646),"",IF($D$646="Round",IF(ISTEXT($G$646),"",ROUND(IF(7&lt;=$N$646/2,$G$646/2*(1-SQRT(($N$646-2*7+1)/$N$646)),$G$646-$G$646/2*(1-SQRT(($N$646-2*($N$646-7+1)+1)/$N$646))),1)),IF(ISTEXT($G$646),"",ROUND((7-0.5)*$G$646/$N$646,1)))))</f>
        <v/>
      </c>
      <c r="K647" s="535">
        <f>IF(ISTEXT($N$646),"",IF(OR($D$646="",$G$646="",8&gt;$N$646),"",IF($D$646="Round",IF(ISTEXT($G$646),"",ROUND(IF(8&lt;=$N$646/2,$G$646/2*(1-SQRT(($N$646-2*8+1)/$N$646)),$G$646-$G$646/2*(1-SQRT(($N$646-2*($N$646-8+1)+1)/$N$646))),1)),IF(ISTEXT($G$646),"",ROUND((8-0.5)*$G$646/$N$646,1)))))</f>
        <v/>
      </c>
      <c r="L647" s="535">
        <f>IF(ISTEXT($N$646),"",IF(OR($D$646="",$G$646="",9&gt;$N$646),"",IF($D$646="Round",IF(ISTEXT($G$646),"",ROUND(IF(9&lt;=$N$646/2,$G$646/2*(1-SQRT(($N$646-2*9+1)/$N$646)),$G$646-$G$646/2*(1-SQRT(($N$646-2*($N$646-9+1)+1)/$N$646))),1)),IF(ISTEXT($G$646),"",ROUND((9-0.5)*$G$646/$N$646,1)))))</f>
        <v/>
      </c>
      <c r="M647" s="535">
        <f>IF(ISTEXT($N$646),"",IF(OR($D$646="",$G$646="",10&gt;$N$646),"",IF($D$646="Round",IF(ISTEXT($G$646),"",ROUND(IF(10&lt;=$N$646/2,$G$646/2*(1-SQRT(($N$646-2*10+1)/$N$646)),$G$646-$G$646/2*(1-SQRT(($N$646-2*($N$646-10+1)+1)/$N$646))),1)),IF(ISTEXT($G$646),"",ROUND((10-0.5)*$G$646/$N$646,1)))))</f>
        <v/>
      </c>
      <c r="N647" s="534">
        <f>IF(OR($D$646="",$G$646=""),"",IF($D$646="Round",2,IF($I$646="","",IF(ISTEXT($I$646),"",IF($I$646&lt;12,2,MIN(8,MAX(3,ROUNDUP($I$646/6,0))))))))</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IF(OR($D$646="",$G$646=""),"",IF($D$646="Round",IF(1=1,"Axis 1 (0°)",IF(1=2,"Axis 2 (90°)","")),IF(ISTEXT($N$647),"",IF(1&gt;$N$647,"",IF(ISTEXT($I$646),"",ROUND((1-0.5)*$I$646/$N$647,1))))))</f>
        <v/>
      </c>
      <c r="C648" s="538" t="n"/>
      <c r="D648" s="539">
        <f>IF($N$648="","",IF(OR(ISTEXT($N$646),ISTEXT($N$647),ISTEXT($N$648)),"",IF(OR(1&gt;$N$646,1&gt;$N$647,((1-1)*$N$646+1)&gt;$N$648),"",IF(INDEX($P$648:$W$657,MOD(((1-1)*$N$646+1)-1,10)+1,INT((((1-1)*$N$646+1)-1)/10)+1)="","",INDEX($P$648:$W$657,MOD(((1-1)*$N$646+1)-1,10)+1,INT((((1-1)*$N$646+1)-1)/10)+1)))))</f>
        <v/>
      </c>
      <c r="E648" s="539">
        <f>IF($N$648="","",IF(OR(ISTEXT($N$646),ISTEXT($N$647),ISTEXT($N$648)),"",IF(OR(2&gt;$N$646,1&gt;$N$647,((1-1)*$N$646+2)&gt;$N$648),"",IF(INDEX($P$648:$W$657,MOD(((1-1)*$N$646+2)-1,10)+1,INT((((1-1)*$N$646+2)-1)/10)+1)="","",INDEX($P$648:$W$657,MOD(((1-1)*$N$646+2)-1,10)+1,INT((((1-1)*$N$646+2)-1)/10)+1)))))</f>
        <v/>
      </c>
      <c r="F648" s="539">
        <f>IF($N$648="","",IF(OR(ISTEXT($N$646),ISTEXT($N$647),ISTEXT($N$648)),"",IF(OR(3&gt;$N$646,1&gt;$N$647,((1-1)*$N$646+3)&gt;$N$648),"",IF(INDEX($P$648:$W$657,MOD(((1-1)*$N$646+3)-1,10)+1,INT((((1-1)*$N$646+3)-1)/10)+1)="","",INDEX($P$648:$W$657,MOD(((1-1)*$N$646+3)-1,10)+1,INT((((1-1)*$N$646+3)-1)/10)+1)))))</f>
        <v/>
      </c>
      <c r="G648" s="539">
        <f>IF($N$648="","",IF(OR(ISTEXT($N$646),ISTEXT($N$647),ISTEXT($N$648)),"",IF(OR(4&gt;$N$646,1&gt;$N$647,((1-1)*$N$646+4)&gt;$N$648),"",IF(INDEX($P$648:$W$657,MOD(((1-1)*$N$646+4)-1,10)+1,INT((((1-1)*$N$646+4)-1)/10)+1)="","",INDEX($P$648:$W$657,MOD(((1-1)*$N$646+4)-1,10)+1,INT((((1-1)*$N$646+4)-1)/10)+1)))))</f>
        <v/>
      </c>
      <c r="H648" s="539">
        <f>IF($N$648="","",IF(OR(ISTEXT($N$646),ISTEXT($N$647),ISTEXT($N$648)),"",IF(OR(5&gt;$N$646,1&gt;$N$647,((1-1)*$N$646+5)&gt;$N$648),"",IF(INDEX($P$648:$W$657,MOD(((1-1)*$N$646+5)-1,10)+1,INT((((1-1)*$N$646+5)-1)/10)+1)="","",INDEX($P$648:$W$657,MOD(((1-1)*$N$646+5)-1,10)+1,INT((((1-1)*$N$646+5)-1)/10)+1)))))</f>
        <v/>
      </c>
      <c r="I648" s="539">
        <f>IF($N$648="","",IF(OR(ISTEXT($N$646),ISTEXT($N$647),ISTEXT($N$648)),"",IF(OR(6&gt;$N$646,1&gt;$N$647,((1-1)*$N$646+6)&gt;$N$648),"",IF(INDEX($P$648:$W$657,MOD(((1-1)*$N$646+6)-1,10)+1,INT((((1-1)*$N$646+6)-1)/10)+1)="","",INDEX($P$648:$W$657,MOD(((1-1)*$N$646+6)-1,10)+1,INT((((1-1)*$N$646+6)-1)/10)+1)))))</f>
        <v/>
      </c>
      <c r="J648" s="539">
        <f>IF($N$648="","",IF(OR(ISTEXT($N$646),ISTEXT($N$647),ISTEXT($N$648)),"",IF(OR(7&gt;$N$646,1&gt;$N$647,((1-1)*$N$646+7)&gt;$N$648),"",IF(INDEX($P$648:$W$657,MOD(((1-1)*$N$646+7)-1,10)+1,INT((((1-1)*$N$646+7)-1)/10)+1)="","",INDEX($P$648:$W$657,MOD(((1-1)*$N$646+7)-1,10)+1,INT((((1-1)*$N$646+7)-1)/10)+1)))))</f>
        <v/>
      </c>
      <c r="K648" s="539">
        <f>IF($N$648="","",IF(OR(ISTEXT($N$646),ISTEXT($N$647),ISTEXT($N$648)),"",IF(OR(8&gt;$N$646,1&gt;$N$647,((1-1)*$N$646+8)&gt;$N$648),"",IF(INDEX($P$648:$W$657,MOD(((1-1)*$N$646+8)-1,10)+1,INT((((1-1)*$N$646+8)-1)/10)+1)="","",INDEX($P$648:$W$657,MOD(((1-1)*$N$646+8)-1,10)+1,INT((((1-1)*$N$646+8)-1)/10)+1)))))</f>
        <v/>
      </c>
      <c r="L648" s="539">
        <f>IF($N$648="","",IF(OR(ISTEXT($N$646),ISTEXT($N$647),ISTEXT($N$648)),"",IF(OR(9&gt;$N$646,1&gt;$N$647,((1-1)*$N$646+9)&gt;$N$648),"",IF(INDEX($P$648:$W$657,MOD(((1-1)*$N$646+9)-1,10)+1,INT((((1-1)*$N$646+9)-1)/10)+1)="","",INDEX($P$648:$W$657,MOD(((1-1)*$N$646+9)-1,10)+1,INT((((1-1)*$N$646+9)-1)/10)+1)))))</f>
        <v/>
      </c>
      <c r="M648" s="539">
        <f>IF($N$648="","",IF(OR(ISTEXT($N$646),ISTEXT($N$647),ISTEXT($N$648)),"",IF(OR(10&gt;$N$646,1&gt;$N$647,((1-1)*$N$646+10)&gt;$N$648),"",IF(INDEX($P$648:$W$657,MOD(((1-1)*$N$646+10)-1,10)+1,INT((((1-1)*$N$646+10)-1)/10)+1)="","",INDEX($P$648:$W$657,MOD(((1-1)*$N$646+10)-1,10)+1,INT((((1-1)*$N$646+10)-1)/10)+1)))))</f>
        <v/>
      </c>
      <c r="N648" s="534">
        <f>IF(OR(N646="",N647=""),"",IF(OR(ISTEXT(N646),ISTEXT(N647)),"",N646*N647))</f>
        <v/>
      </c>
      <c r="P648" s="540" t="n"/>
      <c r="Q648" s="540" t="n"/>
      <c r="R648" s="540" t="n"/>
      <c r="S648" s="540" t="n"/>
      <c r="T648" s="540" t="n"/>
      <c r="U648" s="540" t="n"/>
      <c r="V648" s="540" t="n"/>
      <c r="W648" s="540" t="n"/>
    </row>
    <row r="649" ht="13.35" customHeight="1" s="162">
      <c r="B649" s="537">
        <f>IF(OR($D$646="",$G$646=""),"",IF($D$646="Round",IF(2=1,"Axis 1 (0°)",IF(2=2,"Axis 2 (90°)","")),IF(ISTEXT($N$647),"",IF(2&gt;$N$647,"",IF(ISTEXT($I$646),"",ROUND((2-0.5)*$I$646/$N$647,1))))))</f>
        <v/>
      </c>
      <c r="C649" s="538" t="n"/>
      <c r="D649" s="539">
        <f>IF($N$648="","",IF(OR(ISTEXT($N$646),ISTEXT($N$647),ISTEXT($N$648)),"",IF(OR(1&gt;$N$646,2&gt;$N$647,((2-1)*$N$646+1)&gt;$N$648),"",IF(INDEX($P$648:$W$657,MOD(((2-1)*$N$646+1)-1,10)+1,INT((((2-1)*$N$646+1)-1)/10)+1)="","",INDEX($P$648:$W$657,MOD(((2-1)*$N$646+1)-1,10)+1,INT((((2-1)*$N$646+1)-1)/10)+1)))))</f>
        <v/>
      </c>
      <c r="E649" s="539">
        <f>IF($N$648="","",IF(OR(ISTEXT($N$646),ISTEXT($N$647),ISTEXT($N$648)),"",IF(OR(2&gt;$N$646,2&gt;$N$647,((2-1)*$N$646+2)&gt;$N$648),"",IF(INDEX($P$648:$W$657,MOD(((2-1)*$N$646+2)-1,10)+1,INT((((2-1)*$N$646+2)-1)/10)+1)="","",INDEX($P$648:$W$657,MOD(((2-1)*$N$646+2)-1,10)+1,INT((((2-1)*$N$646+2)-1)/10)+1)))))</f>
        <v/>
      </c>
      <c r="F649" s="539">
        <f>IF($N$648="","",IF(OR(ISTEXT($N$646),ISTEXT($N$647),ISTEXT($N$648)),"",IF(OR(3&gt;$N$646,2&gt;$N$647,((2-1)*$N$646+3)&gt;$N$648),"",IF(INDEX($P$648:$W$657,MOD(((2-1)*$N$646+3)-1,10)+1,INT((((2-1)*$N$646+3)-1)/10)+1)="","",INDEX($P$648:$W$657,MOD(((2-1)*$N$646+3)-1,10)+1,INT((((2-1)*$N$646+3)-1)/10)+1)))))</f>
        <v/>
      </c>
      <c r="G649" s="539">
        <f>IF($N$648="","",IF(OR(ISTEXT($N$646),ISTEXT($N$647),ISTEXT($N$648)),"",IF(OR(4&gt;$N$646,2&gt;$N$647,((2-1)*$N$646+4)&gt;$N$648),"",IF(INDEX($P$648:$W$657,MOD(((2-1)*$N$646+4)-1,10)+1,INT((((2-1)*$N$646+4)-1)/10)+1)="","",INDEX($P$648:$W$657,MOD(((2-1)*$N$646+4)-1,10)+1,INT((((2-1)*$N$646+4)-1)/10)+1)))))</f>
        <v/>
      </c>
      <c r="H649" s="539">
        <f>IF($N$648="","",IF(OR(ISTEXT($N$646),ISTEXT($N$647),ISTEXT($N$648)),"",IF(OR(5&gt;$N$646,2&gt;$N$647,((2-1)*$N$646+5)&gt;$N$648),"",IF(INDEX($P$648:$W$657,MOD(((2-1)*$N$646+5)-1,10)+1,INT((((2-1)*$N$646+5)-1)/10)+1)="","",INDEX($P$648:$W$657,MOD(((2-1)*$N$646+5)-1,10)+1,INT((((2-1)*$N$646+5)-1)/10)+1)))))</f>
        <v/>
      </c>
      <c r="I649" s="539">
        <f>IF($N$648="","",IF(OR(ISTEXT($N$646),ISTEXT($N$647),ISTEXT($N$648)),"",IF(OR(6&gt;$N$646,2&gt;$N$647,((2-1)*$N$646+6)&gt;$N$648),"",IF(INDEX($P$648:$W$657,MOD(((2-1)*$N$646+6)-1,10)+1,INT((((2-1)*$N$646+6)-1)/10)+1)="","",INDEX($P$648:$W$657,MOD(((2-1)*$N$646+6)-1,10)+1,INT((((2-1)*$N$646+6)-1)/10)+1)))))</f>
        <v/>
      </c>
      <c r="J649" s="539">
        <f>IF($N$648="","",IF(OR(ISTEXT($N$646),ISTEXT($N$647),ISTEXT($N$648)),"",IF(OR(7&gt;$N$646,2&gt;$N$647,((2-1)*$N$646+7)&gt;$N$648),"",IF(INDEX($P$648:$W$657,MOD(((2-1)*$N$646+7)-1,10)+1,INT((((2-1)*$N$646+7)-1)/10)+1)="","",INDEX($P$648:$W$657,MOD(((2-1)*$N$646+7)-1,10)+1,INT((((2-1)*$N$646+7)-1)/10)+1)))))</f>
        <v/>
      </c>
      <c r="K649" s="539">
        <f>IF($N$648="","",IF(OR(ISTEXT($N$646),ISTEXT($N$647),ISTEXT($N$648)),"",IF(OR(8&gt;$N$646,2&gt;$N$647,((2-1)*$N$646+8)&gt;$N$648),"",IF(INDEX($P$648:$W$657,MOD(((2-1)*$N$646+8)-1,10)+1,INT((((2-1)*$N$646+8)-1)/10)+1)="","",INDEX($P$648:$W$657,MOD(((2-1)*$N$646+8)-1,10)+1,INT((((2-1)*$N$646+8)-1)/10)+1)))))</f>
        <v/>
      </c>
      <c r="L649" s="539">
        <f>IF($N$648="","",IF(OR(ISTEXT($N$646),ISTEXT($N$647),ISTEXT($N$648)),"",IF(OR(9&gt;$N$646,2&gt;$N$647,((2-1)*$N$646+9)&gt;$N$648),"",IF(INDEX($P$648:$W$657,MOD(((2-1)*$N$646+9)-1,10)+1,INT((((2-1)*$N$646+9)-1)/10)+1)="","",INDEX($P$648:$W$657,MOD(((2-1)*$N$646+9)-1,10)+1,INT((((2-1)*$N$646+9)-1)/10)+1)))))</f>
        <v/>
      </c>
      <c r="M649" s="539">
        <f>IF($N$648="","",IF(OR(ISTEXT($N$646),ISTEXT($N$647),ISTEXT($N$648)),"",IF(OR(10&gt;$N$646,2&gt;$N$647,((2-1)*$N$646+10)&gt;$N$648),"",IF(INDEX($P$648:$W$657,MOD(((2-1)*$N$646+10)-1,10)+1,INT((((2-1)*$N$646+10)-1)/10)+1)="","",INDEX($P$648:$W$657,MOD(((2-1)*$N$646+10)-1,10)+1,INT((((2-1)*$N$646+10)-1)/10)+1)))))</f>
        <v/>
      </c>
      <c r="P649" s="540" t="n"/>
      <c r="Q649" s="540" t="n"/>
      <c r="R649" s="540" t="n"/>
      <c r="S649" s="540" t="n"/>
      <c r="T649" s="540" t="n"/>
      <c r="U649" s="540" t="n"/>
      <c r="V649" s="540" t="n"/>
      <c r="W649" s="540" t="n"/>
    </row>
    <row r="650" ht="13.35" customHeight="1" s="162">
      <c r="B650" s="537">
        <f>IF(OR($D$646="",$G$646=""),"",IF($D$646="Round",IF(3=1,"Axis 1 (0°)",IF(3=2,"Axis 2 (90°)","")),IF(ISTEXT($N$647),"",IF(3&gt;$N$647,"",IF(ISTEXT($I$646),"",ROUND((3-0.5)*$I$646/$N$647,1))))))</f>
        <v/>
      </c>
      <c r="C650" s="538" t="n"/>
      <c r="D650" s="539">
        <f>IF($N$648="","",IF(OR(ISTEXT($N$646),ISTEXT($N$647),ISTEXT($N$648)),"",IF(OR(1&gt;$N$646,3&gt;$N$647,((3-1)*$N$646+1)&gt;$N$648),"",IF(INDEX($P$648:$W$657,MOD(((3-1)*$N$646+1)-1,10)+1,INT((((3-1)*$N$646+1)-1)/10)+1)="","",INDEX($P$648:$W$657,MOD(((3-1)*$N$646+1)-1,10)+1,INT((((3-1)*$N$646+1)-1)/10)+1)))))</f>
        <v/>
      </c>
      <c r="E650" s="539">
        <f>IF($N$648="","",IF(OR(ISTEXT($N$646),ISTEXT($N$647),ISTEXT($N$648)),"",IF(OR(2&gt;$N$646,3&gt;$N$647,((3-1)*$N$646+2)&gt;$N$648),"",IF(INDEX($P$648:$W$657,MOD(((3-1)*$N$646+2)-1,10)+1,INT((((3-1)*$N$646+2)-1)/10)+1)="","",INDEX($P$648:$W$657,MOD(((3-1)*$N$646+2)-1,10)+1,INT((((3-1)*$N$646+2)-1)/10)+1)))))</f>
        <v/>
      </c>
      <c r="F650" s="539">
        <f>IF($N$648="","",IF(OR(ISTEXT($N$646),ISTEXT($N$647),ISTEXT($N$648)),"",IF(OR(3&gt;$N$646,3&gt;$N$647,((3-1)*$N$646+3)&gt;$N$648),"",IF(INDEX($P$648:$W$657,MOD(((3-1)*$N$646+3)-1,10)+1,INT((((3-1)*$N$646+3)-1)/10)+1)="","",INDEX($P$648:$W$657,MOD(((3-1)*$N$646+3)-1,10)+1,INT((((3-1)*$N$646+3)-1)/10)+1)))))</f>
        <v/>
      </c>
      <c r="G650" s="539">
        <f>IF($N$648="","",IF(OR(ISTEXT($N$646),ISTEXT($N$647),ISTEXT($N$648)),"",IF(OR(4&gt;$N$646,3&gt;$N$647,((3-1)*$N$646+4)&gt;$N$648),"",IF(INDEX($P$648:$W$657,MOD(((3-1)*$N$646+4)-1,10)+1,INT((((3-1)*$N$646+4)-1)/10)+1)="","",INDEX($P$648:$W$657,MOD(((3-1)*$N$646+4)-1,10)+1,INT((((3-1)*$N$646+4)-1)/10)+1)))))</f>
        <v/>
      </c>
      <c r="H650" s="539">
        <f>IF($N$648="","",IF(OR(ISTEXT($N$646),ISTEXT($N$647),ISTEXT($N$648)),"",IF(OR(5&gt;$N$646,3&gt;$N$647,((3-1)*$N$646+5)&gt;$N$648),"",IF(INDEX($P$648:$W$657,MOD(((3-1)*$N$646+5)-1,10)+1,INT((((3-1)*$N$646+5)-1)/10)+1)="","",INDEX($P$648:$W$657,MOD(((3-1)*$N$646+5)-1,10)+1,INT((((3-1)*$N$646+5)-1)/10)+1)))))</f>
        <v/>
      </c>
      <c r="I650" s="539">
        <f>IF($N$648="","",IF(OR(ISTEXT($N$646),ISTEXT($N$647),ISTEXT($N$648)),"",IF(OR(6&gt;$N$646,3&gt;$N$647,((3-1)*$N$646+6)&gt;$N$648),"",IF(INDEX($P$648:$W$657,MOD(((3-1)*$N$646+6)-1,10)+1,INT((((3-1)*$N$646+6)-1)/10)+1)="","",INDEX($P$648:$W$657,MOD(((3-1)*$N$646+6)-1,10)+1,INT((((3-1)*$N$646+6)-1)/10)+1)))))</f>
        <v/>
      </c>
      <c r="J650" s="539">
        <f>IF($N$648="","",IF(OR(ISTEXT($N$646),ISTEXT($N$647),ISTEXT($N$648)),"",IF(OR(7&gt;$N$646,3&gt;$N$647,((3-1)*$N$646+7)&gt;$N$648),"",IF(INDEX($P$648:$W$657,MOD(((3-1)*$N$646+7)-1,10)+1,INT((((3-1)*$N$646+7)-1)/10)+1)="","",INDEX($P$648:$W$657,MOD(((3-1)*$N$646+7)-1,10)+1,INT((((3-1)*$N$646+7)-1)/10)+1)))))</f>
        <v/>
      </c>
      <c r="K650" s="539">
        <f>IF($N$648="","",IF(OR(ISTEXT($N$646),ISTEXT($N$647),ISTEXT($N$648)),"",IF(OR(8&gt;$N$646,3&gt;$N$647,((3-1)*$N$646+8)&gt;$N$648),"",IF(INDEX($P$648:$W$657,MOD(((3-1)*$N$646+8)-1,10)+1,INT((((3-1)*$N$646+8)-1)/10)+1)="","",INDEX($P$648:$W$657,MOD(((3-1)*$N$646+8)-1,10)+1,INT((((3-1)*$N$646+8)-1)/10)+1)))))</f>
        <v/>
      </c>
      <c r="L650" s="539">
        <f>IF($N$648="","",IF(OR(ISTEXT($N$646),ISTEXT($N$647),ISTEXT($N$648)),"",IF(OR(9&gt;$N$646,3&gt;$N$647,((3-1)*$N$646+9)&gt;$N$648),"",IF(INDEX($P$648:$W$657,MOD(((3-1)*$N$646+9)-1,10)+1,INT((((3-1)*$N$646+9)-1)/10)+1)="","",INDEX($P$648:$W$657,MOD(((3-1)*$N$646+9)-1,10)+1,INT((((3-1)*$N$646+9)-1)/10)+1)))))</f>
        <v/>
      </c>
      <c r="M650" s="539">
        <f>IF($N$648="","",IF(OR(ISTEXT($N$646),ISTEXT($N$647),ISTEXT($N$648)),"",IF(OR(10&gt;$N$646,3&gt;$N$647,((3-1)*$N$646+10)&gt;$N$648),"",IF(INDEX($P$648:$W$657,MOD(((3-1)*$N$646+10)-1,10)+1,INT((((3-1)*$N$646+10)-1)/10)+1)="","",INDEX($P$648:$W$657,MOD(((3-1)*$N$646+10)-1,10)+1,INT((((3-1)*$N$646+10)-1)/10)+1)))))</f>
        <v/>
      </c>
      <c r="P650" s="540" t="n"/>
      <c r="Q650" s="540" t="n"/>
      <c r="R650" s="540" t="n"/>
      <c r="S650" s="540" t="n"/>
      <c r="T650" s="540" t="n"/>
      <c r="U650" s="540" t="n"/>
      <c r="V650" s="540" t="n"/>
      <c r="W650" s="540" t="n"/>
    </row>
    <row r="651" ht="13.35" customHeight="1" s="162">
      <c r="B651" s="537">
        <f>IF(OR($D$646="",$G$646=""),"",IF($D$646="Round",IF(4=1,"Axis 1 (0°)",IF(4=2,"Axis 2 (90°)","")),IF(ISTEXT($N$647),"",IF(4&gt;$N$647,"",IF(ISTEXT($I$646),"",ROUND((4-0.5)*$I$646/$N$647,1))))))</f>
        <v/>
      </c>
      <c r="C651" s="538" t="n"/>
      <c r="D651" s="539">
        <f>IF($N$648="","",IF(OR(ISTEXT($N$646),ISTEXT($N$647),ISTEXT($N$648)),"",IF(OR(1&gt;$N$646,4&gt;$N$647,((4-1)*$N$646+1)&gt;$N$648),"",IF(INDEX($P$648:$W$657,MOD(((4-1)*$N$646+1)-1,10)+1,INT((((4-1)*$N$646+1)-1)/10)+1)="","",INDEX($P$648:$W$657,MOD(((4-1)*$N$646+1)-1,10)+1,INT((((4-1)*$N$646+1)-1)/10)+1)))))</f>
        <v/>
      </c>
      <c r="E651" s="539">
        <f>IF($N$648="","",IF(OR(ISTEXT($N$646),ISTEXT($N$647),ISTEXT($N$648)),"",IF(OR(2&gt;$N$646,4&gt;$N$647,((4-1)*$N$646+2)&gt;$N$648),"",IF(INDEX($P$648:$W$657,MOD(((4-1)*$N$646+2)-1,10)+1,INT((((4-1)*$N$646+2)-1)/10)+1)="","",INDEX($P$648:$W$657,MOD(((4-1)*$N$646+2)-1,10)+1,INT((((4-1)*$N$646+2)-1)/10)+1)))))</f>
        <v/>
      </c>
      <c r="F651" s="539">
        <f>IF($N$648="","",IF(OR(ISTEXT($N$646),ISTEXT($N$647),ISTEXT($N$648)),"",IF(OR(3&gt;$N$646,4&gt;$N$647,((4-1)*$N$646+3)&gt;$N$648),"",IF(INDEX($P$648:$W$657,MOD(((4-1)*$N$646+3)-1,10)+1,INT((((4-1)*$N$646+3)-1)/10)+1)="","",INDEX($P$648:$W$657,MOD(((4-1)*$N$646+3)-1,10)+1,INT((((4-1)*$N$646+3)-1)/10)+1)))))</f>
        <v/>
      </c>
      <c r="G651" s="539">
        <f>IF($N$648="","",IF(OR(ISTEXT($N$646),ISTEXT($N$647),ISTEXT($N$648)),"",IF(OR(4&gt;$N$646,4&gt;$N$647,((4-1)*$N$646+4)&gt;$N$648),"",IF(INDEX($P$648:$W$657,MOD(((4-1)*$N$646+4)-1,10)+1,INT((((4-1)*$N$646+4)-1)/10)+1)="","",INDEX($P$648:$W$657,MOD(((4-1)*$N$646+4)-1,10)+1,INT((((4-1)*$N$646+4)-1)/10)+1)))))</f>
        <v/>
      </c>
      <c r="H651" s="539">
        <f>IF($N$648="","",IF(OR(ISTEXT($N$646),ISTEXT($N$647),ISTEXT($N$648)),"",IF(OR(5&gt;$N$646,4&gt;$N$647,((4-1)*$N$646+5)&gt;$N$648),"",IF(INDEX($P$648:$W$657,MOD(((4-1)*$N$646+5)-1,10)+1,INT((((4-1)*$N$646+5)-1)/10)+1)="","",INDEX($P$648:$W$657,MOD(((4-1)*$N$646+5)-1,10)+1,INT((((4-1)*$N$646+5)-1)/10)+1)))))</f>
        <v/>
      </c>
      <c r="I651" s="539">
        <f>IF($N$648="","",IF(OR(ISTEXT($N$646),ISTEXT($N$647),ISTEXT($N$648)),"",IF(OR(6&gt;$N$646,4&gt;$N$647,((4-1)*$N$646+6)&gt;$N$648),"",IF(INDEX($P$648:$W$657,MOD(((4-1)*$N$646+6)-1,10)+1,INT((((4-1)*$N$646+6)-1)/10)+1)="","",INDEX($P$648:$W$657,MOD(((4-1)*$N$646+6)-1,10)+1,INT((((4-1)*$N$646+6)-1)/10)+1)))))</f>
        <v/>
      </c>
      <c r="J651" s="539">
        <f>IF($N$648="","",IF(OR(ISTEXT($N$646),ISTEXT($N$647),ISTEXT($N$648)),"",IF(OR(7&gt;$N$646,4&gt;$N$647,((4-1)*$N$646+7)&gt;$N$648),"",IF(INDEX($P$648:$W$657,MOD(((4-1)*$N$646+7)-1,10)+1,INT((((4-1)*$N$646+7)-1)/10)+1)="","",INDEX($P$648:$W$657,MOD(((4-1)*$N$646+7)-1,10)+1,INT((((4-1)*$N$646+7)-1)/10)+1)))))</f>
        <v/>
      </c>
      <c r="K651" s="539">
        <f>IF($N$648="","",IF(OR(ISTEXT($N$646),ISTEXT($N$647),ISTEXT($N$648)),"",IF(OR(8&gt;$N$646,4&gt;$N$647,((4-1)*$N$646+8)&gt;$N$648),"",IF(INDEX($P$648:$W$657,MOD(((4-1)*$N$646+8)-1,10)+1,INT((((4-1)*$N$646+8)-1)/10)+1)="","",INDEX($P$648:$W$657,MOD(((4-1)*$N$646+8)-1,10)+1,INT((((4-1)*$N$646+8)-1)/10)+1)))))</f>
        <v/>
      </c>
      <c r="L651" s="539">
        <f>IF($N$648="","",IF(OR(ISTEXT($N$646),ISTEXT($N$647),ISTEXT($N$648)),"",IF(OR(9&gt;$N$646,4&gt;$N$647,((4-1)*$N$646+9)&gt;$N$648),"",IF(INDEX($P$648:$W$657,MOD(((4-1)*$N$646+9)-1,10)+1,INT((((4-1)*$N$646+9)-1)/10)+1)="","",INDEX($P$648:$W$657,MOD(((4-1)*$N$646+9)-1,10)+1,INT((((4-1)*$N$646+9)-1)/10)+1)))))</f>
        <v/>
      </c>
      <c r="M651" s="539">
        <f>IF($N$648="","",IF(OR(ISTEXT($N$646),ISTEXT($N$647),ISTEXT($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IF(OR($D$646="",$G$646=""),"",IF($D$646="Round",IF(5=1,"Axis 1 (0°)",IF(5=2,"Axis 2 (90°)","")),IF(ISTEXT($N$647),"",IF(5&gt;$N$647,"",IF(ISTEXT($I$646),"",ROUND((5-0.5)*$I$646/$N$647,1))))))</f>
        <v/>
      </c>
      <c r="C652" s="538" t="n"/>
      <c r="D652" s="539">
        <f>IF($N$648="","",IF(OR(ISTEXT($N$646),ISTEXT($N$647),ISTEXT($N$648)),"",IF(OR(1&gt;$N$646,5&gt;$N$647,((5-1)*$N$646+1)&gt;$N$648),"",IF(INDEX($P$648:$W$657,MOD(((5-1)*$N$646+1)-1,10)+1,INT((((5-1)*$N$646+1)-1)/10)+1)="","",INDEX($P$648:$W$657,MOD(((5-1)*$N$646+1)-1,10)+1,INT((((5-1)*$N$646+1)-1)/10)+1)))))</f>
        <v/>
      </c>
      <c r="E652" s="539">
        <f>IF($N$648="","",IF(OR(ISTEXT($N$646),ISTEXT($N$647),ISTEXT($N$648)),"",IF(OR(2&gt;$N$646,5&gt;$N$647,((5-1)*$N$646+2)&gt;$N$648),"",IF(INDEX($P$648:$W$657,MOD(((5-1)*$N$646+2)-1,10)+1,INT((((5-1)*$N$646+2)-1)/10)+1)="","",INDEX($P$648:$W$657,MOD(((5-1)*$N$646+2)-1,10)+1,INT((((5-1)*$N$646+2)-1)/10)+1)))))</f>
        <v/>
      </c>
      <c r="F652" s="539">
        <f>IF($N$648="","",IF(OR(ISTEXT($N$646),ISTEXT($N$647),ISTEXT($N$648)),"",IF(OR(3&gt;$N$646,5&gt;$N$647,((5-1)*$N$646+3)&gt;$N$648),"",IF(INDEX($P$648:$W$657,MOD(((5-1)*$N$646+3)-1,10)+1,INT((((5-1)*$N$646+3)-1)/10)+1)="","",INDEX($P$648:$W$657,MOD(((5-1)*$N$646+3)-1,10)+1,INT((((5-1)*$N$646+3)-1)/10)+1)))))</f>
        <v/>
      </c>
      <c r="G652" s="539">
        <f>IF($N$648="","",IF(OR(ISTEXT($N$646),ISTEXT($N$647),ISTEXT($N$648)),"",IF(OR(4&gt;$N$646,5&gt;$N$647,((5-1)*$N$646+4)&gt;$N$648),"",IF(INDEX($P$648:$W$657,MOD(((5-1)*$N$646+4)-1,10)+1,INT((((5-1)*$N$646+4)-1)/10)+1)="","",INDEX($P$648:$W$657,MOD(((5-1)*$N$646+4)-1,10)+1,INT((((5-1)*$N$646+4)-1)/10)+1)))))</f>
        <v/>
      </c>
      <c r="H652" s="539">
        <f>IF($N$648="","",IF(OR(ISTEXT($N$646),ISTEXT($N$647),ISTEXT($N$648)),"",IF(OR(5&gt;$N$646,5&gt;$N$647,((5-1)*$N$646+5)&gt;$N$648),"",IF(INDEX($P$648:$W$657,MOD(((5-1)*$N$646+5)-1,10)+1,INT((((5-1)*$N$646+5)-1)/10)+1)="","",INDEX($P$648:$W$657,MOD(((5-1)*$N$646+5)-1,10)+1,INT((((5-1)*$N$646+5)-1)/10)+1)))))</f>
        <v/>
      </c>
      <c r="I652" s="539">
        <f>IF($N$648="","",IF(OR(ISTEXT($N$646),ISTEXT($N$647),ISTEXT($N$648)),"",IF(OR(6&gt;$N$646,5&gt;$N$647,((5-1)*$N$646+6)&gt;$N$648),"",IF(INDEX($P$648:$W$657,MOD(((5-1)*$N$646+6)-1,10)+1,INT((((5-1)*$N$646+6)-1)/10)+1)="","",INDEX($P$648:$W$657,MOD(((5-1)*$N$646+6)-1,10)+1,INT((((5-1)*$N$646+6)-1)/10)+1)))))</f>
        <v/>
      </c>
      <c r="J652" s="539">
        <f>IF($N$648="","",IF(OR(ISTEXT($N$646),ISTEXT($N$647),ISTEXT($N$648)),"",IF(OR(7&gt;$N$646,5&gt;$N$647,((5-1)*$N$646+7)&gt;$N$648),"",IF(INDEX($P$648:$W$657,MOD(((5-1)*$N$646+7)-1,10)+1,INT((((5-1)*$N$646+7)-1)/10)+1)="","",INDEX($P$648:$W$657,MOD(((5-1)*$N$646+7)-1,10)+1,INT((((5-1)*$N$646+7)-1)/10)+1)))))</f>
        <v/>
      </c>
      <c r="K652" s="539">
        <f>IF($N$648="","",IF(OR(ISTEXT($N$646),ISTEXT($N$647),ISTEXT($N$648)),"",IF(OR(8&gt;$N$646,5&gt;$N$647,((5-1)*$N$646+8)&gt;$N$648),"",IF(INDEX($P$648:$W$657,MOD(((5-1)*$N$646+8)-1,10)+1,INT((((5-1)*$N$646+8)-1)/10)+1)="","",INDEX($P$648:$W$657,MOD(((5-1)*$N$646+8)-1,10)+1,INT((((5-1)*$N$646+8)-1)/10)+1)))))</f>
        <v/>
      </c>
      <c r="L652" s="539">
        <f>IF($N$648="","",IF(OR(ISTEXT($N$646),ISTEXT($N$647),ISTEXT($N$648)),"",IF(OR(9&gt;$N$646,5&gt;$N$647,((5-1)*$N$646+9)&gt;$N$648),"",IF(INDEX($P$648:$W$657,MOD(((5-1)*$N$646+9)-1,10)+1,INT((((5-1)*$N$646+9)-1)/10)+1)="","",INDEX($P$648:$W$657,MOD(((5-1)*$N$646+9)-1,10)+1,INT((((5-1)*$N$646+9)-1)/10)+1)))))</f>
        <v/>
      </c>
      <c r="M652" s="539">
        <f>IF($N$648="","",IF(OR(ISTEXT($N$646),ISTEXT($N$647),ISTEXT($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IF(OR($D$646="",$G$646=""),"",IF($D$646="Round",IF(6=1,"Axis 1 (0°)",IF(6=2,"Axis 2 (90°)","")),IF(ISTEXT($N$647),"",IF(6&gt;$N$647,"",IF(ISTEXT($I$646),"",ROUND((6-0.5)*$I$646/$N$647,1))))))</f>
        <v/>
      </c>
      <c r="C653" s="538" t="n"/>
      <c r="D653" s="539">
        <f>IF($N$648="","",IF(OR(ISTEXT($N$646),ISTEXT($N$647),ISTEXT($N$648)),"",IF(OR(1&gt;$N$646,6&gt;$N$647,((6-1)*$N$646+1)&gt;$N$648),"",IF(INDEX($P$648:$W$657,MOD(((6-1)*$N$646+1)-1,10)+1,INT((((6-1)*$N$646+1)-1)/10)+1)="","",INDEX($P$648:$W$657,MOD(((6-1)*$N$646+1)-1,10)+1,INT((((6-1)*$N$646+1)-1)/10)+1)))))</f>
        <v/>
      </c>
      <c r="E653" s="539">
        <f>IF($N$648="","",IF(OR(ISTEXT($N$646),ISTEXT($N$647),ISTEXT($N$648)),"",IF(OR(2&gt;$N$646,6&gt;$N$647,((6-1)*$N$646+2)&gt;$N$648),"",IF(INDEX($P$648:$W$657,MOD(((6-1)*$N$646+2)-1,10)+1,INT((((6-1)*$N$646+2)-1)/10)+1)="","",INDEX($P$648:$W$657,MOD(((6-1)*$N$646+2)-1,10)+1,INT((((6-1)*$N$646+2)-1)/10)+1)))))</f>
        <v/>
      </c>
      <c r="F653" s="539">
        <f>IF($N$648="","",IF(OR(ISTEXT($N$646),ISTEXT($N$647),ISTEXT($N$648)),"",IF(OR(3&gt;$N$646,6&gt;$N$647,((6-1)*$N$646+3)&gt;$N$648),"",IF(INDEX($P$648:$W$657,MOD(((6-1)*$N$646+3)-1,10)+1,INT((((6-1)*$N$646+3)-1)/10)+1)="","",INDEX($P$648:$W$657,MOD(((6-1)*$N$646+3)-1,10)+1,INT((((6-1)*$N$646+3)-1)/10)+1)))))</f>
        <v/>
      </c>
      <c r="G653" s="539">
        <f>IF($N$648="","",IF(OR(ISTEXT($N$646),ISTEXT($N$647),ISTEXT($N$648)),"",IF(OR(4&gt;$N$646,6&gt;$N$647,((6-1)*$N$646+4)&gt;$N$648),"",IF(INDEX($P$648:$W$657,MOD(((6-1)*$N$646+4)-1,10)+1,INT((((6-1)*$N$646+4)-1)/10)+1)="","",INDEX($P$648:$W$657,MOD(((6-1)*$N$646+4)-1,10)+1,INT((((6-1)*$N$646+4)-1)/10)+1)))))</f>
        <v/>
      </c>
      <c r="H653" s="539">
        <f>IF($N$648="","",IF(OR(ISTEXT($N$646),ISTEXT($N$647),ISTEXT($N$648)),"",IF(OR(5&gt;$N$646,6&gt;$N$647,((6-1)*$N$646+5)&gt;$N$648),"",IF(INDEX($P$648:$W$657,MOD(((6-1)*$N$646+5)-1,10)+1,INT((((6-1)*$N$646+5)-1)/10)+1)="","",INDEX($P$648:$W$657,MOD(((6-1)*$N$646+5)-1,10)+1,INT((((6-1)*$N$646+5)-1)/10)+1)))))</f>
        <v/>
      </c>
      <c r="I653" s="539">
        <f>IF($N$648="","",IF(OR(ISTEXT($N$646),ISTEXT($N$647),ISTEXT($N$648)),"",IF(OR(6&gt;$N$646,6&gt;$N$647,((6-1)*$N$646+6)&gt;$N$648),"",IF(INDEX($P$648:$W$657,MOD(((6-1)*$N$646+6)-1,10)+1,INT((((6-1)*$N$646+6)-1)/10)+1)="","",INDEX($P$648:$W$657,MOD(((6-1)*$N$646+6)-1,10)+1,INT((((6-1)*$N$646+6)-1)/10)+1)))))</f>
        <v/>
      </c>
      <c r="J653" s="539">
        <f>IF($N$648="","",IF(OR(ISTEXT($N$646),ISTEXT($N$647),ISTEXT($N$648)),"",IF(OR(7&gt;$N$646,6&gt;$N$647,((6-1)*$N$646+7)&gt;$N$648),"",IF(INDEX($P$648:$W$657,MOD(((6-1)*$N$646+7)-1,10)+1,INT((((6-1)*$N$646+7)-1)/10)+1)="","",INDEX($P$648:$W$657,MOD(((6-1)*$N$646+7)-1,10)+1,INT((((6-1)*$N$646+7)-1)/10)+1)))))</f>
        <v/>
      </c>
      <c r="K653" s="539">
        <f>IF($N$648="","",IF(OR(ISTEXT($N$646),ISTEXT($N$647),ISTEXT($N$648)),"",IF(OR(8&gt;$N$646,6&gt;$N$647,((6-1)*$N$646+8)&gt;$N$648),"",IF(INDEX($P$648:$W$657,MOD(((6-1)*$N$646+8)-1,10)+1,INT((((6-1)*$N$646+8)-1)/10)+1)="","",INDEX($P$648:$W$657,MOD(((6-1)*$N$646+8)-1,10)+1,INT((((6-1)*$N$646+8)-1)/10)+1)))))</f>
        <v/>
      </c>
      <c r="L653" s="539">
        <f>IF($N$648="","",IF(OR(ISTEXT($N$646),ISTEXT($N$647),ISTEXT($N$648)),"",IF(OR(9&gt;$N$646,6&gt;$N$647,((6-1)*$N$646+9)&gt;$N$648),"",IF(INDEX($P$648:$W$657,MOD(((6-1)*$N$646+9)-1,10)+1,INT((((6-1)*$N$646+9)-1)/10)+1)="","",INDEX($P$648:$W$657,MOD(((6-1)*$N$646+9)-1,10)+1,INT((((6-1)*$N$646+9)-1)/10)+1)))))</f>
        <v/>
      </c>
      <c r="M653" s="539">
        <f>IF($N$648="","",IF(OR(ISTEXT($N$646),ISTEXT($N$647),ISTEXT($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IF(OR($D$646="",$G$646=""),"",IF($D$646="Round",IF(7=1,"Axis 1 (0°)",IF(7=2,"Axis 2 (90°)","")),IF(ISTEXT($N$647),"",IF(7&gt;$N$647,"",IF(ISTEXT($I$646),"",ROUND((7-0.5)*$I$646/$N$647,1))))))</f>
        <v/>
      </c>
      <c r="C654" s="538" t="n"/>
      <c r="D654" s="539">
        <f>IF($N$648="","",IF(OR(ISTEXT($N$646),ISTEXT($N$647),ISTEXT($N$648)),"",IF(OR(1&gt;$N$646,7&gt;$N$647,((7-1)*$N$646+1)&gt;$N$648),"",IF(INDEX($P$648:$W$657,MOD(((7-1)*$N$646+1)-1,10)+1,INT((((7-1)*$N$646+1)-1)/10)+1)="","",INDEX($P$648:$W$657,MOD(((7-1)*$N$646+1)-1,10)+1,INT((((7-1)*$N$646+1)-1)/10)+1)))))</f>
        <v/>
      </c>
      <c r="E654" s="539">
        <f>IF($N$648="","",IF(OR(ISTEXT($N$646),ISTEXT($N$647),ISTEXT($N$648)),"",IF(OR(2&gt;$N$646,7&gt;$N$647,((7-1)*$N$646+2)&gt;$N$648),"",IF(INDEX($P$648:$W$657,MOD(((7-1)*$N$646+2)-1,10)+1,INT((((7-1)*$N$646+2)-1)/10)+1)="","",INDEX($P$648:$W$657,MOD(((7-1)*$N$646+2)-1,10)+1,INT((((7-1)*$N$646+2)-1)/10)+1)))))</f>
        <v/>
      </c>
      <c r="F654" s="539">
        <f>IF($N$648="","",IF(OR(ISTEXT($N$646),ISTEXT($N$647),ISTEXT($N$648)),"",IF(OR(3&gt;$N$646,7&gt;$N$647,((7-1)*$N$646+3)&gt;$N$648),"",IF(INDEX($P$648:$W$657,MOD(((7-1)*$N$646+3)-1,10)+1,INT((((7-1)*$N$646+3)-1)/10)+1)="","",INDEX($P$648:$W$657,MOD(((7-1)*$N$646+3)-1,10)+1,INT((((7-1)*$N$646+3)-1)/10)+1)))))</f>
        <v/>
      </c>
      <c r="G654" s="539">
        <f>IF($N$648="","",IF(OR(ISTEXT($N$646),ISTEXT($N$647),ISTEXT($N$648)),"",IF(OR(4&gt;$N$646,7&gt;$N$647,((7-1)*$N$646+4)&gt;$N$648),"",IF(INDEX($P$648:$W$657,MOD(((7-1)*$N$646+4)-1,10)+1,INT((((7-1)*$N$646+4)-1)/10)+1)="","",INDEX($P$648:$W$657,MOD(((7-1)*$N$646+4)-1,10)+1,INT((((7-1)*$N$646+4)-1)/10)+1)))))</f>
        <v/>
      </c>
      <c r="H654" s="539">
        <f>IF($N$648="","",IF(OR(ISTEXT($N$646),ISTEXT($N$647),ISTEXT($N$648)),"",IF(OR(5&gt;$N$646,7&gt;$N$647,((7-1)*$N$646+5)&gt;$N$648),"",IF(INDEX($P$648:$W$657,MOD(((7-1)*$N$646+5)-1,10)+1,INT((((7-1)*$N$646+5)-1)/10)+1)="","",INDEX($P$648:$W$657,MOD(((7-1)*$N$646+5)-1,10)+1,INT((((7-1)*$N$646+5)-1)/10)+1)))))</f>
        <v/>
      </c>
      <c r="I654" s="539">
        <f>IF($N$648="","",IF(OR(ISTEXT($N$646),ISTEXT($N$647),ISTEXT($N$648)),"",IF(OR(6&gt;$N$646,7&gt;$N$647,((7-1)*$N$646+6)&gt;$N$648),"",IF(INDEX($P$648:$W$657,MOD(((7-1)*$N$646+6)-1,10)+1,INT((((7-1)*$N$646+6)-1)/10)+1)="","",INDEX($P$648:$W$657,MOD(((7-1)*$N$646+6)-1,10)+1,INT((((7-1)*$N$646+6)-1)/10)+1)))))</f>
        <v/>
      </c>
      <c r="J654" s="539">
        <f>IF($N$648="","",IF(OR(ISTEXT($N$646),ISTEXT($N$647),ISTEXT($N$648)),"",IF(OR(7&gt;$N$646,7&gt;$N$647,((7-1)*$N$646+7)&gt;$N$648),"",IF(INDEX($P$648:$W$657,MOD(((7-1)*$N$646+7)-1,10)+1,INT((((7-1)*$N$646+7)-1)/10)+1)="","",INDEX($P$648:$W$657,MOD(((7-1)*$N$646+7)-1,10)+1,INT((((7-1)*$N$646+7)-1)/10)+1)))))</f>
        <v/>
      </c>
      <c r="K654" s="539">
        <f>IF($N$648="","",IF(OR(ISTEXT($N$646),ISTEXT($N$647),ISTEXT($N$648)),"",IF(OR(8&gt;$N$646,7&gt;$N$647,((7-1)*$N$646+8)&gt;$N$648),"",IF(INDEX($P$648:$W$657,MOD(((7-1)*$N$646+8)-1,10)+1,INT((((7-1)*$N$646+8)-1)/10)+1)="","",INDEX($P$648:$W$657,MOD(((7-1)*$N$646+8)-1,10)+1,INT((((7-1)*$N$646+8)-1)/10)+1)))))</f>
        <v/>
      </c>
      <c r="L654" s="539">
        <f>IF($N$648="","",IF(OR(ISTEXT($N$646),ISTEXT($N$647),ISTEXT($N$648)),"",IF(OR(9&gt;$N$646,7&gt;$N$647,((7-1)*$N$646+9)&gt;$N$648),"",IF(INDEX($P$648:$W$657,MOD(((7-1)*$N$646+9)-1,10)+1,INT((((7-1)*$N$646+9)-1)/10)+1)="","",INDEX($P$648:$W$657,MOD(((7-1)*$N$646+9)-1,10)+1,INT((((7-1)*$N$646+9)-1)/10)+1)))))</f>
        <v/>
      </c>
      <c r="M654" s="539">
        <f>IF($N$648="","",IF(OR(ISTEXT($N$646),ISTEXT($N$647),ISTEXT($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IF(OR($D$646="",$G$646=""),"",IF($D$646="Round",IF(8=1,"Axis 1 (0°)",IF(8=2,"Axis 2 (90°)","")),IF(ISTEXT($N$647),"",IF(8&gt;$N$647,"",IF(ISTEXT($I$646),"",ROUND((8-0.5)*$I$646/$N$647,1))))))</f>
        <v/>
      </c>
      <c r="C655" s="538" t="n"/>
      <c r="D655" s="539">
        <f>IF($N$648="","",IF(OR(ISTEXT($N$646),ISTEXT($N$647),ISTEXT($N$648)),"",IF(OR(1&gt;$N$646,8&gt;$N$647,((8-1)*$N$646+1)&gt;$N$648),"",IF(INDEX($P$648:$W$657,MOD(((8-1)*$N$646+1)-1,10)+1,INT((((8-1)*$N$646+1)-1)/10)+1)="","",INDEX($P$648:$W$657,MOD(((8-1)*$N$646+1)-1,10)+1,INT((((8-1)*$N$646+1)-1)/10)+1)))))</f>
        <v/>
      </c>
      <c r="E655" s="539">
        <f>IF($N$648="","",IF(OR(ISTEXT($N$646),ISTEXT($N$647),ISTEXT($N$648)),"",IF(OR(2&gt;$N$646,8&gt;$N$647,((8-1)*$N$646+2)&gt;$N$648),"",IF(INDEX($P$648:$W$657,MOD(((8-1)*$N$646+2)-1,10)+1,INT((((8-1)*$N$646+2)-1)/10)+1)="","",INDEX($P$648:$W$657,MOD(((8-1)*$N$646+2)-1,10)+1,INT((((8-1)*$N$646+2)-1)/10)+1)))))</f>
        <v/>
      </c>
      <c r="F655" s="539">
        <f>IF($N$648="","",IF(OR(ISTEXT($N$646),ISTEXT($N$647),ISTEXT($N$648)),"",IF(OR(3&gt;$N$646,8&gt;$N$647,((8-1)*$N$646+3)&gt;$N$648),"",IF(INDEX($P$648:$W$657,MOD(((8-1)*$N$646+3)-1,10)+1,INT((((8-1)*$N$646+3)-1)/10)+1)="","",INDEX($P$648:$W$657,MOD(((8-1)*$N$646+3)-1,10)+1,INT((((8-1)*$N$646+3)-1)/10)+1)))))</f>
        <v/>
      </c>
      <c r="G655" s="539">
        <f>IF($N$648="","",IF(OR(ISTEXT($N$646),ISTEXT($N$647),ISTEXT($N$648)),"",IF(OR(4&gt;$N$646,8&gt;$N$647,((8-1)*$N$646+4)&gt;$N$648),"",IF(INDEX($P$648:$W$657,MOD(((8-1)*$N$646+4)-1,10)+1,INT((((8-1)*$N$646+4)-1)/10)+1)="","",INDEX($P$648:$W$657,MOD(((8-1)*$N$646+4)-1,10)+1,INT((((8-1)*$N$646+4)-1)/10)+1)))))</f>
        <v/>
      </c>
      <c r="H655" s="539">
        <f>IF($N$648="","",IF(OR(ISTEXT($N$646),ISTEXT($N$647),ISTEXT($N$648)),"",IF(OR(5&gt;$N$646,8&gt;$N$647,((8-1)*$N$646+5)&gt;$N$648),"",IF(INDEX($P$648:$W$657,MOD(((8-1)*$N$646+5)-1,10)+1,INT((((8-1)*$N$646+5)-1)/10)+1)="","",INDEX($P$648:$W$657,MOD(((8-1)*$N$646+5)-1,10)+1,INT((((8-1)*$N$646+5)-1)/10)+1)))))</f>
        <v/>
      </c>
      <c r="I655" s="539">
        <f>IF($N$648="","",IF(OR(ISTEXT($N$646),ISTEXT($N$647),ISTEXT($N$648)),"",IF(OR(6&gt;$N$646,8&gt;$N$647,((8-1)*$N$646+6)&gt;$N$648),"",IF(INDEX($P$648:$W$657,MOD(((8-1)*$N$646+6)-1,10)+1,INT((((8-1)*$N$646+6)-1)/10)+1)="","",INDEX($P$648:$W$657,MOD(((8-1)*$N$646+6)-1,10)+1,INT((((8-1)*$N$646+6)-1)/10)+1)))))</f>
        <v/>
      </c>
      <c r="J655" s="539">
        <f>IF($N$648="","",IF(OR(ISTEXT($N$646),ISTEXT($N$647),ISTEXT($N$648)),"",IF(OR(7&gt;$N$646,8&gt;$N$647,((8-1)*$N$646+7)&gt;$N$648),"",IF(INDEX($P$648:$W$657,MOD(((8-1)*$N$646+7)-1,10)+1,INT((((8-1)*$N$646+7)-1)/10)+1)="","",INDEX($P$648:$W$657,MOD(((8-1)*$N$646+7)-1,10)+1,INT((((8-1)*$N$646+7)-1)/10)+1)))))</f>
        <v/>
      </c>
      <c r="K655" s="539">
        <f>IF($N$648="","",IF(OR(ISTEXT($N$646),ISTEXT($N$647),ISTEXT($N$648)),"",IF(OR(8&gt;$N$646,8&gt;$N$647,((8-1)*$N$646+8)&gt;$N$648),"",IF(INDEX($P$648:$W$657,MOD(((8-1)*$N$646+8)-1,10)+1,INT((((8-1)*$N$646+8)-1)/10)+1)="","",INDEX($P$648:$W$657,MOD(((8-1)*$N$646+8)-1,10)+1,INT((((8-1)*$N$646+8)-1)/10)+1)))))</f>
        <v/>
      </c>
      <c r="L655" s="539">
        <f>IF($N$648="","",IF(OR(ISTEXT($N$646),ISTEXT($N$647),ISTEXT($N$648)),"",IF(OR(9&gt;$N$646,8&gt;$N$647,((8-1)*$N$646+9)&gt;$N$648),"",IF(INDEX($P$648:$W$657,MOD(((8-1)*$N$646+9)-1,10)+1,INT((((8-1)*$N$646+9)-1)/10)+1)="","",INDEX($P$648:$W$657,MOD(((8-1)*$N$646+9)-1,10)+1,INT((((8-1)*$N$646+9)-1)/10)+1)))))</f>
        <v/>
      </c>
      <c r="M655" s="539">
        <f>IF($N$648="","",IF(OR(ISTEXT($N$646),ISTEXT($N$647),ISTEXT($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IF($G$661="","",IF($D$661="Round",$G$661&amp;""" dia",$G$661&amp;""" x "&amp;$I$661&amp;""""))</f>
        <v/>
      </c>
      <c r="G659" s="173" t="n"/>
      <c r="H659" s="525">
        <f>IF(OR($D$661="",$G$661=""),"",IF($D$661="Round",IF(ISTEXT($G$661),"",ROUND(PI()*(($G$661-2*N($K$661))/2)^2/144,3)),IF($I$661="","",IF(OR(ISTEXT($G$661),ISTEXT($I$661)),"",ROUND(($G$661-2*N($K$661))*($I$661-2*N($K$661))/144,3)))))</f>
        <v/>
      </c>
      <c r="I659" s="189" t="n"/>
      <c r="J659" s="189" t="n"/>
      <c r="K659" s="189">
        <f>IF(N(J659)*N(H659)=0,"",ROUND(N(J659)*N(H659),0))</f>
        <v/>
      </c>
      <c r="L659" s="189">
        <f>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IF($N$661="","",IF($D$661="Round",$N$661&amp;" x 2 axes",IF($N$662="","",$N$661&amp;" x "&amp;$N$662)))</f>
        <v/>
      </c>
      <c r="N661" s="534">
        <f>IF(OR($D$661="",$G$661=""),"",IF($D$661="Round",IF(ISTEXT($G$661),"",IF($G$661&lt;=9,6,IF($G$661&lt;=12,8,10))),IF(ISTEXT($G$661),"",IF($G$661&lt;12,2,MIN(10,MAX(3,ROUNDUP($G$661/6,0)))))))</f>
        <v/>
      </c>
      <c r="P661" s="473" t="inlineStr">
        <is>
          <t>Quick entry – type readings in order (row by row of the grid), down this column then the next:</t>
        </is>
      </c>
    </row>
    <row r="662" ht="13.35" customHeight="1" s="162">
      <c r="B662" s="535" t="inlineStr">
        <is>
          <t>Depth↓ Pos→ (in)</t>
        </is>
      </c>
      <c r="C662" s="414" t="n"/>
      <c r="D662" s="535">
        <f>IF(ISTEXT($N$661),"",IF(OR($D$661="",$G$661="",1&gt;$N$661),"",IF($D$661="Round",IF(ISTEXT($G$661),"",ROUND(IF(1&lt;=$N$661/2,$G$661/2*(1-SQRT(($N$661-2*1+1)/$N$661)),$G$661-$G$661/2*(1-SQRT(($N$661-2*($N$661-1+1)+1)/$N$661))),1)),IF(ISTEXT($G$661),"",ROUND((1-0.5)*$G$661/$N$661,1)))))</f>
        <v/>
      </c>
      <c r="E662" s="535">
        <f>IF(ISTEXT($N$661),"",IF(OR($D$661="",$G$661="",2&gt;$N$661),"",IF($D$661="Round",IF(ISTEXT($G$661),"",ROUND(IF(2&lt;=$N$661/2,$G$661/2*(1-SQRT(($N$661-2*2+1)/$N$661)),$G$661-$G$661/2*(1-SQRT(($N$661-2*($N$661-2+1)+1)/$N$661))),1)),IF(ISTEXT($G$661),"",ROUND((2-0.5)*$G$661/$N$661,1)))))</f>
        <v/>
      </c>
      <c r="F662" s="535">
        <f>IF(ISTEXT($N$661),"",IF(OR($D$661="",$G$661="",3&gt;$N$661),"",IF($D$661="Round",IF(ISTEXT($G$661),"",ROUND(IF(3&lt;=$N$661/2,$G$661/2*(1-SQRT(($N$661-2*3+1)/$N$661)),$G$661-$G$661/2*(1-SQRT(($N$661-2*($N$661-3+1)+1)/$N$661))),1)),IF(ISTEXT($G$661),"",ROUND((3-0.5)*$G$661/$N$661,1)))))</f>
        <v/>
      </c>
      <c r="G662" s="535">
        <f>IF(ISTEXT($N$661),"",IF(OR($D$661="",$G$661="",4&gt;$N$661),"",IF($D$661="Round",IF(ISTEXT($G$661),"",ROUND(IF(4&lt;=$N$661/2,$G$661/2*(1-SQRT(($N$661-2*4+1)/$N$661)),$G$661-$G$661/2*(1-SQRT(($N$661-2*($N$661-4+1)+1)/$N$661))),1)),IF(ISTEXT($G$661),"",ROUND((4-0.5)*$G$661/$N$661,1)))))</f>
        <v/>
      </c>
      <c r="H662" s="535">
        <f>IF(ISTEXT($N$661),"",IF(OR($D$661="",$G$661="",5&gt;$N$661),"",IF($D$661="Round",IF(ISTEXT($G$661),"",ROUND(IF(5&lt;=$N$661/2,$G$661/2*(1-SQRT(($N$661-2*5+1)/$N$661)),$G$661-$G$661/2*(1-SQRT(($N$661-2*($N$661-5+1)+1)/$N$661))),1)),IF(ISTEXT($G$661),"",ROUND((5-0.5)*$G$661/$N$661,1)))))</f>
        <v/>
      </c>
      <c r="I662" s="535">
        <f>IF(ISTEXT($N$661),"",IF(OR($D$661="",$G$661="",6&gt;$N$661),"",IF($D$661="Round",IF(ISTEXT($G$661),"",ROUND(IF(6&lt;=$N$661/2,$G$661/2*(1-SQRT(($N$661-2*6+1)/$N$661)),$G$661-$G$661/2*(1-SQRT(($N$661-2*($N$661-6+1)+1)/$N$661))),1)),IF(ISTEXT($G$661),"",ROUND((6-0.5)*$G$661/$N$661,1)))))</f>
        <v/>
      </c>
      <c r="J662" s="535">
        <f>IF(ISTEXT($N$661),"",IF(OR($D$661="",$G$661="",7&gt;$N$661),"",IF($D$661="Round",IF(ISTEXT($G$661),"",ROUND(IF(7&lt;=$N$661/2,$G$661/2*(1-SQRT(($N$661-2*7+1)/$N$661)),$G$661-$G$661/2*(1-SQRT(($N$661-2*($N$661-7+1)+1)/$N$661))),1)),IF(ISTEXT($G$661),"",ROUND((7-0.5)*$G$661/$N$661,1)))))</f>
        <v/>
      </c>
      <c r="K662" s="535">
        <f>IF(ISTEXT($N$661),"",IF(OR($D$661="",$G$661="",8&gt;$N$661),"",IF($D$661="Round",IF(ISTEXT($G$661),"",ROUND(IF(8&lt;=$N$661/2,$G$661/2*(1-SQRT(($N$661-2*8+1)/$N$661)),$G$661-$G$661/2*(1-SQRT(($N$661-2*($N$661-8+1)+1)/$N$661))),1)),IF(ISTEXT($G$661),"",ROUND((8-0.5)*$G$661/$N$661,1)))))</f>
        <v/>
      </c>
      <c r="L662" s="535">
        <f>IF(ISTEXT($N$661),"",IF(OR($D$661="",$G$661="",9&gt;$N$661),"",IF($D$661="Round",IF(ISTEXT($G$661),"",ROUND(IF(9&lt;=$N$661/2,$G$661/2*(1-SQRT(($N$661-2*9+1)/$N$661)),$G$661-$G$661/2*(1-SQRT(($N$661-2*($N$661-9+1)+1)/$N$661))),1)),IF(ISTEXT($G$661),"",ROUND((9-0.5)*$G$661/$N$661,1)))))</f>
        <v/>
      </c>
      <c r="M662" s="535">
        <f>IF(ISTEXT($N$661),"",IF(OR($D$661="",$G$661="",10&gt;$N$661),"",IF($D$661="Round",IF(ISTEXT($G$661),"",ROUND(IF(10&lt;=$N$661/2,$G$661/2*(1-SQRT(($N$661-2*10+1)/$N$661)),$G$661-$G$661/2*(1-SQRT(($N$661-2*($N$661-10+1)+1)/$N$661))),1)),IF(ISTEXT($G$661),"",ROUND((10-0.5)*$G$661/$N$661,1)))))</f>
        <v/>
      </c>
      <c r="N662" s="534">
        <f>IF(OR($D$661="",$G$661=""),"",IF($D$661="Round",2,IF($I$661="","",IF(ISTEXT($I$661),"",IF($I$661&lt;12,2,MIN(8,MAX(3,ROUNDUP($I$661/6,0))))))))</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IF(OR($D$661="",$G$661=""),"",IF($D$661="Round",IF(1=1,"Axis 1 (0°)",IF(1=2,"Axis 2 (90°)","")),IF(ISTEXT($N$662),"",IF(1&gt;$N$662,"",IF(ISTEXT($I$661),"",ROUND((1-0.5)*$I$661/$N$662,1))))))</f>
        <v/>
      </c>
      <c r="C663" s="538" t="n"/>
      <c r="D663" s="539">
        <f>IF($N$663="","",IF(OR(ISTEXT($N$661),ISTEXT($N$662),ISTEXT($N$663)),"",IF(OR(1&gt;$N$661,1&gt;$N$662,((1-1)*$N$661+1)&gt;$N$663),"",IF(INDEX($P$663:$W$672,MOD(((1-1)*$N$661+1)-1,10)+1,INT((((1-1)*$N$661+1)-1)/10)+1)="","",INDEX($P$663:$W$672,MOD(((1-1)*$N$661+1)-1,10)+1,INT((((1-1)*$N$661+1)-1)/10)+1)))))</f>
        <v/>
      </c>
      <c r="E663" s="539">
        <f>IF($N$663="","",IF(OR(ISTEXT($N$661),ISTEXT($N$662),ISTEXT($N$663)),"",IF(OR(2&gt;$N$661,1&gt;$N$662,((1-1)*$N$661+2)&gt;$N$663),"",IF(INDEX($P$663:$W$672,MOD(((1-1)*$N$661+2)-1,10)+1,INT((((1-1)*$N$661+2)-1)/10)+1)="","",INDEX($P$663:$W$672,MOD(((1-1)*$N$661+2)-1,10)+1,INT((((1-1)*$N$661+2)-1)/10)+1)))))</f>
        <v/>
      </c>
      <c r="F663" s="539">
        <f>IF($N$663="","",IF(OR(ISTEXT($N$661),ISTEXT($N$662),ISTEXT($N$663)),"",IF(OR(3&gt;$N$661,1&gt;$N$662,((1-1)*$N$661+3)&gt;$N$663),"",IF(INDEX($P$663:$W$672,MOD(((1-1)*$N$661+3)-1,10)+1,INT((((1-1)*$N$661+3)-1)/10)+1)="","",INDEX($P$663:$W$672,MOD(((1-1)*$N$661+3)-1,10)+1,INT((((1-1)*$N$661+3)-1)/10)+1)))))</f>
        <v/>
      </c>
      <c r="G663" s="539">
        <f>IF($N$663="","",IF(OR(ISTEXT($N$661),ISTEXT($N$662),ISTEXT($N$663)),"",IF(OR(4&gt;$N$661,1&gt;$N$662,((1-1)*$N$661+4)&gt;$N$663),"",IF(INDEX($P$663:$W$672,MOD(((1-1)*$N$661+4)-1,10)+1,INT((((1-1)*$N$661+4)-1)/10)+1)="","",INDEX($P$663:$W$672,MOD(((1-1)*$N$661+4)-1,10)+1,INT((((1-1)*$N$661+4)-1)/10)+1)))))</f>
        <v/>
      </c>
      <c r="H663" s="539">
        <f>IF($N$663="","",IF(OR(ISTEXT($N$661),ISTEXT($N$662),ISTEXT($N$663)),"",IF(OR(5&gt;$N$661,1&gt;$N$662,((1-1)*$N$661+5)&gt;$N$663),"",IF(INDEX($P$663:$W$672,MOD(((1-1)*$N$661+5)-1,10)+1,INT((((1-1)*$N$661+5)-1)/10)+1)="","",INDEX($P$663:$W$672,MOD(((1-1)*$N$661+5)-1,10)+1,INT((((1-1)*$N$661+5)-1)/10)+1)))))</f>
        <v/>
      </c>
      <c r="I663" s="539">
        <f>IF($N$663="","",IF(OR(ISTEXT($N$661),ISTEXT($N$662),ISTEXT($N$663)),"",IF(OR(6&gt;$N$661,1&gt;$N$662,((1-1)*$N$661+6)&gt;$N$663),"",IF(INDEX($P$663:$W$672,MOD(((1-1)*$N$661+6)-1,10)+1,INT((((1-1)*$N$661+6)-1)/10)+1)="","",INDEX($P$663:$W$672,MOD(((1-1)*$N$661+6)-1,10)+1,INT((((1-1)*$N$661+6)-1)/10)+1)))))</f>
        <v/>
      </c>
      <c r="J663" s="539">
        <f>IF($N$663="","",IF(OR(ISTEXT($N$661),ISTEXT($N$662),ISTEXT($N$663)),"",IF(OR(7&gt;$N$661,1&gt;$N$662,((1-1)*$N$661+7)&gt;$N$663),"",IF(INDEX($P$663:$W$672,MOD(((1-1)*$N$661+7)-1,10)+1,INT((((1-1)*$N$661+7)-1)/10)+1)="","",INDEX($P$663:$W$672,MOD(((1-1)*$N$661+7)-1,10)+1,INT((((1-1)*$N$661+7)-1)/10)+1)))))</f>
        <v/>
      </c>
      <c r="K663" s="539">
        <f>IF($N$663="","",IF(OR(ISTEXT($N$661),ISTEXT($N$662),ISTEXT($N$663)),"",IF(OR(8&gt;$N$661,1&gt;$N$662,((1-1)*$N$661+8)&gt;$N$663),"",IF(INDEX($P$663:$W$672,MOD(((1-1)*$N$661+8)-1,10)+1,INT((((1-1)*$N$661+8)-1)/10)+1)="","",INDEX($P$663:$W$672,MOD(((1-1)*$N$661+8)-1,10)+1,INT((((1-1)*$N$661+8)-1)/10)+1)))))</f>
        <v/>
      </c>
      <c r="L663" s="539">
        <f>IF($N$663="","",IF(OR(ISTEXT($N$661),ISTEXT($N$662),ISTEXT($N$663)),"",IF(OR(9&gt;$N$661,1&gt;$N$662,((1-1)*$N$661+9)&gt;$N$663),"",IF(INDEX($P$663:$W$672,MOD(((1-1)*$N$661+9)-1,10)+1,INT((((1-1)*$N$661+9)-1)/10)+1)="","",INDEX($P$663:$W$672,MOD(((1-1)*$N$661+9)-1,10)+1,INT((((1-1)*$N$661+9)-1)/10)+1)))))</f>
        <v/>
      </c>
      <c r="M663" s="539">
        <f>IF($N$663="","",IF(OR(ISTEXT($N$661),ISTEXT($N$662),ISTEXT($N$663)),"",IF(OR(10&gt;$N$661,1&gt;$N$662,((1-1)*$N$661+10)&gt;$N$663),"",IF(INDEX($P$663:$W$672,MOD(((1-1)*$N$661+10)-1,10)+1,INT((((1-1)*$N$661+10)-1)/10)+1)="","",INDEX($P$663:$W$672,MOD(((1-1)*$N$661+10)-1,10)+1,INT((((1-1)*$N$661+10)-1)/10)+1)))))</f>
        <v/>
      </c>
      <c r="N663" s="534">
        <f>IF(OR(N661="",N662=""),"",IF(OR(ISTEXT(N661),ISTEXT(N662)),"",N661*N662))</f>
        <v/>
      </c>
      <c r="P663" s="540" t="n"/>
      <c r="Q663" s="540" t="n"/>
      <c r="R663" s="540" t="n"/>
      <c r="S663" s="540" t="n"/>
      <c r="T663" s="540" t="n"/>
      <c r="U663" s="540" t="n"/>
      <c r="V663" s="540" t="n"/>
      <c r="W663" s="540" t="n"/>
    </row>
    <row r="664" ht="13.35" customHeight="1" s="162">
      <c r="B664" s="537">
        <f>IF(OR($D$661="",$G$661=""),"",IF($D$661="Round",IF(2=1,"Axis 1 (0°)",IF(2=2,"Axis 2 (90°)","")),IF(ISTEXT($N$662),"",IF(2&gt;$N$662,"",IF(ISTEXT($I$661),"",ROUND((2-0.5)*$I$661/$N$662,1))))))</f>
        <v/>
      </c>
      <c r="C664" s="538" t="n"/>
      <c r="D664" s="539">
        <f>IF($N$663="","",IF(OR(ISTEXT($N$661),ISTEXT($N$662),ISTEXT($N$663)),"",IF(OR(1&gt;$N$661,2&gt;$N$662,((2-1)*$N$661+1)&gt;$N$663),"",IF(INDEX($P$663:$W$672,MOD(((2-1)*$N$661+1)-1,10)+1,INT((((2-1)*$N$661+1)-1)/10)+1)="","",INDEX($P$663:$W$672,MOD(((2-1)*$N$661+1)-1,10)+1,INT((((2-1)*$N$661+1)-1)/10)+1)))))</f>
        <v/>
      </c>
      <c r="E664" s="539">
        <f>IF($N$663="","",IF(OR(ISTEXT($N$661),ISTEXT($N$662),ISTEXT($N$663)),"",IF(OR(2&gt;$N$661,2&gt;$N$662,((2-1)*$N$661+2)&gt;$N$663),"",IF(INDEX($P$663:$W$672,MOD(((2-1)*$N$661+2)-1,10)+1,INT((((2-1)*$N$661+2)-1)/10)+1)="","",INDEX($P$663:$W$672,MOD(((2-1)*$N$661+2)-1,10)+1,INT((((2-1)*$N$661+2)-1)/10)+1)))))</f>
        <v/>
      </c>
      <c r="F664" s="539">
        <f>IF($N$663="","",IF(OR(ISTEXT($N$661),ISTEXT($N$662),ISTEXT($N$663)),"",IF(OR(3&gt;$N$661,2&gt;$N$662,((2-1)*$N$661+3)&gt;$N$663),"",IF(INDEX($P$663:$W$672,MOD(((2-1)*$N$661+3)-1,10)+1,INT((((2-1)*$N$661+3)-1)/10)+1)="","",INDEX($P$663:$W$672,MOD(((2-1)*$N$661+3)-1,10)+1,INT((((2-1)*$N$661+3)-1)/10)+1)))))</f>
        <v/>
      </c>
      <c r="G664" s="539">
        <f>IF($N$663="","",IF(OR(ISTEXT($N$661),ISTEXT($N$662),ISTEXT($N$663)),"",IF(OR(4&gt;$N$661,2&gt;$N$662,((2-1)*$N$661+4)&gt;$N$663),"",IF(INDEX($P$663:$W$672,MOD(((2-1)*$N$661+4)-1,10)+1,INT((((2-1)*$N$661+4)-1)/10)+1)="","",INDEX($P$663:$W$672,MOD(((2-1)*$N$661+4)-1,10)+1,INT((((2-1)*$N$661+4)-1)/10)+1)))))</f>
        <v/>
      </c>
      <c r="H664" s="539">
        <f>IF($N$663="","",IF(OR(ISTEXT($N$661),ISTEXT($N$662),ISTEXT($N$663)),"",IF(OR(5&gt;$N$661,2&gt;$N$662,((2-1)*$N$661+5)&gt;$N$663),"",IF(INDEX($P$663:$W$672,MOD(((2-1)*$N$661+5)-1,10)+1,INT((((2-1)*$N$661+5)-1)/10)+1)="","",INDEX($P$663:$W$672,MOD(((2-1)*$N$661+5)-1,10)+1,INT((((2-1)*$N$661+5)-1)/10)+1)))))</f>
        <v/>
      </c>
      <c r="I664" s="539">
        <f>IF($N$663="","",IF(OR(ISTEXT($N$661),ISTEXT($N$662),ISTEXT($N$663)),"",IF(OR(6&gt;$N$661,2&gt;$N$662,((2-1)*$N$661+6)&gt;$N$663),"",IF(INDEX($P$663:$W$672,MOD(((2-1)*$N$661+6)-1,10)+1,INT((((2-1)*$N$661+6)-1)/10)+1)="","",INDEX($P$663:$W$672,MOD(((2-1)*$N$661+6)-1,10)+1,INT((((2-1)*$N$661+6)-1)/10)+1)))))</f>
        <v/>
      </c>
      <c r="J664" s="539">
        <f>IF($N$663="","",IF(OR(ISTEXT($N$661),ISTEXT($N$662),ISTEXT($N$663)),"",IF(OR(7&gt;$N$661,2&gt;$N$662,((2-1)*$N$661+7)&gt;$N$663),"",IF(INDEX($P$663:$W$672,MOD(((2-1)*$N$661+7)-1,10)+1,INT((((2-1)*$N$661+7)-1)/10)+1)="","",INDEX($P$663:$W$672,MOD(((2-1)*$N$661+7)-1,10)+1,INT((((2-1)*$N$661+7)-1)/10)+1)))))</f>
        <v/>
      </c>
      <c r="K664" s="539">
        <f>IF($N$663="","",IF(OR(ISTEXT($N$661),ISTEXT($N$662),ISTEXT($N$663)),"",IF(OR(8&gt;$N$661,2&gt;$N$662,((2-1)*$N$661+8)&gt;$N$663),"",IF(INDEX($P$663:$W$672,MOD(((2-1)*$N$661+8)-1,10)+1,INT((((2-1)*$N$661+8)-1)/10)+1)="","",INDEX($P$663:$W$672,MOD(((2-1)*$N$661+8)-1,10)+1,INT((((2-1)*$N$661+8)-1)/10)+1)))))</f>
        <v/>
      </c>
      <c r="L664" s="539">
        <f>IF($N$663="","",IF(OR(ISTEXT($N$661),ISTEXT($N$662),ISTEXT($N$663)),"",IF(OR(9&gt;$N$661,2&gt;$N$662,((2-1)*$N$661+9)&gt;$N$663),"",IF(INDEX($P$663:$W$672,MOD(((2-1)*$N$661+9)-1,10)+1,INT((((2-1)*$N$661+9)-1)/10)+1)="","",INDEX($P$663:$W$672,MOD(((2-1)*$N$661+9)-1,10)+1,INT((((2-1)*$N$661+9)-1)/10)+1)))))</f>
        <v/>
      </c>
      <c r="M664" s="539">
        <f>IF($N$663="","",IF(OR(ISTEXT($N$661),ISTEXT($N$662),ISTEXT($N$663)),"",IF(OR(10&gt;$N$661,2&gt;$N$662,((2-1)*$N$661+10)&gt;$N$663),"",IF(INDEX($P$663:$W$672,MOD(((2-1)*$N$661+10)-1,10)+1,INT((((2-1)*$N$661+10)-1)/10)+1)="","",INDEX($P$663:$W$672,MOD(((2-1)*$N$661+10)-1,10)+1,INT((((2-1)*$N$661+10)-1)/10)+1)))))</f>
        <v/>
      </c>
      <c r="P664" s="540" t="n"/>
      <c r="Q664" s="540" t="n"/>
      <c r="R664" s="540" t="n"/>
      <c r="S664" s="540" t="n"/>
      <c r="T664" s="540" t="n"/>
      <c r="U664" s="540" t="n"/>
      <c r="V664" s="540" t="n"/>
      <c r="W664" s="540" t="n"/>
    </row>
    <row r="665" ht="13.35" customHeight="1" s="162">
      <c r="B665" s="537">
        <f>IF(OR($D$661="",$G$661=""),"",IF($D$661="Round",IF(3=1,"Axis 1 (0°)",IF(3=2,"Axis 2 (90°)","")),IF(ISTEXT($N$662),"",IF(3&gt;$N$662,"",IF(ISTEXT($I$661),"",ROUND((3-0.5)*$I$661/$N$662,1))))))</f>
        <v/>
      </c>
      <c r="C665" s="538" t="n"/>
      <c r="D665" s="539">
        <f>IF($N$663="","",IF(OR(ISTEXT($N$661),ISTEXT($N$662),ISTEXT($N$663)),"",IF(OR(1&gt;$N$661,3&gt;$N$662,((3-1)*$N$661+1)&gt;$N$663),"",IF(INDEX($P$663:$W$672,MOD(((3-1)*$N$661+1)-1,10)+1,INT((((3-1)*$N$661+1)-1)/10)+1)="","",INDEX($P$663:$W$672,MOD(((3-1)*$N$661+1)-1,10)+1,INT((((3-1)*$N$661+1)-1)/10)+1)))))</f>
        <v/>
      </c>
      <c r="E665" s="539">
        <f>IF($N$663="","",IF(OR(ISTEXT($N$661),ISTEXT($N$662),ISTEXT($N$663)),"",IF(OR(2&gt;$N$661,3&gt;$N$662,((3-1)*$N$661+2)&gt;$N$663),"",IF(INDEX($P$663:$W$672,MOD(((3-1)*$N$661+2)-1,10)+1,INT((((3-1)*$N$661+2)-1)/10)+1)="","",INDEX($P$663:$W$672,MOD(((3-1)*$N$661+2)-1,10)+1,INT((((3-1)*$N$661+2)-1)/10)+1)))))</f>
        <v/>
      </c>
      <c r="F665" s="539">
        <f>IF($N$663="","",IF(OR(ISTEXT($N$661),ISTEXT($N$662),ISTEXT($N$663)),"",IF(OR(3&gt;$N$661,3&gt;$N$662,((3-1)*$N$661+3)&gt;$N$663),"",IF(INDEX($P$663:$W$672,MOD(((3-1)*$N$661+3)-1,10)+1,INT((((3-1)*$N$661+3)-1)/10)+1)="","",INDEX($P$663:$W$672,MOD(((3-1)*$N$661+3)-1,10)+1,INT((((3-1)*$N$661+3)-1)/10)+1)))))</f>
        <v/>
      </c>
      <c r="G665" s="539">
        <f>IF($N$663="","",IF(OR(ISTEXT($N$661),ISTEXT($N$662),ISTEXT($N$663)),"",IF(OR(4&gt;$N$661,3&gt;$N$662,((3-1)*$N$661+4)&gt;$N$663),"",IF(INDEX($P$663:$W$672,MOD(((3-1)*$N$661+4)-1,10)+1,INT((((3-1)*$N$661+4)-1)/10)+1)="","",INDEX($P$663:$W$672,MOD(((3-1)*$N$661+4)-1,10)+1,INT((((3-1)*$N$661+4)-1)/10)+1)))))</f>
        <v/>
      </c>
      <c r="H665" s="539">
        <f>IF($N$663="","",IF(OR(ISTEXT($N$661),ISTEXT($N$662),ISTEXT($N$663)),"",IF(OR(5&gt;$N$661,3&gt;$N$662,((3-1)*$N$661+5)&gt;$N$663),"",IF(INDEX($P$663:$W$672,MOD(((3-1)*$N$661+5)-1,10)+1,INT((((3-1)*$N$661+5)-1)/10)+1)="","",INDEX($P$663:$W$672,MOD(((3-1)*$N$661+5)-1,10)+1,INT((((3-1)*$N$661+5)-1)/10)+1)))))</f>
        <v/>
      </c>
      <c r="I665" s="539">
        <f>IF($N$663="","",IF(OR(ISTEXT($N$661),ISTEXT($N$662),ISTEXT($N$663)),"",IF(OR(6&gt;$N$661,3&gt;$N$662,((3-1)*$N$661+6)&gt;$N$663),"",IF(INDEX($P$663:$W$672,MOD(((3-1)*$N$661+6)-1,10)+1,INT((((3-1)*$N$661+6)-1)/10)+1)="","",INDEX($P$663:$W$672,MOD(((3-1)*$N$661+6)-1,10)+1,INT((((3-1)*$N$661+6)-1)/10)+1)))))</f>
        <v/>
      </c>
      <c r="J665" s="539">
        <f>IF($N$663="","",IF(OR(ISTEXT($N$661),ISTEXT($N$662),ISTEXT($N$663)),"",IF(OR(7&gt;$N$661,3&gt;$N$662,((3-1)*$N$661+7)&gt;$N$663),"",IF(INDEX($P$663:$W$672,MOD(((3-1)*$N$661+7)-1,10)+1,INT((((3-1)*$N$661+7)-1)/10)+1)="","",INDEX($P$663:$W$672,MOD(((3-1)*$N$661+7)-1,10)+1,INT((((3-1)*$N$661+7)-1)/10)+1)))))</f>
        <v/>
      </c>
      <c r="K665" s="539">
        <f>IF($N$663="","",IF(OR(ISTEXT($N$661),ISTEXT($N$662),ISTEXT($N$663)),"",IF(OR(8&gt;$N$661,3&gt;$N$662,((3-1)*$N$661+8)&gt;$N$663),"",IF(INDEX($P$663:$W$672,MOD(((3-1)*$N$661+8)-1,10)+1,INT((((3-1)*$N$661+8)-1)/10)+1)="","",INDEX($P$663:$W$672,MOD(((3-1)*$N$661+8)-1,10)+1,INT((((3-1)*$N$661+8)-1)/10)+1)))))</f>
        <v/>
      </c>
      <c r="L665" s="539">
        <f>IF($N$663="","",IF(OR(ISTEXT($N$661),ISTEXT($N$662),ISTEXT($N$663)),"",IF(OR(9&gt;$N$661,3&gt;$N$662,((3-1)*$N$661+9)&gt;$N$663),"",IF(INDEX($P$663:$W$672,MOD(((3-1)*$N$661+9)-1,10)+1,INT((((3-1)*$N$661+9)-1)/10)+1)="","",INDEX($P$663:$W$672,MOD(((3-1)*$N$661+9)-1,10)+1,INT((((3-1)*$N$661+9)-1)/10)+1)))))</f>
        <v/>
      </c>
      <c r="M665" s="539">
        <f>IF($N$663="","",IF(OR(ISTEXT($N$661),ISTEXT($N$662),ISTEXT($N$663)),"",IF(OR(10&gt;$N$661,3&gt;$N$662,((3-1)*$N$661+10)&gt;$N$663),"",IF(INDEX($P$663:$W$672,MOD(((3-1)*$N$661+10)-1,10)+1,INT((((3-1)*$N$661+10)-1)/10)+1)="","",INDEX($P$663:$W$672,MOD(((3-1)*$N$661+10)-1,10)+1,INT((((3-1)*$N$661+10)-1)/10)+1)))))</f>
        <v/>
      </c>
      <c r="P665" s="540" t="n"/>
      <c r="Q665" s="540" t="n"/>
      <c r="R665" s="540" t="n"/>
      <c r="S665" s="540" t="n"/>
      <c r="T665" s="540" t="n"/>
      <c r="U665" s="540" t="n"/>
      <c r="V665" s="540" t="n"/>
      <c r="W665" s="540" t="n"/>
    </row>
    <row r="666" ht="13.35" customHeight="1" s="162">
      <c r="B666" s="537">
        <f>IF(OR($D$661="",$G$661=""),"",IF($D$661="Round",IF(4=1,"Axis 1 (0°)",IF(4=2,"Axis 2 (90°)","")),IF(ISTEXT($N$662),"",IF(4&gt;$N$662,"",IF(ISTEXT($I$661),"",ROUND((4-0.5)*$I$661/$N$662,1))))))</f>
        <v/>
      </c>
      <c r="C666" s="538" t="n"/>
      <c r="D666" s="539">
        <f>IF($N$663="","",IF(OR(ISTEXT($N$661),ISTEXT($N$662),ISTEXT($N$663)),"",IF(OR(1&gt;$N$661,4&gt;$N$662,((4-1)*$N$661+1)&gt;$N$663),"",IF(INDEX($P$663:$W$672,MOD(((4-1)*$N$661+1)-1,10)+1,INT((((4-1)*$N$661+1)-1)/10)+1)="","",INDEX($P$663:$W$672,MOD(((4-1)*$N$661+1)-1,10)+1,INT((((4-1)*$N$661+1)-1)/10)+1)))))</f>
        <v/>
      </c>
      <c r="E666" s="539">
        <f>IF($N$663="","",IF(OR(ISTEXT($N$661),ISTEXT($N$662),ISTEXT($N$663)),"",IF(OR(2&gt;$N$661,4&gt;$N$662,((4-1)*$N$661+2)&gt;$N$663),"",IF(INDEX($P$663:$W$672,MOD(((4-1)*$N$661+2)-1,10)+1,INT((((4-1)*$N$661+2)-1)/10)+1)="","",INDEX($P$663:$W$672,MOD(((4-1)*$N$661+2)-1,10)+1,INT((((4-1)*$N$661+2)-1)/10)+1)))))</f>
        <v/>
      </c>
      <c r="F666" s="539">
        <f>IF($N$663="","",IF(OR(ISTEXT($N$661),ISTEXT($N$662),ISTEXT($N$663)),"",IF(OR(3&gt;$N$661,4&gt;$N$662,((4-1)*$N$661+3)&gt;$N$663),"",IF(INDEX($P$663:$W$672,MOD(((4-1)*$N$661+3)-1,10)+1,INT((((4-1)*$N$661+3)-1)/10)+1)="","",INDEX($P$663:$W$672,MOD(((4-1)*$N$661+3)-1,10)+1,INT((((4-1)*$N$661+3)-1)/10)+1)))))</f>
        <v/>
      </c>
      <c r="G666" s="539">
        <f>IF($N$663="","",IF(OR(ISTEXT($N$661),ISTEXT($N$662),ISTEXT($N$663)),"",IF(OR(4&gt;$N$661,4&gt;$N$662,((4-1)*$N$661+4)&gt;$N$663),"",IF(INDEX($P$663:$W$672,MOD(((4-1)*$N$661+4)-1,10)+1,INT((((4-1)*$N$661+4)-1)/10)+1)="","",INDEX($P$663:$W$672,MOD(((4-1)*$N$661+4)-1,10)+1,INT((((4-1)*$N$661+4)-1)/10)+1)))))</f>
        <v/>
      </c>
      <c r="H666" s="539">
        <f>IF($N$663="","",IF(OR(ISTEXT($N$661),ISTEXT($N$662),ISTEXT($N$663)),"",IF(OR(5&gt;$N$661,4&gt;$N$662,((4-1)*$N$661+5)&gt;$N$663),"",IF(INDEX($P$663:$W$672,MOD(((4-1)*$N$661+5)-1,10)+1,INT((((4-1)*$N$661+5)-1)/10)+1)="","",INDEX($P$663:$W$672,MOD(((4-1)*$N$661+5)-1,10)+1,INT((((4-1)*$N$661+5)-1)/10)+1)))))</f>
        <v/>
      </c>
      <c r="I666" s="539">
        <f>IF($N$663="","",IF(OR(ISTEXT($N$661),ISTEXT($N$662),ISTEXT($N$663)),"",IF(OR(6&gt;$N$661,4&gt;$N$662,((4-1)*$N$661+6)&gt;$N$663),"",IF(INDEX($P$663:$W$672,MOD(((4-1)*$N$661+6)-1,10)+1,INT((((4-1)*$N$661+6)-1)/10)+1)="","",INDEX($P$663:$W$672,MOD(((4-1)*$N$661+6)-1,10)+1,INT((((4-1)*$N$661+6)-1)/10)+1)))))</f>
        <v/>
      </c>
      <c r="J666" s="539">
        <f>IF($N$663="","",IF(OR(ISTEXT($N$661),ISTEXT($N$662),ISTEXT($N$663)),"",IF(OR(7&gt;$N$661,4&gt;$N$662,((4-1)*$N$661+7)&gt;$N$663),"",IF(INDEX($P$663:$W$672,MOD(((4-1)*$N$661+7)-1,10)+1,INT((((4-1)*$N$661+7)-1)/10)+1)="","",INDEX($P$663:$W$672,MOD(((4-1)*$N$661+7)-1,10)+1,INT((((4-1)*$N$661+7)-1)/10)+1)))))</f>
        <v/>
      </c>
      <c r="K666" s="539">
        <f>IF($N$663="","",IF(OR(ISTEXT($N$661),ISTEXT($N$662),ISTEXT($N$663)),"",IF(OR(8&gt;$N$661,4&gt;$N$662,((4-1)*$N$661+8)&gt;$N$663),"",IF(INDEX($P$663:$W$672,MOD(((4-1)*$N$661+8)-1,10)+1,INT((((4-1)*$N$661+8)-1)/10)+1)="","",INDEX($P$663:$W$672,MOD(((4-1)*$N$661+8)-1,10)+1,INT((((4-1)*$N$661+8)-1)/10)+1)))))</f>
        <v/>
      </c>
      <c r="L666" s="539">
        <f>IF($N$663="","",IF(OR(ISTEXT($N$661),ISTEXT($N$662),ISTEXT($N$663)),"",IF(OR(9&gt;$N$661,4&gt;$N$662,((4-1)*$N$661+9)&gt;$N$663),"",IF(INDEX($P$663:$W$672,MOD(((4-1)*$N$661+9)-1,10)+1,INT((((4-1)*$N$661+9)-1)/10)+1)="","",INDEX($P$663:$W$672,MOD(((4-1)*$N$661+9)-1,10)+1,INT((((4-1)*$N$661+9)-1)/10)+1)))))</f>
        <v/>
      </c>
      <c r="M666" s="539">
        <f>IF($N$663="","",IF(OR(ISTEXT($N$661),ISTEXT($N$662),ISTEXT($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IF(OR($D$661="",$G$661=""),"",IF($D$661="Round",IF(5=1,"Axis 1 (0°)",IF(5=2,"Axis 2 (90°)","")),IF(ISTEXT($N$662),"",IF(5&gt;$N$662,"",IF(ISTEXT($I$661),"",ROUND((5-0.5)*$I$661/$N$662,1))))))</f>
        <v/>
      </c>
      <c r="C667" s="538" t="n"/>
      <c r="D667" s="539">
        <f>IF($N$663="","",IF(OR(ISTEXT($N$661),ISTEXT($N$662),ISTEXT($N$663)),"",IF(OR(1&gt;$N$661,5&gt;$N$662,((5-1)*$N$661+1)&gt;$N$663),"",IF(INDEX($P$663:$W$672,MOD(((5-1)*$N$661+1)-1,10)+1,INT((((5-1)*$N$661+1)-1)/10)+1)="","",INDEX($P$663:$W$672,MOD(((5-1)*$N$661+1)-1,10)+1,INT((((5-1)*$N$661+1)-1)/10)+1)))))</f>
        <v/>
      </c>
      <c r="E667" s="539">
        <f>IF($N$663="","",IF(OR(ISTEXT($N$661),ISTEXT($N$662),ISTEXT($N$663)),"",IF(OR(2&gt;$N$661,5&gt;$N$662,((5-1)*$N$661+2)&gt;$N$663),"",IF(INDEX($P$663:$W$672,MOD(((5-1)*$N$661+2)-1,10)+1,INT((((5-1)*$N$661+2)-1)/10)+1)="","",INDEX($P$663:$W$672,MOD(((5-1)*$N$661+2)-1,10)+1,INT((((5-1)*$N$661+2)-1)/10)+1)))))</f>
        <v/>
      </c>
      <c r="F667" s="539">
        <f>IF($N$663="","",IF(OR(ISTEXT($N$661),ISTEXT($N$662),ISTEXT($N$663)),"",IF(OR(3&gt;$N$661,5&gt;$N$662,((5-1)*$N$661+3)&gt;$N$663),"",IF(INDEX($P$663:$W$672,MOD(((5-1)*$N$661+3)-1,10)+1,INT((((5-1)*$N$661+3)-1)/10)+1)="","",INDEX($P$663:$W$672,MOD(((5-1)*$N$661+3)-1,10)+1,INT((((5-1)*$N$661+3)-1)/10)+1)))))</f>
        <v/>
      </c>
      <c r="G667" s="539">
        <f>IF($N$663="","",IF(OR(ISTEXT($N$661),ISTEXT($N$662),ISTEXT($N$663)),"",IF(OR(4&gt;$N$661,5&gt;$N$662,((5-1)*$N$661+4)&gt;$N$663),"",IF(INDEX($P$663:$W$672,MOD(((5-1)*$N$661+4)-1,10)+1,INT((((5-1)*$N$661+4)-1)/10)+1)="","",INDEX($P$663:$W$672,MOD(((5-1)*$N$661+4)-1,10)+1,INT((((5-1)*$N$661+4)-1)/10)+1)))))</f>
        <v/>
      </c>
      <c r="H667" s="539">
        <f>IF($N$663="","",IF(OR(ISTEXT($N$661),ISTEXT($N$662),ISTEXT($N$663)),"",IF(OR(5&gt;$N$661,5&gt;$N$662,((5-1)*$N$661+5)&gt;$N$663),"",IF(INDEX($P$663:$W$672,MOD(((5-1)*$N$661+5)-1,10)+1,INT((((5-1)*$N$661+5)-1)/10)+1)="","",INDEX($P$663:$W$672,MOD(((5-1)*$N$661+5)-1,10)+1,INT((((5-1)*$N$661+5)-1)/10)+1)))))</f>
        <v/>
      </c>
      <c r="I667" s="539">
        <f>IF($N$663="","",IF(OR(ISTEXT($N$661),ISTEXT($N$662),ISTEXT($N$663)),"",IF(OR(6&gt;$N$661,5&gt;$N$662,((5-1)*$N$661+6)&gt;$N$663),"",IF(INDEX($P$663:$W$672,MOD(((5-1)*$N$661+6)-1,10)+1,INT((((5-1)*$N$661+6)-1)/10)+1)="","",INDEX($P$663:$W$672,MOD(((5-1)*$N$661+6)-1,10)+1,INT((((5-1)*$N$661+6)-1)/10)+1)))))</f>
        <v/>
      </c>
      <c r="J667" s="539">
        <f>IF($N$663="","",IF(OR(ISTEXT($N$661),ISTEXT($N$662),ISTEXT($N$663)),"",IF(OR(7&gt;$N$661,5&gt;$N$662,((5-1)*$N$661+7)&gt;$N$663),"",IF(INDEX($P$663:$W$672,MOD(((5-1)*$N$661+7)-1,10)+1,INT((((5-1)*$N$661+7)-1)/10)+1)="","",INDEX($P$663:$W$672,MOD(((5-1)*$N$661+7)-1,10)+1,INT((((5-1)*$N$661+7)-1)/10)+1)))))</f>
        <v/>
      </c>
      <c r="K667" s="539">
        <f>IF($N$663="","",IF(OR(ISTEXT($N$661),ISTEXT($N$662),ISTEXT($N$663)),"",IF(OR(8&gt;$N$661,5&gt;$N$662,((5-1)*$N$661+8)&gt;$N$663),"",IF(INDEX($P$663:$W$672,MOD(((5-1)*$N$661+8)-1,10)+1,INT((((5-1)*$N$661+8)-1)/10)+1)="","",INDEX($P$663:$W$672,MOD(((5-1)*$N$661+8)-1,10)+1,INT((((5-1)*$N$661+8)-1)/10)+1)))))</f>
        <v/>
      </c>
      <c r="L667" s="539">
        <f>IF($N$663="","",IF(OR(ISTEXT($N$661),ISTEXT($N$662),ISTEXT($N$663)),"",IF(OR(9&gt;$N$661,5&gt;$N$662,((5-1)*$N$661+9)&gt;$N$663),"",IF(INDEX($P$663:$W$672,MOD(((5-1)*$N$661+9)-1,10)+1,INT((((5-1)*$N$661+9)-1)/10)+1)="","",INDEX($P$663:$W$672,MOD(((5-1)*$N$661+9)-1,10)+1,INT((((5-1)*$N$661+9)-1)/10)+1)))))</f>
        <v/>
      </c>
      <c r="M667" s="539">
        <f>IF($N$663="","",IF(OR(ISTEXT($N$661),ISTEXT($N$662),ISTEXT($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IF(OR($D$661="",$G$661=""),"",IF($D$661="Round",IF(6=1,"Axis 1 (0°)",IF(6=2,"Axis 2 (90°)","")),IF(ISTEXT($N$662),"",IF(6&gt;$N$662,"",IF(ISTEXT($I$661),"",ROUND((6-0.5)*$I$661/$N$662,1))))))</f>
        <v/>
      </c>
      <c r="C668" s="538" t="n"/>
      <c r="D668" s="539">
        <f>IF($N$663="","",IF(OR(ISTEXT($N$661),ISTEXT($N$662),ISTEXT($N$663)),"",IF(OR(1&gt;$N$661,6&gt;$N$662,((6-1)*$N$661+1)&gt;$N$663),"",IF(INDEX($P$663:$W$672,MOD(((6-1)*$N$661+1)-1,10)+1,INT((((6-1)*$N$661+1)-1)/10)+1)="","",INDEX($P$663:$W$672,MOD(((6-1)*$N$661+1)-1,10)+1,INT((((6-1)*$N$661+1)-1)/10)+1)))))</f>
        <v/>
      </c>
      <c r="E668" s="539">
        <f>IF($N$663="","",IF(OR(ISTEXT($N$661),ISTEXT($N$662),ISTEXT($N$663)),"",IF(OR(2&gt;$N$661,6&gt;$N$662,((6-1)*$N$661+2)&gt;$N$663),"",IF(INDEX($P$663:$W$672,MOD(((6-1)*$N$661+2)-1,10)+1,INT((((6-1)*$N$661+2)-1)/10)+1)="","",INDEX($P$663:$W$672,MOD(((6-1)*$N$661+2)-1,10)+1,INT((((6-1)*$N$661+2)-1)/10)+1)))))</f>
        <v/>
      </c>
      <c r="F668" s="539">
        <f>IF($N$663="","",IF(OR(ISTEXT($N$661),ISTEXT($N$662),ISTEXT($N$663)),"",IF(OR(3&gt;$N$661,6&gt;$N$662,((6-1)*$N$661+3)&gt;$N$663),"",IF(INDEX($P$663:$W$672,MOD(((6-1)*$N$661+3)-1,10)+1,INT((((6-1)*$N$661+3)-1)/10)+1)="","",INDEX($P$663:$W$672,MOD(((6-1)*$N$661+3)-1,10)+1,INT((((6-1)*$N$661+3)-1)/10)+1)))))</f>
        <v/>
      </c>
      <c r="G668" s="539">
        <f>IF($N$663="","",IF(OR(ISTEXT($N$661),ISTEXT($N$662),ISTEXT($N$663)),"",IF(OR(4&gt;$N$661,6&gt;$N$662,((6-1)*$N$661+4)&gt;$N$663),"",IF(INDEX($P$663:$W$672,MOD(((6-1)*$N$661+4)-1,10)+1,INT((((6-1)*$N$661+4)-1)/10)+1)="","",INDEX($P$663:$W$672,MOD(((6-1)*$N$661+4)-1,10)+1,INT((((6-1)*$N$661+4)-1)/10)+1)))))</f>
        <v/>
      </c>
      <c r="H668" s="539">
        <f>IF($N$663="","",IF(OR(ISTEXT($N$661),ISTEXT($N$662),ISTEXT($N$663)),"",IF(OR(5&gt;$N$661,6&gt;$N$662,((6-1)*$N$661+5)&gt;$N$663),"",IF(INDEX($P$663:$W$672,MOD(((6-1)*$N$661+5)-1,10)+1,INT((((6-1)*$N$661+5)-1)/10)+1)="","",INDEX($P$663:$W$672,MOD(((6-1)*$N$661+5)-1,10)+1,INT((((6-1)*$N$661+5)-1)/10)+1)))))</f>
        <v/>
      </c>
      <c r="I668" s="539">
        <f>IF($N$663="","",IF(OR(ISTEXT($N$661),ISTEXT($N$662),ISTEXT($N$663)),"",IF(OR(6&gt;$N$661,6&gt;$N$662,((6-1)*$N$661+6)&gt;$N$663),"",IF(INDEX($P$663:$W$672,MOD(((6-1)*$N$661+6)-1,10)+1,INT((((6-1)*$N$661+6)-1)/10)+1)="","",INDEX($P$663:$W$672,MOD(((6-1)*$N$661+6)-1,10)+1,INT((((6-1)*$N$661+6)-1)/10)+1)))))</f>
        <v/>
      </c>
      <c r="J668" s="539">
        <f>IF($N$663="","",IF(OR(ISTEXT($N$661),ISTEXT($N$662),ISTEXT($N$663)),"",IF(OR(7&gt;$N$661,6&gt;$N$662,((6-1)*$N$661+7)&gt;$N$663),"",IF(INDEX($P$663:$W$672,MOD(((6-1)*$N$661+7)-1,10)+1,INT((((6-1)*$N$661+7)-1)/10)+1)="","",INDEX($P$663:$W$672,MOD(((6-1)*$N$661+7)-1,10)+1,INT((((6-1)*$N$661+7)-1)/10)+1)))))</f>
        <v/>
      </c>
      <c r="K668" s="539">
        <f>IF($N$663="","",IF(OR(ISTEXT($N$661),ISTEXT($N$662),ISTEXT($N$663)),"",IF(OR(8&gt;$N$661,6&gt;$N$662,((6-1)*$N$661+8)&gt;$N$663),"",IF(INDEX($P$663:$W$672,MOD(((6-1)*$N$661+8)-1,10)+1,INT((((6-1)*$N$661+8)-1)/10)+1)="","",INDEX($P$663:$W$672,MOD(((6-1)*$N$661+8)-1,10)+1,INT((((6-1)*$N$661+8)-1)/10)+1)))))</f>
        <v/>
      </c>
      <c r="L668" s="539">
        <f>IF($N$663="","",IF(OR(ISTEXT($N$661),ISTEXT($N$662),ISTEXT($N$663)),"",IF(OR(9&gt;$N$661,6&gt;$N$662,((6-1)*$N$661+9)&gt;$N$663),"",IF(INDEX($P$663:$W$672,MOD(((6-1)*$N$661+9)-1,10)+1,INT((((6-1)*$N$661+9)-1)/10)+1)="","",INDEX($P$663:$W$672,MOD(((6-1)*$N$661+9)-1,10)+1,INT((((6-1)*$N$661+9)-1)/10)+1)))))</f>
        <v/>
      </c>
      <c r="M668" s="539">
        <f>IF($N$663="","",IF(OR(ISTEXT($N$661),ISTEXT($N$662),ISTEXT($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IF(OR($D$661="",$G$661=""),"",IF($D$661="Round",IF(7=1,"Axis 1 (0°)",IF(7=2,"Axis 2 (90°)","")),IF(ISTEXT($N$662),"",IF(7&gt;$N$662,"",IF(ISTEXT($I$661),"",ROUND((7-0.5)*$I$661/$N$662,1))))))</f>
        <v/>
      </c>
      <c r="C669" s="538" t="n"/>
      <c r="D669" s="539">
        <f>IF($N$663="","",IF(OR(ISTEXT($N$661),ISTEXT($N$662),ISTEXT($N$663)),"",IF(OR(1&gt;$N$661,7&gt;$N$662,((7-1)*$N$661+1)&gt;$N$663),"",IF(INDEX($P$663:$W$672,MOD(((7-1)*$N$661+1)-1,10)+1,INT((((7-1)*$N$661+1)-1)/10)+1)="","",INDEX($P$663:$W$672,MOD(((7-1)*$N$661+1)-1,10)+1,INT((((7-1)*$N$661+1)-1)/10)+1)))))</f>
        <v/>
      </c>
      <c r="E669" s="539">
        <f>IF($N$663="","",IF(OR(ISTEXT($N$661),ISTEXT($N$662),ISTEXT($N$663)),"",IF(OR(2&gt;$N$661,7&gt;$N$662,((7-1)*$N$661+2)&gt;$N$663),"",IF(INDEX($P$663:$W$672,MOD(((7-1)*$N$661+2)-1,10)+1,INT((((7-1)*$N$661+2)-1)/10)+1)="","",INDEX($P$663:$W$672,MOD(((7-1)*$N$661+2)-1,10)+1,INT((((7-1)*$N$661+2)-1)/10)+1)))))</f>
        <v/>
      </c>
      <c r="F669" s="539">
        <f>IF($N$663="","",IF(OR(ISTEXT($N$661),ISTEXT($N$662),ISTEXT($N$663)),"",IF(OR(3&gt;$N$661,7&gt;$N$662,((7-1)*$N$661+3)&gt;$N$663),"",IF(INDEX($P$663:$W$672,MOD(((7-1)*$N$661+3)-1,10)+1,INT((((7-1)*$N$661+3)-1)/10)+1)="","",INDEX($P$663:$W$672,MOD(((7-1)*$N$661+3)-1,10)+1,INT((((7-1)*$N$661+3)-1)/10)+1)))))</f>
        <v/>
      </c>
      <c r="G669" s="539">
        <f>IF($N$663="","",IF(OR(ISTEXT($N$661),ISTEXT($N$662),ISTEXT($N$663)),"",IF(OR(4&gt;$N$661,7&gt;$N$662,((7-1)*$N$661+4)&gt;$N$663),"",IF(INDEX($P$663:$W$672,MOD(((7-1)*$N$661+4)-1,10)+1,INT((((7-1)*$N$661+4)-1)/10)+1)="","",INDEX($P$663:$W$672,MOD(((7-1)*$N$661+4)-1,10)+1,INT((((7-1)*$N$661+4)-1)/10)+1)))))</f>
        <v/>
      </c>
      <c r="H669" s="539">
        <f>IF($N$663="","",IF(OR(ISTEXT($N$661),ISTEXT($N$662),ISTEXT($N$663)),"",IF(OR(5&gt;$N$661,7&gt;$N$662,((7-1)*$N$661+5)&gt;$N$663),"",IF(INDEX($P$663:$W$672,MOD(((7-1)*$N$661+5)-1,10)+1,INT((((7-1)*$N$661+5)-1)/10)+1)="","",INDEX($P$663:$W$672,MOD(((7-1)*$N$661+5)-1,10)+1,INT((((7-1)*$N$661+5)-1)/10)+1)))))</f>
        <v/>
      </c>
      <c r="I669" s="539">
        <f>IF($N$663="","",IF(OR(ISTEXT($N$661),ISTEXT($N$662),ISTEXT($N$663)),"",IF(OR(6&gt;$N$661,7&gt;$N$662,((7-1)*$N$661+6)&gt;$N$663),"",IF(INDEX($P$663:$W$672,MOD(((7-1)*$N$661+6)-1,10)+1,INT((((7-1)*$N$661+6)-1)/10)+1)="","",INDEX($P$663:$W$672,MOD(((7-1)*$N$661+6)-1,10)+1,INT((((7-1)*$N$661+6)-1)/10)+1)))))</f>
        <v/>
      </c>
      <c r="J669" s="539">
        <f>IF($N$663="","",IF(OR(ISTEXT($N$661),ISTEXT($N$662),ISTEXT($N$663)),"",IF(OR(7&gt;$N$661,7&gt;$N$662,((7-1)*$N$661+7)&gt;$N$663),"",IF(INDEX($P$663:$W$672,MOD(((7-1)*$N$661+7)-1,10)+1,INT((((7-1)*$N$661+7)-1)/10)+1)="","",INDEX($P$663:$W$672,MOD(((7-1)*$N$661+7)-1,10)+1,INT((((7-1)*$N$661+7)-1)/10)+1)))))</f>
        <v/>
      </c>
      <c r="K669" s="539">
        <f>IF($N$663="","",IF(OR(ISTEXT($N$661),ISTEXT($N$662),ISTEXT($N$663)),"",IF(OR(8&gt;$N$661,7&gt;$N$662,((7-1)*$N$661+8)&gt;$N$663),"",IF(INDEX($P$663:$W$672,MOD(((7-1)*$N$661+8)-1,10)+1,INT((((7-1)*$N$661+8)-1)/10)+1)="","",INDEX($P$663:$W$672,MOD(((7-1)*$N$661+8)-1,10)+1,INT((((7-1)*$N$661+8)-1)/10)+1)))))</f>
        <v/>
      </c>
      <c r="L669" s="539">
        <f>IF($N$663="","",IF(OR(ISTEXT($N$661),ISTEXT($N$662),ISTEXT($N$663)),"",IF(OR(9&gt;$N$661,7&gt;$N$662,((7-1)*$N$661+9)&gt;$N$663),"",IF(INDEX($P$663:$W$672,MOD(((7-1)*$N$661+9)-1,10)+1,INT((((7-1)*$N$661+9)-1)/10)+1)="","",INDEX($P$663:$W$672,MOD(((7-1)*$N$661+9)-1,10)+1,INT((((7-1)*$N$661+9)-1)/10)+1)))))</f>
        <v/>
      </c>
      <c r="M669" s="539">
        <f>IF($N$663="","",IF(OR(ISTEXT($N$661),ISTEXT($N$662),ISTEXT($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IF(OR($D$661="",$G$661=""),"",IF($D$661="Round",IF(8=1,"Axis 1 (0°)",IF(8=2,"Axis 2 (90°)","")),IF(ISTEXT($N$662),"",IF(8&gt;$N$662,"",IF(ISTEXT($I$661),"",ROUND((8-0.5)*$I$661/$N$662,1))))))</f>
        <v/>
      </c>
      <c r="C670" s="538" t="n"/>
      <c r="D670" s="539">
        <f>IF($N$663="","",IF(OR(ISTEXT($N$661),ISTEXT($N$662),ISTEXT($N$663)),"",IF(OR(1&gt;$N$661,8&gt;$N$662,((8-1)*$N$661+1)&gt;$N$663),"",IF(INDEX($P$663:$W$672,MOD(((8-1)*$N$661+1)-1,10)+1,INT((((8-1)*$N$661+1)-1)/10)+1)="","",INDEX($P$663:$W$672,MOD(((8-1)*$N$661+1)-1,10)+1,INT((((8-1)*$N$661+1)-1)/10)+1)))))</f>
        <v/>
      </c>
      <c r="E670" s="539">
        <f>IF($N$663="","",IF(OR(ISTEXT($N$661),ISTEXT($N$662),ISTEXT($N$663)),"",IF(OR(2&gt;$N$661,8&gt;$N$662,((8-1)*$N$661+2)&gt;$N$663),"",IF(INDEX($P$663:$W$672,MOD(((8-1)*$N$661+2)-1,10)+1,INT((((8-1)*$N$661+2)-1)/10)+1)="","",INDEX($P$663:$W$672,MOD(((8-1)*$N$661+2)-1,10)+1,INT((((8-1)*$N$661+2)-1)/10)+1)))))</f>
        <v/>
      </c>
      <c r="F670" s="539">
        <f>IF($N$663="","",IF(OR(ISTEXT($N$661),ISTEXT($N$662),ISTEXT($N$663)),"",IF(OR(3&gt;$N$661,8&gt;$N$662,((8-1)*$N$661+3)&gt;$N$663),"",IF(INDEX($P$663:$W$672,MOD(((8-1)*$N$661+3)-1,10)+1,INT((((8-1)*$N$661+3)-1)/10)+1)="","",INDEX($P$663:$W$672,MOD(((8-1)*$N$661+3)-1,10)+1,INT((((8-1)*$N$661+3)-1)/10)+1)))))</f>
        <v/>
      </c>
      <c r="G670" s="539">
        <f>IF($N$663="","",IF(OR(ISTEXT($N$661),ISTEXT($N$662),ISTEXT($N$663)),"",IF(OR(4&gt;$N$661,8&gt;$N$662,((8-1)*$N$661+4)&gt;$N$663),"",IF(INDEX($P$663:$W$672,MOD(((8-1)*$N$661+4)-1,10)+1,INT((((8-1)*$N$661+4)-1)/10)+1)="","",INDEX($P$663:$W$672,MOD(((8-1)*$N$661+4)-1,10)+1,INT((((8-1)*$N$661+4)-1)/10)+1)))))</f>
        <v/>
      </c>
      <c r="H670" s="539">
        <f>IF($N$663="","",IF(OR(ISTEXT($N$661),ISTEXT($N$662),ISTEXT($N$663)),"",IF(OR(5&gt;$N$661,8&gt;$N$662,((8-1)*$N$661+5)&gt;$N$663),"",IF(INDEX($P$663:$W$672,MOD(((8-1)*$N$661+5)-1,10)+1,INT((((8-1)*$N$661+5)-1)/10)+1)="","",INDEX($P$663:$W$672,MOD(((8-1)*$N$661+5)-1,10)+1,INT((((8-1)*$N$661+5)-1)/10)+1)))))</f>
        <v/>
      </c>
      <c r="I670" s="539">
        <f>IF($N$663="","",IF(OR(ISTEXT($N$661),ISTEXT($N$662),ISTEXT($N$663)),"",IF(OR(6&gt;$N$661,8&gt;$N$662,((8-1)*$N$661+6)&gt;$N$663),"",IF(INDEX($P$663:$W$672,MOD(((8-1)*$N$661+6)-1,10)+1,INT((((8-1)*$N$661+6)-1)/10)+1)="","",INDEX($P$663:$W$672,MOD(((8-1)*$N$661+6)-1,10)+1,INT((((8-1)*$N$661+6)-1)/10)+1)))))</f>
        <v/>
      </c>
      <c r="J670" s="539">
        <f>IF($N$663="","",IF(OR(ISTEXT($N$661),ISTEXT($N$662),ISTEXT($N$663)),"",IF(OR(7&gt;$N$661,8&gt;$N$662,((8-1)*$N$661+7)&gt;$N$663),"",IF(INDEX($P$663:$W$672,MOD(((8-1)*$N$661+7)-1,10)+1,INT((((8-1)*$N$661+7)-1)/10)+1)="","",INDEX($P$663:$W$672,MOD(((8-1)*$N$661+7)-1,10)+1,INT((((8-1)*$N$661+7)-1)/10)+1)))))</f>
        <v/>
      </c>
      <c r="K670" s="539">
        <f>IF($N$663="","",IF(OR(ISTEXT($N$661),ISTEXT($N$662),ISTEXT($N$663)),"",IF(OR(8&gt;$N$661,8&gt;$N$662,((8-1)*$N$661+8)&gt;$N$663),"",IF(INDEX($P$663:$W$672,MOD(((8-1)*$N$661+8)-1,10)+1,INT((((8-1)*$N$661+8)-1)/10)+1)="","",INDEX($P$663:$W$672,MOD(((8-1)*$N$661+8)-1,10)+1,INT((((8-1)*$N$661+8)-1)/10)+1)))))</f>
        <v/>
      </c>
      <c r="L670" s="539">
        <f>IF($N$663="","",IF(OR(ISTEXT($N$661),ISTEXT($N$662),ISTEXT($N$663)),"",IF(OR(9&gt;$N$661,8&gt;$N$662,((8-1)*$N$661+9)&gt;$N$663),"",IF(INDEX($P$663:$W$672,MOD(((8-1)*$N$661+9)-1,10)+1,INT((((8-1)*$N$661+9)-1)/10)+1)="","",INDEX($P$663:$W$672,MOD(((8-1)*$N$661+9)-1,10)+1,INT((((8-1)*$N$661+9)-1)/10)+1)))))</f>
        <v/>
      </c>
      <c r="M670" s="539">
        <f>IF($N$663="","",IF(OR(ISTEXT($N$661),ISTEXT($N$662),ISTEXT($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IF($G$676="","",IF($D$676="Round",$G$676&amp;""" dia",$G$676&amp;""" x "&amp;$I$676&amp;""""))</f>
        <v/>
      </c>
      <c r="G674" s="173" t="n"/>
      <c r="H674" s="525">
        <f>IF(OR($D$676="",$G$676=""),"",IF($D$676="Round",IF(ISTEXT($G$676),"",ROUND(PI()*(($G$676-2*N($K$676))/2)^2/144,3)),IF($I$676="","",IF(OR(ISTEXT($G$676),ISTEXT($I$676)),"",ROUND(($G$676-2*N($K$676))*($I$676-2*N($K$676))/144,3)))))</f>
        <v/>
      </c>
      <c r="I674" s="189" t="n"/>
      <c r="J674" s="189" t="n"/>
      <c r="K674" s="189">
        <f>IF(N(J674)*N(H674)=0,"",ROUND(N(J674)*N(H674),0))</f>
        <v/>
      </c>
      <c r="L674" s="189">
        <f>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IF($N$676="","",IF($D$676="Round",$N$676&amp;" x 2 axes",IF($N$677="","",$N$676&amp;" x "&amp;$N$677)))</f>
        <v/>
      </c>
      <c r="N676" s="534">
        <f>IF(OR($D$676="",$G$676=""),"",IF($D$676="Round",IF(ISTEXT($G$676),"",IF($G$676&lt;=9,6,IF($G$676&lt;=12,8,10))),IF(ISTEXT($G$676),"",IF($G$676&lt;12,2,MIN(10,MAX(3,ROUNDUP($G$676/6,0)))))))</f>
        <v/>
      </c>
      <c r="P676" s="473" t="inlineStr">
        <is>
          <t>Quick entry – type readings in order (row by row of the grid), down this column then the next:</t>
        </is>
      </c>
    </row>
    <row r="677" ht="13.35" customHeight="1" s="162">
      <c r="B677" s="535" t="inlineStr">
        <is>
          <t>Depth↓ Pos→ (in)</t>
        </is>
      </c>
      <c r="C677" s="414" t="n"/>
      <c r="D677" s="535">
        <f>IF(ISTEXT($N$676),"",IF(OR($D$676="",$G$676="",1&gt;$N$676),"",IF($D$676="Round",IF(ISTEXT($G$676),"",ROUND(IF(1&lt;=$N$676/2,$G$676/2*(1-SQRT(($N$676-2*1+1)/$N$676)),$G$676-$G$676/2*(1-SQRT(($N$676-2*($N$676-1+1)+1)/$N$676))),1)),IF(ISTEXT($G$676),"",ROUND((1-0.5)*$G$676/$N$676,1)))))</f>
        <v/>
      </c>
      <c r="E677" s="535">
        <f>IF(ISTEXT($N$676),"",IF(OR($D$676="",$G$676="",2&gt;$N$676),"",IF($D$676="Round",IF(ISTEXT($G$676),"",ROUND(IF(2&lt;=$N$676/2,$G$676/2*(1-SQRT(($N$676-2*2+1)/$N$676)),$G$676-$G$676/2*(1-SQRT(($N$676-2*($N$676-2+1)+1)/$N$676))),1)),IF(ISTEXT($G$676),"",ROUND((2-0.5)*$G$676/$N$676,1)))))</f>
        <v/>
      </c>
      <c r="F677" s="535">
        <f>IF(ISTEXT($N$676),"",IF(OR($D$676="",$G$676="",3&gt;$N$676),"",IF($D$676="Round",IF(ISTEXT($G$676),"",ROUND(IF(3&lt;=$N$676/2,$G$676/2*(1-SQRT(($N$676-2*3+1)/$N$676)),$G$676-$G$676/2*(1-SQRT(($N$676-2*($N$676-3+1)+1)/$N$676))),1)),IF(ISTEXT($G$676),"",ROUND((3-0.5)*$G$676/$N$676,1)))))</f>
        <v/>
      </c>
      <c r="G677" s="535">
        <f>IF(ISTEXT($N$676),"",IF(OR($D$676="",$G$676="",4&gt;$N$676),"",IF($D$676="Round",IF(ISTEXT($G$676),"",ROUND(IF(4&lt;=$N$676/2,$G$676/2*(1-SQRT(($N$676-2*4+1)/$N$676)),$G$676-$G$676/2*(1-SQRT(($N$676-2*($N$676-4+1)+1)/$N$676))),1)),IF(ISTEXT($G$676),"",ROUND((4-0.5)*$G$676/$N$676,1)))))</f>
        <v/>
      </c>
      <c r="H677" s="535">
        <f>IF(ISTEXT($N$676),"",IF(OR($D$676="",$G$676="",5&gt;$N$676),"",IF($D$676="Round",IF(ISTEXT($G$676),"",ROUND(IF(5&lt;=$N$676/2,$G$676/2*(1-SQRT(($N$676-2*5+1)/$N$676)),$G$676-$G$676/2*(1-SQRT(($N$676-2*($N$676-5+1)+1)/$N$676))),1)),IF(ISTEXT($G$676),"",ROUND((5-0.5)*$G$676/$N$676,1)))))</f>
        <v/>
      </c>
      <c r="I677" s="535">
        <f>IF(ISTEXT($N$676),"",IF(OR($D$676="",$G$676="",6&gt;$N$676),"",IF($D$676="Round",IF(ISTEXT($G$676),"",ROUND(IF(6&lt;=$N$676/2,$G$676/2*(1-SQRT(($N$676-2*6+1)/$N$676)),$G$676-$G$676/2*(1-SQRT(($N$676-2*($N$676-6+1)+1)/$N$676))),1)),IF(ISTEXT($G$676),"",ROUND((6-0.5)*$G$676/$N$676,1)))))</f>
        <v/>
      </c>
      <c r="J677" s="535">
        <f>IF(ISTEXT($N$676),"",IF(OR($D$676="",$G$676="",7&gt;$N$676),"",IF($D$676="Round",IF(ISTEXT($G$676),"",ROUND(IF(7&lt;=$N$676/2,$G$676/2*(1-SQRT(($N$676-2*7+1)/$N$676)),$G$676-$G$676/2*(1-SQRT(($N$676-2*($N$676-7+1)+1)/$N$676))),1)),IF(ISTEXT($G$676),"",ROUND((7-0.5)*$G$676/$N$676,1)))))</f>
        <v/>
      </c>
      <c r="K677" s="535">
        <f>IF(ISTEXT($N$676),"",IF(OR($D$676="",$G$676="",8&gt;$N$676),"",IF($D$676="Round",IF(ISTEXT($G$676),"",ROUND(IF(8&lt;=$N$676/2,$G$676/2*(1-SQRT(($N$676-2*8+1)/$N$676)),$G$676-$G$676/2*(1-SQRT(($N$676-2*($N$676-8+1)+1)/$N$676))),1)),IF(ISTEXT($G$676),"",ROUND((8-0.5)*$G$676/$N$676,1)))))</f>
        <v/>
      </c>
      <c r="L677" s="535">
        <f>IF(ISTEXT($N$676),"",IF(OR($D$676="",$G$676="",9&gt;$N$676),"",IF($D$676="Round",IF(ISTEXT($G$676),"",ROUND(IF(9&lt;=$N$676/2,$G$676/2*(1-SQRT(($N$676-2*9+1)/$N$676)),$G$676-$G$676/2*(1-SQRT(($N$676-2*($N$676-9+1)+1)/$N$676))),1)),IF(ISTEXT($G$676),"",ROUND((9-0.5)*$G$676/$N$676,1)))))</f>
        <v/>
      </c>
      <c r="M677" s="535">
        <f>IF(ISTEXT($N$676),"",IF(OR($D$676="",$G$676="",10&gt;$N$676),"",IF($D$676="Round",IF(ISTEXT($G$676),"",ROUND(IF(10&lt;=$N$676/2,$G$676/2*(1-SQRT(($N$676-2*10+1)/$N$676)),$G$676-$G$676/2*(1-SQRT(($N$676-2*($N$676-10+1)+1)/$N$676))),1)),IF(ISTEXT($G$676),"",ROUND((10-0.5)*$G$676/$N$676,1)))))</f>
        <v/>
      </c>
      <c r="N677" s="534">
        <f>IF(OR($D$676="",$G$676=""),"",IF($D$676="Round",2,IF($I$676="","",IF(ISTEXT($I$676),"",IF($I$676&lt;12,2,MIN(8,MAX(3,ROUNDUP($I$676/6,0))))))))</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IF(OR($D$676="",$G$676=""),"",IF($D$676="Round",IF(1=1,"Axis 1 (0°)",IF(1=2,"Axis 2 (90°)","")),IF(ISTEXT($N$677),"",IF(1&gt;$N$677,"",IF(ISTEXT($I$676),"",ROUND((1-0.5)*$I$676/$N$677,1))))))</f>
        <v/>
      </c>
      <c r="C678" s="538" t="n"/>
      <c r="D678" s="539">
        <f>IF($N$678="","",IF(OR(ISTEXT($N$676),ISTEXT($N$677),ISTEXT($N$678)),"",IF(OR(1&gt;$N$676,1&gt;$N$677,((1-1)*$N$676+1)&gt;$N$678),"",IF(INDEX($P$678:$W$687,MOD(((1-1)*$N$676+1)-1,10)+1,INT((((1-1)*$N$676+1)-1)/10)+1)="","",INDEX($P$678:$W$687,MOD(((1-1)*$N$676+1)-1,10)+1,INT((((1-1)*$N$676+1)-1)/10)+1)))))</f>
        <v/>
      </c>
      <c r="E678" s="539">
        <f>IF($N$678="","",IF(OR(ISTEXT($N$676),ISTEXT($N$677),ISTEXT($N$678)),"",IF(OR(2&gt;$N$676,1&gt;$N$677,((1-1)*$N$676+2)&gt;$N$678),"",IF(INDEX($P$678:$W$687,MOD(((1-1)*$N$676+2)-1,10)+1,INT((((1-1)*$N$676+2)-1)/10)+1)="","",INDEX($P$678:$W$687,MOD(((1-1)*$N$676+2)-1,10)+1,INT((((1-1)*$N$676+2)-1)/10)+1)))))</f>
        <v/>
      </c>
      <c r="F678" s="539">
        <f>IF($N$678="","",IF(OR(ISTEXT($N$676),ISTEXT($N$677),ISTEXT($N$678)),"",IF(OR(3&gt;$N$676,1&gt;$N$677,((1-1)*$N$676+3)&gt;$N$678),"",IF(INDEX($P$678:$W$687,MOD(((1-1)*$N$676+3)-1,10)+1,INT((((1-1)*$N$676+3)-1)/10)+1)="","",INDEX($P$678:$W$687,MOD(((1-1)*$N$676+3)-1,10)+1,INT((((1-1)*$N$676+3)-1)/10)+1)))))</f>
        <v/>
      </c>
      <c r="G678" s="539">
        <f>IF($N$678="","",IF(OR(ISTEXT($N$676),ISTEXT($N$677),ISTEXT($N$678)),"",IF(OR(4&gt;$N$676,1&gt;$N$677,((1-1)*$N$676+4)&gt;$N$678),"",IF(INDEX($P$678:$W$687,MOD(((1-1)*$N$676+4)-1,10)+1,INT((((1-1)*$N$676+4)-1)/10)+1)="","",INDEX($P$678:$W$687,MOD(((1-1)*$N$676+4)-1,10)+1,INT((((1-1)*$N$676+4)-1)/10)+1)))))</f>
        <v/>
      </c>
      <c r="H678" s="539">
        <f>IF($N$678="","",IF(OR(ISTEXT($N$676),ISTEXT($N$677),ISTEXT($N$678)),"",IF(OR(5&gt;$N$676,1&gt;$N$677,((1-1)*$N$676+5)&gt;$N$678),"",IF(INDEX($P$678:$W$687,MOD(((1-1)*$N$676+5)-1,10)+1,INT((((1-1)*$N$676+5)-1)/10)+1)="","",INDEX($P$678:$W$687,MOD(((1-1)*$N$676+5)-1,10)+1,INT((((1-1)*$N$676+5)-1)/10)+1)))))</f>
        <v/>
      </c>
      <c r="I678" s="539">
        <f>IF($N$678="","",IF(OR(ISTEXT($N$676),ISTEXT($N$677),ISTEXT($N$678)),"",IF(OR(6&gt;$N$676,1&gt;$N$677,((1-1)*$N$676+6)&gt;$N$678),"",IF(INDEX($P$678:$W$687,MOD(((1-1)*$N$676+6)-1,10)+1,INT((((1-1)*$N$676+6)-1)/10)+1)="","",INDEX($P$678:$W$687,MOD(((1-1)*$N$676+6)-1,10)+1,INT((((1-1)*$N$676+6)-1)/10)+1)))))</f>
        <v/>
      </c>
      <c r="J678" s="539">
        <f>IF($N$678="","",IF(OR(ISTEXT($N$676),ISTEXT($N$677),ISTEXT($N$678)),"",IF(OR(7&gt;$N$676,1&gt;$N$677,((1-1)*$N$676+7)&gt;$N$678),"",IF(INDEX($P$678:$W$687,MOD(((1-1)*$N$676+7)-1,10)+1,INT((((1-1)*$N$676+7)-1)/10)+1)="","",INDEX($P$678:$W$687,MOD(((1-1)*$N$676+7)-1,10)+1,INT((((1-1)*$N$676+7)-1)/10)+1)))))</f>
        <v/>
      </c>
      <c r="K678" s="539">
        <f>IF($N$678="","",IF(OR(ISTEXT($N$676),ISTEXT($N$677),ISTEXT($N$678)),"",IF(OR(8&gt;$N$676,1&gt;$N$677,((1-1)*$N$676+8)&gt;$N$678),"",IF(INDEX($P$678:$W$687,MOD(((1-1)*$N$676+8)-1,10)+1,INT((((1-1)*$N$676+8)-1)/10)+1)="","",INDEX($P$678:$W$687,MOD(((1-1)*$N$676+8)-1,10)+1,INT((((1-1)*$N$676+8)-1)/10)+1)))))</f>
        <v/>
      </c>
      <c r="L678" s="539">
        <f>IF($N$678="","",IF(OR(ISTEXT($N$676),ISTEXT($N$677),ISTEXT($N$678)),"",IF(OR(9&gt;$N$676,1&gt;$N$677,((1-1)*$N$676+9)&gt;$N$678),"",IF(INDEX($P$678:$W$687,MOD(((1-1)*$N$676+9)-1,10)+1,INT((((1-1)*$N$676+9)-1)/10)+1)="","",INDEX($P$678:$W$687,MOD(((1-1)*$N$676+9)-1,10)+1,INT((((1-1)*$N$676+9)-1)/10)+1)))))</f>
        <v/>
      </c>
      <c r="M678" s="539">
        <f>IF($N$678="","",IF(OR(ISTEXT($N$676),ISTEXT($N$677),ISTEXT($N$678)),"",IF(OR(10&gt;$N$676,1&gt;$N$677,((1-1)*$N$676+10)&gt;$N$678),"",IF(INDEX($P$678:$W$687,MOD(((1-1)*$N$676+10)-1,10)+1,INT((((1-1)*$N$676+10)-1)/10)+1)="","",INDEX($P$678:$W$687,MOD(((1-1)*$N$676+10)-1,10)+1,INT((((1-1)*$N$676+10)-1)/10)+1)))))</f>
        <v/>
      </c>
      <c r="N678" s="534">
        <f>IF(OR(N676="",N677=""),"",IF(OR(ISTEXT(N676),ISTEXT(N677)),"",N676*N677))</f>
        <v/>
      </c>
      <c r="P678" s="540" t="n"/>
      <c r="Q678" s="540" t="n"/>
      <c r="R678" s="540" t="n"/>
      <c r="S678" s="540" t="n"/>
      <c r="T678" s="540" t="n"/>
      <c r="U678" s="540" t="n"/>
      <c r="V678" s="540" t="n"/>
      <c r="W678" s="540" t="n"/>
    </row>
    <row r="679" ht="13.35" customHeight="1" s="162">
      <c r="B679" s="537">
        <f>IF(OR($D$676="",$G$676=""),"",IF($D$676="Round",IF(2=1,"Axis 1 (0°)",IF(2=2,"Axis 2 (90°)","")),IF(ISTEXT($N$677),"",IF(2&gt;$N$677,"",IF(ISTEXT($I$676),"",ROUND((2-0.5)*$I$676/$N$677,1))))))</f>
        <v/>
      </c>
      <c r="C679" s="538" t="n"/>
      <c r="D679" s="539">
        <f>IF($N$678="","",IF(OR(ISTEXT($N$676),ISTEXT($N$677),ISTEXT($N$678)),"",IF(OR(1&gt;$N$676,2&gt;$N$677,((2-1)*$N$676+1)&gt;$N$678),"",IF(INDEX($P$678:$W$687,MOD(((2-1)*$N$676+1)-1,10)+1,INT((((2-1)*$N$676+1)-1)/10)+1)="","",INDEX($P$678:$W$687,MOD(((2-1)*$N$676+1)-1,10)+1,INT((((2-1)*$N$676+1)-1)/10)+1)))))</f>
        <v/>
      </c>
      <c r="E679" s="539">
        <f>IF($N$678="","",IF(OR(ISTEXT($N$676),ISTEXT($N$677),ISTEXT($N$678)),"",IF(OR(2&gt;$N$676,2&gt;$N$677,((2-1)*$N$676+2)&gt;$N$678),"",IF(INDEX($P$678:$W$687,MOD(((2-1)*$N$676+2)-1,10)+1,INT((((2-1)*$N$676+2)-1)/10)+1)="","",INDEX($P$678:$W$687,MOD(((2-1)*$N$676+2)-1,10)+1,INT((((2-1)*$N$676+2)-1)/10)+1)))))</f>
        <v/>
      </c>
      <c r="F679" s="539">
        <f>IF($N$678="","",IF(OR(ISTEXT($N$676),ISTEXT($N$677),ISTEXT($N$678)),"",IF(OR(3&gt;$N$676,2&gt;$N$677,((2-1)*$N$676+3)&gt;$N$678),"",IF(INDEX($P$678:$W$687,MOD(((2-1)*$N$676+3)-1,10)+1,INT((((2-1)*$N$676+3)-1)/10)+1)="","",INDEX($P$678:$W$687,MOD(((2-1)*$N$676+3)-1,10)+1,INT((((2-1)*$N$676+3)-1)/10)+1)))))</f>
        <v/>
      </c>
      <c r="G679" s="539">
        <f>IF($N$678="","",IF(OR(ISTEXT($N$676),ISTEXT($N$677),ISTEXT($N$678)),"",IF(OR(4&gt;$N$676,2&gt;$N$677,((2-1)*$N$676+4)&gt;$N$678),"",IF(INDEX($P$678:$W$687,MOD(((2-1)*$N$676+4)-1,10)+1,INT((((2-1)*$N$676+4)-1)/10)+1)="","",INDEX($P$678:$W$687,MOD(((2-1)*$N$676+4)-1,10)+1,INT((((2-1)*$N$676+4)-1)/10)+1)))))</f>
        <v/>
      </c>
      <c r="H679" s="539">
        <f>IF($N$678="","",IF(OR(ISTEXT($N$676),ISTEXT($N$677),ISTEXT($N$678)),"",IF(OR(5&gt;$N$676,2&gt;$N$677,((2-1)*$N$676+5)&gt;$N$678),"",IF(INDEX($P$678:$W$687,MOD(((2-1)*$N$676+5)-1,10)+1,INT((((2-1)*$N$676+5)-1)/10)+1)="","",INDEX($P$678:$W$687,MOD(((2-1)*$N$676+5)-1,10)+1,INT((((2-1)*$N$676+5)-1)/10)+1)))))</f>
        <v/>
      </c>
      <c r="I679" s="539">
        <f>IF($N$678="","",IF(OR(ISTEXT($N$676),ISTEXT($N$677),ISTEXT($N$678)),"",IF(OR(6&gt;$N$676,2&gt;$N$677,((2-1)*$N$676+6)&gt;$N$678),"",IF(INDEX($P$678:$W$687,MOD(((2-1)*$N$676+6)-1,10)+1,INT((((2-1)*$N$676+6)-1)/10)+1)="","",INDEX($P$678:$W$687,MOD(((2-1)*$N$676+6)-1,10)+1,INT((((2-1)*$N$676+6)-1)/10)+1)))))</f>
        <v/>
      </c>
      <c r="J679" s="539">
        <f>IF($N$678="","",IF(OR(ISTEXT($N$676),ISTEXT($N$677),ISTEXT($N$678)),"",IF(OR(7&gt;$N$676,2&gt;$N$677,((2-1)*$N$676+7)&gt;$N$678),"",IF(INDEX($P$678:$W$687,MOD(((2-1)*$N$676+7)-1,10)+1,INT((((2-1)*$N$676+7)-1)/10)+1)="","",INDEX($P$678:$W$687,MOD(((2-1)*$N$676+7)-1,10)+1,INT((((2-1)*$N$676+7)-1)/10)+1)))))</f>
        <v/>
      </c>
      <c r="K679" s="539">
        <f>IF($N$678="","",IF(OR(ISTEXT($N$676),ISTEXT($N$677),ISTEXT($N$678)),"",IF(OR(8&gt;$N$676,2&gt;$N$677,((2-1)*$N$676+8)&gt;$N$678),"",IF(INDEX($P$678:$W$687,MOD(((2-1)*$N$676+8)-1,10)+1,INT((((2-1)*$N$676+8)-1)/10)+1)="","",INDEX($P$678:$W$687,MOD(((2-1)*$N$676+8)-1,10)+1,INT((((2-1)*$N$676+8)-1)/10)+1)))))</f>
        <v/>
      </c>
      <c r="L679" s="539">
        <f>IF($N$678="","",IF(OR(ISTEXT($N$676),ISTEXT($N$677),ISTEXT($N$678)),"",IF(OR(9&gt;$N$676,2&gt;$N$677,((2-1)*$N$676+9)&gt;$N$678),"",IF(INDEX($P$678:$W$687,MOD(((2-1)*$N$676+9)-1,10)+1,INT((((2-1)*$N$676+9)-1)/10)+1)="","",INDEX($P$678:$W$687,MOD(((2-1)*$N$676+9)-1,10)+1,INT((((2-1)*$N$676+9)-1)/10)+1)))))</f>
        <v/>
      </c>
      <c r="M679" s="539">
        <f>IF($N$678="","",IF(OR(ISTEXT($N$676),ISTEXT($N$677),ISTEXT($N$678)),"",IF(OR(10&gt;$N$676,2&gt;$N$677,((2-1)*$N$676+10)&gt;$N$678),"",IF(INDEX($P$678:$W$687,MOD(((2-1)*$N$676+10)-1,10)+1,INT((((2-1)*$N$676+10)-1)/10)+1)="","",INDEX($P$678:$W$687,MOD(((2-1)*$N$676+10)-1,10)+1,INT((((2-1)*$N$676+10)-1)/10)+1)))))</f>
        <v/>
      </c>
      <c r="P679" s="540" t="n"/>
      <c r="Q679" s="540" t="n"/>
      <c r="R679" s="540" t="n"/>
      <c r="S679" s="540" t="n"/>
      <c r="T679" s="540" t="n"/>
      <c r="U679" s="540" t="n"/>
      <c r="V679" s="540" t="n"/>
      <c r="W679" s="540" t="n"/>
    </row>
    <row r="680" ht="13.35" customHeight="1" s="162">
      <c r="B680" s="537">
        <f>IF(OR($D$676="",$G$676=""),"",IF($D$676="Round",IF(3=1,"Axis 1 (0°)",IF(3=2,"Axis 2 (90°)","")),IF(ISTEXT($N$677),"",IF(3&gt;$N$677,"",IF(ISTEXT($I$676),"",ROUND((3-0.5)*$I$676/$N$677,1))))))</f>
        <v/>
      </c>
      <c r="C680" s="538" t="n"/>
      <c r="D680" s="539">
        <f>IF($N$678="","",IF(OR(ISTEXT($N$676),ISTEXT($N$677),ISTEXT($N$678)),"",IF(OR(1&gt;$N$676,3&gt;$N$677,((3-1)*$N$676+1)&gt;$N$678),"",IF(INDEX($P$678:$W$687,MOD(((3-1)*$N$676+1)-1,10)+1,INT((((3-1)*$N$676+1)-1)/10)+1)="","",INDEX($P$678:$W$687,MOD(((3-1)*$N$676+1)-1,10)+1,INT((((3-1)*$N$676+1)-1)/10)+1)))))</f>
        <v/>
      </c>
      <c r="E680" s="539">
        <f>IF($N$678="","",IF(OR(ISTEXT($N$676),ISTEXT($N$677),ISTEXT($N$678)),"",IF(OR(2&gt;$N$676,3&gt;$N$677,((3-1)*$N$676+2)&gt;$N$678),"",IF(INDEX($P$678:$W$687,MOD(((3-1)*$N$676+2)-1,10)+1,INT((((3-1)*$N$676+2)-1)/10)+1)="","",INDEX($P$678:$W$687,MOD(((3-1)*$N$676+2)-1,10)+1,INT((((3-1)*$N$676+2)-1)/10)+1)))))</f>
        <v/>
      </c>
      <c r="F680" s="539">
        <f>IF($N$678="","",IF(OR(ISTEXT($N$676),ISTEXT($N$677),ISTEXT($N$678)),"",IF(OR(3&gt;$N$676,3&gt;$N$677,((3-1)*$N$676+3)&gt;$N$678),"",IF(INDEX($P$678:$W$687,MOD(((3-1)*$N$676+3)-1,10)+1,INT((((3-1)*$N$676+3)-1)/10)+1)="","",INDEX($P$678:$W$687,MOD(((3-1)*$N$676+3)-1,10)+1,INT((((3-1)*$N$676+3)-1)/10)+1)))))</f>
        <v/>
      </c>
      <c r="G680" s="539">
        <f>IF($N$678="","",IF(OR(ISTEXT($N$676),ISTEXT($N$677),ISTEXT($N$678)),"",IF(OR(4&gt;$N$676,3&gt;$N$677,((3-1)*$N$676+4)&gt;$N$678),"",IF(INDEX($P$678:$W$687,MOD(((3-1)*$N$676+4)-1,10)+1,INT((((3-1)*$N$676+4)-1)/10)+1)="","",INDEX($P$678:$W$687,MOD(((3-1)*$N$676+4)-1,10)+1,INT((((3-1)*$N$676+4)-1)/10)+1)))))</f>
        <v/>
      </c>
      <c r="H680" s="539">
        <f>IF($N$678="","",IF(OR(ISTEXT($N$676),ISTEXT($N$677),ISTEXT($N$678)),"",IF(OR(5&gt;$N$676,3&gt;$N$677,((3-1)*$N$676+5)&gt;$N$678),"",IF(INDEX($P$678:$W$687,MOD(((3-1)*$N$676+5)-1,10)+1,INT((((3-1)*$N$676+5)-1)/10)+1)="","",INDEX($P$678:$W$687,MOD(((3-1)*$N$676+5)-1,10)+1,INT((((3-1)*$N$676+5)-1)/10)+1)))))</f>
        <v/>
      </c>
      <c r="I680" s="539">
        <f>IF($N$678="","",IF(OR(ISTEXT($N$676),ISTEXT($N$677),ISTEXT($N$678)),"",IF(OR(6&gt;$N$676,3&gt;$N$677,((3-1)*$N$676+6)&gt;$N$678),"",IF(INDEX($P$678:$W$687,MOD(((3-1)*$N$676+6)-1,10)+1,INT((((3-1)*$N$676+6)-1)/10)+1)="","",INDEX($P$678:$W$687,MOD(((3-1)*$N$676+6)-1,10)+1,INT((((3-1)*$N$676+6)-1)/10)+1)))))</f>
        <v/>
      </c>
      <c r="J680" s="539">
        <f>IF($N$678="","",IF(OR(ISTEXT($N$676),ISTEXT($N$677),ISTEXT($N$678)),"",IF(OR(7&gt;$N$676,3&gt;$N$677,((3-1)*$N$676+7)&gt;$N$678),"",IF(INDEX($P$678:$W$687,MOD(((3-1)*$N$676+7)-1,10)+1,INT((((3-1)*$N$676+7)-1)/10)+1)="","",INDEX($P$678:$W$687,MOD(((3-1)*$N$676+7)-1,10)+1,INT((((3-1)*$N$676+7)-1)/10)+1)))))</f>
        <v/>
      </c>
      <c r="K680" s="539">
        <f>IF($N$678="","",IF(OR(ISTEXT($N$676),ISTEXT($N$677),ISTEXT($N$678)),"",IF(OR(8&gt;$N$676,3&gt;$N$677,((3-1)*$N$676+8)&gt;$N$678),"",IF(INDEX($P$678:$W$687,MOD(((3-1)*$N$676+8)-1,10)+1,INT((((3-1)*$N$676+8)-1)/10)+1)="","",INDEX($P$678:$W$687,MOD(((3-1)*$N$676+8)-1,10)+1,INT((((3-1)*$N$676+8)-1)/10)+1)))))</f>
        <v/>
      </c>
      <c r="L680" s="539">
        <f>IF($N$678="","",IF(OR(ISTEXT($N$676),ISTEXT($N$677),ISTEXT($N$678)),"",IF(OR(9&gt;$N$676,3&gt;$N$677,((3-1)*$N$676+9)&gt;$N$678),"",IF(INDEX($P$678:$W$687,MOD(((3-1)*$N$676+9)-1,10)+1,INT((((3-1)*$N$676+9)-1)/10)+1)="","",INDEX($P$678:$W$687,MOD(((3-1)*$N$676+9)-1,10)+1,INT((((3-1)*$N$676+9)-1)/10)+1)))))</f>
        <v/>
      </c>
      <c r="M680" s="539">
        <f>IF($N$678="","",IF(OR(ISTEXT($N$676),ISTEXT($N$677),ISTEXT($N$678)),"",IF(OR(10&gt;$N$676,3&gt;$N$677,((3-1)*$N$676+10)&gt;$N$678),"",IF(INDEX($P$678:$W$687,MOD(((3-1)*$N$676+10)-1,10)+1,INT((((3-1)*$N$676+10)-1)/10)+1)="","",INDEX($P$678:$W$687,MOD(((3-1)*$N$676+10)-1,10)+1,INT((((3-1)*$N$676+10)-1)/10)+1)))))</f>
        <v/>
      </c>
      <c r="P680" s="540" t="n"/>
      <c r="Q680" s="540" t="n"/>
      <c r="R680" s="540" t="n"/>
      <c r="S680" s="540" t="n"/>
      <c r="T680" s="540" t="n"/>
      <c r="U680" s="540" t="n"/>
      <c r="V680" s="540" t="n"/>
      <c r="W680" s="540" t="n"/>
    </row>
    <row r="681" ht="13.35" customHeight="1" s="162">
      <c r="B681" s="537">
        <f>IF(OR($D$676="",$G$676=""),"",IF($D$676="Round",IF(4=1,"Axis 1 (0°)",IF(4=2,"Axis 2 (90°)","")),IF(ISTEXT($N$677),"",IF(4&gt;$N$677,"",IF(ISTEXT($I$676),"",ROUND((4-0.5)*$I$676/$N$677,1))))))</f>
        <v/>
      </c>
      <c r="C681" s="538" t="n"/>
      <c r="D681" s="539">
        <f>IF($N$678="","",IF(OR(ISTEXT($N$676),ISTEXT($N$677),ISTEXT($N$678)),"",IF(OR(1&gt;$N$676,4&gt;$N$677,((4-1)*$N$676+1)&gt;$N$678),"",IF(INDEX($P$678:$W$687,MOD(((4-1)*$N$676+1)-1,10)+1,INT((((4-1)*$N$676+1)-1)/10)+1)="","",INDEX($P$678:$W$687,MOD(((4-1)*$N$676+1)-1,10)+1,INT((((4-1)*$N$676+1)-1)/10)+1)))))</f>
        <v/>
      </c>
      <c r="E681" s="539">
        <f>IF($N$678="","",IF(OR(ISTEXT($N$676),ISTEXT($N$677),ISTEXT($N$678)),"",IF(OR(2&gt;$N$676,4&gt;$N$677,((4-1)*$N$676+2)&gt;$N$678),"",IF(INDEX($P$678:$W$687,MOD(((4-1)*$N$676+2)-1,10)+1,INT((((4-1)*$N$676+2)-1)/10)+1)="","",INDEX($P$678:$W$687,MOD(((4-1)*$N$676+2)-1,10)+1,INT((((4-1)*$N$676+2)-1)/10)+1)))))</f>
        <v/>
      </c>
      <c r="F681" s="539">
        <f>IF($N$678="","",IF(OR(ISTEXT($N$676),ISTEXT($N$677),ISTEXT($N$678)),"",IF(OR(3&gt;$N$676,4&gt;$N$677,((4-1)*$N$676+3)&gt;$N$678),"",IF(INDEX($P$678:$W$687,MOD(((4-1)*$N$676+3)-1,10)+1,INT((((4-1)*$N$676+3)-1)/10)+1)="","",INDEX($P$678:$W$687,MOD(((4-1)*$N$676+3)-1,10)+1,INT((((4-1)*$N$676+3)-1)/10)+1)))))</f>
        <v/>
      </c>
      <c r="G681" s="539">
        <f>IF($N$678="","",IF(OR(ISTEXT($N$676),ISTEXT($N$677),ISTEXT($N$678)),"",IF(OR(4&gt;$N$676,4&gt;$N$677,((4-1)*$N$676+4)&gt;$N$678),"",IF(INDEX($P$678:$W$687,MOD(((4-1)*$N$676+4)-1,10)+1,INT((((4-1)*$N$676+4)-1)/10)+1)="","",INDEX($P$678:$W$687,MOD(((4-1)*$N$676+4)-1,10)+1,INT((((4-1)*$N$676+4)-1)/10)+1)))))</f>
        <v/>
      </c>
      <c r="H681" s="539">
        <f>IF($N$678="","",IF(OR(ISTEXT($N$676),ISTEXT($N$677),ISTEXT($N$678)),"",IF(OR(5&gt;$N$676,4&gt;$N$677,((4-1)*$N$676+5)&gt;$N$678),"",IF(INDEX($P$678:$W$687,MOD(((4-1)*$N$676+5)-1,10)+1,INT((((4-1)*$N$676+5)-1)/10)+1)="","",INDEX($P$678:$W$687,MOD(((4-1)*$N$676+5)-1,10)+1,INT((((4-1)*$N$676+5)-1)/10)+1)))))</f>
        <v/>
      </c>
      <c r="I681" s="539">
        <f>IF($N$678="","",IF(OR(ISTEXT($N$676),ISTEXT($N$677),ISTEXT($N$678)),"",IF(OR(6&gt;$N$676,4&gt;$N$677,((4-1)*$N$676+6)&gt;$N$678),"",IF(INDEX($P$678:$W$687,MOD(((4-1)*$N$676+6)-1,10)+1,INT((((4-1)*$N$676+6)-1)/10)+1)="","",INDEX($P$678:$W$687,MOD(((4-1)*$N$676+6)-1,10)+1,INT((((4-1)*$N$676+6)-1)/10)+1)))))</f>
        <v/>
      </c>
      <c r="J681" s="539">
        <f>IF($N$678="","",IF(OR(ISTEXT($N$676),ISTEXT($N$677),ISTEXT($N$678)),"",IF(OR(7&gt;$N$676,4&gt;$N$677,((4-1)*$N$676+7)&gt;$N$678),"",IF(INDEX($P$678:$W$687,MOD(((4-1)*$N$676+7)-1,10)+1,INT((((4-1)*$N$676+7)-1)/10)+1)="","",INDEX($P$678:$W$687,MOD(((4-1)*$N$676+7)-1,10)+1,INT((((4-1)*$N$676+7)-1)/10)+1)))))</f>
        <v/>
      </c>
      <c r="K681" s="539">
        <f>IF($N$678="","",IF(OR(ISTEXT($N$676),ISTEXT($N$677),ISTEXT($N$678)),"",IF(OR(8&gt;$N$676,4&gt;$N$677,((4-1)*$N$676+8)&gt;$N$678),"",IF(INDEX($P$678:$W$687,MOD(((4-1)*$N$676+8)-1,10)+1,INT((((4-1)*$N$676+8)-1)/10)+1)="","",INDEX($P$678:$W$687,MOD(((4-1)*$N$676+8)-1,10)+1,INT((((4-1)*$N$676+8)-1)/10)+1)))))</f>
        <v/>
      </c>
      <c r="L681" s="539">
        <f>IF($N$678="","",IF(OR(ISTEXT($N$676),ISTEXT($N$677),ISTEXT($N$678)),"",IF(OR(9&gt;$N$676,4&gt;$N$677,((4-1)*$N$676+9)&gt;$N$678),"",IF(INDEX($P$678:$W$687,MOD(((4-1)*$N$676+9)-1,10)+1,INT((((4-1)*$N$676+9)-1)/10)+1)="","",INDEX($P$678:$W$687,MOD(((4-1)*$N$676+9)-1,10)+1,INT((((4-1)*$N$676+9)-1)/10)+1)))))</f>
        <v/>
      </c>
      <c r="M681" s="539">
        <f>IF($N$678="","",IF(OR(ISTEXT($N$676),ISTEXT($N$677),ISTEXT($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IF(OR($D$676="",$G$676=""),"",IF($D$676="Round",IF(5=1,"Axis 1 (0°)",IF(5=2,"Axis 2 (90°)","")),IF(ISTEXT($N$677),"",IF(5&gt;$N$677,"",IF(ISTEXT($I$676),"",ROUND((5-0.5)*$I$676/$N$677,1))))))</f>
        <v/>
      </c>
      <c r="C682" s="538" t="n"/>
      <c r="D682" s="539">
        <f>IF($N$678="","",IF(OR(ISTEXT($N$676),ISTEXT($N$677),ISTEXT($N$678)),"",IF(OR(1&gt;$N$676,5&gt;$N$677,((5-1)*$N$676+1)&gt;$N$678),"",IF(INDEX($P$678:$W$687,MOD(((5-1)*$N$676+1)-1,10)+1,INT((((5-1)*$N$676+1)-1)/10)+1)="","",INDEX($P$678:$W$687,MOD(((5-1)*$N$676+1)-1,10)+1,INT((((5-1)*$N$676+1)-1)/10)+1)))))</f>
        <v/>
      </c>
      <c r="E682" s="539">
        <f>IF($N$678="","",IF(OR(ISTEXT($N$676),ISTEXT($N$677),ISTEXT($N$678)),"",IF(OR(2&gt;$N$676,5&gt;$N$677,((5-1)*$N$676+2)&gt;$N$678),"",IF(INDEX($P$678:$W$687,MOD(((5-1)*$N$676+2)-1,10)+1,INT((((5-1)*$N$676+2)-1)/10)+1)="","",INDEX($P$678:$W$687,MOD(((5-1)*$N$676+2)-1,10)+1,INT((((5-1)*$N$676+2)-1)/10)+1)))))</f>
        <v/>
      </c>
      <c r="F682" s="539">
        <f>IF($N$678="","",IF(OR(ISTEXT($N$676),ISTEXT($N$677),ISTEXT($N$678)),"",IF(OR(3&gt;$N$676,5&gt;$N$677,((5-1)*$N$676+3)&gt;$N$678),"",IF(INDEX($P$678:$W$687,MOD(((5-1)*$N$676+3)-1,10)+1,INT((((5-1)*$N$676+3)-1)/10)+1)="","",INDEX($P$678:$W$687,MOD(((5-1)*$N$676+3)-1,10)+1,INT((((5-1)*$N$676+3)-1)/10)+1)))))</f>
        <v/>
      </c>
      <c r="G682" s="539">
        <f>IF($N$678="","",IF(OR(ISTEXT($N$676),ISTEXT($N$677),ISTEXT($N$678)),"",IF(OR(4&gt;$N$676,5&gt;$N$677,((5-1)*$N$676+4)&gt;$N$678),"",IF(INDEX($P$678:$W$687,MOD(((5-1)*$N$676+4)-1,10)+1,INT((((5-1)*$N$676+4)-1)/10)+1)="","",INDEX($P$678:$W$687,MOD(((5-1)*$N$676+4)-1,10)+1,INT((((5-1)*$N$676+4)-1)/10)+1)))))</f>
        <v/>
      </c>
      <c r="H682" s="539">
        <f>IF($N$678="","",IF(OR(ISTEXT($N$676),ISTEXT($N$677),ISTEXT($N$678)),"",IF(OR(5&gt;$N$676,5&gt;$N$677,((5-1)*$N$676+5)&gt;$N$678),"",IF(INDEX($P$678:$W$687,MOD(((5-1)*$N$676+5)-1,10)+1,INT((((5-1)*$N$676+5)-1)/10)+1)="","",INDEX($P$678:$W$687,MOD(((5-1)*$N$676+5)-1,10)+1,INT((((5-1)*$N$676+5)-1)/10)+1)))))</f>
        <v/>
      </c>
      <c r="I682" s="539">
        <f>IF($N$678="","",IF(OR(ISTEXT($N$676),ISTEXT($N$677),ISTEXT($N$678)),"",IF(OR(6&gt;$N$676,5&gt;$N$677,((5-1)*$N$676+6)&gt;$N$678),"",IF(INDEX($P$678:$W$687,MOD(((5-1)*$N$676+6)-1,10)+1,INT((((5-1)*$N$676+6)-1)/10)+1)="","",INDEX($P$678:$W$687,MOD(((5-1)*$N$676+6)-1,10)+1,INT((((5-1)*$N$676+6)-1)/10)+1)))))</f>
        <v/>
      </c>
      <c r="J682" s="539">
        <f>IF($N$678="","",IF(OR(ISTEXT($N$676),ISTEXT($N$677),ISTEXT($N$678)),"",IF(OR(7&gt;$N$676,5&gt;$N$677,((5-1)*$N$676+7)&gt;$N$678),"",IF(INDEX($P$678:$W$687,MOD(((5-1)*$N$676+7)-1,10)+1,INT((((5-1)*$N$676+7)-1)/10)+1)="","",INDEX($P$678:$W$687,MOD(((5-1)*$N$676+7)-1,10)+1,INT((((5-1)*$N$676+7)-1)/10)+1)))))</f>
        <v/>
      </c>
      <c r="K682" s="539">
        <f>IF($N$678="","",IF(OR(ISTEXT($N$676),ISTEXT($N$677),ISTEXT($N$678)),"",IF(OR(8&gt;$N$676,5&gt;$N$677,((5-1)*$N$676+8)&gt;$N$678),"",IF(INDEX($P$678:$W$687,MOD(((5-1)*$N$676+8)-1,10)+1,INT((((5-1)*$N$676+8)-1)/10)+1)="","",INDEX($P$678:$W$687,MOD(((5-1)*$N$676+8)-1,10)+1,INT((((5-1)*$N$676+8)-1)/10)+1)))))</f>
        <v/>
      </c>
      <c r="L682" s="539">
        <f>IF($N$678="","",IF(OR(ISTEXT($N$676),ISTEXT($N$677),ISTEXT($N$678)),"",IF(OR(9&gt;$N$676,5&gt;$N$677,((5-1)*$N$676+9)&gt;$N$678),"",IF(INDEX($P$678:$W$687,MOD(((5-1)*$N$676+9)-1,10)+1,INT((((5-1)*$N$676+9)-1)/10)+1)="","",INDEX($P$678:$W$687,MOD(((5-1)*$N$676+9)-1,10)+1,INT((((5-1)*$N$676+9)-1)/10)+1)))))</f>
        <v/>
      </c>
      <c r="M682" s="539">
        <f>IF($N$678="","",IF(OR(ISTEXT($N$676),ISTEXT($N$677),ISTEXT($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IF(OR($D$676="",$G$676=""),"",IF($D$676="Round",IF(6=1,"Axis 1 (0°)",IF(6=2,"Axis 2 (90°)","")),IF(ISTEXT($N$677),"",IF(6&gt;$N$677,"",IF(ISTEXT($I$676),"",ROUND((6-0.5)*$I$676/$N$677,1))))))</f>
        <v/>
      </c>
      <c r="C683" s="538" t="n"/>
      <c r="D683" s="539">
        <f>IF($N$678="","",IF(OR(ISTEXT($N$676),ISTEXT($N$677),ISTEXT($N$678)),"",IF(OR(1&gt;$N$676,6&gt;$N$677,((6-1)*$N$676+1)&gt;$N$678),"",IF(INDEX($P$678:$W$687,MOD(((6-1)*$N$676+1)-1,10)+1,INT((((6-1)*$N$676+1)-1)/10)+1)="","",INDEX($P$678:$W$687,MOD(((6-1)*$N$676+1)-1,10)+1,INT((((6-1)*$N$676+1)-1)/10)+1)))))</f>
        <v/>
      </c>
      <c r="E683" s="539">
        <f>IF($N$678="","",IF(OR(ISTEXT($N$676),ISTEXT($N$677),ISTEXT($N$678)),"",IF(OR(2&gt;$N$676,6&gt;$N$677,((6-1)*$N$676+2)&gt;$N$678),"",IF(INDEX($P$678:$W$687,MOD(((6-1)*$N$676+2)-1,10)+1,INT((((6-1)*$N$676+2)-1)/10)+1)="","",INDEX($P$678:$W$687,MOD(((6-1)*$N$676+2)-1,10)+1,INT((((6-1)*$N$676+2)-1)/10)+1)))))</f>
        <v/>
      </c>
      <c r="F683" s="539">
        <f>IF($N$678="","",IF(OR(ISTEXT($N$676),ISTEXT($N$677),ISTEXT($N$678)),"",IF(OR(3&gt;$N$676,6&gt;$N$677,((6-1)*$N$676+3)&gt;$N$678),"",IF(INDEX($P$678:$W$687,MOD(((6-1)*$N$676+3)-1,10)+1,INT((((6-1)*$N$676+3)-1)/10)+1)="","",INDEX($P$678:$W$687,MOD(((6-1)*$N$676+3)-1,10)+1,INT((((6-1)*$N$676+3)-1)/10)+1)))))</f>
        <v/>
      </c>
      <c r="G683" s="539">
        <f>IF($N$678="","",IF(OR(ISTEXT($N$676),ISTEXT($N$677),ISTEXT($N$678)),"",IF(OR(4&gt;$N$676,6&gt;$N$677,((6-1)*$N$676+4)&gt;$N$678),"",IF(INDEX($P$678:$W$687,MOD(((6-1)*$N$676+4)-1,10)+1,INT((((6-1)*$N$676+4)-1)/10)+1)="","",INDEX($P$678:$W$687,MOD(((6-1)*$N$676+4)-1,10)+1,INT((((6-1)*$N$676+4)-1)/10)+1)))))</f>
        <v/>
      </c>
      <c r="H683" s="539">
        <f>IF($N$678="","",IF(OR(ISTEXT($N$676),ISTEXT($N$677),ISTEXT($N$678)),"",IF(OR(5&gt;$N$676,6&gt;$N$677,((6-1)*$N$676+5)&gt;$N$678),"",IF(INDEX($P$678:$W$687,MOD(((6-1)*$N$676+5)-1,10)+1,INT((((6-1)*$N$676+5)-1)/10)+1)="","",INDEX($P$678:$W$687,MOD(((6-1)*$N$676+5)-1,10)+1,INT((((6-1)*$N$676+5)-1)/10)+1)))))</f>
        <v/>
      </c>
      <c r="I683" s="539">
        <f>IF($N$678="","",IF(OR(ISTEXT($N$676),ISTEXT($N$677),ISTEXT($N$678)),"",IF(OR(6&gt;$N$676,6&gt;$N$677,((6-1)*$N$676+6)&gt;$N$678),"",IF(INDEX($P$678:$W$687,MOD(((6-1)*$N$676+6)-1,10)+1,INT((((6-1)*$N$676+6)-1)/10)+1)="","",INDEX($P$678:$W$687,MOD(((6-1)*$N$676+6)-1,10)+1,INT((((6-1)*$N$676+6)-1)/10)+1)))))</f>
        <v/>
      </c>
      <c r="J683" s="539">
        <f>IF($N$678="","",IF(OR(ISTEXT($N$676),ISTEXT($N$677),ISTEXT($N$678)),"",IF(OR(7&gt;$N$676,6&gt;$N$677,((6-1)*$N$676+7)&gt;$N$678),"",IF(INDEX($P$678:$W$687,MOD(((6-1)*$N$676+7)-1,10)+1,INT((((6-1)*$N$676+7)-1)/10)+1)="","",INDEX($P$678:$W$687,MOD(((6-1)*$N$676+7)-1,10)+1,INT((((6-1)*$N$676+7)-1)/10)+1)))))</f>
        <v/>
      </c>
      <c r="K683" s="539">
        <f>IF($N$678="","",IF(OR(ISTEXT($N$676),ISTEXT($N$677),ISTEXT($N$678)),"",IF(OR(8&gt;$N$676,6&gt;$N$677,((6-1)*$N$676+8)&gt;$N$678),"",IF(INDEX($P$678:$W$687,MOD(((6-1)*$N$676+8)-1,10)+1,INT((((6-1)*$N$676+8)-1)/10)+1)="","",INDEX($P$678:$W$687,MOD(((6-1)*$N$676+8)-1,10)+1,INT((((6-1)*$N$676+8)-1)/10)+1)))))</f>
        <v/>
      </c>
      <c r="L683" s="539">
        <f>IF($N$678="","",IF(OR(ISTEXT($N$676),ISTEXT($N$677),ISTEXT($N$678)),"",IF(OR(9&gt;$N$676,6&gt;$N$677,((6-1)*$N$676+9)&gt;$N$678),"",IF(INDEX($P$678:$W$687,MOD(((6-1)*$N$676+9)-1,10)+1,INT((((6-1)*$N$676+9)-1)/10)+1)="","",INDEX($P$678:$W$687,MOD(((6-1)*$N$676+9)-1,10)+1,INT((((6-1)*$N$676+9)-1)/10)+1)))))</f>
        <v/>
      </c>
      <c r="M683" s="539">
        <f>IF($N$678="","",IF(OR(ISTEXT($N$676),ISTEXT($N$677),ISTEXT($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IF(OR($D$676="",$G$676=""),"",IF($D$676="Round",IF(7=1,"Axis 1 (0°)",IF(7=2,"Axis 2 (90°)","")),IF(ISTEXT($N$677),"",IF(7&gt;$N$677,"",IF(ISTEXT($I$676),"",ROUND((7-0.5)*$I$676/$N$677,1))))))</f>
        <v/>
      </c>
      <c r="C684" s="538" t="n"/>
      <c r="D684" s="539">
        <f>IF($N$678="","",IF(OR(ISTEXT($N$676),ISTEXT($N$677),ISTEXT($N$678)),"",IF(OR(1&gt;$N$676,7&gt;$N$677,((7-1)*$N$676+1)&gt;$N$678),"",IF(INDEX($P$678:$W$687,MOD(((7-1)*$N$676+1)-1,10)+1,INT((((7-1)*$N$676+1)-1)/10)+1)="","",INDEX($P$678:$W$687,MOD(((7-1)*$N$676+1)-1,10)+1,INT((((7-1)*$N$676+1)-1)/10)+1)))))</f>
        <v/>
      </c>
      <c r="E684" s="539">
        <f>IF($N$678="","",IF(OR(ISTEXT($N$676),ISTEXT($N$677),ISTEXT($N$678)),"",IF(OR(2&gt;$N$676,7&gt;$N$677,((7-1)*$N$676+2)&gt;$N$678),"",IF(INDEX($P$678:$W$687,MOD(((7-1)*$N$676+2)-1,10)+1,INT((((7-1)*$N$676+2)-1)/10)+1)="","",INDEX($P$678:$W$687,MOD(((7-1)*$N$676+2)-1,10)+1,INT((((7-1)*$N$676+2)-1)/10)+1)))))</f>
        <v/>
      </c>
      <c r="F684" s="539">
        <f>IF($N$678="","",IF(OR(ISTEXT($N$676),ISTEXT($N$677),ISTEXT($N$678)),"",IF(OR(3&gt;$N$676,7&gt;$N$677,((7-1)*$N$676+3)&gt;$N$678),"",IF(INDEX($P$678:$W$687,MOD(((7-1)*$N$676+3)-1,10)+1,INT((((7-1)*$N$676+3)-1)/10)+1)="","",INDEX($P$678:$W$687,MOD(((7-1)*$N$676+3)-1,10)+1,INT((((7-1)*$N$676+3)-1)/10)+1)))))</f>
        <v/>
      </c>
      <c r="G684" s="539">
        <f>IF($N$678="","",IF(OR(ISTEXT($N$676),ISTEXT($N$677),ISTEXT($N$678)),"",IF(OR(4&gt;$N$676,7&gt;$N$677,((7-1)*$N$676+4)&gt;$N$678),"",IF(INDEX($P$678:$W$687,MOD(((7-1)*$N$676+4)-1,10)+1,INT((((7-1)*$N$676+4)-1)/10)+1)="","",INDEX($P$678:$W$687,MOD(((7-1)*$N$676+4)-1,10)+1,INT((((7-1)*$N$676+4)-1)/10)+1)))))</f>
        <v/>
      </c>
      <c r="H684" s="539">
        <f>IF($N$678="","",IF(OR(ISTEXT($N$676),ISTEXT($N$677),ISTEXT($N$678)),"",IF(OR(5&gt;$N$676,7&gt;$N$677,((7-1)*$N$676+5)&gt;$N$678),"",IF(INDEX($P$678:$W$687,MOD(((7-1)*$N$676+5)-1,10)+1,INT((((7-1)*$N$676+5)-1)/10)+1)="","",INDEX($P$678:$W$687,MOD(((7-1)*$N$676+5)-1,10)+1,INT((((7-1)*$N$676+5)-1)/10)+1)))))</f>
        <v/>
      </c>
      <c r="I684" s="539">
        <f>IF($N$678="","",IF(OR(ISTEXT($N$676),ISTEXT($N$677),ISTEXT($N$678)),"",IF(OR(6&gt;$N$676,7&gt;$N$677,((7-1)*$N$676+6)&gt;$N$678),"",IF(INDEX($P$678:$W$687,MOD(((7-1)*$N$676+6)-1,10)+1,INT((((7-1)*$N$676+6)-1)/10)+1)="","",INDEX($P$678:$W$687,MOD(((7-1)*$N$676+6)-1,10)+1,INT((((7-1)*$N$676+6)-1)/10)+1)))))</f>
        <v/>
      </c>
      <c r="J684" s="539">
        <f>IF($N$678="","",IF(OR(ISTEXT($N$676),ISTEXT($N$677),ISTEXT($N$678)),"",IF(OR(7&gt;$N$676,7&gt;$N$677,((7-1)*$N$676+7)&gt;$N$678),"",IF(INDEX($P$678:$W$687,MOD(((7-1)*$N$676+7)-1,10)+1,INT((((7-1)*$N$676+7)-1)/10)+1)="","",INDEX($P$678:$W$687,MOD(((7-1)*$N$676+7)-1,10)+1,INT((((7-1)*$N$676+7)-1)/10)+1)))))</f>
        <v/>
      </c>
      <c r="K684" s="539">
        <f>IF($N$678="","",IF(OR(ISTEXT($N$676),ISTEXT($N$677),ISTEXT($N$678)),"",IF(OR(8&gt;$N$676,7&gt;$N$677,((7-1)*$N$676+8)&gt;$N$678),"",IF(INDEX($P$678:$W$687,MOD(((7-1)*$N$676+8)-1,10)+1,INT((((7-1)*$N$676+8)-1)/10)+1)="","",INDEX($P$678:$W$687,MOD(((7-1)*$N$676+8)-1,10)+1,INT((((7-1)*$N$676+8)-1)/10)+1)))))</f>
        <v/>
      </c>
      <c r="L684" s="539">
        <f>IF($N$678="","",IF(OR(ISTEXT($N$676),ISTEXT($N$677),ISTEXT($N$678)),"",IF(OR(9&gt;$N$676,7&gt;$N$677,((7-1)*$N$676+9)&gt;$N$678),"",IF(INDEX($P$678:$W$687,MOD(((7-1)*$N$676+9)-1,10)+1,INT((((7-1)*$N$676+9)-1)/10)+1)="","",INDEX($P$678:$W$687,MOD(((7-1)*$N$676+9)-1,10)+1,INT((((7-1)*$N$676+9)-1)/10)+1)))))</f>
        <v/>
      </c>
      <c r="M684" s="539">
        <f>IF($N$678="","",IF(OR(ISTEXT($N$676),ISTEXT($N$677),ISTEXT($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IF(OR($D$676="",$G$676=""),"",IF($D$676="Round",IF(8=1,"Axis 1 (0°)",IF(8=2,"Axis 2 (90°)","")),IF(ISTEXT($N$677),"",IF(8&gt;$N$677,"",IF(ISTEXT($I$676),"",ROUND((8-0.5)*$I$676/$N$677,1))))))</f>
        <v/>
      </c>
      <c r="C685" s="538" t="n"/>
      <c r="D685" s="539">
        <f>IF($N$678="","",IF(OR(ISTEXT($N$676),ISTEXT($N$677),ISTEXT($N$678)),"",IF(OR(1&gt;$N$676,8&gt;$N$677,((8-1)*$N$676+1)&gt;$N$678),"",IF(INDEX($P$678:$W$687,MOD(((8-1)*$N$676+1)-1,10)+1,INT((((8-1)*$N$676+1)-1)/10)+1)="","",INDEX($P$678:$W$687,MOD(((8-1)*$N$676+1)-1,10)+1,INT((((8-1)*$N$676+1)-1)/10)+1)))))</f>
        <v/>
      </c>
      <c r="E685" s="539">
        <f>IF($N$678="","",IF(OR(ISTEXT($N$676),ISTEXT($N$677),ISTEXT($N$678)),"",IF(OR(2&gt;$N$676,8&gt;$N$677,((8-1)*$N$676+2)&gt;$N$678),"",IF(INDEX($P$678:$W$687,MOD(((8-1)*$N$676+2)-1,10)+1,INT((((8-1)*$N$676+2)-1)/10)+1)="","",INDEX($P$678:$W$687,MOD(((8-1)*$N$676+2)-1,10)+1,INT((((8-1)*$N$676+2)-1)/10)+1)))))</f>
        <v/>
      </c>
      <c r="F685" s="539">
        <f>IF($N$678="","",IF(OR(ISTEXT($N$676),ISTEXT($N$677),ISTEXT($N$678)),"",IF(OR(3&gt;$N$676,8&gt;$N$677,((8-1)*$N$676+3)&gt;$N$678),"",IF(INDEX($P$678:$W$687,MOD(((8-1)*$N$676+3)-1,10)+1,INT((((8-1)*$N$676+3)-1)/10)+1)="","",INDEX($P$678:$W$687,MOD(((8-1)*$N$676+3)-1,10)+1,INT((((8-1)*$N$676+3)-1)/10)+1)))))</f>
        <v/>
      </c>
      <c r="G685" s="539">
        <f>IF($N$678="","",IF(OR(ISTEXT($N$676),ISTEXT($N$677),ISTEXT($N$678)),"",IF(OR(4&gt;$N$676,8&gt;$N$677,((8-1)*$N$676+4)&gt;$N$678),"",IF(INDEX($P$678:$W$687,MOD(((8-1)*$N$676+4)-1,10)+1,INT((((8-1)*$N$676+4)-1)/10)+1)="","",INDEX($P$678:$W$687,MOD(((8-1)*$N$676+4)-1,10)+1,INT((((8-1)*$N$676+4)-1)/10)+1)))))</f>
        <v/>
      </c>
      <c r="H685" s="539">
        <f>IF($N$678="","",IF(OR(ISTEXT($N$676),ISTEXT($N$677),ISTEXT($N$678)),"",IF(OR(5&gt;$N$676,8&gt;$N$677,((8-1)*$N$676+5)&gt;$N$678),"",IF(INDEX($P$678:$W$687,MOD(((8-1)*$N$676+5)-1,10)+1,INT((((8-1)*$N$676+5)-1)/10)+1)="","",INDEX($P$678:$W$687,MOD(((8-1)*$N$676+5)-1,10)+1,INT((((8-1)*$N$676+5)-1)/10)+1)))))</f>
        <v/>
      </c>
      <c r="I685" s="539">
        <f>IF($N$678="","",IF(OR(ISTEXT($N$676),ISTEXT($N$677),ISTEXT($N$678)),"",IF(OR(6&gt;$N$676,8&gt;$N$677,((8-1)*$N$676+6)&gt;$N$678),"",IF(INDEX($P$678:$W$687,MOD(((8-1)*$N$676+6)-1,10)+1,INT((((8-1)*$N$676+6)-1)/10)+1)="","",INDEX($P$678:$W$687,MOD(((8-1)*$N$676+6)-1,10)+1,INT((((8-1)*$N$676+6)-1)/10)+1)))))</f>
        <v/>
      </c>
      <c r="J685" s="539">
        <f>IF($N$678="","",IF(OR(ISTEXT($N$676),ISTEXT($N$677),ISTEXT($N$678)),"",IF(OR(7&gt;$N$676,8&gt;$N$677,((8-1)*$N$676+7)&gt;$N$678),"",IF(INDEX($P$678:$W$687,MOD(((8-1)*$N$676+7)-1,10)+1,INT((((8-1)*$N$676+7)-1)/10)+1)="","",INDEX($P$678:$W$687,MOD(((8-1)*$N$676+7)-1,10)+1,INT((((8-1)*$N$676+7)-1)/10)+1)))))</f>
        <v/>
      </c>
      <c r="K685" s="539">
        <f>IF($N$678="","",IF(OR(ISTEXT($N$676),ISTEXT($N$677),ISTEXT($N$678)),"",IF(OR(8&gt;$N$676,8&gt;$N$677,((8-1)*$N$676+8)&gt;$N$678),"",IF(INDEX($P$678:$W$687,MOD(((8-1)*$N$676+8)-1,10)+1,INT((((8-1)*$N$676+8)-1)/10)+1)="","",INDEX($P$678:$W$687,MOD(((8-1)*$N$676+8)-1,10)+1,INT((((8-1)*$N$676+8)-1)/10)+1)))))</f>
        <v/>
      </c>
      <c r="L685" s="539">
        <f>IF($N$678="","",IF(OR(ISTEXT($N$676),ISTEXT($N$677),ISTEXT($N$678)),"",IF(OR(9&gt;$N$676,8&gt;$N$677,((8-1)*$N$676+9)&gt;$N$678),"",IF(INDEX($P$678:$W$687,MOD(((8-1)*$N$676+9)-1,10)+1,INT((((8-1)*$N$676+9)-1)/10)+1)="","",INDEX($P$678:$W$687,MOD(((8-1)*$N$676+9)-1,10)+1,INT((((8-1)*$N$676+9)-1)/10)+1)))))</f>
        <v/>
      </c>
      <c r="M685" s="539">
        <f>IF($N$678="","",IF(OR(ISTEXT($N$676),ISTEXT($N$677),ISTEXT($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IF($G$695="","",IF($D$695="Round",$G$695&amp;""" dia",$G$695&amp;""" x "&amp;$I$695&amp;""""))</f>
        <v/>
      </c>
      <c r="G693" s="173" t="n"/>
      <c r="H693" s="525">
        <f>IF(OR($D$695="",$G$695=""),"",IF($D$695="Round",IF(ISTEXT($G$695),"",ROUND(PI()*(($G$695-2*N($K$695))/2)^2/144,3)),IF($I$695="","",IF(OR(ISTEXT($G$695),ISTEXT($I$695)),"",ROUND(($G$695-2*N($K$695))*($I$695-2*N($K$695))/144,3)))))</f>
        <v/>
      </c>
      <c r="I693" s="189" t="n"/>
      <c r="J693" s="189" t="n"/>
      <c r="K693" s="189">
        <f>IF(N(J693)*N(H693)=0,"",ROUND(N(J693)*N(H693),0))</f>
        <v/>
      </c>
      <c r="L693" s="189">
        <f>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IF($N$695="","",IF($D$695="Round",$N$695&amp;" x 2 axes",IF($N$696="","",$N$695&amp;" x "&amp;$N$696)))</f>
        <v/>
      </c>
      <c r="N695" s="534">
        <f>IF(OR($D$695="",$G$695=""),"",IF($D$695="Round",IF(ISTEXT($G$695),"",IF($G$695&lt;=9,6,IF($G$695&lt;=12,8,10))),IF(ISTEXT($G$695),"",IF($G$695&lt;12,2,MIN(10,MAX(3,ROUNDUP($G$695/6,0)))))))</f>
        <v/>
      </c>
      <c r="P695" s="473" t="inlineStr">
        <is>
          <t>Quick entry – type readings in order (row by row of the grid), down this column then the next:</t>
        </is>
      </c>
    </row>
    <row r="696" ht="13.35" customHeight="1" s="162">
      <c r="B696" s="535" t="inlineStr">
        <is>
          <t>Depth↓ Pos→ (in)</t>
        </is>
      </c>
      <c r="C696" s="414" t="n"/>
      <c r="D696" s="535">
        <f>IF(ISTEXT($N$695),"",IF(OR($D$695="",$G$695="",1&gt;$N$695),"",IF($D$695="Round",IF(ISTEXT($G$695),"",ROUND(IF(1&lt;=$N$695/2,$G$695/2*(1-SQRT(($N$695-2*1+1)/$N$695)),$G$695-$G$695/2*(1-SQRT(($N$695-2*($N$695-1+1)+1)/$N$695))),1)),IF(ISTEXT($G$695),"",ROUND((1-0.5)*$G$695/$N$695,1)))))</f>
        <v/>
      </c>
      <c r="E696" s="535">
        <f>IF(ISTEXT($N$695),"",IF(OR($D$695="",$G$695="",2&gt;$N$695),"",IF($D$695="Round",IF(ISTEXT($G$695),"",ROUND(IF(2&lt;=$N$695/2,$G$695/2*(1-SQRT(($N$695-2*2+1)/$N$695)),$G$695-$G$695/2*(1-SQRT(($N$695-2*($N$695-2+1)+1)/$N$695))),1)),IF(ISTEXT($G$695),"",ROUND((2-0.5)*$G$695/$N$695,1)))))</f>
        <v/>
      </c>
      <c r="F696" s="535">
        <f>IF(ISTEXT($N$695),"",IF(OR($D$695="",$G$695="",3&gt;$N$695),"",IF($D$695="Round",IF(ISTEXT($G$695),"",ROUND(IF(3&lt;=$N$695/2,$G$695/2*(1-SQRT(($N$695-2*3+1)/$N$695)),$G$695-$G$695/2*(1-SQRT(($N$695-2*($N$695-3+1)+1)/$N$695))),1)),IF(ISTEXT($G$695),"",ROUND((3-0.5)*$G$695/$N$695,1)))))</f>
        <v/>
      </c>
      <c r="G696" s="535">
        <f>IF(ISTEXT($N$695),"",IF(OR($D$695="",$G$695="",4&gt;$N$695),"",IF($D$695="Round",IF(ISTEXT($G$695),"",ROUND(IF(4&lt;=$N$695/2,$G$695/2*(1-SQRT(($N$695-2*4+1)/$N$695)),$G$695-$G$695/2*(1-SQRT(($N$695-2*($N$695-4+1)+1)/$N$695))),1)),IF(ISTEXT($G$695),"",ROUND((4-0.5)*$G$695/$N$695,1)))))</f>
        <v/>
      </c>
      <c r="H696" s="535">
        <f>IF(ISTEXT($N$695),"",IF(OR($D$695="",$G$695="",5&gt;$N$695),"",IF($D$695="Round",IF(ISTEXT($G$695),"",ROUND(IF(5&lt;=$N$695/2,$G$695/2*(1-SQRT(($N$695-2*5+1)/$N$695)),$G$695-$G$695/2*(1-SQRT(($N$695-2*($N$695-5+1)+1)/$N$695))),1)),IF(ISTEXT($G$695),"",ROUND((5-0.5)*$G$695/$N$695,1)))))</f>
        <v/>
      </c>
      <c r="I696" s="535">
        <f>IF(ISTEXT($N$695),"",IF(OR($D$695="",$G$695="",6&gt;$N$695),"",IF($D$695="Round",IF(ISTEXT($G$695),"",ROUND(IF(6&lt;=$N$695/2,$G$695/2*(1-SQRT(($N$695-2*6+1)/$N$695)),$G$695-$G$695/2*(1-SQRT(($N$695-2*($N$695-6+1)+1)/$N$695))),1)),IF(ISTEXT($G$695),"",ROUND((6-0.5)*$G$695/$N$695,1)))))</f>
        <v/>
      </c>
      <c r="J696" s="535">
        <f>IF(ISTEXT($N$695),"",IF(OR($D$695="",$G$695="",7&gt;$N$695),"",IF($D$695="Round",IF(ISTEXT($G$695),"",ROUND(IF(7&lt;=$N$695/2,$G$695/2*(1-SQRT(($N$695-2*7+1)/$N$695)),$G$695-$G$695/2*(1-SQRT(($N$695-2*($N$695-7+1)+1)/$N$695))),1)),IF(ISTEXT($G$695),"",ROUND((7-0.5)*$G$695/$N$695,1)))))</f>
        <v/>
      </c>
      <c r="K696" s="535">
        <f>IF(ISTEXT($N$695),"",IF(OR($D$695="",$G$695="",8&gt;$N$695),"",IF($D$695="Round",IF(ISTEXT($G$695),"",ROUND(IF(8&lt;=$N$695/2,$G$695/2*(1-SQRT(($N$695-2*8+1)/$N$695)),$G$695-$G$695/2*(1-SQRT(($N$695-2*($N$695-8+1)+1)/$N$695))),1)),IF(ISTEXT($G$695),"",ROUND((8-0.5)*$G$695/$N$695,1)))))</f>
        <v/>
      </c>
      <c r="L696" s="535">
        <f>IF(ISTEXT($N$695),"",IF(OR($D$695="",$G$695="",9&gt;$N$695),"",IF($D$695="Round",IF(ISTEXT($G$695),"",ROUND(IF(9&lt;=$N$695/2,$G$695/2*(1-SQRT(($N$695-2*9+1)/$N$695)),$G$695-$G$695/2*(1-SQRT(($N$695-2*($N$695-9+1)+1)/$N$695))),1)),IF(ISTEXT($G$695),"",ROUND((9-0.5)*$G$695/$N$695,1)))))</f>
        <v/>
      </c>
      <c r="M696" s="535">
        <f>IF(ISTEXT($N$695),"",IF(OR($D$695="",$G$695="",10&gt;$N$695),"",IF($D$695="Round",IF(ISTEXT($G$695),"",ROUND(IF(10&lt;=$N$695/2,$G$695/2*(1-SQRT(($N$695-2*10+1)/$N$695)),$G$695-$G$695/2*(1-SQRT(($N$695-2*($N$695-10+1)+1)/$N$695))),1)),IF(ISTEXT($G$695),"",ROUND((10-0.5)*$G$695/$N$695,1)))))</f>
        <v/>
      </c>
      <c r="N696" s="534">
        <f>IF(OR($D$695="",$G$695=""),"",IF($D$695="Round",2,IF($I$695="","",IF(ISTEXT($I$695),"",IF($I$695&lt;12,2,MIN(8,MAX(3,ROUNDUP($I$695/6,0))))))))</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IF(OR($D$695="",$G$695=""),"",IF($D$695="Round",IF(1=1,"Axis 1 (0°)",IF(1=2,"Axis 2 (90°)","")),IF(ISTEXT($N$696),"",IF(1&gt;$N$696,"",IF(ISTEXT($I$695),"",ROUND((1-0.5)*$I$695/$N$696,1))))))</f>
        <v/>
      </c>
      <c r="C697" s="538" t="n"/>
      <c r="D697" s="539">
        <f>IF($N$697="","",IF(OR(ISTEXT($N$695),ISTEXT($N$696),ISTEXT($N$697)),"",IF(OR(1&gt;$N$695,1&gt;$N$696,((1-1)*$N$695+1)&gt;$N$697),"",IF(INDEX($P$697:$W$706,MOD(((1-1)*$N$695+1)-1,10)+1,INT((((1-1)*$N$695+1)-1)/10)+1)="","",INDEX($P$697:$W$706,MOD(((1-1)*$N$695+1)-1,10)+1,INT((((1-1)*$N$695+1)-1)/10)+1)))))</f>
        <v/>
      </c>
      <c r="E697" s="539">
        <f>IF($N$697="","",IF(OR(ISTEXT($N$695),ISTEXT($N$696),ISTEXT($N$697)),"",IF(OR(2&gt;$N$695,1&gt;$N$696,((1-1)*$N$695+2)&gt;$N$697),"",IF(INDEX($P$697:$W$706,MOD(((1-1)*$N$695+2)-1,10)+1,INT((((1-1)*$N$695+2)-1)/10)+1)="","",INDEX($P$697:$W$706,MOD(((1-1)*$N$695+2)-1,10)+1,INT((((1-1)*$N$695+2)-1)/10)+1)))))</f>
        <v/>
      </c>
      <c r="F697" s="539">
        <f>IF($N$697="","",IF(OR(ISTEXT($N$695),ISTEXT($N$696),ISTEXT($N$697)),"",IF(OR(3&gt;$N$695,1&gt;$N$696,((1-1)*$N$695+3)&gt;$N$697),"",IF(INDEX($P$697:$W$706,MOD(((1-1)*$N$695+3)-1,10)+1,INT((((1-1)*$N$695+3)-1)/10)+1)="","",INDEX($P$697:$W$706,MOD(((1-1)*$N$695+3)-1,10)+1,INT((((1-1)*$N$695+3)-1)/10)+1)))))</f>
        <v/>
      </c>
      <c r="G697" s="539">
        <f>IF($N$697="","",IF(OR(ISTEXT($N$695),ISTEXT($N$696),ISTEXT($N$697)),"",IF(OR(4&gt;$N$695,1&gt;$N$696,((1-1)*$N$695+4)&gt;$N$697),"",IF(INDEX($P$697:$W$706,MOD(((1-1)*$N$695+4)-1,10)+1,INT((((1-1)*$N$695+4)-1)/10)+1)="","",INDEX($P$697:$W$706,MOD(((1-1)*$N$695+4)-1,10)+1,INT((((1-1)*$N$695+4)-1)/10)+1)))))</f>
        <v/>
      </c>
      <c r="H697" s="539">
        <f>IF($N$697="","",IF(OR(ISTEXT($N$695),ISTEXT($N$696),ISTEXT($N$697)),"",IF(OR(5&gt;$N$695,1&gt;$N$696,((1-1)*$N$695+5)&gt;$N$697),"",IF(INDEX($P$697:$W$706,MOD(((1-1)*$N$695+5)-1,10)+1,INT((((1-1)*$N$695+5)-1)/10)+1)="","",INDEX($P$697:$W$706,MOD(((1-1)*$N$695+5)-1,10)+1,INT((((1-1)*$N$695+5)-1)/10)+1)))))</f>
        <v/>
      </c>
      <c r="I697" s="539">
        <f>IF($N$697="","",IF(OR(ISTEXT($N$695),ISTEXT($N$696),ISTEXT($N$697)),"",IF(OR(6&gt;$N$695,1&gt;$N$696,((1-1)*$N$695+6)&gt;$N$697),"",IF(INDEX($P$697:$W$706,MOD(((1-1)*$N$695+6)-1,10)+1,INT((((1-1)*$N$695+6)-1)/10)+1)="","",INDEX($P$697:$W$706,MOD(((1-1)*$N$695+6)-1,10)+1,INT((((1-1)*$N$695+6)-1)/10)+1)))))</f>
        <v/>
      </c>
      <c r="J697" s="539">
        <f>IF($N$697="","",IF(OR(ISTEXT($N$695),ISTEXT($N$696),ISTEXT($N$697)),"",IF(OR(7&gt;$N$695,1&gt;$N$696,((1-1)*$N$695+7)&gt;$N$697),"",IF(INDEX($P$697:$W$706,MOD(((1-1)*$N$695+7)-1,10)+1,INT((((1-1)*$N$695+7)-1)/10)+1)="","",INDEX($P$697:$W$706,MOD(((1-1)*$N$695+7)-1,10)+1,INT((((1-1)*$N$695+7)-1)/10)+1)))))</f>
        <v/>
      </c>
      <c r="K697" s="539">
        <f>IF($N$697="","",IF(OR(ISTEXT($N$695),ISTEXT($N$696),ISTEXT($N$697)),"",IF(OR(8&gt;$N$695,1&gt;$N$696,((1-1)*$N$695+8)&gt;$N$697),"",IF(INDEX($P$697:$W$706,MOD(((1-1)*$N$695+8)-1,10)+1,INT((((1-1)*$N$695+8)-1)/10)+1)="","",INDEX($P$697:$W$706,MOD(((1-1)*$N$695+8)-1,10)+1,INT((((1-1)*$N$695+8)-1)/10)+1)))))</f>
        <v/>
      </c>
      <c r="L697" s="539">
        <f>IF($N$697="","",IF(OR(ISTEXT($N$695),ISTEXT($N$696),ISTEXT($N$697)),"",IF(OR(9&gt;$N$695,1&gt;$N$696,((1-1)*$N$695+9)&gt;$N$697),"",IF(INDEX($P$697:$W$706,MOD(((1-1)*$N$695+9)-1,10)+1,INT((((1-1)*$N$695+9)-1)/10)+1)="","",INDEX($P$697:$W$706,MOD(((1-1)*$N$695+9)-1,10)+1,INT((((1-1)*$N$695+9)-1)/10)+1)))))</f>
        <v/>
      </c>
      <c r="M697" s="539">
        <f>IF($N$697="","",IF(OR(ISTEXT($N$695),ISTEXT($N$696),ISTEXT($N$697)),"",IF(OR(10&gt;$N$695,1&gt;$N$696,((1-1)*$N$695+10)&gt;$N$697),"",IF(INDEX($P$697:$W$706,MOD(((1-1)*$N$695+10)-1,10)+1,INT((((1-1)*$N$695+10)-1)/10)+1)="","",INDEX($P$697:$W$706,MOD(((1-1)*$N$695+10)-1,10)+1,INT((((1-1)*$N$695+10)-1)/10)+1)))))</f>
        <v/>
      </c>
      <c r="N697" s="534">
        <f>IF(OR(N695="",N696=""),"",IF(OR(ISTEXT(N695),ISTEXT(N696)),"",N695*N696))</f>
        <v/>
      </c>
      <c r="P697" s="540" t="n"/>
      <c r="Q697" s="540" t="n"/>
      <c r="R697" s="540" t="n"/>
      <c r="S697" s="540" t="n"/>
      <c r="T697" s="540" t="n"/>
      <c r="U697" s="540" t="n"/>
      <c r="V697" s="540" t="n"/>
      <c r="W697" s="540" t="n"/>
    </row>
    <row r="698" ht="13.35" customHeight="1" s="162">
      <c r="B698" s="537">
        <f>IF(OR($D$695="",$G$695=""),"",IF($D$695="Round",IF(2=1,"Axis 1 (0°)",IF(2=2,"Axis 2 (90°)","")),IF(ISTEXT($N$696),"",IF(2&gt;$N$696,"",IF(ISTEXT($I$695),"",ROUND((2-0.5)*$I$695/$N$696,1))))))</f>
        <v/>
      </c>
      <c r="C698" s="538" t="n"/>
      <c r="D698" s="539">
        <f>IF($N$697="","",IF(OR(ISTEXT($N$695),ISTEXT($N$696),ISTEXT($N$697)),"",IF(OR(1&gt;$N$695,2&gt;$N$696,((2-1)*$N$695+1)&gt;$N$697),"",IF(INDEX($P$697:$W$706,MOD(((2-1)*$N$695+1)-1,10)+1,INT((((2-1)*$N$695+1)-1)/10)+1)="","",INDEX($P$697:$W$706,MOD(((2-1)*$N$695+1)-1,10)+1,INT((((2-1)*$N$695+1)-1)/10)+1)))))</f>
        <v/>
      </c>
      <c r="E698" s="539">
        <f>IF($N$697="","",IF(OR(ISTEXT($N$695),ISTEXT($N$696),ISTEXT($N$697)),"",IF(OR(2&gt;$N$695,2&gt;$N$696,((2-1)*$N$695+2)&gt;$N$697),"",IF(INDEX($P$697:$W$706,MOD(((2-1)*$N$695+2)-1,10)+1,INT((((2-1)*$N$695+2)-1)/10)+1)="","",INDEX($P$697:$W$706,MOD(((2-1)*$N$695+2)-1,10)+1,INT((((2-1)*$N$695+2)-1)/10)+1)))))</f>
        <v/>
      </c>
      <c r="F698" s="539">
        <f>IF($N$697="","",IF(OR(ISTEXT($N$695),ISTEXT($N$696),ISTEXT($N$697)),"",IF(OR(3&gt;$N$695,2&gt;$N$696,((2-1)*$N$695+3)&gt;$N$697),"",IF(INDEX($P$697:$W$706,MOD(((2-1)*$N$695+3)-1,10)+1,INT((((2-1)*$N$695+3)-1)/10)+1)="","",INDEX($P$697:$W$706,MOD(((2-1)*$N$695+3)-1,10)+1,INT((((2-1)*$N$695+3)-1)/10)+1)))))</f>
        <v/>
      </c>
      <c r="G698" s="539">
        <f>IF($N$697="","",IF(OR(ISTEXT($N$695),ISTEXT($N$696),ISTEXT($N$697)),"",IF(OR(4&gt;$N$695,2&gt;$N$696,((2-1)*$N$695+4)&gt;$N$697),"",IF(INDEX($P$697:$W$706,MOD(((2-1)*$N$695+4)-1,10)+1,INT((((2-1)*$N$695+4)-1)/10)+1)="","",INDEX($P$697:$W$706,MOD(((2-1)*$N$695+4)-1,10)+1,INT((((2-1)*$N$695+4)-1)/10)+1)))))</f>
        <v/>
      </c>
      <c r="H698" s="539">
        <f>IF($N$697="","",IF(OR(ISTEXT($N$695),ISTEXT($N$696),ISTEXT($N$697)),"",IF(OR(5&gt;$N$695,2&gt;$N$696,((2-1)*$N$695+5)&gt;$N$697),"",IF(INDEX($P$697:$W$706,MOD(((2-1)*$N$695+5)-1,10)+1,INT((((2-1)*$N$695+5)-1)/10)+1)="","",INDEX($P$697:$W$706,MOD(((2-1)*$N$695+5)-1,10)+1,INT((((2-1)*$N$695+5)-1)/10)+1)))))</f>
        <v/>
      </c>
      <c r="I698" s="539">
        <f>IF($N$697="","",IF(OR(ISTEXT($N$695),ISTEXT($N$696),ISTEXT($N$697)),"",IF(OR(6&gt;$N$695,2&gt;$N$696,((2-1)*$N$695+6)&gt;$N$697),"",IF(INDEX($P$697:$W$706,MOD(((2-1)*$N$695+6)-1,10)+1,INT((((2-1)*$N$695+6)-1)/10)+1)="","",INDEX($P$697:$W$706,MOD(((2-1)*$N$695+6)-1,10)+1,INT((((2-1)*$N$695+6)-1)/10)+1)))))</f>
        <v/>
      </c>
      <c r="J698" s="539">
        <f>IF($N$697="","",IF(OR(ISTEXT($N$695),ISTEXT($N$696),ISTEXT($N$697)),"",IF(OR(7&gt;$N$695,2&gt;$N$696,((2-1)*$N$695+7)&gt;$N$697),"",IF(INDEX($P$697:$W$706,MOD(((2-1)*$N$695+7)-1,10)+1,INT((((2-1)*$N$695+7)-1)/10)+1)="","",INDEX($P$697:$W$706,MOD(((2-1)*$N$695+7)-1,10)+1,INT((((2-1)*$N$695+7)-1)/10)+1)))))</f>
        <v/>
      </c>
      <c r="K698" s="539">
        <f>IF($N$697="","",IF(OR(ISTEXT($N$695),ISTEXT($N$696),ISTEXT($N$697)),"",IF(OR(8&gt;$N$695,2&gt;$N$696,((2-1)*$N$695+8)&gt;$N$697),"",IF(INDEX($P$697:$W$706,MOD(((2-1)*$N$695+8)-1,10)+1,INT((((2-1)*$N$695+8)-1)/10)+1)="","",INDEX($P$697:$W$706,MOD(((2-1)*$N$695+8)-1,10)+1,INT((((2-1)*$N$695+8)-1)/10)+1)))))</f>
        <v/>
      </c>
      <c r="L698" s="539">
        <f>IF($N$697="","",IF(OR(ISTEXT($N$695),ISTEXT($N$696),ISTEXT($N$697)),"",IF(OR(9&gt;$N$695,2&gt;$N$696,((2-1)*$N$695+9)&gt;$N$697),"",IF(INDEX($P$697:$W$706,MOD(((2-1)*$N$695+9)-1,10)+1,INT((((2-1)*$N$695+9)-1)/10)+1)="","",INDEX($P$697:$W$706,MOD(((2-1)*$N$695+9)-1,10)+1,INT((((2-1)*$N$695+9)-1)/10)+1)))))</f>
        <v/>
      </c>
      <c r="M698" s="539">
        <f>IF($N$697="","",IF(OR(ISTEXT($N$695),ISTEXT($N$696),ISTEXT($N$697)),"",IF(OR(10&gt;$N$695,2&gt;$N$696,((2-1)*$N$695+10)&gt;$N$697),"",IF(INDEX($P$697:$W$706,MOD(((2-1)*$N$695+10)-1,10)+1,INT((((2-1)*$N$695+10)-1)/10)+1)="","",INDEX($P$697:$W$706,MOD(((2-1)*$N$695+10)-1,10)+1,INT((((2-1)*$N$695+10)-1)/10)+1)))))</f>
        <v/>
      </c>
      <c r="P698" s="540" t="n"/>
      <c r="Q698" s="540" t="n"/>
      <c r="R698" s="540" t="n"/>
      <c r="S698" s="540" t="n"/>
      <c r="T698" s="540" t="n"/>
      <c r="U698" s="540" t="n"/>
      <c r="V698" s="540" t="n"/>
      <c r="W698" s="540" t="n"/>
    </row>
    <row r="699" ht="13.35" customHeight="1" s="162">
      <c r="B699" s="537">
        <f>IF(OR($D$695="",$G$695=""),"",IF($D$695="Round",IF(3=1,"Axis 1 (0°)",IF(3=2,"Axis 2 (90°)","")),IF(ISTEXT($N$696),"",IF(3&gt;$N$696,"",IF(ISTEXT($I$695),"",ROUND((3-0.5)*$I$695/$N$696,1))))))</f>
        <v/>
      </c>
      <c r="C699" s="538" t="n"/>
      <c r="D699" s="539">
        <f>IF($N$697="","",IF(OR(ISTEXT($N$695),ISTEXT($N$696),ISTEXT($N$697)),"",IF(OR(1&gt;$N$695,3&gt;$N$696,((3-1)*$N$695+1)&gt;$N$697),"",IF(INDEX($P$697:$W$706,MOD(((3-1)*$N$695+1)-1,10)+1,INT((((3-1)*$N$695+1)-1)/10)+1)="","",INDEX($P$697:$W$706,MOD(((3-1)*$N$695+1)-1,10)+1,INT((((3-1)*$N$695+1)-1)/10)+1)))))</f>
        <v/>
      </c>
      <c r="E699" s="539">
        <f>IF($N$697="","",IF(OR(ISTEXT($N$695),ISTEXT($N$696),ISTEXT($N$697)),"",IF(OR(2&gt;$N$695,3&gt;$N$696,((3-1)*$N$695+2)&gt;$N$697),"",IF(INDEX($P$697:$W$706,MOD(((3-1)*$N$695+2)-1,10)+1,INT((((3-1)*$N$695+2)-1)/10)+1)="","",INDEX($P$697:$W$706,MOD(((3-1)*$N$695+2)-1,10)+1,INT((((3-1)*$N$695+2)-1)/10)+1)))))</f>
        <v/>
      </c>
      <c r="F699" s="539">
        <f>IF($N$697="","",IF(OR(ISTEXT($N$695),ISTEXT($N$696),ISTEXT($N$697)),"",IF(OR(3&gt;$N$695,3&gt;$N$696,((3-1)*$N$695+3)&gt;$N$697),"",IF(INDEX($P$697:$W$706,MOD(((3-1)*$N$695+3)-1,10)+1,INT((((3-1)*$N$695+3)-1)/10)+1)="","",INDEX($P$697:$W$706,MOD(((3-1)*$N$695+3)-1,10)+1,INT((((3-1)*$N$695+3)-1)/10)+1)))))</f>
        <v/>
      </c>
      <c r="G699" s="539">
        <f>IF($N$697="","",IF(OR(ISTEXT($N$695),ISTEXT($N$696),ISTEXT($N$697)),"",IF(OR(4&gt;$N$695,3&gt;$N$696,((3-1)*$N$695+4)&gt;$N$697),"",IF(INDEX($P$697:$W$706,MOD(((3-1)*$N$695+4)-1,10)+1,INT((((3-1)*$N$695+4)-1)/10)+1)="","",INDEX($P$697:$W$706,MOD(((3-1)*$N$695+4)-1,10)+1,INT((((3-1)*$N$695+4)-1)/10)+1)))))</f>
        <v/>
      </c>
      <c r="H699" s="539">
        <f>IF($N$697="","",IF(OR(ISTEXT($N$695),ISTEXT($N$696),ISTEXT($N$697)),"",IF(OR(5&gt;$N$695,3&gt;$N$696,((3-1)*$N$695+5)&gt;$N$697),"",IF(INDEX($P$697:$W$706,MOD(((3-1)*$N$695+5)-1,10)+1,INT((((3-1)*$N$695+5)-1)/10)+1)="","",INDEX($P$697:$W$706,MOD(((3-1)*$N$695+5)-1,10)+1,INT((((3-1)*$N$695+5)-1)/10)+1)))))</f>
        <v/>
      </c>
      <c r="I699" s="539">
        <f>IF($N$697="","",IF(OR(ISTEXT($N$695),ISTEXT($N$696),ISTEXT($N$697)),"",IF(OR(6&gt;$N$695,3&gt;$N$696,((3-1)*$N$695+6)&gt;$N$697),"",IF(INDEX($P$697:$W$706,MOD(((3-1)*$N$695+6)-1,10)+1,INT((((3-1)*$N$695+6)-1)/10)+1)="","",INDEX($P$697:$W$706,MOD(((3-1)*$N$695+6)-1,10)+1,INT((((3-1)*$N$695+6)-1)/10)+1)))))</f>
        <v/>
      </c>
      <c r="J699" s="539">
        <f>IF($N$697="","",IF(OR(ISTEXT($N$695),ISTEXT($N$696),ISTEXT($N$697)),"",IF(OR(7&gt;$N$695,3&gt;$N$696,((3-1)*$N$695+7)&gt;$N$697),"",IF(INDEX($P$697:$W$706,MOD(((3-1)*$N$695+7)-1,10)+1,INT((((3-1)*$N$695+7)-1)/10)+1)="","",INDEX($P$697:$W$706,MOD(((3-1)*$N$695+7)-1,10)+1,INT((((3-1)*$N$695+7)-1)/10)+1)))))</f>
        <v/>
      </c>
      <c r="K699" s="539">
        <f>IF($N$697="","",IF(OR(ISTEXT($N$695),ISTEXT($N$696),ISTEXT($N$697)),"",IF(OR(8&gt;$N$695,3&gt;$N$696,((3-1)*$N$695+8)&gt;$N$697),"",IF(INDEX($P$697:$W$706,MOD(((3-1)*$N$695+8)-1,10)+1,INT((((3-1)*$N$695+8)-1)/10)+1)="","",INDEX($P$697:$W$706,MOD(((3-1)*$N$695+8)-1,10)+1,INT((((3-1)*$N$695+8)-1)/10)+1)))))</f>
        <v/>
      </c>
      <c r="L699" s="539">
        <f>IF($N$697="","",IF(OR(ISTEXT($N$695),ISTEXT($N$696),ISTEXT($N$697)),"",IF(OR(9&gt;$N$695,3&gt;$N$696,((3-1)*$N$695+9)&gt;$N$697),"",IF(INDEX($P$697:$W$706,MOD(((3-1)*$N$695+9)-1,10)+1,INT((((3-1)*$N$695+9)-1)/10)+1)="","",INDEX($P$697:$W$706,MOD(((3-1)*$N$695+9)-1,10)+1,INT((((3-1)*$N$695+9)-1)/10)+1)))))</f>
        <v/>
      </c>
      <c r="M699" s="539">
        <f>IF($N$697="","",IF(OR(ISTEXT($N$695),ISTEXT($N$696),ISTEXT($N$697)),"",IF(OR(10&gt;$N$695,3&gt;$N$696,((3-1)*$N$695+10)&gt;$N$697),"",IF(INDEX($P$697:$W$706,MOD(((3-1)*$N$695+10)-1,10)+1,INT((((3-1)*$N$695+10)-1)/10)+1)="","",INDEX($P$697:$W$706,MOD(((3-1)*$N$695+10)-1,10)+1,INT((((3-1)*$N$695+10)-1)/10)+1)))))</f>
        <v/>
      </c>
      <c r="P699" s="540" t="n"/>
      <c r="Q699" s="540" t="n"/>
      <c r="R699" s="540" t="n"/>
      <c r="S699" s="540" t="n"/>
      <c r="T699" s="540" t="n"/>
      <c r="U699" s="540" t="n"/>
      <c r="V699" s="540" t="n"/>
      <c r="W699" s="540" t="n"/>
    </row>
    <row r="700" ht="13.35" customHeight="1" s="162">
      <c r="B700" s="537">
        <f>IF(OR($D$695="",$G$695=""),"",IF($D$695="Round",IF(4=1,"Axis 1 (0°)",IF(4=2,"Axis 2 (90°)","")),IF(ISTEXT($N$696),"",IF(4&gt;$N$696,"",IF(ISTEXT($I$695),"",ROUND((4-0.5)*$I$695/$N$696,1))))))</f>
        <v/>
      </c>
      <c r="C700" s="538" t="n"/>
      <c r="D700" s="539">
        <f>IF($N$697="","",IF(OR(ISTEXT($N$695),ISTEXT($N$696),ISTEXT($N$697)),"",IF(OR(1&gt;$N$695,4&gt;$N$696,((4-1)*$N$695+1)&gt;$N$697),"",IF(INDEX($P$697:$W$706,MOD(((4-1)*$N$695+1)-1,10)+1,INT((((4-1)*$N$695+1)-1)/10)+1)="","",INDEX($P$697:$W$706,MOD(((4-1)*$N$695+1)-1,10)+1,INT((((4-1)*$N$695+1)-1)/10)+1)))))</f>
        <v/>
      </c>
      <c r="E700" s="539">
        <f>IF($N$697="","",IF(OR(ISTEXT($N$695),ISTEXT($N$696),ISTEXT($N$697)),"",IF(OR(2&gt;$N$695,4&gt;$N$696,((4-1)*$N$695+2)&gt;$N$697),"",IF(INDEX($P$697:$W$706,MOD(((4-1)*$N$695+2)-1,10)+1,INT((((4-1)*$N$695+2)-1)/10)+1)="","",INDEX($P$697:$W$706,MOD(((4-1)*$N$695+2)-1,10)+1,INT((((4-1)*$N$695+2)-1)/10)+1)))))</f>
        <v/>
      </c>
      <c r="F700" s="539">
        <f>IF($N$697="","",IF(OR(ISTEXT($N$695),ISTEXT($N$696),ISTEXT($N$697)),"",IF(OR(3&gt;$N$695,4&gt;$N$696,((4-1)*$N$695+3)&gt;$N$697),"",IF(INDEX($P$697:$W$706,MOD(((4-1)*$N$695+3)-1,10)+1,INT((((4-1)*$N$695+3)-1)/10)+1)="","",INDEX($P$697:$W$706,MOD(((4-1)*$N$695+3)-1,10)+1,INT((((4-1)*$N$695+3)-1)/10)+1)))))</f>
        <v/>
      </c>
      <c r="G700" s="539">
        <f>IF($N$697="","",IF(OR(ISTEXT($N$695),ISTEXT($N$696),ISTEXT($N$697)),"",IF(OR(4&gt;$N$695,4&gt;$N$696,((4-1)*$N$695+4)&gt;$N$697),"",IF(INDEX($P$697:$W$706,MOD(((4-1)*$N$695+4)-1,10)+1,INT((((4-1)*$N$695+4)-1)/10)+1)="","",INDEX($P$697:$W$706,MOD(((4-1)*$N$695+4)-1,10)+1,INT((((4-1)*$N$695+4)-1)/10)+1)))))</f>
        <v/>
      </c>
      <c r="H700" s="539">
        <f>IF($N$697="","",IF(OR(ISTEXT($N$695),ISTEXT($N$696),ISTEXT($N$697)),"",IF(OR(5&gt;$N$695,4&gt;$N$696,((4-1)*$N$695+5)&gt;$N$697),"",IF(INDEX($P$697:$W$706,MOD(((4-1)*$N$695+5)-1,10)+1,INT((((4-1)*$N$695+5)-1)/10)+1)="","",INDEX($P$697:$W$706,MOD(((4-1)*$N$695+5)-1,10)+1,INT((((4-1)*$N$695+5)-1)/10)+1)))))</f>
        <v/>
      </c>
      <c r="I700" s="539">
        <f>IF($N$697="","",IF(OR(ISTEXT($N$695),ISTEXT($N$696),ISTEXT($N$697)),"",IF(OR(6&gt;$N$695,4&gt;$N$696,((4-1)*$N$695+6)&gt;$N$697),"",IF(INDEX($P$697:$W$706,MOD(((4-1)*$N$695+6)-1,10)+1,INT((((4-1)*$N$695+6)-1)/10)+1)="","",INDEX($P$697:$W$706,MOD(((4-1)*$N$695+6)-1,10)+1,INT((((4-1)*$N$695+6)-1)/10)+1)))))</f>
        <v/>
      </c>
      <c r="J700" s="539">
        <f>IF($N$697="","",IF(OR(ISTEXT($N$695),ISTEXT($N$696),ISTEXT($N$697)),"",IF(OR(7&gt;$N$695,4&gt;$N$696,((4-1)*$N$695+7)&gt;$N$697),"",IF(INDEX($P$697:$W$706,MOD(((4-1)*$N$695+7)-1,10)+1,INT((((4-1)*$N$695+7)-1)/10)+1)="","",INDEX($P$697:$W$706,MOD(((4-1)*$N$695+7)-1,10)+1,INT((((4-1)*$N$695+7)-1)/10)+1)))))</f>
        <v/>
      </c>
      <c r="K700" s="539">
        <f>IF($N$697="","",IF(OR(ISTEXT($N$695),ISTEXT($N$696),ISTEXT($N$697)),"",IF(OR(8&gt;$N$695,4&gt;$N$696,((4-1)*$N$695+8)&gt;$N$697),"",IF(INDEX($P$697:$W$706,MOD(((4-1)*$N$695+8)-1,10)+1,INT((((4-1)*$N$695+8)-1)/10)+1)="","",INDEX($P$697:$W$706,MOD(((4-1)*$N$695+8)-1,10)+1,INT((((4-1)*$N$695+8)-1)/10)+1)))))</f>
        <v/>
      </c>
      <c r="L700" s="539">
        <f>IF($N$697="","",IF(OR(ISTEXT($N$695),ISTEXT($N$696),ISTEXT($N$697)),"",IF(OR(9&gt;$N$695,4&gt;$N$696,((4-1)*$N$695+9)&gt;$N$697),"",IF(INDEX($P$697:$W$706,MOD(((4-1)*$N$695+9)-1,10)+1,INT((((4-1)*$N$695+9)-1)/10)+1)="","",INDEX($P$697:$W$706,MOD(((4-1)*$N$695+9)-1,10)+1,INT((((4-1)*$N$695+9)-1)/10)+1)))))</f>
        <v/>
      </c>
      <c r="M700" s="539">
        <f>IF($N$697="","",IF(OR(ISTEXT($N$695),ISTEXT($N$696),ISTEXT($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IF(OR($D$695="",$G$695=""),"",IF($D$695="Round",IF(5=1,"Axis 1 (0°)",IF(5=2,"Axis 2 (90°)","")),IF(ISTEXT($N$696),"",IF(5&gt;$N$696,"",IF(ISTEXT($I$695),"",ROUND((5-0.5)*$I$695/$N$696,1))))))</f>
        <v/>
      </c>
      <c r="C701" s="538" t="n"/>
      <c r="D701" s="539">
        <f>IF($N$697="","",IF(OR(ISTEXT($N$695),ISTEXT($N$696),ISTEXT($N$697)),"",IF(OR(1&gt;$N$695,5&gt;$N$696,((5-1)*$N$695+1)&gt;$N$697),"",IF(INDEX($P$697:$W$706,MOD(((5-1)*$N$695+1)-1,10)+1,INT((((5-1)*$N$695+1)-1)/10)+1)="","",INDEX($P$697:$W$706,MOD(((5-1)*$N$695+1)-1,10)+1,INT((((5-1)*$N$695+1)-1)/10)+1)))))</f>
        <v/>
      </c>
      <c r="E701" s="539">
        <f>IF($N$697="","",IF(OR(ISTEXT($N$695),ISTEXT($N$696),ISTEXT($N$697)),"",IF(OR(2&gt;$N$695,5&gt;$N$696,((5-1)*$N$695+2)&gt;$N$697),"",IF(INDEX($P$697:$W$706,MOD(((5-1)*$N$695+2)-1,10)+1,INT((((5-1)*$N$695+2)-1)/10)+1)="","",INDEX($P$697:$W$706,MOD(((5-1)*$N$695+2)-1,10)+1,INT((((5-1)*$N$695+2)-1)/10)+1)))))</f>
        <v/>
      </c>
      <c r="F701" s="539">
        <f>IF($N$697="","",IF(OR(ISTEXT($N$695),ISTEXT($N$696),ISTEXT($N$697)),"",IF(OR(3&gt;$N$695,5&gt;$N$696,((5-1)*$N$695+3)&gt;$N$697),"",IF(INDEX($P$697:$W$706,MOD(((5-1)*$N$695+3)-1,10)+1,INT((((5-1)*$N$695+3)-1)/10)+1)="","",INDEX($P$697:$W$706,MOD(((5-1)*$N$695+3)-1,10)+1,INT((((5-1)*$N$695+3)-1)/10)+1)))))</f>
        <v/>
      </c>
      <c r="G701" s="539">
        <f>IF($N$697="","",IF(OR(ISTEXT($N$695),ISTEXT($N$696),ISTEXT($N$697)),"",IF(OR(4&gt;$N$695,5&gt;$N$696,((5-1)*$N$695+4)&gt;$N$697),"",IF(INDEX($P$697:$W$706,MOD(((5-1)*$N$695+4)-1,10)+1,INT((((5-1)*$N$695+4)-1)/10)+1)="","",INDEX($P$697:$W$706,MOD(((5-1)*$N$695+4)-1,10)+1,INT((((5-1)*$N$695+4)-1)/10)+1)))))</f>
        <v/>
      </c>
      <c r="H701" s="539">
        <f>IF($N$697="","",IF(OR(ISTEXT($N$695),ISTEXT($N$696),ISTEXT($N$697)),"",IF(OR(5&gt;$N$695,5&gt;$N$696,((5-1)*$N$695+5)&gt;$N$697),"",IF(INDEX($P$697:$W$706,MOD(((5-1)*$N$695+5)-1,10)+1,INT((((5-1)*$N$695+5)-1)/10)+1)="","",INDEX($P$697:$W$706,MOD(((5-1)*$N$695+5)-1,10)+1,INT((((5-1)*$N$695+5)-1)/10)+1)))))</f>
        <v/>
      </c>
      <c r="I701" s="539">
        <f>IF($N$697="","",IF(OR(ISTEXT($N$695),ISTEXT($N$696),ISTEXT($N$697)),"",IF(OR(6&gt;$N$695,5&gt;$N$696,((5-1)*$N$695+6)&gt;$N$697),"",IF(INDEX($P$697:$W$706,MOD(((5-1)*$N$695+6)-1,10)+1,INT((((5-1)*$N$695+6)-1)/10)+1)="","",INDEX($P$697:$W$706,MOD(((5-1)*$N$695+6)-1,10)+1,INT((((5-1)*$N$695+6)-1)/10)+1)))))</f>
        <v/>
      </c>
      <c r="J701" s="539">
        <f>IF($N$697="","",IF(OR(ISTEXT($N$695),ISTEXT($N$696),ISTEXT($N$697)),"",IF(OR(7&gt;$N$695,5&gt;$N$696,((5-1)*$N$695+7)&gt;$N$697),"",IF(INDEX($P$697:$W$706,MOD(((5-1)*$N$695+7)-1,10)+1,INT((((5-1)*$N$695+7)-1)/10)+1)="","",INDEX($P$697:$W$706,MOD(((5-1)*$N$695+7)-1,10)+1,INT((((5-1)*$N$695+7)-1)/10)+1)))))</f>
        <v/>
      </c>
      <c r="K701" s="539">
        <f>IF($N$697="","",IF(OR(ISTEXT($N$695),ISTEXT($N$696),ISTEXT($N$697)),"",IF(OR(8&gt;$N$695,5&gt;$N$696,((5-1)*$N$695+8)&gt;$N$697),"",IF(INDEX($P$697:$W$706,MOD(((5-1)*$N$695+8)-1,10)+1,INT((((5-1)*$N$695+8)-1)/10)+1)="","",INDEX($P$697:$W$706,MOD(((5-1)*$N$695+8)-1,10)+1,INT((((5-1)*$N$695+8)-1)/10)+1)))))</f>
        <v/>
      </c>
      <c r="L701" s="539">
        <f>IF($N$697="","",IF(OR(ISTEXT($N$695),ISTEXT($N$696),ISTEXT($N$697)),"",IF(OR(9&gt;$N$695,5&gt;$N$696,((5-1)*$N$695+9)&gt;$N$697),"",IF(INDEX($P$697:$W$706,MOD(((5-1)*$N$695+9)-1,10)+1,INT((((5-1)*$N$695+9)-1)/10)+1)="","",INDEX($P$697:$W$706,MOD(((5-1)*$N$695+9)-1,10)+1,INT((((5-1)*$N$695+9)-1)/10)+1)))))</f>
        <v/>
      </c>
      <c r="M701" s="539">
        <f>IF($N$697="","",IF(OR(ISTEXT($N$695),ISTEXT($N$696),ISTEXT($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IF(OR($D$695="",$G$695=""),"",IF($D$695="Round",IF(6=1,"Axis 1 (0°)",IF(6=2,"Axis 2 (90°)","")),IF(ISTEXT($N$696),"",IF(6&gt;$N$696,"",IF(ISTEXT($I$695),"",ROUND((6-0.5)*$I$695/$N$696,1))))))</f>
        <v/>
      </c>
      <c r="C702" s="538" t="n"/>
      <c r="D702" s="539">
        <f>IF($N$697="","",IF(OR(ISTEXT($N$695),ISTEXT($N$696),ISTEXT($N$697)),"",IF(OR(1&gt;$N$695,6&gt;$N$696,((6-1)*$N$695+1)&gt;$N$697),"",IF(INDEX($P$697:$W$706,MOD(((6-1)*$N$695+1)-1,10)+1,INT((((6-1)*$N$695+1)-1)/10)+1)="","",INDEX($P$697:$W$706,MOD(((6-1)*$N$695+1)-1,10)+1,INT((((6-1)*$N$695+1)-1)/10)+1)))))</f>
        <v/>
      </c>
      <c r="E702" s="539">
        <f>IF($N$697="","",IF(OR(ISTEXT($N$695),ISTEXT($N$696),ISTEXT($N$697)),"",IF(OR(2&gt;$N$695,6&gt;$N$696,((6-1)*$N$695+2)&gt;$N$697),"",IF(INDEX($P$697:$W$706,MOD(((6-1)*$N$695+2)-1,10)+1,INT((((6-1)*$N$695+2)-1)/10)+1)="","",INDEX($P$697:$W$706,MOD(((6-1)*$N$695+2)-1,10)+1,INT((((6-1)*$N$695+2)-1)/10)+1)))))</f>
        <v/>
      </c>
      <c r="F702" s="539">
        <f>IF($N$697="","",IF(OR(ISTEXT($N$695),ISTEXT($N$696),ISTEXT($N$697)),"",IF(OR(3&gt;$N$695,6&gt;$N$696,((6-1)*$N$695+3)&gt;$N$697),"",IF(INDEX($P$697:$W$706,MOD(((6-1)*$N$695+3)-1,10)+1,INT((((6-1)*$N$695+3)-1)/10)+1)="","",INDEX($P$697:$W$706,MOD(((6-1)*$N$695+3)-1,10)+1,INT((((6-1)*$N$695+3)-1)/10)+1)))))</f>
        <v/>
      </c>
      <c r="G702" s="539">
        <f>IF($N$697="","",IF(OR(ISTEXT($N$695),ISTEXT($N$696),ISTEXT($N$697)),"",IF(OR(4&gt;$N$695,6&gt;$N$696,((6-1)*$N$695+4)&gt;$N$697),"",IF(INDEX($P$697:$W$706,MOD(((6-1)*$N$695+4)-1,10)+1,INT((((6-1)*$N$695+4)-1)/10)+1)="","",INDEX($P$697:$W$706,MOD(((6-1)*$N$695+4)-1,10)+1,INT((((6-1)*$N$695+4)-1)/10)+1)))))</f>
        <v/>
      </c>
      <c r="H702" s="539">
        <f>IF($N$697="","",IF(OR(ISTEXT($N$695),ISTEXT($N$696),ISTEXT($N$697)),"",IF(OR(5&gt;$N$695,6&gt;$N$696,((6-1)*$N$695+5)&gt;$N$697),"",IF(INDEX($P$697:$W$706,MOD(((6-1)*$N$695+5)-1,10)+1,INT((((6-1)*$N$695+5)-1)/10)+1)="","",INDEX($P$697:$W$706,MOD(((6-1)*$N$695+5)-1,10)+1,INT((((6-1)*$N$695+5)-1)/10)+1)))))</f>
        <v/>
      </c>
      <c r="I702" s="539">
        <f>IF($N$697="","",IF(OR(ISTEXT($N$695),ISTEXT($N$696),ISTEXT($N$697)),"",IF(OR(6&gt;$N$695,6&gt;$N$696,((6-1)*$N$695+6)&gt;$N$697),"",IF(INDEX($P$697:$W$706,MOD(((6-1)*$N$695+6)-1,10)+1,INT((((6-1)*$N$695+6)-1)/10)+1)="","",INDEX($P$697:$W$706,MOD(((6-1)*$N$695+6)-1,10)+1,INT((((6-1)*$N$695+6)-1)/10)+1)))))</f>
        <v/>
      </c>
      <c r="J702" s="539">
        <f>IF($N$697="","",IF(OR(ISTEXT($N$695),ISTEXT($N$696),ISTEXT($N$697)),"",IF(OR(7&gt;$N$695,6&gt;$N$696,((6-1)*$N$695+7)&gt;$N$697),"",IF(INDEX($P$697:$W$706,MOD(((6-1)*$N$695+7)-1,10)+1,INT((((6-1)*$N$695+7)-1)/10)+1)="","",INDEX($P$697:$W$706,MOD(((6-1)*$N$695+7)-1,10)+1,INT((((6-1)*$N$695+7)-1)/10)+1)))))</f>
        <v/>
      </c>
      <c r="K702" s="539">
        <f>IF($N$697="","",IF(OR(ISTEXT($N$695),ISTEXT($N$696),ISTEXT($N$697)),"",IF(OR(8&gt;$N$695,6&gt;$N$696,((6-1)*$N$695+8)&gt;$N$697),"",IF(INDEX($P$697:$W$706,MOD(((6-1)*$N$695+8)-1,10)+1,INT((((6-1)*$N$695+8)-1)/10)+1)="","",INDEX($P$697:$W$706,MOD(((6-1)*$N$695+8)-1,10)+1,INT((((6-1)*$N$695+8)-1)/10)+1)))))</f>
        <v/>
      </c>
      <c r="L702" s="539">
        <f>IF($N$697="","",IF(OR(ISTEXT($N$695),ISTEXT($N$696),ISTEXT($N$697)),"",IF(OR(9&gt;$N$695,6&gt;$N$696,((6-1)*$N$695+9)&gt;$N$697),"",IF(INDEX($P$697:$W$706,MOD(((6-1)*$N$695+9)-1,10)+1,INT((((6-1)*$N$695+9)-1)/10)+1)="","",INDEX($P$697:$W$706,MOD(((6-1)*$N$695+9)-1,10)+1,INT((((6-1)*$N$695+9)-1)/10)+1)))))</f>
        <v/>
      </c>
      <c r="M702" s="539">
        <f>IF($N$697="","",IF(OR(ISTEXT($N$695),ISTEXT($N$696),ISTEXT($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IF(OR($D$695="",$G$695=""),"",IF($D$695="Round",IF(7=1,"Axis 1 (0°)",IF(7=2,"Axis 2 (90°)","")),IF(ISTEXT($N$696),"",IF(7&gt;$N$696,"",IF(ISTEXT($I$695),"",ROUND((7-0.5)*$I$695/$N$696,1))))))</f>
        <v/>
      </c>
      <c r="C703" s="538" t="n"/>
      <c r="D703" s="539">
        <f>IF($N$697="","",IF(OR(ISTEXT($N$695),ISTEXT($N$696),ISTEXT($N$697)),"",IF(OR(1&gt;$N$695,7&gt;$N$696,((7-1)*$N$695+1)&gt;$N$697),"",IF(INDEX($P$697:$W$706,MOD(((7-1)*$N$695+1)-1,10)+1,INT((((7-1)*$N$695+1)-1)/10)+1)="","",INDEX($P$697:$W$706,MOD(((7-1)*$N$695+1)-1,10)+1,INT((((7-1)*$N$695+1)-1)/10)+1)))))</f>
        <v/>
      </c>
      <c r="E703" s="539">
        <f>IF($N$697="","",IF(OR(ISTEXT($N$695),ISTEXT($N$696),ISTEXT($N$697)),"",IF(OR(2&gt;$N$695,7&gt;$N$696,((7-1)*$N$695+2)&gt;$N$697),"",IF(INDEX($P$697:$W$706,MOD(((7-1)*$N$695+2)-1,10)+1,INT((((7-1)*$N$695+2)-1)/10)+1)="","",INDEX($P$697:$W$706,MOD(((7-1)*$N$695+2)-1,10)+1,INT((((7-1)*$N$695+2)-1)/10)+1)))))</f>
        <v/>
      </c>
      <c r="F703" s="539">
        <f>IF($N$697="","",IF(OR(ISTEXT($N$695),ISTEXT($N$696),ISTEXT($N$697)),"",IF(OR(3&gt;$N$695,7&gt;$N$696,((7-1)*$N$695+3)&gt;$N$697),"",IF(INDEX($P$697:$W$706,MOD(((7-1)*$N$695+3)-1,10)+1,INT((((7-1)*$N$695+3)-1)/10)+1)="","",INDEX($P$697:$W$706,MOD(((7-1)*$N$695+3)-1,10)+1,INT((((7-1)*$N$695+3)-1)/10)+1)))))</f>
        <v/>
      </c>
      <c r="G703" s="539">
        <f>IF($N$697="","",IF(OR(ISTEXT($N$695),ISTEXT($N$696),ISTEXT($N$697)),"",IF(OR(4&gt;$N$695,7&gt;$N$696,((7-1)*$N$695+4)&gt;$N$697),"",IF(INDEX($P$697:$W$706,MOD(((7-1)*$N$695+4)-1,10)+1,INT((((7-1)*$N$695+4)-1)/10)+1)="","",INDEX($P$697:$W$706,MOD(((7-1)*$N$695+4)-1,10)+1,INT((((7-1)*$N$695+4)-1)/10)+1)))))</f>
        <v/>
      </c>
      <c r="H703" s="539">
        <f>IF($N$697="","",IF(OR(ISTEXT($N$695),ISTEXT($N$696),ISTEXT($N$697)),"",IF(OR(5&gt;$N$695,7&gt;$N$696,((7-1)*$N$695+5)&gt;$N$697),"",IF(INDEX($P$697:$W$706,MOD(((7-1)*$N$695+5)-1,10)+1,INT((((7-1)*$N$695+5)-1)/10)+1)="","",INDEX($P$697:$W$706,MOD(((7-1)*$N$695+5)-1,10)+1,INT((((7-1)*$N$695+5)-1)/10)+1)))))</f>
        <v/>
      </c>
      <c r="I703" s="539">
        <f>IF($N$697="","",IF(OR(ISTEXT($N$695),ISTEXT($N$696),ISTEXT($N$697)),"",IF(OR(6&gt;$N$695,7&gt;$N$696,((7-1)*$N$695+6)&gt;$N$697),"",IF(INDEX($P$697:$W$706,MOD(((7-1)*$N$695+6)-1,10)+1,INT((((7-1)*$N$695+6)-1)/10)+1)="","",INDEX($P$697:$W$706,MOD(((7-1)*$N$695+6)-1,10)+1,INT((((7-1)*$N$695+6)-1)/10)+1)))))</f>
        <v/>
      </c>
      <c r="J703" s="539">
        <f>IF($N$697="","",IF(OR(ISTEXT($N$695),ISTEXT($N$696),ISTEXT($N$697)),"",IF(OR(7&gt;$N$695,7&gt;$N$696,((7-1)*$N$695+7)&gt;$N$697),"",IF(INDEX($P$697:$W$706,MOD(((7-1)*$N$695+7)-1,10)+1,INT((((7-1)*$N$695+7)-1)/10)+1)="","",INDEX($P$697:$W$706,MOD(((7-1)*$N$695+7)-1,10)+1,INT((((7-1)*$N$695+7)-1)/10)+1)))))</f>
        <v/>
      </c>
      <c r="K703" s="539">
        <f>IF($N$697="","",IF(OR(ISTEXT($N$695),ISTEXT($N$696),ISTEXT($N$697)),"",IF(OR(8&gt;$N$695,7&gt;$N$696,((7-1)*$N$695+8)&gt;$N$697),"",IF(INDEX($P$697:$W$706,MOD(((7-1)*$N$695+8)-1,10)+1,INT((((7-1)*$N$695+8)-1)/10)+1)="","",INDEX($P$697:$W$706,MOD(((7-1)*$N$695+8)-1,10)+1,INT((((7-1)*$N$695+8)-1)/10)+1)))))</f>
        <v/>
      </c>
      <c r="L703" s="539">
        <f>IF($N$697="","",IF(OR(ISTEXT($N$695),ISTEXT($N$696),ISTEXT($N$697)),"",IF(OR(9&gt;$N$695,7&gt;$N$696,((7-1)*$N$695+9)&gt;$N$697),"",IF(INDEX($P$697:$W$706,MOD(((7-1)*$N$695+9)-1,10)+1,INT((((7-1)*$N$695+9)-1)/10)+1)="","",INDEX($P$697:$W$706,MOD(((7-1)*$N$695+9)-1,10)+1,INT((((7-1)*$N$695+9)-1)/10)+1)))))</f>
        <v/>
      </c>
      <c r="M703" s="539">
        <f>IF($N$697="","",IF(OR(ISTEXT($N$695),ISTEXT($N$696),ISTEXT($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IF(OR($D$695="",$G$695=""),"",IF($D$695="Round",IF(8=1,"Axis 1 (0°)",IF(8=2,"Axis 2 (90°)","")),IF(ISTEXT($N$696),"",IF(8&gt;$N$696,"",IF(ISTEXT($I$695),"",ROUND((8-0.5)*$I$695/$N$696,1))))))</f>
        <v/>
      </c>
      <c r="C704" s="538" t="n"/>
      <c r="D704" s="539">
        <f>IF($N$697="","",IF(OR(ISTEXT($N$695),ISTEXT($N$696),ISTEXT($N$697)),"",IF(OR(1&gt;$N$695,8&gt;$N$696,((8-1)*$N$695+1)&gt;$N$697),"",IF(INDEX($P$697:$W$706,MOD(((8-1)*$N$695+1)-1,10)+1,INT((((8-1)*$N$695+1)-1)/10)+1)="","",INDEX($P$697:$W$706,MOD(((8-1)*$N$695+1)-1,10)+1,INT((((8-1)*$N$695+1)-1)/10)+1)))))</f>
        <v/>
      </c>
      <c r="E704" s="539">
        <f>IF($N$697="","",IF(OR(ISTEXT($N$695),ISTEXT($N$696),ISTEXT($N$697)),"",IF(OR(2&gt;$N$695,8&gt;$N$696,((8-1)*$N$695+2)&gt;$N$697),"",IF(INDEX($P$697:$W$706,MOD(((8-1)*$N$695+2)-1,10)+1,INT((((8-1)*$N$695+2)-1)/10)+1)="","",INDEX($P$697:$W$706,MOD(((8-1)*$N$695+2)-1,10)+1,INT((((8-1)*$N$695+2)-1)/10)+1)))))</f>
        <v/>
      </c>
      <c r="F704" s="539">
        <f>IF($N$697="","",IF(OR(ISTEXT($N$695),ISTEXT($N$696),ISTEXT($N$697)),"",IF(OR(3&gt;$N$695,8&gt;$N$696,((8-1)*$N$695+3)&gt;$N$697),"",IF(INDEX($P$697:$W$706,MOD(((8-1)*$N$695+3)-1,10)+1,INT((((8-1)*$N$695+3)-1)/10)+1)="","",INDEX($P$697:$W$706,MOD(((8-1)*$N$695+3)-1,10)+1,INT((((8-1)*$N$695+3)-1)/10)+1)))))</f>
        <v/>
      </c>
      <c r="G704" s="539">
        <f>IF($N$697="","",IF(OR(ISTEXT($N$695),ISTEXT($N$696),ISTEXT($N$697)),"",IF(OR(4&gt;$N$695,8&gt;$N$696,((8-1)*$N$695+4)&gt;$N$697),"",IF(INDEX($P$697:$W$706,MOD(((8-1)*$N$695+4)-1,10)+1,INT((((8-1)*$N$695+4)-1)/10)+1)="","",INDEX($P$697:$W$706,MOD(((8-1)*$N$695+4)-1,10)+1,INT((((8-1)*$N$695+4)-1)/10)+1)))))</f>
        <v/>
      </c>
      <c r="H704" s="539">
        <f>IF($N$697="","",IF(OR(ISTEXT($N$695),ISTEXT($N$696),ISTEXT($N$697)),"",IF(OR(5&gt;$N$695,8&gt;$N$696,((8-1)*$N$695+5)&gt;$N$697),"",IF(INDEX($P$697:$W$706,MOD(((8-1)*$N$695+5)-1,10)+1,INT((((8-1)*$N$695+5)-1)/10)+1)="","",INDEX($P$697:$W$706,MOD(((8-1)*$N$695+5)-1,10)+1,INT((((8-1)*$N$695+5)-1)/10)+1)))))</f>
        <v/>
      </c>
      <c r="I704" s="539">
        <f>IF($N$697="","",IF(OR(ISTEXT($N$695),ISTEXT($N$696),ISTEXT($N$697)),"",IF(OR(6&gt;$N$695,8&gt;$N$696,((8-1)*$N$695+6)&gt;$N$697),"",IF(INDEX($P$697:$W$706,MOD(((8-1)*$N$695+6)-1,10)+1,INT((((8-1)*$N$695+6)-1)/10)+1)="","",INDEX($P$697:$W$706,MOD(((8-1)*$N$695+6)-1,10)+1,INT((((8-1)*$N$695+6)-1)/10)+1)))))</f>
        <v/>
      </c>
      <c r="J704" s="539">
        <f>IF($N$697="","",IF(OR(ISTEXT($N$695),ISTEXT($N$696),ISTEXT($N$697)),"",IF(OR(7&gt;$N$695,8&gt;$N$696,((8-1)*$N$695+7)&gt;$N$697),"",IF(INDEX($P$697:$W$706,MOD(((8-1)*$N$695+7)-1,10)+1,INT((((8-1)*$N$695+7)-1)/10)+1)="","",INDEX($P$697:$W$706,MOD(((8-1)*$N$695+7)-1,10)+1,INT((((8-1)*$N$695+7)-1)/10)+1)))))</f>
        <v/>
      </c>
      <c r="K704" s="539">
        <f>IF($N$697="","",IF(OR(ISTEXT($N$695),ISTEXT($N$696),ISTEXT($N$697)),"",IF(OR(8&gt;$N$695,8&gt;$N$696,((8-1)*$N$695+8)&gt;$N$697),"",IF(INDEX($P$697:$W$706,MOD(((8-1)*$N$695+8)-1,10)+1,INT((((8-1)*$N$695+8)-1)/10)+1)="","",INDEX($P$697:$W$706,MOD(((8-1)*$N$695+8)-1,10)+1,INT((((8-1)*$N$695+8)-1)/10)+1)))))</f>
        <v/>
      </c>
      <c r="L704" s="539">
        <f>IF($N$697="","",IF(OR(ISTEXT($N$695),ISTEXT($N$696),ISTEXT($N$697)),"",IF(OR(9&gt;$N$695,8&gt;$N$696,((8-1)*$N$695+9)&gt;$N$697),"",IF(INDEX($P$697:$W$706,MOD(((8-1)*$N$695+9)-1,10)+1,INT((((8-1)*$N$695+9)-1)/10)+1)="","",INDEX($P$697:$W$706,MOD(((8-1)*$N$695+9)-1,10)+1,INT((((8-1)*$N$695+9)-1)/10)+1)))))</f>
        <v/>
      </c>
      <c r="M704" s="539">
        <f>IF($N$697="","",IF(OR(ISTEXT($N$695),ISTEXT($N$696),ISTEXT($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IF($G$710="","",IF($D$710="Round",$G$710&amp;""" dia",$G$710&amp;""" x "&amp;$I$710&amp;""""))</f>
        <v/>
      </c>
      <c r="G708" s="173" t="n"/>
      <c r="H708" s="525">
        <f>IF(OR($D$710="",$G$710=""),"",IF($D$710="Round",IF(ISTEXT($G$710),"",ROUND(PI()*(($G$710-2*N($K$710))/2)^2/144,3)),IF($I$710="","",IF(OR(ISTEXT($G$710),ISTEXT($I$710)),"",ROUND(($G$710-2*N($K$710))*($I$710-2*N($K$710))/144,3)))))</f>
        <v/>
      </c>
      <c r="I708" s="189" t="n"/>
      <c r="J708" s="189" t="n"/>
      <c r="K708" s="189">
        <f>IF(N(J708)*N(H708)=0,"",ROUND(N(J708)*N(H708),0))</f>
        <v/>
      </c>
      <c r="L708" s="189">
        <f>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IF($N$710="","",IF($D$710="Round",$N$710&amp;" x 2 axes",IF($N$711="","",$N$710&amp;" x "&amp;$N$711)))</f>
        <v/>
      </c>
      <c r="N710" s="534">
        <f>IF(OR($D$710="",$G$710=""),"",IF($D$710="Round",IF(ISTEXT($G$710),"",IF($G$710&lt;=9,6,IF($G$710&lt;=12,8,10))),IF(ISTEXT($G$710),"",IF($G$710&lt;12,2,MIN(10,MAX(3,ROUNDUP($G$710/6,0)))))))</f>
        <v/>
      </c>
      <c r="P710" s="473" t="inlineStr">
        <is>
          <t>Quick entry – type readings in order (row by row of the grid), down this column then the next:</t>
        </is>
      </c>
    </row>
    <row r="711" ht="13.35" customHeight="1" s="162">
      <c r="B711" s="535" t="inlineStr">
        <is>
          <t>Depth↓ Pos→ (in)</t>
        </is>
      </c>
      <c r="C711" s="414" t="n"/>
      <c r="D711" s="535">
        <f>IF(ISTEXT($N$710),"",IF(OR($D$710="",$G$710="",1&gt;$N$710),"",IF($D$710="Round",IF(ISTEXT($G$710),"",ROUND(IF(1&lt;=$N$710/2,$G$710/2*(1-SQRT(($N$710-2*1+1)/$N$710)),$G$710-$G$710/2*(1-SQRT(($N$710-2*($N$710-1+1)+1)/$N$710))),1)),IF(ISTEXT($G$710),"",ROUND((1-0.5)*$G$710/$N$710,1)))))</f>
        <v/>
      </c>
      <c r="E711" s="535">
        <f>IF(ISTEXT($N$710),"",IF(OR($D$710="",$G$710="",2&gt;$N$710),"",IF($D$710="Round",IF(ISTEXT($G$710),"",ROUND(IF(2&lt;=$N$710/2,$G$710/2*(1-SQRT(($N$710-2*2+1)/$N$710)),$G$710-$G$710/2*(1-SQRT(($N$710-2*($N$710-2+1)+1)/$N$710))),1)),IF(ISTEXT($G$710),"",ROUND((2-0.5)*$G$710/$N$710,1)))))</f>
        <v/>
      </c>
      <c r="F711" s="535">
        <f>IF(ISTEXT($N$710),"",IF(OR($D$710="",$G$710="",3&gt;$N$710),"",IF($D$710="Round",IF(ISTEXT($G$710),"",ROUND(IF(3&lt;=$N$710/2,$G$710/2*(1-SQRT(($N$710-2*3+1)/$N$710)),$G$710-$G$710/2*(1-SQRT(($N$710-2*($N$710-3+1)+1)/$N$710))),1)),IF(ISTEXT($G$710),"",ROUND((3-0.5)*$G$710/$N$710,1)))))</f>
        <v/>
      </c>
      <c r="G711" s="535">
        <f>IF(ISTEXT($N$710),"",IF(OR($D$710="",$G$710="",4&gt;$N$710),"",IF($D$710="Round",IF(ISTEXT($G$710),"",ROUND(IF(4&lt;=$N$710/2,$G$710/2*(1-SQRT(($N$710-2*4+1)/$N$710)),$G$710-$G$710/2*(1-SQRT(($N$710-2*($N$710-4+1)+1)/$N$710))),1)),IF(ISTEXT($G$710),"",ROUND((4-0.5)*$G$710/$N$710,1)))))</f>
        <v/>
      </c>
      <c r="H711" s="535">
        <f>IF(ISTEXT($N$710),"",IF(OR($D$710="",$G$710="",5&gt;$N$710),"",IF($D$710="Round",IF(ISTEXT($G$710),"",ROUND(IF(5&lt;=$N$710/2,$G$710/2*(1-SQRT(($N$710-2*5+1)/$N$710)),$G$710-$G$710/2*(1-SQRT(($N$710-2*($N$710-5+1)+1)/$N$710))),1)),IF(ISTEXT($G$710),"",ROUND((5-0.5)*$G$710/$N$710,1)))))</f>
        <v/>
      </c>
      <c r="I711" s="535">
        <f>IF(ISTEXT($N$710),"",IF(OR($D$710="",$G$710="",6&gt;$N$710),"",IF($D$710="Round",IF(ISTEXT($G$710),"",ROUND(IF(6&lt;=$N$710/2,$G$710/2*(1-SQRT(($N$710-2*6+1)/$N$710)),$G$710-$G$710/2*(1-SQRT(($N$710-2*($N$710-6+1)+1)/$N$710))),1)),IF(ISTEXT($G$710),"",ROUND((6-0.5)*$G$710/$N$710,1)))))</f>
        <v/>
      </c>
      <c r="J711" s="535">
        <f>IF(ISTEXT($N$710),"",IF(OR($D$710="",$G$710="",7&gt;$N$710),"",IF($D$710="Round",IF(ISTEXT($G$710),"",ROUND(IF(7&lt;=$N$710/2,$G$710/2*(1-SQRT(($N$710-2*7+1)/$N$710)),$G$710-$G$710/2*(1-SQRT(($N$710-2*($N$710-7+1)+1)/$N$710))),1)),IF(ISTEXT($G$710),"",ROUND((7-0.5)*$G$710/$N$710,1)))))</f>
        <v/>
      </c>
      <c r="K711" s="535">
        <f>IF(ISTEXT($N$710),"",IF(OR($D$710="",$G$710="",8&gt;$N$710),"",IF($D$710="Round",IF(ISTEXT($G$710),"",ROUND(IF(8&lt;=$N$710/2,$G$710/2*(1-SQRT(($N$710-2*8+1)/$N$710)),$G$710-$G$710/2*(1-SQRT(($N$710-2*($N$710-8+1)+1)/$N$710))),1)),IF(ISTEXT($G$710),"",ROUND((8-0.5)*$G$710/$N$710,1)))))</f>
        <v/>
      </c>
      <c r="L711" s="535">
        <f>IF(ISTEXT($N$710),"",IF(OR($D$710="",$G$710="",9&gt;$N$710),"",IF($D$710="Round",IF(ISTEXT($G$710),"",ROUND(IF(9&lt;=$N$710/2,$G$710/2*(1-SQRT(($N$710-2*9+1)/$N$710)),$G$710-$G$710/2*(1-SQRT(($N$710-2*($N$710-9+1)+1)/$N$710))),1)),IF(ISTEXT($G$710),"",ROUND((9-0.5)*$G$710/$N$710,1)))))</f>
        <v/>
      </c>
      <c r="M711" s="535">
        <f>IF(ISTEXT($N$710),"",IF(OR($D$710="",$G$710="",10&gt;$N$710),"",IF($D$710="Round",IF(ISTEXT($G$710),"",ROUND(IF(10&lt;=$N$710/2,$G$710/2*(1-SQRT(($N$710-2*10+1)/$N$710)),$G$710-$G$710/2*(1-SQRT(($N$710-2*($N$710-10+1)+1)/$N$710))),1)),IF(ISTEXT($G$710),"",ROUND((10-0.5)*$G$710/$N$710,1)))))</f>
        <v/>
      </c>
      <c r="N711" s="534">
        <f>IF(OR($D$710="",$G$710=""),"",IF($D$710="Round",2,IF($I$710="","",IF(ISTEXT($I$710),"",IF($I$710&lt;12,2,MIN(8,MAX(3,ROUNDUP($I$710/6,0))))))))</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IF(OR($D$710="",$G$710=""),"",IF($D$710="Round",IF(1=1,"Axis 1 (0°)",IF(1=2,"Axis 2 (90°)","")),IF(ISTEXT($N$711),"",IF(1&gt;$N$711,"",IF(ISTEXT($I$710),"",ROUND((1-0.5)*$I$710/$N$711,1))))))</f>
        <v/>
      </c>
      <c r="C712" s="538" t="n"/>
      <c r="D712" s="539">
        <f>IF($N$712="","",IF(OR(ISTEXT($N$710),ISTEXT($N$711),ISTEXT($N$712)),"",IF(OR(1&gt;$N$710,1&gt;$N$711,((1-1)*$N$710+1)&gt;$N$712),"",IF(INDEX($P$712:$W$721,MOD(((1-1)*$N$710+1)-1,10)+1,INT((((1-1)*$N$710+1)-1)/10)+1)="","",INDEX($P$712:$W$721,MOD(((1-1)*$N$710+1)-1,10)+1,INT((((1-1)*$N$710+1)-1)/10)+1)))))</f>
        <v/>
      </c>
      <c r="E712" s="539">
        <f>IF($N$712="","",IF(OR(ISTEXT($N$710),ISTEXT($N$711),ISTEXT($N$712)),"",IF(OR(2&gt;$N$710,1&gt;$N$711,((1-1)*$N$710+2)&gt;$N$712),"",IF(INDEX($P$712:$W$721,MOD(((1-1)*$N$710+2)-1,10)+1,INT((((1-1)*$N$710+2)-1)/10)+1)="","",INDEX($P$712:$W$721,MOD(((1-1)*$N$710+2)-1,10)+1,INT((((1-1)*$N$710+2)-1)/10)+1)))))</f>
        <v/>
      </c>
      <c r="F712" s="539">
        <f>IF($N$712="","",IF(OR(ISTEXT($N$710),ISTEXT($N$711),ISTEXT($N$712)),"",IF(OR(3&gt;$N$710,1&gt;$N$711,((1-1)*$N$710+3)&gt;$N$712),"",IF(INDEX($P$712:$W$721,MOD(((1-1)*$N$710+3)-1,10)+1,INT((((1-1)*$N$710+3)-1)/10)+1)="","",INDEX($P$712:$W$721,MOD(((1-1)*$N$710+3)-1,10)+1,INT((((1-1)*$N$710+3)-1)/10)+1)))))</f>
        <v/>
      </c>
      <c r="G712" s="539">
        <f>IF($N$712="","",IF(OR(ISTEXT($N$710),ISTEXT($N$711),ISTEXT($N$712)),"",IF(OR(4&gt;$N$710,1&gt;$N$711,((1-1)*$N$710+4)&gt;$N$712),"",IF(INDEX($P$712:$W$721,MOD(((1-1)*$N$710+4)-1,10)+1,INT((((1-1)*$N$710+4)-1)/10)+1)="","",INDEX($P$712:$W$721,MOD(((1-1)*$N$710+4)-1,10)+1,INT((((1-1)*$N$710+4)-1)/10)+1)))))</f>
        <v/>
      </c>
      <c r="H712" s="539">
        <f>IF($N$712="","",IF(OR(ISTEXT($N$710),ISTEXT($N$711),ISTEXT($N$712)),"",IF(OR(5&gt;$N$710,1&gt;$N$711,((1-1)*$N$710+5)&gt;$N$712),"",IF(INDEX($P$712:$W$721,MOD(((1-1)*$N$710+5)-1,10)+1,INT((((1-1)*$N$710+5)-1)/10)+1)="","",INDEX($P$712:$W$721,MOD(((1-1)*$N$710+5)-1,10)+1,INT((((1-1)*$N$710+5)-1)/10)+1)))))</f>
        <v/>
      </c>
      <c r="I712" s="539">
        <f>IF($N$712="","",IF(OR(ISTEXT($N$710),ISTEXT($N$711),ISTEXT($N$712)),"",IF(OR(6&gt;$N$710,1&gt;$N$711,((1-1)*$N$710+6)&gt;$N$712),"",IF(INDEX($P$712:$W$721,MOD(((1-1)*$N$710+6)-1,10)+1,INT((((1-1)*$N$710+6)-1)/10)+1)="","",INDEX($P$712:$W$721,MOD(((1-1)*$N$710+6)-1,10)+1,INT((((1-1)*$N$710+6)-1)/10)+1)))))</f>
        <v/>
      </c>
      <c r="J712" s="539">
        <f>IF($N$712="","",IF(OR(ISTEXT($N$710),ISTEXT($N$711),ISTEXT($N$712)),"",IF(OR(7&gt;$N$710,1&gt;$N$711,((1-1)*$N$710+7)&gt;$N$712),"",IF(INDEX($P$712:$W$721,MOD(((1-1)*$N$710+7)-1,10)+1,INT((((1-1)*$N$710+7)-1)/10)+1)="","",INDEX($P$712:$W$721,MOD(((1-1)*$N$710+7)-1,10)+1,INT((((1-1)*$N$710+7)-1)/10)+1)))))</f>
        <v/>
      </c>
      <c r="K712" s="539">
        <f>IF($N$712="","",IF(OR(ISTEXT($N$710),ISTEXT($N$711),ISTEXT($N$712)),"",IF(OR(8&gt;$N$710,1&gt;$N$711,((1-1)*$N$710+8)&gt;$N$712),"",IF(INDEX($P$712:$W$721,MOD(((1-1)*$N$710+8)-1,10)+1,INT((((1-1)*$N$710+8)-1)/10)+1)="","",INDEX($P$712:$W$721,MOD(((1-1)*$N$710+8)-1,10)+1,INT((((1-1)*$N$710+8)-1)/10)+1)))))</f>
        <v/>
      </c>
      <c r="L712" s="539">
        <f>IF($N$712="","",IF(OR(ISTEXT($N$710),ISTEXT($N$711),ISTEXT($N$712)),"",IF(OR(9&gt;$N$710,1&gt;$N$711,((1-1)*$N$710+9)&gt;$N$712),"",IF(INDEX($P$712:$W$721,MOD(((1-1)*$N$710+9)-1,10)+1,INT((((1-1)*$N$710+9)-1)/10)+1)="","",INDEX($P$712:$W$721,MOD(((1-1)*$N$710+9)-1,10)+1,INT((((1-1)*$N$710+9)-1)/10)+1)))))</f>
        <v/>
      </c>
      <c r="M712" s="539">
        <f>IF($N$712="","",IF(OR(ISTEXT($N$710),ISTEXT($N$711),ISTEXT($N$712)),"",IF(OR(10&gt;$N$710,1&gt;$N$711,((1-1)*$N$710+10)&gt;$N$712),"",IF(INDEX($P$712:$W$721,MOD(((1-1)*$N$710+10)-1,10)+1,INT((((1-1)*$N$710+10)-1)/10)+1)="","",INDEX($P$712:$W$721,MOD(((1-1)*$N$710+10)-1,10)+1,INT((((1-1)*$N$710+10)-1)/10)+1)))))</f>
        <v/>
      </c>
      <c r="N712" s="534">
        <f>IF(OR(N710="",N711=""),"",IF(OR(ISTEXT(N710),ISTEXT(N711)),"",N710*N711))</f>
        <v/>
      </c>
      <c r="P712" s="540" t="n"/>
      <c r="Q712" s="540" t="n"/>
      <c r="R712" s="540" t="n"/>
      <c r="S712" s="540" t="n"/>
      <c r="T712" s="540" t="n"/>
      <c r="U712" s="540" t="n"/>
      <c r="V712" s="540" t="n"/>
      <c r="W712" s="540" t="n"/>
    </row>
    <row r="713" ht="13.35" customHeight="1" s="162">
      <c r="B713" s="537">
        <f>IF(OR($D$710="",$G$710=""),"",IF($D$710="Round",IF(2=1,"Axis 1 (0°)",IF(2=2,"Axis 2 (90°)","")),IF(ISTEXT($N$711),"",IF(2&gt;$N$711,"",IF(ISTEXT($I$710),"",ROUND((2-0.5)*$I$710/$N$711,1))))))</f>
        <v/>
      </c>
      <c r="C713" s="538" t="n"/>
      <c r="D713" s="539">
        <f>IF($N$712="","",IF(OR(ISTEXT($N$710),ISTEXT($N$711),ISTEXT($N$712)),"",IF(OR(1&gt;$N$710,2&gt;$N$711,((2-1)*$N$710+1)&gt;$N$712),"",IF(INDEX($P$712:$W$721,MOD(((2-1)*$N$710+1)-1,10)+1,INT((((2-1)*$N$710+1)-1)/10)+1)="","",INDEX($P$712:$W$721,MOD(((2-1)*$N$710+1)-1,10)+1,INT((((2-1)*$N$710+1)-1)/10)+1)))))</f>
        <v/>
      </c>
      <c r="E713" s="539">
        <f>IF($N$712="","",IF(OR(ISTEXT($N$710),ISTEXT($N$711),ISTEXT($N$712)),"",IF(OR(2&gt;$N$710,2&gt;$N$711,((2-1)*$N$710+2)&gt;$N$712),"",IF(INDEX($P$712:$W$721,MOD(((2-1)*$N$710+2)-1,10)+1,INT((((2-1)*$N$710+2)-1)/10)+1)="","",INDEX($P$712:$W$721,MOD(((2-1)*$N$710+2)-1,10)+1,INT((((2-1)*$N$710+2)-1)/10)+1)))))</f>
        <v/>
      </c>
      <c r="F713" s="539">
        <f>IF($N$712="","",IF(OR(ISTEXT($N$710),ISTEXT($N$711),ISTEXT($N$712)),"",IF(OR(3&gt;$N$710,2&gt;$N$711,((2-1)*$N$710+3)&gt;$N$712),"",IF(INDEX($P$712:$W$721,MOD(((2-1)*$N$710+3)-1,10)+1,INT((((2-1)*$N$710+3)-1)/10)+1)="","",INDEX($P$712:$W$721,MOD(((2-1)*$N$710+3)-1,10)+1,INT((((2-1)*$N$710+3)-1)/10)+1)))))</f>
        <v/>
      </c>
      <c r="G713" s="539">
        <f>IF($N$712="","",IF(OR(ISTEXT($N$710),ISTEXT($N$711),ISTEXT($N$712)),"",IF(OR(4&gt;$N$710,2&gt;$N$711,((2-1)*$N$710+4)&gt;$N$712),"",IF(INDEX($P$712:$W$721,MOD(((2-1)*$N$710+4)-1,10)+1,INT((((2-1)*$N$710+4)-1)/10)+1)="","",INDEX($P$712:$W$721,MOD(((2-1)*$N$710+4)-1,10)+1,INT((((2-1)*$N$710+4)-1)/10)+1)))))</f>
        <v/>
      </c>
      <c r="H713" s="539">
        <f>IF($N$712="","",IF(OR(ISTEXT($N$710),ISTEXT($N$711),ISTEXT($N$712)),"",IF(OR(5&gt;$N$710,2&gt;$N$711,((2-1)*$N$710+5)&gt;$N$712),"",IF(INDEX($P$712:$W$721,MOD(((2-1)*$N$710+5)-1,10)+1,INT((((2-1)*$N$710+5)-1)/10)+1)="","",INDEX($P$712:$W$721,MOD(((2-1)*$N$710+5)-1,10)+1,INT((((2-1)*$N$710+5)-1)/10)+1)))))</f>
        <v/>
      </c>
      <c r="I713" s="539">
        <f>IF($N$712="","",IF(OR(ISTEXT($N$710),ISTEXT($N$711),ISTEXT($N$712)),"",IF(OR(6&gt;$N$710,2&gt;$N$711,((2-1)*$N$710+6)&gt;$N$712),"",IF(INDEX($P$712:$W$721,MOD(((2-1)*$N$710+6)-1,10)+1,INT((((2-1)*$N$710+6)-1)/10)+1)="","",INDEX($P$712:$W$721,MOD(((2-1)*$N$710+6)-1,10)+1,INT((((2-1)*$N$710+6)-1)/10)+1)))))</f>
        <v/>
      </c>
      <c r="J713" s="539">
        <f>IF($N$712="","",IF(OR(ISTEXT($N$710),ISTEXT($N$711),ISTEXT($N$712)),"",IF(OR(7&gt;$N$710,2&gt;$N$711,((2-1)*$N$710+7)&gt;$N$712),"",IF(INDEX($P$712:$W$721,MOD(((2-1)*$N$710+7)-1,10)+1,INT((((2-1)*$N$710+7)-1)/10)+1)="","",INDEX($P$712:$W$721,MOD(((2-1)*$N$710+7)-1,10)+1,INT((((2-1)*$N$710+7)-1)/10)+1)))))</f>
        <v/>
      </c>
      <c r="K713" s="539">
        <f>IF($N$712="","",IF(OR(ISTEXT($N$710),ISTEXT($N$711),ISTEXT($N$712)),"",IF(OR(8&gt;$N$710,2&gt;$N$711,((2-1)*$N$710+8)&gt;$N$712),"",IF(INDEX($P$712:$W$721,MOD(((2-1)*$N$710+8)-1,10)+1,INT((((2-1)*$N$710+8)-1)/10)+1)="","",INDEX($P$712:$W$721,MOD(((2-1)*$N$710+8)-1,10)+1,INT((((2-1)*$N$710+8)-1)/10)+1)))))</f>
        <v/>
      </c>
      <c r="L713" s="539">
        <f>IF($N$712="","",IF(OR(ISTEXT($N$710),ISTEXT($N$711),ISTEXT($N$712)),"",IF(OR(9&gt;$N$710,2&gt;$N$711,((2-1)*$N$710+9)&gt;$N$712),"",IF(INDEX($P$712:$W$721,MOD(((2-1)*$N$710+9)-1,10)+1,INT((((2-1)*$N$710+9)-1)/10)+1)="","",INDEX($P$712:$W$721,MOD(((2-1)*$N$710+9)-1,10)+1,INT((((2-1)*$N$710+9)-1)/10)+1)))))</f>
        <v/>
      </c>
      <c r="M713" s="539">
        <f>IF($N$712="","",IF(OR(ISTEXT($N$710),ISTEXT($N$711),ISTEXT($N$712)),"",IF(OR(10&gt;$N$710,2&gt;$N$711,((2-1)*$N$710+10)&gt;$N$712),"",IF(INDEX($P$712:$W$721,MOD(((2-1)*$N$710+10)-1,10)+1,INT((((2-1)*$N$710+10)-1)/10)+1)="","",INDEX($P$712:$W$721,MOD(((2-1)*$N$710+10)-1,10)+1,INT((((2-1)*$N$710+10)-1)/10)+1)))))</f>
        <v/>
      </c>
      <c r="P713" s="540" t="n"/>
      <c r="Q713" s="540" t="n"/>
      <c r="R713" s="540" t="n"/>
      <c r="S713" s="540" t="n"/>
      <c r="T713" s="540" t="n"/>
      <c r="U713" s="540" t="n"/>
      <c r="V713" s="540" t="n"/>
      <c r="W713" s="540" t="n"/>
    </row>
    <row r="714" ht="13.35" customHeight="1" s="162">
      <c r="B714" s="537">
        <f>IF(OR($D$710="",$G$710=""),"",IF($D$710="Round",IF(3=1,"Axis 1 (0°)",IF(3=2,"Axis 2 (90°)","")),IF(ISTEXT($N$711),"",IF(3&gt;$N$711,"",IF(ISTEXT($I$710),"",ROUND((3-0.5)*$I$710/$N$711,1))))))</f>
        <v/>
      </c>
      <c r="C714" s="538" t="n"/>
      <c r="D714" s="539">
        <f>IF($N$712="","",IF(OR(ISTEXT($N$710),ISTEXT($N$711),ISTEXT($N$712)),"",IF(OR(1&gt;$N$710,3&gt;$N$711,((3-1)*$N$710+1)&gt;$N$712),"",IF(INDEX($P$712:$W$721,MOD(((3-1)*$N$710+1)-1,10)+1,INT((((3-1)*$N$710+1)-1)/10)+1)="","",INDEX($P$712:$W$721,MOD(((3-1)*$N$710+1)-1,10)+1,INT((((3-1)*$N$710+1)-1)/10)+1)))))</f>
        <v/>
      </c>
      <c r="E714" s="539">
        <f>IF($N$712="","",IF(OR(ISTEXT($N$710),ISTEXT($N$711),ISTEXT($N$712)),"",IF(OR(2&gt;$N$710,3&gt;$N$711,((3-1)*$N$710+2)&gt;$N$712),"",IF(INDEX($P$712:$W$721,MOD(((3-1)*$N$710+2)-1,10)+1,INT((((3-1)*$N$710+2)-1)/10)+1)="","",INDEX($P$712:$W$721,MOD(((3-1)*$N$710+2)-1,10)+1,INT((((3-1)*$N$710+2)-1)/10)+1)))))</f>
        <v/>
      </c>
      <c r="F714" s="539">
        <f>IF($N$712="","",IF(OR(ISTEXT($N$710),ISTEXT($N$711),ISTEXT($N$712)),"",IF(OR(3&gt;$N$710,3&gt;$N$711,((3-1)*$N$710+3)&gt;$N$712),"",IF(INDEX($P$712:$W$721,MOD(((3-1)*$N$710+3)-1,10)+1,INT((((3-1)*$N$710+3)-1)/10)+1)="","",INDEX($P$712:$W$721,MOD(((3-1)*$N$710+3)-1,10)+1,INT((((3-1)*$N$710+3)-1)/10)+1)))))</f>
        <v/>
      </c>
      <c r="G714" s="539">
        <f>IF($N$712="","",IF(OR(ISTEXT($N$710),ISTEXT($N$711),ISTEXT($N$712)),"",IF(OR(4&gt;$N$710,3&gt;$N$711,((3-1)*$N$710+4)&gt;$N$712),"",IF(INDEX($P$712:$W$721,MOD(((3-1)*$N$710+4)-1,10)+1,INT((((3-1)*$N$710+4)-1)/10)+1)="","",INDEX($P$712:$W$721,MOD(((3-1)*$N$710+4)-1,10)+1,INT((((3-1)*$N$710+4)-1)/10)+1)))))</f>
        <v/>
      </c>
      <c r="H714" s="539">
        <f>IF($N$712="","",IF(OR(ISTEXT($N$710),ISTEXT($N$711),ISTEXT($N$712)),"",IF(OR(5&gt;$N$710,3&gt;$N$711,((3-1)*$N$710+5)&gt;$N$712),"",IF(INDEX($P$712:$W$721,MOD(((3-1)*$N$710+5)-1,10)+1,INT((((3-1)*$N$710+5)-1)/10)+1)="","",INDEX($P$712:$W$721,MOD(((3-1)*$N$710+5)-1,10)+1,INT((((3-1)*$N$710+5)-1)/10)+1)))))</f>
        <v/>
      </c>
      <c r="I714" s="539">
        <f>IF($N$712="","",IF(OR(ISTEXT($N$710),ISTEXT($N$711),ISTEXT($N$712)),"",IF(OR(6&gt;$N$710,3&gt;$N$711,((3-1)*$N$710+6)&gt;$N$712),"",IF(INDEX($P$712:$W$721,MOD(((3-1)*$N$710+6)-1,10)+1,INT((((3-1)*$N$710+6)-1)/10)+1)="","",INDEX($P$712:$W$721,MOD(((3-1)*$N$710+6)-1,10)+1,INT((((3-1)*$N$710+6)-1)/10)+1)))))</f>
        <v/>
      </c>
      <c r="J714" s="539">
        <f>IF($N$712="","",IF(OR(ISTEXT($N$710),ISTEXT($N$711),ISTEXT($N$712)),"",IF(OR(7&gt;$N$710,3&gt;$N$711,((3-1)*$N$710+7)&gt;$N$712),"",IF(INDEX($P$712:$W$721,MOD(((3-1)*$N$710+7)-1,10)+1,INT((((3-1)*$N$710+7)-1)/10)+1)="","",INDEX($P$712:$W$721,MOD(((3-1)*$N$710+7)-1,10)+1,INT((((3-1)*$N$710+7)-1)/10)+1)))))</f>
        <v/>
      </c>
      <c r="K714" s="539">
        <f>IF($N$712="","",IF(OR(ISTEXT($N$710),ISTEXT($N$711),ISTEXT($N$712)),"",IF(OR(8&gt;$N$710,3&gt;$N$711,((3-1)*$N$710+8)&gt;$N$712),"",IF(INDEX($P$712:$W$721,MOD(((3-1)*$N$710+8)-1,10)+1,INT((((3-1)*$N$710+8)-1)/10)+1)="","",INDEX($P$712:$W$721,MOD(((3-1)*$N$710+8)-1,10)+1,INT((((3-1)*$N$710+8)-1)/10)+1)))))</f>
        <v/>
      </c>
      <c r="L714" s="539">
        <f>IF($N$712="","",IF(OR(ISTEXT($N$710),ISTEXT($N$711),ISTEXT($N$712)),"",IF(OR(9&gt;$N$710,3&gt;$N$711,((3-1)*$N$710+9)&gt;$N$712),"",IF(INDEX($P$712:$W$721,MOD(((3-1)*$N$710+9)-1,10)+1,INT((((3-1)*$N$710+9)-1)/10)+1)="","",INDEX($P$712:$W$721,MOD(((3-1)*$N$710+9)-1,10)+1,INT((((3-1)*$N$710+9)-1)/10)+1)))))</f>
        <v/>
      </c>
      <c r="M714" s="539">
        <f>IF($N$712="","",IF(OR(ISTEXT($N$710),ISTEXT($N$711),ISTEXT($N$712)),"",IF(OR(10&gt;$N$710,3&gt;$N$711,((3-1)*$N$710+10)&gt;$N$712),"",IF(INDEX($P$712:$W$721,MOD(((3-1)*$N$710+10)-1,10)+1,INT((((3-1)*$N$710+10)-1)/10)+1)="","",INDEX($P$712:$W$721,MOD(((3-1)*$N$710+10)-1,10)+1,INT((((3-1)*$N$710+10)-1)/10)+1)))))</f>
        <v/>
      </c>
      <c r="P714" s="540" t="n"/>
      <c r="Q714" s="540" t="n"/>
      <c r="R714" s="540" t="n"/>
      <c r="S714" s="540" t="n"/>
      <c r="T714" s="540" t="n"/>
      <c r="U714" s="540" t="n"/>
      <c r="V714" s="540" t="n"/>
      <c r="W714" s="540" t="n"/>
    </row>
    <row r="715" ht="13.35" customHeight="1" s="162">
      <c r="B715" s="537">
        <f>IF(OR($D$710="",$G$710=""),"",IF($D$710="Round",IF(4=1,"Axis 1 (0°)",IF(4=2,"Axis 2 (90°)","")),IF(ISTEXT($N$711),"",IF(4&gt;$N$711,"",IF(ISTEXT($I$710),"",ROUND((4-0.5)*$I$710/$N$711,1))))))</f>
        <v/>
      </c>
      <c r="C715" s="538" t="n"/>
      <c r="D715" s="539">
        <f>IF($N$712="","",IF(OR(ISTEXT($N$710),ISTEXT($N$711),ISTEXT($N$712)),"",IF(OR(1&gt;$N$710,4&gt;$N$711,((4-1)*$N$710+1)&gt;$N$712),"",IF(INDEX($P$712:$W$721,MOD(((4-1)*$N$710+1)-1,10)+1,INT((((4-1)*$N$710+1)-1)/10)+1)="","",INDEX($P$712:$W$721,MOD(((4-1)*$N$710+1)-1,10)+1,INT((((4-1)*$N$710+1)-1)/10)+1)))))</f>
        <v/>
      </c>
      <c r="E715" s="539">
        <f>IF($N$712="","",IF(OR(ISTEXT($N$710),ISTEXT($N$711),ISTEXT($N$712)),"",IF(OR(2&gt;$N$710,4&gt;$N$711,((4-1)*$N$710+2)&gt;$N$712),"",IF(INDEX($P$712:$W$721,MOD(((4-1)*$N$710+2)-1,10)+1,INT((((4-1)*$N$710+2)-1)/10)+1)="","",INDEX($P$712:$W$721,MOD(((4-1)*$N$710+2)-1,10)+1,INT((((4-1)*$N$710+2)-1)/10)+1)))))</f>
        <v/>
      </c>
      <c r="F715" s="539">
        <f>IF($N$712="","",IF(OR(ISTEXT($N$710),ISTEXT($N$711),ISTEXT($N$712)),"",IF(OR(3&gt;$N$710,4&gt;$N$711,((4-1)*$N$710+3)&gt;$N$712),"",IF(INDEX($P$712:$W$721,MOD(((4-1)*$N$710+3)-1,10)+1,INT((((4-1)*$N$710+3)-1)/10)+1)="","",INDEX($P$712:$W$721,MOD(((4-1)*$N$710+3)-1,10)+1,INT((((4-1)*$N$710+3)-1)/10)+1)))))</f>
        <v/>
      </c>
      <c r="G715" s="539">
        <f>IF($N$712="","",IF(OR(ISTEXT($N$710),ISTEXT($N$711),ISTEXT($N$712)),"",IF(OR(4&gt;$N$710,4&gt;$N$711,((4-1)*$N$710+4)&gt;$N$712),"",IF(INDEX($P$712:$W$721,MOD(((4-1)*$N$710+4)-1,10)+1,INT((((4-1)*$N$710+4)-1)/10)+1)="","",INDEX($P$712:$W$721,MOD(((4-1)*$N$710+4)-1,10)+1,INT((((4-1)*$N$710+4)-1)/10)+1)))))</f>
        <v/>
      </c>
      <c r="H715" s="539">
        <f>IF($N$712="","",IF(OR(ISTEXT($N$710),ISTEXT($N$711),ISTEXT($N$712)),"",IF(OR(5&gt;$N$710,4&gt;$N$711,((4-1)*$N$710+5)&gt;$N$712),"",IF(INDEX($P$712:$W$721,MOD(((4-1)*$N$710+5)-1,10)+1,INT((((4-1)*$N$710+5)-1)/10)+1)="","",INDEX($P$712:$W$721,MOD(((4-1)*$N$710+5)-1,10)+1,INT((((4-1)*$N$710+5)-1)/10)+1)))))</f>
        <v/>
      </c>
      <c r="I715" s="539">
        <f>IF($N$712="","",IF(OR(ISTEXT($N$710),ISTEXT($N$711),ISTEXT($N$712)),"",IF(OR(6&gt;$N$710,4&gt;$N$711,((4-1)*$N$710+6)&gt;$N$712),"",IF(INDEX($P$712:$W$721,MOD(((4-1)*$N$710+6)-1,10)+1,INT((((4-1)*$N$710+6)-1)/10)+1)="","",INDEX($P$712:$W$721,MOD(((4-1)*$N$710+6)-1,10)+1,INT((((4-1)*$N$710+6)-1)/10)+1)))))</f>
        <v/>
      </c>
      <c r="J715" s="539">
        <f>IF($N$712="","",IF(OR(ISTEXT($N$710),ISTEXT($N$711),ISTEXT($N$712)),"",IF(OR(7&gt;$N$710,4&gt;$N$711,((4-1)*$N$710+7)&gt;$N$712),"",IF(INDEX($P$712:$W$721,MOD(((4-1)*$N$710+7)-1,10)+1,INT((((4-1)*$N$710+7)-1)/10)+1)="","",INDEX($P$712:$W$721,MOD(((4-1)*$N$710+7)-1,10)+1,INT((((4-1)*$N$710+7)-1)/10)+1)))))</f>
        <v/>
      </c>
      <c r="K715" s="539">
        <f>IF($N$712="","",IF(OR(ISTEXT($N$710),ISTEXT($N$711),ISTEXT($N$712)),"",IF(OR(8&gt;$N$710,4&gt;$N$711,((4-1)*$N$710+8)&gt;$N$712),"",IF(INDEX($P$712:$W$721,MOD(((4-1)*$N$710+8)-1,10)+1,INT((((4-1)*$N$710+8)-1)/10)+1)="","",INDEX($P$712:$W$721,MOD(((4-1)*$N$710+8)-1,10)+1,INT((((4-1)*$N$710+8)-1)/10)+1)))))</f>
        <v/>
      </c>
      <c r="L715" s="539">
        <f>IF($N$712="","",IF(OR(ISTEXT($N$710),ISTEXT($N$711),ISTEXT($N$712)),"",IF(OR(9&gt;$N$710,4&gt;$N$711,((4-1)*$N$710+9)&gt;$N$712),"",IF(INDEX($P$712:$W$721,MOD(((4-1)*$N$710+9)-1,10)+1,INT((((4-1)*$N$710+9)-1)/10)+1)="","",INDEX($P$712:$W$721,MOD(((4-1)*$N$710+9)-1,10)+1,INT((((4-1)*$N$710+9)-1)/10)+1)))))</f>
        <v/>
      </c>
      <c r="M715" s="539">
        <f>IF($N$712="","",IF(OR(ISTEXT($N$710),ISTEXT($N$711),ISTEXT($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IF(OR($D$710="",$G$710=""),"",IF($D$710="Round",IF(5=1,"Axis 1 (0°)",IF(5=2,"Axis 2 (90°)","")),IF(ISTEXT($N$711),"",IF(5&gt;$N$711,"",IF(ISTEXT($I$710),"",ROUND((5-0.5)*$I$710/$N$711,1))))))</f>
        <v/>
      </c>
      <c r="C716" s="538" t="n"/>
      <c r="D716" s="539">
        <f>IF($N$712="","",IF(OR(ISTEXT($N$710),ISTEXT($N$711),ISTEXT($N$712)),"",IF(OR(1&gt;$N$710,5&gt;$N$711,((5-1)*$N$710+1)&gt;$N$712),"",IF(INDEX($P$712:$W$721,MOD(((5-1)*$N$710+1)-1,10)+1,INT((((5-1)*$N$710+1)-1)/10)+1)="","",INDEX($P$712:$W$721,MOD(((5-1)*$N$710+1)-1,10)+1,INT((((5-1)*$N$710+1)-1)/10)+1)))))</f>
        <v/>
      </c>
      <c r="E716" s="539">
        <f>IF($N$712="","",IF(OR(ISTEXT($N$710),ISTEXT($N$711),ISTEXT($N$712)),"",IF(OR(2&gt;$N$710,5&gt;$N$711,((5-1)*$N$710+2)&gt;$N$712),"",IF(INDEX($P$712:$W$721,MOD(((5-1)*$N$710+2)-1,10)+1,INT((((5-1)*$N$710+2)-1)/10)+1)="","",INDEX($P$712:$W$721,MOD(((5-1)*$N$710+2)-1,10)+1,INT((((5-1)*$N$710+2)-1)/10)+1)))))</f>
        <v/>
      </c>
      <c r="F716" s="539">
        <f>IF($N$712="","",IF(OR(ISTEXT($N$710),ISTEXT($N$711),ISTEXT($N$712)),"",IF(OR(3&gt;$N$710,5&gt;$N$711,((5-1)*$N$710+3)&gt;$N$712),"",IF(INDEX($P$712:$W$721,MOD(((5-1)*$N$710+3)-1,10)+1,INT((((5-1)*$N$710+3)-1)/10)+1)="","",INDEX($P$712:$W$721,MOD(((5-1)*$N$710+3)-1,10)+1,INT((((5-1)*$N$710+3)-1)/10)+1)))))</f>
        <v/>
      </c>
      <c r="G716" s="539">
        <f>IF($N$712="","",IF(OR(ISTEXT($N$710),ISTEXT($N$711),ISTEXT($N$712)),"",IF(OR(4&gt;$N$710,5&gt;$N$711,((5-1)*$N$710+4)&gt;$N$712),"",IF(INDEX($P$712:$W$721,MOD(((5-1)*$N$710+4)-1,10)+1,INT((((5-1)*$N$710+4)-1)/10)+1)="","",INDEX($P$712:$W$721,MOD(((5-1)*$N$710+4)-1,10)+1,INT((((5-1)*$N$710+4)-1)/10)+1)))))</f>
        <v/>
      </c>
      <c r="H716" s="539">
        <f>IF($N$712="","",IF(OR(ISTEXT($N$710),ISTEXT($N$711),ISTEXT($N$712)),"",IF(OR(5&gt;$N$710,5&gt;$N$711,((5-1)*$N$710+5)&gt;$N$712),"",IF(INDEX($P$712:$W$721,MOD(((5-1)*$N$710+5)-1,10)+1,INT((((5-1)*$N$710+5)-1)/10)+1)="","",INDEX($P$712:$W$721,MOD(((5-1)*$N$710+5)-1,10)+1,INT((((5-1)*$N$710+5)-1)/10)+1)))))</f>
        <v/>
      </c>
      <c r="I716" s="539">
        <f>IF($N$712="","",IF(OR(ISTEXT($N$710),ISTEXT($N$711),ISTEXT($N$712)),"",IF(OR(6&gt;$N$710,5&gt;$N$711,((5-1)*$N$710+6)&gt;$N$712),"",IF(INDEX($P$712:$W$721,MOD(((5-1)*$N$710+6)-1,10)+1,INT((((5-1)*$N$710+6)-1)/10)+1)="","",INDEX($P$712:$W$721,MOD(((5-1)*$N$710+6)-1,10)+1,INT((((5-1)*$N$710+6)-1)/10)+1)))))</f>
        <v/>
      </c>
      <c r="J716" s="539">
        <f>IF($N$712="","",IF(OR(ISTEXT($N$710),ISTEXT($N$711),ISTEXT($N$712)),"",IF(OR(7&gt;$N$710,5&gt;$N$711,((5-1)*$N$710+7)&gt;$N$712),"",IF(INDEX($P$712:$W$721,MOD(((5-1)*$N$710+7)-1,10)+1,INT((((5-1)*$N$710+7)-1)/10)+1)="","",INDEX($P$712:$W$721,MOD(((5-1)*$N$710+7)-1,10)+1,INT((((5-1)*$N$710+7)-1)/10)+1)))))</f>
        <v/>
      </c>
      <c r="K716" s="539">
        <f>IF($N$712="","",IF(OR(ISTEXT($N$710),ISTEXT($N$711),ISTEXT($N$712)),"",IF(OR(8&gt;$N$710,5&gt;$N$711,((5-1)*$N$710+8)&gt;$N$712),"",IF(INDEX($P$712:$W$721,MOD(((5-1)*$N$710+8)-1,10)+1,INT((((5-1)*$N$710+8)-1)/10)+1)="","",INDEX($P$712:$W$721,MOD(((5-1)*$N$710+8)-1,10)+1,INT((((5-1)*$N$710+8)-1)/10)+1)))))</f>
        <v/>
      </c>
      <c r="L716" s="539">
        <f>IF($N$712="","",IF(OR(ISTEXT($N$710),ISTEXT($N$711),ISTEXT($N$712)),"",IF(OR(9&gt;$N$710,5&gt;$N$711,((5-1)*$N$710+9)&gt;$N$712),"",IF(INDEX($P$712:$W$721,MOD(((5-1)*$N$710+9)-1,10)+1,INT((((5-1)*$N$710+9)-1)/10)+1)="","",INDEX($P$712:$W$721,MOD(((5-1)*$N$710+9)-1,10)+1,INT((((5-1)*$N$710+9)-1)/10)+1)))))</f>
        <v/>
      </c>
      <c r="M716" s="539">
        <f>IF($N$712="","",IF(OR(ISTEXT($N$710),ISTEXT($N$711),ISTEXT($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IF(OR($D$710="",$G$710=""),"",IF($D$710="Round",IF(6=1,"Axis 1 (0°)",IF(6=2,"Axis 2 (90°)","")),IF(ISTEXT($N$711),"",IF(6&gt;$N$711,"",IF(ISTEXT($I$710),"",ROUND((6-0.5)*$I$710/$N$711,1))))))</f>
        <v/>
      </c>
      <c r="C717" s="538" t="n"/>
      <c r="D717" s="539">
        <f>IF($N$712="","",IF(OR(ISTEXT($N$710),ISTEXT($N$711),ISTEXT($N$712)),"",IF(OR(1&gt;$N$710,6&gt;$N$711,((6-1)*$N$710+1)&gt;$N$712),"",IF(INDEX($P$712:$W$721,MOD(((6-1)*$N$710+1)-1,10)+1,INT((((6-1)*$N$710+1)-1)/10)+1)="","",INDEX($P$712:$W$721,MOD(((6-1)*$N$710+1)-1,10)+1,INT((((6-1)*$N$710+1)-1)/10)+1)))))</f>
        <v/>
      </c>
      <c r="E717" s="539">
        <f>IF($N$712="","",IF(OR(ISTEXT($N$710),ISTEXT($N$711),ISTEXT($N$712)),"",IF(OR(2&gt;$N$710,6&gt;$N$711,((6-1)*$N$710+2)&gt;$N$712),"",IF(INDEX($P$712:$W$721,MOD(((6-1)*$N$710+2)-1,10)+1,INT((((6-1)*$N$710+2)-1)/10)+1)="","",INDEX($P$712:$W$721,MOD(((6-1)*$N$710+2)-1,10)+1,INT((((6-1)*$N$710+2)-1)/10)+1)))))</f>
        <v/>
      </c>
      <c r="F717" s="539">
        <f>IF($N$712="","",IF(OR(ISTEXT($N$710),ISTEXT($N$711),ISTEXT($N$712)),"",IF(OR(3&gt;$N$710,6&gt;$N$711,((6-1)*$N$710+3)&gt;$N$712),"",IF(INDEX($P$712:$W$721,MOD(((6-1)*$N$710+3)-1,10)+1,INT((((6-1)*$N$710+3)-1)/10)+1)="","",INDEX($P$712:$W$721,MOD(((6-1)*$N$710+3)-1,10)+1,INT((((6-1)*$N$710+3)-1)/10)+1)))))</f>
        <v/>
      </c>
      <c r="G717" s="539">
        <f>IF($N$712="","",IF(OR(ISTEXT($N$710),ISTEXT($N$711),ISTEXT($N$712)),"",IF(OR(4&gt;$N$710,6&gt;$N$711,((6-1)*$N$710+4)&gt;$N$712),"",IF(INDEX($P$712:$W$721,MOD(((6-1)*$N$710+4)-1,10)+1,INT((((6-1)*$N$710+4)-1)/10)+1)="","",INDEX($P$712:$W$721,MOD(((6-1)*$N$710+4)-1,10)+1,INT((((6-1)*$N$710+4)-1)/10)+1)))))</f>
        <v/>
      </c>
      <c r="H717" s="539">
        <f>IF($N$712="","",IF(OR(ISTEXT($N$710),ISTEXT($N$711),ISTEXT($N$712)),"",IF(OR(5&gt;$N$710,6&gt;$N$711,((6-1)*$N$710+5)&gt;$N$712),"",IF(INDEX($P$712:$W$721,MOD(((6-1)*$N$710+5)-1,10)+1,INT((((6-1)*$N$710+5)-1)/10)+1)="","",INDEX($P$712:$W$721,MOD(((6-1)*$N$710+5)-1,10)+1,INT((((6-1)*$N$710+5)-1)/10)+1)))))</f>
        <v/>
      </c>
      <c r="I717" s="539">
        <f>IF($N$712="","",IF(OR(ISTEXT($N$710),ISTEXT($N$711),ISTEXT($N$712)),"",IF(OR(6&gt;$N$710,6&gt;$N$711,((6-1)*$N$710+6)&gt;$N$712),"",IF(INDEX($P$712:$W$721,MOD(((6-1)*$N$710+6)-1,10)+1,INT((((6-1)*$N$710+6)-1)/10)+1)="","",INDEX($P$712:$W$721,MOD(((6-1)*$N$710+6)-1,10)+1,INT((((6-1)*$N$710+6)-1)/10)+1)))))</f>
        <v/>
      </c>
      <c r="J717" s="539">
        <f>IF($N$712="","",IF(OR(ISTEXT($N$710),ISTEXT($N$711),ISTEXT($N$712)),"",IF(OR(7&gt;$N$710,6&gt;$N$711,((6-1)*$N$710+7)&gt;$N$712),"",IF(INDEX($P$712:$W$721,MOD(((6-1)*$N$710+7)-1,10)+1,INT((((6-1)*$N$710+7)-1)/10)+1)="","",INDEX($P$712:$W$721,MOD(((6-1)*$N$710+7)-1,10)+1,INT((((6-1)*$N$710+7)-1)/10)+1)))))</f>
        <v/>
      </c>
      <c r="K717" s="539">
        <f>IF($N$712="","",IF(OR(ISTEXT($N$710),ISTEXT($N$711),ISTEXT($N$712)),"",IF(OR(8&gt;$N$710,6&gt;$N$711,((6-1)*$N$710+8)&gt;$N$712),"",IF(INDEX($P$712:$W$721,MOD(((6-1)*$N$710+8)-1,10)+1,INT((((6-1)*$N$710+8)-1)/10)+1)="","",INDEX($P$712:$W$721,MOD(((6-1)*$N$710+8)-1,10)+1,INT((((6-1)*$N$710+8)-1)/10)+1)))))</f>
        <v/>
      </c>
      <c r="L717" s="539">
        <f>IF($N$712="","",IF(OR(ISTEXT($N$710),ISTEXT($N$711),ISTEXT($N$712)),"",IF(OR(9&gt;$N$710,6&gt;$N$711,((6-1)*$N$710+9)&gt;$N$712),"",IF(INDEX($P$712:$W$721,MOD(((6-1)*$N$710+9)-1,10)+1,INT((((6-1)*$N$710+9)-1)/10)+1)="","",INDEX($P$712:$W$721,MOD(((6-1)*$N$710+9)-1,10)+1,INT((((6-1)*$N$710+9)-1)/10)+1)))))</f>
        <v/>
      </c>
      <c r="M717" s="539">
        <f>IF($N$712="","",IF(OR(ISTEXT($N$710),ISTEXT($N$711),ISTEXT($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IF(OR($D$710="",$G$710=""),"",IF($D$710="Round",IF(7=1,"Axis 1 (0°)",IF(7=2,"Axis 2 (90°)","")),IF(ISTEXT($N$711),"",IF(7&gt;$N$711,"",IF(ISTEXT($I$710),"",ROUND((7-0.5)*$I$710/$N$711,1))))))</f>
        <v/>
      </c>
      <c r="C718" s="538" t="n"/>
      <c r="D718" s="539">
        <f>IF($N$712="","",IF(OR(ISTEXT($N$710),ISTEXT($N$711),ISTEXT($N$712)),"",IF(OR(1&gt;$N$710,7&gt;$N$711,((7-1)*$N$710+1)&gt;$N$712),"",IF(INDEX($P$712:$W$721,MOD(((7-1)*$N$710+1)-1,10)+1,INT((((7-1)*$N$710+1)-1)/10)+1)="","",INDEX($P$712:$W$721,MOD(((7-1)*$N$710+1)-1,10)+1,INT((((7-1)*$N$710+1)-1)/10)+1)))))</f>
        <v/>
      </c>
      <c r="E718" s="539">
        <f>IF($N$712="","",IF(OR(ISTEXT($N$710),ISTEXT($N$711),ISTEXT($N$712)),"",IF(OR(2&gt;$N$710,7&gt;$N$711,((7-1)*$N$710+2)&gt;$N$712),"",IF(INDEX($P$712:$W$721,MOD(((7-1)*$N$710+2)-1,10)+1,INT((((7-1)*$N$710+2)-1)/10)+1)="","",INDEX($P$712:$W$721,MOD(((7-1)*$N$710+2)-1,10)+1,INT((((7-1)*$N$710+2)-1)/10)+1)))))</f>
        <v/>
      </c>
      <c r="F718" s="539">
        <f>IF($N$712="","",IF(OR(ISTEXT($N$710),ISTEXT($N$711),ISTEXT($N$712)),"",IF(OR(3&gt;$N$710,7&gt;$N$711,((7-1)*$N$710+3)&gt;$N$712),"",IF(INDEX($P$712:$W$721,MOD(((7-1)*$N$710+3)-1,10)+1,INT((((7-1)*$N$710+3)-1)/10)+1)="","",INDEX($P$712:$W$721,MOD(((7-1)*$N$710+3)-1,10)+1,INT((((7-1)*$N$710+3)-1)/10)+1)))))</f>
        <v/>
      </c>
      <c r="G718" s="539">
        <f>IF($N$712="","",IF(OR(ISTEXT($N$710),ISTEXT($N$711),ISTEXT($N$712)),"",IF(OR(4&gt;$N$710,7&gt;$N$711,((7-1)*$N$710+4)&gt;$N$712),"",IF(INDEX($P$712:$W$721,MOD(((7-1)*$N$710+4)-1,10)+1,INT((((7-1)*$N$710+4)-1)/10)+1)="","",INDEX($P$712:$W$721,MOD(((7-1)*$N$710+4)-1,10)+1,INT((((7-1)*$N$710+4)-1)/10)+1)))))</f>
        <v/>
      </c>
      <c r="H718" s="539">
        <f>IF($N$712="","",IF(OR(ISTEXT($N$710),ISTEXT($N$711),ISTEXT($N$712)),"",IF(OR(5&gt;$N$710,7&gt;$N$711,((7-1)*$N$710+5)&gt;$N$712),"",IF(INDEX($P$712:$W$721,MOD(((7-1)*$N$710+5)-1,10)+1,INT((((7-1)*$N$710+5)-1)/10)+1)="","",INDEX($P$712:$W$721,MOD(((7-1)*$N$710+5)-1,10)+1,INT((((7-1)*$N$710+5)-1)/10)+1)))))</f>
        <v/>
      </c>
      <c r="I718" s="539">
        <f>IF($N$712="","",IF(OR(ISTEXT($N$710),ISTEXT($N$711),ISTEXT($N$712)),"",IF(OR(6&gt;$N$710,7&gt;$N$711,((7-1)*$N$710+6)&gt;$N$712),"",IF(INDEX($P$712:$W$721,MOD(((7-1)*$N$710+6)-1,10)+1,INT((((7-1)*$N$710+6)-1)/10)+1)="","",INDEX($P$712:$W$721,MOD(((7-1)*$N$710+6)-1,10)+1,INT((((7-1)*$N$710+6)-1)/10)+1)))))</f>
        <v/>
      </c>
      <c r="J718" s="539">
        <f>IF($N$712="","",IF(OR(ISTEXT($N$710),ISTEXT($N$711),ISTEXT($N$712)),"",IF(OR(7&gt;$N$710,7&gt;$N$711,((7-1)*$N$710+7)&gt;$N$712),"",IF(INDEX($P$712:$W$721,MOD(((7-1)*$N$710+7)-1,10)+1,INT((((7-1)*$N$710+7)-1)/10)+1)="","",INDEX($P$712:$W$721,MOD(((7-1)*$N$710+7)-1,10)+1,INT((((7-1)*$N$710+7)-1)/10)+1)))))</f>
        <v/>
      </c>
      <c r="K718" s="539">
        <f>IF($N$712="","",IF(OR(ISTEXT($N$710),ISTEXT($N$711),ISTEXT($N$712)),"",IF(OR(8&gt;$N$710,7&gt;$N$711,((7-1)*$N$710+8)&gt;$N$712),"",IF(INDEX($P$712:$W$721,MOD(((7-1)*$N$710+8)-1,10)+1,INT((((7-1)*$N$710+8)-1)/10)+1)="","",INDEX($P$712:$W$721,MOD(((7-1)*$N$710+8)-1,10)+1,INT((((7-1)*$N$710+8)-1)/10)+1)))))</f>
        <v/>
      </c>
      <c r="L718" s="539">
        <f>IF($N$712="","",IF(OR(ISTEXT($N$710),ISTEXT($N$711),ISTEXT($N$712)),"",IF(OR(9&gt;$N$710,7&gt;$N$711,((7-1)*$N$710+9)&gt;$N$712),"",IF(INDEX($P$712:$W$721,MOD(((7-1)*$N$710+9)-1,10)+1,INT((((7-1)*$N$710+9)-1)/10)+1)="","",INDEX($P$712:$W$721,MOD(((7-1)*$N$710+9)-1,10)+1,INT((((7-1)*$N$710+9)-1)/10)+1)))))</f>
        <v/>
      </c>
      <c r="M718" s="539">
        <f>IF($N$712="","",IF(OR(ISTEXT($N$710),ISTEXT($N$711),ISTEXT($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IF(OR($D$710="",$G$710=""),"",IF($D$710="Round",IF(8=1,"Axis 1 (0°)",IF(8=2,"Axis 2 (90°)","")),IF(ISTEXT($N$711),"",IF(8&gt;$N$711,"",IF(ISTEXT($I$710),"",ROUND((8-0.5)*$I$710/$N$711,1))))))</f>
        <v/>
      </c>
      <c r="C719" s="538" t="n"/>
      <c r="D719" s="539">
        <f>IF($N$712="","",IF(OR(ISTEXT($N$710),ISTEXT($N$711),ISTEXT($N$712)),"",IF(OR(1&gt;$N$710,8&gt;$N$711,((8-1)*$N$710+1)&gt;$N$712),"",IF(INDEX($P$712:$W$721,MOD(((8-1)*$N$710+1)-1,10)+1,INT((((8-1)*$N$710+1)-1)/10)+1)="","",INDEX($P$712:$W$721,MOD(((8-1)*$N$710+1)-1,10)+1,INT((((8-1)*$N$710+1)-1)/10)+1)))))</f>
        <v/>
      </c>
      <c r="E719" s="539">
        <f>IF($N$712="","",IF(OR(ISTEXT($N$710),ISTEXT($N$711),ISTEXT($N$712)),"",IF(OR(2&gt;$N$710,8&gt;$N$711,((8-1)*$N$710+2)&gt;$N$712),"",IF(INDEX($P$712:$W$721,MOD(((8-1)*$N$710+2)-1,10)+1,INT((((8-1)*$N$710+2)-1)/10)+1)="","",INDEX($P$712:$W$721,MOD(((8-1)*$N$710+2)-1,10)+1,INT((((8-1)*$N$710+2)-1)/10)+1)))))</f>
        <v/>
      </c>
      <c r="F719" s="539">
        <f>IF($N$712="","",IF(OR(ISTEXT($N$710),ISTEXT($N$711),ISTEXT($N$712)),"",IF(OR(3&gt;$N$710,8&gt;$N$711,((8-1)*$N$710+3)&gt;$N$712),"",IF(INDEX($P$712:$W$721,MOD(((8-1)*$N$710+3)-1,10)+1,INT((((8-1)*$N$710+3)-1)/10)+1)="","",INDEX($P$712:$W$721,MOD(((8-1)*$N$710+3)-1,10)+1,INT((((8-1)*$N$710+3)-1)/10)+1)))))</f>
        <v/>
      </c>
      <c r="G719" s="539">
        <f>IF($N$712="","",IF(OR(ISTEXT($N$710),ISTEXT($N$711),ISTEXT($N$712)),"",IF(OR(4&gt;$N$710,8&gt;$N$711,((8-1)*$N$710+4)&gt;$N$712),"",IF(INDEX($P$712:$W$721,MOD(((8-1)*$N$710+4)-1,10)+1,INT((((8-1)*$N$710+4)-1)/10)+1)="","",INDEX($P$712:$W$721,MOD(((8-1)*$N$710+4)-1,10)+1,INT((((8-1)*$N$710+4)-1)/10)+1)))))</f>
        <v/>
      </c>
      <c r="H719" s="539">
        <f>IF($N$712="","",IF(OR(ISTEXT($N$710),ISTEXT($N$711),ISTEXT($N$712)),"",IF(OR(5&gt;$N$710,8&gt;$N$711,((8-1)*$N$710+5)&gt;$N$712),"",IF(INDEX($P$712:$W$721,MOD(((8-1)*$N$710+5)-1,10)+1,INT((((8-1)*$N$710+5)-1)/10)+1)="","",INDEX($P$712:$W$721,MOD(((8-1)*$N$710+5)-1,10)+1,INT((((8-1)*$N$710+5)-1)/10)+1)))))</f>
        <v/>
      </c>
      <c r="I719" s="539">
        <f>IF($N$712="","",IF(OR(ISTEXT($N$710),ISTEXT($N$711),ISTEXT($N$712)),"",IF(OR(6&gt;$N$710,8&gt;$N$711,((8-1)*$N$710+6)&gt;$N$712),"",IF(INDEX($P$712:$W$721,MOD(((8-1)*$N$710+6)-1,10)+1,INT((((8-1)*$N$710+6)-1)/10)+1)="","",INDEX($P$712:$W$721,MOD(((8-1)*$N$710+6)-1,10)+1,INT((((8-1)*$N$710+6)-1)/10)+1)))))</f>
        <v/>
      </c>
      <c r="J719" s="539">
        <f>IF($N$712="","",IF(OR(ISTEXT($N$710),ISTEXT($N$711),ISTEXT($N$712)),"",IF(OR(7&gt;$N$710,8&gt;$N$711,((8-1)*$N$710+7)&gt;$N$712),"",IF(INDEX($P$712:$W$721,MOD(((8-1)*$N$710+7)-1,10)+1,INT((((8-1)*$N$710+7)-1)/10)+1)="","",INDEX($P$712:$W$721,MOD(((8-1)*$N$710+7)-1,10)+1,INT((((8-1)*$N$710+7)-1)/10)+1)))))</f>
        <v/>
      </c>
      <c r="K719" s="539">
        <f>IF($N$712="","",IF(OR(ISTEXT($N$710),ISTEXT($N$711),ISTEXT($N$712)),"",IF(OR(8&gt;$N$710,8&gt;$N$711,((8-1)*$N$710+8)&gt;$N$712),"",IF(INDEX($P$712:$W$721,MOD(((8-1)*$N$710+8)-1,10)+1,INT((((8-1)*$N$710+8)-1)/10)+1)="","",INDEX($P$712:$W$721,MOD(((8-1)*$N$710+8)-1,10)+1,INT((((8-1)*$N$710+8)-1)/10)+1)))))</f>
        <v/>
      </c>
      <c r="L719" s="539">
        <f>IF($N$712="","",IF(OR(ISTEXT($N$710),ISTEXT($N$711),ISTEXT($N$712)),"",IF(OR(9&gt;$N$710,8&gt;$N$711,((8-1)*$N$710+9)&gt;$N$712),"",IF(INDEX($P$712:$W$721,MOD(((8-1)*$N$710+9)-1,10)+1,INT((((8-1)*$N$710+9)-1)/10)+1)="","",INDEX($P$712:$W$721,MOD(((8-1)*$N$710+9)-1,10)+1,INT((((8-1)*$N$710+9)-1)/10)+1)))))</f>
        <v/>
      </c>
      <c r="M719" s="539">
        <f>IF($N$712="","",IF(OR(ISTEXT($N$710),ISTEXT($N$711),ISTEXT($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IF($G$725="","",IF($D$725="Round",$G$725&amp;""" dia",$G$725&amp;""" x "&amp;$I$725&amp;""""))</f>
        <v/>
      </c>
      <c r="G723" s="173" t="n"/>
      <c r="H723" s="525">
        <f>IF(OR($D$725="",$G$725=""),"",IF($D$725="Round",IF(ISTEXT($G$725),"",ROUND(PI()*(($G$725-2*N($K$725))/2)^2/144,3)),IF($I$725="","",IF(OR(ISTEXT($G$725),ISTEXT($I$725)),"",ROUND(($G$725-2*N($K$725))*($I$725-2*N($K$725))/144,3)))))</f>
        <v/>
      </c>
      <c r="I723" s="189" t="n"/>
      <c r="J723" s="189" t="n"/>
      <c r="K723" s="189">
        <f>IF(N(J723)*N(H723)=0,"",ROUND(N(J723)*N(H723),0))</f>
        <v/>
      </c>
      <c r="L723" s="189">
        <f>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IF($N$725="","",IF($D$725="Round",$N$725&amp;" x 2 axes",IF($N$726="","",$N$725&amp;" x "&amp;$N$726)))</f>
        <v/>
      </c>
      <c r="N725" s="534">
        <f>IF(OR($D$725="",$G$725=""),"",IF($D$725="Round",IF(ISTEXT($G$725),"",IF($G$725&lt;=9,6,IF($G$725&lt;=12,8,10))),IF(ISTEXT($G$725),"",IF($G$725&lt;12,2,MIN(10,MAX(3,ROUNDUP($G$725/6,0)))))))</f>
        <v/>
      </c>
      <c r="P725" s="473" t="inlineStr">
        <is>
          <t>Quick entry – type readings in order (row by row of the grid), down this column then the next:</t>
        </is>
      </c>
    </row>
    <row r="726" ht="13.35" customHeight="1" s="162">
      <c r="B726" s="535" t="inlineStr">
        <is>
          <t>Depth↓ Pos→ (in)</t>
        </is>
      </c>
      <c r="C726" s="414" t="n"/>
      <c r="D726" s="535">
        <f>IF(ISTEXT($N$725),"",IF(OR($D$725="",$G$725="",1&gt;$N$725),"",IF($D$725="Round",IF(ISTEXT($G$725),"",ROUND(IF(1&lt;=$N$725/2,$G$725/2*(1-SQRT(($N$725-2*1+1)/$N$725)),$G$725-$G$725/2*(1-SQRT(($N$725-2*($N$725-1+1)+1)/$N$725))),1)),IF(ISTEXT($G$725),"",ROUND((1-0.5)*$G$725/$N$725,1)))))</f>
        <v/>
      </c>
      <c r="E726" s="535">
        <f>IF(ISTEXT($N$725),"",IF(OR($D$725="",$G$725="",2&gt;$N$725),"",IF($D$725="Round",IF(ISTEXT($G$725),"",ROUND(IF(2&lt;=$N$725/2,$G$725/2*(1-SQRT(($N$725-2*2+1)/$N$725)),$G$725-$G$725/2*(1-SQRT(($N$725-2*($N$725-2+1)+1)/$N$725))),1)),IF(ISTEXT($G$725),"",ROUND((2-0.5)*$G$725/$N$725,1)))))</f>
        <v/>
      </c>
      <c r="F726" s="535">
        <f>IF(ISTEXT($N$725),"",IF(OR($D$725="",$G$725="",3&gt;$N$725),"",IF($D$725="Round",IF(ISTEXT($G$725),"",ROUND(IF(3&lt;=$N$725/2,$G$725/2*(1-SQRT(($N$725-2*3+1)/$N$725)),$G$725-$G$725/2*(1-SQRT(($N$725-2*($N$725-3+1)+1)/$N$725))),1)),IF(ISTEXT($G$725),"",ROUND((3-0.5)*$G$725/$N$725,1)))))</f>
        <v/>
      </c>
      <c r="G726" s="535">
        <f>IF(ISTEXT($N$725),"",IF(OR($D$725="",$G$725="",4&gt;$N$725),"",IF($D$725="Round",IF(ISTEXT($G$725),"",ROUND(IF(4&lt;=$N$725/2,$G$725/2*(1-SQRT(($N$725-2*4+1)/$N$725)),$G$725-$G$725/2*(1-SQRT(($N$725-2*($N$725-4+1)+1)/$N$725))),1)),IF(ISTEXT($G$725),"",ROUND((4-0.5)*$G$725/$N$725,1)))))</f>
        <v/>
      </c>
      <c r="H726" s="535">
        <f>IF(ISTEXT($N$725),"",IF(OR($D$725="",$G$725="",5&gt;$N$725),"",IF($D$725="Round",IF(ISTEXT($G$725),"",ROUND(IF(5&lt;=$N$725/2,$G$725/2*(1-SQRT(($N$725-2*5+1)/$N$725)),$G$725-$G$725/2*(1-SQRT(($N$725-2*($N$725-5+1)+1)/$N$725))),1)),IF(ISTEXT($G$725),"",ROUND((5-0.5)*$G$725/$N$725,1)))))</f>
        <v/>
      </c>
      <c r="I726" s="535">
        <f>IF(ISTEXT($N$725),"",IF(OR($D$725="",$G$725="",6&gt;$N$725),"",IF($D$725="Round",IF(ISTEXT($G$725),"",ROUND(IF(6&lt;=$N$725/2,$G$725/2*(1-SQRT(($N$725-2*6+1)/$N$725)),$G$725-$G$725/2*(1-SQRT(($N$725-2*($N$725-6+1)+1)/$N$725))),1)),IF(ISTEXT($G$725),"",ROUND((6-0.5)*$G$725/$N$725,1)))))</f>
        <v/>
      </c>
      <c r="J726" s="535">
        <f>IF(ISTEXT($N$725),"",IF(OR($D$725="",$G$725="",7&gt;$N$725),"",IF($D$725="Round",IF(ISTEXT($G$725),"",ROUND(IF(7&lt;=$N$725/2,$G$725/2*(1-SQRT(($N$725-2*7+1)/$N$725)),$G$725-$G$725/2*(1-SQRT(($N$725-2*($N$725-7+1)+1)/$N$725))),1)),IF(ISTEXT($G$725),"",ROUND((7-0.5)*$G$725/$N$725,1)))))</f>
        <v/>
      </c>
      <c r="K726" s="535">
        <f>IF(ISTEXT($N$725),"",IF(OR($D$725="",$G$725="",8&gt;$N$725),"",IF($D$725="Round",IF(ISTEXT($G$725),"",ROUND(IF(8&lt;=$N$725/2,$G$725/2*(1-SQRT(($N$725-2*8+1)/$N$725)),$G$725-$G$725/2*(1-SQRT(($N$725-2*($N$725-8+1)+1)/$N$725))),1)),IF(ISTEXT($G$725),"",ROUND((8-0.5)*$G$725/$N$725,1)))))</f>
        <v/>
      </c>
      <c r="L726" s="535">
        <f>IF(ISTEXT($N$725),"",IF(OR($D$725="",$G$725="",9&gt;$N$725),"",IF($D$725="Round",IF(ISTEXT($G$725),"",ROUND(IF(9&lt;=$N$725/2,$G$725/2*(1-SQRT(($N$725-2*9+1)/$N$725)),$G$725-$G$725/2*(1-SQRT(($N$725-2*($N$725-9+1)+1)/$N$725))),1)),IF(ISTEXT($G$725),"",ROUND((9-0.5)*$G$725/$N$725,1)))))</f>
        <v/>
      </c>
      <c r="M726" s="535">
        <f>IF(ISTEXT($N$725),"",IF(OR($D$725="",$G$725="",10&gt;$N$725),"",IF($D$725="Round",IF(ISTEXT($G$725),"",ROUND(IF(10&lt;=$N$725/2,$G$725/2*(1-SQRT(($N$725-2*10+1)/$N$725)),$G$725-$G$725/2*(1-SQRT(($N$725-2*($N$725-10+1)+1)/$N$725))),1)),IF(ISTEXT($G$725),"",ROUND((10-0.5)*$G$725/$N$725,1)))))</f>
        <v/>
      </c>
      <c r="N726" s="534">
        <f>IF(OR($D$725="",$G$725=""),"",IF($D$725="Round",2,IF($I$725="","",IF(ISTEXT($I$725),"",IF($I$725&lt;12,2,MIN(8,MAX(3,ROUNDUP($I$725/6,0))))))))</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IF(OR($D$725="",$G$725=""),"",IF($D$725="Round",IF(1=1,"Axis 1 (0°)",IF(1=2,"Axis 2 (90°)","")),IF(ISTEXT($N$726),"",IF(1&gt;$N$726,"",IF(ISTEXT($I$725),"",ROUND((1-0.5)*$I$725/$N$726,1))))))</f>
        <v/>
      </c>
      <c r="C727" s="538" t="n"/>
      <c r="D727" s="539">
        <f>IF($N$727="","",IF(OR(ISTEXT($N$725),ISTEXT($N$726),ISTEXT($N$727)),"",IF(OR(1&gt;$N$725,1&gt;$N$726,((1-1)*$N$725+1)&gt;$N$727),"",IF(INDEX($P$727:$W$736,MOD(((1-1)*$N$725+1)-1,10)+1,INT((((1-1)*$N$725+1)-1)/10)+1)="","",INDEX($P$727:$W$736,MOD(((1-1)*$N$725+1)-1,10)+1,INT((((1-1)*$N$725+1)-1)/10)+1)))))</f>
        <v/>
      </c>
      <c r="E727" s="539">
        <f>IF($N$727="","",IF(OR(ISTEXT($N$725),ISTEXT($N$726),ISTEXT($N$727)),"",IF(OR(2&gt;$N$725,1&gt;$N$726,((1-1)*$N$725+2)&gt;$N$727),"",IF(INDEX($P$727:$W$736,MOD(((1-1)*$N$725+2)-1,10)+1,INT((((1-1)*$N$725+2)-1)/10)+1)="","",INDEX($P$727:$W$736,MOD(((1-1)*$N$725+2)-1,10)+1,INT((((1-1)*$N$725+2)-1)/10)+1)))))</f>
        <v/>
      </c>
      <c r="F727" s="539">
        <f>IF($N$727="","",IF(OR(ISTEXT($N$725),ISTEXT($N$726),ISTEXT($N$727)),"",IF(OR(3&gt;$N$725,1&gt;$N$726,((1-1)*$N$725+3)&gt;$N$727),"",IF(INDEX($P$727:$W$736,MOD(((1-1)*$N$725+3)-1,10)+1,INT((((1-1)*$N$725+3)-1)/10)+1)="","",INDEX($P$727:$W$736,MOD(((1-1)*$N$725+3)-1,10)+1,INT((((1-1)*$N$725+3)-1)/10)+1)))))</f>
        <v/>
      </c>
      <c r="G727" s="539">
        <f>IF($N$727="","",IF(OR(ISTEXT($N$725),ISTEXT($N$726),ISTEXT($N$727)),"",IF(OR(4&gt;$N$725,1&gt;$N$726,((1-1)*$N$725+4)&gt;$N$727),"",IF(INDEX($P$727:$W$736,MOD(((1-1)*$N$725+4)-1,10)+1,INT((((1-1)*$N$725+4)-1)/10)+1)="","",INDEX($P$727:$W$736,MOD(((1-1)*$N$725+4)-1,10)+1,INT((((1-1)*$N$725+4)-1)/10)+1)))))</f>
        <v/>
      </c>
      <c r="H727" s="539">
        <f>IF($N$727="","",IF(OR(ISTEXT($N$725),ISTEXT($N$726),ISTEXT($N$727)),"",IF(OR(5&gt;$N$725,1&gt;$N$726,((1-1)*$N$725+5)&gt;$N$727),"",IF(INDEX($P$727:$W$736,MOD(((1-1)*$N$725+5)-1,10)+1,INT((((1-1)*$N$725+5)-1)/10)+1)="","",INDEX($P$727:$W$736,MOD(((1-1)*$N$725+5)-1,10)+1,INT((((1-1)*$N$725+5)-1)/10)+1)))))</f>
        <v/>
      </c>
      <c r="I727" s="539">
        <f>IF($N$727="","",IF(OR(ISTEXT($N$725),ISTEXT($N$726),ISTEXT($N$727)),"",IF(OR(6&gt;$N$725,1&gt;$N$726,((1-1)*$N$725+6)&gt;$N$727),"",IF(INDEX($P$727:$W$736,MOD(((1-1)*$N$725+6)-1,10)+1,INT((((1-1)*$N$725+6)-1)/10)+1)="","",INDEX($P$727:$W$736,MOD(((1-1)*$N$725+6)-1,10)+1,INT((((1-1)*$N$725+6)-1)/10)+1)))))</f>
        <v/>
      </c>
      <c r="J727" s="539">
        <f>IF($N$727="","",IF(OR(ISTEXT($N$725),ISTEXT($N$726),ISTEXT($N$727)),"",IF(OR(7&gt;$N$725,1&gt;$N$726,((1-1)*$N$725+7)&gt;$N$727),"",IF(INDEX($P$727:$W$736,MOD(((1-1)*$N$725+7)-1,10)+1,INT((((1-1)*$N$725+7)-1)/10)+1)="","",INDEX($P$727:$W$736,MOD(((1-1)*$N$725+7)-1,10)+1,INT((((1-1)*$N$725+7)-1)/10)+1)))))</f>
        <v/>
      </c>
      <c r="K727" s="539">
        <f>IF($N$727="","",IF(OR(ISTEXT($N$725),ISTEXT($N$726),ISTEXT($N$727)),"",IF(OR(8&gt;$N$725,1&gt;$N$726,((1-1)*$N$725+8)&gt;$N$727),"",IF(INDEX($P$727:$W$736,MOD(((1-1)*$N$725+8)-1,10)+1,INT((((1-1)*$N$725+8)-1)/10)+1)="","",INDEX($P$727:$W$736,MOD(((1-1)*$N$725+8)-1,10)+1,INT((((1-1)*$N$725+8)-1)/10)+1)))))</f>
        <v/>
      </c>
      <c r="L727" s="539">
        <f>IF($N$727="","",IF(OR(ISTEXT($N$725),ISTEXT($N$726),ISTEXT($N$727)),"",IF(OR(9&gt;$N$725,1&gt;$N$726,((1-1)*$N$725+9)&gt;$N$727),"",IF(INDEX($P$727:$W$736,MOD(((1-1)*$N$725+9)-1,10)+1,INT((((1-1)*$N$725+9)-1)/10)+1)="","",INDEX($P$727:$W$736,MOD(((1-1)*$N$725+9)-1,10)+1,INT((((1-1)*$N$725+9)-1)/10)+1)))))</f>
        <v/>
      </c>
      <c r="M727" s="539">
        <f>IF($N$727="","",IF(OR(ISTEXT($N$725),ISTEXT($N$726),ISTEXT($N$727)),"",IF(OR(10&gt;$N$725,1&gt;$N$726,((1-1)*$N$725+10)&gt;$N$727),"",IF(INDEX($P$727:$W$736,MOD(((1-1)*$N$725+10)-1,10)+1,INT((((1-1)*$N$725+10)-1)/10)+1)="","",INDEX($P$727:$W$736,MOD(((1-1)*$N$725+10)-1,10)+1,INT((((1-1)*$N$725+10)-1)/10)+1)))))</f>
        <v/>
      </c>
      <c r="N727" s="534">
        <f>IF(OR(N725="",N726=""),"",IF(OR(ISTEXT(N725),ISTEXT(N726)),"",N725*N726))</f>
        <v/>
      </c>
      <c r="P727" s="540" t="n"/>
      <c r="Q727" s="540" t="n"/>
      <c r="R727" s="540" t="n"/>
      <c r="S727" s="540" t="n"/>
      <c r="T727" s="540" t="n"/>
      <c r="U727" s="540" t="n"/>
      <c r="V727" s="540" t="n"/>
      <c r="W727" s="540" t="n"/>
    </row>
    <row r="728" ht="13.35" customHeight="1" s="162">
      <c r="B728" s="537">
        <f>IF(OR($D$725="",$G$725=""),"",IF($D$725="Round",IF(2=1,"Axis 1 (0°)",IF(2=2,"Axis 2 (90°)","")),IF(ISTEXT($N$726),"",IF(2&gt;$N$726,"",IF(ISTEXT($I$725),"",ROUND((2-0.5)*$I$725/$N$726,1))))))</f>
        <v/>
      </c>
      <c r="C728" s="538" t="n"/>
      <c r="D728" s="539">
        <f>IF($N$727="","",IF(OR(ISTEXT($N$725),ISTEXT($N$726),ISTEXT($N$727)),"",IF(OR(1&gt;$N$725,2&gt;$N$726,((2-1)*$N$725+1)&gt;$N$727),"",IF(INDEX($P$727:$W$736,MOD(((2-1)*$N$725+1)-1,10)+1,INT((((2-1)*$N$725+1)-1)/10)+1)="","",INDEX($P$727:$W$736,MOD(((2-1)*$N$725+1)-1,10)+1,INT((((2-1)*$N$725+1)-1)/10)+1)))))</f>
        <v/>
      </c>
      <c r="E728" s="539">
        <f>IF($N$727="","",IF(OR(ISTEXT($N$725),ISTEXT($N$726),ISTEXT($N$727)),"",IF(OR(2&gt;$N$725,2&gt;$N$726,((2-1)*$N$725+2)&gt;$N$727),"",IF(INDEX($P$727:$W$736,MOD(((2-1)*$N$725+2)-1,10)+1,INT((((2-1)*$N$725+2)-1)/10)+1)="","",INDEX($P$727:$W$736,MOD(((2-1)*$N$725+2)-1,10)+1,INT((((2-1)*$N$725+2)-1)/10)+1)))))</f>
        <v/>
      </c>
      <c r="F728" s="539">
        <f>IF($N$727="","",IF(OR(ISTEXT($N$725),ISTEXT($N$726),ISTEXT($N$727)),"",IF(OR(3&gt;$N$725,2&gt;$N$726,((2-1)*$N$725+3)&gt;$N$727),"",IF(INDEX($P$727:$W$736,MOD(((2-1)*$N$725+3)-1,10)+1,INT((((2-1)*$N$725+3)-1)/10)+1)="","",INDEX($P$727:$W$736,MOD(((2-1)*$N$725+3)-1,10)+1,INT((((2-1)*$N$725+3)-1)/10)+1)))))</f>
        <v/>
      </c>
      <c r="G728" s="539">
        <f>IF($N$727="","",IF(OR(ISTEXT($N$725),ISTEXT($N$726),ISTEXT($N$727)),"",IF(OR(4&gt;$N$725,2&gt;$N$726,((2-1)*$N$725+4)&gt;$N$727),"",IF(INDEX($P$727:$W$736,MOD(((2-1)*$N$725+4)-1,10)+1,INT((((2-1)*$N$725+4)-1)/10)+1)="","",INDEX($P$727:$W$736,MOD(((2-1)*$N$725+4)-1,10)+1,INT((((2-1)*$N$725+4)-1)/10)+1)))))</f>
        <v/>
      </c>
      <c r="H728" s="539">
        <f>IF($N$727="","",IF(OR(ISTEXT($N$725),ISTEXT($N$726),ISTEXT($N$727)),"",IF(OR(5&gt;$N$725,2&gt;$N$726,((2-1)*$N$725+5)&gt;$N$727),"",IF(INDEX($P$727:$W$736,MOD(((2-1)*$N$725+5)-1,10)+1,INT((((2-1)*$N$725+5)-1)/10)+1)="","",INDEX($P$727:$W$736,MOD(((2-1)*$N$725+5)-1,10)+1,INT((((2-1)*$N$725+5)-1)/10)+1)))))</f>
        <v/>
      </c>
      <c r="I728" s="539">
        <f>IF($N$727="","",IF(OR(ISTEXT($N$725),ISTEXT($N$726),ISTEXT($N$727)),"",IF(OR(6&gt;$N$725,2&gt;$N$726,((2-1)*$N$725+6)&gt;$N$727),"",IF(INDEX($P$727:$W$736,MOD(((2-1)*$N$725+6)-1,10)+1,INT((((2-1)*$N$725+6)-1)/10)+1)="","",INDEX($P$727:$W$736,MOD(((2-1)*$N$725+6)-1,10)+1,INT((((2-1)*$N$725+6)-1)/10)+1)))))</f>
        <v/>
      </c>
      <c r="J728" s="539">
        <f>IF($N$727="","",IF(OR(ISTEXT($N$725),ISTEXT($N$726),ISTEXT($N$727)),"",IF(OR(7&gt;$N$725,2&gt;$N$726,((2-1)*$N$725+7)&gt;$N$727),"",IF(INDEX($P$727:$W$736,MOD(((2-1)*$N$725+7)-1,10)+1,INT((((2-1)*$N$725+7)-1)/10)+1)="","",INDEX($P$727:$W$736,MOD(((2-1)*$N$725+7)-1,10)+1,INT((((2-1)*$N$725+7)-1)/10)+1)))))</f>
        <v/>
      </c>
      <c r="K728" s="539">
        <f>IF($N$727="","",IF(OR(ISTEXT($N$725),ISTEXT($N$726),ISTEXT($N$727)),"",IF(OR(8&gt;$N$725,2&gt;$N$726,((2-1)*$N$725+8)&gt;$N$727),"",IF(INDEX($P$727:$W$736,MOD(((2-1)*$N$725+8)-1,10)+1,INT((((2-1)*$N$725+8)-1)/10)+1)="","",INDEX($P$727:$W$736,MOD(((2-1)*$N$725+8)-1,10)+1,INT((((2-1)*$N$725+8)-1)/10)+1)))))</f>
        <v/>
      </c>
      <c r="L728" s="539">
        <f>IF($N$727="","",IF(OR(ISTEXT($N$725),ISTEXT($N$726),ISTEXT($N$727)),"",IF(OR(9&gt;$N$725,2&gt;$N$726,((2-1)*$N$725+9)&gt;$N$727),"",IF(INDEX($P$727:$W$736,MOD(((2-1)*$N$725+9)-1,10)+1,INT((((2-1)*$N$725+9)-1)/10)+1)="","",INDEX($P$727:$W$736,MOD(((2-1)*$N$725+9)-1,10)+1,INT((((2-1)*$N$725+9)-1)/10)+1)))))</f>
        <v/>
      </c>
      <c r="M728" s="539">
        <f>IF($N$727="","",IF(OR(ISTEXT($N$725),ISTEXT($N$726),ISTEXT($N$727)),"",IF(OR(10&gt;$N$725,2&gt;$N$726,((2-1)*$N$725+10)&gt;$N$727),"",IF(INDEX($P$727:$W$736,MOD(((2-1)*$N$725+10)-1,10)+1,INT((((2-1)*$N$725+10)-1)/10)+1)="","",INDEX($P$727:$W$736,MOD(((2-1)*$N$725+10)-1,10)+1,INT((((2-1)*$N$725+10)-1)/10)+1)))))</f>
        <v/>
      </c>
      <c r="P728" s="540" t="n"/>
      <c r="Q728" s="540" t="n"/>
      <c r="R728" s="540" t="n"/>
      <c r="S728" s="540" t="n"/>
      <c r="T728" s="540" t="n"/>
      <c r="U728" s="540" t="n"/>
      <c r="V728" s="540" t="n"/>
      <c r="W728" s="540" t="n"/>
    </row>
    <row r="729" ht="13.35" customHeight="1" s="162">
      <c r="B729" s="537">
        <f>IF(OR($D$725="",$G$725=""),"",IF($D$725="Round",IF(3=1,"Axis 1 (0°)",IF(3=2,"Axis 2 (90°)","")),IF(ISTEXT($N$726),"",IF(3&gt;$N$726,"",IF(ISTEXT($I$725),"",ROUND((3-0.5)*$I$725/$N$726,1))))))</f>
        <v/>
      </c>
      <c r="C729" s="538" t="n"/>
      <c r="D729" s="539">
        <f>IF($N$727="","",IF(OR(ISTEXT($N$725),ISTEXT($N$726),ISTEXT($N$727)),"",IF(OR(1&gt;$N$725,3&gt;$N$726,((3-1)*$N$725+1)&gt;$N$727),"",IF(INDEX($P$727:$W$736,MOD(((3-1)*$N$725+1)-1,10)+1,INT((((3-1)*$N$725+1)-1)/10)+1)="","",INDEX($P$727:$W$736,MOD(((3-1)*$N$725+1)-1,10)+1,INT((((3-1)*$N$725+1)-1)/10)+1)))))</f>
        <v/>
      </c>
      <c r="E729" s="539">
        <f>IF($N$727="","",IF(OR(ISTEXT($N$725),ISTEXT($N$726),ISTEXT($N$727)),"",IF(OR(2&gt;$N$725,3&gt;$N$726,((3-1)*$N$725+2)&gt;$N$727),"",IF(INDEX($P$727:$W$736,MOD(((3-1)*$N$725+2)-1,10)+1,INT((((3-1)*$N$725+2)-1)/10)+1)="","",INDEX($P$727:$W$736,MOD(((3-1)*$N$725+2)-1,10)+1,INT((((3-1)*$N$725+2)-1)/10)+1)))))</f>
        <v/>
      </c>
      <c r="F729" s="539">
        <f>IF($N$727="","",IF(OR(ISTEXT($N$725),ISTEXT($N$726),ISTEXT($N$727)),"",IF(OR(3&gt;$N$725,3&gt;$N$726,((3-1)*$N$725+3)&gt;$N$727),"",IF(INDEX($P$727:$W$736,MOD(((3-1)*$N$725+3)-1,10)+1,INT((((3-1)*$N$725+3)-1)/10)+1)="","",INDEX($P$727:$W$736,MOD(((3-1)*$N$725+3)-1,10)+1,INT((((3-1)*$N$725+3)-1)/10)+1)))))</f>
        <v/>
      </c>
      <c r="G729" s="539">
        <f>IF($N$727="","",IF(OR(ISTEXT($N$725),ISTEXT($N$726),ISTEXT($N$727)),"",IF(OR(4&gt;$N$725,3&gt;$N$726,((3-1)*$N$725+4)&gt;$N$727),"",IF(INDEX($P$727:$W$736,MOD(((3-1)*$N$725+4)-1,10)+1,INT((((3-1)*$N$725+4)-1)/10)+1)="","",INDEX($P$727:$W$736,MOD(((3-1)*$N$725+4)-1,10)+1,INT((((3-1)*$N$725+4)-1)/10)+1)))))</f>
        <v/>
      </c>
      <c r="H729" s="539">
        <f>IF($N$727="","",IF(OR(ISTEXT($N$725),ISTEXT($N$726),ISTEXT($N$727)),"",IF(OR(5&gt;$N$725,3&gt;$N$726,((3-1)*$N$725+5)&gt;$N$727),"",IF(INDEX($P$727:$W$736,MOD(((3-1)*$N$725+5)-1,10)+1,INT((((3-1)*$N$725+5)-1)/10)+1)="","",INDEX($P$727:$W$736,MOD(((3-1)*$N$725+5)-1,10)+1,INT((((3-1)*$N$725+5)-1)/10)+1)))))</f>
        <v/>
      </c>
      <c r="I729" s="539">
        <f>IF($N$727="","",IF(OR(ISTEXT($N$725),ISTEXT($N$726),ISTEXT($N$727)),"",IF(OR(6&gt;$N$725,3&gt;$N$726,((3-1)*$N$725+6)&gt;$N$727),"",IF(INDEX($P$727:$W$736,MOD(((3-1)*$N$725+6)-1,10)+1,INT((((3-1)*$N$725+6)-1)/10)+1)="","",INDEX($P$727:$W$736,MOD(((3-1)*$N$725+6)-1,10)+1,INT((((3-1)*$N$725+6)-1)/10)+1)))))</f>
        <v/>
      </c>
      <c r="J729" s="539">
        <f>IF($N$727="","",IF(OR(ISTEXT($N$725),ISTEXT($N$726),ISTEXT($N$727)),"",IF(OR(7&gt;$N$725,3&gt;$N$726,((3-1)*$N$725+7)&gt;$N$727),"",IF(INDEX($P$727:$W$736,MOD(((3-1)*$N$725+7)-1,10)+1,INT((((3-1)*$N$725+7)-1)/10)+1)="","",INDEX($P$727:$W$736,MOD(((3-1)*$N$725+7)-1,10)+1,INT((((3-1)*$N$725+7)-1)/10)+1)))))</f>
        <v/>
      </c>
      <c r="K729" s="539">
        <f>IF($N$727="","",IF(OR(ISTEXT($N$725),ISTEXT($N$726),ISTEXT($N$727)),"",IF(OR(8&gt;$N$725,3&gt;$N$726,((3-1)*$N$725+8)&gt;$N$727),"",IF(INDEX($P$727:$W$736,MOD(((3-1)*$N$725+8)-1,10)+1,INT((((3-1)*$N$725+8)-1)/10)+1)="","",INDEX($P$727:$W$736,MOD(((3-1)*$N$725+8)-1,10)+1,INT((((3-1)*$N$725+8)-1)/10)+1)))))</f>
        <v/>
      </c>
      <c r="L729" s="539">
        <f>IF($N$727="","",IF(OR(ISTEXT($N$725),ISTEXT($N$726),ISTEXT($N$727)),"",IF(OR(9&gt;$N$725,3&gt;$N$726,((3-1)*$N$725+9)&gt;$N$727),"",IF(INDEX($P$727:$W$736,MOD(((3-1)*$N$725+9)-1,10)+1,INT((((3-1)*$N$725+9)-1)/10)+1)="","",INDEX($P$727:$W$736,MOD(((3-1)*$N$725+9)-1,10)+1,INT((((3-1)*$N$725+9)-1)/10)+1)))))</f>
        <v/>
      </c>
      <c r="M729" s="539">
        <f>IF($N$727="","",IF(OR(ISTEXT($N$725),ISTEXT($N$726),ISTEXT($N$727)),"",IF(OR(10&gt;$N$725,3&gt;$N$726,((3-1)*$N$725+10)&gt;$N$727),"",IF(INDEX($P$727:$W$736,MOD(((3-1)*$N$725+10)-1,10)+1,INT((((3-1)*$N$725+10)-1)/10)+1)="","",INDEX($P$727:$W$736,MOD(((3-1)*$N$725+10)-1,10)+1,INT((((3-1)*$N$725+10)-1)/10)+1)))))</f>
        <v/>
      </c>
      <c r="P729" s="540" t="n"/>
      <c r="Q729" s="540" t="n"/>
      <c r="R729" s="540" t="n"/>
      <c r="S729" s="540" t="n"/>
      <c r="T729" s="540" t="n"/>
      <c r="U729" s="540" t="n"/>
      <c r="V729" s="540" t="n"/>
      <c r="W729" s="540" t="n"/>
    </row>
    <row r="730" ht="13.35" customHeight="1" s="162">
      <c r="B730" s="537">
        <f>IF(OR($D$725="",$G$725=""),"",IF($D$725="Round",IF(4=1,"Axis 1 (0°)",IF(4=2,"Axis 2 (90°)","")),IF(ISTEXT($N$726),"",IF(4&gt;$N$726,"",IF(ISTEXT($I$725),"",ROUND((4-0.5)*$I$725/$N$726,1))))))</f>
        <v/>
      </c>
      <c r="C730" s="538" t="n"/>
      <c r="D730" s="539">
        <f>IF($N$727="","",IF(OR(ISTEXT($N$725),ISTEXT($N$726),ISTEXT($N$727)),"",IF(OR(1&gt;$N$725,4&gt;$N$726,((4-1)*$N$725+1)&gt;$N$727),"",IF(INDEX($P$727:$W$736,MOD(((4-1)*$N$725+1)-1,10)+1,INT((((4-1)*$N$725+1)-1)/10)+1)="","",INDEX($P$727:$W$736,MOD(((4-1)*$N$725+1)-1,10)+1,INT((((4-1)*$N$725+1)-1)/10)+1)))))</f>
        <v/>
      </c>
      <c r="E730" s="539">
        <f>IF($N$727="","",IF(OR(ISTEXT($N$725),ISTEXT($N$726),ISTEXT($N$727)),"",IF(OR(2&gt;$N$725,4&gt;$N$726,((4-1)*$N$725+2)&gt;$N$727),"",IF(INDEX($P$727:$W$736,MOD(((4-1)*$N$725+2)-1,10)+1,INT((((4-1)*$N$725+2)-1)/10)+1)="","",INDEX($P$727:$W$736,MOD(((4-1)*$N$725+2)-1,10)+1,INT((((4-1)*$N$725+2)-1)/10)+1)))))</f>
        <v/>
      </c>
      <c r="F730" s="539">
        <f>IF($N$727="","",IF(OR(ISTEXT($N$725),ISTEXT($N$726),ISTEXT($N$727)),"",IF(OR(3&gt;$N$725,4&gt;$N$726,((4-1)*$N$725+3)&gt;$N$727),"",IF(INDEX($P$727:$W$736,MOD(((4-1)*$N$725+3)-1,10)+1,INT((((4-1)*$N$725+3)-1)/10)+1)="","",INDEX($P$727:$W$736,MOD(((4-1)*$N$725+3)-1,10)+1,INT((((4-1)*$N$725+3)-1)/10)+1)))))</f>
        <v/>
      </c>
      <c r="G730" s="539">
        <f>IF($N$727="","",IF(OR(ISTEXT($N$725),ISTEXT($N$726),ISTEXT($N$727)),"",IF(OR(4&gt;$N$725,4&gt;$N$726,((4-1)*$N$725+4)&gt;$N$727),"",IF(INDEX($P$727:$W$736,MOD(((4-1)*$N$725+4)-1,10)+1,INT((((4-1)*$N$725+4)-1)/10)+1)="","",INDEX($P$727:$W$736,MOD(((4-1)*$N$725+4)-1,10)+1,INT((((4-1)*$N$725+4)-1)/10)+1)))))</f>
        <v/>
      </c>
      <c r="H730" s="539">
        <f>IF($N$727="","",IF(OR(ISTEXT($N$725),ISTEXT($N$726),ISTEXT($N$727)),"",IF(OR(5&gt;$N$725,4&gt;$N$726,((4-1)*$N$725+5)&gt;$N$727),"",IF(INDEX($P$727:$W$736,MOD(((4-1)*$N$725+5)-1,10)+1,INT((((4-1)*$N$725+5)-1)/10)+1)="","",INDEX($P$727:$W$736,MOD(((4-1)*$N$725+5)-1,10)+1,INT((((4-1)*$N$725+5)-1)/10)+1)))))</f>
        <v/>
      </c>
      <c r="I730" s="539">
        <f>IF($N$727="","",IF(OR(ISTEXT($N$725),ISTEXT($N$726),ISTEXT($N$727)),"",IF(OR(6&gt;$N$725,4&gt;$N$726,((4-1)*$N$725+6)&gt;$N$727),"",IF(INDEX($P$727:$W$736,MOD(((4-1)*$N$725+6)-1,10)+1,INT((((4-1)*$N$725+6)-1)/10)+1)="","",INDEX($P$727:$W$736,MOD(((4-1)*$N$725+6)-1,10)+1,INT((((4-1)*$N$725+6)-1)/10)+1)))))</f>
        <v/>
      </c>
      <c r="J730" s="539">
        <f>IF($N$727="","",IF(OR(ISTEXT($N$725),ISTEXT($N$726),ISTEXT($N$727)),"",IF(OR(7&gt;$N$725,4&gt;$N$726,((4-1)*$N$725+7)&gt;$N$727),"",IF(INDEX($P$727:$W$736,MOD(((4-1)*$N$725+7)-1,10)+1,INT((((4-1)*$N$725+7)-1)/10)+1)="","",INDEX($P$727:$W$736,MOD(((4-1)*$N$725+7)-1,10)+1,INT((((4-1)*$N$725+7)-1)/10)+1)))))</f>
        <v/>
      </c>
      <c r="K730" s="539">
        <f>IF($N$727="","",IF(OR(ISTEXT($N$725),ISTEXT($N$726),ISTEXT($N$727)),"",IF(OR(8&gt;$N$725,4&gt;$N$726,((4-1)*$N$725+8)&gt;$N$727),"",IF(INDEX($P$727:$W$736,MOD(((4-1)*$N$725+8)-1,10)+1,INT((((4-1)*$N$725+8)-1)/10)+1)="","",INDEX($P$727:$W$736,MOD(((4-1)*$N$725+8)-1,10)+1,INT((((4-1)*$N$725+8)-1)/10)+1)))))</f>
        <v/>
      </c>
      <c r="L730" s="539">
        <f>IF($N$727="","",IF(OR(ISTEXT($N$725),ISTEXT($N$726),ISTEXT($N$727)),"",IF(OR(9&gt;$N$725,4&gt;$N$726,((4-1)*$N$725+9)&gt;$N$727),"",IF(INDEX($P$727:$W$736,MOD(((4-1)*$N$725+9)-1,10)+1,INT((((4-1)*$N$725+9)-1)/10)+1)="","",INDEX($P$727:$W$736,MOD(((4-1)*$N$725+9)-1,10)+1,INT((((4-1)*$N$725+9)-1)/10)+1)))))</f>
        <v/>
      </c>
      <c r="M730" s="539">
        <f>IF($N$727="","",IF(OR(ISTEXT($N$725),ISTEXT($N$726),ISTEXT($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IF(OR($D$725="",$G$725=""),"",IF($D$725="Round",IF(5=1,"Axis 1 (0°)",IF(5=2,"Axis 2 (90°)","")),IF(ISTEXT($N$726),"",IF(5&gt;$N$726,"",IF(ISTEXT($I$725),"",ROUND((5-0.5)*$I$725/$N$726,1))))))</f>
        <v/>
      </c>
      <c r="C731" s="538" t="n"/>
      <c r="D731" s="539">
        <f>IF($N$727="","",IF(OR(ISTEXT($N$725),ISTEXT($N$726),ISTEXT($N$727)),"",IF(OR(1&gt;$N$725,5&gt;$N$726,((5-1)*$N$725+1)&gt;$N$727),"",IF(INDEX($P$727:$W$736,MOD(((5-1)*$N$725+1)-1,10)+1,INT((((5-1)*$N$725+1)-1)/10)+1)="","",INDEX($P$727:$W$736,MOD(((5-1)*$N$725+1)-1,10)+1,INT((((5-1)*$N$725+1)-1)/10)+1)))))</f>
        <v/>
      </c>
      <c r="E731" s="539">
        <f>IF($N$727="","",IF(OR(ISTEXT($N$725),ISTEXT($N$726),ISTEXT($N$727)),"",IF(OR(2&gt;$N$725,5&gt;$N$726,((5-1)*$N$725+2)&gt;$N$727),"",IF(INDEX($P$727:$W$736,MOD(((5-1)*$N$725+2)-1,10)+1,INT((((5-1)*$N$725+2)-1)/10)+1)="","",INDEX($P$727:$W$736,MOD(((5-1)*$N$725+2)-1,10)+1,INT((((5-1)*$N$725+2)-1)/10)+1)))))</f>
        <v/>
      </c>
      <c r="F731" s="539">
        <f>IF($N$727="","",IF(OR(ISTEXT($N$725),ISTEXT($N$726),ISTEXT($N$727)),"",IF(OR(3&gt;$N$725,5&gt;$N$726,((5-1)*$N$725+3)&gt;$N$727),"",IF(INDEX($P$727:$W$736,MOD(((5-1)*$N$725+3)-1,10)+1,INT((((5-1)*$N$725+3)-1)/10)+1)="","",INDEX($P$727:$W$736,MOD(((5-1)*$N$725+3)-1,10)+1,INT((((5-1)*$N$725+3)-1)/10)+1)))))</f>
        <v/>
      </c>
      <c r="G731" s="539">
        <f>IF($N$727="","",IF(OR(ISTEXT($N$725),ISTEXT($N$726),ISTEXT($N$727)),"",IF(OR(4&gt;$N$725,5&gt;$N$726,((5-1)*$N$725+4)&gt;$N$727),"",IF(INDEX($P$727:$W$736,MOD(((5-1)*$N$725+4)-1,10)+1,INT((((5-1)*$N$725+4)-1)/10)+1)="","",INDEX($P$727:$W$736,MOD(((5-1)*$N$725+4)-1,10)+1,INT((((5-1)*$N$725+4)-1)/10)+1)))))</f>
        <v/>
      </c>
      <c r="H731" s="539">
        <f>IF($N$727="","",IF(OR(ISTEXT($N$725),ISTEXT($N$726),ISTEXT($N$727)),"",IF(OR(5&gt;$N$725,5&gt;$N$726,((5-1)*$N$725+5)&gt;$N$727),"",IF(INDEX($P$727:$W$736,MOD(((5-1)*$N$725+5)-1,10)+1,INT((((5-1)*$N$725+5)-1)/10)+1)="","",INDEX($P$727:$W$736,MOD(((5-1)*$N$725+5)-1,10)+1,INT((((5-1)*$N$725+5)-1)/10)+1)))))</f>
        <v/>
      </c>
      <c r="I731" s="539">
        <f>IF($N$727="","",IF(OR(ISTEXT($N$725),ISTEXT($N$726),ISTEXT($N$727)),"",IF(OR(6&gt;$N$725,5&gt;$N$726,((5-1)*$N$725+6)&gt;$N$727),"",IF(INDEX($P$727:$W$736,MOD(((5-1)*$N$725+6)-1,10)+1,INT((((5-1)*$N$725+6)-1)/10)+1)="","",INDEX($P$727:$W$736,MOD(((5-1)*$N$725+6)-1,10)+1,INT((((5-1)*$N$725+6)-1)/10)+1)))))</f>
        <v/>
      </c>
      <c r="J731" s="539">
        <f>IF($N$727="","",IF(OR(ISTEXT($N$725),ISTEXT($N$726),ISTEXT($N$727)),"",IF(OR(7&gt;$N$725,5&gt;$N$726,((5-1)*$N$725+7)&gt;$N$727),"",IF(INDEX($P$727:$W$736,MOD(((5-1)*$N$725+7)-1,10)+1,INT((((5-1)*$N$725+7)-1)/10)+1)="","",INDEX($P$727:$W$736,MOD(((5-1)*$N$725+7)-1,10)+1,INT((((5-1)*$N$725+7)-1)/10)+1)))))</f>
        <v/>
      </c>
      <c r="K731" s="539">
        <f>IF($N$727="","",IF(OR(ISTEXT($N$725),ISTEXT($N$726),ISTEXT($N$727)),"",IF(OR(8&gt;$N$725,5&gt;$N$726,((5-1)*$N$725+8)&gt;$N$727),"",IF(INDEX($P$727:$W$736,MOD(((5-1)*$N$725+8)-1,10)+1,INT((((5-1)*$N$725+8)-1)/10)+1)="","",INDEX($P$727:$W$736,MOD(((5-1)*$N$725+8)-1,10)+1,INT((((5-1)*$N$725+8)-1)/10)+1)))))</f>
        <v/>
      </c>
      <c r="L731" s="539">
        <f>IF($N$727="","",IF(OR(ISTEXT($N$725),ISTEXT($N$726),ISTEXT($N$727)),"",IF(OR(9&gt;$N$725,5&gt;$N$726,((5-1)*$N$725+9)&gt;$N$727),"",IF(INDEX($P$727:$W$736,MOD(((5-1)*$N$725+9)-1,10)+1,INT((((5-1)*$N$725+9)-1)/10)+1)="","",INDEX($P$727:$W$736,MOD(((5-1)*$N$725+9)-1,10)+1,INT((((5-1)*$N$725+9)-1)/10)+1)))))</f>
        <v/>
      </c>
      <c r="M731" s="539">
        <f>IF($N$727="","",IF(OR(ISTEXT($N$725),ISTEXT($N$726),ISTEXT($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IF(OR($D$725="",$G$725=""),"",IF($D$725="Round",IF(6=1,"Axis 1 (0°)",IF(6=2,"Axis 2 (90°)","")),IF(ISTEXT($N$726),"",IF(6&gt;$N$726,"",IF(ISTEXT($I$725),"",ROUND((6-0.5)*$I$725/$N$726,1))))))</f>
        <v/>
      </c>
      <c r="C732" s="538" t="n"/>
      <c r="D732" s="539">
        <f>IF($N$727="","",IF(OR(ISTEXT($N$725),ISTEXT($N$726),ISTEXT($N$727)),"",IF(OR(1&gt;$N$725,6&gt;$N$726,((6-1)*$N$725+1)&gt;$N$727),"",IF(INDEX($P$727:$W$736,MOD(((6-1)*$N$725+1)-1,10)+1,INT((((6-1)*$N$725+1)-1)/10)+1)="","",INDEX($P$727:$W$736,MOD(((6-1)*$N$725+1)-1,10)+1,INT((((6-1)*$N$725+1)-1)/10)+1)))))</f>
        <v/>
      </c>
      <c r="E732" s="539">
        <f>IF($N$727="","",IF(OR(ISTEXT($N$725),ISTEXT($N$726),ISTEXT($N$727)),"",IF(OR(2&gt;$N$725,6&gt;$N$726,((6-1)*$N$725+2)&gt;$N$727),"",IF(INDEX($P$727:$W$736,MOD(((6-1)*$N$725+2)-1,10)+1,INT((((6-1)*$N$725+2)-1)/10)+1)="","",INDEX($P$727:$W$736,MOD(((6-1)*$N$725+2)-1,10)+1,INT((((6-1)*$N$725+2)-1)/10)+1)))))</f>
        <v/>
      </c>
      <c r="F732" s="539">
        <f>IF($N$727="","",IF(OR(ISTEXT($N$725),ISTEXT($N$726),ISTEXT($N$727)),"",IF(OR(3&gt;$N$725,6&gt;$N$726,((6-1)*$N$725+3)&gt;$N$727),"",IF(INDEX($P$727:$W$736,MOD(((6-1)*$N$725+3)-1,10)+1,INT((((6-1)*$N$725+3)-1)/10)+1)="","",INDEX($P$727:$W$736,MOD(((6-1)*$N$725+3)-1,10)+1,INT((((6-1)*$N$725+3)-1)/10)+1)))))</f>
        <v/>
      </c>
      <c r="G732" s="539">
        <f>IF($N$727="","",IF(OR(ISTEXT($N$725),ISTEXT($N$726),ISTEXT($N$727)),"",IF(OR(4&gt;$N$725,6&gt;$N$726,((6-1)*$N$725+4)&gt;$N$727),"",IF(INDEX($P$727:$W$736,MOD(((6-1)*$N$725+4)-1,10)+1,INT((((6-1)*$N$725+4)-1)/10)+1)="","",INDEX($P$727:$W$736,MOD(((6-1)*$N$725+4)-1,10)+1,INT((((6-1)*$N$725+4)-1)/10)+1)))))</f>
        <v/>
      </c>
      <c r="H732" s="539">
        <f>IF($N$727="","",IF(OR(ISTEXT($N$725),ISTEXT($N$726),ISTEXT($N$727)),"",IF(OR(5&gt;$N$725,6&gt;$N$726,((6-1)*$N$725+5)&gt;$N$727),"",IF(INDEX($P$727:$W$736,MOD(((6-1)*$N$725+5)-1,10)+1,INT((((6-1)*$N$725+5)-1)/10)+1)="","",INDEX($P$727:$W$736,MOD(((6-1)*$N$725+5)-1,10)+1,INT((((6-1)*$N$725+5)-1)/10)+1)))))</f>
        <v/>
      </c>
      <c r="I732" s="539">
        <f>IF($N$727="","",IF(OR(ISTEXT($N$725),ISTEXT($N$726),ISTEXT($N$727)),"",IF(OR(6&gt;$N$725,6&gt;$N$726,((6-1)*$N$725+6)&gt;$N$727),"",IF(INDEX($P$727:$W$736,MOD(((6-1)*$N$725+6)-1,10)+1,INT((((6-1)*$N$725+6)-1)/10)+1)="","",INDEX($P$727:$W$736,MOD(((6-1)*$N$725+6)-1,10)+1,INT((((6-1)*$N$725+6)-1)/10)+1)))))</f>
        <v/>
      </c>
      <c r="J732" s="539">
        <f>IF($N$727="","",IF(OR(ISTEXT($N$725),ISTEXT($N$726),ISTEXT($N$727)),"",IF(OR(7&gt;$N$725,6&gt;$N$726,((6-1)*$N$725+7)&gt;$N$727),"",IF(INDEX($P$727:$W$736,MOD(((6-1)*$N$725+7)-1,10)+1,INT((((6-1)*$N$725+7)-1)/10)+1)="","",INDEX($P$727:$W$736,MOD(((6-1)*$N$725+7)-1,10)+1,INT((((6-1)*$N$725+7)-1)/10)+1)))))</f>
        <v/>
      </c>
      <c r="K732" s="539">
        <f>IF($N$727="","",IF(OR(ISTEXT($N$725),ISTEXT($N$726),ISTEXT($N$727)),"",IF(OR(8&gt;$N$725,6&gt;$N$726,((6-1)*$N$725+8)&gt;$N$727),"",IF(INDEX($P$727:$W$736,MOD(((6-1)*$N$725+8)-1,10)+1,INT((((6-1)*$N$725+8)-1)/10)+1)="","",INDEX($P$727:$W$736,MOD(((6-1)*$N$725+8)-1,10)+1,INT((((6-1)*$N$725+8)-1)/10)+1)))))</f>
        <v/>
      </c>
      <c r="L732" s="539">
        <f>IF($N$727="","",IF(OR(ISTEXT($N$725),ISTEXT($N$726),ISTEXT($N$727)),"",IF(OR(9&gt;$N$725,6&gt;$N$726,((6-1)*$N$725+9)&gt;$N$727),"",IF(INDEX($P$727:$W$736,MOD(((6-1)*$N$725+9)-1,10)+1,INT((((6-1)*$N$725+9)-1)/10)+1)="","",INDEX($P$727:$W$736,MOD(((6-1)*$N$725+9)-1,10)+1,INT((((6-1)*$N$725+9)-1)/10)+1)))))</f>
        <v/>
      </c>
      <c r="M732" s="539">
        <f>IF($N$727="","",IF(OR(ISTEXT($N$725),ISTEXT($N$726),ISTEXT($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IF(OR($D$725="",$G$725=""),"",IF($D$725="Round",IF(7=1,"Axis 1 (0°)",IF(7=2,"Axis 2 (90°)","")),IF(ISTEXT($N$726),"",IF(7&gt;$N$726,"",IF(ISTEXT($I$725),"",ROUND((7-0.5)*$I$725/$N$726,1))))))</f>
        <v/>
      </c>
      <c r="C733" s="538" t="n"/>
      <c r="D733" s="539">
        <f>IF($N$727="","",IF(OR(ISTEXT($N$725),ISTEXT($N$726),ISTEXT($N$727)),"",IF(OR(1&gt;$N$725,7&gt;$N$726,((7-1)*$N$725+1)&gt;$N$727),"",IF(INDEX($P$727:$W$736,MOD(((7-1)*$N$725+1)-1,10)+1,INT((((7-1)*$N$725+1)-1)/10)+1)="","",INDEX($P$727:$W$736,MOD(((7-1)*$N$725+1)-1,10)+1,INT((((7-1)*$N$725+1)-1)/10)+1)))))</f>
        <v/>
      </c>
      <c r="E733" s="539">
        <f>IF($N$727="","",IF(OR(ISTEXT($N$725),ISTEXT($N$726),ISTEXT($N$727)),"",IF(OR(2&gt;$N$725,7&gt;$N$726,((7-1)*$N$725+2)&gt;$N$727),"",IF(INDEX($P$727:$W$736,MOD(((7-1)*$N$725+2)-1,10)+1,INT((((7-1)*$N$725+2)-1)/10)+1)="","",INDEX($P$727:$W$736,MOD(((7-1)*$N$725+2)-1,10)+1,INT((((7-1)*$N$725+2)-1)/10)+1)))))</f>
        <v/>
      </c>
      <c r="F733" s="539">
        <f>IF($N$727="","",IF(OR(ISTEXT($N$725),ISTEXT($N$726),ISTEXT($N$727)),"",IF(OR(3&gt;$N$725,7&gt;$N$726,((7-1)*$N$725+3)&gt;$N$727),"",IF(INDEX($P$727:$W$736,MOD(((7-1)*$N$725+3)-1,10)+1,INT((((7-1)*$N$725+3)-1)/10)+1)="","",INDEX($P$727:$W$736,MOD(((7-1)*$N$725+3)-1,10)+1,INT((((7-1)*$N$725+3)-1)/10)+1)))))</f>
        <v/>
      </c>
      <c r="G733" s="539">
        <f>IF($N$727="","",IF(OR(ISTEXT($N$725),ISTEXT($N$726),ISTEXT($N$727)),"",IF(OR(4&gt;$N$725,7&gt;$N$726,((7-1)*$N$725+4)&gt;$N$727),"",IF(INDEX($P$727:$W$736,MOD(((7-1)*$N$725+4)-1,10)+1,INT((((7-1)*$N$725+4)-1)/10)+1)="","",INDEX($P$727:$W$736,MOD(((7-1)*$N$725+4)-1,10)+1,INT((((7-1)*$N$725+4)-1)/10)+1)))))</f>
        <v/>
      </c>
      <c r="H733" s="539">
        <f>IF($N$727="","",IF(OR(ISTEXT($N$725),ISTEXT($N$726),ISTEXT($N$727)),"",IF(OR(5&gt;$N$725,7&gt;$N$726,((7-1)*$N$725+5)&gt;$N$727),"",IF(INDEX($P$727:$W$736,MOD(((7-1)*$N$725+5)-1,10)+1,INT((((7-1)*$N$725+5)-1)/10)+1)="","",INDEX($P$727:$W$736,MOD(((7-1)*$N$725+5)-1,10)+1,INT((((7-1)*$N$725+5)-1)/10)+1)))))</f>
        <v/>
      </c>
      <c r="I733" s="539">
        <f>IF($N$727="","",IF(OR(ISTEXT($N$725),ISTEXT($N$726),ISTEXT($N$727)),"",IF(OR(6&gt;$N$725,7&gt;$N$726,((7-1)*$N$725+6)&gt;$N$727),"",IF(INDEX($P$727:$W$736,MOD(((7-1)*$N$725+6)-1,10)+1,INT((((7-1)*$N$725+6)-1)/10)+1)="","",INDEX($P$727:$W$736,MOD(((7-1)*$N$725+6)-1,10)+1,INT((((7-1)*$N$725+6)-1)/10)+1)))))</f>
        <v/>
      </c>
      <c r="J733" s="539">
        <f>IF($N$727="","",IF(OR(ISTEXT($N$725),ISTEXT($N$726),ISTEXT($N$727)),"",IF(OR(7&gt;$N$725,7&gt;$N$726,((7-1)*$N$725+7)&gt;$N$727),"",IF(INDEX($P$727:$W$736,MOD(((7-1)*$N$725+7)-1,10)+1,INT((((7-1)*$N$725+7)-1)/10)+1)="","",INDEX($P$727:$W$736,MOD(((7-1)*$N$725+7)-1,10)+1,INT((((7-1)*$N$725+7)-1)/10)+1)))))</f>
        <v/>
      </c>
      <c r="K733" s="539">
        <f>IF($N$727="","",IF(OR(ISTEXT($N$725),ISTEXT($N$726),ISTEXT($N$727)),"",IF(OR(8&gt;$N$725,7&gt;$N$726,((7-1)*$N$725+8)&gt;$N$727),"",IF(INDEX($P$727:$W$736,MOD(((7-1)*$N$725+8)-1,10)+1,INT((((7-1)*$N$725+8)-1)/10)+1)="","",INDEX($P$727:$W$736,MOD(((7-1)*$N$725+8)-1,10)+1,INT((((7-1)*$N$725+8)-1)/10)+1)))))</f>
        <v/>
      </c>
      <c r="L733" s="539">
        <f>IF($N$727="","",IF(OR(ISTEXT($N$725),ISTEXT($N$726),ISTEXT($N$727)),"",IF(OR(9&gt;$N$725,7&gt;$N$726,((7-1)*$N$725+9)&gt;$N$727),"",IF(INDEX($P$727:$W$736,MOD(((7-1)*$N$725+9)-1,10)+1,INT((((7-1)*$N$725+9)-1)/10)+1)="","",INDEX($P$727:$W$736,MOD(((7-1)*$N$725+9)-1,10)+1,INT((((7-1)*$N$725+9)-1)/10)+1)))))</f>
        <v/>
      </c>
      <c r="M733" s="539">
        <f>IF($N$727="","",IF(OR(ISTEXT($N$725),ISTEXT($N$726),ISTEXT($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IF(OR($D$725="",$G$725=""),"",IF($D$725="Round",IF(8=1,"Axis 1 (0°)",IF(8=2,"Axis 2 (90°)","")),IF(ISTEXT($N$726),"",IF(8&gt;$N$726,"",IF(ISTEXT($I$725),"",ROUND((8-0.5)*$I$725/$N$726,1))))))</f>
        <v/>
      </c>
      <c r="C734" s="538" t="n"/>
      <c r="D734" s="539">
        <f>IF($N$727="","",IF(OR(ISTEXT($N$725),ISTEXT($N$726),ISTEXT($N$727)),"",IF(OR(1&gt;$N$725,8&gt;$N$726,((8-1)*$N$725+1)&gt;$N$727),"",IF(INDEX($P$727:$W$736,MOD(((8-1)*$N$725+1)-1,10)+1,INT((((8-1)*$N$725+1)-1)/10)+1)="","",INDEX($P$727:$W$736,MOD(((8-1)*$N$725+1)-1,10)+1,INT((((8-1)*$N$725+1)-1)/10)+1)))))</f>
        <v/>
      </c>
      <c r="E734" s="539">
        <f>IF($N$727="","",IF(OR(ISTEXT($N$725),ISTEXT($N$726),ISTEXT($N$727)),"",IF(OR(2&gt;$N$725,8&gt;$N$726,((8-1)*$N$725+2)&gt;$N$727),"",IF(INDEX($P$727:$W$736,MOD(((8-1)*$N$725+2)-1,10)+1,INT((((8-1)*$N$725+2)-1)/10)+1)="","",INDEX($P$727:$W$736,MOD(((8-1)*$N$725+2)-1,10)+1,INT((((8-1)*$N$725+2)-1)/10)+1)))))</f>
        <v/>
      </c>
      <c r="F734" s="539">
        <f>IF($N$727="","",IF(OR(ISTEXT($N$725),ISTEXT($N$726),ISTEXT($N$727)),"",IF(OR(3&gt;$N$725,8&gt;$N$726,((8-1)*$N$725+3)&gt;$N$727),"",IF(INDEX($P$727:$W$736,MOD(((8-1)*$N$725+3)-1,10)+1,INT((((8-1)*$N$725+3)-1)/10)+1)="","",INDEX($P$727:$W$736,MOD(((8-1)*$N$725+3)-1,10)+1,INT((((8-1)*$N$725+3)-1)/10)+1)))))</f>
        <v/>
      </c>
      <c r="G734" s="539">
        <f>IF($N$727="","",IF(OR(ISTEXT($N$725),ISTEXT($N$726),ISTEXT($N$727)),"",IF(OR(4&gt;$N$725,8&gt;$N$726,((8-1)*$N$725+4)&gt;$N$727),"",IF(INDEX($P$727:$W$736,MOD(((8-1)*$N$725+4)-1,10)+1,INT((((8-1)*$N$725+4)-1)/10)+1)="","",INDEX($P$727:$W$736,MOD(((8-1)*$N$725+4)-1,10)+1,INT((((8-1)*$N$725+4)-1)/10)+1)))))</f>
        <v/>
      </c>
      <c r="H734" s="539">
        <f>IF($N$727="","",IF(OR(ISTEXT($N$725),ISTEXT($N$726),ISTEXT($N$727)),"",IF(OR(5&gt;$N$725,8&gt;$N$726,((8-1)*$N$725+5)&gt;$N$727),"",IF(INDEX($P$727:$W$736,MOD(((8-1)*$N$725+5)-1,10)+1,INT((((8-1)*$N$725+5)-1)/10)+1)="","",INDEX($P$727:$W$736,MOD(((8-1)*$N$725+5)-1,10)+1,INT((((8-1)*$N$725+5)-1)/10)+1)))))</f>
        <v/>
      </c>
      <c r="I734" s="539">
        <f>IF($N$727="","",IF(OR(ISTEXT($N$725),ISTEXT($N$726),ISTEXT($N$727)),"",IF(OR(6&gt;$N$725,8&gt;$N$726,((8-1)*$N$725+6)&gt;$N$727),"",IF(INDEX($P$727:$W$736,MOD(((8-1)*$N$725+6)-1,10)+1,INT((((8-1)*$N$725+6)-1)/10)+1)="","",INDEX($P$727:$W$736,MOD(((8-1)*$N$725+6)-1,10)+1,INT((((8-1)*$N$725+6)-1)/10)+1)))))</f>
        <v/>
      </c>
      <c r="J734" s="539">
        <f>IF($N$727="","",IF(OR(ISTEXT($N$725),ISTEXT($N$726),ISTEXT($N$727)),"",IF(OR(7&gt;$N$725,8&gt;$N$726,((8-1)*$N$725+7)&gt;$N$727),"",IF(INDEX($P$727:$W$736,MOD(((8-1)*$N$725+7)-1,10)+1,INT((((8-1)*$N$725+7)-1)/10)+1)="","",INDEX($P$727:$W$736,MOD(((8-1)*$N$725+7)-1,10)+1,INT((((8-1)*$N$725+7)-1)/10)+1)))))</f>
        <v/>
      </c>
      <c r="K734" s="539">
        <f>IF($N$727="","",IF(OR(ISTEXT($N$725),ISTEXT($N$726),ISTEXT($N$727)),"",IF(OR(8&gt;$N$725,8&gt;$N$726,((8-1)*$N$725+8)&gt;$N$727),"",IF(INDEX($P$727:$W$736,MOD(((8-1)*$N$725+8)-1,10)+1,INT((((8-1)*$N$725+8)-1)/10)+1)="","",INDEX($P$727:$W$736,MOD(((8-1)*$N$725+8)-1,10)+1,INT((((8-1)*$N$725+8)-1)/10)+1)))))</f>
        <v/>
      </c>
      <c r="L734" s="539">
        <f>IF($N$727="","",IF(OR(ISTEXT($N$725),ISTEXT($N$726),ISTEXT($N$727)),"",IF(OR(9&gt;$N$725,8&gt;$N$726,((8-1)*$N$725+9)&gt;$N$727),"",IF(INDEX($P$727:$W$736,MOD(((8-1)*$N$725+9)-1,10)+1,INT((((8-1)*$N$725+9)-1)/10)+1)="","",INDEX($P$727:$W$736,MOD(((8-1)*$N$725+9)-1,10)+1,INT((((8-1)*$N$725+9)-1)/10)+1)))))</f>
        <v/>
      </c>
      <c r="M734" s="539">
        <f>IF($N$727="","",IF(OR(ISTEXT($N$725),ISTEXT($N$726),ISTEXT($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IF($G$744="","",IF($D$744="Round",$G$744&amp;""" dia",$G$744&amp;""" x "&amp;$I$744&amp;""""))</f>
        <v/>
      </c>
      <c r="G742" s="173" t="n"/>
      <c r="H742" s="525">
        <f>IF(OR($D$744="",$G$744=""),"",IF($D$744="Round",IF(ISTEXT($G$744),"",ROUND(PI()*(($G$744-2*N($K$744))/2)^2/144,3)),IF($I$744="","",IF(OR(ISTEXT($G$744),ISTEXT($I$744)),"",ROUND(($G$744-2*N($K$744))*($I$744-2*N($K$744))/144,3)))))</f>
        <v/>
      </c>
      <c r="I742" s="189" t="n"/>
      <c r="J742" s="189" t="n"/>
      <c r="K742" s="189">
        <f>IF(N(J742)*N(H742)=0,"",ROUND(N(J742)*N(H742),0))</f>
        <v/>
      </c>
      <c r="L742" s="189">
        <f>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IF($N$744="","",IF($D$744="Round",$N$744&amp;" x 2 axes",IF($N$745="","",$N$744&amp;" x "&amp;$N$745)))</f>
        <v/>
      </c>
      <c r="N744" s="534">
        <f>IF(OR($D$744="",$G$744=""),"",IF($D$744="Round",IF(ISTEXT($G$744),"",IF($G$744&lt;=9,6,IF($G$744&lt;=12,8,10))),IF(ISTEXT($G$744),"",IF($G$744&lt;12,2,MIN(10,MAX(3,ROUNDUP($G$744/6,0)))))))</f>
        <v/>
      </c>
      <c r="P744" s="473" t="inlineStr">
        <is>
          <t>Quick entry – type readings in order (row by row of the grid), down this column then the next:</t>
        </is>
      </c>
    </row>
    <row r="745" ht="13.35" customHeight="1" s="162">
      <c r="B745" s="535" t="inlineStr">
        <is>
          <t>Depth↓ Pos→ (in)</t>
        </is>
      </c>
      <c r="C745" s="414" t="n"/>
      <c r="D745" s="535">
        <f>IF(ISTEXT($N$744),"",IF(OR($D$744="",$G$744="",1&gt;$N$744),"",IF($D$744="Round",IF(ISTEXT($G$744),"",ROUND(IF(1&lt;=$N$744/2,$G$744/2*(1-SQRT(($N$744-2*1+1)/$N$744)),$G$744-$G$744/2*(1-SQRT(($N$744-2*($N$744-1+1)+1)/$N$744))),1)),IF(ISTEXT($G$744),"",ROUND((1-0.5)*$G$744/$N$744,1)))))</f>
        <v/>
      </c>
      <c r="E745" s="535">
        <f>IF(ISTEXT($N$744),"",IF(OR($D$744="",$G$744="",2&gt;$N$744),"",IF($D$744="Round",IF(ISTEXT($G$744),"",ROUND(IF(2&lt;=$N$744/2,$G$744/2*(1-SQRT(($N$744-2*2+1)/$N$744)),$G$744-$G$744/2*(1-SQRT(($N$744-2*($N$744-2+1)+1)/$N$744))),1)),IF(ISTEXT($G$744),"",ROUND((2-0.5)*$G$744/$N$744,1)))))</f>
        <v/>
      </c>
      <c r="F745" s="535">
        <f>IF(ISTEXT($N$744),"",IF(OR($D$744="",$G$744="",3&gt;$N$744),"",IF($D$744="Round",IF(ISTEXT($G$744),"",ROUND(IF(3&lt;=$N$744/2,$G$744/2*(1-SQRT(($N$744-2*3+1)/$N$744)),$G$744-$G$744/2*(1-SQRT(($N$744-2*($N$744-3+1)+1)/$N$744))),1)),IF(ISTEXT($G$744),"",ROUND((3-0.5)*$G$744/$N$744,1)))))</f>
        <v/>
      </c>
      <c r="G745" s="535">
        <f>IF(ISTEXT($N$744),"",IF(OR($D$744="",$G$744="",4&gt;$N$744),"",IF($D$744="Round",IF(ISTEXT($G$744),"",ROUND(IF(4&lt;=$N$744/2,$G$744/2*(1-SQRT(($N$744-2*4+1)/$N$744)),$G$744-$G$744/2*(1-SQRT(($N$744-2*($N$744-4+1)+1)/$N$744))),1)),IF(ISTEXT($G$744),"",ROUND((4-0.5)*$G$744/$N$744,1)))))</f>
        <v/>
      </c>
      <c r="H745" s="535">
        <f>IF(ISTEXT($N$744),"",IF(OR($D$744="",$G$744="",5&gt;$N$744),"",IF($D$744="Round",IF(ISTEXT($G$744),"",ROUND(IF(5&lt;=$N$744/2,$G$744/2*(1-SQRT(($N$744-2*5+1)/$N$744)),$G$744-$G$744/2*(1-SQRT(($N$744-2*($N$744-5+1)+1)/$N$744))),1)),IF(ISTEXT($G$744),"",ROUND((5-0.5)*$G$744/$N$744,1)))))</f>
        <v/>
      </c>
      <c r="I745" s="535">
        <f>IF(ISTEXT($N$744),"",IF(OR($D$744="",$G$744="",6&gt;$N$744),"",IF($D$744="Round",IF(ISTEXT($G$744),"",ROUND(IF(6&lt;=$N$744/2,$G$744/2*(1-SQRT(($N$744-2*6+1)/$N$744)),$G$744-$G$744/2*(1-SQRT(($N$744-2*($N$744-6+1)+1)/$N$744))),1)),IF(ISTEXT($G$744),"",ROUND((6-0.5)*$G$744/$N$744,1)))))</f>
        <v/>
      </c>
      <c r="J745" s="535">
        <f>IF(ISTEXT($N$744),"",IF(OR($D$744="",$G$744="",7&gt;$N$744),"",IF($D$744="Round",IF(ISTEXT($G$744),"",ROUND(IF(7&lt;=$N$744/2,$G$744/2*(1-SQRT(($N$744-2*7+1)/$N$744)),$G$744-$G$744/2*(1-SQRT(($N$744-2*($N$744-7+1)+1)/$N$744))),1)),IF(ISTEXT($G$744),"",ROUND((7-0.5)*$G$744/$N$744,1)))))</f>
        <v/>
      </c>
      <c r="K745" s="535">
        <f>IF(ISTEXT($N$744),"",IF(OR($D$744="",$G$744="",8&gt;$N$744),"",IF($D$744="Round",IF(ISTEXT($G$744),"",ROUND(IF(8&lt;=$N$744/2,$G$744/2*(1-SQRT(($N$744-2*8+1)/$N$744)),$G$744-$G$744/2*(1-SQRT(($N$744-2*($N$744-8+1)+1)/$N$744))),1)),IF(ISTEXT($G$744),"",ROUND((8-0.5)*$G$744/$N$744,1)))))</f>
        <v/>
      </c>
      <c r="L745" s="535">
        <f>IF(ISTEXT($N$744),"",IF(OR($D$744="",$G$744="",9&gt;$N$744),"",IF($D$744="Round",IF(ISTEXT($G$744),"",ROUND(IF(9&lt;=$N$744/2,$G$744/2*(1-SQRT(($N$744-2*9+1)/$N$744)),$G$744-$G$744/2*(1-SQRT(($N$744-2*($N$744-9+1)+1)/$N$744))),1)),IF(ISTEXT($G$744),"",ROUND((9-0.5)*$G$744/$N$744,1)))))</f>
        <v/>
      </c>
      <c r="M745" s="535">
        <f>IF(ISTEXT($N$744),"",IF(OR($D$744="",$G$744="",10&gt;$N$744),"",IF($D$744="Round",IF(ISTEXT($G$744),"",ROUND(IF(10&lt;=$N$744/2,$G$744/2*(1-SQRT(($N$744-2*10+1)/$N$744)),$G$744-$G$744/2*(1-SQRT(($N$744-2*($N$744-10+1)+1)/$N$744))),1)),IF(ISTEXT($G$744),"",ROUND((10-0.5)*$G$744/$N$744,1)))))</f>
        <v/>
      </c>
      <c r="N745" s="534">
        <f>IF(OR($D$744="",$G$744=""),"",IF($D$744="Round",2,IF($I$744="","",IF(ISTEXT($I$744),"",IF($I$744&lt;12,2,MIN(8,MAX(3,ROUNDUP($I$744/6,0))))))))</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IF(OR($D$744="",$G$744=""),"",IF($D$744="Round",IF(1=1,"Axis 1 (0°)",IF(1=2,"Axis 2 (90°)","")),IF(ISTEXT($N$745),"",IF(1&gt;$N$745,"",IF(ISTEXT($I$744),"",ROUND((1-0.5)*$I$744/$N$745,1))))))</f>
        <v/>
      </c>
      <c r="C746" s="538" t="n"/>
      <c r="D746" s="539">
        <f>IF($N$746="","",IF(OR(ISTEXT($N$744),ISTEXT($N$745),ISTEXT($N$746)),"",IF(OR(1&gt;$N$744,1&gt;$N$745,((1-1)*$N$744+1)&gt;$N$746),"",IF(INDEX($P$746:$W$755,MOD(((1-1)*$N$744+1)-1,10)+1,INT((((1-1)*$N$744+1)-1)/10)+1)="","",INDEX($P$746:$W$755,MOD(((1-1)*$N$744+1)-1,10)+1,INT((((1-1)*$N$744+1)-1)/10)+1)))))</f>
        <v/>
      </c>
      <c r="E746" s="539">
        <f>IF($N$746="","",IF(OR(ISTEXT($N$744),ISTEXT($N$745),ISTEXT($N$746)),"",IF(OR(2&gt;$N$744,1&gt;$N$745,((1-1)*$N$744+2)&gt;$N$746),"",IF(INDEX($P$746:$W$755,MOD(((1-1)*$N$744+2)-1,10)+1,INT((((1-1)*$N$744+2)-1)/10)+1)="","",INDEX($P$746:$W$755,MOD(((1-1)*$N$744+2)-1,10)+1,INT((((1-1)*$N$744+2)-1)/10)+1)))))</f>
        <v/>
      </c>
      <c r="F746" s="539">
        <f>IF($N$746="","",IF(OR(ISTEXT($N$744),ISTEXT($N$745),ISTEXT($N$746)),"",IF(OR(3&gt;$N$744,1&gt;$N$745,((1-1)*$N$744+3)&gt;$N$746),"",IF(INDEX($P$746:$W$755,MOD(((1-1)*$N$744+3)-1,10)+1,INT((((1-1)*$N$744+3)-1)/10)+1)="","",INDEX($P$746:$W$755,MOD(((1-1)*$N$744+3)-1,10)+1,INT((((1-1)*$N$744+3)-1)/10)+1)))))</f>
        <v/>
      </c>
      <c r="G746" s="539">
        <f>IF($N$746="","",IF(OR(ISTEXT($N$744),ISTEXT($N$745),ISTEXT($N$746)),"",IF(OR(4&gt;$N$744,1&gt;$N$745,((1-1)*$N$744+4)&gt;$N$746),"",IF(INDEX($P$746:$W$755,MOD(((1-1)*$N$744+4)-1,10)+1,INT((((1-1)*$N$744+4)-1)/10)+1)="","",INDEX($P$746:$W$755,MOD(((1-1)*$N$744+4)-1,10)+1,INT((((1-1)*$N$744+4)-1)/10)+1)))))</f>
        <v/>
      </c>
      <c r="H746" s="539">
        <f>IF($N$746="","",IF(OR(ISTEXT($N$744),ISTEXT($N$745),ISTEXT($N$746)),"",IF(OR(5&gt;$N$744,1&gt;$N$745,((1-1)*$N$744+5)&gt;$N$746),"",IF(INDEX($P$746:$W$755,MOD(((1-1)*$N$744+5)-1,10)+1,INT((((1-1)*$N$744+5)-1)/10)+1)="","",INDEX($P$746:$W$755,MOD(((1-1)*$N$744+5)-1,10)+1,INT((((1-1)*$N$744+5)-1)/10)+1)))))</f>
        <v/>
      </c>
      <c r="I746" s="539">
        <f>IF($N$746="","",IF(OR(ISTEXT($N$744),ISTEXT($N$745),ISTEXT($N$746)),"",IF(OR(6&gt;$N$744,1&gt;$N$745,((1-1)*$N$744+6)&gt;$N$746),"",IF(INDEX($P$746:$W$755,MOD(((1-1)*$N$744+6)-1,10)+1,INT((((1-1)*$N$744+6)-1)/10)+1)="","",INDEX($P$746:$W$755,MOD(((1-1)*$N$744+6)-1,10)+1,INT((((1-1)*$N$744+6)-1)/10)+1)))))</f>
        <v/>
      </c>
      <c r="J746" s="539">
        <f>IF($N$746="","",IF(OR(ISTEXT($N$744),ISTEXT($N$745),ISTEXT($N$746)),"",IF(OR(7&gt;$N$744,1&gt;$N$745,((1-1)*$N$744+7)&gt;$N$746),"",IF(INDEX($P$746:$W$755,MOD(((1-1)*$N$744+7)-1,10)+1,INT((((1-1)*$N$744+7)-1)/10)+1)="","",INDEX($P$746:$W$755,MOD(((1-1)*$N$744+7)-1,10)+1,INT((((1-1)*$N$744+7)-1)/10)+1)))))</f>
        <v/>
      </c>
      <c r="K746" s="539">
        <f>IF($N$746="","",IF(OR(ISTEXT($N$744),ISTEXT($N$745),ISTEXT($N$746)),"",IF(OR(8&gt;$N$744,1&gt;$N$745,((1-1)*$N$744+8)&gt;$N$746),"",IF(INDEX($P$746:$W$755,MOD(((1-1)*$N$744+8)-1,10)+1,INT((((1-1)*$N$744+8)-1)/10)+1)="","",INDEX($P$746:$W$755,MOD(((1-1)*$N$744+8)-1,10)+1,INT((((1-1)*$N$744+8)-1)/10)+1)))))</f>
        <v/>
      </c>
      <c r="L746" s="539">
        <f>IF($N$746="","",IF(OR(ISTEXT($N$744),ISTEXT($N$745),ISTEXT($N$746)),"",IF(OR(9&gt;$N$744,1&gt;$N$745,((1-1)*$N$744+9)&gt;$N$746),"",IF(INDEX($P$746:$W$755,MOD(((1-1)*$N$744+9)-1,10)+1,INT((((1-1)*$N$744+9)-1)/10)+1)="","",INDEX($P$746:$W$755,MOD(((1-1)*$N$744+9)-1,10)+1,INT((((1-1)*$N$744+9)-1)/10)+1)))))</f>
        <v/>
      </c>
      <c r="M746" s="539">
        <f>IF($N$746="","",IF(OR(ISTEXT($N$744),ISTEXT($N$745),ISTEXT($N$746)),"",IF(OR(10&gt;$N$744,1&gt;$N$745,((1-1)*$N$744+10)&gt;$N$746),"",IF(INDEX($P$746:$W$755,MOD(((1-1)*$N$744+10)-1,10)+1,INT((((1-1)*$N$744+10)-1)/10)+1)="","",INDEX($P$746:$W$755,MOD(((1-1)*$N$744+10)-1,10)+1,INT((((1-1)*$N$744+10)-1)/10)+1)))))</f>
        <v/>
      </c>
      <c r="N746" s="534">
        <f>IF(OR(N744="",N745=""),"",IF(OR(ISTEXT(N744),ISTEXT(N745)),"",N744*N745))</f>
        <v/>
      </c>
      <c r="P746" s="540" t="n"/>
      <c r="Q746" s="540" t="n"/>
      <c r="R746" s="540" t="n"/>
      <c r="S746" s="540" t="n"/>
      <c r="T746" s="540" t="n"/>
      <c r="U746" s="540" t="n"/>
      <c r="V746" s="540" t="n"/>
      <c r="W746" s="540" t="n"/>
    </row>
    <row r="747" ht="13.35" customHeight="1" s="162">
      <c r="B747" s="537">
        <f>IF(OR($D$744="",$G$744=""),"",IF($D$744="Round",IF(2=1,"Axis 1 (0°)",IF(2=2,"Axis 2 (90°)","")),IF(ISTEXT($N$745),"",IF(2&gt;$N$745,"",IF(ISTEXT($I$744),"",ROUND((2-0.5)*$I$744/$N$745,1))))))</f>
        <v/>
      </c>
      <c r="C747" s="538" t="n"/>
      <c r="D747" s="539">
        <f>IF($N$746="","",IF(OR(ISTEXT($N$744),ISTEXT($N$745),ISTEXT($N$746)),"",IF(OR(1&gt;$N$744,2&gt;$N$745,((2-1)*$N$744+1)&gt;$N$746),"",IF(INDEX($P$746:$W$755,MOD(((2-1)*$N$744+1)-1,10)+1,INT((((2-1)*$N$744+1)-1)/10)+1)="","",INDEX($P$746:$W$755,MOD(((2-1)*$N$744+1)-1,10)+1,INT((((2-1)*$N$744+1)-1)/10)+1)))))</f>
        <v/>
      </c>
      <c r="E747" s="539">
        <f>IF($N$746="","",IF(OR(ISTEXT($N$744),ISTEXT($N$745),ISTEXT($N$746)),"",IF(OR(2&gt;$N$744,2&gt;$N$745,((2-1)*$N$744+2)&gt;$N$746),"",IF(INDEX($P$746:$W$755,MOD(((2-1)*$N$744+2)-1,10)+1,INT((((2-1)*$N$744+2)-1)/10)+1)="","",INDEX($P$746:$W$755,MOD(((2-1)*$N$744+2)-1,10)+1,INT((((2-1)*$N$744+2)-1)/10)+1)))))</f>
        <v/>
      </c>
      <c r="F747" s="539">
        <f>IF($N$746="","",IF(OR(ISTEXT($N$744),ISTEXT($N$745),ISTEXT($N$746)),"",IF(OR(3&gt;$N$744,2&gt;$N$745,((2-1)*$N$744+3)&gt;$N$746),"",IF(INDEX($P$746:$W$755,MOD(((2-1)*$N$744+3)-1,10)+1,INT((((2-1)*$N$744+3)-1)/10)+1)="","",INDEX($P$746:$W$755,MOD(((2-1)*$N$744+3)-1,10)+1,INT((((2-1)*$N$744+3)-1)/10)+1)))))</f>
        <v/>
      </c>
      <c r="G747" s="539">
        <f>IF($N$746="","",IF(OR(ISTEXT($N$744),ISTEXT($N$745),ISTEXT($N$746)),"",IF(OR(4&gt;$N$744,2&gt;$N$745,((2-1)*$N$744+4)&gt;$N$746),"",IF(INDEX($P$746:$W$755,MOD(((2-1)*$N$744+4)-1,10)+1,INT((((2-1)*$N$744+4)-1)/10)+1)="","",INDEX($P$746:$W$755,MOD(((2-1)*$N$744+4)-1,10)+1,INT((((2-1)*$N$744+4)-1)/10)+1)))))</f>
        <v/>
      </c>
      <c r="H747" s="539">
        <f>IF($N$746="","",IF(OR(ISTEXT($N$744),ISTEXT($N$745),ISTEXT($N$746)),"",IF(OR(5&gt;$N$744,2&gt;$N$745,((2-1)*$N$744+5)&gt;$N$746),"",IF(INDEX($P$746:$W$755,MOD(((2-1)*$N$744+5)-1,10)+1,INT((((2-1)*$N$744+5)-1)/10)+1)="","",INDEX($P$746:$W$755,MOD(((2-1)*$N$744+5)-1,10)+1,INT((((2-1)*$N$744+5)-1)/10)+1)))))</f>
        <v/>
      </c>
      <c r="I747" s="539">
        <f>IF($N$746="","",IF(OR(ISTEXT($N$744),ISTEXT($N$745),ISTEXT($N$746)),"",IF(OR(6&gt;$N$744,2&gt;$N$745,((2-1)*$N$744+6)&gt;$N$746),"",IF(INDEX($P$746:$W$755,MOD(((2-1)*$N$744+6)-1,10)+1,INT((((2-1)*$N$744+6)-1)/10)+1)="","",INDEX($P$746:$W$755,MOD(((2-1)*$N$744+6)-1,10)+1,INT((((2-1)*$N$744+6)-1)/10)+1)))))</f>
        <v/>
      </c>
      <c r="J747" s="539">
        <f>IF($N$746="","",IF(OR(ISTEXT($N$744),ISTEXT($N$745),ISTEXT($N$746)),"",IF(OR(7&gt;$N$744,2&gt;$N$745,((2-1)*$N$744+7)&gt;$N$746),"",IF(INDEX($P$746:$W$755,MOD(((2-1)*$N$744+7)-1,10)+1,INT((((2-1)*$N$744+7)-1)/10)+1)="","",INDEX($P$746:$W$755,MOD(((2-1)*$N$744+7)-1,10)+1,INT((((2-1)*$N$744+7)-1)/10)+1)))))</f>
        <v/>
      </c>
      <c r="K747" s="539">
        <f>IF($N$746="","",IF(OR(ISTEXT($N$744),ISTEXT($N$745),ISTEXT($N$746)),"",IF(OR(8&gt;$N$744,2&gt;$N$745,((2-1)*$N$744+8)&gt;$N$746),"",IF(INDEX($P$746:$W$755,MOD(((2-1)*$N$744+8)-1,10)+1,INT((((2-1)*$N$744+8)-1)/10)+1)="","",INDEX($P$746:$W$755,MOD(((2-1)*$N$744+8)-1,10)+1,INT((((2-1)*$N$744+8)-1)/10)+1)))))</f>
        <v/>
      </c>
      <c r="L747" s="539">
        <f>IF($N$746="","",IF(OR(ISTEXT($N$744),ISTEXT($N$745),ISTEXT($N$746)),"",IF(OR(9&gt;$N$744,2&gt;$N$745,((2-1)*$N$744+9)&gt;$N$746),"",IF(INDEX($P$746:$W$755,MOD(((2-1)*$N$744+9)-1,10)+1,INT((((2-1)*$N$744+9)-1)/10)+1)="","",INDEX($P$746:$W$755,MOD(((2-1)*$N$744+9)-1,10)+1,INT((((2-1)*$N$744+9)-1)/10)+1)))))</f>
        <v/>
      </c>
      <c r="M747" s="539">
        <f>IF($N$746="","",IF(OR(ISTEXT($N$744),ISTEXT($N$745),ISTEXT($N$746)),"",IF(OR(10&gt;$N$744,2&gt;$N$745,((2-1)*$N$744+10)&gt;$N$746),"",IF(INDEX($P$746:$W$755,MOD(((2-1)*$N$744+10)-1,10)+1,INT((((2-1)*$N$744+10)-1)/10)+1)="","",INDEX($P$746:$W$755,MOD(((2-1)*$N$744+10)-1,10)+1,INT((((2-1)*$N$744+10)-1)/10)+1)))))</f>
        <v/>
      </c>
      <c r="P747" s="540" t="n"/>
      <c r="Q747" s="540" t="n"/>
      <c r="R747" s="540" t="n"/>
      <c r="S747" s="540" t="n"/>
      <c r="T747" s="540" t="n"/>
      <c r="U747" s="540" t="n"/>
      <c r="V747" s="540" t="n"/>
      <c r="W747" s="540" t="n"/>
    </row>
    <row r="748" ht="13.35" customHeight="1" s="162">
      <c r="B748" s="537">
        <f>IF(OR($D$744="",$G$744=""),"",IF($D$744="Round",IF(3=1,"Axis 1 (0°)",IF(3=2,"Axis 2 (90°)","")),IF(ISTEXT($N$745),"",IF(3&gt;$N$745,"",IF(ISTEXT($I$744),"",ROUND((3-0.5)*$I$744/$N$745,1))))))</f>
        <v/>
      </c>
      <c r="C748" s="538" t="n"/>
      <c r="D748" s="539">
        <f>IF($N$746="","",IF(OR(ISTEXT($N$744),ISTEXT($N$745),ISTEXT($N$746)),"",IF(OR(1&gt;$N$744,3&gt;$N$745,((3-1)*$N$744+1)&gt;$N$746),"",IF(INDEX($P$746:$W$755,MOD(((3-1)*$N$744+1)-1,10)+1,INT((((3-1)*$N$744+1)-1)/10)+1)="","",INDEX($P$746:$W$755,MOD(((3-1)*$N$744+1)-1,10)+1,INT((((3-1)*$N$744+1)-1)/10)+1)))))</f>
        <v/>
      </c>
      <c r="E748" s="539">
        <f>IF($N$746="","",IF(OR(ISTEXT($N$744),ISTEXT($N$745),ISTEXT($N$746)),"",IF(OR(2&gt;$N$744,3&gt;$N$745,((3-1)*$N$744+2)&gt;$N$746),"",IF(INDEX($P$746:$W$755,MOD(((3-1)*$N$744+2)-1,10)+1,INT((((3-1)*$N$744+2)-1)/10)+1)="","",INDEX($P$746:$W$755,MOD(((3-1)*$N$744+2)-1,10)+1,INT((((3-1)*$N$744+2)-1)/10)+1)))))</f>
        <v/>
      </c>
      <c r="F748" s="539">
        <f>IF($N$746="","",IF(OR(ISTEXT($N$744),ISTEXT($N$745),ISTEXT($N$746)),"",IF(OR(3&gt;$N$744,3&gt;$N$745,((3-1)*$N$744+3)&gt;$N$746),"",IF(INDEX($P$746:$W$755,MOD(((3-1)*$N$744+3)-1,10)+1,INT((((3-1)*$N$744+3)-1)/10)+1)="","",INDEX($P$746:$W$755,MOD(((3-1)*$N$744+3)-1,10)+1,INT((((3-1)*$N$744+3)-1)/10)+1)))))</f>
        <v/>
      </c>
      <c r="G748" s="539">
        <f>IF($N$746="","",IF(OR(ISTEXT($N$744),ISTEXT($N$745),ISTEXT($N$746)),"",IF(OR(4&gt;$N$744,3&gt;$N$745,((3-1)*$N$744+4)&gt;$N$746),"",IF(INDEX($P$746:$W$755,MOD(((3-1)*$N$744+4)-1,10)+1,INT((((3-1)*$N$744+4)-1)/10)+1)="","",INDEX($P$746:$W$755,MOD(((3-1)*$N$744+4)-1,10)+1,INT((((3-1)*$N$744+4)-1)/10)+1)))))</f>
        <v/>
      </c>
      <c r="H748" s="539">
        <f>IF($N$746="","",IF(OR(ISTEXT($N$744),ISTEXT($N$745),ISTEXT($N$746)),"",IF(OR(5&gt;$N$744,3&gt;$N$745,((3-1)*$N$744+5)&gt;$N$746),"",IF(INDEX($P$746:$W$755,MOD(((3-1)*$N$744+5)-1,10)+1,INT((((3-1)*$N$744+5)-1)/10)+1)="","",INDEX($P$746:$W$755,MOD(((3-1)*$N$744+5)-1,10)+1,INT((((3-1)*$N$744+5)-1)/10)+1)))))</f>
        <v/>
      </c>
      <c r="I748" s="539">
        <f>IF($N$746="","",IF(OR(ISTEXT($N$744),ISTEXT($N$745),ISTEXT($N$746)),"",IF(OR(6&gt;$N$744,3&gt;$N$745,((3-1)*$N$744+6)&gt;$N$746),"",IF(INDEX($P$746:$W$755,MOD(((3-1)*$N$744+6)-1,10)+1,INT((((3-1)*$N$744+6)-1)/10)+1)="","",INDEX($P$746:$W$755,MOD(((3-1)*$N$744+6)-1,10)+1,INT((((3-1)*$N$744+6)-1)/10)+1)))))</f>
        <v/>
      </c>
      <c r="J748" s="539">
        <f>IF($N$746="","",IF(OR(ISTEXT($N$744),ISTEXT($N$745),ISTEXT($N$746)),"",IF(OR(7&gt;$N$744,3&gt;$N$745,((3-1)*$N$744+7)&gt;$N$746),"",IF(INDEX($P$746:$W$755,MOD(((3-1)*$N$744+7)-1,10)+1,INT((((3-1)*$N$744+7)-1)/10)+1)="","",INDEX($P$746:$W$755,MOD(((3-1)*$N$744+7)-1,10)+1,INT((((3-1)*$N$744+7)-1)/10)+1)))))</f>
        <v/>
      </c>
      <c r="K748" s="539">
        <f>IF($N$746="","",IF(OR(ISTEXT($N$744),ISTEXT($N$745),ISTEXT($N$746)),"",IF(OR(8&gt;$N$744,3&gt;$N$745,((3-1)*$N$744+8)&gt;$N$746),"",IF(INDEX($P$746:$W$755,MOD(((3-1)*$N$744+8)-1,10)+1,INT((((3-1)*$N$744+8)-1)/10)+1)="","",INDEX($P$746:$W$755,MOD(((3-1)*$N$744+8)-1,10)+1,INT((((3-1)*$N$744+8)-1)/10)+1)))))</f>
        <v/>
      </c>
      <c r="L748" s="539">
        <f>IF($N$746="","",IF(OR(ISTEXT($N$744),ISTEXT($N$745),ISTEXT($N$746)),"",IF(OR(9&gt;$N$744,3&gt;$N$745,((3-1)*$N$744+9)&gt;$N$746),"",IF(INDEX($P$746:$W$755,MOD(((3-1)*$N$744+9)-1,10)+1,INT((((3-1)*$N$744+9)-1)/10)+1)="","",INDEX($P$746:$W$755,MOD(((3-1)*$N$744+9)-1,10)+1,INT((((3-1)*$N$744+9)-1)/10)+1)))))</f>
        <v/>
      </c>
      <c r="M748" s="539">
        <f>IF($N$746="","",IF(OR(ISTEXT($N$744),ISTEXT($N$745),ISTEXT($N$746)),"",IF(OR(10&gt;$N$744,3&gt;$N$745,((3-1)*$N$744+10)&gt;$N$746),"",IF(INDEX($P$746:$W$755,MOD(((3-1)*$N$744+10)-1,10)+1,INT((((3-1)*$N$744+10)-1)/10)+1)="","",INDEX($P$746:$W$755,MOD(((3-1)*$N$744+10)-1,10)+1,INT((((3-1)*$N$744+10)-1)/10)+1)))))</f>
        <v/>
      </c>
      <c r="P748" s="540" t="n"/>
      <c r="Q748" s="540" t="n"/>
      <c r="R748" s="540" t="n"/>
      <c r="S748" s="540" t="n"/>
      <c r="T748" s="540" t="n"/>
      <c r="U748" s="540" t="n"/>
      <c r="V748" s="540" t="n"/>
      <c r="W748" s="540" t="n"/>
    </row>
    <row r="749" ht="13.35" customHeight="1" s="162">
      <c r="B749" s="537">
        <f>IF(OR($D$744="",$G$744=""),"",IF($D$744="Round",IF(4=1,"Axis 1 (0°)",IF(4=2,"Axis 2 (90°)","")),IF(ISTEXT($N$745),"",IF(4&gt;$N$745,"",IF(ISTEXT($I$744),"",ROUND((4-0.5)*$I$744/$N$745,1))))))</f>
        <v/>
      </c>
      <c r="C749" s="538" t="n"/>
      <c r="D749" s="539">
        <f>IF($N$746="","",IF(OR(ISTEXT($N$744),ISTEXT($N$745),ISTEXT($N$746)),"",IF(OR(1&gt;$N$744,4&gt;$N$745,((4-1)*$N$744+1)&gt;$N$746),"",IF(INDEX($P$746:$W$755,MOD(((4-1)*$N$744+1)-1,10)+1,INT((((4-1)*$N$744+1)-1)/10)+1)="","",INDEX($P$746:$W$755,MOD(((4-1)*$N$744+1)-1,10)+1,INT((((4-1)*$N$744+1)-1)/10)+1)))))</f>
        <v/>
      </c>
      <c r="E749" s="539">
        <f>IF($N$746="","",IF(OR(ISTEXT($N$744),ISTEXT($N$745),ISTEXT($N$746)),"",IF(OR(2&gt;$N$744,4&gt;$N$745,((4-1)*$N$744+2)&gt;$N$746),"",IF(INDEX($P$746:$W$755,MOD(((4-1)*$N$744+2)-1,10)+1,INT((((4-1)*$N$744+2)-1)/10)+1)="","",INDEX($P$746:$W$755,MOD(((4-1)*$N$744+2)-1,10)+1,INT((((4-1)*$N$744+2)-1)/10)+1)))))</f>
        <v/>
      </c>
      <c r="F749" s="539">
        <f>IF($N$746="","",IF(OR(ISTEXT($N$744),ISTEXT($N$745),ISTEXT($N$746)),"",IF(OR(3&gt;$N$744,4&gt;$N$745,((4-1)*$N$744+3)&gt;$N$746),"",IF(INDEX($P$746:$W$755,MOD(((4-1)*$N$744+3)-1,10)+1,INT((((4-1)*$N$744+3)-1)/10)+1)="","",INDEX($P$746:$W$755,MOD(((4-1)*$N$744+3)-1,10)+1,INT((((4-1)*$N$744+3)-1)/10)+1)))))</f>
        <v/>
      </c>
      <c r="G749" s="539">
        <f>IF($N$746="","",IF(OR(ISTEXT($N$744),ISTEXT($N$745),ISTEXT($N$746)),"",IF(OR(4&gt;$N$744,4&gt;$N$745,((4-1)*$N$744+4)&gt;$N$746),"",IF(INDEX($P$746:$W$755,MOD(((4-1)*$N$744+4)-1,10)+1,INT((((4-1)*$N$744+4)-1)/10)+1)="","",INDEX($P$746:$W$755,MOD(((4-1)*$N$744+4)-1,10)+1,INT((((4-1)*$N$744+4)-1)/10)+1)))))</f>
        <v/>
      </c>
      <c r="H749" s="539">
        <f>IF($N$746="","",IF(OR(ISTEXT($N$744),ISTEXT($N$745),ISTEXT($N$746)),"",IF(OR(5&gt;$N$744,4&gt;$N$745,((4-1)*$N$744+5)&gt;$N$746),"",IF(INDEX($P$746:$W$755,MOD(((4-1)*$N$744+5)-1,10)+1,INT((((4-1)*$N$744+5)-1)/10)+1)="","",INDEX($P$746:$W$755,MOD(((4-1)*$N$744+5)-1,10)+1,INT((((4-1)*$N$744+5)-1)/10)+1)))))</f>
        <v/>
      </c>
      <c r="I749" s="539">
        <f>IF($N$746="","",IF(OR(ISTEXT($N$744),ISTEXT($N$745),ISTEXT($N$746)),"",IF(OR(6&gt;$N$744,4&gt;$N$745,((4-1)*$N$744+6)&gt;$N$746),"",IF(INDEX($P$746:$W$755,MOD(((4-1)*$N$744+6)-1,10)+1,INT((((4-1)*$N$744+6)-1)/10)+1)="","",INDEX($P$746:$W$755,MOD(((4-1)*$N$744+6)-1,10)+1,INT((((4-1)*$N$744+6)-1)/10)+1)))))</f>
        <v/>
      </c>
      <c r="J749" s="539">
        <f>IF($N$746="","",IF(OR(ISTEXT($N$744),ISTEXT($N$745),ISTEXT($N$746)),"",IF(OR(7&gt;$N$744,4&gt;$N$745,((4-1)*$N$744+7)&gt;$N$746),"",IF(INDEX($P$746:$W$755,MOD(((4-1)*$N$744+7)-1,10)+1,INT((((4-1)*$N$744+7)-1)/10)+1)="","",INDEX($P$746:$W$755,MOD(((4-1)*$N$744+7)-1,10)+1,INT((((4-1)*$N$744+7)-1)/10)+1)))))</f>
        <v/>
      </c>
      <c r="K749" s="539">
        <f>IF($N$746="","",IF(OR(ISTEXT($N$744),ISTEXT($N$745),ISTEXT($N$746)),"",IF(OR(8&gt;$N$744,4&gt;$N$745,((4-1)*$N$744+8)&gt;$N$746),"",IF(INDEX($P$746:$W$755,MOD(((4-1)*$N$744+8)-1,10)+1,INT((((4-1)*$N$744+8)-1)/10)+1)="","",INDEX($P$746:$W$755,MOD(((4-1)*$N$744+8)-1,10)+1,INT((((4-1)*$N$744+8)-1)/10)+1)))))</f>
        <v/>
      </c>
      <c r="L749" s="539">
        <f>IF($N$746="","",IF(OR(ISTEXT($N$744),ISTEXT($N$745),ISTEXT($N$746)),"",IF(OR(9&gt;$N$744,4&gt;$N$745,((4-1)*$N$744+9)&gt;$N$746),"",IF(INDEX($P$746:$W$755,MOD(((4-1)*$N$744+9)-1,10)+1,INT((((4-1)*$N$744+9)-1)/10)+1)="","",INDEX($P$746:$W$755,MOD(((4-1)*$N$744+9)-1,10)+1,INT((((4-1)*$N$744+9)-1)/10)+1)))))</f>
        <v/>
      </c>
      <c r="M749" s="539">
        <f>IF($N$746="","",IF(OR(ISTEXT($N$744),ISTEXT($N$745),ISTEXT($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IF(OR($D$744="",$G$744=""),"",IF($D$744="Round",IF(5=1,"Axis 1 (0°)",IF(5=2,"Axis 2 (90°)","")),IF(ISTEXT($N$745),"",IF(5&gt;$N$745,"",IF(ISTEXT($I$744),"",ROUND((5-0.5)*$I$744/$N$745,1))))))</f>
        <v/>
      </c>
      <c r="C750" s="538" t="n"/>
      <c r="D750" s="539">
        <f>IF($N$746="","",IF(OR(ISTEXT($N$744),ISTEXT($N$745),ISTEXT($N$746)),"",IF(OR(1&gt;$N$744,5&gt;$N$745,((5-1)*$N$744+1)&gt;$N$746),"",IF(INDEX($P$746:$W$755,MOD(((5-1)*$N$744+1)-1,10)+1,INT((((5-1)*$N$744+1)-1)/10)+1)="","",INDEX($P$746:$W$755,MOD(((5-1)*$N$744+1)-1,10)+1,INT((((5-1)*$N$744+1)-1)/10)+1)))))</f>
        <v/>
      </c>
      <c r="E750" s="539">
        <f>IF($N$746="","",IF(OR(ISTEXT($N$744),ISTEXT($N$745),ISTEXT($N$746)),"",IF(OR(2&gt;$N$744,5&gt;$N$745,((5-1)*$N$744+2)&gt;$N$746),"",IF(INDEX($P$746:$W$755,MOD(((5-1)*$N$744+2)-1,10)+1,INT((((5-1)*$N$744+2)-1)/10)+1)="","",INDEX($P$746:$W$755,MOD(((5-1)*$N$744+2)-1,10)+1,INT((((5-1)*$N$744+2)-1)/10)+1)))))</f>
        <v/>
      </c>
      <c r="F750" s="539">
        <f>IF($N$746="","",IF(OR(ISTEXT($N$744),ISTEXT($N$745),ISTEXT($N$746)),"",IF(OR(3&gt;$N$744,5&gt;$N$745,((5-1)*$N$744+3)&gt;$N$746),"",IF(INDEX($P$746:$W$755,MOD(((5-1)*$N$744+3)-1,10)+1,INT((((5-1)*$N$744+3)-1)/10)+1)="","",INDEX($P$746:$W$755,MOD(((5-1)*$N$744+3)-1,10)+1,INT((((5-1)*$N$744+3)-1)/10)+1)))))</f>
        <v/>
      </c>
      <c r="G750" s="539">
        <f>IF($N$746="","",IF(OR(ISTEXT($N$744),ISTEXT($N$745),ISTEXT($N$746)),"",IF(OR(4&gt;$N$744,5&gt;$N$745,((5-1)*$N$744+4)&gt;$N$746),"",IF(INDEX($P$746:$W$755,MOD(((5-1)*$N$744+4)-1,10)+1,INT((((5-1)*$N$744+4)-1)/10)+1)="","",INDEX($P$746:$W$755,MOD(((5-1)*$N$744+4)-1,10)+1,INT((((5-1)*$N$744+4)-1)/10)+1)))))</f>
        <v/>
      </c>
      <c r="H750" s="539">
        <f>IF($N$746="","",IF(OR(ISTEXT($N$744),ISTEXT($N$745),ISTEXT($N$746)),"",IF(OR(5&gt;$N$744,5&gt;$N$745,((5-1)*$N$744+5)&gt;$N$746),"",IF(INDEX($P$746:$W$755,MOD(((5-1)*$N$744+5)-1,10)+1,INT((((5-1)*$N$744+5)-1)/10)+1)="","",INDEX($P$746:$W$755,MOD(((5-1)*$N$744+5)-1,10)+1,INT((((5-1)*$N$744+5)-1)/10)+1)))))</f>
        <v/>
      </c>
      <c r="I750" s="539">
        <f>IF($N$746="","",IF(OR(ISTEXT($N$744),ISTEXT($N$745),ISTEXT($N$746)),"",IF(OR(6&gt;$N$744,5&gt;$N$745,((5-1)*$N$744+6)&gt;$N$746),"",IF(INDEX($P$746:$W$755,MOD(((5-1)*$N$744+6)-1,10)+1,INT((((5-1)*$N$744+6)-1)/10)+1)="","",INDEX($P$746:$W$755,MOD(((5-1)*$N$744+6)-1,10)+1,INT((((5-1)*$N$744+6)-1)/10)+1)))))</f>
        <v/>
      </c>
      <c r="J750" s="539">
        <f>IF($N$746="","",IF(OR(ISTEXT($N$744),ISTEXT($N$745),ISTEXT($N$746)),"",IF(OR(7&gt;$N$744,5&gt;$N$745,((5-1)*$N$744+7)&gt;$N$746),"",IF(INDEX($P$746:$W$755,MOD(((5-1)*$N$744+7)-1,10)+1,INT((((5-1)*$N$744+7)-1)/10)+1)="","",INDEX($P$746:$W$755,MOD(((5-1)*$N$744+7)-1,10)+1,INT((((5-1)*$N$744+7)-1)/10)+1)))))</f>
        <v/>
      </c>
      <c r="K750" s="539">
        <f>IF($N$746="","",IF(OR(ISTEXT($N$744),ISTEXT($N$745),ISTEXT($N$746)),"",IF(OR(8&gt;$N$744,5&gt;$N$745,((5-1)*$N$744+8)&gt;$N$746),"",IF(INDEX($P$746:$W$755,MOD(((5-1)*$N$744+8)-1,10)+1,INT((((5-1)*$N$744+8)-1)/10)+1)="","",INDEX($P$746:$W$755,MOD(((5-1)*$N$744+8)-1,10)+1,INT((((5-1)*$N$744+8)-1)/10)+1)))))</f>
        <v/>
      </c>
      <c r="L750" s="539">
        <f>IF($N$746="","",IF(OR(ISTEXT($N$744),ISTEXT($N$745),ISTEXT($N$746)),"",IF(OR(9&gt;$N$744,5&gt;$N$745,((5-1)*$N$744+9)&gt;$N$746),"",IF(INDEX($P$746:$W$755,MOD(((5-1)*$N$744+9)-1,10)+1,INT((((5-1)*$N$744+9)-1)/10)+1)="","",INDEX($P$746:$W$755,MOD(((5-1)*$N$744+9)-1,10)+1,INT((((5-1)*$N$744+9)-1)/10)+1)))))</f>
        <v/>
      </c>
      <c r="M750" s="539">
        <f>IF($N$746="","",IF(OR(ISTEXT($N$744),ISTEXT($N$745),ISTEXT($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IF(OR($D$744="",$G$744=""),"",IF($D$744="Round",IF(6=1,"Axis 1 (0°)",IF(6=2,"Axis 2 (90°)","")),IF(ISTEXT($N$745),"",IF(6&gt;$N$745,"",IF(ISTEXT($I$744),"",ROUND((6-0.5)*$I$744/$N$745,1))))))</f>
        <v/>
      </c>
      <c r="C751" s="538" t="n"/>
      <c r="D751" s="539">
        <f>IF($N$746="","",IF(OR(ISTEXT($N$744),ISTEXT($N$745),ISTEXT($N$746)),"",IF(OR(1&gt;$N$744,6&gt;$N$745,((6-1)*$N$744+1)&gt;$N$746),"",IF(INDEX($P$746:$W$755,MOD(((6-1)*$N$744+1)-1,10)+1,INT((((6-1)*$N$744+1)-1)/10)+1)="","",INDEX($P$746:$W$755,MOD(((6-1)*$N$744+1)-1,10)+1,INT((((6-1)*$N$744+1)-1)/10)+1)))))</f>
        <v/>
      </c>
      <c r="E751" s="539">
        <f>IF($N$746="","",IF(OR(ISTEXT($N$744),ISTEXT($N$745),ISTEXT($N$746)),"",IF(OR(2&gt;$N$744,6&gt;$N$745,((6-1)*$N$744+2)&gt;$N$746),"",IF(INDEX($P$746:$W$755,MOD(((6-1)*$N$744+2)-1,10)+1,INT((((6-1)*$N$744+2)-1)/10)+1)="","",INDEX($P$746:$W$755,MOD(((6-1)*$N$744+2)-1,10)+1,INT((((6-1)*$N$744+2)-1)/10)+1)))))</f>
        <v/>
      </c>
      <c r="F751" s="539">
        <f>IF($N$746="","",IF(OR(ISTEXT($N$744),ISTEXT($N$745),ISTEXT($N$746)),"",IF(OR(3&gt;$N$744,6&gt;$N$745,((6-1)*$N$744+3)&gt;$N$746),"",IF(INDEX($P$746:$W$755,MOD(((6-1)*$N$744+3)-1,10)+1,INT((((6-1)*$N$744+3)-1)/10)+1)="","",INDEX($P$746:$W$755,MOD(((6-1)*$N$744+3)-1,10)+1,INT((((6-1)*$N$744+3)-1)/10)+1)))))</f>
        <v/>
      </c>
      <c r="G751" s="539">
        <f>IF($N$746="","",IF(OR(ISTEXT($N$744),ISTEXT($N$745),ISTEXT($N$746)),"",IF(OR(4&gt;$N$744,6&gt;$N$745,((6-1)*$N$744+4)&gt;$N$746),"",IF(INDEX($P$746:$W$755,MOD(((6-1)*$N$744+4)-1,10)+1,INT((((6-1)*$N$744+4)-1)/10)+1)="","",INDEX($P$746:$W$755,MOD(((6-1)*$N$744+4)-1,10)+1,INT((((6-1)*$N$744+4)-1)/10)+1)))))</f>
        <v/>
      </c>
      <c r="H751" s="539">
        <f>IF($N$746="","",IF(OR(ISTEXT($N$744),ISTEXT($N$745),ISTEXT($N$746)),"",IF(OR(5&gt;$N$744,6&gt;$N$745,((6-1)*$N$744+5)&gt;$N$746),"",IF(INDEX($P$746:$W$755,MOD(((6-1)*$N$744+5)-1,10)+1,INT((((6-1)*$N$744+5)-1)/10)+1)="","",INDEX($P$746:$W$755,MOD(((6-1)*$N$744+5)-1,10)+1,INT((((6-1)*$N$744+5)-1)/10)+1)))))</f>
        <v/>
      </c>
      <c r="I751" s="539">
        <f>IF($N$746="","",IF(OR(ISTEXT($N$744),ISTEXT($N$745),ISTEXT($N$746)),"",IF(OR(6&gt;$N$744,6&gt;$N$745,((6-1)*$N$744+6)&gt;$N$746),"",IF(INDEX($P$746:$W$755,MOD(((6-1)*$N$744+6)-1,10)+1,INT((((6-1)*$N$744+6)-1)/10)+1)="","",INDEX($P$746:$W$755,MOD(((6-1)*$N$744+6)-1,10)+1,INT((((6-1)*$N$744+6)-1)/10)+1)))))</f>
        <v/>
      </c>
      <c r="J751" s="539">
        <f>IF($N$746="","",IF(OR(ISTEXT($N$744),ISTEXT($N$745),ISTEXT($N$746)),"",IF(OR(7&gt;$N$744,6&gt;$N$745,((6-1)*$N$744+7)&gt;$N$746),"",IF(INDEX($P$746:$W$755,MOD(((6-1)*$N$744+7)-1,10)+1,INT((((6-1)*$N$744+7)-1)/10)+1)="","",INDEX($P$746:$W$755,MOD(((6-1)*$N$744+7)-1,10)+1,INT((((6-1)*$N$744+7)-1)/10)+1)))))</f>
        <v/>
      </c>
      <c r="K751" s="539">
        <f>IF($N$746="","",IF(OR(ISTEXT($N$744),ISTEXT($N$745),ISTEXT($N$746)),"",IF(OR(8&gt;$N$744,6&gt;$N$745,((6-1)*$N$744+8)&gt;$N$746),"",IF(INDEX($P$746:$W$755,MOD(((6-1)*$N$744+8)-1,10)+1,INT((((6-1)*$N$744+8)-1)/10)+1)="","",INDEX($P$746:$W$755,MOD(((6-1)*$N$744+8)-1,10)+1,INT((((6-1)*$N$744+8)-1)/10)+1)))))</f>
        <v/>
      </c>
      <c r="L751" s="539">
        <f>IF($N$746="","",IF(OR(ISTEXT($N$744),ISTEXT($N$745),ISTEXT($N$746)),"",IF(OR(9&gt;$N$744,6&gt;$N$745,((6-1)*$N$744+9)&gt;$N$746),"",IF(INDEX($P$746:$W$755,MOD(((6-1)*$N$744+9)-1,10)+1,INT((((6-1)*$N$744+9)-1)/10)+1)="","",INDEX($P$746:$W$755,MOD(((6-1)*$N$744+9)-1,10)+1,INT((((6-1)*$N$744+9)-1)/10)+1)))))</f>
        <v/>
      </c>
      <c r="M751" s="539">
        <f>IF($N$746="","",IF(OR(ISTEXT($N$744),ISTEXT($N$745),ISTEXT($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IF(OR($D$744="",$G$744=""),"",IF($D$744="Round",IF(7=1,"Axis 1 (0°)",IF(7=2,"Axis 2 (90°)","")),IF(ISTEXT($N$745),"",IF(7&gt;$N$745,"",IF(ISTEXT($I$744),"",ROUND((7-0.5)*$I$744/$N$745,1))))))</f>
        <v/>
      </c>
      <c r="C752" s="538" t="n"/>
      <c r="D752" s="539">
        <f>IF($N$746="","",IF(OR(ISTEXT($N$744),ISTEXT($N$745),ISTEXT($N$746)),"",IF(OR(1&gt;$N$744,7&gt;$N$745,((7-1)*$N$744+1)&gt;$N$746),"",IF(INDEX($P$746:$W$755,MOD(((7-1)*$N$744+1)-1,10)+1,INT((((7-1)*$N$744+1)-1)/10)+1)="","",INDEX($P$746:$W$755,MOD(((7-1)*$N$744+1)-1,10)+1,INT((((7-1)*$N$744+1)-1)/10)+1)))))</f>
        <v/>
      </c>
      <c r="E752" s="539">
        <f>IF($N$746="","",IF(OR(ISTEXT($N$744),ISTEXT($N$745),ISTEXT($N$746)),"",IF(OR(2&gt;$N$744,7&gt;$N$745,((7-1)*$N$744+2)&gt;$N$746),"",IF(INDEX($P$746:$W$755,MOD(((7-1)*$N$744+2)-1,10)+1,INT((((7-1)*$N$744+2)-1)/10)+1)="","",INDEX($P$746:$W$755,MOD(((7-1)*$N$744+2)-1,10)+1,INT((((7-1)*$N$744+2)-1)/10)+1)))))</f>
        <v/>
      </c>
      <c r="F752" s="539">
        <f>IF($N$746="","",IF(OR(ISTEXT($N$744),ISTEXT($N$745),ISTEXT($N$746)),"",IF(OR(3&gt;$N$744,7&gt;$N$745,((7-1)*$N$744+3)&gt;$N$746),"",IF(INDEX($P$746:$W$755,MOD(((7-1)*$N$744+3)-1,10)+1,INT((((7-1)*$N$744+3)-1)/10)+1)="","",INDEX($P$746:$W$755,MOD(((7-1)*$N$744+3)-1,10)+1,INT((((7-1)*$N$744+3)-1)/10)+1)))))</f>
        <v/>
      </c>
      <c r="G752" s="539">
        <f>IF($N$746="","",IF(OR(ISTEXT($N$744),ISTEXT($N$745),ISTEXT($N$746)),"",IF(OR(4&gt;$N$744,7&gt;$N$745,((7-1)*$N$744+4)&gt;$N$746),"",IF(INDEX($P$746:$W$755,MOD(((7-1)*$N$744+4)-1,10)+1,INT((((7-1)*$N$744+4)-1)/10)+1)="","",INDEX($P$746:$W$755,MOD(((7-1)*$N$744+4)-1,10)+1,INT((((7-1)*$N$744+4)-1)/10)+1)))))</f>
        <v/>
      </c>
      <c r="H752" s="539">
        <f>IF($N$746="","",IF(OR(ISTEXT($N$744),ISTEXT($N$745),ISTEXT($N$746)),"",IF(OR(5&gt;$N$744,7&gt;$N$745,((7-1)*$N$744+5)&gt;$N$746),"",IF(INDEX($P$746:$W$755,MOD(((7-1)*$N$744+5)-1,10)+1,INT((((7-1)*$N$744+5)-1)/10)+1)="","",INDEX($P$746:$W$755,MOD(((7-1)*$N$744+5)-1,10)+1,INT((((7-1)*$N$744+5)-1)/10)+1)))))</f>
        <v/>
      </c>
      <c r="I752" s="539">
        <f>IF($N$746="","",IF(OR(ISTEXT($N$744),ISTEXT($N$745),ISTEXT($N$746)),"",IF(OR(6&gt;$N$744,7&gt;$N$745,((7-1)*$N$744+6)&gt;$N$746),"",IF(INDEX($P$746:$W$755,MOD(((7-1)*$N$744+6)-1,10)+1,INT((((7-1)*$N$744+6)-1)/10)+1)="","",INDEX($P$746:$W$755,MOD(((7-1)*$N$744+6)-1,10)+1,INT((((7-1)*$N$744+6)-1)/10)+1)))))</f>
        <v/>
      </c>
      <c r="J752" s="539">
        <f>IF($N$746="","",IF(OR(ISTEXT($N$744),ISTEXT($N$745),ISTEXT($N$746)),"",IF(OR(7&gt;$N$744,7&gt;$N$745,((7-1)*$N$744+7)&gt;$N$746),"",IF(INDEX($P$746:$W$755,MOD(((7-1)*$N$744+7)-1,10)+1,INT((((7-1)*$N$744+7)-1)/10)+1)="","",INDEX($P$746:$W$755,MOD(((7-1)*$N$744+7)-1,10)+1,INT((((7-1)*$N$744+7)-1)/10)+1)))))</f>
        <v/>
      </c>
      <c r="K752" s="539">
        <f>IF($N$746="","",IF(OR(ISTEXT($N$744),ISTEXT($N$745),ISTEXT($N$746)),"",IF(OR(8&gt;$N$744,7&gt;$N$745,((7-1)*$N$744+8)&gt;$N$746),"",IF(INDEX($P$746:$W$755,MOD(((7-1)*$N$744+8)-1,10)+1,INT((((7-1)*$N$744+8)-1)/10)+1)="","",INDEX($P$746:$W$755,MOD(((7-1)*$N$744+8)-1,10)+1,INT((((7-1)*$N$744+8)-1)/10)+1)))))</f>
        <v/>
      </c>
      <c r="L752" s="539">
        <f>IF($N$746="","",IF(OR(ISTEXT($N$744),ISTEXT($N$745),ISTEXT($N$746)),"",IF(OR(9&gt;$N$744,7&gt;$N$745,((7-1)*$N$744+9)&gt;$N$746),"",IF(INDEX($P$746:$W$755,MOD(((7-1)*$N$744+9)-1,10)+1,INT((((7-1)*$N$744+9)-1)/10)+1)="","",INDEX($P$746:$W$755,MOD(((7-1)*$N$744+9)-1,10)+1,INT((((7-1)*$N$744+9)-1)/10)+1)))))</f>
        <v/>
      </c>
      <c r="M752" s="539">
        <f>IF($N$746="","",IF(OR(ISTEXT($N$744),ISTEXT($N$745),ISTEXT($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IF(OR($D$744="",$G$744=""),"",IF($D$744="Round",IF(8=1,"Axis 1 (0°)",IF(8=2,"Axis 2 (90°)","")),IF(ISTEXT($N$745),"",IF(8&gt;$N$745,"",IF(ISTEXT($I$744),"",ROUND((8-0.5)*$I$744/$N$745,1))))))</f>
        <v/>
      </c>
      <c r="C753" s="538" t="n"/>
      <c r="D753" s="539">
        <f>IF($N$746="","",IF(OR(ISTEXT($N$744),ISTEXT($N$745),ISTEXT($N$746)),"",IF(OR(1&gt;$N$744,8&gt;$N$745,((8-1)*$N$744+1)&gt;$N$746),"",IF(INDEX($P$746:$W$755,MOD(((8-1)*$N$744+1)-1,10)+1,INT((((8-1)*$N$744+1)-1)/10)+1)="","",INDEX($P$746:$W$755,MOD(((8-1)*$N$744+1)-1,10)+1,INT((((8-1)*$N$744+1)-1)/10)+1)))))</f>
        <v/>
      </c>
      <c r="E753" s="539">
        <f>IF($N$746="","",IF(OR(ISTEXT($N$744),ISTEXT($N$745),ISTEXT($N$746)),"",IF(OR(2&gt;$N$744,8&gt;$N$745,((8-1)*$N$744+2)&gt;$N$746),"",IF(INDEX($P$746:$W$755,MOD(((8-1)*$N$744+2)-1,10)+1,INT((((8-1)*$N$744+2)-1)/10)+1)="","",INDEX($P$746:$W$755,MOD(((8-1)*$N$744+2)-1,10)+1,INT((((8-1)*$N$744+2)-1)/10)+1)))))</f>
        <v/>
      </c>
      <c r="F753" s="539">
        <f>IF($N$746="","",IF(OR(ISTEXT($N$744),ISTEXT($N$745),ISTEXT($N$746)),"",IF(OR(3&gt;$N$744,8&gt;$N$745,((8-1)*$N$744+3)&gt;$N$746),"",IF(INDEX($P$746:$W$755,MOD(((8-1)*$N$744+3)-1,10)+1,INT((((8-1)*$N$744+3)-1)/10)+1)="","",INDEX($P$746:$W$755,MOD(((8-1)*$N$744+3)-1,10)+1,INT((((8-1)*$N$744+3)-1)/10)+1)))))</f>
        <v/>
      </c>
      <c r="G753" s="539">
        <f>IF($N$746="","",IF(OR(ISTEXT($N$744),ISTEXT($N$745),ISTEXT($N$746)),"",IF(OR(4&gt;$N$744,8&gt;$N$745,((8-1)*$N$744+4)&gt;$N$746),"",IF(INDEX($P$746:$W$755,MOD(((8-1)*$N$744+4)-1,10)+1,INT((((8-1)*$N$744+4)-1)/10)+1)="","",INDEX($P$746:$W$755,MOD(((8-1)*$N$744+4)-1,10)+1,INT((((8-1)*$N$744+4)-1)/10)+1)))))</f>
        <v/>
      </c>
      <c r="H753" s="539">
        <f>IF($N$746="","",IF(OR(ISTEXT($N$744),ISTEXT($N$745),ISTEXT($N$746)),"",IF(OR(5&gt;$N$744,8&gt;$N$745,((8-1)*$N$744+5)&gt;$N$746),"",IF(INDEX($P$746:$W$755,MOD(((8-1)*$N$744+5)-1,10)+1,INT((((8-1)*$N$744+5)-1)/10)+1)="","",INDEX($P$746:$W$755,MOD(((8-1)*$N$744+5)-1,10)+1,INT((((8-1)*$N$744+5)-1)/10)+1)))))</f>
        <v/>
      </c>
      <c r="I753" s="539">
        <f>IF($N$746="","",IF(OR(ISTEXT($N$744),ISTEXT($N$745),ISTEXT($N$746)),"",IF(OR(6&gt;$N$744,8&gt;$N$745,((8-1)*$N$744+6)&gt;$N$746),"",IF(INDEX($P$746:$W$755,MOD(((8-1)*$N$744+6)-1,10)+1,INT((((8-1)*$N$744+6)-1)/10)+1)="","",INDEX($P$746:$W$755,MOD(((8-1)*$N$744+6)-1,10)+1,INT((((8-1)*$N$744+6)-1)/10)+1)))))</f>
        <v/>
      </c>
      <c r="J753" s="539">
        <f>IF($N$746="","",IF(OR(ISTEXT($N$744),ISTEXT($N$745),ISTEXT($N$746)),"",IF(OR(7&gt;$N$744,8&gt;$N$745,((8-1)*$N$744+7)&gt;$N$746),"",IF(INDEX($P$746:$W$755,MOD(((8-1)*$N$744+7)-1,10)+1,INT((((8-1)*$N$744+7)-1)/10)+1)="","",INDEX($P$746:$W$755,MOD(((8-1)*$N$744+7)-1,10)+1,INT((((8-1)*$N$744+7)-1)/10)+1)))))</f>
        <v/>
      </c>
      <c r="K753" s="539">
        <f>IF($N$746="","",IF(OR(ISTEXT($N$744),ISTEXT($N$745),ISTEXT($N$746)),"",IF(OR(8&gt;$N$744,8&gt;$N$745,((8-1)*$N$744+8)&gt;$N$746),"",IF(INDEX($P$746:$W$755,MOD(((8-1)*$N$744+8)-1,10)+1,INT((((8-1)*$N$744+8)-1)/10)+1)="","",INDEX($P$746:$W$755,MOD(((8-1)*$N$744+8)-1,10)+1,INT((((8-1)*$N$744+8)-1)/10)+1)))))</f>
        <v/>
      </c>
      <c r="L753" s="539">
        <f>IF($N$746="","",IF(OR(ISTEXT($N$744),ISTEXT($N$745),ISTEXT($N$746)),"",IF(OR(9&gt;$N$744,8&gt;$N$745,((8-1)*$N$744+9)&gt;$N$746),"",IF(INDEX($P$746:$W$755,MOD(((8-1)*$N$744+9)-1,10)+1,INT((((8-1)*$N$744+9)-1)/10)+1)="","",INDEX($P$746:$W$755,MOD(((8-1)*$N$744+9)-1,10)+1,INT((((8-1)*$N$744+9)-1)/10)+1)))))</f>
        <v/>
      </c>
      <c r="M753" s="539">
        <f>IF($N$746="","",IF(OR(ISTEXT($N$744),ISTEXT($N$745),ISTEXT($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IF($G$759="","",IF($D$759="Round",$G$759&amp;""" dia",$G$759&amp;""" x "&amp;$I$759&amp;""""))</f>
        <v/>
      </c>
      <c r="G757" s="173" t="n"/>
      <c r="H757" s="525">
        <f>IF(OR($D$759="",$G$759=""),"",IF($D$759="Round",IF(ISTEXT($G$759),"",ROUND(PI()*(($G$759-2*N($K$759))/2)^2/144,3)),IF($I$759="","",IF(OR(ISTEXT($G$759),ISTEXT($I$759)),"",ROUND(($G$759-2*N($K$759))*($I$759-2*N($K$759))/144,3)))))</f>
        <v/>
      </c>
      <c r="I757" s="189" t="n"/>
      <c r="J757" s="189" t="n"/>
      <c r="K757" s="189">
        <f>IF(N(J757)*N(H757)=0,"",ROUND(N(J757)*N(H757),0))</f>
        <v/>
      </c>
      <c r="L757" s="189">
        <f>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IF($N$759="","",IF($D$759="Round",$N$759&amp;" x 2 axes",IF($N$760="","",$N$759&amp;" x "&amp;$N$760)))</f>
        <v/>
      </c>
      <c r="N759" s="534">
        <f>IF(OR($D$759="",$G$759=""),"",IF($D$759="Round",IF(ISTEXT($G$759),"",IF($G$759&lt;=9,6,IF($G$759&lt;=12,8,10))),IF(ISTEXT($G$759),"",IF($G$759&lt;12,2,MIN(10,MAX(3,ROUNDUP($G$759/6,0)))))))</f>
        <v/>
      </c>
      <c r="P759" s="473" t="inlineStr">
        <is>
          <t>Quick entry – type readings in order (row by row of the grid), down this column then the next:</t>
        </is>
      </c>
    </row>
    <row r="760" ht="13.35" customHeight="1" s="162">
      <c r="B760" s="535" t="inlineStr">
        <is>
          <t>Depth↓ Pos→ (in)</t>
        </is>
      </c>
      <c r="C760" s="414" t="n"/>
      <c r="D760" s="535">
        <f>IF(ISTEXT($N$759),"",IF(OR($D$759="",$G$759="",1&gt;$N$759),"",IF($D$759="Round",IF(ISTEXT($G$759),"",ROUND(IF(1&lt;=$N$759/2,$G$759/2*(1-SQRT(($N$759-2*1+1)/$N$759)),$G$759-$G$759/2*(1-SQRT(($N$759-2*($N$759-1+1)+1)/$N$759))),1)),IF(ISTEXT($G$759),"",ROUND((1-0.5)*$G$759/$N$759,1)))))</f>
        <v/>
      </c>
      <c r="E760" s="535">
        <f>IF(ISTEXT($N$759),"",IF(OR($D$759="",$G$759="",2&gt;$N$759),"",IF($D$759="Round",IF(ISTEXT($G$759),"",ROUND(IF(2&lt;=$N$759/2,$G$759/2*(1-SQRT(($N$759-2*2+1)/$N$759)),$G$759-$G$759/2*(1-SQRT(($N$759-2*($N$759-2+1)+1)/$N$759))),1)),IF(ISTEXT($G$759),"",ROUND((2-0.5)*$G$759/$N$759,1)))))</f>
        <v/>
      </c>
      <c r="F760" s="535">
        <f>IF(ISTEXT($N$759),"",IF(OR($D$759="",$G$759="",3&gt;$N$759),"",IF($D$759="Round",IF(ISTEXT($G$759),"",ROUND(IF(3&lt;=$N$759/2,$G$759/2*(1-SQRT(($N$759-2*3+1)/$N$759)),$G$759-$G$759/2*(1-SQRT(($N$759-2*($N$759-3+1)+1)/$N$759))),1)),IF(ISTEXT($G$759),"",ROUND((3-0.5)*$G$759/$N$759,1)))))</f>
        <v/>
      </c>
      <c r="G760" s="535">
        <f>IF(ISTEXT($N$759),"",IF(OR($D$759="",$G$759="",4&gt;$N$759),"",IF($D$759="Round",IF(ISTEXT($G$759),"",ROUND(IF(4&lt;=$N$759/2,$G$759/2*(1-SQRT(($N$759-2*4+1)/$N$759)),$G$759-$G$759/2*(1-SQRT(($N$759-2*($N$759-4+1)+1)/$N$759))),1)),IF(ISTEXT($G$759),"",ROUND((4-0.5)*$G$759/$N$759,1)))))</f>
        <v/>
      </c>
      <c r="H760" s="535">
        <f>IF(ISTEXT($N$759),"",IF(OR($D$759="",$G$759="",5&gt;$N$759),"",IF($D$759="Round",IF(ISTEXT($G$759),"",ROUND(IF(5&lt;=$N$759/2,$G$759/2*(1-SQRT(($N$759-2*5+1)/$N$759)),$G$759-$G$759/2*(1-SQRT(($N$759-2*($N$759-5+1)+1)/$N$759))),1)),IF(ISTEXT($G$759),"",ROUND((5-0.5)*$G$759/$N$759,1)))))</f>
        <v/>
      </c>
      <c r="I760" s="535">
        <f>IF(ISTEXT($N$759),"",IF(OR($D$759="",$G$759="",6&gt;$N$759),"",IF($D$759="Round",IF(ISTEXT($G$759),"",ROUND(IF(6&lt;=$N$759/2,$G$759/2*(1-SQRT(($N$759-2*6+1)/$N$759)),$G$759-$G$759/2*(1-SQRT(($N$759-2*($N$759-6+1)+1)/$N$759))),1)),IF(ISTEXT($G$759),"",ROUND((6-0.5)*$G$759/$N$759,1)))))</f>
        <v/>
      </c>
      <c r="J760" s="535">
        <f>IF(ISTEXT($N$759),"",IF(OR($D$759="",$G$759="",7&gt;$N$759),"",IF($D$759="Round",IF(ISTEXT($G$759),"",ROUND(IF(7&lt;=$N$759/2,$G$759/2*(1-SQRT(($N$759-2*7+1)/$N$759)),$G$759-$G$759/2*(1-SQRT(($N$759-2*($N$759-7+1)+1)/$N$759))),1)),IF(ISTEXT($G$759),"",ROUND((7-0.5)*$G$759/$N$759,1)))))</f>
        <v/>
      </c>
      <c r="K760" s="535">
        <f>IF(ISTEXT($N$759),"",IF(OR($D$759="",$G$759="",8&gt;$N$759),"",IF($D$759="Round",IF(ISTEXT($G$759),"",ROUND(IF(8&lt;=$N$759/2,$G$759/2*(1-SQRT(($N$759-2*8+1)/$N$759)),$G$759-$G$759/2*(1-SQRT(($N$759-2*($N$759-8+1)+1)/$N$759))),1)),IF(ISTEXT($G$759),"",ROUND((8-0.5)*$G$759/$N$759,1)))))</f>
        <v/>
      </c>
      <c r="L760" s="535">
        <f>IF(ISTEXT($N$759),"",IF(OR($D$759="",$G$759="",9&gt;$N$759),"",IF($D$759="Round",IF(ISTEXT($G$759),"",ROUND(IF(9&lt;=$N$759/2,$G$759/2*(1-SQRT(($N$759-2*9+1)/$N$759)),$G$759-$G$759/2*(1-SQRT(($N$759-2*($N$759-9+1)+1)/$N$759))),1)),IF(ISTEXT($G$759),"",ROUND((9-0.5)*$G$759/$N$759,1)))))</f>
        <v/>
      </c>
      <c r="M760" s="535">
        <f>IF(ISTEXT($N$759),"",IF(OR($D$759="",$G$759="",10&gt;$N$759),"",IF($D$759="Round",IF(ISTEXT($G$759),"",ROUND(IF(10&lt;=$N$759/2,$G$759/2*(1-SQRT(($N$759-2*10+1)/$N$759)),$G$759-$G$759/2*(1-SQRT(($N$759-2*($N$759-10+1)+1)/$N$759))),1)),IF(ISTEXT($G$759),"",ROUND((10-0.5)*$G$759/$N$759,1)))))</f>
        <v/>
      </c>
      <c r="N760" s="534">
        <f>IF(OR($D$759="",$G$759=""),"",IF($D$759="Round",2,IF($I$759="","",IF(ISTEXT($I$759),"",IF($I$759&lt;12,2,MIN(8,MAX(3,ROUNDUP($I$759/6,0))))))))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IF(OR($D$759="",$G$759=""),"",IF($D$759="Round",IF(1=1,"Axis 1 (0°)",IF(1=2,"Axis 2 (90°)","")),IF(ISTEXT($N$760),"",IF(1&gt;$N$760,"",IF(ISTEXT($I$759),"",ROUND((1-0.5)*$I$759/$N$760,1))))))</f>
        <v/>
      </c>
      <c r="C761" s="538" t="n"/>
      <c r="D761" s="539">
        <f>IF($N$761="","",IF(OR(ISTEXT($N$759),ISTEXT($N$760),ISTEXT($N$761)),"",IF(OR(1&gt;$N$759,1&gt;$N$760,((1-1)*$N$759+1)&gt;$N$761),"",IF(INDEX($P$761:$W$770,MOD(((1-1)*$N$759+1)-1,10)+1,INT((((1-1)*$N$759+1)-1)/10)+1)="","",INDEX($P$761:$W$770,MOD(((1-1)*$N$759+1)-1,10)+1,INT((((1-1)*$N$759+1)-1)/10)+1)))))</f>
        <v/>
      </c>
      <c r="E761" s="539">
        <f>IF($N$761="","",IF(OR(ISTEXT($N$759),ISTEXT($N$760),ISTEXT($N$761)),"",IF(OR(2&gt;$N$759,1&gt;$N$760,((1-1)*$N$759+2)&gt;$N$761),"",IF(INDEX($P$761:$W$770,MOD(((1-1)*$N$759+2)-1,10)+1,INT((((1-1)*$N$759+2)-1)/10)+1)="","",INDEX($P$761:$W$770,MOD(((1-1)*$N$759+2)-1,10)+1,INT((((1-1)*$N$759+2)-1)/10)+1)))))</f>
        <v/>
      </c>
      <c r="F761" s="539">
        <f>IF($N$761="","",IF(OR(ISTEXT($N$759),ISTEXT($N$760),ISTEXT($N$761)),"",IF(OR(3&gt;$N$759,1&gt;$N$760,((1-1)*$N$759+3)&gt;$N$761),"",IF(INDEX($P$761:$W$770,MOD(((1-1)*$N$759+3)-1,10)+1,INT((((1-1)*$N$759+3)-1)/10)+1)="","",INDEX($P$761:$W$770,MOD(((1-1)*$N$759+3)-1,10)+1,INT((((1-1)*$N$759+3)-1)/10)+1)))))</f>
        <v/>
      </c>
      <c r="G761" s="539">
        <f>IF($N$761="","",IF(OR(ISTEXT($N$759),ISTEXT($N$760),ISTEXT($N$761)),"",IF(OR(4&gt;$N$759,1&gt;$N$760,((1-1)*$N$759+4)&gt;$N$761),"",IF(INDEX($P$761:$W$770,MOD(((1-1)*$N$759+4)-1,10)+1,INT((((1-1)*$N$759+4)-1)/10)+1)="","",INDEX($P$761:$W$770,MOD(((1-1)*$N$759+4)-1,10)+1,INT((((1-1)*$N$759+4)-1)/10)+1)))))</f>
        <v/>
      </c>
      <c r="H761" s="539">
        <f>IF($N$761="","",IF(OR(ISTEXT($N$759),ISTEXT($N$760),ISTEXT($N$761)),"",IF(OR(5&gt;$N$759,1&gt;$N$760,((1-1)*$N$759+5)&gt;$N$761),"",IF(INDEX($P$761:$W$770,MOD(((1-1)*$N$759+5)-1,10)+1,INT((((1-1)*$N$759+5)-1)/10)+1)="","",INDEX($P$761:$W$770,MOD(((1-1)*$N$759+5)-1,10)+1,INT((((1-1)*$N$759+5)-1)/10)+1)))))</f>
        <v/>
      </c>
      <c r="I761" s="539">
        <f>IF($N$761="","",IF(OR(ISTEXT($N$759),ISTEXT($N$760),ISTEXT($N$761)),"",IF(OR(6&gt;$N$759,1&gt;$N$760,((1-1)*$N$759+6)&gt;$N$761),"",IF(INDEX($P$761:$W$770,MOD(((1-1)*$N$759+6)-1,10)+1,INT((((1-1)*$N$759+6)-1)/10)+1)="","",INDEX($P$761:$W$770,MOD(((1-1)*$N$759+6)-1,10)+1,INT((((1-1)*$N$759+6)-1)/10)+1)))))</f>
        <v/>
      </c>
      <c r="J761" s="539">
        <f>IF($N$761="","",IF(OR(ISTEXT($N$759),ISTEXT($N$760),ISTEXT($N$761)),"",IF(OR(7&gt;$N$759,1&gt;$N$760,((1-1)*$N$759+7)&gt;$N$761),"",IF(INDEX($P$761:$W$770,MOD(((1-1)*$N$759+7)-1,10)+1,INT((((1-1)*$N$759+7)-1)/10)+1)="","",INDEX($P$761:$W$770,MOD(((1-1)*$N$759+7)-1,10)+1,INT((((1-1)*$N$759+7)-1)/10)+1)))))</f>
        <v/>
      </c>
      <c r="K761" s="539">
        <f>IF($N$761="","",IF(OR(ISTEXT($N$759),ISTEXT($N$760),ISTEXT($N$761)),"",IF(OR(8&gt;$N$759,1&gt;$N$760,((1-1)*$N$759+8)&gt;$N$761),"",IF(INDEX($P$761:$W$770,MOD(((1-1)*$N$759+8)-1,10)+1,INT((((1-1)*$N$759+8)-1)/10)+1)="","",INDEX($P$761:$W$770,MOD(((1-1)*$N$759+8)-1,10)+1,INT((((1-1)*$N$759+8)-1)/10)+1)))))</f>
        <v/>
      </c>
      <c r="L761" s="539">
        <f>IF($N$761="","",IF(OR(ISTEXT($N$759),ISTEXT($N$760),ISTEXT($N$761)),"",IF(OR(9&gt;$N$759,1&gt;$N$760,((1-1)*$N$759+9)&gt;$N$761),"",IF(INDEX($P$761:$W$770,MOD(((1-1)*$N$759+9)-1,10)+1,INT((((1-1)*$N$759+9)-1)/10)+1)="","",INDEX($P$761:$W$770,MOD(((1-1)*$N$759+9)-1,10)+1,INT((((1-1)*$N$759+9)-1)/10)+1)))))</f>
        <v/>
      </c>
      <c r="M761" s="539">
        <f>IF($N$761="","",IF(OR(ISTEXT($N$759),ISTEXT($N$760),ISTEXT($N$761)),"",IF(OR(10&gt;$N$759,1&gt;$N$760,((1-1)*$N$759+10)&gt;$N$761),"",IF(INDEX($P$761:$W$770,MOD(((1-1)*$N$759+10)-1,10)+1,INT((((1-1)*$N$759+10)-1)/10)+1)="","",INDEX($P$761:$W$770,MOD(((1-1)*$N$759+10)-1,10)+1,INT((((1-1)*$N$759+10)-1)/10)+1)))))</f>
        <v/>
      </c>
      <c r="N761" s="534">
        <f>IF(OR(N759="",N760=""),"",IF(OR(ISTEXT(N759),ISTEXT(N760)),"",N759*N760))</f>
        <v/>
      </c>
      <c r="P761" s="540" t="n"/>
      <c r="Q761" s="540" t="n"/>
      <c r="R761" s="540" t="n"/>
      <c r="S761" s="540" t="n"/>
      <c r="T761" s="540" t="n"/>
      <c r="U761" s="540" t="n"/>
      <c r="V761" s="540" t="n"/>
      <c r="W761" s="540" t="n"/>
    </row>
    <row r="762" ht="13.35" customHeight="1" s="162">
      <c r="B762" s="537">
        <f>IF(OR($D$759="",$G$759=""),"",IF($D$759="Round",IF(2=1,"Axis 1 (0°)",IF(2=2,"Axis 2 (90°)","")),IF(ISTEXT($N$760),"",IF(2&gt;$N$760,"",IF(ISTEXT($I$759),"",ROUND((2-0.5)*$I$759/$N$760,1))))))</f>
        <v/>
      </c>
      <c r="C762" s="538" t="n"/>
      <c r="D762" s="539">
        <f>IF($N$761="","",IF(OR(ISTEXT($N$759),ISTEXT($N$760),ISTEXT($N$761)),"",IF(OR(1&gt;$N$759,2&gt;$N$760,((2-1)*$N$759+1)&gt;$N$761),"",IF(INDEX($P$761:$W$770,MOD(((2-1)*$N$759+1)-1,10)+1,INT((((2-1)*$N$759+1)-1)/10)+1)="","",INDEX($P$761:$W$770,MOD(((2-1)*$N$759+1)-1,10)+1,INT((((2-1)*$N$759+1)-1)/10)+1)))))</f>
        <v/>
      </c>
      <c r="E762" s="539">
        <f>IF($N$761="","",IF(OR(ISTEXT($N$759),ISTEXT($N$760),ISTEXT($N$761)),"",IF(OR(2&gt;$N$759,2&gt;$N$760,((2-1)*$N$759+2)&gt;$N$761),"",IF(INDEX($P$761:$W$770,MOD(((2-1)*$N$759+2)-1,10)+1,INT((((2-1)*$N$759+2)-1)/10)+1)="","",INDEX($P$761:$W$770,MOD(((2-1)*$N$759+2)-1,10)+1,INT((((2-1)*$N$759+2)-1)/10)+1)))))</f>
        <v/>
      </c>
      <c r="F762" s="539">
        <f>IF($N$761="","",IF(OR(ISTEXT($N$759),ISTEXT($N$760),ISTEXT($N$761)),"",IF(OR(3&gt;$N$759,2&gt;$N$760,((2-1)*$N$759+3)&gt;$N$761),"",IF(INDEX($P$761:$W$770,MOD(((2-1)*$N$759+3)-1,10)+1,INT((((2-1)*$N$759+3)-1)/10)+1)="","",INDEX($P$761:$W$770,MOD(((2-1)*$N$759+3)-1,10)+1,INT((((2-1)*$N$759+3)-1)/10)+1)))))</f>
        <v/>
      </c>
      <c r="G762" s="539">
        <f>IF($N$761="","",IF(OR(ISTEXT($N$759),ISTEXT($N$760),ISTEXT($N$761)),"",IF(OR(4&gt;$N$759,2&gt;$N$760,((2-1)*$N$759+4)&gt;$N$761),"",IF(INDEX($P$761:$W$770,MOD(((2-1)*$N$759+4)-1,10)+1,INT((((2-1)*$N$759+4)-1)/10)+1)="","",INDEX($P$761:$W$770,MOD(((2-1)*$N$759+4)-1,10)+1,INT((((2-1)*$N$759+4)-1)/10)+1)))))</f>
        <v/>
      </c>
      <c r="H762" s="539">
        <f>IF($N$761="","",IF(OR(ISTEXT($N$759),ISTEXT($N$760),ISTEXT($N$761)),"",IF(OR(5&gt;$N$759,2&gt;$N$760,((2-1)*$N$759+5)&gt;$N$761),"",IF(INDEX($P$761:$W$770,MOD(((2-1)*$N$759+5)-1,10)+1,INT((((2-1)*$N$759+5)-1)/10)+1)="","",INDEX($P$761:$W$770,MOD(((2-1)*$N$759+5)-1,10)+1,INT((((2-1)*$N$759+5)-1)/10)+1)))))</f>
        <v/>
      </c>
      <c r="I762" s="539">
        <f>IF($N$761="","",IF(OR(ISTEXT($N$759),ISTEXT($N$760),ISTEXT($N$761)),"",IF(OR(6&gt;$N$759,2&gt;$N$760,((2-1)*$N$759+6)&gt;$N$761),"",IF(INDEX($P$761:$W$770,MOD(((2-1)*$N$759+6)-1,10)+1,INT((((2-1)*$N$759+6)-1)/10)+1)="","",INDEX($P$761:$W$770,MOD(((2-1)*$N$759+6)-1,10)+1,INT((((2-1)*$N$759+6)-1)/10)+1)))))</f>
        <v/>
      </c>
      <c r="J762" s="539">
        <f>IF($N$761="","",IF(OR(ISTEXT($N$759),ISTEXT($N$760),ISTEXT($N$761)),"",IF(OR(7&gt;$N$759,2&gt;$N$760,((2-1)*$N$759+7)&gt;$N$761),"",IF(INDEX($P$761:$W$770,MOD(((2-1)*$N$759+7)-1,10)+1,INT((((2-1)*$N$759+7)-1)/10)+1)="","",INDEX($P$761:$W$770,MOD(((2-1)*$N$759+7)-1,10)+1,INT((((2-1)*$N$759+7)-1)/10)+1)))))</f>
        <v/>
      </c>
      <c r="K762" s="539">
        <f>IF($N$761="","",IF(OR(ISTEXT($N$759),ISTEXT($N$760),ISTEXT($N$761)),"",IF(OR(8&gt;$N$759,2&gt;$N$760,((2-1)*$N$759+8)&gt;$N$761),"",IF(INDEX($P$761:$W$770,MOD(((2-1)*$N$759+8)-1,10)+1,INT((((2-1)*$N$759+8)-1)/10)+1)="","",INDEX($P$761:$W$770,MOD(((2-1)*$N$759+8)-1,10)+1,INT((((2-1)*$N$759+8)-1)/10)+1)))))</f>
        <v/>
      </c>
      <c r="L762" s="539">
        <f>IF($N$761="","",IF(OR(ISTEXT($N$759),ISTEXT($N$760),ISTEXT($N$761)),"",IF(OR(9&gt;$N$759,2&gt;$N$760,((2-1)*$N$759+9)&gt;$N$761),"",IF(INDEX($P$761:$W$770,MOD(((2-1)*$N$759+9)-1,10)+1,INT((((2-1)*$N$759+9)-1)/10)+1)="","",INDEX($P$761:$W$770,MOD(((2-1)*$N$759+9)-1,10)+1,INT((((2-1)*$N$759+9)-1)/10)+1)))))</f>
        <v/>
      </c>
      <c r="M762" s="539">
        <f>IF($N$761="","",IF(OR(ISTEXT($N$759),ISTEXT($N$760),ISTEXT($N$761)),"",IF(OR(10&gt;$N$759,2&gt;$N$760,((2-1)*$N$759+10)&gt;$N$761),"",IF(INDEX($P$761:$W$770,MOD(((2-1)*$N$759+10)-1,10)+1,INT((((2-1)*$N$759+10)-1)/10)+1)="","",INDEX($P$761:$W$770,MOD(((2-1)*$N$759+10)-1,10)+1,INT((((2-1)*$N$759+10)-1)/10)+1)))))</f>
        <v/>
      </c>
      <c r="P762" s="540" t="n"/>
      <c r="Q762" s="540" t="n"/>
      <c r="R762" s="540" t="n"/>
      <c r="S762" s="540" t="n"/>
      <c r="T762" s="540" t="n"/>
      <c r="U762" s="540" t="n"/>
      <c r="V762" s="540" t="n"/>
      <c r="W762" s="540" t="n"/>
    </row>
    <row r="763" ht="13.35" customHeight="1" s="162">
      <c r="B763" s="537">
        <f>IF(OR($D$759="",$G$759=""),"",IF($D$759="Round",IF(3=1,"Axis 1 (0°)",IF(3=2,"Axis 2 (90°)","")),IF(ISTEXT($N$760),"",IF(3&gt;$N$760,"",IF(ISTEXT($I$759),"",ROUND((3-0.5)*$I$759/$N$760,1))))))</f>
        <v/>
      </c>
      <c r="C763" s="538" t="n"/>
      <c r="D763" s="539">
        <f>IF($N$761="","",IF(OR(ISTEXT($N$759),ISTEXT($N$760),ISTEXT($N$761)),"",IF(OR(1&gt;$N$759,3&gt;$N$760,((3-1)*$N$759+1)&gt;$N$761),"",IF(INDEX($P$761:$W$770,MOD(((3-1)*$N$759+1)-1,10)+1,INT((((3-1)*$N$759+1)-1)/10)+1)="","",INDEX($P$761:$W$770,MOD(((3-1)*$N$759+1)-1,10)+1,INT((((3-1)*$N$759+1)-1)/10)+1)))))</f>
        <v/>
      </c>
      <c r="E763" s="539">
        <f>IF($N$761="","",IF(OR(ISTEXT($N$759),ISTEXT($N$760),ISTEXT($N$761)),"",IF(OR(2&gt;$N$759,3&gt;$N$760,((3-1)*$N$759+2)&gt;$N$761),"",IF(INDEX($P$761:$W$770,MOD(((3-1)*$N$759+2)-1,10)+1,INT((((3-1)*$N$759+2)-1)/10)+1)="","",INDEX($P$761:$W$770,MOD(((3-1)*$N$759+2)-1,10)+1,INT((((3-1)*$N$759+2)-1)/10)+1)))))</f>
        <v/>
      </c>
      <c r="F763" s="539">
        <f>IF($N$761="","",IF(OR(ISTEXT($N$759),ISTEXT($N$760),ISTEXT($N$761)),"",IF(OR(3&gt;$N$759,3&gt;$N$760,((3-1)*$N$759+3)&gt;$N$761),"",IF(INDEX($P$761:$W$770,MOD(((3-1)*$N$759+3)-1,10)+1,INT((((3-1)*$N$759+3)-1)/10)+1)="","",INDEX($P$761:$W$770,MOD(((3-1)*$N$759+3)-1,10)+1,INT((((3-1)*$N$759+3)-1)/10)+1)))))</f>
        <v/>
      </c>
      <c r="G763" s="539">
        <f>IF($N$761="","",IF(OR(ISTEXT($N$759),ISTEXT($N$760),ISTEXT($N$761)),"",IF(OR(4&gt;$N$759,3&gt;$N$760,((3-1)*$N$759+4)&gt;$N$761),"",IF(INDEX($P$761:$W$770,MOD(((3-1)*$N$759+4)-1,10)+1,INT((((3-1)*$N$759+4)-1)/10)+1)="","",INDEX($P$761:$W$770,MOD(((3-1)*$N$759+4)-1,10)+1,INT((((3-1)*$N$759+4)-1)/10)+1)))))</f>
        <v/>
      </c>
      <c r="H763" s="539">
        <f>IF($N$761="","",IF(OR(ISTEXT($N$759),ISTEXT($N$760),ISTEXT($N$761)),"",IF(OR(5&gt;$N$759,3&gt;$N$760,((3-1)*$N$759+5)&gt;$N$761),"",IF(INDEX($P$761:$W$770,MOD(((3-1)*$N$759+5)-1,10)+1,INT((((3-1)*$N$759+5)-1)/10)+1)="","",INDEX($P$761:$W$770,MOD(((3-1)*$N$759+5)-1,10)+1,INT((((3-1)*$N$759+5)-1)/10)+1)))))</f>
        <v/>
      </c>
      <c r="I763" s="539">
        <f>IF($N$761="","",IF(OR(ISTEXT($N$759),ISTEXT($N$760),ISTEXT($N$761)),"",IF(OR(6&gt;$N$759,3&gt;$N$760,((3-1)*$N$759+6)&gt;$N$761),"",IF(INDEX($P$761:$W$770,MOD(((3-1)*$N$759+6)-1,10)+1,INT((((3-1)*$N$759+6)-1)/10)+1)="","",INDEX($P$761:$W$770,MOD(((3-1)*$N$759+6)-1,10)+1,INT((((3-1)*$N$759+6)-1)/10)+1)))))</f>
        <v/>
      </c>
      <c r="J763" s="539">
        <f>IF($N$761="","",IF(OR(ISTEXT($N$759),ISTEXT($N$760),ISTEXT($N$761)),"",IF(OR(7&gt;$N$759,3&gt;$N$760,((3-1)*$N$759+7)&gt;$N$761),"",IF(INDEX($P$761:$W$770,MOD(((3-1)*$N$759+7)-1,10)+1,INT((((3-1)*$N$759+7)-1)/10)+1)="","",INDEX($P$761:$W$770,MOD(((3-1)*$N$759+7)-1,10)+1,INT((((3-1)*$N$759+7)-1)/10)+1)))))</f>
        <v/>
      </c>
      <c r="K763" s="539">
        <f>IF($N$761="","",IF(OR(ISTEXT($N$759),ISTEXT($N$760),ISTEXT($N$761)),"",IF(OR(8&gt;$N$759,3&gt;$N$760,((3-1)*$N$759+8)&gt;$N$761),"",IF(INDEX($P$761:$W$770,MOD(((3-1)*$N$759+8)-1,10)+1,INT((((3-1)*$N$759+8)-1)/10)+1)="","",INDEX($P$761:$W$770,MOD(((3-1)*$N$759+8)-1,10)+1,INT((((3-1)*$N$759+8)-1)/10)+1)))))</f>
        <v/>
      </c>
      <c r="L763" s="539">
        <f>IF($N$761="","",IF(OR(ISTEXT($N$759),ISTEXT($N$760),ISTEXT($N$761)),"",IF(OR(9&gt;$N$759,3&gt;$N$760,((3-1)*$N$759+9)&gt;$N$761),"",IF(INDEX($P$761:$W$770,MOD(((3-1)*$N$759+9)-1,10)+1,INT((((3-1)*$N$759+9)-1)/10)+1)="","",INDEX($P$761:$W$770,MOD(((3-1)*$N$759+9)-1,10)+1,INT((((3-1)*$N$759+9)-1)/10)+1)))))</f>
        <v/>
      </c>
      <c r="M763" s="539">
        <f>IF($N$761="","",IF(OR(ISTEXT($N$759),ISTEXT($N$760),ISTEXT($N$761)),"",IF(OR(10&gt;$N$759,3&gt;$N$760,((3-1)*$N$759+10)&gt;$N$761),"",IF(INDEX($P$761:$W$770,MOD(((3-1)*$N$759+10)-1,10)+1,INT((((3-1)*$N$759+10)-1)/10)+1)="","",INDEX($P$761:$W$770,MOD(((3-1)*$N$759+10)-1,10)+1,INT((((3-1)*$N$759+10)-1)/10)+1)))))</f>
        <v/>
      </c>
      <c r="P763" s="540" t="n"/>
      <c r="Q763" s="540" t="n"/>
      <c r="R763" s="540" t="n"/>
      <c r="S763" s="540" t="n"/>
      <c r="T763" s="540" t="n"/>
      <c r="U763" s="540" t="n"/>
      <c r="V763" s="540" t="n"/>
      <c r="W763" s="540" t="n"/>
    </row>
    <row r="764" ht="13.35" customHeight="1" s="162">
      <c r="B764" s="537">
        <f>IF(OR($D$759="",$G$759=""),"",IF($D$759="Round",IF(4=1,"Axis 1 (0°)",IF(4=2,"Axis 2 (90°)","")),IF(ISTEXT($N$760),"",IF(4&gt;$N$760,"",IF(ISTEXT($I$759),"",ROUND((4-0.5)*$I$759/$N$760,1))))))</f>
        <v/>
      </c>
      <c r="C764" s="538" t="n"/>
      <c r="D764" s="539">
        <f>IF($N$761="","",IF(OR(ISTEXT($N$759),ISTEXT($N$760),ISTEXT($N$761)),"",IF(OR(1&gt;$N$759,4&gt;$N$760,((4-1)*$N$759+1)&gt;$N$761),"",IF(INDEX($P$761:$W$770,MOD(((4-1)*$N$759+1)-1,10)+1,INT((((4-1)*$N$759+1)-1)/10)+1)="","",INDEX($P$761:$W$770,MOD(((4-1)*$N$759+1)-1,10)+1,INT((((4-1)*$N$759+1)-1)/10)+1)))))</f>
        <v/>
      </c>
      <c r="E764" s="539">
        <f>IF($N$761="","",IF(OR(ISTEXT($N$759),ISTEXT($N$760),ISTEXT($N$761)),"",IF(OR(2&gt;$N$759,4&gt;$N$760,((4-1)*$N$759+2)&gt;$N$761),"",IF(INDEX($P$761:$W$770,MOD(((4-1)*$N$759+2)-1,10)+1,INT((((4-1)*$N$759+2)-1)/10)+1)="","",INDEX($P$761:$W$770,MOD(((4-1)*$N$759+2)-1,10)+1,INT((((4-1)*$N$759+2)-1)/10)+1)))))</f>
        <v/>
      </c>
      <c r="F764" s="539">
        <f>IF($N$761="","",IF(OR(ISTEXT($N$759),ISTEXT($N$760),ISTEXT($N$761)),"",IF(OR(3&gt;$N$759,4&gt;$N$760,((4-1)*$N$759+3)&gt;$N$761),"",IF(INDEX($P$761:$W$770,MOD(((4-1)*$N$759+3)-1,10)+1,INT((((4-1)*$N$759+3)-1)/10)+1)="","",INDEX($P$761:$W$770,MOD(((4-1)*$N$759+3)-1,10)+1,INT((((4-1)*$N$759+3)-1)/10)+1)))))</f>
        <v/>
      </c>
      <c r="G764" s="539">
        <f>IF($N$761="","",IF(OR(ISTEXT($N$759),ISTEXT($N$760),ISTEXT($N$761)),"",IF(OR(4&gt;$N$759,4&gt;$N$760,((4-1)*$N$759+4)&gt;$N$761),"",IF(INDEX($P$761:$W$770,MOD(((4-1)*$N$759+4)-1,10)+1,INT((((4-1)*$N$759+4)-1)/10)+1)="","",INDEX($P$761:$W$770,MOD(((4-1)*$N$759+4)-1,10)+1,INT((((4-1)*$N$759+4)-1)/10)+1)))))</f>
        <v/>
      </c>
      <c r="H764" s="539">
        <f>IF($N$761="","",IF(OR(ISTEXT($N$759),ISTEXT($N$760),ISTEXT($N$761)),"",IF(OR(5&gt;$N$759,4&gt;$N$760,((4-1)*$N$759+5)&gt;$N$761),"",IF(INDEX($P$761:$W$770,MOD(((4-1)*$N$759+5)-1,10)+1,INT((((4-1)*$N$759+5)-1)/10)+1)="","",INDEX($P$761:$W$770,MOD(((4-1)*$N$759+5)-1,10)+1,INT((((4-1)*$N$759+5)-1)/10)+1)))))</f>
        <v/>
      </c>
      <c r="I764" s="539">
        <f>IF($N$761="","",IF(OR(ISTEXT($N$759),ISTEXT($N$760),ISTEXT($N$761)),"",IF(OR(6&gt;$N$759,4&gt;$N$760,((4-1)*$N$759+6)&gt;$N$761),"",IF(INDEX($P$761:$W$770,MOD(((4-1)*$N$759+6)-1,10)+1,INT((((4-1)*$N$759+6)-1)/10)+1)="","",INDEX($P$761:$W$770,MOD(((4-1)*$N$759+6)-1,10)+1,INT((((4-1)*$N$759+6)-1)/10)+1)))))</f>
        <v/>
      </c>
      <c r="J764" s="539">
        <f>IF($N$761="","",IF(OR(ISTEXT($N$759),ISTEXT($N$760),ISTEXT($N$761)),"",IF(OR(7&gt;$N$759,4&gt;$N$760,((4-1)*$N$759+7)&gt;$N$761),"",IF(INDEX($P$761:$W$770,MOD(((4-1)*$N$759+7)-1,10)+1,INT((((4-1)*$N$759+7)-1)/10)+1)="","",INDEX($P$761:$W$770,MOD(((4-1)*$N$759+7)-1,10)+1,INT((((4-1)*$N$759+7)-1)/10)+1)))))</f>
        <v/>
      </c>
      <c r="K764" s="539">
        <f>IF($N$761="","",IF(OR(ISTEXT($N$759),ISTEXT($N$760),ISTEXT($N$761)),"",IF(OR(8&gt;$N$759,4&gt;$N$760,((4-1)*$N$759+8)&gt;$N$761),"",IF(INDEX($P$761:$W$770,MOD(((4-1)*$N$759+8)-1,10)+1,INT((((4-1)*$N$759+8)-1)/10)+1)="","",INDEX($P$761:$W$770,MOD(((4-1)*$N$759+8)-1,10)+1,INT((((4-1)*$N$759+8)-1)/10)+1)))))</f>
        <v/>
      </c>
      <c r="L764" s="539">
        <f>IF($N$761="","",IF(OR(ISTEXT($N$759),ISTEXT($N$760),ISTEXT($N$761)),"",IF(OR(9&gt;$N$759,4&gt;$N$760,((4-1)*$N$759+9)&gt;$N$761),"",IF(INDEX($P$761:$W$770,MOD(((4-1)*$N$759+9)-1,10)+1,INT((((4-1)*$N$759+9)-1)/10)+1)="","",INDEX($P$761:$W$770,MOD(((4-1)*$N$759+9)-1,10)+1,INT((((4-1)*$N$759+9)-1)/10)+1)))))</f>
        <v/>
      </c>
      <c r="M764" s="539">
        <f>IF($N$761="","",IF(OR(ISTEXT($N$759),ISTEXT($N$760),ISTEXT($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IF(OR($D$759="",$G$759=""),"",IF($D$759="Round",IF(5=1,"Axis 1 (0°)",IF(5=2,"Axis 2 (90°)","")),IF(ISTEXT($N$760),"",IF(5&gt;$N$760,"",IF(ISTEXT($I$759),"",ROUND((5-0.5)*$I$759/$N$760,1))))))</f>
        <v/>
      </c>
      <c r="C765" s="538" t="n"/>
      <c r="D765" s="539">
        <f>IF($N$761="","",IF(OR(ISTEXT($N$759),ISTEXT($N$760),ISTEXT($N$761)),"",IF(OR(1&gt;$N$759,5&gt;$N$760,((5-1)*$N$759+1)&gt;$N$761),"",IF(INDEX($P$761:$W$770,MOD(((5-1)*$N$759+1)-1,10)+1,INT((((5-1)*$N$759+1)-1)/10)+1)="","",INDEX($P$761:$W$770,MOD(((5-1)*$N$759+1)-1,10)+1,INT((((5-1)*$N$759+1)-1)/10)+1)))))</f>
        <v/>
      </c>
      <c r="E765" s="539">
        <f>IF($N$761="","",IF(OR(ISTEXT($N$759),ISTEXT($N$760),ISTEXT($N$761)),"",IF(OR(2&gt;$N$759,5&gt;$N$760,((5-1)*$N$759+2)&gt;$N$761),"",IF(INDEX($P$761:$W$770,MOD(((5-1)*$N$759+2)-1,10)+1,INT((((5-1)*$N$759+2)-1)/10)+1)="","",INDEX($P$761:$W$770,MOD(((5-1)*$N$759+2)-1,10)+1,INT((((5-1)*$N$759+2)-1)/10)+1)))))</f>
        <v/>
      </c>
      <c r="F765" s="539">
        <f>IF($N$761="","",IF(OR(ISTEXT($N$759),ISTEXT($N$760),ISTEXT($N$761)),"",IF(OR(3&gt;$N$759,5&gt;$N$760,((5-1)*$N$759+3)&gt;$N$761),"",IF(INDEX($P$761:$W$770,MOD(((5-1)*$N$759+3)-1,10)+1,INT((((5-1)*$N$759+3)-1)/10)+1)="","",INDEX($P$761:$W$770,MOD(((5-1)*$N$759+3)-1,10)+1,INT((((5-1)*$N$759+3)-1)/10)+1)))))</f>
        <v/>
      </c>
      <c r="G765" s="539">
        <f>IF($N$761="","",IF(OR(ISTEXT($N$759),ISTEXT($N$760),ISTEXT($N$761)),"",IF(OR(4&gt;$N$759,5&gt;$N$760,((5-1)*$N$759+4)&gt;$N$761),"",IF(INDEX($P$761:$W$770,MOD(((5-1)*$N$759+4)-1,10)+1,INT((((5-1)*$N$759+4)-1)/10)+1)="","",INDEX($P$761:$W$770,MOD(((5-1)*$N$759+4)-1,10)+1,INT((((5-1)*$N$759+4)-1)/10)+1)))))</f>
        <v/>
      </c>
      <c r="H765" s="539">
        <f>IF($N$761="","",IF(OR(ISTEXT($N$759),ISTEXT($N$760),ISTEXT($N$761)),"",IF(OR(5&gt;$N$759,5&gt;$N$760,((5-1)*$N$759+5)&gt;$N$761),"",IF(INDEX($P$761:$W$770,MOD(((5-1)*$N$759+5)-1,10)+1,INT((((5-1)*$N$759+5)-1)/10)+1)="","",INDEX($P$761:$W$770,MOD(((5-1)*$N$759+5)-1,10)+1,INT((((5-1)*$N$759+5)-1)/10)+1)))))</f>
        <v/>
      </c>
      <c r="I765" s="539">
        <f>IF($N$761="","",IF(OR(ISTEXT($N$759),ISTEXT($N$760),ISTEXT($N$761)),"",IF(OR(6&gt;$N$759,5&gt;$N$760,((5-1)*$N$759+6)&gt;$N$761),"",IF(INDEX($P$761:$W$770,MOD(((5-1)*$N$759+6)-1,10)+1,INT((((5-1)*$N$759+6)-1)/10)+1)="","",INDEX($P$761:$W$770,MOD(((5-1)*$N$759+6)-1,10)+1,INT((((5-1)*$N$759+6)-1)/10)+1)))))</f>
        <v/>
      </c>
      <c r="J765" s="539">
        <f>IF($N$761="","",IF(OR(ISTEXT($N$759),ISTEXT($N$760),ISTEXT($N$761)),"",IF(OR(7&gt;$N$759,5&gt;$N$760,((5-1)*$N$759+7)&gt;$N$761),"",IF(INDEX($P$761:$W$770,MOD(((5-1)*$N$759+7)-1,10)+1,INT((((5-1)*$N$759+7)-1)/10)+1)="","",INDEX($P$761:$W$770,MOD(((5-1)*$N$759+7)-1,10)+1,INT((((5-1)*$N$759+7)-1)/10)+1)))))</f>
        <v/>
      </c>
      <c r="K765" s="539">
        <f>IF($N$761="","",IF(OR(ISTEXT($N$759),ISTEXT($N$760),ISTEXT($N$761)),"",IF(OR(8&gt;$N$759,5&gt;$N$760,((5-1)*$N$759+8)&gt;$N$761),"",IF(INDEX($P$761:$W$770,MOD(((5-1)*$N$759+8)-1,10)+1,INT((((5-1)*$N$759+8)-1)/10)+1)="","",INDEX($P$761:$W$770,MOD(((5-1)*$N$759+8)-1,10)+1,INT((((5-1)*$N$759+8)-1)/10)+1)))))</f>
        <v/>
      </c>
      <c r="L765" s="539">
        <f>IF($N$761="","",IF(OR(ISTEXT($N$759),ISTEXT($N$760),ISTEXT($N$761)),"",IF(OR(9&gt;$N$759,5&gt;$N$760,((5-1)*$N$759+9)&gt;$N$761),"",IF(INDEX($P$761:$W$770,MOD(((5-1)*$N$759+9)-1,10)+1,INT((((5-1)*$N$759+9)-1)/10)+1)="","",INDEX($P$761:$W$770,MOD(((5-1)*$N$759+9)-1,10)+1,INT((((5-1)*$N$759+9)-1)/10)+1)))))</f>
        <v/>
      </c>
      <c r="M765" s="539">
        <f>IF($N$761="","",IF(OR(ISTEXT($N$759),ISTEXT($N$760),ISTEXT($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IF(OR($D$759="",$G$759=""),"",IF($D$759="Round",IF(6=1,"Axis 1 (0°)",IF(6=2,"Axis 2 (90°)","")),IF(ISTEXT($N$760),"",IF(6&gt;$N$760,"",IF(ISTEXT($I$759),"",ROUND((6-0.5)*$I$759/$N$760,1))))))</f>
        <v/>
      </c>
      <c r="C766" s="538" t="n"/>
      <c r="D766" s="539">
        <f>IF($N$761="","",IF(OR(ISTEXT($N$759),ISTEXT($N$760),ISTEXT($N$761)),"",IF(OR(1&gt;$N$759,6&gt;$N$760,((6-1)*$N$759+1)&gt;$N$761),"",IF(INDEX($P$761:$W$770,MOD(((6-1)*$N$759+1)-1,10)+1,INT((((6-1)*$N$759+1)-1)/10)+1)="","",INDEX($P$761:$W$770,MOD(((6-1)*$N$759+1)-1,10)+1,INT((((6-1)*$N$759+1)-1)/10)+1)))))</f>
        <v/>
      </c>
      <c r="E766" s="539">
        <f>IF($N$761="","",IF(OR(ISTEXT($N$759),ISTEXT($N$760),ISTEXT($N$761)),"",IF(OR(2&gt;$N$759,6&gt;$N$760,((6-1)*$N$759+2)&gt;$N$761),"",IF(INDEX($P$761:$W$770,MOD(((6-1)*$N$759+2)-1,10)+1,INT((((6-1)*$N$759+2)-1)/10)+1)="","",INDEX($P$761:$W$770,MOD(((6-1)*$N$759+2)-1,10)+1,INT((((6-1)*$N$759+2)-1)/10)+1)))))</f>
        <v/>
      </c>
      <c r="F766" s="539">
        <f>IF($N$761="","",IF(OR(ISTEXT($N$759),ISTEXT($N$760),ISTEXT($N$761)),"",IF(OR(3&gt;$N$759,6&gt;$N$760,((6-1)*$N$759+3)&gt;$N$761),"",IF(INDEX($P$761:$W$770,MOD(((6-1)*$N$759+3)-1,10)+1,INT((((6-1)*$N$759+3)-1)/10)+1)="","",INDEX($P$761:$W$770,MOD(((6-1)*$N$759+3)-1,10)+1,INT((((6-1)*$N$759+3)-1)/10)+1)))))</f>
        <v/>
      </c>
      <c r="G766" s="539">
        <f>IF($N$761="","",IF(OR(ISTEXT($N$759),ISTEXT($N$760),ISTEXT($N$761)),"",IF(OR(4&gt;$N$759,6&gt;$N$760,((6-1)*$N$759+4)&gt;$N$761),"",IF(INDEX($P$761:$W$770,MOD(((6-1)*$N$759+4)-1,10)+1,INT((((6-1)*$N$759+4)-1)/10)+1)="","",INDEX($P$761:$W$770,MOD(((6-1)*$N$759+4)-1,10)+1,INT((((6-1)*$N$759+4)-1)/10)+1)))))</f>
        <v/>
      </c>
      <c r="H766" s="539">
        <f>IF($N$761="","",IF(OR(ISTEXT($N$759),ISTEXT($N$760),ISTEXT($N$761)),"",IF(OR(5&gt;$N$759,6&gt;$N$760,((6-1)*$N$759+5)&gt;$N$761),"",IF(INDEX($P$761:$W$770,MOD(((6-1)*$N$759+5)-1,10)+1,INT((((6-1)*$N$759+5)-1)/10)+1)="","",INDEX($P$761:$W$770,MOD(((6-1)*$N$759+5)-1,10)+1,INT((((6-1)*$N$759+5)-1)/10)+1)))))</f>
        <v/>
      </c>
      <c r="I766" s="539">
        <f>IF($N$761="","",IF(OR(ISTEXT($N$759),ISTEXT($N$760),ISTEXT($N$761)),"",IF(OR(6&gt;$N$759,6&gt;$N$760,((6-1)*$N$759+6)&gt;$N$761),"",IF(INDEX($P$761:$W$770,MOD(((6-1)*$N$759+6)-1,10)+1,INT((((6-1)*$N$759+6)-1)/10)+1)="","",INDEX($P$761:$W$770,MOD(((6-1)*$N$759+6)-1,10)+1,INT((((6-1)*$N$759+6)-1)/10)+1)))))</f>
        <v/>
      </c>
      <c r="J766" s="539">
        <f>IF($N$761="","",IF(OR(ISTEXT($N$759),ISTEXT($N$760),ISTEXT($N$761)),"",IF(OR(7&gt;$N$759,6&gt;$N$760,((6-1)*$N$759+7)&gt;$N$761),"",IF(INDEX($P$761:$W$770,MOD(((6-1)*$N$759+7)-1,10)+1,INT((((6-1)*$N$759+7)-1)/10)+1)="","",INDEX($P$761:$W$770,MOD(((6-1)*$N$759+7)-1,10)+1,INT((((6-1)*$N$759+7)-1)/10)+1)))))</f>
        <v/>
      </c>
      <c r="K766" s="539">
        <f>IF($N$761="","",IF(OR(ISTEXT($N$759),ISTEXT($N$760),ISTEXT($N$761)),"",IF(OR(8&gt;$N$759,6&gt;$N$760,((6-1)*$N$759+8)&gt;$N$761),"",IF(INDEX($P$761:$W$770,MOD(((6-1)*$N$759+8)-1,10)+1,INT((((6-1)*$N$759+8)-1)/10)+1)="","",INDEX($P$761:$W$770,MOD(((6-1)*$N$759+8)-1,10)+1,INT((((6-1)*$N$759+8)-1)/10)+1)))))</f>
        <v/>
      </c>
      <c r="L766" s="539">
        <f>IF($N$761="","",IF(OR(ISTEXT($N$759),ISTEXT($N$760),ISTEXT($N$761)),"",IF(OR(9&gt;$N$759,6&gt;$N$760,((6-1)*$N$759+9)&gt;$N$761),"",IF(INDEX($P$761:$W$770,MOD(((6-1)*$N$759+9)-1,10)+1,INT((((6-1)*$N$759+9)-1)/10)+1)="","",INDEX($P$761:$W$770,MOD(((6-1)*$N$759+9)-1,10)+1,INT((((6-1)*$N$759+9)-1)/10)+1)))))</f>
        <v/>
      </c>
      <c r="M766" s="539">
        <f>IF($N$761="","",IF(OR(ISTEXT($N$759),ISTEXT($N$760),ISTEXT($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IF(OR($D$759="",$G$759=""),"",IF($D$759="Round",IF(7=1,"Axis 1 (0°)",IF(7=2,"Axis 2 (90°)","")),IF(ISTEXT($N$760),"",IF(7&gt;$N$760,"",IF(ISTEXT($I$759),"",ROUND((7-0.5)*$I$759/$N$760,1))))))</f>
        <v/>
      </c>
      <c r="C767" s="538" t="n"/>
      <c r="D767" s="539">
        <f>IF($N$761="","",IF(OR(ISTEXT($N$759),ISTEXT($N$760),ISTEXT($N$761)),"",IF(OR(1&gt;$N$759,7&gt;$N$760,((7-1)*$N$759+1)&gt;$N$761),"",IF(INDEX($P$761:$W$770,MOD(((7-1)*$N$759+1)-1,10)+1,INT((((7-1)*$N$759+1)-1)/10)+1)="","",INDEX($P$761:$W$770,MOD(((7-1)*$N$759+1)-1,10)+1,INT((((7-1)*$N$759+1)-1)/10)+1)))))</f>
        <v/>
      </c>
      <c r="E767" s="539">
        <f>IF($N$761="","",IF(OR(ISTEXT($N$759),ISTEXT($N$760),ISTEXT($N$761)),"",IF(OR(2&gt;$N$759,7&gt;$N$760,((7-1)*$N$759+2)&gt;$N$761),"",IF(INDEX($P$761:$W$770,MOD(((7-1)*$N$759+2)-1,10)+1,INT((((7-1)*$N$759+2)-1)/10)+1)="","",INDEX($P$761:$W$770,MOD(((7-1)*$N$759+2)-1,10)+1,INT((((7-1)*$N$759+2)-1)/10)+1)))))</f>
        <v/>
      </c>
      <c r="F767" s="539">
        <f>IF($N$761="","",IF(OR(ISTEXT($N$759),ISTEXT($N$760),ISTEXT($N$761)),"",IF(OR(3&gt;$N$759,7&gt;$N$760,((7-1)*$N$759+3)&gt;$N$761),"",IF(INDEX($P$761:$W$770,MOD(((7-1)*$N$759+3)-1,10)+1,INT((((7-1)*$N$759+3)-1)/10)+1)="","",INDEX($P$761:$W$770,MOD(((7-1)*$N$759+3)-1,10)+1,INT((((7-1)*$N$759+3)-1)/10)+1)))))</f>
        <v/>
      </c>
      <c r="G767" s="539">
        <f>IF($N$761="","",IF(OR(ISTEXT($N$759),ISTEXT($N$760),ISTEXT($N$761)),"",IF(OR(4&gt;$N$759,7&gt;$N$760,((7-1)*$N$759+4)&gt;$N$761),"",IF(INDEX($P$761:$W$770,MOD(((7-1)*$N$759+4)-1,10)+1,INT((((7-1)*$N$759+4)-1)/10)+1)="","",INDEX($P$761:$W$770,MOD(((7-1)*$N$759+4)-1,10)+1,INT((((7-1)*$N$759+4)-1)/10)+1)))))</f>
        <v/>
      </c>
      <c r="H767" s="539">
        <f>IF($N$761="","",IF(OR(ISTEXT($N$759),ISTEXT($N$760),ISTEXT($N$761)),"",IF(OR(5&gt;$N$759,7&gt;$N$760,((7-1)*$N$759+5)&gt;$N$761),"",IF(INDEX($P$761:$W$770,MOD(((7-1)*$N$759+5)-1,10)+1,INT((((7-1)*$N$759+5)-1)/10)+1)="","",INDEX($P$761:$W$770,MOD(((7-1)*$N$759+5)-1,10)+1,INT((((7-1)*$N$759+5)-1)/10)+1)))))</f>
        <v/>
      </c>
      <c r="I767" s="539">
        <f>IF($N$761="","",IF(OR(ISTEXT($N$759),ISTEXT($N$760),ISTEXT($N$761)),"",IF(OR(6&gt;$N$759,7&gt;$N$760,((7-1)*$N$759+6)&gt;$N$761),"",IF(INDEX($P$761:$W$770,MOD(((7-1)*$N$759+6)-1,10)+1,INT((((7-1)*$N$759+6)-1)/10)+1)="","",INDEX($P$761:$W$770,MOD(((7-1)*$N$759+6)-1,10)+1,INT((((7-1)*$N$759+6)-1)/10)+1)))))</f>
        <v/>
      </c>
      <c r="J767" s="539">
        <f>IF($N$761="","",IF(OR(ISTEXT($N$759),ISTEXT($N$760),ISTEXT($N$761)),"",IF(OR(7&gt;$N$759,7&gt;$N$760,((7-1)*$N$759+7)&gt;$N$761),"",IF(INDEX($P$761:$W$770,MOD(((7-1)*$N$759+7)-1,10)+1,INT((((7-1)*$N$759+7)-1)/10)+1)="","",INDEX($P$761:$W$770,MOD(((7-1)*$N$759+7)-1,10)+1,INT((((7-1)*$N$759+7)-1)/10)+1)))))</f>
        <v/>
      </c>
      <c r="K767" s="539">
        <f>IF($N$761="","",IF(OR(ISTEXT($N$759),ISTEXT($N$760),ISTEXT($N$761)),"",IF(OR(8&gt;$N$759,7&gt;$N$760,((7-1)*$N$759+8)&gt;$N$761),"",IF(INDEX($P$761:$W$770,MOD(((7-1)*$N$759+8)-1,10)+1,INT((((7-1)*$N$759+8)-1)/10)+1)="","",INDEX($P$761:$W$770,MOD(((7-1)*$N$759+8)-1,10)+1,INT((((7-1)*$N$759+8)-1)/10)+1)))))</f>
        <v/>
      </c>
      <c r="L767" s="539">
        <f>IF($N$761="","",IF(OR(ISTEXT($N$759),ISTEXT($N$760),ISTEXT($N$761)),"",IF(OR(9&gt;$N$759,7&gt;$N$760,((7-1)*$N$759+9)&gt;$N$761),"",IF(INDEX($P$761:$W$770,MOD(((7-1)*$N$759+9)-1,10)+1,INT((((7-1)*$N$759+9)-1)/10)+1)="","",INDEX($P$761:$W$770,MOD(((7-1)*$N$759+9)-1,10)+1,INT((((7-1)*$N$759+9)-1)/10)+1)))))</f>
        <v/>
      </c>
      <c r="M767" s="539">
        <f>IF($N$761="","",IF(OR(ISTEXT($N$759),ISTEXT($N$760),ISTEXT($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IF(OR($D$759="",$G$759=""),"",IF($D$759="Round",IF(8=1,"Axis 1 (0°)",IF(8=2,"Axis 2 (90°)","")),IF(ISTEXT($N$760),"",IF(8&gt;$N$760,"",IF(ISTEXT($I$759),"",ROUND((8-0.5)*$I$759/$N$760,1))))))</f>
        <v/>
      </c>
      <c r="C768" s="538" t="n"/>
      <c r="D768" s="539">
        <f>IF($N$761="","",IF(OR(ISTEXT($N$759),ISTEXT($N$760),ISTEXT($N$761)),"",IF(OR(1&gt;$N$759,8&gt;$N$760,((8-1)*$N$759+1)&gt;$N$761),"",IF(INDEX($P$761:$W$770,MOD(((8-1)*$N$759+1)-1,10)+1,INT((((8-1)*$N$759+1)-1)/10)+1)="","",INDEX($P$761:$W$770,MOD(((8-1)*$N$759+1)-1,10)+1,INT((((8-1)*$N$759+1)-1)/10)+1)))))</f>
        <v/>
      </c>
      <c r="E768" s="539">
        <f>IF($N$761="","",IF(OR(ISTEXT($N$759),ISTEXT($N$760),ISTEXT($N$761)),"",IF(OR(2&gt;$N$759,8&gt;$N$760,((8-1)*$N$759+2)&gt;$N$761),"",IF(INDEX($P$761:$W$770,MOD(((8-1)*$N$759+2)-1,10)+1,INT((((8-1)*$N$759+2)-1)/10)+1)="","",INDEX($P$761:$W$770,MOD(((8-1)*$N$759+2)-1,10)+1,INT((((8-1)*$N$759+2)-1)/10)+1)))))</f>
        <v/>
      </c>
      <c r="F768" s="539">
        <f>IF($N$761="","",IF(OR(ISTEXT($N$759),ISTEXT($N$760),ISTEXT($N$761)),"",IF(OR(3&gt;$N$759,8&gt;$N$760,((8-1)*$N$759+3)&gt;$N$761),"",IF(INDEX($P$761:$W$770,MOD(((8-1)*$N$759+3)-1,10)+1,INT((((8-1)*$N$759+3)-1)/10)+1)="","",INDEX($P$761:$W$770,MOD(((8-1)*$N$759+3)-1,10)+1,INT((((8-1)*$N$759+3)-1)/10)+1)))))</f>
        <v/>
      </c>
      <c r="G768" s="539">
        <f>IF($N$761="","",IF(OR(ISTEXT($N$759),ISTEXT($N$760),ISTEXT($N$761)),"",IF(OR(4&gt;$N$759,8&gt;$N$760,((8-1)*$N$759+4)&gt;$N$761),"",IF(INDEX($P$761:$W$770,MOD(((8-1)*$N$759+4)-1,10)+1,INT((((8-1)*$N$759+4)-1)/10)+1)="","",INDEX($P$761:$W$770,MOD(((8-1)*$N$759+4)-1,10)+1,INT((((8-1)*$N$759+4)-1)/10)+1)))))</f>
        <v/>
      </c>
      <c r="H768" s="539">
        <f>IF($N$761="","",IF(OR(ISTEXT($N$759),ISTEXT($N$760),ISTEXT($N$761)),"",IF(OR(5&gt;$N$759,8&gt;$N$760,((8-1)*$N$759+5)&gt;$N$761),"",IF(INDEX($P$761:$W$770,MOD(((8-1)*$N$759+5)-1,10)+1,INT((((8-1)*$N$759+5)-1)/10)+1)="","",INDEX($P$761:$W$770,MOD(((8-1)*$N$759+5)-1,10)+1,INT((((8-1)*$N$759+5)-1)/10)+1)))))</f>
        <v/>
      </c>
      <c r="I768" s="539">
        <f>IF($N$761="","",IF(OR(ISTEXT($N$759),ISTEXT($N$760),ISTEXT($N$761)),"",IF(OR(6&gt;$N$759,8&gt;$N$760,((8-1)*$N$759+6)&gt;$N$761),"",IF(INDEX($P$761:$W$770,MOD(((8-1)*$N$759+6)-1,10)+1,INT((((8-1)*$N$759+6)-1)/10)+1)="","",INDEX($P$761:$W$770,MOD(((8-1)*$N$759+6)-1,10)+1,INT((((8-1)*$N$759+6)-1)/10)+1)))))</f>
        <v/>
      </c>
      <c r="J768" s="539">
        <f>IF($N$761="","",IF(OR(ISTEXT($N$759),ISTEXT($N$760),ISTEXT($N$761)),"",IF(OR(7&gt;$N$759,8&gt;$N$760,((8-1)*$N$759+7)&gt;$N$761),"",IF(INDEX($P$761:$W$770,MOD(((8-1)*$N$759+7)-1,10)+1,INT((((8-1)*$N$759+7)-1)/10)+1)="","",INDEX($P$761:$W$770,MOD(((8-1)*$N$759+7)-1,10)+1,INT((((8-1)*$N$759+7)-1)/10)+1)))))</f>
        <v/>
      </c>
      <c r="K768" s="539">
        <f>IF($N$761="","",IF(OR(ISTEXT($N$759),ISTEXT($N$760),ISTEXT($N$761)),"",IF(OR(8&gt;$N$759,8&gt;$N$760,((8-1)*$N$759+8)&gt;$N$761),"",IF(INDEX($P$761:$W$770,MOD(((8-1)*$N$759+8)-1,10)+1,INT((((8-1)*$N$759+8)-1)/10)+1)="","",INDEX($P$761:$W$770,MOD(((8-1)*$N$759+8)-1,10)+1,INT((((8-1)*$N$759+8)-1)/10)+1)))))</f>
        <v/>
      </c>
      <c r="L768" s="539">
        <f>IF($N$761="","",IF(OR(ISTEXT($N$759),ISTEXT($N$760),ISTEXT($N$761)),"",IF(OR(9&gt;$N$759,8&gt;$N$760,((8-1)*$N$759+9)&gt;$N$761),"",IF(INDEX($P$761:$W$770,MOD(((8-1)*$N$759+9)-1,10)+1,INT((((8-1)*$N$759+9)-1)/10)+1)="","",INDEX($P$761:$W$770,MOD(((8-1)*$N$759+9)-1,10)+1,INT((((8-1)*$N$759+9)-1)/10)+1)))))</f>
        <v/>
      </c>
      <c r="M768" s="539">
        <f>IF($N$761="","",IF(OR(ISTEXT($N$759),ISTEXT($N$760),ISTEXT($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IF($G$774="","",IF($D$774="Round",$G$774&amp;""" dia",$G$774&amp;""" x "&amp;$I$774&amp;""""))</f>
        <v/>
      </c>
      <c r="G772" s="173" t="n"/>
      <c r="H772" s="525">
        <f>IF(OR($D$774="",$G$774=""),"",IF($D$774="Round",IF(ISTEXT($G$774),"",ROUND(PI()*(($G$774-2*N($K$774))/2)^2/144,3)),IF($I$774="","",IF(OR(ISTEXT($G$774),ISTEXT($I$774)),"",ROUND(($G$774-2*N($K$774))*($I$774-2*N($K$774))/144,3)))))</f>
        <v/>
      </c>
      <c r="I772" s="189" t="n"/>
      <c r="J772" s="189" t="n"/>
      <c r="K772" s="189">
        <f>IF(N(J772)*N(H772)=0,"",ROUND(N(J772)*N(H772),0))</f>
        <v/>
      </c>
      <c r="L772" s="189">
        <f>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IF($N$774="","",IF($D$774="Round",$N$774&amp;" x 2 axes",IF($N$775="","",$N$774&amp;" x "&amp;$N$775)))</f>
        <v/>
      </c>
      <c r="N774" s="534">
        <f>IF(OR($D$774="",$G$774=""),"",IF($D$774="Round",IF(ISTEXT($G$774),"",IF($G$774&lt;=9,6,IF($G$774&lt;=12,8,10))),IF(ISTEXT($G$774),"",IF($G$774&lt;12,2,MIN(10,MAX(3,ROUNDUP($G$774/6,0)))))))</f>
        <v/>
      </c>
      <c r="P774" s="473" t="inlineStr">
        <is>
          <t>Quick entry – type readings in order (row by row of the grid), down this column then the next:</t>
        </is>
      </c>
    </row>
    <row r="775" ht="13.35" customHeight="1" s="162">
      <c r="B775" s="535" t="inlineStr">
        <is>
          <t>Depth↓ Pos→ (in)</t>
        </is>
      </c>
      <c r="C775" s="414" t="n"/>
      <c r="D775" s="535">
        <f>IF(ISTEXT($N$774),"",IF(OR($D$774="",$G$774="",1&gt;$N$774),"",IF($D$774="Round",IF(ISTEXT($G$774),"",ROUND(IF(1&lt;=$N$774/2,$G$774/2*(1-SQRT(($N$774-2*1+1)/$N$774)),$G$774-$G$774/2*(1-SQRT(($N$774-2*($N$774-1+1)+1)/$N$774))),1)),IF(ISTEXT($G$774),"",ROUND((1-0.5)*$G$774/$N$774,1)))))</f>
        <v/>
      </c>
      <c r="E775" s="535">
        <f>IF(ISTEXT($N$774),"",IF(OR($D$774="",$G$774="",2&gt;$N$774),"",IF($D$774="Round",IF(ISTEXT($G$774),"",ROUND(IF(2&lt;=$N$774/2,$G$774/2*(1-SQRT(($N$774-2*2+1)/$N$774)),$G$774-$G$774/2*(1-SQRT(($N$774-2*($N$774-2+1)+1)/$N$774))),1)),IF(ISTEXT($G$774),"",ROUND((2-0.5)*$G$774/$N$774,1)))))</f>
        <v/>
      </c>
      <c r="F775" s="535">
        <f>IF(ISTEXT($N$774),"",IF(OR($D$774="",$G$774="",3&gt;$N$774),"",IF($D$774="Round",IF(ISTEXT($G$774),"",ROUND(IF(3&lt;=$N$774/2,$G$774/2*(1-SQRT(($N$774-2*3+1)/$N$774)),$G$774-$G$774/2*(1-SQRT(($N$774-2*($N$774-3+1)+1)/$N$774))),1)),IF(ISTEXT($G$774),"",ROUND((3-0.5)*$G$774/$N$774,1)))))</f>
        <v/>
      </c>
      <c r="G775" s="535">
        <f>IF(ISTEXT($N$774),"",IF(OR($D$774="",$G$774="",4&gt;$N$774),"",IF($D$774="Round",IF(ISTEXT($G$774),"",ROUND(IF(4&lt;=$N$774/2,$G$774/2*(1-SQRT(($N$774-2*4+1)/$N$774)),$G$774-$G$774/2*(1-SQRT(($N$774-2*($N$774-4+1)+1)/$N$774))),1)),IF(ISTEXT($G$774),"",ROUND((4-0.5)*$G$774/$N$774,1)))))</f>
        <v/>
      </c>
      <c r="H775" s="535">
        <f>IF(ISTEXT($N$774),"",IF(OR($D$774="",$G$774="",5&gt;$N$774),"",IF($D$774="Round",IF(ISTEXT($G$774),"",ROUND(IF(5&lt;=$N$774/2,$G$774/2*(1-SQRT(($N$774-2*5+1)/$N$774)),$G$774-$G$774/2*(1-SQRT(($N$774-2*($N$774-5+1)+1)/$N$774))),1)),IF(ISTEXT($G$774),"",ROUND((5-0.5)*$G$774/$N$774,1)))))</f>
        <v/>
      </c>
      <c r="I775" s="535">
        <f>IF(ISTEXT($N$774),"",IF(OR($D$774="",$G$774="",6&gt;$N$774),"",IF($D$774="Round",IF(ISTEXT($G$774),"",ROUND(IF(6&lt;=$N$774/2,$G$774/2*(1-SQRT(($N$774-2*6+1)/$N$774)),$G$774-$G$774/2*(1-SQRT(($N$774-2*($N$774-6+1)+1)/$N$774))),1)),IF(ISTEXT($G$774),"",ROUND((6-0.5)*$G$774/$N$774,1)))))</f>
        <v/>
      </c>
      <c r="J775" s="535">
        <f>IF(ISTEXT($N$774),"",IF(OR($D$774="",$G$774="",7&gt;$N$774),"",IF($D$774="Round",IF(ISTEXT($G$774),"",ROUND(IF(7&lt;=$N$774/2,$G$774/2*(1-SQRT(($N$774-2*7+1)/$N$774)),$G$774-$G$774/2*(1-SQRT(($N$774-2*($N$774-7+1)+1)/$N$774))),1)),IF(ISTEXT($G$774),"",ROUND((7-0.5)*$G$774/$N$774,1)))))</f>
        <v/>
      </c>
      <c r="K775" s="535">
        <f>IF(ISTEXT($N$774),"",IF(OR($D$774="",$G$774="",8&gt;$N$774),"",IF($D$774="Round",IF(ISTEXT($G$774),"",ROUND(IF(8&lt;=$N$774/2,$G$774/2*(1-SQRT(($N$774-2*8+1)/$N$774)),$G$774-$G$774/2*(1-SQRT(($N$774-2*($N$774-8+1)+1)/$N$774))),1)),IF(ISTEXT($G$774),"",ROUND((8-0.5)*$G$774/$N$774,1)))))</f>
        <v/>
      </c>
      <c r="L775" s="535">
        <f>IF(ISTEXT($N$774),"",IF(OR($D$774="",$G$774="",9&gt;$N$774),"",IF($D$774="Round",IF(ISTEXT($G$774),"",ROUND(IF(9&lt;=$N$774/2,$G$774/2*(1-SQRT(($N$774-2*9+1)/$N$774)),$G$774-$G$774/2*(1-SQRT(($N$774-2*($N$774-9+1)+1)/$N$774))),1)),IF(ISTEXT($G$774),"",ROUND((9-0.5)*$G$774/$N$774,1)))))</f>
        <v/>
      </c>
      <c r="M775" s="535">
        <f>IF(ISTEXT($N$774),"",IF(OR($D$774="",$G$774="",10&gt;$N$774),"",IF($D$774="Round",IF(ISTEXT($G$774),"",ROUND(IF(10&lt;=$N$774/2,$G$774/2*(1-SQRT(($N$774-2*10+1)/$N$774)),$G$774-$G$774/2*(1-SQRT(($N$774-2*($N$774-10+1)+1)/$N$774))),1)),IF(ISTEXT($G$774),"",ROUND((10-0.5)*$G$774/$N$774,1)))))</f>
        <v/>
      </c>
      <c r="N775" s="534">
        <f>IF(OR($D$774="",$G$774=""),"",IF($D$774="Round",2,IF($I$774="","",IF(ISTEXT($I$774),"",IF($I$774&lt;12,2,MIN(8,MAX(3,ROUNDUP($I$774/6,0))))))))</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IF(OR($D$774="",$G$774=""),"",IF($D$774="Round",IF(1=1,"Axis 1 (0°)",IF(1=2,"Axis 2 (90°)","")),IF(ISTEXT($N$775),"",IF(1&gt;$N$775,"",IF(ISTEXT($I$774),"",ROUND((1-0.5)*$I$774/$N$775,1))))))</f>
        <v/>
      </c>
      <c r="C776" s="538" t="n"/>
      <c r="D776" s="539">
        <f>IF($N$776="","",IF(OR(ISTEXT($N$774),ISTEXT($N$775),ISTEXT($N$776)),"",IF(OR(1&gt;$N$774,1&gt;$N$775,((1-1)*$N$774+1)&gt;$N$776),"",IF(INDEX($P$776:$W$785,MOD(((1-1)*$N$774+1)-1,10)+1,INT((((1-1)*$N$774+1)-1)/10)+1)="","",INDEX($P$776:$W$785,MOD(((1-1)*$N$774+1)-1,10)+1,INT((((1-1)*$N$774+1)-1)/10)+1)))))</f>
        <v/>
      </c>
      <c r="E776" s="539">
        <f>IF($N$776="","",IF(OR(ISTEXT($N$774),ISTEXT($N$775),ISTEXT($N$776)),"",IF(OR(2&gt;$N$774,1&gt;$N$775,((1-1)*$N$774+2)&gt;$N$776),"",IF(INDEX($P$776:$W$785,MOD(((1-1)*$N$774+2)-1,10)+1,INT((((1-1)*$N$774+2)-1)/10)+1)="","",INDEX($P$776:$W$785,MOD(((1-1)*$N$774+2)-1,10)+1,INT((((1-1)*$N$774+2)-1)/10)+1)))))</f>
        <v/>
      </c>
      <c r="F776" s="539">
        <f>IF($N$776="","",IF(OR(ISTEXT($N$774),ISTEXT($N$775),ISTEXT($N$776)),"",IF(OR(3&gt;$N$774,1&gt;$N$775,((1-1)*$N$774+3)&gt;$N$776),"",IF(INDEX($P$776:$W$785,MOD(((1-1)*$N$774+3)-1,10)+1,INT((((1-1)*$N$774+3)-1)/10)+1)="","",INDEX($P$776:$W$785,MOD(((1-1)*$N$774+3)-1,10)+1,INT((((1-1)*$N$774+3)-1)/10)+1)))))</f>
        <v/>
      </c>
      <c r="G776" s="539">
        <f>IF($N$776="","",IF(OR(ISTEXT($N$774),ISTEXT($N$775),ISTEXT($N$776)),"",IF(OR(4&gt;$N$774,1&gt;$N$775,((1-1)*$N$774+4)&gt;$N$776),"",IF(INDEX($P$776:$W$785,MOD(((1-1)*$N$774+4)-1,10)+1,INT((((1-1)*$N$774+4)-1)/10)+1)="","",INDEX($P$776:$W$785,MOD(((1-1)*$N$774+4)-1,10)+1,INT((((1-1)*$N$774+4)-1)/10)+1)))))</f>
        <v/>
      </c>
      <c r="H776" s="539">
        <f>IF($N$776="","",IF(OR(ISTEXT($N$774),ISTEXT($N$775),ISTEXT($N$776)),"",IF(OR(5&gt;$N$774,1&gt;$N$775,((1-1)*$N$774+5)&gt;$N$776),"",IF(INDEX($P$776:$W$785,MOD(((1-1)*$N$774+5)-1,10)+1,INT((((1-1)*$N$774+5)-1)/10)+1)="","",INDEX($P$776:$W$785,MOD(((1-1)*$N$774+5)-1,10)+1,INT((((1-1)*$N$774+5)-1)/10)+1)))))</f>
        <v/>
      </c>
      <c r="I776" s="539">
        <f>IF($N$776="","",IF(OR(ISTEXT($N$774),ISTEXT($N$775),ISTEXT($N$776)),"",IF(OR(6&gt;$N$774,1&gt;$N$775,((1-1)*$N$774+6)&gt;$N$776),"",IF(INDEX($P$776:$W$785,MOD(((1-1)*$N$774+6)-1,10)+1,INT((((1-1)*$N$774+6)-1)/10)+1)="","",INDEX($P$776:$W$785,MOD(((1-1)*$N$774+6)-1,10)+1,INT((((1-1)*$N$774+6)-1)/10)+1)))))</f>
        <v/>
      </c>
      <c r="J776" s="539">
        <f>IF($N$776="","",IF(OR(ISTEXT($N$774),ISTEXT($N$775),ISTEXT($N$776)),"",IF(OR(7&gt;$N$774,1&gt;$N$775,((1-1)*$N$774+7)&gt;$N$776),"",IF(INDEX($P$776:$W$785,MOD(((1-1)*$N$774+7)-1,10)+1,INT((((1-1)*$N$774+7)-1)/10)+1)="","",INDEX($P$776:$W$785,MOD(((1-1)*$N$774+7)-1,10)+1,INT((((1-1)*$N$774+7)-1)/10)+1)))))</f>
        <v/>
      </c>
      <c r="K776" s="539">
        <f>IF($N$776="","",IF(OR(ISTEXT($N$774),ISTEXT($N$775),ISTEXT($N$776)),"",IF(OR(8&gt;$N$774,1&gt;$N$775,((1-1)*$N$774+8)&gt;$N$776),"",IF(INDEX($P$776:$W$785,MOD(((1-1)*$N$774+8)-1,10)+1,INT((((1-1)*$N$774+8)-1)/10)+1)="","",INDEX($P$776:$W$785,MOD(((1-1)*$N$774+8)-1,10)+1,INT((((1-1)*$N$774+8)-1)/10)+1)))))</f>
        <v/>
      </c>
      <c r="L776" s="539">
        <f>IF($N$776="","",IF(OR(ISTEXT($N$774),ISTEXT($N$775),ISTEXT($N$776)),"",IF(OR(9&gt;$N$774,1&gt;$N$775,((1-1)*$N$774+9)&gt;$N$776),"",IF(INDEX($P$776:$W$785,MOD(((1-1)*$N$774+9)-1,10)+1,INT((((1-1)*$N$774+9)-1)/10)+1)="","",INDEX($P$776:$W$785,MOD(((1-1)*$N$774+9)-1,10)+1,INT((((1-1)*$N$774+9)-1)/10)+1)))))</f>
        <v/>
      </c>
      <c r="M776" s="539">
        <f>IF($N$776="","",IF(OR(ISTEXT($N$774),ISTEXT($N$775),ISTEXT($N$776)),"",IF(OR(10&gt;$N$774,1&gt;$N$775,((1-1)*$N$774+10)&gt;$N$776),"",IF(INDEX($P$776:$W$785,MOD(((1-1)*$N$774+10)-1,10)+1,INT((((1-1)*$N$774+10)-1)/10)+1)="","",INDEX($P$776:$W$785,MOD(((1-1)*$N$774+10)-1,10)+1,INT((((1-1)*$N$774+10)-1)/10)+1)))))</f>
        <v/>
      </c>
      <c r="N776" s="534">
        <f>IF(OR(N774="",N775=""),"",IF(OR(ISTEXT(N774),ISTEXT(N775)),"",N774*N775))</f>
        <v/>
      </c>
      <c r="P776" s="540" t="n"/>
      <c r="Q776" s="540" t="n"/>
      <c r="R776" s="540" t="n"/>
      <c r="S776" s="540" t="n"/>
      <c r="T776" s="540" t="n"/>
      <c r="U776" s="540" t="n"/>
      <c r="V776" s="540" t="n"/>
      <c r="W776" s="540" t="n"/>
    </row>
    <row r="777" ht="13.35" customHeight="1" s="162">
      <c r="B777" s="537">
        <f>IF(OR($D$774="",$G$774=""),"",IF($D$774="Round",IF(2=1,"Axis 1 (0°)",IF(2=2,"Axis 2 (90°)","")),IF(ISTEXT($N$775),"",IF(2&gt;$N$775,"",IF(ISTEXT($I$774),"",ROUND((2-0.5)*$I$774/$N$775,1))))))</f>
        <v/>
      </c>
      <c r="C777" s="538" t="n"/>
      <c r="D777" s="539">
        <f>IF($N$776="","",IF(OR(ISTEXT($N$774),ISTEXT($N$775),ISTEXT($N$776)),"",IF(OR(1&gt;$N$774,2&gt;$N$775,((2-1)*$N$774+1)&gt;$N$776),"",IF(INDEX($P$776:$W$785,MOD(((2-1)*$N$774+1)-1,10)+1,INT((((2-1)*$N$774+1)-1)/10)+1)="","",INDEX($P$776:$W$785,MOD(((2-1)*$N$774+1)-1,10)+1,INT((((2-1)*$N$774+1)-1)/10)+1)))))</f>
        <v/>
      </c>
      <c r="E777" s="539">
        <f>IF($N$776="","",IF(OR(ISTEXT($N$774),ISTEXT($N$775),ISTEXT($N$776)),"",IF(OR(2&gt;$N$774,2&gt;$N$775,((2-1)*$N$774+2)&gt;$N$776),"",IF(INDEX($P$776:$W$785,MOD(((2-1)*$N$774+2)-1,10)+1,INT((((2-1)*$N$774+2)-1)/10)+1)="","",INDEX($P$776:$W$785,MOD(((2-1)*$N$774+2)-1,10)+1,INT((((2-1)*$N$774+2)-1)/10)+1)))))</f>
        <v/>
      </c>
      <c r="F777" s="539">
        <f>IF($N$776="","",IF(OR(ISTEXT($N$774),ISTEXT($N$775),ISTEXT($N$776)),"",IF(OR(3&gt;$N$774,2&gt;$N$775,((2-1)*$N$774+3)&gt;$N$776),"",IF(INDEX($P$776:$W$785,MOD(((2-1)*$N$774+3)-1,10)+1,INT((((2-1)*$N$774+3)-1)/10)+1)="","",INDEX($P$776:$W$785,MOD(((2-1)*$N$774+3)-1,10)+1,INT((((2-1)*$N$774+3)-1)/10)+1)))))</f>
        <v/>
      </c>
      <c r="G777" s="539">
        <f>IF($N$776="","",IF(OR(ISTEXT($N$774),ISTEXT($N$775),ISTEXT($N$776)),"",IF(OR(4&gt;$N$774,2&gt;$N$775,((2-1)*$N$774+4)&gt;$N$776),"",IF(INDEX($P$776:$W$785,MOD(((2-1)*$N$774+4)-1,10)+1,INT((((2-1)*$N$774+4)-1)/10)+1)="","",INDEX($P$776:$W$785,MOD(((2-1)*$N$774+4)-1,10)+1,INT((((2-1)*$N$774+4)-1)/10)+1)))))</f>
        <v/>
      </c>
      <c r="H777" s="539">
        <f>IF($N$776="","",IF(OR(ISTEXT($N$774),ISTEXT($N$775),ISTEXT($N$776)),"",IF(OR(5&gt;$N$774,2&gt;$N$775,((2-1)*$N$774+5)&gt;$N$776),"",IF(INDEX($P$776:$W$785,MOD(((2-1)*$N$774+5)-1,10)+1,INT((((2-1)*$N$774+5)-1)/10)+1)="","",INDEX($P$776:$W$785,MOD(((2-1)*$N$774+5)-1,10)+1,INT((((2-1)*$N$774+5)-1)/10)+1)))))</f>
        <v/>
      </c>
      <c r="I777" s="539">
        <f>IF($N$776="","",IF(OR(ISTEXT($N$774),ISTEXT($N$775),ISTEXT($N$776)),"",IF(OR(6&gt;$N$774,2&gt;$N$775,((2-1)*$N$774+6)&gt;$N$776),"",IF(INDEX($P$776:$W$785,MOD(((2-1)*$N$774+6)-1,10)+1,INT((((2-1)*$N$774+6)-1)/10)+1)="","",INDEX($P$776:$W$785,MOD(((2-1)*$N$774+6)-1,10)+1,INT((((2-1)*$N$774+6)-1)/10)+1)))))</f>
        <v/>
      </c>
      <c r="J777" s="539">
        <f>IF($N$776="","",IF(OR(ISTEXT($N$774),ISTEXT($N$775),ISTEXT($N$776)),"",IF(OR(7&gt;$N$774,2&gt;$N$775,((2-1)*$N$774+7)&gt;$N$776),"",IF(INDEX($P$776:$W$785,MOD(((2-1)*$N$774+7)-1,10)+1,INT((((2-1)*$N$774+7)-1)/10)+1)="","",INDEX($P$776:$W$785,MOD(((2-1)*$N$774+7)-1,10)+1,INT((((2-1)*$N$774+7)-1)/10)+1)))))</f>
        <v/>
      </c>
      <c r="K777" s="539">
        <f>IF($N$776="","",IF(OR(ISTEXT($N$774),ISTEXT($N$775),ISTEXT($N$776)),"",IF(OR(8&gt;$N$774,2&gt;$N$775,((2-1)*$N$774+8)&gt;$N$776),"",IF(INDEX($P$776:$W$785,MOD(((2-1)*$N$774+8)-1,10)+1,INT((((2-1)*$N$774+8)-1)/10)+1)="","",INDEX($P$776:$W$785,MOD(((2-1)*$N$774+8)-1,10)+1,INT((((2-1)*$N$774+8)-1)/10)+1)))))</f>
        <v/>
      </c>
      <c r="L777" s="539">
        <f>IF($N$776="","",IF(OR(ISTEXT($N$774),ISTEXT($N$775),ISTEXT($N$776)),"",IF(OR(9&gt;$N$774,2&gt;$N$775,((2-1)*$N$774+9)&gt;$N$776),"",IF(INDEX($P$776:$W$785,MOD(((2-1)*$N$774+9)-1,10)+1,INT((((2-1)*$N$774+9)-1)/10)+1)="","",INDEX($P$776:$W$785,MOD(((2-1)*$N$774+9)-1,10)+1,INT((((2-1)*$N$774+9)-1)/10)+1)))))</f>
        <v/>
      </c>
      <c r="M777" s="539">
        <f>IF($N$776="","",IF(OR(ISTEXT($N$774),ISTEXT($N$775),ISTEXT($N$776)),"",IF(OR(10&gt;$N$774,2&gt;$N$775,((2-1)*$N$774+10)&gt;$N$776),"",IF(INDEX($P$776:$W$785,MOD(((2-1)*$N$774+10)-1,10)+1,INT((((2-1)*$N$774+10)-1)/10)+1)="","",INDEX($P$776:$W$785,MOD(((2-1)*$N$774+10)-1,10)+1,INT((((2-1)*$N$774+10)-1)/10)+1)))))</f>
        <v/>
      </c>
      <c r="P777" s="540" t="n"/>
      <c r="Q777" s="540" t="n"/>
      <c r="R777" s="540" t="n"/>
      <c r="S777" s="540" t="n"/>
      <c r="T777" s="540" t="n"/>
      <c r="U777" s="540" t="n"/>
      <c r="V777" s="540" t="n"/>
      <c r="W777" s="540" t="n"/>
    </row>
    <row r="778" ht="13.35" customHeight="1" s="162">
      <c r="B778" s="537">
        <f>IF(OR($D$774="",$G$774=""),"",IF($D$774="Round",IF(3=1,"Axis 1 (0°)",IF(3=2,"Axis 2 (90°)","")),IF(ISTEXT($N$775),"",IF(3&gt;$N$775,"",IF(ISTEXT($I$774),"",ROUND((3-0.5)*$I$774/$N$775,1))))))</f>
        <v/>
      </c>
      <c r="C778" s="538" t="n"/>
      <c r="D778" s="539">
        <f>IF($N$776="","",IF(OR(ISTEXT($N$774),ISTEXT($N$775),ISTEXT($N$776)),"",IF(OR(1&gt;$N$774,3&gt;$N$775,((3-1)*$N$774+1)&gt;$N$776),"",IF(INDEX($P$776:$W$785,MOD(((3-1)*$N$774+1)-1,10)+1,INT((((3-1)*$N$774+1)-1)/10)+1)="","",INDEX($P$776:$W$785,MOD(((3-1)*$N$774+1)-1,10)+1,INT((((3-1)*$N$774+1)-1)/10)+1)))))</f>
        <v/>
      </c>
      <c r="E778" s="539">
        <f>IF($N$776="","",IF(OR(ISTEXT($N$774),ISTEXT($N$775),ISTEXT($N$776)),"",IF(OR(2&gt;$N$774,3&gt;$N$775,((3-1)*$N$774+2)&gt;$N$776),"",IF(INDEX($P$776:$W$785,MOD(((3-1)*$N$774+2)-1,10)+1,INT((((3-1)*$N$774+2)-1)/10)+1)="","",INDEX($P$776:$W$785,MOD(((3-1)*$N$774+2)-1,10)+1,INT((((3-1)*$N$774+2)-1)/10)+1)))))</f>
        <v/>
      </c>
      <c r="F778" s="539">
        <f>IF($N$776="","",IF(OR(ISTEXT($N$774),ISTEXT($N$775),ISTEXT($N$776)),"",IF(OR(3&gt;$N$774,3&gt;$N$775,((3-1)*$N$774+3)&gt;$N$776),"",IF(INDEX($P$776:$W$785,MOD(((3-1)*$N$774+3)-1,10)+1,INT((((3-1)*$N$774+3)-1)/10)+1)="","",INDEX($P$776:$W$785,MOD(((3-1)*$N$774+3)-1,10)+1,INT((((3-1)*$N$774+3)-1)/10)+1)))))</f>
        <v/>
      </c>
      <c r="G778" s="539">
        <f>IF($N$776="","",IF(OR(ISTEXT($N$774),ISTEXT($N$775),ISTEXT($N$776)),"",IF(OR(4&gt;$N$774,3&gt;$N$775,((3-1)*$N$774+4)&gt;$N$776),"",IF(INDEX($P$776:$W$785,MOD(((3-1)*$N$774+4)-1,10)+1,INT((((3-1)*$N$774+4)-1)/10)+1)="","",INDEX($P$776:$W$785,MOD(((3-1)*$N$774+4)-1,10)+1,INT((((3-1)*$N$774+4)-1)/10)+1)))))</f>
        <v/>
      </c>
      <c r="H778" s="539">
        <f>IF($N$776="","",IF(OR(ISTEXT($N$774),ISTEXT($N$775),ISTEXT($N$776)),"",IF(OR(5&gt;$N$774,3&gt;$N$775,((3-1)*$N$774+5)&gt;$N$776),"",IF(INDEX($P$776:$W$785,MOD(((3-1)*$N$774+5)-1,10)+1,INT((((3-1)*$N$774+5)-1)/10)+1)="","",INDEX($P$776:$W$785,MOD(((3-1)*$N$774+5)-1,10)+1,INT((((3-1)*$N$774+5)-1)/10)+1)))))</f>
        <v/>
      </c>
      <c r="I778" s="539">
        <f>IF($N$776="","",IF(OR(ISTEXT($N$774),ISTEXT($N$775),ISTEXT($N$776)),"",IF(OR(6&gt;$N$774,3&gt;$N$775,((3-1)*$N$774+6)&gt;$N$776),"",IF(INDEX($P$776:$W$785,MOD(((3-1)*$N$774+6)-1,10)+1,INT((((3-1)*$N$774+6)-1)/10)+1)="","",INDEX($P$776:$W$785,MOD(((3-1)*$N$774+6)-1,10)+1,INT((((3-1)*$N$774+6)-1)/10)+1)))))</f>
        <v/>
      </c>
      <c r="J778" s="539">
        <f>IF($N$776="","",IF(OR(ISTEXT($N$774),ISTEXT($N$775),ISTEXT($N$776)),"",IF(OR(7&gt;$N$774,3&gt;$N$775,((3-1)*$N$774+7)&gt;$N$776),"",IF(INDEX($P$776:$W$785,MOD(((3-1)*$N$774+7)-1,10)+1,INT((((3-1)*$N$774+7)-1)/10)+1)="","",INDEX($P$776:$W$785,MOD(((3-1)*$N$774+7)-1,10)+1,INT((((3-1)*$N$774+7)-1)/10)+1)))))</f>
        <v/>
      </c>
      <c r="K778" s="539">
        <f>IF($N$776="","",IF(OR(ISTEXT($N$774),ISTEXT($N$775),ISTEXT($N$776)),"",IF(OR(8&gt;$N$774,3&gt;$N$775,((3-1)*$N$774+8)&gt;$N$776),"",IF(INDEX($P$776:$W$785,MOD(((3-1)*$N$774+8)-1,10)+1,INT((((3-1)*$N$774+8)-1)/10)+1)="","",INDEX($P$776:$W$785,MOD(((3-1)*$N$774+8)-1,10)+1,INT((((3-1)*$N$774+8)-1)/10)+1)))))</f>
        <v/>
      </c>
      <c r="L778" s="539">
        <f>IF($N$776="","",IF(OR(ISTEXT($N$774),ISTEXT($N$775),ISTEXT($N$776)),"",IF(OR(9&gt;$N$774,3&gt;$N$775,((3-1)*$N$774+9)&gt;$N$776),"",IF(INDEX($P$776:$W$785,MOD(((3-1)*$N$774+9)-1,10)+1,INT((((3-1)*$N$774+9)-1)/10)+1)="","",INDEX($P$776:$W$785,MOD(((3-1)*$N$774+9)-1,10)+1,INT((((3-1)*$N$774+9)-1)/10)+1)))))</f>
        <v/>
      </c>
      <c r="M778" s="539">
        <f>IF($N$776="","",IF(OR(ISTEXT($N$774),ISTEXT($N$775),ISTEXT($N$776)),"",IF(OR(10&gt;$N$774,3&gt;$N$775,((3-1)*$N$774+10)&gt;$N$776),"",IF(INDEX($P$776:$W$785,MOD(((3-1)*$N$774+10)-1,10)+1,INT((((3-1)*$N$774+10)-1)/10)+1)="","",INDEX($P$776:$W$785,MOD(((3-1)*$N$774+10)-1,10)+1,INT((((3-1)*$N$774+10)-1)/10)+1)))))</f>
        <v/>
      </c>
      <c r="P778" s="540" t="n"/>
      <c r="Q778" s="540" t="n"/>
      <c r="R778" s="540" t="n"/>
      <c r="S778" s="540" t="n"/>
      <c r="T778" s="540" t="n"/>
      <c r="U778" s="540" t="n"/>
      <c r="V778" s="540" t="n"/>
      <c r="W778" s="540" t="n"/>
    </row>
    <row r="779" ht="13.35" customHeight="1" s="162">
      <c r="B779" s="537">
        <f>IF(OR($D$774="",$G$774=""),"",IF($D$774="Round",IF(4=1,"Axis 1 (0°)",IF(4=2,"Axis 2 (90°)","")),IF(ISTEXT($N$775),"",IF(4&gt;$N$775,"",IF(ISTEXT($I$774),"",ROUND((4-0.5)*$I$774/$N$775,1))))))</f>
        <v/>
      </c>
      <c r="C779" s="538" t="n"/>
      <c r="D779" s="539">
        <f>IF($N$776="","",IF(OR(ISTEXT($N$774),ISTEXT($N$775),ISTEXT($N$776)),"",IF(OR(1&gt;$N$774,4&gt;$N$775,((4-1)*$N$774+1)&gt;$N$776),"",IF(INDEX($P$776:$W$785,MOD(((4-1)*$N$774+1)-1,10)+1,INT((((4-1)*$N$774+1)-1)/10)+1)="","",INDEX($P$776:$W$785,MOD(((4-1)*$N$774+1)-1,10)+1,INT((((4-1)*$N$774+1)-1)/10)+1)))))</f>
        <v/>
      </c>
      <c r="E779" s="539">
        <f>IF($N$776="","",IF(OR(ISTEXT($N$774),ISTEXT($N$775),ISTEXT($N$776)),"",IF(OR(2&gt;$N$774,4&gt;$N$775,((4-1)*$N$774+2)&gt;$N$776),"",IF(INDEX($P$776:$W$785,MOD(((4-1)*$N$774+2)-1,10)+1,INT((((4-1)*$N$774+2)-1)/10)+1)="","",INDEX($P$776:$W$785,MOD(((4-1)*$N$774+2)-1,10)+1,INT((((4-1)*$N$774+2)-1)/10)+1)))))</f>
        <v/>
      </c>
      <c r="F779" s="539">
        <f>IF($N$776="","",IF(OR(ISTEXT($N$774),ISTEXT($N$775),ISTEXT($N$776)),"",IF(OR(3&gt;$N$774,4&gt;$N$775,((4-1)*$N$774+3)&gt;$N$776),"",IF(INDEX($P$776:$W$785,MOD(((4-1)*$N$774+3)-1,10)+1,INT((((4-1)*$N$774+3)-1)/10)+1)="","",INDEX($P$776:$W$785,MOD(((4-1)*$N$774+3)-1,10)+1,INT((((4-1)*$N$774+3)-1)/10)+1)))))</f>
        <v/>
      </c>
      <c r="G779" s="539">
        <f>IF($N$776="","",IF(OR(ISTEXT($N$774),ISTEXT($N$775),ISTEXT($N$776)),"",IF(OR(4&gt;$N$774,4&gt;$N$775,((4-1)*$N$774+4)&gt;$N$776),"",IF(INDEX($P$776:$W$785,MOD(((4-1)*$N$774+4)-1,10)+1,INT((((4-1)*$N$774+4)-1)/10)+1)="","",INDEX($P$776:$W$785,MOD(((4-1)*$N$774+4)-1,10)+1,INT((((4-1)*$N$774+4)-1)/10)+1)))))</f>
        <v/>
      </c>
      <c r="H779" s="539">
        <f>IF($N$776="","",IF(OR(ISTEXT($N$774),ISTEXT($N$775),ISTEXT($N$776)),"",IF(OR(5&gt;$N$774,4&gt;$N$775,((4-1)*$N$774+5)&gt;$N$776),"",IF(INDEX($P$776:$W$785,MOD(((4-1)*$N$774+5)-1,10)+1,INT((((4-1)*$N$774+5)-1)/10)+1)="","",INDEX($P$776:$W$785,MOD(((4-1)*$N$774+5)-1,10)+1,INT((((4-1)*$N$774+5)-1)/10)+1)))))</f>
        <v/>
      </c>
      <c r="I779" s="539">
        <f>IF($N$776="","",IF(OR(ISTEXT($N$774),ISTEXT($N$775),ISTEXT($N$776)),"",IF(OR(6&gt;$N$774,4&gt;$N$775,((4-1)*$N$774+6)&gt;$N$776),"",IF(INDEX($P$776:$W$785,MOD(((4-1)*$N$774+6)-1,10)+1,INT((((4-1)*$N$774+6)-1)/10)+1)="","",INDEX($P$776:$W$785,MOD(((4-1)*$N$774+6)-1,10)+1,INT((((4-1)*$N$774+6)-1)/10)+1)))))</f>
        <v/>
      </c>
      <c r="J779" s="539">
        <f>IF($N$776="","",IF(OR(ISTEXT($N$774),ISTEXT($N$775),ISTEXT($N$776)),"",IF(OR(7&gt;$N$774,4&gt;$N$775,((4-1)*$N$774+7)&gt;$N$776),"",IF(INDEX($P$776:$W$785,MOD(((4-1)*$N$774+7)-1,10)+1,INT((((4-1)*$N$774+7)-1)/10)+1)="","",INDEX($P$776:$W$785,MOD(((4-1)*$N$774+7)-1,10)+1,INT((((4-1)*$N$774+7)-1)/10)+1)))))</f>
        <v/>
      </c>
      <c r="K779" s="539">
        <f>IF($N$776="","",IF(OR(ISTEXT($N$774),ISTEXT($N$775),ISTEXT($N$776)),"",IF(OR(8&gt;$N$774,4&gt;$N$775,((4-1)*$N$774+8)&gt;$N$776),"",IF(INDEX($P$776:$W$785,MOD(((4-1)*$N$774+8)-1,10)+1,INT((((4-1)*$N$774+8)-1)/10)+1)="","",INDEX($P$776:$W$785,MOD(((4-1)*$N$774+8)-1,10)+1,INT((((4-1)*$N$774+8)-1)/10)+1)))))</f>
        <v/>
      </c>
      <c r="L779" s="539">
        <f>IF($N$776="","",IF(OR(ISTEXT($N$774),ISTEXT($N$775),ISTEXT($N$776)),"",IF(OR(9&gt;$N$774,4&gt;$N$775,((4-1)*$N$774+9)&gt;$N$776),"",IF(INDEX($P$776:$W$785,MOD(((4-1)*$N$774+9)-1,10)+1,INT((((4-1)*$N$774+9)-1)/10)+1)="","",INDEX($P$776:$W$785,MOD(((4-1)*$N$774+9)-1,10)+1,INT((((4-1)*$N$774+9)-1)/10)+1)))))</f>
        <v/>
      </c>
      <c r="M779" s="539">
        <f>IF($N$776="","",IF(OR(ISTEXT($N$774),ISTEXT($N$775),ISTEXT($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IF(OR($D$774="",$G$774=""),"",IF($D$774="Round",IF(5=1,"Axis 1 (0°)",IF(5=2,"Axis 2 (90°)","")),IF(ISTEXT($N$775),"",IF(5&gt;$N$775,"",IF(ISTEXT($I$774),"",ROUND((5-0.5)*$I$774/$N$775,1))))))</f>
        <v/>
      </c>
      <c r="C780" s="538" t="n"/>
      <c r="D780" s="539">
        <f>IF($N$776="","",IF(OR(ISTEXT($N$774),ISTEXT($N$775),ISTEXT($N$776)),"",IF(OR(1&gt;$N$774,5&gt;$N$775,((5-1)*$N$774+1)&gt;$N$776),"",IF(INDEX($P$776:$W$785,MOD(((5-1)*$N$774+1)-1,10)+1,INT((((5-1)*$N$774+1)-1)/10)+1)="","",INDEX($P$776:$W$785,MOD(((5-1)*$N$774+1)-1,10)+1,INT((((5-1)*$N$774+1)-1)/10)+1)))))</f>
        <v/>
      </c>
      <c r="E780" s="539">
        <f>IF($N$776="","",IF(OR(ISTEXT($N$774),ISTEXT($N$775),ISTEXT($N$776)),"",IF(OR(2&gt;$N$774,5&gt;$N$775,((5-1)*$N$774+2)&gt;$N$776),"",IF(INDEX($P$776:$W$785,MOD(((5-1)*$N$774+2)-1,10)+1,INT((((5-1)*$N$774+2)-1)/10)+1)="","",INDEX($P$776:$W$785,MOD(((5-1)*$N$774+2)-1,10)+1,INT((((5-1)*$N$774+2)-1)/10)+1)))))</f>
        <v/>
      </c>
      <c r="F780" s="539">
        <f>IF($N$776="","",IF(OR(ISTEXT($N$774),ISTEXT($N$775),ISTEXT($N$776)),"",IF(OR(3&gt;$N$774,5&gt;$N$775,((5-1)*$N$774+3)&gt;$N$776),"",IF(INDEX($P$776:$W$785,MOD(((5-1)*$N$774+3)-1,10)+1,INT((((5-1)*$N$774+3)-1)/10)+1)="","",INDEX($P$776:$W$785,MOD(((5-1)*$N$774+3)-1,10)+1,INT((((5-1)*$N$774+3)-1)/10)+1)))))</f>
        <v/>
      </c>
      <c r="G780" s="539">
        <f>IF($N$776="","",IF(OR(ISTEXT($N$774),ISTEXT($N$775),ISTEXT($N$776)),"",IF(OR(4&gt;$N$774,5&gt;$N$775,((5-1)*$N$774+4)&gt;$N$776),"",IF(INDEX($P$776:$W$785,MOD(((5-1)*$N$774+4)-1,10)+1,INT((((5-1)*$N$774+4)-1)/10)+1)="","",INDEX($P$776:$W$785,MOD(((5-1)*$N$774+4)-1,10)+1,INT((((5-1)*$N$774+4)-1)/10)+1)))))</f>
        <v/>
      </c>
      <c r="H780" s="539">
        <f>IF($N$776="","",IF(OR(ISTEXT($N$774),ISTEXT($N$775),ISTEXT($N$776)),"",IF(OR(5&gt;$N$774,5&gt;$N$775,((5-1)*$N$774+5)&gt;$N$776),"",IF(INDEX($P$776:$W$785,MOD(((5-1)*$N$774+5)-1,10)+1,INT((((5-1)*$N$774+5)-1)/10)+1)="","",INDEX($P$776:$W$785,MOD(((5-1)*$N$774+5)-1,10)+1,INT((((5-1)*$N$774+5)-1)/10)+1)))))</f>
        <v/>
      </c>
      <c r="I780" s="539">
        <f>IF($N$776="","",IF(OR(ISTEXT($N$774),ISTEXT($N$775),ISTEXT($N$776)),"",IF(OR(6&gt;$N$774,5&gt;$N$775,((5-1)*$N$774+6)&gt;$N$776),"",IF(INDEX($P$776:$W$785,MOD(((5-1)*$N$774+6)-1,10)+1,INT((((5-1)*$N$774+6)-1)/10)+1)="","",INDEX($P$776:$W$785,MOD(((5-1)*$N$774+6)-1,10)+1,INT((((5-1)*$N$774+6)-1)/10)+1)))))</f>
        <v/>
      </c>
      <c r="J780" s="539">
        <f>IF($N$776="","",IF(OR(ISTEXT($N$774),ISTEXT($N$775),ISTEXT($N$776)),"",IF(OR(7&gt;$N$774,5&gt;$N$775,((5-1)*$N$774+7)&gt;$N$776),"",IF(INDEX($P$776:$W$785,MOD(((5-1)*$N$774+7)-1,10)+1,INT((((5-1)*$N$774+7)-1)/10)+1)="","",INDEX($P$776:$W$785,MOD(((5-1)*$N$774+7)-1,10)+1,INT((((5-1)*$N$774+7)-1)/10)+1)))))</f>
        <v/>
      </c>
      <c r="K780" s="539">
        <f>IF($N$776="","",IF(OR(ISTEXT($N$774),ISTEXT($N$775),ISTEXT($N$776)),"",IF(OR(8&gt;$N$774,5&gt;$N$775,((5-1)*$N$774+8)&gt;$N$776),"",IF(INDEX($P$776:$W$785,MOD(((5-1)*$N$774+8)-1,10)+1,INT((((5-1)*$N$774+8)-1)/10)+1)="","",INDEX($P$776:$W$785,MOD(((5-1)*$N$774+8)-1,10)+1,INT((((5-1)*$N$774+8)-1)/10)+1)))))</f>
        <v/>
      </c>
      <c r="L780" s="539">
        <f>IF($N$776="","",IF(OR(ISTEXT($N$774),ISTEXT($N$775),ISTEXT($N$776)),"",IF(OR(9&gt;$N$774,5&gt;$N$775,((5-1)*$N$774+9)&gt;$N$776),"",IF(INDEX($P$776:$W$785,MOD(((5-1)*$N$774+9)-1,10)+1,INT((((5-1)*$N$774+9)-1)/10)+1)="","",INDEX($P$776:$W$785,MOD(((5-1)*$N$774+9)-1,10)+1,INT((((5-1)*$N$774+9)-1)/10)+1)))))</f>
        <v/>
      </c>
      <c r="M780" s="539">
        <f>IF($N$776="","",IF(OR(ISTEXT($N$774),ISTEXT($N$775),ISTEXT($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IF(OR($D$774="",$G$774=""),"",IF($D$774="Round",IF(6=1,"Axis 1 (0°)",IF(6=2,"Axis 2 (90°)","")),IF(ISTEXT($N$775),"",IF(6&gt;$N$775,"",IF(ISTEXT($I$774),"",ROUND((6-0.5)*$I$774/$N$775,1))))))</f>
        <v/>
      </c>
      <c r="C781" s="538" t="n"/>
      <c r="D781" s="539">
        <f>IF($N$776="","",IF(OR(ISTEXT($N$774),ISTEXT($N$775),ISTEXT($N$776)),"",IF(OR(1&gt;$N$774,6&gt;$N$775,((6-1)*$N$774+1)&gt;$N$776),"",IF(INDEX($P$776:$W$785,MOD(((6-1)*$N$774+1)-1,10)+1,INT((((6-1)*$N$774+1)-1)/10)+1)="","",INDEX($P$776:$W$785,MOD(((6-1)*$N$774+1)-1,10)+1,INT((((6-1)*$N$774+1)-1)/10)+1)))))</f>
        <v/>
      </c>
      <c r="E781" s="539">
        <f>IF($N$776="","",IF(OR(ISTEXT($N$774),ISTEXT($N$775),ISTEXT($N$776)),"",IF(OR(2&gt;$N$774,6&gt;$N$775,((6-1)*$N$774+2)&gt;$N$776),"",IF(INDEX($P$776:$W$785,MOD(((6-1)*$N$774+2)-1,10)+1,INT((((6-1)*$N$774+2)-1)/10)+1)="","",INDEX($P$776:$W$785,MOD(((6-1)*$N$774+2)-1,10)+1,INT((((6-1)*$N$774+2)-1)/10)+1)))))</f>
        <v/>
      </c>
      <c r="F781" s="539">
        <f>IF($N$776="","",IF(OR(ISTEXT($N$774),ISTEXT($N$775),ISTEXT($N$776)),"",IF(OR(3&gt;$N$774,6&gt;$N$775,((6-1)*$N$774+3)&gt;$N$776),"",IF(INDEX($P$776:$W$785,MOD(((6-1)*$N$774+3)-1,10)+1,INT((((6-1)*$N$774+3)-1)/10)+1)="","",INDEX($P$776:$W$785,MOD(((6-1)*$N$774+3)-1,10)+1,INT((((6-1)*$N$774+3)-1)/10)+1)))))</f>
        <v/>
      </c>
      <c r="G781" s="539">
        <f>IF($N$776="","",IF(OR(ISTEXT($N$774),ISTEXT($N$775),ISTEXT($N$776)),"",IF(OR(4&gt;$N$774,6&gt;$N$775,((6-1)*$N$774+4)&gt;$N$776),"",IF(INDEX($P$776:$W$785,MOD(((6-1)*$N$774+4)-1,10)+1,INT((((6-1)*$N$774+4)-1)/10)+1)="","",INDEX($P$776:$W$785,MOD(((6-1)*$N$774+4)-1,10)+1,INT((((6-1)*$N$774+4)-1)/10)+1)))))</f>
        <v/>
      </c>
      <c r="H781" s="539">
        <f>IF($N$776="","",IF(OR(ISTEXT($N$774),ISTEXT($N$775),ISTEXT($N$776)),"",IF(OR(5&gt;$N$774,6&gt;$N$775,((6-1)*$N$774+5)&gt;$N$776),"",IF(INDEX($P$776:$W$785,MOD(((6-1)*$N$774+5)-1,10)+1,INT((((6-1)*$N$774+5)-1)/10)+1)="","",INDEX($P$776:$W$785,MOD(((6-1)*$N$774+5)-1,10)+1,INT((((6-1)*$N$774+5)-1)/10)+1)))))</f>
        <v/>
      </c>
      <c r="I781" s="539">
        <f>IF($N$776="","",IF(OR(ISTEXT($N$774),ISTEXT($N$775),ISTEXT($N$776)),"",IF(OR(6&gt;$N$774,6&gt;$N$775,((6-1)*$N$774+6)&gt;$N$776),"",IF(INDEX($P$776:$W$785,MOD(((6-1)*$N$774+6)-1,10)+1,INT((((6-1)*$N$774+6)-1)/10)+1)="","",INDEX($P$776:$W$785,MOD(((6-1)*$N$774+6)-1,10)+1,INT((((6-1)*$N$774+6)-1)/10)+1)))))</f>
        <v/>
      </c>
      <c r="J781" s="539">
        <f>IF($N$776="","",IF(OR(ISTEXT($N$774),ISTEXT($N$775),ISTEXT($N$776)),"",IF(OR(7&gt;$N$774,6&gt;$N$775,((6-1)*$N$774+7)&gt;$N$776),"",IF(INDEX($P$776:$W$785,MOD(((6-1)*$N$774+7)-1,10)+1,INT((((6-1)*$N$774+7)-1)/10)+1)="","",INDEX($P$776:$W$785,MOD(((6-1)*$N$774+7)-1,10)+1,INT((((6-1)*$N$774+7)-1)/10)+1)))))</f>
        <v/>
      </c>
      <c r="K781" s="539">
        <f>IF($N$776="","",IF(OR(ISTEXT($N$774),ISTEXT($N$775),ISTEXT($N$776)),"",IF(OR(8&gt;$N$774,6&gt;$N$775,((6-1)*$N$774+8)&gt;$N$776),"",IF(INDEX($P$776:$W$785,MOD(((6-1)*$N$774+8)-1,10)+1,INT((((6-1)*$N$774+8)-1)/10)+1)="","",INDEX($P$776:$W$785,MOD(((6-1)*$N$774+8)-1,10)+1,INT((((6-1)*$N$774+8)-1)/10)+1)))))</f>
        <v/>
      </c>
      <c r="L781" s="539">
        <f>IF($N$776="","",IF(OR(ISTEXT($N$774),ISTEXT($N$775),ISTEXT($N$776)),"",IF(OR(9&gt;$N$774,6&gt;$N$775,((6-1)*$N$774+9)&gt;$N$776),"",IF(INDEX($P$776:$W$785,MOD(((6-1)*$N$774+9)-1,10)+1,INT((((6-1)*$N$774+9)-1)/10)+1)="","",INDEX($P$776:$W$785,MOD(((6-1)*$N$774+9)-1,10)+1,INT((((6-1)*$N$774+9)-1)/10)+1)))))</f>
        <v/>
      </c>
      <c r="M781" s="539">
        <f>IF($N$776="","",IF(OR(ISTEXT($N$774),ISTEXT($N$775),ISTEXT($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IF(OR($D$774="",$G$774=""),"",IF($D$774="Round",IF(7=1,"Axis 1 (0°)",IF(7=2,"Axis 2 (90°)","")),IF(ISTEXT($N$775),"",IF(7&gt;$N$775,"",IF(ISTEXT($I$774),"",ROUND((7-0.5)*$I$774/$N$775,1))))))</f>
        <v/>
      </c>
      <c r="C782" s="538" t="n"/>
      <c r="D782" s="539">
        <f>IF($N$776="","",IF(OR(ISTEXT($N$774),ISTEXT($N$775),ISTEXT($N$776)),"",IF(OR(1&gt;$N$774,7&gt;$N$775,((7-1)*$N$774+1)&gt;$N$776),"",IF(INDEX($P$776:$W$785,MOD(((7-1)*$N$774+1)-1,10)+1,INT((((7-1)*$N$774+1)-1)/10)+1)="","",INDEX($P$776:$W$785,MOD(((7-1)*$N$774+1)-1,10)+1,INT((((7-1)*$N$774+1)-1)/10)+1)))))</f>
        <v/>
      </c>
      <c r="E782" s="539">
        <f>IF($N$776="","",IF(OR(ISTEXT($N$774),ISTEXT($N$775),ISTEXT($N$776)),"",IF(OR(2&gt;$N$774,7&gt;$N$775,((7-1)*$N$774+2)&gt;$N$776),"",IF(INDEX($P$776:$W$785,MOD(((7-1)*$N$774+2)-1,10)+1,INT((((7-1)*$N$774+2)-1)/10)+1)="","",INDEX($P$776:$W$785,MOD(((7-1)*$N$774+2)-1,10)+1,INT((((7-1)*$N$774+2)-1)/10)+1)))))</f>
        <v/>
      </c>
      <c r="F782" s="539">
        <f>IF($N$776="","",IF(OR(ISTEXT($N$774),ISTEXT($N$775),ISTEXT($N$776)),"",IF(OR(3&gt;$N$774,7&gt;$N$775,((7-1)*$N$774+3)&gt;$N$776),"",IF(INDEX($P$776:$W$785,MOD(((7-1)*$N$774+3)-1,10)+1,INT((((7-1)*$N$774+3)-1)/10)+1)="","",INDEX($P$776:$W$785,MOD(((7-1)*$N$774+3)-1,10)+1,INT((((7-1)*$N$774+3)-1)/10)+1)))))</f>
        <v/>
      </c>
      <c r="G782" s="539">
        <f>IF($N$776="","",IF(OR(ISTEXT($N$774),ISTEXT($N$775),ISTEXT($N$776)),"",IF(OR(4&gt;$N$774,7&gt;$N$775,((7-1)*$N$774+4)&gt;$N$776),"",IF(INDEX($P$776:$W$785,MOD(((7-1)*$N$774+4)-1,10)+1,INT((((7-1)*$N$774+4)-1)/10)+1)="","",INDEX($P$776:$W$785,MOD(((7-1)*$N$774+4)-1,10)+1,INT((((7-1)*$N$774+4)-1)/10)+1)))))</f>
        <v/>
      </c>
      <c r="H782" s="539">
        <f>IF($N$776="","",IF(OR(ISTEXT($N$774),ISTEXT($N$775),ISTEXT($N$776)),"",IF(OR(5&gt;$N$774,7&gt;$N$775,((7-1)*$N$774+5)&gt;$N$776),"",IF(INDEX($P$776:$W$785,MOD(((7-1)*$N$774+5)-1,10)+1,INT((((7-1)*$N$774+5)-1)/10)+1)="","",INDEX($P$776:$W$785,MOD(((7-1)*$N$774+5)-1,10)+1,INT((((7-1)*$N$774+5)-1)/10)+1)))))</f>
        <v/>
      </c>
      <c r="I782" s="539">
        <f>IF($N$776="","",IF(OR(ISTEXT($N$774),ISTEXT($N$775),ISTEXT($N$776)),"",IF(OR(6&gt;$N$774,7&gt;$N$775,((7-1)*$N$774+6)&gt;$N$776),"",IF(INDEX($P$776:$W$785,MOD(((7-1)*$N$774+6)-1,10)+1,INT((((7-1)*$N$774+6)-1)/10)+1)="","",INDEX($P$776:$W$785,MOD(((7-1)*$N$774+6)-1,10)+1,INT((((7-1)*$N$774+6)-1)/10)+1)))))</f>
        <v/>
      </c>
      <c r="J782" s="539">
        <f>IF($N$776="","",IF(OR(ISTEXT($N$774),ISTEXT($N$775),ISTEXT($N$776)),"",IF(OR(7&gt;$N$774,7&gt;$N$775,((7-1)*$N$774+7)&gt;$N$776),"",IF(INDEX($P$776:$W$785,MOD(((7-1)*$N$774+7)-1,10)+1,INT((((7-1)*$N$774+7)-1)/10)+1)="","",INDEX($P$776:$W$785,MOD(((7-1)*$N$774+7)-1,10)+1,INT((((7-1)*$N$774+7)-1)/10)+1)))))</f>
        <v/>
      </c>
      <c r="K782" s="539">
        <f>IF($N$776="","",IF(OR(ISTEXT($N$774),ISTEXT($N$775),ISTEXT($N$776)),"",IF(OR(8&gt;$N$774,7&gt;$N$775,((7-1)*$N$774+8)&gt;$N$776),"",IF(INDEX($P$776:$W$785,MOD(((7-1)*$N$774+8)-1,10)+1,INT((((7-1)*$N$774+8)-1)/10)+1)="","",INDEX($P$776:$W$785,MOD(((7-1)*$N$774+8)-1,10)+1,INT((((7-1)*$N$774+8)-1)/10)+1)))))</f>
        <v/>
      </c>
      <c r="L782" s="539">
        <f>IF($N$776="","",IF(OR(ISTEXT($N$774),ISTEXT($N$775),ISTEXT($N$776)),"",IF(OR(9&gt;$N$774,7&gt;$N$775,((7-1)*$N$774+9)&gt;$N$776),"",IF(INDEX($P$776:$W$785,MOD(((7-1)*$N$774+9)-1,10)+1,INT((((7-1)*$N$774+9)-1)/10)+1)="","",INDEX($P$776:$W$785,MOD(((7-1)*$N$774+9)-1,10)+1,INT((((7-1)*$N$774+9)-1)/10)+1)))))</f>
        <v/>
      </c>
      <c r="M782" s="539">
        <f>IF($N$776="","",IF(OR(ISTEXT($N$774),ISTEXT($N$775),ISTEXT($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IF(OR($D$774="",$G$774=""),"",IF($D$774="Round",IF(8=1,"Axis 1 (0°)",IF(8=2,"Axis 2 (90°)","")),IF(ISTEXT($N$775),"",IF(8&gt;$N$775,"",IF(ISTEXT($I$774),"",ROUND((8-0.5)*$I$774/$N$775,1))))))</f>
        <v/>
      </c>
      <c r="C783" s="538" t="n"/>
      <c r="D783" s="539">
        <f>IF($N$776="","",IF(OR(ISTEXT($N$774),ISTEXT($N$775),ISTEXT($N$776)),"",IF(OR(1&gt;$N$774,8&gt;$N$775,((8-1)*$N$774+1)&gt;$N$776),"",IF(INDEX($P$776:$W$785,MOD(((8-1)*$N$774+1)-1,10)+1,INT((((8-1)*$N$774+1)-1)/10)+1)="","",INDEX($P$776:$W$785,MOD(((8-1)*$N$774+1)-1,10)+1,INT((((8-1)*$N$774+1)-1)/10)+1)))))</f>
        <v/>
      </c>
      <c r="E783" s="539">
        <f>IF($N$776="","",IF(OR(ISTEXT($N$774),ISTEXT($N$775),ISTEXT($N$776)),"",IF(OR(2&gt;$N$774,8&gt;$N$775,((8-1)*$N$774+2)&gt;$N$776),"",IF(INDEX($P$776:$W$785,MOD(((8-1)*$N$774+2)-1,10)+1,INT((((8-1)*$N$774+2)-1)/10)+1)="","",INDEX($P$776:$W$785,MOD(((8-1)*$N$774+2)-1,10)+1,INT((((8-1)*$N$774+2)-1)/10)+1)))))</f>
        <v/>
      </c>
      <c r="F783" s="539">
        <f>IF($N$776="","",IF(OR(ISTEXT($N$774),ISTEXT($N$775),ISTEXT($N$776)),"",IF(OR(3&gt;$N$774,8&gt;$N$775,((8-1)*$N$774+3)&gt;$N$776),"",IF(INDEX($P$776:$W$785,MOD(((8-1)*$N$774+3)-1,10)+1,INT((((8-1)*$N$774+3)-1)/10)+1)="","",INDEX($P$776:$W$785,MOD(((8-1)*$N$774+3)-1,10)+1,INT((((8-1)*$N$774+3)-1)/10)+1)))))</f>
        <v/>
      </c>
      <c r="G783" s="539">
        <f>IF($N$776="","",IF(OR(ISTEXT($N$774),ISTEXT($N$775),ISTEXT($N$776)),"",IF(OR(4&gt;$N$774,8&gt;$N$775,((8-1)*$N$774+4)&gt;$N$776),"",IF(INDEX($P$776:$W$785,MOD(((8-1)*$N$774+4)-1,10)+1,INT((((8-1)*$N$774+4)-1)/10)+1)="","",INDEX($P$776:$W$785,MOD(((8-1)*$N$774+4)-1,10)+1,INT((((8-1)*$N$774+4)-1)/10)+1)))))</f>
        <v/>
      </c>
      <c r="H783" s="539">
        <f>IF($N$776="","",IF(OR(ISTEXT($N$774),ISTEXT($N$775),ISTEXT($N$776)),"",IF(OR(5&gt;$N$774,8&gt;$N$775,((8-1)*$N$774+5)&gt;$N$776),"",IF(INDEX($P$776:$W$785,MOD(((8-1)*$N$774+5)-1,10)+1,INT((((8-1)*$N$774+5)-1)/10)+1)="","",INDEX($P$776:$W$785,MOD(((8-1)*$N$774+5)-1,10)+1,INT((((8-1)*$N$774+5)-1)/10)+1)))))</f>
        <v/>
      </c>
      <c r="I783" s="539">
        <f>IF($N$776="","",IF(OR(ISTEXT($N$774),ISTEXT($N$775),ISTEXT($N$776)),"",IF(OR(6&gt;$N$774,8&gt;$N$775,((8-1)*$N$774+6)&gt;$N$776),"",IF(INDEX($P$776:$W$785,MOD(((8-1)*$N$774+6)-1,10)+1,INT((((8-1)*$N$774+6)-1)/10)+1)="","",INDEX($P$776:$W$785,MOD(((8-1)*$N$774+6)-1,10)+1,INT((((8-1)*$N$774+6)-1)/10)+1)))))</f>
        <v/>
      </c>
      <c r="J783" s="539">
        <f>IF($N$776="","",IF(OR(ISTEXT($N$774),ISTEXT($N$775),ISTEXT($N$776)),"",IF(OR(7&gt;$N$774,8&gt;$N$775,((8-1)*$N$774+7)&gt;$N$776),"",IF(INDEX($P$776:$W$785,MOD(((8-1)*$N$774+7)-1,10)+1,INT((((8-1)*$N$774+7)-1)/10)+1)="","",INDEX($P$776:$W$785,MOD(((8-1)*$N$774+7)-1,10)+1,INT((((8-1)*$N$774+7)-1)/10)+1)))))</f>
        <v/>
      </c>
      <c r="K783" s="539">
        <f>IF($N$776="","",IF(OR(ISTEXT($N$774),ISTEXT($N$775),ISTEXT($N$776)),"",IF(OR(8&gt;$N$774,8&gt;$N$775,((8-1)*$N$774+8)&gt;$N$776),"",IF(INDEX($P$776:$W$785,MOD(((8-1)*$N$774+8)-1,10)+1,INT((((8-1)*$N$774+8)-1)/10)+1)="","",INDEX($P$776:$W$785,MOD(((8-1)*$N$774+8)-1,10)+1,INT((((8-1)*$N$774+8)-1)/10)+1)))))</f>
        <v/>
      </c>
      <c r="L783" s="539">
        <f>IF($N$776="","",IF(OR(ISTEXT($N$774),ISTEXT($N$775),ISTEXT($N$776)),"",IF(OR(9&gt;$N$774,8&gt;$N$775,((8-1)*$N$774+9)&gt;$N$776),"",IF(INDEX($P$776:$W$785,MOD(((8-1)*$N$774+9)-1,10)+1,INT((((8-1)*$N$774+9)-1)/10)+1)="","",INDEX($P$776:$W$785,MOD(((8-1)*$N$774+9)-1,10)+1,INT((((8-1)*$N$774+9)-1)/10)+1)))))</f>
        <v/>
      </c>
      <c r="M783" s="539">
        <f>IF($N$776="","",IF(OR(ISTEXT($N$774),ISTEXT($N$775),ISTEXT($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4"/>
  <headerFooter>
    <oddHeader>&amp;L&amp;G&amp;C&amp;"+,Bold"&amp;16&amp;K1F1F1FTraverse Measurement Report</oddHeader>
    <oddFooter>&amp;C&amp;8Page &amp;P</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view="pageBreakPreview" tabSelected="0"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&amp;L&amp;G&amp;C&amp;"+,Bold"&amp;16&amp;K1F1F1FSite Photos</oddHeader>
    <oddFooter>&amp;C&amp;8Page &amp;P</oddFooter>
  </headerFooter>
  <legacyDrawingHF r:id="rId1000"/>
</worksheet>
</file>

<file path=xl/worksheets/sheet20.xml><?xml version="1.0" encoding="utf-8"?>
<worksheet xmlns:r="http://schemas.openxmlformats.org/officeDocument/2006/relationships" xmlns="http://schemas.openxmlformats.org/spreadsheetml/2006/main">
  <sheetPr codeName="Sheet20">
    <tabColor rgb="FF92D050"/>
    <outlinePr summaryBelow="1" summaryRight="1"/>
    <pageSetUpPr fitToPage="1"/>
  </sheetPr>
  <dimension ref="B2:M56"/>
  <sheetViews>
    <sheetView view="pageBreakPreview" tabSelected="0"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'{Project Information}'!E2</f>
        <v/>
      </c>
    </row>
    <row r="16" ht="13.35" customHeight="1" s="162"/>
    <row r="17" ht="13.35" customHeight="1" s="162"/>
    <row r="20" ht="13.35" customHeight="1" s="162">
      <c r="D20" s="322">
        <f>'{Project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view="pageBreakPreview" tabSelected="0"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4" orientation="portrait"/>
  <headerFooter>
    <oddFooter>&amp;C&amp;8Page &amp;P</oddFooter>
  </headerFooter>
  <rowBreaks count="1" manualBreakCount="1">
    <brk id="52" max="16383" man="1"/>
  </rowBreaks>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view="pageBreakPreview" tabSelected="0"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4" orientation="portrait"/>
  <headerFooter>
    <oddFooter>&amp;C&amp;8Page &amp;P</oddFooter>
  </headerFooter>
  <rowBreaks count="0" manualBreakCount="0"/>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view="pageBreakPreview" tabSelected="0"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