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hidden"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'{Dropdowns}'!$T$2:$T$6</definedName>
    <definedName name="Unit.Type">'{Dropdowns}'!$AH$2:$AH$7</definedName>
    <definedName name="Duct.Shape">'{Dropdowns}'!$AF$2:$AF$4</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New'!$A$1:$M$85</definedName>
    <definedName name="_xlnm.Print_Area" localSheetId="4">'Summary - (E)'!$A$1:$M$85</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Balance'!$A$1:$M$105</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 name="a2b.TemplateRevision">"09"</definedName>
    <definedName name="_xlnm.Print_Titles" localSheetId="3">'Summary - New'!$1:$3</definedName>
    <definedName name="_xlnm.Print_Titles" localSheetId="4">'Summary - (E)'!$1:$3</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8">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xf numFmtId="0" fontId="0" fillId="0" borderId="1" applyAlignment="1" pivotButton="0" quotePrefix="0" xfId="0">
      <alignment vertical="center" wrapText="1"/>
    </xf>
    <xf numFmtId="0" fontId="0" fillId="0" borderId="1" applyAlignment="1" pivotButton="0" quotePrefix="0" xfId="0">
      <alignment horizontal="right" vertical="center" wrapText="1"/>
    </xf>
    <xf numFmtId="0" fontId="36" fillId="0" borderId="88" applyAlignment="1" pivotButton="0" quotePrefix="0" xfId="0">
      <alignment horizontal="left" shrinkToFit="1"/>
    </xf>
    <xf numFmtId="0" fontId="0" fillId="0" borderId="1" applyAlignment="1" pivotButton="0" quotePrefix="0" xfId="0">
      <alignment horizontal="left" vertical="center"/>
    </xf>
  </cellXfs>
  <cellStyles count="1">
    <cellStyle name="Normal" xfId="0" builtinId="0"/>
  </cellStyles>
  <dxfs count="71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
      <font>
        <i/>
        <color rgb="FF8A96A3"/>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 Id="rId4" Type="http://schemas.openxmlformats.org/officeDocument/2006/relationships/image" Target="../media/image7.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24839</xdr:colOff>
      <xdr:row>0</xdr:row>
      <xdr:rowOff>299084</xdr:rowOff>
    </xdr:from>
    <xdr:ext cx="5017620" cy="3810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017620" cy="3810000"/>
        </a:xfrm>
        <a:prstGeom prst="rect">
          <a:avLst/>
        </a:prstGeom>
      </xdr:spPr>
    </xdr:pic>
    <xdr:clientData/>
  </xdr:oneCellAnchor>
  <xdr:oneCellAnchor>
    <xdr:from>
      <xdr:col>2</xdr:col>
      <xdr:colOff>20231</xdr:colOff>
      <xdr:row>26</xdr:row>
      <xdr:rowOff>299084</xdr:rowOff>
    </xdr:from>
    <xdr:ext cx="5026837" cy="3810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026837" cy="3810000"/>
        </a:xfrm>
        <a:prstGeom prst="rect">
          <a:avLst/>
        </a:prstGeom>
      </xdr:spPr>
    </xdr:pic>
    <xdr:clientData/>
  </xdr:oneCellAnchor>
  <xdr:oneCellAnchor>
    <xdr:from>
      <xdr:col>2</xdr:col>
      <xdr:colOff>67112</xdr:colOff>
      <xdr:row>52</xdr:row>
      <xdr:rowOff>299084</xdr:rowOff>
    </xdr:from>
    <xdr:ext cx="4933074" cy="3810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4933074" cy="3810000"/>
        </a:xfrm>
        <a:prstGeom prst="rect">
          <a:avLst/>
        </a:prstGeom>
      </xdr:spPr>
    </xdr:pic>
    <xdr:clientData/>
  </xdr:oneCellAnchor>
  <xdr:oneCellAnchor>
    <xdr:from>
      <xdr:col>2</xdr:col>
      <xdr:colOff>68837</xdr:colOff>
      <xdr:row>78</xdr:row>
      <xdr:rowOff>299084</xdr:rowOff>
    </xdr:from>
    <xdr:ext cx="4929624" cy="3810000"/>
    <xdr:pic>
      <xdr:nvPicPr>
        <xdr:cNvPr id="5" name="Picture 4">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68837</xdr:colOff>
      <xdr:row>0</xdr:row>
      <xdr:rowOff>299084</xdr:rowOff>
    </xdr:from>
    <xdr:ext cx="4929624" cy="3810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4929624" cy="3810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85"/>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5.xml><?xml version="1.0" encoding="utf-8"?>
<worksheet xmlns="http://schemas.openxmlformats.org/spreadsheetml/2006/main">
  <sheetPr codeName="Sheet4">
    <tabColor rgb="FF808080"/>
    <outlinePr summaryBelow="1" summaryRight="1"/>
    <pageSetUpPr fitToPage="1"/>
  </sheetPr>
  <dimension ref="B2:M85"/>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row r="64" ht="13.35" customHeight="1" s="162">
      <c r="B64" s="168" t="inlineStr">
        <is>
          <t>Observations (noted for the owner; no action required)</t>
        </is>
      </c>
      <c r="C64" s="168"/>
      <c r="D64" s="168"/>
      <c r="E64" s="168"/>
      <c r="F64" s="168"/>
      <c r="G64" s="168"/>
      <c r="H64" s="168"/>
      <c r="I64" s="168"/>
      <c r="J64" s="168"/>
      <c r="K64" s="168"/>
      <c r="L64" s="168"/>
    </row>
    <row r="65" ht="13.35" customHeight="1" s="162">
      <c r="B65" s="168" t="inlineStr">
        <is>
          <t>Obs.</t>
        </is>
      </c>
      <c r="C65" s="168" t="inlineStr">
        <is>
          <t>Observation</t>
        </is>
      </c>
      <c r="D65" s="398" t="n"/>
      <c r="E65" s="398" t="n"/>
      <c r="F65" s="398" t="n"/>
      <c r="G65" s="398" t="n"/>
      <c r="H65" s="398" t="n"/>
      <c r="I65" s="399" t="n"/>
      <c r="J65" s="398"/>
      <c r="K65" s="168" t="inlineStr">
        <is>
          <t>Comments</t>
        </is>
      </c>
      <c r="L65" s="399" t="n"/>
    </row>
    <row r="66" ht="30" customHeight="1" s="162">
      <c r="B66" s="81" t="n"/>
      <c r="C66" s="170" t="n"/>
      <c r="D66" s="398" t="n"/>
      <c r="E66" s="398" t="n"/>
      <c r="F66" s="398" t="n"/>
      <c r="G66" s="398" t="n"/>
      <c r="H66" s="398" t="n"/>
      <c r="I66" s="399" t="n"/>
      <c r="J66" s="398"/>
      <c r="K66" s="170" t="n"/>
      <c r="L66" s="399" t="n"/>
    </row>
    <row r="67" ht="30" customHeight="1" s="162">
      <c r="B67" s="81" t="n"/>
      <c r="C67" s="170" t="n"/>
      <c r="D67" s="398" t="n"/>
      <c r="E67" s="398" t="n"/>
      <c r="F67" s="398" t="n"/>
      <c r="G67" s="398" t="n"/>
      <c r="H67" s="398" t="n"/>
      <c r="I67" s="399" t="n"/>
      <c r="J67" s="398"/>
      <c r="K67" s="170" t="n"/>
      <c r="L67" s="399" t="n"/>
    </row>
    <row r="68" ht="30" customHeight="1" s="162">
      <c r="B68" s="81" t="n"/>
      <c r="C68" s="170" t="n"/>
      <c r="D68" s="398" t="n"/>
      <c r="E68" s="398" t="n"/>
      <c r="F68" s="398" t="n"/>
      <c r="G68" s="398" t="n"/>
      <c r="H68" s="398" t="n"/>
      <c r="I68" s="399" t="n"/>
      <c r="J68" s="398"/>
      <c r="K68" s="170" t="n"/>
      <c r="L68" s="399" t="n"/>
    </row>
    <row r="69" ht="30" customHeight="1" s="162">
      <c r="B69" s="81" t="n"/>
      <c r="C69" s="170" t="n"/>
      <c r="D69" s="398" t="n"/>
      <c r="E69" s="398" t="n"/>
      <c r="F69" s="398" t="n"/>
      <c r="G69" s="398" t="n"/>
      <c r="H69" s="398" t="n"/>
      <c r="I69" s="399" t="n"/>
      <c r="J69" s="398"/>
      <c r="K69" s="170" t="n"/>
      <c r="L69" s="399" t="n"/>
    </row>
    <row r="70" ht="30" customHeight="1" s="162">
      <c r="B70" s="81" t="n"/>
      <c r="C70" s="170" t="n"/>
      <c r="D70" s="398" t="n"/>
      <c r="E70" s="398" t="n"/>
      <c r="F70" s="398" t="n"/>
      <c r="G70" s="398" t="n"/>
      <c r="H70" s="398" t="n"/>
      <c r="I70" s="399" t="n"/>
      <c r="J70" s="398"/>
      <c r="K70" s="170" t="n"/>
      <c r="L70" s="399" t="n"/>
    </row>
    <row r="71" ht="30" customHeight="1" s="162">
      <c r="B71" s="81" t="n"/>
      <c r="C71" s="170" t="n"/>
      <c r="D71" s="398" t="n"/>
      <c r="E71" s="398" t="n"/>
      <c r="F71" s="398" t="n"/>
      <c r="G71" s="398" t="n"/>
      <c r="H71" s="398" t="n"/>
      <c r="I71" s="399" t="n"/>
      <c r="J71" s="398"/>
      <c r="K71" s="170" t="n"/>
      <c r="L71" s="399" t="n"/>
    </row>
    <row r="72" ht="30" customHeight="1" s="162">
      <c r="B72" s="81" t="n"/>
      <c r="C72" s="170" t="n"/>
      <c r="D72" s="398" t="n"/>
      <c r="E72" s="398" t="n"/>
      <c r="F72" s="398" t="n"/>
      <c r="G72" s="398" t="n"/>
      <c r="H72" s="398" t="n"/>
      <c r="I72" s="399" t="n"/>
      <c r="J72" s="398"/>
      <c r="K72" s="170" t="n"/>
      <c r="L72" s="399" t="n"/>
    </row>
    <row r="73" ht="30" customHeight="1" s="162">
      <c r="B73" s="81" t="n"/>
      <c r="C73" s="170" t="n"/>
      <c r="D73" s="398" t="n"/>
      <c r="E73" s="398" t="n"/>
      <c r="F73" s="398" t="n"/>
      <c r="G73" s="398" t="n"/>
      <c r="H73" s="398" t="n"/>
      <c r="I73" s="399" t="n"/>
      <c r="J73" s="398"/>
      <c r="K73" s="170" t="n"/>
      <c r="L73" s="399" t="n"/>
    </row>
    <row r="74" ht="30" customHeight="1" s="162">
      <c r="B74" s="81" t="n"/>
      <c r="C74" s="170" t="n"/>
      <c r="D74" s="398" t="n"/>
      <c r="E74" s="398" t="n"/>
      <c r="F74" s="398" t="n"/>
      <c r="G74" s="398" t="n"/>
      <c r="H74" s="398" t="n"/>
      <c r="I74" s="399" t="n"/>
      <c r="J74" s="398"/>
      <c r="K74" s="170" t="n"/>
      <c r="L74" s="399" t="n"/>
    </row>
    <row r="75" ht="30" customHeight="1" s="162">
      <c r="B75" s="81" t="n"/>
      <c r="C75" s="170" t="n"/>
      <c r="D75" s="398" t="n"/>
      <c r="E75" s="398" t="n"/>
      <c r="F75" s="398" t="n"/>
      <c r="G75" s="398" t="n"/>
      <c r="H75" s="398" t="n"/>
      <c r="I75" s="399" t="n"/>
      <c r="J75" s="398"/>
      <c r="K75" s="170" t="n"/>
      <c r="L75" s="399" t="n"/>
    </row>
    <row r="76" ht="30" customHeight="1" s="162">
      <c r="B76" s="81" t="n"/>
      <c r="C76" s="170" t="n"/>
      <c r="D76" s="398" t="n"/>
      <c r="E76" s="398" t="n"/>
      <c r="F76" s="398" t="n"/>
      <c r="G76" s="398" t="n"/>
      <c r="H76" s="398" t="n"/>
      <c r="I76" s="399" t="n"/>
      <c r="J76" s="398"/>
      <c r="K76" s="170" t="n"/>
      <c r="L76" s="399" t="n"/>
    </row>
    <row r="77" ht="30" customHeight="1" s="162">
      <c r="B77" s="81" t="n"/>
      <c r="C77" s="170" t="n"/>
      <c r="D77" s="398" t="n"/>
      <c r="E77" s="398" t="n"/>
      <c r="F77" s="398" t="n"/>
      <c r="G77" s="398" t="n"/>
      <c r="H77" s="398" t="n"/>
      <c r="I77" s="399" t="n"/>
      <c r="J77" s="398"/>
      <c r="K77" s="170" t="n"/>
      <c r="L77" s="399" t="n"/>
    </row>
    <row r="78" ht="30" customHeight="1" s="162">
      <c r="B78" s="81" t="n"/>
      <c r="C78" s="170" t="n"/>
      <c r="D78" s="398" t="n"/>
      <c r="E78" s="398" t="n"/>
      <c r="F78" s="398" t="n"/>
      <c r="G78" s="398" t="n"/>
      <c r="H78" s="398" t="n"/>
      <c r="I78" s="399" t="n"/>
      <c r="J78" s="398"/>
      <c r="K78" s="170" t="n"/>
      <c r="L78" s="399" t="n"/>
    </row>
    <row r="79" ht="30" customHeight="1" s="162">
      <c r="B79" s="81" t="n"/>
      <c r="C79" s="170" t="n"/>
      <c r="D79" s="398" t="n"/>
      <c r="E79" s="398" t="n"/>
      <c r="F79" s="398" t="n"/>
      <c r="G79" s="398" t="n"/>
      <c r="H79" s="398" t="n"/>
      <c r="I79" s="399" t="n"/>
      <c r="J79" s="398"/>
      <c r="K79" s="170" t="n"/>
      <c r="L79" s="399" t="n"/>
    </row>
    <row r="80" ht="30" customHeight="1" s="162">
      <c r="B80" s="81" t="n"/>
      <c r="C80" s="170" t="n"/>
      <c r="D80" s="398" t="n"/>
      <c r="E80" s="398" t="n"/>
      <c r="F80" s="398" t="n"/>
      <c r="G80" s="398" t="n"/>
      <c r="H80" s="398" t="n"/>
      <c r="I80" s="399" t="n"/>
      <c r="J80" s="398"/>
      <c r="K80" s="170" t="n"/>
      <c r="L80" s="399" t="n"/>
    </row>
    <row r="81" ht="30" customHeight="1" s="162">
      <c r="B81" s="81" t="n"/>
      <c r="C81" s="170" t="n"/>
      <c r="D81" s="398" t="n"/>
      <c r="E81" s="398" t="n"/>
      <c r="F81" s="398" t="n"/>
      <c r="G81" s="398" t="n"/>
      <c r="H81" s="398" t="n"/>
      <c r="I81" s="399" t="n"/>
      <c r="J81" s="398"/>
      <c r="K81" s="170" t="n"/>
      <c r="L81" s="399" t="n"/>
    </row>
    <row r="82" ht="30" customHeight="1" s="162">
      <c r="B82" s="81" t="n"/>
      <c r="C82" s="170" t="n"/>
      <c r="D82" s="398" t="n"/>
      <c r="E82" s="398" t="n"/>
      <c r="F82" s="398" t="n"/>
      <c r="G82" s="398" t="n"/>
      <c r="H82" s="398" t="n"/>
      <c r="I82" s="399" t="n"/>
      <c r="J82" s="398"/>
      <c r="K82" s="170" t="n"/>
      <c r="L82" s="399" t="n"/>
    </row>
    <row r="83" ht="30" customHeight="1" s="162">
      <c r="B83" s="81" t="n"/>
      <c r="C83" s="170" t="n"/>
      <c r="D83" s="398" t="n"/>
      <c r="E83" s="398" t="n"/>
      <c r="F83" s="398" t="n"/>
      <c r="G83" s="398" t="n"/>
      <c r="H83" s="398" t="n"/>
      <c r="I83" s="399" t="n"/>
      <c r="J83" s="398"/>
      <c r="K83" s="170" t="n"/>
      <c r="L83" s="399" t="n"/>
    </row>
    <row r="84" ht="30" customHeight="1" s="162">
      <c r="B84" s="81" t="n"/>
      <c r="C84" s="170" t="n"/>
      <c r="D84" s="398" t="n"/>
      <c r="E84" s="398" t="n"/>
      <c r="F84" s="398" t="n"/>
      <c r="G84" s="398" t="n"/>
      <c r="H84" s="398" t="n"/>
      <c r="I84" s="399" t="n"/>
      <c r="J84" s="398"/>
      <c r="K84" s="170" t="n"/>
      <c r="L84" s="399" t="n"/>
    </row>
    <row r="85" ht="30" customHeight="1" s="162">
      <c r="B85" s="81" t="n"/>
      <c r="C85" s="170" t="n"/>
      <c r="D85" s="398" t="n"/>
      <c r="E85" s="398" t="n"/>
      <c r="F85" s="398" t="n"/>
      <c r="G85" s="398" t="n"/>
      <c r="H85" s="398" t="n"/>
      <c r="I85" s="399" t="n"/>
      <c r="J85" s="398"/>
      <c r="K85" s="170" t="n"/>
      <c r="L85" s="399" t="n"/>
    </row>
  </sheetData>
  <mergeCells count="155">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 ref="B64:L64"/>
    <mergeCell ref="C65:J65"/>
    <mergeCell ref="K65:L65"/>
    <mergeCell ref="C66:J66"/>
    <mergeCell ref="K66:L66"/>
    <mergeCell ref="C67:J67"/>
    <mergeCell ref="K67:L67"/>
    <mergeCell ref="C68:J68"/>
    <mergeCell ref="K68:L68"/>
    <mergeCell ref="C69:J69"/>
    <mergeCell ref="K69:L69"/>
    <mergeCell ref="C70:J70"/>
    <mergeCell ref="K70:L70"/>
    <mergeCell ref="C71:J71"/>
    <mergeCell ref="K71:L71"/>
    <mergeCell ref="C72:J72"/>
    <mergeCell ref="K72:L72"/>
    <mergeCell ref="C73:J73"/>
    <mergeCell ref="K73:L73"/>
    <mergeCell ref="C74:J74"/>
    <mergeCell ref="K74:L74"/>
    <mergeCell ref="C75:J75"/>
    <mergeCell ref="K75:L75"/>
    <mergeCell ref="C76:J76"/>
    <mergeCell ref="K76:L76"/>
    <mergeCell ref="C77:J77"/>
    <mergeCell ref="K77:L77"/>
    <mergeCell ref="C78:J78"/>
    <mergeCell ref="K78:L78"/>
    <mergeCell ref="C79:J79"/>
    <mergeCell ref="K79:L79"/>
    <mergeCell ref="C80:J80"/>
    <mergeCell ref="K80:L80"/>
    <mergeCell ref="C81:J81"/>
    <mergeCell ref="K81:L81"/>
    <mergeCell ref="C82:J82"/>
    <mergeCell ref="K82:L82"/>
    <mergeCell ref="C83:J83"/>
    <mergeCell ref="K83:L83"/>
    <mergeCell ref="C84:J84"/>
    <mergeCell ref="K84:L84"/>
    <mergeCell ref="C85:J85"/>
    <mergeCell ref="K85:L85"/>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rowBreaks count="1" manualBreakCount="1">
    <brk id="62" max="16383" man="1"/>
  </rowBreaks>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O1" t="inlineStr">
        <is>
          <t>Component 6</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Coil</t>
        </is>
      </c>
      <c r="AL2" t="inlineStr">
        <is>
          <t>Reheat</t>
        </is>
      </c>
      <c r="AM2" t="inlineStr">
        <is>
          <t>Fan</t>
        </is>
      </c>
      <c r="AN2" t="inlineStr">
        <is>
          <t>Heat</t>
        </is>
      </c>
      <c r="AO2" t="inlineStr">
        <is>
          <t>—</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Coil</t>
        </is>
      </c>
      <c r="AL3" t="inlineStr">
        <is>
          <t>Wheel</t>
        </is>
      </c>
      <c r="AM3" t="inlineStr">
        <is>
          <t>Reheat</t>
        </is>
      </c>
      <c r="AN3" t="inlineStr">
        <is>
          <t>Fan</t>
        </is>
      </c>
      <c r="AO3" t="inlineStr">
        <is>
          <t>Heat</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F4" t="inlineStr">
        <is>
          <t>Flat Oval</t>
        </is>
      </c>
      <c r="AH4" t="inlineStr">
        <is>
          <t>DHU</t>
        </is>
      </c>
      <c r="AI4" t="inlineStr">
        <is>
          <t>OA</t>
        </is>
      </c>
      <c r="AJ4" t="inlineStr">
        <is>
          <t>Filter</t>
        </is>
      </c>
      <c r="AK4" t="inlineStr">
        <is>
          <t>Coil</t>
        </is>
      </c>
      <c r="AL4" t="inlineStr">
        <is>
          <t>Desiccant</t>
        </is>
      </c>
      <c r="AM4" t="inlineStr">
        <is>
          <t>Fan</t>
        </is>
      </c>
      <c r="AN4" t="inlineStr">
        <is>
          <t>Heat</t>
        </is>
      </c>
      <c r="AO4" t="inlineStr">
        <is>
          <t>—</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MAU</t>
        </is>
      </c>
      <c r="AI5" t="inlineStr">
        <is>
          <t>OA</t>
        </is>
      </c>
      <c r="AJ5" t="inlineStr">
        <is>
          <t>Filter</t>
        </is>
      </c>
      <c r="AK5" t="inlineStr">
        <is>
          <t>Burner</t>
        </is>
      </c>
      <c r="AL5" t="inlineStr">
        <is>
          <t>Fan</t>
        </is>
      </c>
      <c r="AM5" t="inlineStr">
        <is>
          <t>—</t>
        </is>
      </c>
      <c r="AN5" t="inlineStr">
        <is>
          <t>—</t>
        </is>
      </c>
      <c r="AO5" t="inlineStr">
        <is>
          <t>—</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t="inlineStr">
        <is>
          <t>Intake</t>
        </is>
      </c>
      <c r="U6" t="n">
        <v>0.35</v>
      </c>
      <c r="V6" t="n">
        <v>2036.25</v>
      </c>
      <c r="W6" t="n">
        <v>3346.5</v>
      </c>
      <c r="X6" t="n">
        <v>4676.7</v>
      </c>
      <c r="Y6" t="n">
        <v>4795.56</v>
      </c>
      <c r="Z6" t="n">
        <v>17008.5</v>
      </c>
      <c r="AH6" t="inlineStr">
        <is>
          <t>ERV</t>
        </is>
      </c>
      <c r="AI6" t="inlineStr">
        <is>
          <t>OA / EA</t>
        </is>
      </c>
      <c r="AJ6" t="inlineStr">
        <is>
          <t>Filter</t>
        </is>
      </c>
      <c r="AK6" t="inlineStr">
        <is>
          <t>Core</t>
        </is>
      </c>
      <c r="AL6" t="inlineStr">
        <is>
          <t>Fan</t>
        </is>
      </c>
      <c r="AM6" t="inlineStr">
        <is>
          <t>—</t>
        </is>
      </c>
      <c r="AN6" t="inlineStr">
        <is>
          <t>—</t>
        </is>
      </c>
      <c r="AO6" t="inlineStr">
        <is>
          <t>—</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c r="AH7" t="inlineStr">
        <is>
          <t>EF</t>
        </is>
      </c>
      <c r="AI7" t="inlineStr">
        <is>
          <t>Inlet</t>
        </is>
      </c>
      <c r="AJ7" t="inlineStr">
        <is>
          <t>Fan</t>
        </is>
      </c>
      <c r="AK7" t="inlineStr">
        <is>
          <t>—</t>
        </is>
      </c>
      <c r="AL7" t="inlineStr">
        <is>
          <t>—</t>
        </is>
      </c>
      <c r="AM7" t="inlineStr">
        <is>
          <t>—</t>
        </is>
      </c>
      <c r="AN7" t="inlineStr">
        <is>
          <t>—</t>
        </is>
      </c>
      <c r="AO7" t="inlineStr">
        <is>
          <t>—</t>
        </is>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46">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46">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46">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46">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46">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46">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46">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46">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46">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46">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46">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46">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46">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46">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46">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46">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46">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46">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46">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46">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46">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46">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46">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46">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46">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46">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46">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46">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46">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46">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46">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46">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46">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46">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46">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46">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46">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46">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46">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46">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46">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46">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46">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46">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46">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46">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46">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46">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46">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46">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46">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46">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46">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46">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46">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46">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46">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46">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46">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46">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46">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46">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46">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46">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46">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46">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46">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46">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46">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46">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46">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46">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46">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46">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46">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46">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46">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46">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46">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46">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46">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46">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46">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46">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46">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46">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46">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46">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46">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46">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46">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46">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46">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46">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46">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46">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46">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46">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46">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46">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46">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46">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46">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46">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46">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46">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46">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46">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46">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46">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46">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46">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46">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46">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46">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46">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46">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46">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46">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46">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46">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46">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46">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46">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46">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46">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46">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46">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46">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46">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46">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46">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46">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46">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46">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46">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46">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46">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46">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46">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46">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46">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46">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46">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46">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46">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46">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46">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46">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46">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46">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46">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46">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46">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46">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46">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46">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46">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46">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46">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5"/>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c r="P5" t="inlineStr">
        <is>
          <t>Excl.: type Excl. to leave a unit out of the totals</t>
        </is>
      </c>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c r="P6" s="188" t="inlineStr">
        <is>
          <t>Excl.</t>
        </is>
      </c>
      <c r="Q6" s="188" t="inlineStr">
        <is>
          <t>Excl.</t>
        </is>
      </c>
    </row>
    <row r="7" ht="13.35" customHeight="1" s="162">
      <c r="B7" s="11">
        <f>IF('{Equipment Data Entry}'!B7=0,"",'{Equipment Data Entry}'!B7)</f>
        <v/>
      </c>
      <c r="C7" s="189">
        <f>IF('RTUs'!K10="","",'RTUs'!K10)</f>
        <v/>
      </c>
      <c r="D7" s="173" t="n"/>
      <c r="E7" s="189">
        <f>IF('RTUs'!L10="","",'RTUs'!L10)</f>
        <v/>
      </c>
      <c r="F7" s="173" t="n"/>
      <c r="G7" s="49">
        <f>IF($P7&lt;&gt;"","Excl.",IF(OR(E7="",C7="",C7=0),"",IF(OR(ISTEXT(E7),ISTEXT(C7)),"",E7/C7)))</f>
        <v/>
      </c>
      <c r="H7" s="11">
        <f>IF('{Equipment Data Entry}'!B81=0,"",'{Equipment Data Entry}'!B81)</f>
        <v/>
      </c>
      <c r="I7" s="189">
        <f>IF('Fans'!K9="","",'Fans'!K9)</f>
        <v/>
      </c>
      <c r="J7" s="173" t="n"/>
      <c r="K7" s="189">
        <f>IF('Fans'!L9="","",'Fans'!L9)</f>
        <v/>
      </c>
      <c r="L7" s="173" t="n"/>
      <c r="M7" s="49">
        <f>IF($Q7&lt;&gt;"","Excl.",IF(OR(K7="",I7="",I7=0),"",IF(OR(ISTEXT(K7),ISTEXT(I7)),"",K7/I7)))</f>
        <v/>
      </c>
    </row>
    <row r="8" ht="13.35" customHeight="1" s="162">
      <c r="B8" s="11">
        <f>IF('{Equipment Data Entry}'!B8=0,"",'{Equipment Data Entry}'!B8)</f>
        <v/>
      </c>
      <c r="C8" s="189">
        <f>IF('RTUs'!K114="","",'RTUs'!K114)</f>
        <v/>
      </c>
      <c r="D8" s="173" t="n"/>
      <c r="E8" s="189">
        <f>IF('RTUs'!L114="","",'RTUs'!L114)</f>
        <v/>
      </c>
      <c r="F8" s="173" t="n"/>
      <c r="G8" s="49">
        <f>IF($P8&lt;&gt;"","Excl.",IF(OR(E8="",C8="",C8=0),"",IF(OR(ISTEXT(E8),ISTEXT(C8)),"",E8/C8)))</f>
        <v/>
      </c>
      <c r="H8" s="11">
        <f>IF('{Equipment Data Entry}'!B82=0,"",'{Equipment Data Entry}'!B82)</f>
        <v/>
      </c>
      <c r="I8" s="189">
        <f>IF('Fans'!K113="","",'Fans'!K113)</f>
        <v/>
      </c>
      <c r="J8" s="173" t="n"/>
      <c r="K8" s="189">
        <f>IF('Fans'!L113="","",'Fans'!L113)</f>
        <v/>
      </c>
      <c r="L8" s="173" t="n"/>
      <c r="M8" s="49">
        <f>IF($Q8&lt;&gt;"","Excl.",IF(OR(K8="",I8="",I8=0),"",IF(OR(ISTEXT(K8),ISTEXT(I8)),"",K8/I8)))</f>
        <v/>
      </c>
    </row>
    <row r="9" ht="13.35" customHeight="1" s="162">
      <c r="B9" s="11">
        <f>IF('{Equipment Data Entry}'!B9=0,"",'{Equipment Data Entry}'!B9)</f>
        <v/>
      </c>
      <c r="C9" s="189">
        <f>IF('RTUs'!K218="","",'RTUs'!K218)</f>
        <v/>
      </c>
      <c r="D9" s="173" t="n"/>
      <c r="E9" s="189">
        <f>IF('RTUs'!L218="","",'RTUs'!L218)</f>
        <v/>
      </c>
      <c r="F9" s="173" t="n"/>
      <c r="G9" s="49">
        <f>IF($P9&lt;&gt;"","Excl.",IF(OR(E9="",C9="",C9=0),"",IF(OR(ISTEXT(E9),ISTEXT(C9)),"",E9/C9)))</f>
        <v/>
      </c>
      <c r="H9" s="11">
        <f>IF('{Equipment Data Entry}'!B83=0,"",'{Equipment Data Entry}'!B83)</f>
        <v/>
      </c>
      <c r="I9" s="189">
        <f>IF('Fans'!K217="","",'Fans'!K217)</f>
        <v/>
      </c>
      <c r="J9" s="173" t="n"/>
      <c r="K9" s="189">
        <f>IF('Fans'!L217="","",'Fans'!L217)</f>
        <v/>
      </c>
      <c r="L9" s="173" t="n"/>
      <c r="M9" s="49">
        <f>IF($Q9&lt;&gt;"","Excl.",IF(OR(K9="",I9="",I9=0),"",IF(OR(ISTEXT(K9),ISTEXT(I9)),"",K9/I9)))</f>
        <v/>
      </c>
    </row>
    <row r="10" ht="13.35" customHeight="1" s="162">
      <c r="B10" s="11">
        <f>IF('{Equipment Data Entry}'!B10=0,"",'{Equipment Data Entry}'!B10)</f>
        <v/>
      </c>
      <c r="C10" s="189">
        <f>IF('RTUs'!K322="","",'RTUs'!K322)</f>
        <v/>
      </c>
      <c r="D10" s="173" t="n"/>
      <c r="E10" s="189">
        <f>IF('RTUs'!L322="","",'RTUs'!L322)</f>
        <v/>
      </c>
      <c r="F10" s="173" t="n"/>
      <c r="G10" s="49">
        <f>IF($P10&lt;&gt;"","Excl.",IF(OR(E10="",C10="",C10=0),"",IF(OR(ISTEXT(E10),ISTEXT(C10)),"",E10/C10)))</f>
        <v/>
      </c>
      <c r="H10" s="11">
        <f>IF('{Equipment Data Entry}'!B84=0,"",'{Equipment Data Entry}'!B84)</f>
        <v/>
      </c>
      <c r="I10" s="189">
        <f>IF('Fans'!K321="","",'Fans'!K321)</f>
        <v/>
      </c>
      <c r="J10" s="173" t="n"/>
      <c r="K10" s="189">
        <f>IF('Fans'!L321="","",'Fans'!L321)</f>
        <v/>
      </c>
      <c r="L10" s="173" t="n"/>
      <c r="M10" s="49">
        <f>IF($Q10&lt;&gt;"","Excl.",IF(OR(K10="",I10="",I10=0),"",IF(OR(ISTEXT(K10),ISTEXT(I10)),"",K10/I10)))</f>
        <v/>
      </c>
    </row>
    <row r="11" ht="13.35" customHeight="1" s="162">
      <c r="B11" s="11">
        <f>IF('{Equipment Data Entry}'!B11=0,"",'{Equipment Data Entry}'!B11)</f>
        <v/>
      </c>
      <c r="C11" s="189">
        <f>IF('RTUs'!K426="","",'RTUs'!K426)</f>
        <v/>
      </c>
      <c r="D11" s="173" t="n"/>
      <c r="E11" s="189">
        <f>IF('RTUs'!L426="","",'RTUs'!L426)</f>
        <v/>
      </c>
      <c r="F11" s="173" t="n"/>
      <c r="G11" s="49">
        <f>IF($P11&lt;&gt;"","Excl.",IF(OR(E11="",C11="",C11=0),"",IF(OR(ISTEXT(E11),ISTEXT(C11)),"",E11/C11)))</f>
        <v/>
      </c>
      <c r="H11" s="11">
        <f>IF('{Equipment Data Entry}'!B85=0,"",'{Equipment Data Entry}'!B85)</f>
        <v/>
      </c>
      <c r="I11" s="189">
        <f>IF('Fans'!K425="","",'Fans'!K425)</f>
        <v/>
      </c>
      <c r="J11" s="173" t="n"/>
      <c r="K11" s="189">
        <f>IF('Fans'!L425="","",'Fans'!L425)</f>
        <v/>
      </c>
      <c r="L11" s="173" t="n"/>
      <c r="M11" s="49">
        <f>IF($Q11&lt;&gt;"","Excl.",IF(OR(K11="",I11="",I11=0),"",IF(OR(ISTEXT(K11),ISTEXT(I11)),"",K11/I11)))</f>
        <v/>
      </c>
    </row>
    <row r="12" ht="13.35" customHeight="1" s="162">
      <c r="B12" s="11">
        <f>IF('{Equipment Data Entry}'!B12=0,"",'{Equipment Data Entry}'!B12)</f>
        <v/>
      </c>
      <c r="C12" s="189">
        <f>IF('RTUs'!K530="","",'RTUs'!K530)</f>
        <v/>
      </c>
      <c r="D12" s="173" t="n"/>
      <c r="E12" s="189">
        <f>IF('RTUs'!L530="","",'RTUs'!L530)</f>
        <v/>
      </c>
      <c r="F12" s="173" t="n"/>
      <c r="G12" s="49">
        <f>IF($P12&lt;&gt;"","Excl.",IF(OR(E12="",C12="",C12=0),"",IF(OR(ISTEXT(E12),ISTEXT(C12)),"",E12/C12)))</f>
        <v/>
      </c>
      <c r="H12" s="11">
        <f>IF('{Equipment Data Entry}'!B86=0,"",'{Equipment Data Entry}'!B86)</f>
        <v/>
      </c>
      <c r="I12" s="189">
        <f>IF('Fans'!K529="","",'Fans'!K529)</f>
        <v/>
      </c>
      <c r="J12" s="173" t="n"/>
      <c r="K12" s="189">
        <f>IF('Fans'!L529="","",'Fans'!L529)</f>
        <v/>
      </c>
      <c r="L12" s="173" t="n"/>
      <c r="M12" s="49">
        <f>IF($Q12&lt;&gt;"","Excl.",IF(OR(K12="",I12="",I12=0),"",IF(OR(ISTEXT(K12),ISTEXT(I12)),"",K12/I12)))</f>
        <v/>
      </c>
    </row>
    <row r="13" ht="13.35" customHeight="1" s="162">
      <c r="B13" s="11">
        <f>IF('{Equipment Data Entry}'!B13=0,"",'{Equipment Data Entry}'!B13)</f>
        <v/>
      </c>
      <c r="C13" s="189">
        <f>IF('RTUs'!K634="","",'RTUs'!K634)</f>
        <v/>
      </c>
      <c r="D13" s="173" t="n"/>
      <c r="E13" s="189">
        <f>IF('RTUs'!L634="","",'RTUs'!L634)</f>
        <v/>
      </c>
      <c r="F13" s="173" t="n"/>
      <c r="G13" s="49">
        <f>IF($P13&lt;&gt;"","Excl.",IF(OR(E13="",C13="",C13=0),"",IF(OR(ISTEXT(E13),ISTEXT(C13)),"",E13/C13)))</f>
        <v/>
      </c>
      <c r="H13" s="11">
        <f>IF('{Equipment Data Entry}'!B87=0,"",'{Equipment Data Entry}'!B87)</f>
        <v/>
      </c>
      <c r="I13" s="189">
        <f>IF('Fans'!K633="","",'Fans'!K633)</f>
        <v/>
      </c>
      <c r="J13" s="173" t="n"/>
      <c r="K13" s="189">
        <f>IF('Fans'!L633="","",'Fans'!L633)</f>
        <v/>
      </c>
      <c r="L13" s="173" t="n"/>
      <c r="M13" s="49">
        <f>IF($Q13&lt;&gt;"","Excl.",IF(OR(K13="",I13="",I13=0),"",IF(OR(ISTEXT(K13),ISTEXT(I13)),"",K13/I13)))</f>
        <v/>
      </c>
    </row>
    <row r="14" ht="13.35" customHeight="1" s="162">
      <c r="B14" s="11">
        <f>IF('{Equipment Data Entry}'!B14=0,"",'{Equipment Data Entry}'!B14)</f>
        <v/>
      </c>
      <c r="C14" s="189">
        <f>IF('RTUs'!K738="","",'RTUs'!K738)</f>
        <v/>
      </c>
      <c r="D14" s="173" t="n"/>
      <c r="E14" s="189">
        <f>IF('RTUs'!L738="","",'RTUs'!L738)</f>
        <v/>
      </c>
      <c r="F14" s="173" t="n"/>
      <c r="G14" s="49">
        <f>IF($P14&lt;&gt;"","Excl.",IF(OR(E14="",C14="",C14=0),"",IF(OR(ISTEXT(E14),ISTEXT(C14)),"",E14/C14)))</f>
        <v/>
      </c>
      <c r="H14" s="11">
        <f>IF('{Equipment Data Entry}'!B88=0,"",'{Equipment Data Entry}'!B88)</f>
        <v/>
      </c>
      <c r="I14" s="189">
        <f>IF('Fans'!K737="","",'Fans'!K737)</f>
        <v/>
      </c>
      <c r="J14" s="173" t="n"/>
      <c r="K14" s="189">
        <f>IF('Fans'!L737="","",'Fans'!L737)</f>
        <v/>
      </c>
      <c r="L14" s="173" t="n"/>
      <c r="M14" s="49">
        <f>IF($Q14&lt;&gt;"","Excl.",IF(OR(K14="",I14="",I14=0),"",IF(OR(ISTEXT(K14),ISTEXT(I14)),"",K14/I14)))</f>
        <v/>
      </c>
    </row>
    <row r="15" ht="13.35" customHeight="1" s="162">
      <c r="B15" s="11">
        <f>IF('{Equipment Data Entry}'!B15=0,"",'{Equipment Data Entry}'!B15)</f>
        <v/>
      </c>
      <c r="C15" s="189">
        <f>IF('RTUs'!K842="","",'RTUs'!K842)</f>
        <v/>
      </c>
      <c r="D15" s="173" t="n"/>
      <c r="E15" s="189">
        <f>IF('RTUs'!L842="","",'RTUs'!L842)</f>
        <v/>
      </c>
      <c r="F15" s="173" t="n"/>
      <c r="G15" s="49">
        <f>IF($P15&lt;&gt;"","Excl.",IF(OR(E15="",C15="",C15=0),"",IF(OR(ISTEXT(E15),ISTEXT(C15)),"",E15/C15)))</f>
        <v/>
      </c>
      <c r="H15" s="11">
        <f>IF('{Equipment Data Entry}'!B89=0,"",'{Equipment Data Entry}'!B89)</f>
        <v/>
      </c>
      <c r="I15" s="189">
        <f>IF('Fans'!K841="","",'Fans'!K841)</f>
        <v/>
      </c>
      <c r="J15" s="173" t="n"/>
      <c r="K15" s="189">
        <f>IF('Fans'!L841="","",'Fans'!L841)</f>
        <v/>
      </c>
      <c r="L15" s="173" t="n"/>
      <c r="M15" s="49">
        <f>IF($Q15&lt;&gt;"","Excl.",IF(OR(K15="",I15="",I15=0),"",IF(OR(ISTEXT(K15),ISTEXT(I15)),"",K15/I15)))</f>
        <v/>
      </c>
    </row>
    <row r="16" ht="13.35" customHeight="1" s="162">
      <c r="B16" s="11">
        <f>IF('{Equipment Data Entry}'!B16=0,"",'{Equipment Data Entry}'!B16)</f>
        <v/>
      </c>
      <c r="C16" s="189">
        <f>IF('RTUs'!K946="","",'RTUs'!K946)</f>
        <v/>
      </c>
      <c r="D16" s="173" t="n"/>
      <c r="E16" s="189">
        <f>IF('RTUs'!L946="","",'RTUs'!L946)</f>
        <v/>
      </c>
      <c r="F16" s="173" t="n"/>
      <c r="G16" s="49">
        <f>IF($P16&lt;&gt;"","Excl.",IF(OR(E16="",C16="",C16=0),"",IF(OR(ISTEXT(E16),ISTEXT(C16)),"",E16/C16)))</f>
        <v/>
      </c>
      <c r="H16" s="11">
        <f>IF('{Equipment Data Entry}'!B90=0,"",'{Equipment Data Entry}'!B90)</f>
        <v/>
      </c>
      <c r="I16" s="189">
        <f>IF('Fans'!K945="","",'Fans'!K945)</f>
        <v/>
      </c>
      <c r="J16" s="173" t="n"/>
      <c r="K16" s="189">
        <f>IF('Fans'!L945="","",'Fans'!L945)</f>
        <v/>
      </c>
      <c r="L16" s="173" t="n"/>
      <c r="M16" s="49">
        <f>IF($Q16&lt;&gt;"","Excl.",IF(OR(K16="",I16="",I16=0),"",IF(OR(ISTEXT(K16),ISTEXT(I16)),"",K16/I16)))</f>
        <v/>
      </c>
    </row>
    <row r="17" ht="13.35" customHeight="1" s="162">
      <c r="B17" s="11">
        <f>IF('{Equipment Data Entry}'!B17=0,"",'{Equipment Data Entry}'!B17)</f>
        <v/>
      </c>
      <c r="C17" s="189">
        <f>IF('RTUs'!K1050="","",'RTUs'!K1050)</f>
        <v/>
      </c>
      <c r="D17" s="173" t="n"/>
      <c r="E17" s="189">
        <f>IF('RTUs'!L1050="","",'RTUs'!L1050)</f>
        <v/>
      </c>
      <c r="F17" s="173" t="n"/>
      <c r="G17" s="49">
        <f>IF($P17&lt;&gt;"","Excl.",IF(OR(E17="",C17="",C17=0),"",IF(OR(ISTEXT(E17),ISTEXT(C17)),"",E17/C17)))</f>
        <v/>
      </c>
      <c r="H17" s="11">
        <f>IF('{Equipment Data Entry}'!B91=0,"",'{Equipment Data Entry}'!B91)</f>
        <v/>
      </c>
      <c r="I17" s="189">
        <f>IF('Fans'!K1049="","",'Fans'!K1049)</f>
        <v/>
      </c>
      <c r="J17" s="173" t="n"/>
      <c r="K17" s="189">
        <f>IF('Fans'!L1049="","",'Fans'!L1049)</f>
        <v/>
      </c>
      <c r="L17" s="173" t="n"/>
      <c r="M17" s="49">
        <f>IF($Q17&lt;&gt;"","Excl.",IF(OR(K17="",I17="",I17=0),"",IF(OR(ISTEXT(K17),ISTEXT(I17)),"",K17/I17)))</f>
        <v/>
      </c>
    </row>
    <row r="18" ht="13.35" customHeight="1" s="162">
      <c r="B18" s="11">
        <f>IF('{Equipment Data Entry}'!B18=0,"",'{Equipment Data Entry}'!B18)</f>
        <v/>
      </c>
      <c r="C18" s="189">
        <f>IF('RTUs'!K1154="","",'RTUs'!K1154)</f>
        <v/>
      </c>
      <c r="D18" s="173" t="n"/>
      <c r="E18" s="189">
        <f>IF('RTUs'!L1154="","",'RTUs'!L1154)</f>
        <v/>
      </c>
      <c r="F18" s="173" t="n"/>
      <c r="G18" s="49">
        <f>IF($P18&lt;&gt;"","Excl.",IF(OR(E18="",C18="",C18=0),"",IF(OR(ISTEXT(E18),ISTEXT(C18)),"",E18/C18)))</f>
        <v/>
      </c>
      <c r="H18" s="11">
        <f>IF('{Equipment Data Entry}'!B92=0,"",'{Equipment Data Entry}'!B92)</f>
        <v/>
      </c>
      <c r="I18" s="189">
        <f>IF('Fans'!K1153="","",'Fans'!K1153)</f>
        <v/>
      </c>
      <c r="J18" s="173" t="n"/>
      <c r="K18" s="189">
        <f>IF('Fans'!L1153="","",'Fans'!L1153)</f>
        <v/>
      </c>
      <c r="L18" s="173" t="n"/>
      <c r="M18" s="49">
        <f>IF($Q18&lt;&gt;"","Excl.",IF(OR(K18="",I18="",I18=0),"",IF(OR(ISTEXT(K18),ISTEXT(I18)),"",K18/I18)))</f>
        <v/>
      </c>
    </row>
    <row r="19" ht="13.35" customHeight="1" s="162">
      <c r="B19" s="11">
        <f>IF('{Equipment Data Entry}'!B19=0,"",'{Equipment Data Entry}'!B19)</f>
        <v/>
      </c>
      <c r="C19" s="189">
        <f>IF('RTUs'!K1258="","",'RTUs'!K1258)</f>
        <v/>
      </c>
      <c r="D19" s="173" t="n"/>
      <c r="E19" s="189">
        <f>IF('RTUs'!L1258="","",'RTUs'!L1258)</f>
        <v/>
      </c>
      <c r="F19" s="173" t="n"/>
      <c r="G19" s="49">
        <f>IF($P19&lt;&gt;"","Excl.",IF(OR(E19="",C19="",C19=0),"",IF(OR(ISTEXT(E19),ISTEXT(C19)),"",E19/C19)))</f>
        <v/>
      </c>
      <c r="H19" s="11">
        <f>IF('{Equipment Data Entry}'!B93=0,"",'{Equipment Data Entry}'!B93)</f>
        <v/>
      </c>
      <c r="I19" s="189">
        <f>IF('Fans'!K1257="","",'Fans'!K1257)</f>
        <v/>
      </c>
      <c r="J19" s="173" t="n"/>
      <c r="K19" s="189">
        <f>IF('Fans'!L1257="","",'Fans'!L1257)</f>
        <v/>
      </c>
      <c r="L19" s="173" t="n"/>
      <c r="M19" s="49">
        <f>IF($Q19&lt;&gt;"","Excl.",IF(OR(K19="",I19="",I19=0),"",IF(OR(ISTEXT(K19),ISTEXT(I19)),"",K19/I19)))</f>
        <v/>
      </c>
    </row>
    <row r="20" ht="13.35" customHeight="1" s="162">
      <c r="B20" s="11">
        <f>IF('{Equipment Data Entry}'!B20=0,"",'{Equipment Data Entry}'!B20)</f>
        <v/>
      </c>
      <c r="C20" s="189">
        <f>IF('RTUs'!K1362="","",'RTUs'!K1362)</f>
        <v/>
      </c>
      <c r="D20" s="173" t="n"/>
      <c r="E20" s="189">
        <f>IF('RTUs'!L1362="","",'RTUs'!L1362)</f>
        <v/>
      </c>
      <c r="F20" s="173" t="n"/>
      <c r="G20" s="49">
        <f>IF($P20&lt;&gt;"","Excl.",IF(OR(E20="",C20="",C20=0),"",IF(OR(ISTEXT(E20),ISTEXT(C20)),"",E20/C20)))</f>
        <v/>
      </c>
      <c r="H20" s="11">
        <f>IF('{Equipment Data Entry}'!B94=0,"",'{Equipment Data Entry}'!B94)</f>
        <v/>
      </c>
      <c r="I20" s="189">
        <f>IF('Fans'!K1361="","",'Fans'!K1361)</f>
        <v/>
      </c>
      <c r="J20" s="173" t="n"/>
      <c r="K20" s="189">
        <f>IF('Fans'!L1361="","",'Fans'!L1361)</f>
        <v/>
      </c>
      <c r="L20" s="173" t="n"/>
      <c r="M20" s="49">
        <f>IF($Q20&lt;&gt;"","Excl.",IF(OR(K20="",I20="",I20=0),"",IF(OR(ISTEXT(K20),ISTEXT(I20)),"",K20/I20)))</f>
        <v/>
      </c>
    </row>
    <row r="21" ht="13.35" customHeight="1" s="162">
      <c r="B21" s="11">
        <f>IF('{Equipment Data Entry}'!B21=0,"",'{Equipment Data Entry}'!B21)</f>
        <v/>
      </c>
      <c r="C21" s="189">
        <f>IF('RTUs'!K1466="","",'RTUs'!K1466)</f>
        <v/>
      </c>
      <c r="D21" s="173" t="n"/>
      <c r="E21" s="189">
        <f>IF('RTUs'!L1466="","",'RTUs'!L1466)</f>
        <v/>
      </c>
      <c r="F21" s="173" t="n"/>
      <c r="G21" s="49">
        <f>IF($P21&lt;&gt;"","Excl.",IF(OR(E21="",C21="",C21=0),"",IF(OR(ISTEXT(E21),ISTEXT(C21)),"",E21/C21)))</f>
        <v/>
      </c>
      <c r="H21" s="11">
        <f>IF('{Equipment Data Entry}'!B95=0,"",'{Equipment Data Entry}'!B95)</f>
        <v/>
      </c>
      <c r="I21" s="189">
        <f>IF('Fans'!K1465="","",'Fans'!K1465)</f>
        <v/>
      </c>
      <c r="J21" s="173" t="n"/>
      <c r="K21" s="189">
        <f>IF('Fans'!L1465="","",'Fans'!L1465)</f>
        <v/>
      </c>
      <c r="L21" s="173" t="n"/>
      <c r="M21" s="49">
        <f>IF($Q21&lt;&gt;"","Excl.",IF(OR(K21="",I21="",I21=0),"",IF(OR(ISTEXT(K21),ISTEXT(I21)),"",K21/I21)))</f>
        <v/>
      </c>
    </row>
    <row r="22" ht="13.35" customHeight="1" s="162">
      <c r="B22" s="11">
        <f>IF('{Equipment Data Entry}'!B22=0,"",'{Equipment Data Entry}'!B22)</f>
        <v/>
      </c>
      <c r="C22" s="189">
        <f>IF('RTUs'!K1570="","",'RTUs'!K1570)</f>
        <v/>
      </c>
      <c r="D22" s="173" t="n"/>
      <c r="E22" s="189">
        <f>IF('RTUs'!L1570="","",'RTUs'!L1570)</f>
        <v/>
      </c>
      <c r="F22" s="173" t="n"/>
      <c r="G22" s="49">
        <f>IF($P22&lt;&gt;"","Excl.",IF(OR(E22="",C22="",C22=0),"",IF(OR(ISTEXT(E22),ISTEXT(C22)),"",E22/C22)))</f>
        <v/>
      </c>
      <c r="H22" s="11">
        <f>IF('{Equipment Data Entry}'!B96=0,"",'{Equipment Data Entry}'!B96)</f>
        <v/>
      </c>
      <c r="I22" s="189">
        <f>IF('Fans'!K1569="","",'Fans'!K1569)</f>
        <v/>
      </c>
      <c r="J22" s="173" t="n"/>
      <c r="K22" s="189">
        <f>IF('Fans'!L1569="","",'Fans'!L1569)</f>
        <v/>
      </c>
      <c r="L22" s="173" t="n"/>
      <c r="M22" s="49">
        <f>IF($Q22&lt;&gt;"","Excl.",IF(OR(K22="",I22="",I22=0),"",IF(OR(ISTEXT(K22),ISTEXT(I22)),"",K22/I22)))</f>
        <v/>
      </c>
    </row>
    <row r="23" ht="13.35" customHeight="1" s="162">
      <c r="B23" s="11">
        <f>IF('{Equipment Data Entry}'!B23=0,"",'{Equipment Data Entry}'!B23)</f>
        <v/>
      </c>
      <c r="C23" s="189">
        <f>IF('RTUs'!K1674="","",'RTUs'!K1674)</f>
        <v/>
      </c>
      <c r="D23" s="173" t="n"/>
      <c r="E23" s="189">
        <f>IF('RTUs'!L1674="","",'RTUs'!L1674)</f>
        <v/>
      </c>
      <c r="F23" s="173" t="n"/>
      <c r="G23" s="49">
        <f>IF($P23&lt;&gt;"","Excl.",IF(OR(E23="",C23="",C23=0),"",IF(OR(ISTEXT(E23),ISTEXT(C23)),"",E23/C23)))</f>
        <v/>
      </c>
      <c r="H23" s="11">
        <f>IF('{Equipment Data Entry}'!B97=0,"",'{Equipment Data Entry}'!B97)</f>
        <v/>
      </c>
      <c r="I23" s="189">
        <f>IF('Fans'!K1673="","",'Fans'!K1673)</f>
        <v/>
      </c>
      <c r="J23" s="173" t="n"/>
      <c r="K23" s="189">
        <f>IF('Fans'!L1673="","",'Fans'!L1673)</f>
        <v/>
      </c>
      <c r="L23" s="173" t="n"/>
      <c r="M23" s="49">
        <f>IF($Q23&lt;&gt;"","Excl.",IF(OR(K23="",I23="",I23=0),"",IF(OR(ISTEXT(K23),ISTEXT(I23)),"",K23/I23)))</f>
        <v/>
      </c>
    </row>
    <row r="24" ht="13.35" customHeight="1" s="162">
      <c r="B24" s="11">
        <f>IF('{Equipment Data Entry}'!B24=0,"",'{Equipment Data Entry}'!B24)</f>
        <v/>
      </c>
      <c r="C24" s="189">
        <f>IF('RTUs'!K1778="","",'RTUs'!K1778)</f>
        <v/>
      </c>
      <c r="D24" s="173" t="n"/>
      <c r="E24" s="189">
        <f>IF('RTUs'!L1778="","",'RTUs'!L1778)</f>
        <v/>
      </c>
      <c r="F24" s="173" t="n"/>
      <c r="G24" s="49">
        <f>IF($P24&lt;&gt;"","Excl.",IF(OR(E24="",C24="",C24=0),"",IF(OR(ISTEXT(E24),ISTEXT(C24)),"",E24/C24)))</f>
        <v/>
      </c>
      <c r="H24" s="11">
        <f>IF('{Equipment Data Entry}'!B98=0,"",'{Equipment Data Entry}'!B98)</f>
        <v/>
      </c>
      <c r="I24" s="189">
        <f>IF('Fans'!K1777="","",'Fans'!K1777)</f>
        <v/>
      </c>
      <c r="J24" s="173" t="n"/>
      <c r="K24" s="189">
        <f>IF('Fans'!L1777="","",'Fans'!L1777)</f>
        <v/>
      </c>
      <c r="L24" s="173" t="n"/>
      <c r="M24" s="49">
        <f>IF($Q24&lt;&gt;"","Excl.",IF(OR(K24="",I24="",I24=0),"",IF(OR(ISTEXT(K24),ISTEXT(I24)),"",K24/I24)))</f>
        <v/>
      </c>
    </row>
    <row r="25" ht="13.35" customHeight="1" s="162">
      <c r="B25" s="11">
        <f>IF('{Equipment Data Entry}'!B25=0,"",'{Equipment Data Entry}'!B25)</f>
        <v/>
      </c>
      <c r="C25" s="189">
        <f>IF('RTUs'!K1882="","",'RTUs'!K1882)</f>
        <v/>
      </c>
      <c r="D25" s="173" t="n"/>
      <c r="E25" s="189">
        <f>IF('RTUs'!L1882="","",'RTUs'!L1882)</f>
        <v/>
      </c>
      <c r="F25" s="173" t="n"/>
      <c r="G25" s="49">
        <f>IF($P25&lt;&gt;"","Excl.",IF(OR(E25="",C25="",C25=0),"",IF(OR(ISTEXT(E25),ISTEXT(C25)),"",E25/C25)))</f>
        <v/>
      </c>
      <c r="H25" s="11">
        <f>IF('{Equipment Data Entry}'!B99=0,"",'{Equipment Data Entry}'!B99)</f>
        <v/>
      </c>
      <c r="I25" s="189">
        <f>IF('Fans'!K1881="","",'Fans'!K1881)</f>
        <v/>
      </c>
      <c r="J25" s="173" t="n"/>
      <c r="K25" s="189">
        <f>IF('Fans'!L1881="","",'Fans'!L1881)</f>
        <v/>
      </c>
      <c r="L25" s="173" t="n"/>
      <c r="M25" s="49">
        <f>IF($Q25&lt;&gt;"","Excl.",IF(OR(K25="",I25="",I25=0),"",IF(OR(ISTEXT(K25),ISTEXT(I25)),"",K25/I25)))</f>
        <v/>
      </c>
    </row>
    <row r="26" ht="13.35" customHeight="1" s="162">
      <c r="B26" s="11">
        <f>IF('{Equipment Data Entry}'!B26=0,"",'{Equipment Data Entry}'!B26)</f>
        <v/>
      </c>
      <c r="C26" s="189">
        <f>IF('RTUs'!K1986="","",'RTUs'!K1986)</f>
        <v/>
      </c>
      <c r="D26" s="173" t="n"/>
      <c r="E26" s="189">
        <f>IF('RTUs'!L1986="","",'RTUs'!L1986)</f>
        <v/>
      </c>
      <c r="F26" s="173" t="n"/>
      <c r="G26" s="49">
        <f>IF($P26&lt;&gt;"","Excl.",IF(OR(E26="",C26="",C26=0),"",IF(OR(ISTEXT(E26),ISTEXT(C26)),"",E26/C26)))</f>
        <v/>
      </c>
      <c r="H26" s="11">
        <f>IF('{Equipment Data Entry}'!B100=0,"",'{Equipment Data Entry}'!B100)</f>
        <v/>
      </c>
      <c r="I26" s="189">
        <f>IF('Fans'!K1985="","",'Fans'!K1985)</f>
        <v/>
      </c>
      <c r="J26" s="173" t="n"/>
      <c r="K26" s="189">
        <f>IF('Fans'!L1985="","",'Fans'!L1985)</f>
        <v/>
      </c>
      <c r="L26" s="173" t="n"/>
      <c r="M26" s="49">
        <f>IF($Q26&lt;&gt;"","Excl.",IF(OR(K26="",I26="",I26=0),"",IF(OR(ISTEXT(K26),ISTEXT(I26)),"",K26/I26)))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IF($P27&lt;&gt;"","Excl.",IF(OR(E27="",C27="",C27=0),"",IF(OR(ISTEXT(E27),ISTEXT(C27)),"",E27/C27)))</f>
        <v/>
      </c>
      <c r="H27" s="11">
        <f>IF('{Equipment Data Entry}'!B101=0,"",'{Equipment Data Entry}'!B101)</f>
        <v/>
      </c>
      <c r="I27" s="189">
        <f>IF('Fans'!K2089="","",'Fans'!K2089)</f>
        <v/>
      </c>
      <c r="J27" s="173" t="n"/>
      <c r="K27" s="189">
        <f>IF('Fans'!L2089="","",'Fans'!L2089)</f>
        <v/>
      </c>
      <c r="L27" s="173" t="n"/>
      <c r="M27" s="49">
        <f>IF($Q27&lt;&gt;"","Excl.",IF(OR(K27="",I27="",I27=0),"",IF(OR(ISTEXT(K27),ISTEXT(I27)),"",K27/I27)))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IF($P28&lt;&gt;"","Excl.",IF(OR(E28="",C28="",C28=0),"",IF(OR(ISTEXT(E28),ISTEXT(C28)),"",E28/C28)))</f>
        <v/>
      </c>
      <c r="H28" s="11">
        <f>IF('{Equipment Data Entry}'!B102=0,"",'{Equipment Data Entry}'!B102)</f>
        <v/>
      </c>
      <c r="I28" s="189">
        <f>IF('Fans'!K2193="","",'Fans'!K2193)</f>
        <v/>
      </c>
      <c r="J28" s="173" t="n"/>
      <c r="K28" s="189">
        <f>IF('Fans'!L2193="","",'Fans'!L2193)</f>
        <v/>
      </c>
      <c r="L28" s="173" t="n"/>
      <c r="M28" s="49">
        <f>IF($Q28&lt;&gt;"","Excl.",IF(OR(K28="",I28="",I28=0),"",IF(OR(ISTEXT(K28),ISTEXT(I28)),"",K28/I28)))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IF($P29&lt;&gt;"","Excl.",IF(OR(E29="",C29="",C29=0),"",IF(OR(ISTEXT(E29),ISTEXT(C29)),"",E29/C29)))</f>
        <v/>
      </c>
      <c r="H29" s="11">
        <f>IF('{Equipment Data Entry}'!B103=0,"",'{Equipment Data Entry}'!B103)</f>
        <v/>
      </c>
      <c r="I29" s="189">
        <f>IF('Fans'!K2297="","",'Fans'!K2297)</f>
        <v/>
      </c>
      <c r="J29" s="173" t="n"/>
      <c r="K29" s="189">
        <f>IF('Fans'!L2297="","",'Fans'!L2297)</f>
        <v/>
      </c>
      <c r="L29" s="173" t="n"/>
      <c r="M29" s="49">
        <f>IF($Q29&lt;&gt;"","Excl.",IF(OR(K29="",I29="",I29=0),"",IF(OR(ISTEXT(K29),ISTEXT(I29)),"",K29/I29)))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IF($P30&lt;&gt;"","Excl.",IF(OR(E30="",C30="",C30=0),"",IF(OR(ISTEXT(E30),ISTEXT(C30)),"",E30/C30)))</f>
        <v/>
      </c>
      <c r="H30" s="11">
        <f>IF('{Equipment Data Entry}'!B104=0,"",'{Equipment Data Entry}'!B104)</f>
        <v/>
      </c>
      <c r="I30" s="189">
        <f>IF('Fans'!K2401="","",'Fans'!K2401)</f>
        <v/>
      </c>
      <c r="J30" s="173" t="n"/>
      <c r="K30" s="189">
        <f>IF('Fans'!L2401="","",'Fans'!L2401)</f>
        <v/>
      </c>
      <c r="L30" s="173" t="n"/>
      <c r="M30" s="49">
        <f>IF($Q30&lt;&gt;"","Excl.",IF(OR(K30="",I30="",I30=0),"",IF(OR(ISTEXT(K30),ISTEXT(I30)),"",K30/I30)))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IF($P31&lt;&gt;"","Excl.",IF(OR(E31="",C31="",C31=0),"",IF(OR(ISTEXT(E31),ISTEXT(C31)),"",E31/C31)))</f>
        <v/>
      </c>
      <c r="H31" s="11">
        <f>IF('{Equipment Data Entry}'!B105=0,"",'{Equipment Data Entry}'!B105)</f>
        <v/>
      </c>
      <c r="I31" s="189">
        <f>IF('Fans'!K2505="","",'Fans'!K2505)</f>
        <v/>
      </c>
      <c r="J31" s="173" t="n"/>
      <c r="K31" s="189">
        <f>IF('Fans'!L2505="","",'Fans'!L2505)</f>
        <v/>
      </c>
      <c r="L31" s="173" t="n"/>
      <c r="M31" s="49">
        <f>IF($Q31&lt;&gt;"","Excl.",IF(OR(K31="",I31="",I31=0),"",IF(OR(ISTEXT(K31),ISTEXT(I31)),"",K31/I31)))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IF($P32&lt;&gt;"","Excl.",IF(OR(E32="",C32="",C32=0),"",IF(OR(ISTEXT(E32),ISTEXT(C32)),"",E32/C32)))</f>
        <v/>
      </c>
      <c r="H32" s="11">
        <f>IF('{Equipment Data Entry}'!B106=0,"",'{Equipment Data Entry}'!B106)</f>
        <v/>
      </c>
      <c r="I32" s="189">
        <f>IF('Fans'!K2609="","",'Fans'!K2609)</f>
        <v/>
      </c>
      <c r="J32" s="173" t="n"/>
      <c r="K32" s="189">
        <f>IF('Fans'!L2609="","",'Fans'!L2609)</f>
        <v/>
      </c>
      <c r="L32" s="173" t="n"/>
      <c r="M32" s="49">
        <f>IF($Q32&lt;&gt;"","Excl.",IF(OR(K32="",I32="",I32=0),"",IF(OR(ISTEXT(K32),ISTEXT(I32)),"",K32/I32)))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IF($P33&lt;&gt;"","Excl.",IF(OR(E33="",C33="",C33=0),"",IF(OR(ISTEXT(E33),ISTEXT(C33)),"",E33/C33)))</f>
        <v/>
      </c>
      <c r="H33" s="11">
        <f>IF('{Equipment Data Entry}'!B107=0,"",'{Equipment Data Entry}'!B107)</f>
        <v/>
      </c>
      <c r="I33" s="189">
        <f>IF('Fans'!K2713="","",'Fans'!K2713)</f>
        <v/>
      </c>
      <c r="J33" s="173" t="n"/>
      <c r="K33" s="189">
        <f>IF('Fans'!L2713="","",'Fans'!L2713)</f>
        <v/>
      </c>
      <c r="L33" s="173" t="n"/>
      <c r="M33" s="49">
        <f>IF($Q33&lt;&gt;"","Excl.",IF(OR(K33="",I33="",I33=0),"",IF(OR(ISTEXT(K33),ISTEXT(I33)),"",K33/I33)))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IF($P34&lt;&gt;"","Excl.",IF(OR(E34="",C34="",C34=0),"",IF(OR(ISTEXT(E34),ISTEXT(C34)),"",E34/C34)))</f>
        <v/>
      </c>
      <c r="H34" s="11">
        <f>IF('{Equipment Data Entry}'!B108=0,"",'{Equipment Data Entry}'!B108)</f>
        <v/>
      </c>
      <c r="I34" s="189">
        <f>IF('Fans'!K2817="","",'Fans'!K2817)</f>
        <v/>
      </c>
      <c r="J34" s="173" t="n"/>
      <c r="K34" s="189">
        <f>IF('Fans'!L2817="","",'Fans'!L2817)</f>
        <v/>
      </c>
      <c r="L34" s="173" t="n"/>
      <c r="M34" s="49">
        <f>IF($Q34&lt;&gt;"","Excl.",IF(OR(K34="",I34="",I34=0),"",IF(OR(ISTEXT(K34),ISTEXT(I34)),"",K34/I34)))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IF($P35&lt;&gt;"","Excl.",IF(OR(E35="",C35="",C35=0),"",IF(OR(ISTEXT(E35),ISTEXT(C35)),"",E35/C35)))</f>
        <v/>
      </c>
      <c r="H35" s="11">
        <f>IF('{Equipment Data Entry}'!B109=0,"",'{Equipment Data Entry}'!B109)</f>
        <v/>
      </c>
      <c r="I35" s="189">
        <f>IF('Fans'!K2921="","",'Fans'!K2921)</f>
        <v/>
      </c>
      <c r="J35" s="173" t="n"/>
      <c r="K35" s="189">
        <f>IF('Fans'!L2921="","",'Fans'!L2921)</f>
        <v/>
      </c>
      <c r="L35" s="173" t="n"/>
      <c r="M35" s="49">
        <f>IF($Q35&lt;&gt;"","Excl.",IF(OR(K35="",I35="",I35=0),"",IF(OR(ISTEXT(K35),ISTEXT(I35)),"",K35/I35)))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IF($P36&lt;&gt;"","Excl.",IF(OR(E36="",C36="",C36=0),"",IF(OR(ISTEXT(E36),ISTEXT(C36)),"",E36/C36)))</f>
        <v/>
      </c>
      <c r="H36" s="11">
        <f>IF('{Equipment Data Entry}'!B110=0,"",'{Equipment Data Entry}'!B110)</f>
        <v/>
      </c>
      <c r="I36" s="189">
        <f>IF('Fans'!K3025="","",'Fans'!K3025)</f>
        <v/>
      </c>
      <c r="J36" s="173" t="n"/>
      <c r="K36" s="189">
        <f>IF('Fans'!L3025="","",'Fans'!L3025)</f>
        <v/>
      </c>
      <c r="L36" s="173" t="n"/>
      <c r="M36" s="49">
        <f>IF($Q36&lt;&gt;"","Excl.",IF(OR(K36="",I36="",I36=0),"",IF(OR(ISTEXT(K36),ISTEXT(I36)),"",K36/I36)))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IF($P37&lt;&gt;"","Excl.",IF(OR(E37="",C37="",C37=0),"",IF(OR(ISTEXT(E37),ISTEXT(C37)),"",E37/C37)))</f>
        <v/>
      </c>
      <c r="H37" s="11">
        <f>IF('{Equipment Data Entry}'!B111=0,"",'{Equipment Data Entry}'!B111)</f>
        <v/>
      </c>
      <c r="I37" s="189">
        <f>IF('Fans'!K3129="","",'Fans'!K3129)</f>
        <v/>
      </c>
      <c r="J37" s="173" t="n"/>
      <c r="K37" s="189">
        <f>IF('Fans'!L3129="","",'Fans'!L3129)</f>
        <v/>
      </c>
      <c r="L37" s="173" t="n"/>
      <c r="M37" s="49">
        <f>IF($Q37&lt;&gt;"","Excl.",IF(OR(K37="",I37="",I37=0),"",IF(OR(ISTEXT(K37),ISTEXT(I37)),"",K37/I37)))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IF($P38&lt;&gt;"","Excl.",IF(OR(E38="",C38="",C38=0),"",IF(OR(ISTEXT(E38),ISTEXT(C38)),"",E38/C38)))</f>
        <v/>
      </c>
      <c r="H38" s="11">
        <f>IF('{Equipment Data Entry}'!B112=0,"",'{Equipment Data Entry}'!B112)</f>
        <v/>
      </c>
      <c r="I38" s="189">
        <f>IF('Fans'!K3233="","",'Fans'!K3233)</f>
        <v/>
      </c>
      <c r="J38" s="173" t="n"/>
      <c r="K38" s="189">
        <f>IF('Fans'!L3233="","",'Fans'!L3233)</f>
        <v/>
      </c>
      <c r="L38" s="173" t="n"/>
      <c r="M38" s="49">
        <f>IF($Q38&lt;&gt;"","Excl.",IF(OR(K38="",I38="",I38=0),"",IF(OR(ISTEXT(K38),ISTEXT(I38)),"",K38/I38)))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IF($P39&lt;&gt;"","Excl.",IF(OR(E39="",C39="",C39=0),"",IF(OR(ISTEXT(E39),ISTEXT(C39)),"",E39/C39)))</f>
        <v/>
      </c>
      <c r="H39" s="11">
        <f>IF('{Equipment Data Entry}'!B113=0,"",'{Equipment Data Entry}'!B113)</f>
        <v/>
      </c>
      <c r="I39" s="189">
        <f>IF('Fans'!K3337="","",'Fans'!K3337)</f>
        <v/>
      </c>
      <c r="J39" s="173" t="n"/>
      <c r="K39" s="189">
        <f>IF('Fans'!L3337="","",'Fans'!L3337)</f>
        <v/>
      </c>
      <c r="L39" s="173" t="n"/>
      <c r="M39" s="49">
        <f>IF($Q39&lt;&gt;"","Excl.",IF(OR(K39="",I39="",I39=0),"",IF(OR(ISTEXT(K39),ISTEXT(I39)),"",K39/I39)))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IF($P40&lt;&gt;"","Excl.",IF(OR(E40="",C40="",C40=0),"",IF(OR(ISTEXT(E40),ISTEXT(C40)),"",E40/C40)))</f>
        <v/>
      </c>
      <c r="H40" s="11">
        <f>IF('{Equipment Data Entry}'!B114=0,"",'{Equipment Data Entry}'!B114)</f>
        <v/>
      </c>
      <c r="I40" s="189">
        <f>IF('Fans'!K3441="","",'Fans'!K3441)</f>
        <v/>
      </c>
      <c r="J40" s="173" t="n"/>
      <c r="K40" s="189">
        <f>IF('Fans'!L3441="","",'Fans'!L3441)</f>
        <v/>
      </c>
      <c r="L40" s="173" t="n"/>
      <c r="M40" s="49">
        <f>IF($Q40&lt;&gt;"","Excl.",IF(OR(K40="",I40="",I40=0),"",IF(OR(ISTEXT(K40),ISTEXT(I40)),"",K40/I40)))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IF($P41&lt;&gt;"","Excl.",IF(OR(E41="",C41="",C41=0),"",IF(OR(ISTEXT(E41),ISTEXT(C41)),"",E41/C41)))</f>
        <v/>
      </c>
      <c r="H41" s="11">
        <f>IF('{Equipment Data Entry}'!B115=0,"",'{Equipment Data Entry}'!B115)</f>
        <v/>
      </c>
      <c r="I41" s="189">
        <f>IF('Fans'!K3545="","",'Fans'!K3545)</f>
        <v/>
      </c>
      <c r="J41" s="173" t="n"/>
      <c r="K41" s="189">
        <f>IF('Fans'!L3545="","",'Fans'!L3545)</f>
        <v/>
      </c>
      <c r="L41" s="173" t="n"/>
      <c r="M41" s="49">
        <f>IF($Q41&lt;&gt;"","Excl.",IF(OR(K41="",I41="",I41=0),"",IF(OR(ISTEXT(K41),ISTEXT(I41)),"",K41/I41)))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IF($P42&lt;&gt;"","Excl.",IF(OR(E42="",C42="",C42=0),"",IF(OR(ISTEXT(E42),ISTEXT(C42)),"",E42/C42)))</f>
        <v/>
      </c>
      <c r="H42" s="11">
        <f>IF('{Equipment Data Entry}'!B116=0,"",'{Equipment Data Entry}'!B116)</f>
        <v/>
      </c>
      <c r="I42" s="189">
        <f>IF('Fans'!K3649="","",'Fans'!K3649)</f>
        <v/>
      </c>
      <c r="J42" s="173" t="n"/>
      <c r="K42" s="189">
        <f>IF('Fans'!L3649="","",'Fans'!L3649)</f>
        <v/>
      </c>
      <c r="L42" s="173" t="n"/>
      <c r="M42" s="49">
        <f>IF($Q42&lt;&gt;"","Excl.",IF(OR(K42="",I42="",I42=0),"",IF(OR(ISTEXT(K42),ISTEXT(I42)),"",K42/I42)))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IF($P43&lt;&gt;"","Excl.",IF(OR(E43="",C43="",C43=0),"",IF(OR(ISTEXT(E43),ISTEXT(C43)),"",E43/C43)))</f>
        <v/>
      </c>
      <c r="H43" s="11">
        <f>IF('{Equipment Data Entry}'!B117=0,"",'{Equipment Data Entry}'!B117)</f>
        <v/>
      </c>
      <c r="I43" s="189">
        <f>IF('Fans'!K3753="","",'Fans'!K3753)</f>
        <v/>
      </c>
      <c r="J43" s="173" t="n"/>
      <c r="K43" s="189">
        <f>IF('Fans'!L3753="","",'Fans'!L3753)</f>
        <v/>
      </c>
      <c r="L43" s="173" t="n"/>
      <c r="M43" s="49">
        <f>IF($Q43&lt;&gt;"","Excl.",IF(OR(K43="",I43="",I43=0),"",IF(OR(ISTEXT(K43),ISTEXT(I43)),"",K43/I43)))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IF($P44&lt;&gt;"","Excl.",IF(OR(E44="",C44="",C44=0),"",IF(OR(ISTEXT(E44),ISTEXT(C44)),"",E44/C44)))</f>
        <v/>
      </c>
      <c r="H44" s="11">
        <f>IF('{Equipment Data Entry}'!B118=0,"",'{Equipment Data Entry}'!B118)</f>
        <v/>
      </c>
      <c r="I44" s="189">
        <f>IF('Fans'!K3857="","",'Fans'!K3857)</f>
        <v/>
      </c>
      <c r="J44" s="173" t="n"/>
      <c r="K44" s="189">
        <f>IF('Fans'!L3857="","",'Fans'!L3857)</f>
        <v/>
      </c>
      <c r="L44" s="173" t="n"/>
      <c r="M44" s="49">
        <f>IF($Q44&lt;&gt;"","Excl.",IF(OR(K44="",I44="",I44=0),"",IF(OR(ISTEXT(K44),ISTEXT(I44)),"",K44/I44)))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IF($P45&lt;&gt;"","Excl.",IF(OR(E45="",C45="",C45=0),"",IF(OR(ISTEXT(E45),ISTEXT(C45)),"",E45/C45)))</f>
        <v/>
      </c>
      <c r="H45" s="11">
        <f>IF('{Equipment Data Entry}'!B119=0,"",'{Equipment Data Entry}'!B119)</f>
        <v/>
      </c>
      <c r="I45" s="189">
        <f>IF('Fans'!K3961="","",'Fans'!K3961)</f>
        <v/>
      </c>
      <c r="J45" s="173" t="n"/>
      <c r="K45" s="189">
        <f>IF('Fans'!L3961="","",'Fans'!L3961)</f>
        <v/>
      </c>
      <c r="L45" s="173" t="n"/>
      <c r="M45" s="49">
        <f>IF($Q45&lt;&gt;"","Excl.",IF(OR(K45="",I45="",I45=0),"",IF(OR(ISTEXT(K45),ISTEXT(I45)),"",K45/I45)))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IF($P46&lt;&gt;"","Excl.",IF(OR(E46="",C46="",C46=0),"",IF(OR(ISTEXT(E46),ISTEXT(C46)),"",E46/C46)))</f>
        <v/>
      </c>
      <c r="H46" s="11">
        <f>IF('{Equipment Data Entry}'!B120=0,"",'{Equipment Data Entry}'!B120)</f>
        <v/>
      </c>
      <c r="I46" s="189">
        <f>IF('Fans'!K4065="","",'Fans'!K4065)</f>
        <v/>
      </c>
      <c r="J46" s="173" t="n"/>
      <c r="K46" s="189">
        <f>IF('Fans'!L4065="","",'Fans'!L4065)</f>
        <v/>
      </c>
      <c r="L46" s="173" t="n"/>
      <c r="M46" s="49">
        <f>IF($Q46&lt;&gt;"","Excl.",IF(OR(K46="",I46="",I46=0),"",IF(OR(ISTEXT(K46),ISTEXT(I46)),"",K46/I46)))</f>
        <v/>
      </c>
    </row>
    <row r="47" ht="13.35" customHeight="1" s="162">
      <c r="B47" s="11">
        <f>IF('{Equipment Data Entry}'!B52=0,"",'{Equipment Data Entry}'!B52)</f>
        <v/>
      </c>
      <c r="C47" s="189">
        <f>IF('MAUs'!K9="","",'MAUs'!K9)</f>
        <v/>
      </c>
      <c r="D47" s="173" t="n"/>
      <c r="E47" s="189">
        <f>IF('MAUs'!L9="","",'MAUs'!L9)</f>
        <v/>
      </c>
      <c r="F47" s="173" t="n"/>
      <c r="G47" s="49">
        <f>IF($P47&lt;&gt;"","Excl.",IF(OR(E47="",C47="",C47=0),"",IF(OR(ISTEXT(E47),ISTEXT(C47)),"",E47/C47)))</f>
        <v/>
      </c>
      <c r="H47" s="11">
        <f>IF('Small Fans'!D484="","",'Small Fans'!D484)</f>
        <v/>
      </c>
      <c r="I47" s="189">
        <f>IF('Small Fans'!K488="","",'Small Fans'!K488)</f>
        <v/>
      </c>
      <c r="J47" s="173" t="n"/>
      <c r="K47" s="189">
        <f>IF('Small Fans'!L488="","",'Small Fans'!L488)</f>
        <v/>
      </c>
      <c r="L47" s="173" t="n"/>
      <c r="M47" s="49">
        <f>IF($Q47&lt;&gt;"","Excl.",IF(OR(K47="",I47="",I47=0),"",IF(OR(ISTEXT(K47),ISTEXT(I47)),"",K47/I47)))</f>
        <v/>
      </c>
    </row>
    <row r="48" ht="13.35" customHeight="1" s="162">
      <c r="B48" s="11">
        <f>IF('{Equipment Data Entry}'!B53=0,"",'{Equipment Data Entry}'!B53)</f>
        <v/>
      </c>
      <c r="C48" s="189">
        <f>IF('MAUs'!K113="","",'MAUs'!K113)</f>
        <v/>
      </c>
      <c r="D48" s="173" t="n"/>
      <c r="E48" s="189">
        <f>IF('MAUs'!L113="","",'MAUs'!L113)</f>
        <v/>
      </c>
      <c r="F48" s="173" t="n"/>
      <c r="G48" s="49">
        <f>IF($P48&lt;&gt;"","Excl.",IF(OR(E48="",C48="",C48=0),"",IF(OR(ISTEXT(E48),ISTEXT(C48)),"",E48/C48)))</f>
        <v/>
      </c>
      <c r="H48" s="11">
        <f>IF('Small Fans'!D508="","",'Small Fans'!D508)</f>
        <v/>
      </c>
      <c r="I48" s="189">
        <f>IF('Small Fans'!K512="","",'Small Fans'!K512)</f>
        <v/>
      </c>
      <c r="J48" s="173" t="n"/>
      <c r="K48" s="189">
        <f>IF('Small Fans'!L512="","",'Small Fans'!L512)</f>
        <v/>
      </c>
      <c r="L48" s="173" t="n"/>
      <c r="M48" s="49">
        <f>IF($Q48&lt;&gt;"","Excl.",IF(OR(K48="",I48="",I48=0),"",IF(OR(ISTEXT(K48),ISTEXT(I48)),"",K48/I48)))</f>
        <v/>
      </c>
    </row>
    <row r="49" ht="13.35" customHeight="1" s="162">
      <c r="B49" s="11">
        <f>IF('{Equipment Data Entry}'!B54=0,"",'{Equipment Data Entry}'!B54)</f>
        <v/>
      </c>
      <c r="C49" s="189">
        <f>IF('MAUs'!K217="","",'MAUs'!K217)</f>
        <v/>
      </c>
      <c r="D49" s="173" t="n"/>
      <c r="E49" s="189">
        <f>IF('MAUs'!L217="","",'MAUs'!L217)</f>
        <v/>
      </c>
      <c r="F49" s="173" t="n"/>
      <c r="G49" s="49">
        <f>IF($P49&lt;&gt;"","Excl.",IF(OR(E49="",C49="",C49=0),"",IF(OR(ISTEXT(E49),ISTEXT(C49)),"",E49/C49)))</f>
        <v/>
      </c>
      <c r="H49" s="11">
        <f>IF('Small Fans'!D532="","",'Small Fans'!D532)</f>
        <v/>
      </c>
      <c r="I49" s="189">
        <f>IF('Small Fans'!K536="","",'Small Fans'!K536)</f>
        <v/>
      </c>
      <c r="J49" s="173" t="n"/>
      <c r="K49" s="189">
        <f>IF('Small Fans'!L536="","",'Small Fans'!L536)</f>
        <v/>
      </c>
      <c r="L49" s="173" t="n"/>
      <c r="M49" s="49">
        <f>IF($Q49&lt;&gt;"","Excl.",IF(OR(K49="",I49="",I49=0),"",IF(OR(ISTEXT(K49),ISTEXT(I49)),"",K49/I49)))</f>
        <v/>
      </c>
    </row>
    <row r="50" ht="13.35" customHeight="1" s="162">
      <c r="B50" s="11">
        <f>IF('{Equipment Data Entry}'!B55=0,"",'{Equipment Data Entry}'!B55)</f>
        <v/>
      </c>
      <c r="C50" s="189">
        <f>IF('MAUs'!K321="","",'MAUs'!K321)</f>
        <v/>
      </c>
      <c r="D50" s="173" t="n"/>
      <c r="E50" s="189">
        <f>IF('MAUs'!L321="","",'MAUs'!L321)</f>
        <v/>
      </c>
      <c r="F50" s="173" t="n"/>
      <c r="G50" s="49">
        <f>IF($P50&lt;&gt;"","Excl.",IF(OR(E50="",C50="",C50=0),"",IF(OR(ISTEXT(E50),ISTEXT(C50)),"",E50/C50)))</f>
        <v/>
      </c>
      <c r="H50" s="11">
        <f>IF('Small Fans'!D556="","",'Small Fans'!D556)</f>
        <v/>
      </c>
      <c r="I50" s="189">
        <f>IF('Small Fans'!K560="","",'Small Fans'!K560)</f>
        <v/>
      </c>
      <c r="J50" s="173" t="n"/>
      <c r="K50" s="189">
        <f>IF('Small Fans'!L560="","",'Small Fans'!L560)</f>
        <v/>
      </c>
      <c r="L50" s="173" t="n"/>
      <c r="M50" s="49">
        <f>IF($Q50&lt;&gt;"","Excl.",IF(OR(K50="",I50="",I50=0),"",IF(OR(ISTEXT(K50),ISTEXT(I50)),"",K50/I50)))</f>
        <v/>
      </c>
    </row>
    <row r="51" ht="13.35" customHeight="1" s="162">
      <c r="B51" s="11">
        <f>IF('{Equipment Data Entry}'!B56=0,"",'{Equipment Data Entry}'!B56)</f>
        <v/>
      </c>
      <c r="C51" s="189">
        <f>IF('MAUs'!K425="","",'MAUs'!K425)</f>
        <v/>
      </c>
      <c r="D51" s="173" t="n"/>
      <c r="E51" s="189">
        <f>IF('MAUs'!L425="","",'MAUs'!L425)</f>
        <v/>
      </c>
      <c r="F51" s="173" t="n"/>
      <c r="G51" s="49">
        <f>IF($P51&lt;&gt;"","Excl.",IF(OR(E51="",C51="",C51=0),"",IF(OR(ISTEXT(E51),ISTEXT(C51)),"",E51/C51)))</f>
        <v/>
      </c>
      <c r="H51" s="11">
        <f>IF('Small Fans'!D580="","",'Small Fans'!D580)</f>
        <v/>
      </c>
      <c r="I51" s="189">
        <f>IF('Small Fans'!K584="","",'Small Fans'!K584)</f>
        <v/>
      </c>
      <c r="J51" s="173" t="n"/>
      <c r="K51" s="189">
        <f>IF('Small Fans'!L584="","",'Small Fans'!L584)</f>
        <v/>
      </c>
      <c r="L51" s="173" t="n"/>
      <c r="M51" s="49">
        <f>IF($Q51&lt;&gt;"","Excl.",IF(OR(K51="",I51="",I51=0),"",IF(OR(ISTEXT(K51),ISTEXT(I51)),"",K51/I51)))</f>
        <v/>
      </c>
    </row>
    <row r="52" hidden="1" ht="13.35" customHeight="1" s="162">
      <c r="B52" s="11">
        <f>IF('{Equipment Data Entry}'!B57=0,"",'{Equipment Data Entry}'!B57)</f>
        <v/>
      </c>
      <c r="C52" s="189">
        <f>IF('MAUs'!K529="","",'MAUs'!K529)</f>
        <v/>
      </c>
      <c r="D52" s="173" t="n"/>
      <c r="E52" s="189">
        <f>IF('MAUs'!L529="","",'MAUs'!L529)</f>
        <v/>
      </c>
      <c r="F52" s="173" t="n"/>
      <c r="G52" s="49">
        <f>IF($P52&lt;&gt;"","Excl.",IF(OR(E52="",C52="",C52=0),"",IF(OR(ISTEXT(E52),ISTEXT(C52)),"",E52/C52)))</f>
        <v/>
      </c>
      <c r="H52" s="11">
        <f>IF('Small Fans'!D604="","",'Small Fans'!D604)</f>
        <v/>
      </c>
      <c r="I52" s="189">
        <f>IF('Small Fans'!K608="","",'Small Fans'!K608)</f>
        <v/>
      </c>
      <c r="J52" s="173" t="n"/>
      <c r="K52" s="189">
        <f>IF('Small Fans'!L608="","",'Small Fans'!L608)</f>
        <v/>
      </c>
      <c r="L52" s="173" t="n"/>
      <c r="M52" s="49">
        <f>IF($Q52&lt;&gt;"","Excl.",IF(OR(K52="",I52="",I52=0),"",IF(OR(ISTEXT(K52),ISTEXT(I52)),"",K52/I52)))</f>
        <v/>
      </c>
    </row>
    <row r="53" hidden="1" ht="13.35" customHeight="1" s="162">
      <c r="B53" s="11">
        <f>IF('{Equipment Data Entry}'!B58=0,"",'{Equipment Data Entry}'!B58)</f>
        <v/>
      </c>
      <c r="C53" s="189">
        <f>IF('MAUs'!K633="","",'MAUs'!K633)</f>
        <v/>
      </c>
      <c r="D53" s="173" t="n"/>
      <c r="E53" s="189">
        <f>IF('MAUs'!L633="","",'MAUs'!L633)</f>
        <v/>
      </c>
      <c r="F53" s="173" t="n"/>
      <c r="G53" s="49">
        <f>IF($P53&lt;&gt;"","Excl.",IF(OR(E53="",C53="",C53=0),"",IF(OR(ISTEXT(E53),ISTEXT(C53)),"",E53/C53)))</f>
        <v/>
      </c>
      <c r="H53" s="11">
        <f>IF('Small Fans'!D628="","",'Small Fans'!D628)</f>
        <v/>
      </c>
      <c r="I53" s="189">
        <f>IF('Small Fans'!K632="","",'Small Fans'!K632)</f>
        <v/>
      </c>
      <c r="J53" s="173" t="n"/>
      <c r="K53" s="189">
        <f>IF('Small Fans'!L632="","",'Small Fans'!L632)</f>
        <v/>
      </c>
      <c r="L53" s="173" t="n"/>
      <c r="M53" s="49">
        <f>IF($Q53&lt;&gt;"","Excl.",IF(OR(K53="",I53="",I53=0),"",IF(OR(ISTEXT(K53),ISTEXT(I53)),"",K53/I53)))</f>
        <v/>
      </c>
    </row>
    <row r="54" hidden="1" ht="13.35" customHeight="1" s="162">
      <c r="B54" s="11">
        <f>IF('{Equipment Data Entry}'!B59=0,"",'{Equipment Data Entry}'!B59)</f>
        <v/>
      </c>
      <c r="C54" s="189">
        <f>IF('MAUs'!K737="","",'MAUs'!K737)</f>
        <v/>
      </c>
      <c r="D54" s="173" t="n"/>
      <c r="E54" s="189">
        <f>IF('MAUs'!L737="","",'MAUs'!L737)</f>
        <v/>
      </c>
      <c r="F54" s="173" t="n"/>
      <c r="G54" s="49">
        <f>IF($P54&lt;&gt;"","Excl.",IF(OR(E54="",C54="",C54=0),"",IF(OR(ISTEXT(E54),ISTEXT(C54)),"",E54/C54)))</f>
        <v/>
      </c>
      <c r="H54" s="11">
        <f>IF('Small Fans'!D652="","",'Small Fans'!D652)</f>
        <v/>
      </c>
      <c r="I54" s="189">
        <f>IF('Small Fans'!K656="","",'Small Fans'!K656)</f>
        <v/>
      </c>
      <c r="J54" s="173" t="n"/>
      <c r="K54" s="189">
        <f>IF('Small Fans'!L656="","",'Small Fans'!L656)</f>
        <v/>
      </c>
      <c r="L54" s="173" t="n"/>
      <c r="M54" s="49">
        <f>IF($Q54&lt;&gt;"","Excl.",IF(OR(K54="",I54="",I54=0),"",IF(OR(ISTEXT(K54),ISTEXT(I54)),"",K54/I54)))</f>
        <v/>
      </c>
    </row>
    <row r="55" hidden="1" ht="13.35" customHeight="1" s="162">
      <c r="B55" s="11">
        <f>IF('{Equipment Data Entry}'!B60=0,"",'{Equipment Data Entry}'!B60)</f>
        <v/>
      </c>
      <c r="C55" s="189">
        <f>IF('MAUs'!K841="","",'MAUs'!K841)</f>
        <v/>
      </c>
      <c r="D55" s="173" t="n"/>
      <c r="E55" s="189">
        <f>IF('MAUs'!L841="","",'MAUs'!L841)</f>
        <v/>
      </c>
      <c r="F55" s="173" t="n"/>
      <c r="G55" s="49">
        <f>IF($P55&lt;&gt;"","Excl.",IF(OR(E55="",C55="",C55=0),"",IF(OR(ISTEXT(E55),ISTEXT(C55)),"",E55/C55)))</f>
        <v/>
      </c>
      <c r="H55" s="11">
        <f>IF('Small Fans'!D676="","",'Small Fans'!D676)</f>
        <v/>
      </c>
      <c r="I55" s="189">
        <f>IF('Small Fans'!K680="","",'Small Fans'!K680)</f>
        <v/>
      </c>
      <c r="J55" s="173" t="n"/>
      <c r="K55" s="189">
        <f>IF('Small Fans'!L680="","",'Small Fans'!L680)</f>
        <v/>
      </c>
      <c r="L55" s="173" t="n"/>
      <c r="M55" s="49">
        <f>IF($Q55&lt;&gt;"","Excl.",IF(OR(K55="",I55="",I55=0),"",IF(OR(ISTEXT(K55),ISTEXT(I55)),"",K55/I55)))</f>
        <v/>
      </c>
    </row>
    <row r="56" hidden="1" ht="13.35" customHeight="1" s="162">
      <c r="B56" s="11">
        <f>IF('{Equipment Data Entry}'!B61=0,"",'{Equipment Data Entry}'!B61)</f>
        <v/>
      </c>
      <c r="C56" s="189">
        <f>IF('MAUs'!K945="","",'MAUs'!K945)</f>
        <v/>
      </c>
      <c r="D56" s="173" t="n"/>
      <c r="E56" s="189">
        <f>IF('MAUs'!L945="","",'MAUs'!L945)</f>
        <v/>
      </c>
      <c r="F56" s="173" t="n"/>
      <c r="G56" s="49">
        <f>IF($P56&lt;&gt;"","Excl.",IF(OR(E56="",C56="",C56=0),"",IF(OR(ISTEXT(E56),ISTEXT(C56)),"",E56/C56)))</f>
        <v/>
      </c>
      <c r="H56" s="11">
        <f>IF('Small Fans'!D700="","",'Small Fans'!D700)</f>
        <v/>
      </c>
      <c r="I56" s="189">
        <f>IF('Small Fans'!K704="","",'Small Fans'!K704)</f>
        <v/>
      </c>
      <c r="J56" s="173" t="n"/>
      <c r="K56" s="189">
        <f>IF('Small Fans'!L704="","",'Small Fans'!L704)</f>
        <v/>
      </c>
      <c r="L56" s="173" t="n"/>
      <c r="M56" s="49">
        <f>IF($Q56&lt;&gt;"","Excl.",IF(OR(K56="",I56="",I56=0),"",IF(OR(ISTEXT(K56),ISTEXT(I56)),"",K56/I56)))</f>
        <v/>
      </c>
    </row>
    <row r="57" ht="13.35" customHeight="1" s="162" thickBot="1">
      <c r="B57" s="11">
        <f>IF('{Equipment Data Entry}'!B65="","",'{Equipment Data Entry}'!B65)</f>
        <v/>
      </c>
      <c r="C57" s="189">
        <f>IF('ERVs'!K9="","",'ERVs'!K9)</f>
        <v/>
      </c>
      <c r="D57" s="173" t="n"/>
      <c r="E57" s="189">
        <f>IF('ERVs'!L9="","",'ERVs'!L9)</f>
        <v/>
      </c>
      <c r="F57" s="173" t="n"/>
      <c r="G57" s="49">
        <f>IF($P57&lt;&gt;"","Excl.",IF(OR(E57="",C57="",C57=0),"",IF(OR(ISTEXT(E57),ISTEXT(C57)),"",E57/C57)))</f>
        <v/>
      </c>
      <c r="H57" s="11">
        <f>IF('{Equipment Data Entry}'!B65="","",'{Equipment Data Entry}'!B65)</f>
        <v/>
      </c>
      <c r="I57" s="189">
        <f>IF('ERVs'!K10="","",'ERVs'!K10)</f>
        <v/>
      </c>
      <c r="J57" s="173" t="n"/>
      <c r="K57" s="189">
        <f>IF('ERVs'!L10="","",'ERVs'!L10)</f>
        <v/>
      </c>
      <c r="L57" s="173" t="n"/>
      <c r="M57" s="49">
        <f>IF($Q57&lt;&gt;"","Excl.",IF(OR(K57="",I57="",I57=0),"",IF(OR(ISTEXT(K57),ISTEXT(I57)),"",K57/I57)))</f>
        <v/>
      </c>
    </row>
    <row r="58" ht="13.35" customHeight="1" s="162">
      <c r="B58" s="11">
        <f>IF('{Equipment Data Entry}'!B66="","",'{Equipment Data Entry}'!B66)</f>
        <v/>
      </c>
      <c r="C58" s="189">
        <f>IF('ERVs'!K113="","",'ERVs'!K113)</f>
        <v/>
      </c>
      <c r="D58" s="173" t="n"/>
      <c r="E58" s="189">
        <f>IF('ERVs'!L113="","",'ERVs'!L113)</f>
        <v/>
      </c>
      <c r="F58" s="173" t="n"/>
      <c r="G58" s="49">
        <f>IF($P58&lt;&gt;"","Excl.",IF(OR(E58="",C58="",C58=0),"",IF(OR(ISTEXT(E58),ISTEXT(C58)),"",E58/C58)))</f>
        <v/>
      </c>
      <c r="H58" s="11">
        <f>IF('{Equipment Data Entry}'!B66="","",'{Equipment Data Entry}'!B66)</f>
        <v/>
      </c>
      <c r="I58" s="189">
        <f>IF('ERVs'!K114="","",'ERVs'!K114)</f>
        <v/>
      </c>
      <c r="J58" s="173" t="n"/>
      <c r="K58" s="189">
        <f>IF('ERVs'!L114="","",'ERVs'!L114)</f>
        <v/>
      </c>
      <c r="L58" s="173" t="n"/>
      <c r="M58" s="49">
        <f>IF($Q58&lt;&gt;"","Excl.",IF(OR(K58="",I58="",I58=0),"",IF(OR(ISTEXT(K58),ISTEXT(I58)),"",K58/I58)))</f>
        <v/>
      </c>
    </row>
    <row r="59" hidden="1" ht="13.35" customHeight="1" s="162">
      <c r="B59" s="11">
        <f>IF('{Equipment Data Entry}'!B67="","",'{Equipment Data Entry}'!B67)</f>
        <v/>
      </c>
      <c r="C59" s="189">
        <f>IF('ERVs'!K217="","",'ERVs'!K217)</f>
        <v/>
      </c>
      <c r="D59" s="173" t="n"/>
      <c r="E59" s="189">
        <f>IF('ERVs'!L217="","",'ERVs'!L217)</f>
        <v/>
      </c>
      <c r="F59" s="173" t="n"/>
      <c r="G59" s="49">
        <f>IF($P59&lt;&gt;"","Excl.",IF(OR(E59="",C59="",C59=0),"",IF(OR(ISTEXT(E59),ISTEXT(C59)),"",E59/C59)))</f>
        <v/>
      </c>
      <c r="H59" s="11">
        <f>IF('{Equipment Data Entry}'!B67="","",'{Equipment Data Entry}'!B67)</f>
        <v/>
      </c>
      <c r="I59" s="189">
        <f>IF('ERVs'!K218="","",'ERVs'!K218)</f>
        <v/>
      </c>
      <c r="J59" s="173" t="n"/>
      <c r="K59" s="189">
        <f>IF('ERVs'!L218="","",'ERVs'!L218)</f>
        <v/>
      </c>
      <c r="L59" s="173" t="n"/>
      <c r="M59" s="49">
        <f>IF($Q59&lt;&gt;"","Excl.",IF(OR(K59="",I59="",I59=0),"",IF(OR(ISTEXT(K59),ISTEXT(I59)),"",K59/I59)))</f>
        <v/>
      </c>
    </row>
    <row r="60" hidden="1" ht="13.35" customHeight="1" s="162">
      <c r="B60" s="11">
        <f>IF('{Equipment Data Entry}'!B68="","",'{Equipment Data Entry}'!B68)</f>
        <v/>
      </c>
      <c r="C60" s="189">
        <f>IF('ERVs'!K321="","",'ERVs'!K321)</f>
        <v/>
      </c>
      <c r="D60" s="173" t="n"/>
      <c r="E60" s="189">
        <f>IF('ERVs'!L321="","",'ERVs'!L321)</f>
        <v/>
      </c>
      <c r="F60" s="173" t="n"/>
      <c r="G60" s="49">
        <f>IF($P60&lt;&gt;"","Excl.",IF(OR(E60="",C60="",C60=0),"",IF(OR(ISTEXT(E60),ISTEXT(C60)),"",E60/C60)))</f>
        <v/>
      </c>
      <c r="H60" s="11">
        <f>IF('{Equipment Data Entry}'!B68="","",'{Equipment Data Entry}'!B68)</f>
        <v/>
      </c>
      <c r="I60" s="189">
        <f>IF('ERVs'!K322="","",'ERVs'!K322)</f>
        <v/>
      </c>
      <c r="J60" s="173" t="n"/>
      <c r="K60" s="189">
        <f>IF('ERVs'!L322="","",'ERVs'!L322)</f>
        <v/>
      </c>
      <c r="L60" s="173" t="n"/>
      <c r="M60" s="49">
        <f>IF($Q60&lt;&gt;"","Excl.",IF(OR(K60="",I60="",I60=0),"",IF(OR(ISTEXT(K60),ISTEXT(I60)),"",K60/I60)))</f>
        <v/>
      </c>
    </row>
    <row r="61" hidden="1" ht="13.35" customHeight="1" s="162">
      <c r="B61" s="11">
        <f>IF('{Equipment Data Entry}'!B69="","",'{Equipment Data Entry}'!B69)</f>
        <v/>
      </c>
      <c r="C61" s="189">
        <f>IF('ERVs'!K425="","",'ERVs'!K425)</f>
        <v/>
      </c>
      <c r="D61" s="173" t="n"/>
      <c r="E61" s="189">
        <f>IF('ERVs'!L425="","",'ERVs'!L425)</f>
        <v/>
      </c>
      <c r="F61" s="173" t="n"/>
      <c r="G61" s="49">
        <f>IF($P61&lt;&gt;"","Excl.",IF(OR(E61="",C61="",C61=0),"",IF(OR(ISTEXT(E61),ISTEXT(C61)),"",E61/C61)))</f>
        <v/>
      </c>
      <c r="H61" s="11">
        <f>IF('{Equipment Data Entry}'!B69="","",'{Equipment Data Entry}'!B69)</f>
        <v/>
      </c>
      <c r="I61" s="189">
        <f>IF('ERVs'!K426="","",'ERVs'!K426)</f>
        <v/>
      </c>
      <c r="J61" s="173" t="n"/>
      <c r="K61" s="189">
        <f>IF('ERVs'!L426="","",'ERVs'!L426)</f>
        <v/>
      </c>
      <c r="L61" s="173" t="n"/>
      <c r="M61" s="49">
        <f>IF($Q61&lt;&gt;"","Excl.",IF(OR(K61="",I61="",I61=0),"",IF(OR(ISTEXT(K61),ISTEXT(I61)),"",K61/I61)))</f>
        <v/>
      </c>
    </row>
    <row r="62" hidden="1" ht="13.35" customHeight="1" s="162">
      <c r="B62" s="11">
        <f>IF('{Equipment Data Entry}'!B70="","",'{Equipment Data Entry}'!B70)</f>
        <v/>
      </c>
      <c r="C62" s="189">
        <f>IF('ERVs'!K529="","",'ERVs'!K529)</f>
        <v/>
      </c>
      <c r="D62" s="173" t="n"/>
      <c r="E62" s="189">
        <f>IF('ERVs'!L529="","",'ERVs'!L529)</f>
        <v/>
      </c>
      <c r="F62" s="173" t="n"/>
      <c r="G62" s="49">
        <f>IF($P62&lt;&gt;"","Excl.",IF(OR(E62="",C62="",C62=0),"",IF(OR(ISTEXT(E62),ISTEXT(C62)),"",E62/C62)))</f>
        <v/>
      </c>
      <c r="H62" s="11">
        <f>IF('{Equipment Data Entry}'!B70="","",'{Equipment Data Entry}'!B70)</f>
        <v/>
      </c>
      <c r="I62" s="189">
        <f>IF('ERVs'!K530="","",'ERVs'!K530)</f>
        <v/>
      </c>
      <c r="J62" s="173" t="n"/>
      <c r="K62" s="189">
        <f>IF('ERVs'!L530="","",'ERVs'!L530)</f>
        <v/>
      </c>
      <c r="L62" s="173" t="n"/>
      <c r="M62" s="49">
        <f>IF($Q62&lt;&gt;"","Excl.",IF(OR(K62="",I62="",I62=0),"",IF(OR(ISTEXT(K62),ISTEXT(I62)),"",K62/I62)))</f>
        <v/>
      </c>
    </row>
    <row r="63" hidden="1" ht="13.35" customHeight="1" s="162">
      <c r="B63" s="11">
        <f>IF('{Equipment Data Entry}'!B71="","",'{Equipment Data Entry}'!B71)</f>
        <v/>
      </c>
      <c r="C63" s="189">
        <f>IF('ERVs'!K633="","",'ERVs'!K633)</f>
        <v/>
      </c>
      <c r="D63" s="173" t="n"/>
      <c r="E63" s="189">
        <f>IF('ERVs'!L633="","",'ERVs'!L633)</f>
        <v/>
      </c>
      <c r="F63" s="173" t="n"/>
      <c r="G63" s="49">
        <f>IF($P63&lt;&gt;"","Excl.",IF(OR(E63="",C63="",C63=0),"",IF(OR(ISTEXT(E63),ISTEXT(C63)),"",E63/C63)))</f>
        <v/>
      </c>
      <c r="H63" s="11">
        <f>IF('{Equipment Data Entry}'!B71="","",'{Equipment Data Entry}'!B71)</f>
        <v/>
      </c>
      <c r="I63" s="189">
        <f>IF('ERVs'!K634="","",'ERVs'!K634)</f>
        <v/>
      </c>
      <c r="J63" s="173" t="n"/>
      <c r="K63" s="189">
        <f>IF('ERVs'!L634="","",'ERVs'!L634)</f>
        <v/>
      </c>
      <c r="L63" s="173" t="n"/>
      <c r="M63" s="49">
        <f>IF($Q63&lt;&gt;"","Excl.",IF(OR(K63="",I63="",I63=0),"",IF(OR(ISTEXT(K63),ISTEXT(I63)),"",K63/I63)))</f>
        <v/>
      </c>
    </row>
    <row r="64" hidden="1" ht="13.35" customHeight="1" s="162">
      <c r="B64" s="11">
        <f>IF('{Equipment Data Entry}'!B72="","",'{Equipment Data Entry}'!B72)</f>
        <v/>
      </c>
      <c r="C64" s="189">
        <f>IF('ERVs'!K737="","",'ERVs'!K737)</f>
        <v/>
      </c>
      <c r="D64" s="173" t="n"/>
      <c r="E64" s="189">
        <f>IF('ERVs'!L737="","",'ERVs'!L737)</f>
        <v/>
      </c>
      <c r="F64" s="173" t="n"/>
      <c r="G64" s="49">
        <f>IF($P64&lt;&gt;"","Excl.",IF(OR(E64="",C64="",C64=0),"",IF(OR(ISTEXT(E64),ISTEXT(C64)),"",E64/C64)))</f>
        <v/>
      </c>
      <c r="H64" s="11">
        <f>IF('{Equipment Data Entry}'!B72="","",'{Equipment Data Entry}'!B72)</f>
        <v/>
      </c>
      <c r="I64" s="189">
        <f>IF('ERVs'!K738="","",'ERVs'!K738)</f>
        <v/>
      </c>
      <c r="J64" s="173" t="n"/>
      <c r="K64" s="189">
        <f>IF('ERVs'!L738="","",'ERVs'!L738)</f>
        <v/>
      </c>
      <c r="L64" s="173" t="n"/>
      <c r="M64" s="49">
        <f>IF($Q64&lt;&gt;"","Excl.",IF(OR(K64="",I64="",I64=0),"",IF(OR(ISTEXT(K64),ISTEXT(I64)),"",K64/I64)))</f>
        <v/>
      </c>
    </row>
    <row r="65" hidden="1" ht="13.35" customHeight="1" s="162">
      <c r="B65" s="11">
        <f>IF('{Equipment Data Entry}'!B73="","",'{Equipment Data Entry}'!B73)</f>
        <v/>
      </c>
      <c r="C65" s="189">
        <f>IF('ERVs'!K841="","",'ERVs'!K841)</f>
        <v/>
      </c>
      <c r="D65" s="173" t="n"/>
      <c r="E65" s="189">
        <f>IF('ERVs'!L841="","",'ERVs'!L841)</f>
        <v/>
      </c>
      <c r="F65" s="173" t="n"/>
      <c r="G65" s="49">
        <f>IF($P65&lt;&gt;"","Excl.",IF(OR(E65="",C65="",C65=0),"",IF(OR(ISTEXT(E65),ISTEXT(C65)),"",E65/C65)))</f>
        <v/>
      </c>
      <c r="H65" s="11">
        <f>IF('{Equipment Data Entry}'!B73="","",'{Equipment Data Entry}'!B73)</f>
        <v/>
      </c>
      <c r="I65" s="189">
        <f>IF('ERVs'!K842="","",'ERVs'!K842)</f>
        <v/>
      </c>
      <c r="J65" s="173" t="n"/>
      <c r="K65" s="189">
        <f>IF('ERVs'!L842="","",'ERVs'!L842)</f>
        <v/>
      </c>
      <c r="L65" s="173" t="n"/>
      <c r="M65" s="49">
        <f>IF($Q65&lt;&gt;"","Excl.",IF(OR(K65="",I65="",I65=0),"",IF(OR(ISTEXT(K65),ISTEXT(I65)),"",K65/I65)))</f>
        <v/>
      </c>
    </row>
    <row r="66" hidden="1" ht="13.35" customHeight="1" s="162">
      <c r="B66" s="11">
        <f>IF('{Equipment Data Entry}'!B74="","",'{Equipment Data Entry}'!B74)</f>
        <v/>
      </c>
      <c r="C66" s="189">
        <f>IF('ERVs'!K945="","",'ERVs'!K945)</f>
        <v/>
      </c>
      <c r="D66" s="173" t="n"/>
      <c r="E66" s="189">
        <f>IF('ERVs'!L945="","",'ERVs'!L945)</f>
        <v/>
      </c>
      <c r="F66" s="173" t="n"/>
      <c r="G66" s="49">
        <f>IF($P66&lt;&gt;"","Excl.",IF(OR(E66="",C66="",C66=0),"",IF(OR(ISTEXT(E66),ISTEXT(C66)),"",E66/C66)))</f>
        <v/>
      </c>
      <c r="H66" s="11">
        <f>IF('{Equipment Data Entry}'!B74="","",'{Equipment Data Entry}'!B74)</f>
        <v/>
      </c>
      <c r="I66" s="189">
        <f>IF('ERVs'!K946="","",'ERVs'!K946)</f>
        <v/>
      </c>
      <c r="J66" s="173" t="n"/>
      <c r="K66" s="189">
        <f>IF('ERVs'!L946="","",'ERVs'!L946)</f>
        <v/>
      </c>
      <c r="L66" s="173" t="n"/>
      <c r="M66" s="49">
        <f>IF($Q66&lt;&gt;"","Excl.",IF(OR(K66="",I66="",I66=0),"",IF(OR(ISTEXT(K66),ISTEXT(I66)),"",K66/I66)))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IF($Q67&lt;&gt;"","Excl.",IF(OR(K67="",I67="",I67=0),"",IF(OR(ISTEXT(K67),ISTEXT(I67)),"",K67/I67)))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IF($Q68&lt;&gt;"","Excl.",IF(OR(K68="",I68="",I68=0),"",IF(OR(ISTEXT(K68),ISTEXT(I68)),"",K68/I68)))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IF($Q69&lt;&gt;"","Excl.",IF(OR(K69="",I69="",I69=0),"",IF(OR(ISTEXT(K69),ISTEXT(I69)),"",K69/I69)))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IF($Q70&lt;&gt;"","Excl.",IF(OR(K70="",I70="",I70=0),"",IF(OR(ISTEXT(K70),ISTEXT(I70)),"",K70/I70)))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IF($Q71&lt;&gt;"","Excl.",IF(OR(K71="",I71="",I71=0),"",IF(OR(ISTEXT(K71),ISTEXT(I71)),"",K71/I71)))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IF($Q72&lt;&gt;"","Excl.",IF(OR(K72="",I72="",I72=0),"",IF(OR(ISTEXT(K72),ISTEXT(I72)),"",K72/I72)))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IF($Q73&lt;&gt;"","Excl.",IF(OR(K73="",I73="",I73=0),"",IF(OR(ISTEXT(K73),ISTEXT(I73)),"",K73/I73)))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IF($Q74&lt;&gt;"","Excl.",IF(OR(K74="",I74="",I74=0),"",IF(OR(ISTEXT(K74),ISTEXT(I74)),"",K74/I74)))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IF($Q75&lt;&gt;"","Excl.",IF(OR(K75="",I75="",I75=0),"",IF(OR(ISTEXT(K75),ISTEXT(I75)),"",K75/I75)))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IF($Q76&lt;&gt;"","Excl.",IF(OR(K76="",I76="",I76=0),"",IF(OR(ISTEXT(K76),ISTEXT(I76)),"",K76/I76)))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IF($Q77&lt;&gt;"","Excl.",IF(OR(K77="",I77="",I77=0),"",IF(OR(ISTEXT(K77),ISTEXT(I77)),"",K77/I77)))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IF($Q78&lt;&gt;"","Excl.",IF(OR(K78="",I78="",I78=0),"",IF(OR(ISTEXT(K78),ISTEXT(I78)),"",K78/I78)))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IF($Q79&lt;&gt;"","Excl.",IF(OR(K79="",I79="",I79=0),"",IF(OR(ISTEXT(K79),ISTEXT(I79)),"",K79/I79)))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IF($Q80&lt;&gt;"","Excl.",IF(OR(K80="",I80="",I80=0),"",IF(OR(ISTEXT(K80),ISTEXT(I80)),"",K80/I80)))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IF($Q81&lt;&gt;"","Excl.",IF(OR(K81="",I81="",I81=0),"",IF(OR(ISTEXT(K81),ISTEXT(I81)),"",K81/I81)))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IF($Q82&lt;&gt;"","Excl.",IF(OR(K82="",I82="",I82=0),"",IF(OR(ISTEXT(K82),ISTEXT(I82)),"",K82/I82)))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IF($Q83&lt;&gt;"","Excl.",IF(OR(K83="",I83="",I83=0),"",IF(OR(ISTEXT(K83),ISTEXT(I83)),"",K83/I83)))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IF($Q84&lt;&gt;"","Excl.",IF(OR(K84="",I84="",I84=0),"",IF(OR(ISTEXT(K84),ISTEXT(I84)),"",K84/I84)))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IF($Q85&lt;&gt;"","Excl.",IF(OR(K85="",I85="",I85=0),"",IF(OR(ISTEXT(K85),ISTEXT(I85)),"",K85/I85)))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IF($Q86&lt;&gt;"","Excl.",IF(OR(K86="",I86="",I86=0),"",IF(OR(ISTEXT(K86),ISTEXT(I86)),"",K86/I86)))</f>
        <v/>
      </c>
    </row>
    <row r="87" ht="13.35" customHeight="1" s="162">
      <c r="B87" s="12" t="inlineStr">
        <is>
          <t>Total</t>
        </is>
      </c>
      <c r="C87" s="197">
        <f>IF(SUM(C7:C86)-SUMPRODUCT(--(P7:P86&lt;&gt;""),C7:C86)=0,"",SUM(C7:C86)-SUMPRODUCT(--(P7:P86&lt;&gt;""),C7:C86))</f>
        <v/>
      </c>
      <c r="D87" s="412" t="n"/>
      <c r="E87" s="197">
        <f>IF(SUM(E7:E86)-SUMPRODUCT(--(P7:P86&lt;&gt;""),E7:E86)=0,"",SUM(E7:E86)-SUMPRODUCT(--(P7:P86&lt;&gt;""),E7:E86))</f>
        <v/>
      </c>
      <c r="F87" s="412" t="n"/>
      <c r="G87" s="50">
        <f>IF(OR(E87="",C87=0),"",IF(OR(ISTEXT(E87),ISTEXT(C87)),"",E87/C87))</f>
        <v/>
      </c>
      <c r="H87" s="12" t="inlineStr">
        <is>
          <t>Total</t>
        </is>
      </c>
      <c r="I87" s="197">
        <f>IF(SUM(I7:I86)-SUMPRODUCT(--(Q7:Q86&lt;&gt;""),I7:I86)=0,"",SUM(I7:I86)-SUMPRODUCT(--(Q7:Q86&lt;&gt;""),I7:I86))</f>
        <v/>
      </c>
      <c r="J87" s="412" t="n"/>
      <c r="K87" s="197">
        <f>IF(SUM(K7:K86)-SUMPRODUCT(--(Q7:Q86&lt;&gt;""),K7:K86)=0,"",SUM(K7:K86)-SUMPRODUCT(--(Q7:Q86&lt;&gt;""),K7:K86))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row r="105" ht="18" customHeight="1" s="162">
      <c r="B105" s="543"/>
      <c r="C105" s="543"/>
      <c r="D105" s="543"/>
      <c r="E105" s="543"/>
      <c r="F105" s="543"/>
      <c r="G105" s="543"/>
      <c r="H105" s="543"/>
      <c r="I105" s="543"/>
      <c r="J105" s="543"/>
      <c r="K105" s="543"/>
      <c r="L105" s="543"/>
      <c r="M105" s="543"/>
    </row>
  </sheetData>
  <mergeCells count="364">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 ref="B105:M105"/>
  </mergeCells>
  <conditionalFormatting sqref="B7:G86">
    <cfRule type="expression" priority="1" dxfId="714">
      <formula>$P7&lt;&gt;""</formula>
    </cfRule>
  </conditionalFormatting>
  <conditionalFormatting sqref="H7:M86">
    <cfRule type="expression" priority="2" dxfId="714">
      <formula>$Q7&lt;&gt;""</formula>
    </cfRule>
  </conditionalFormatting>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sheave</t>
        </is>
      </c>
      <c r="J16" s="400" t="n"/>
      <c r="K16" s="24">
        <f>IF('{Equipment Data Entry}'!J7="","",'{Equipment Data Entry}'!J7)</f>
        <v/>
      </c>
      <c r="L16" s="21" t="inlineStr">
        <is>
          <t>Bore</t>
        </is>
      </c>
      <c r="M16" s="208"/>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pulley</t>
        </is>
      </c>
      <c r="J17" s="400" t="n"/>
      <c r="K17" s="24">
        <f>IF('{Equipment Data Entry}'!K7="","",'{Equipment Data Entry}'!K7)</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B21" s="199" t="inlineStr">
        <is>
          <t>Motor HP (nameplate)</t>
        </is>
      </c>
      <c r="C21" s="400"/>
      <c r="D21" s="401"/>
      <c r="E21" s="24"/>
      <c r="F21" s="24"/>
      <c r="G21" s="24"/>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199" t="inlineStr">
        <is>
          <t>VSD Frequency</t>
        </is>
      </c>
      <c r="J23" s="401" t="n"/>
      <c r="K23" s="66" t="n"/>
      <c r="L23" s="66" t="n"/>
    </row>
    <row r="24" ht="13.35" customHeight="1" s="162">
      <c r="B24" s="492"/>
      <c r="C24" s="492"/>
      <c r="D24" s="492"/>
      <c r="E24" s="492"/>
      <c r="F24" s="492"/>
      <c r="G24" s="492"/>
      <c r="H24" s="492"/>
      <c r="I24" s="199" t="inlineStr">
        <is>
          <t>OA Damper Position</t>
        </is>
      </c>
      <c r="J24" s="400" t="n"/>
      <c r="K24" s="401" t="n"/>
      <c r="L24" s="56"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RTU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sheave</t>
        </is>
      </c>
      <c r="J120" s="400" t="n"/>
      <c r="K120" s="24">
        <f>IF('{Equipment Data Entry}'!J8="","",'{Equipment Data Entry}'!J8)</f>
        <v/>
      </c>
      <c r="L120" s="21" t="inlineStr">
        <is>
          <t>Bore</t>
        </is>
      </c>
      <c r="M120" s="208"/>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pulley</t>
        </is>
      </c>
      <c r="J121" s="400" t="n"/>
      <c r="K121" s="24">
        <f>IF('{Equipment Data Entry}'!K8="","",'{Equipment Data Entry}'!K8)</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B125" s="199" t="inlineStr">
        <is>
          <t>Motor HP (nameplate)</t>
        </is>
      </c>
      <c r="C125" s="400"/>
      <c r="D125" s="401"/>
      <c r="E125" s="24"/>
      <c r="F125" s="24"/>
      <c r="G125" s="24"/>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199" t="inlineStr">
        <is>
          <t>VSD Frequency</t>
        </is>
      </c>
      <c r="J127" s="401" t="n"/>
      <c r="K127" s="66" t="n"/>
      <c r="L127" s="66" t="n"/>
    </row>
    <row r="128" ht="13.35" customHeight="1" s="162">
      <c r="B128" s="492"/>
      <c r="C128" s="492"/>
      <c r="D128" s="492"/>
      <c r="E128" s="492"/>
      <c r="F128" s="492"/>
      <c r="G128" s="492"/>
      <c r="H128" s="492"/>
      <c r="I128" s="199" t="inlineStr">
        <is>
          <t>OA Damper Position</t>
        </is>
      </c>
      <c r="J128" s="400" t="n"/>
      <c r="K128" s="401" t="n"/>
      <c r="L128" s="56"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RTU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sheave</t>
        </is>
      </c>
      <c r="J224" s="400" t="n"/>
      <c r="K224" s="24">
        <f>IF('{Equipment Data Entry}'!J9="","",'{Equipment Data Entry}'!J9)</f>
        <v/>
      </c>
      <c r="L224" s="21" t="inlineStr">
        <is>
          <t>Bore</t>
        </is>
      </c>
      <c r="M224" s="208"/>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pulley</t>
        </is>
      </c>
      <c r="J225" s="400" t="n"/>
      <c r="K225" s="24">
        <f>IF('{Equipment Data Entry}'!K9="","",'{Equipment Data Entry}'!K9)</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B229" s="199" t="inlineStr">
        <is>
          <t>Motor HP (nameplate)</t>
        </is>
      </c>
      <c r="C229" s="400"/>
      <c r="D229" s="401"/>
      <c r="E229" s="24"/>
      <c r="F229" s="24"/>
      <c r="G229" s="24"/>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199" t="inlineStr">
        <is>
          <t>VSD Frequency</t>
        </is>
      </c>
      <c r="J231" s="401" t="n"/>
      <c r="K231" s="66" t="n"/>
      <c r="L231" s="66" t="n"/>
    </row>
    <row r="232" ht="13.35" customHeight="1" s="162">
      <c r="B232" s="492"/>
      <c r="C232" s="492"/>
      <c r="D232" s="492"/>
      <c r="E232" s="492"/>
      <c r="F232" s="492"/>
      <c r="G232" s="492"/>
      <c r="H232" s="492"/>
      <c r="I232" s="199" t="inlineStr">
        <is>
          <t>OA Damper Position</t>
        </is>
      </c>
      <c r="J232" s="400" t="n"/>
      <c r="K232" s="401" t="n"/>
      <c r="L232" s="56"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RTU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sheave</t>
        </is>
      </c>
      <c r="J328" s="400" t="n"/>
      <c r="K328" s="24">
        <f>IF('{Equipment Data Entry}'!J10="","",'{Equipment Data Entry}'!J10)</f>
        <v/>
      </c>
      <c r="L328" s="21" t="inlineStr">
        <is>
          <t>Bore</t>
        </is>
      </c>
      <c r="M328" s="208"/>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pulley</t>
        </is>
      </c>
      <c r="J329" s="400" t="n"/>
      <c r="K329" s="24">
        <f>IF('{Equipment Data Entry}'!K10="","",'{Equipment Data Entry}'!K10)</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B333" s="199" t="inlineStr">
        <is>
          <t>Motor HP (nameplate)</t>
        </is>
      </c>
      <c r="C333" s="400"/>
      <c r="D333" s="401"/>
      <c r="E333" s="24"/>
      <c r="F333" s="24"/>
      <c r="G333" s="24"/>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199" t="inlineStr">
        <is>
          <t>VSD Frequency</t>
        </is>
      </c>
      <c r="J335" s="401" t="n"/>
      <c r="K335" s="66" t="n"/>
      <c r="L335" s="66" t="n"/>
    </row>
    <row r="336" ht="13.35" customHeight="1" s="162">
      <c r="B336" s="492"/>
      <c r="C336" s="492"/>
      <c r="D336" s="492"/>
      <c r="E336" s="492"/>
      <c r="F336" s="492"/>
      <c r="G336" s="492"/>
      <c r="H336" s="492"/>
      <c r="I336" s="199" t="inlineStr">
        <is>
          <t>OA Damper Position</t>
        </is>
      </c>
      <c r="J336" s="400" t="n"/>
      <c r="K336" s="401" t="n"/>
      <c r="L336" s="56"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RTU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sheave</t>
        </is>
      </c>
      <c r="J432" s="400" t="n"/>
      <c r="K432" s="24">
        <f>IF('{Equipment Data Entry}'!J11="","",'{Equipment Data Entry}'!J11)</f>
        <v/>
      </c>
      <c r="L432" s="21" t="inlineStr">
        <is>
          <t>Bore</t>
        </is>
      </c>
      <c r="M432" s="208"/>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pulley</t>
        </is>
      </c>
      <c r="J433" s="400" t="n"/>
      <c r="K433" s="24">
        <f>IF('{Equipment Data Entry}'!K11="","",'{Equipment Data Entry}'!K11)</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B437" s="199" t="inlineStr">
        <is>
          <t>Motor HP (nameplate)</t>
        </is>
      </c>
      <c r="C437" s="400"/>
      <c r="D437" s="401"/>
      <c r="E437" s="24"/>
      <c r="F437" s="24"/>
      <c r="G437" s="24"/>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199" t="inlineStr">
        <is>
          <t>VSD Frequency</t>
        </is>
      </c>
      <c r="J439" s="401" t="n"/>
      <c r="K439" s="66" t="n"/>
      <c r="L439" s="66" t="n"/>
    </row>
    <row r="440" ht="13.35" customHeight="1" s="162">
      <c r="B440" s="492"/>
      <c r="C440" s="492"/>
      <c r="D440" s="492"/>
      <c r="E440" s="492"/>
      <c r="F440" s="492"/>
      <c r="G440" s="492"/>
      <c r="H440" s="492"/>
      <c r="I440" s="199" t="inlineStr">
        <is>
          <t>OA Damper Position</t>
        </is>
      </c>
      <c r="J440" s="400" t="n"/>
      <c r="K440" s="401" t="n"/>
      <c r="L440" s="56"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RTU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sheave</t>
        </is>
      </c>
      <c r="J536" s="400" t="n"/>
      <c r="K536" s="24">
        <f>IF('{Equipment Data Entry}'!J12="","",'{Equipment Data Entry}'!J12)</f>
        <v/>
      </c>
      <c r="L536" s="21" t="inlineStr">
        <is>
          <t>Bore</t>
        </is>
      </c>
      <c r="M536" s="208"/>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pulley</t>
        </is>
      </c>
      <c r="J537" s="400" t="n"/>
      <c r="K537" s="24">
        <f>IF('{Equipment Data Entry}'!K12="","",'{Equipment Data Entry}'!K12)</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B541" s="199" t="inlineStr">
        <is>
          <t>Motor HP (nameplate)</t>
        </is>
      </c>
      <c r="C541" s="400"/>
      <c r="D541" s="401"/>
      <c r="E541" s="24"/>
      <c r="F541" s="24"/>
      <c r="G541" s="24"/>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199" t="inlineStr">
        <is>
          <t>VSD Frequency</t>
        </is>
      </c>
      <c r="J543" s="401" t="n"/>
      <c r="K543" s="66" t="n"/>
      <c r="L543" s="66" t="n"/>
    </row>
    <row r="544" ht="13.35" customHeight="1" s="162">
      <c r="B544" s="492"/>
      <c r="C544" s="492"/>
      <c r="D544" s="492"/>
      <c r="E544" s="492"/>
      <c r="F544" s="492"/>
      <c r="G544" s="492"/>
      <c r="H544" s="492"/>
      <c r="I544" s="199" t="inlineStr">
        <is>
          <t>OA Damper Position</t>
        </is>
      </c>
      <c r="J544" s="400" t="n"/>
      <c r="K544" s="401" t="n"/>
      <c r="L544" s="56"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RTU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sheave</t>
        </is>
      </c>
      <c r="J640" s="400" t="n"/>
      <c r="K640" s="24">
        <f>IF('{Equipment Data Entry}'!J13="","",'{Equipment Data Entry}'!J13)</f>
        <v/>
      </c>
      <c r="L640" s="21" t="inlineStr">
        <is>
          <t>Bore</t>
        </is>
      </c>
      <c r="M640" s="208"/>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pulley</t>
        </is>
      </c>
      <c r="J641" s="400" t="n"/>
      <c r="K641" s="24">
        <f>IF('{Equipment Data Entry}'!K13="","",'{Equipment Data Entry}'!K13)</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B645" s="199" t="inlineStr">
        <is>
          <t>Motor HP (nameplate)</t>
        </is>
      </c>
      <c r="C645" s="400"/>
      <c r="D645" s="401"/>
      <c r="E645" s="24"/>
      <c r="F645" s="24"/>
      <c r="G645" s="24"/>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199" t="inlineStr">
        <is>
          <t>VSD Frequency</t>
        </is>
      </c>
      <c r="J647" s="401" t="n"/>
      <c r="K647" s="66" t="n"/>
      <c r="L647" s="66" t="n"/>
    </row>
    <row r="648" ht="13.35" customHeight="1" s="162">
      <c r="B648" s="492"/>
      <c r="C648" s="492"/>
      <c r="D648" s="492"/>
      <c r="E648" s="492"/>
      <c r="F648" s="492"/>
      <c r="G648" s="492"/>
      <c r="H648" s="492"/>
      <c r="I648" s="199" t="inlineStr">
        <is>
          <t>OA Damper Position</t>
        </is>
      </c>
      <c r="J648" s="400" t="n"/>
      <c r="K648" s="401" t="n"/>
      <c r="L648" s="56"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RTU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sheave</t>
        </is>
      </c>
      <c r="J744" s="400" t="n"/>
      <c r="K744" s="24">
        <f>IF('{Equipment Data Entry}'!J14="","",'{Equipment Data Entry}'!J14)</f>
        <v/>
      </c>
      <c r="L744" s="21" t="inlineStr">
        <is>
          <t>Bore</t>
        </is>
      </c>
      <c r="M744" s="208"/>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pulley</t>
        </is>
      </c>
      <c r="J745" s="400" t="n"/>
      <c r="K745" s="24">
        <f>IF('{Equipment Data Entry}'!K14="","",'{Equipment Data Entry}'!K14)</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B749" s="199" t="inlineStr">
        <is>
          <t>Motor HP (nameplate)</t>
        </is>
      </c>
      <c r="C749" s="400"/>
      <c r="D749" s="401"/>
      <c r="E749" s="24"/>
      <c r="F749" s="24"/>
      <c r="G749" s="24"/>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199" t="inlineStr">
        <is>
          <t>VSD Frequency</t>
        </is>
      </c>
      <c r="J751" s="401" t="n"/>
      <c r="K751" s="66" t="n"/>
      <c r="L751" s="66" t="n"/>
    </row>
    <row r="752" ht="13.35" customHeight="1" s="162">
      <c r="B752" s="492"/>
      <c r="C752" s="492"/>
      <c r="D752" s="492"/>
      <c r="E752" s="492"/>
      <c r="F752" s="492"/>
      <c r="G752" s="492"/>
      <c r="H752" s="492"/>
      <c r="I752" s="199" t="inlineStr">
        <is>
          <t>OA Damper Position</t>
        </is>
      </c>
      <c r="J752" s="400" t="n"/>
      <c r="K752" s="401" t="n"/>
      <c r="L752" s="56"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RTU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sheave</t>
        </is>
      </c>
      <c r="J848" s="400" t="n"/>
      <c r="K848" s="24">
        <f>IF('{Equipment Data Entry}'!J15="","",'{Equipment Data Entry}'!J15)</f>
        <v/>
      </c>
      <c r="L848" s="21" t="inlineStr">
        <is>
          <t>Bore</t>
        </is>
      </c>
      <c r="M848" s="208"/>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pulley</t>
        </is>
      </c>
      <c r="J849" s="400" t="n"/>
      <c r="K849" s="24">
        <f>IF('{Equipment Data Entry}'!K15="","",'{Equipment Data Entry}'!K15)</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B853" s="199" t="inlineStr">
        <is>
          <t>Motor HP (nameplate)</t>
        </is>
      </c>
      <c r="C853" s="400"/>
      <c r="D853" s="401"/>
      <c r="E853" s="24"/>
      <c r="F853" s="24"/>
      <c r="G853" s="24"/>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199" t="inlineStr">
        <is>
          <t>VSD Frequency</t>
        </is>
      </c>
      <c r="J855" s="401" t="n"/>
      <c r="K855" s="66" t="n"/>
      <c r="L855" s="66" t="n"/>
    </row>
    <row r="856" ht="13.35" customHeight="1" s="162">
      <c r="B856" s="492"/>
      <c r="C856" s="492"/>
      <c r="D856" s="492"/>
      <c r="E856" s="492"/>
      <c r="F856" s="492"/>
      <c r="G856" s="492"/>
      <c r="H856" s="492"/>
      <c r="I856" s="199" t="inlineStr">
        <is>
          <t>OA Damper Position</t>
        </is>
      </c>
      <c r="J856" s="400" t="n"/>
      <c r="K856" s="401" t="n"/>
      <c r="L856" s="56"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RTU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sheave</t>
        </is>
      </c>
      <c r="J952" s="400" t="n"/>
      <c r="K952" s="24">
        <f>IF('{Equipment Data Entry}'!J16="","",'{Equipment Data Entry}'!J16)</f>
        <v/>
      </c>
      <c r="L952" s="21" t="inlineStr">
        <is>
          <t>Bore</t>
        </is>
      </c>
      <c r="M952" s="208"/>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pulley</t>
        </is>
      </c>
      <c r="J953" s="400" t="n"/>
      <c r="K953" s="24">
        <f>IF('{Equipment Data Entry}'!K16="","",'{Equipment Data Entry}'!K16)</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B957" s="199" t="inlineStr">
        <is>
          <t>Motor HP (nameplate)</t>
        </is>
      </c>
      <c r="C957" s="400"/>
      <c r="D957" s="401"/>
      <c r="E957" s="24"/>
      <c r="F957" s="24"/>
      <c r="G957" s="24"/>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199" t="inlineStr">
        <is>
          <t>VSD Frequency</t>
        </is>
      </c>
      <c r="J959" s="401" t="n"/>
      <c r="K959" s="66" t="n"/>
      <c r="L959" s="66" t="n"/>
    </row>
    <row r="960" ht="13.35" customHeight="1" s="162">
      <c r="B960" s="492"/>
      <c r="C960" s="492"/>
      <c r="D960" s="492"/>
      <c r="E960" s="492"/>
      <c r="F960" s="492"/>
      <c r="G960" s="492"/>
      <c r="H960" s="492"/>
      <c r="I960" s="199" t="inlineStr">
        <is>
          <t>OA Damper Position</t>
        </is>
      </c>
      <c r="J960" s="400" t="n"/>
      <c r="K960" s="401" t="n"/>
      <c r="L960" s="56"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RTU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sheave</t>
        </is>
      </c>
      <c r="J1056" s="400" t="n"/>
      <c r="K1056" s="24">
        <f>IF('{Equipment Data Entry}'!J17="","",'{Equipment Data Entry}'!J17)</f>
        <v/>
      </c>
      <c r="L1056" s="21" t="inlineStr">
        <is>
          <t>Bore</t>
        </is>
      </c>
      <c r="M1056" s="208"/>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pulley</t>
        </is>
      </c>
      <c r="J1057" s="400" t="n"/>
      <c r="K1057" s="24">
        <f>IF('{Equipment Data Entry}'!K17="","",'{Equipment Data Entry}'!K17)</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B1061" s="199" t="inlineStr">
        <is>
          <t>Motor HP (nameplate)</t>
        </is>
      </c>
      <c r="C1061" s="400"/>
      <c r="D1061" s="401"/>
      <c r="E1061" s="24"/>
      <c r="F1061" s="24"/>
      <c r="G1061" s="24"/>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199" t="inlineStr">
        <is>
          <t>VSD Frequency</t>
        </is>
      </c>
      <c r="J1063" s="401" t="n"/>
      <c r="K1063" s="66" t="n"/>
      <c r="L1063" s="66" t="n"/>
    </row>
    <row r="1064" ht="13.35" customHeight="1" s="162">
      <c r="B1064" s="492"/>
      <c r="C1064" s="492"/>
      <c r="D1064" s="492"/>
      <c r="E1064" s="492"/>
      <c r="F1064" s="492"/>
      <c r="G1064" s="492"/>
      <c r="H1064" s="492"/>
      <c r="I1064" s="199" t="inlineStr">
        <is>
          <t>OA Damper Position</t>
        </is>
      </c>
      <c r="J1064" s="400" t="n"/>
      <c r="K1064" s="401" t="n"/>
      <c r="L1064" s="56"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RTU</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sheave</t>
        </is>
      </c>
      <c r="J1160" s="400" t="n"/>
      <c r="K1160" s="24">
        <f>IF('{Equipment Data Entry}'!J18="","",'{Equipment Data Entry}'!J18)</f>
        <v/>
      </c>
      <c r="L1160" s="21" t="inlineStr">
        <is>
          <t>Bore</t>
        </is>
      </c>
      <c r="M1160" s="208"/>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pulley</t>
        </is>
      </c>
      <c r="J1161" s="400" t="n"/>
      <c r="K1161" s="24">
        <f>IF('{Equipment Data Entry}'!K18="","",'{Equipment Data Entry}'!K18)</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B1165" s="199" t="inlineStr">
        <is>
          <t>Motor HP (nameplate)</t>
        </is>
      </c>
      <c r="C1165" s="400"/>
      <c r="D1165" s="401"/>
      <c r="E1165" s="24"/>
      <c r="F1165" s="24"/>
      <c r="G1165" s="24"/>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199" t="inlineStr">
        <is>
          <t>VSD Frequency</t>
        </is>
      </c>
      <c r="J1167" s="401" t="n"/>
      <c r="K1167" s="66" t="n"/>
      <c r="L1167" s="66" t="n"/>
    </row>
    <row r="1168" ht="13.35" customHeight="1" s="162">
      <c r="B1168" s="492"/>
      <c r="C1168" s="492"/>
      <c r="D1168" s="492"/>
      <c r="E1168" s="492"/>
      <c r="F1168" s="492"/>
      <c r="G1168" s="492"/>
      <c r="H1168" s="492"/>
      <c r="I1168" s="199" t="inlineStr">
        <is>
          <t>OA Damper Position</t>
        </is>
      </c>
      <c r="J1168" s="400" t="n"/>
      <c r="K1168" s="401" t="n"/>
      <c r="L1168" s="56"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RTU</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sheave</t>
        </is>
      </c>
      <c r="J1264" s="400" t="n"/>
      <c r="K1264" s="24">
        <f>IF('{Equipment Data Entry}'!J19="","",'{Equipment Data Entry}'!J19)</f>
        <v/>
      </c>
      <c r="L1264" s="21" t="inlineStr">
        <is>
          <t>Bore</t>
        </is>
      </c>
      <c r="M1264" s="208"/>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pulley</t>
        </is>
      </c>
      <c r="J1265" s="400" t="n"/>
      <c r="K1265" s="24">
        <f>IF('{Equipment Data Entry}'!K19="","",'{Equipment Data Entry}'!K19)</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B1269" s="199" t="inlineStr">
        <is>
          <t>Motor HP (nameplate)</t>
        </is>
      </c>
      <c r="C1269" s="400"/>
      <c r="D1269" s="401"/>
      <c r="E1269" s="24"/>
      <c r="F1269" s="24"/>
      <c r="G1269" s="24"/>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199" t="inlineStr">
        <is>
          <t>VSD Frequency</t>
        </is>
      </c>
      <c r="J1271" s="401" t="n"/>
      <c r="K1271" s="66" t="n"/>
      <c r="L1271" s="66" t="n"/>
    </row>
    <row r="1272" ht="13.35" customHeight="1" s="162">
      <c r="B1272" s="492"/>
      <c r="C1272" s="492"/>
      <c r="D1272" s="492"/>
      <c r="E1272" s="492"/>
      <c r="F1272" s="492"/>
      <c r="G1272" s="492"/>
      <c r="H1272" s="492"/>
      <c r="I1272" s="199" t="inlineStr">
        <is>
          <t>OA Damper Position</t>
        </is>
      </c>
      <c r="J1272" s="400" t="n"/>
      <c r="K1272" s="401" t="n"/>
      <c r="L1272" s="56"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RTU</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sheave</t>
        </is>
      </c>
      <c r="J1368" s="400" t="n"/>
      <c r="K1368" s="24">
        <f>IF('{Equipment Data Entry}'!J20="","",'{Equipment Data Entry}'!J20)</f>
        <v/>
      </c>
      <c r="L1368" s="21" t="inlineStr">
        <is>
          <t>Bore</t>
        </is>
      </c>
      <c r="M1368" s="208"/>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pulley</t>
        </is>
      </c>
      <c r="J1369" s="400" t="n"/>
      <c r="K1369" s="24">
        <f>IF('{Equipment Data Entry}'!K20="","",'{Equipment Data Entry}'!K20)</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B1373" s="199" t="inlineStr">
        <is>
          <t>Motor HP (nameplate)</t>
        </is>
      </c>
      <c r="C1373" s="400"/>
      <c r="D1373" s="401"/>
      <c r="E1373" s="24"/>
      <c r="F1373" s="24"/>
      <c r="G1373" s="24"/>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199" t="inlineStr">
        <is>
          <t>VSD Frequency</t>
        </is>
      </c>
      <c r="J1375" s="401" t="n"/>
      <c r="K1375" s="66" t="n"/>
      <c r="L1375" s="66" t="n"/>
    </row>
    <row r="1376" ht="13.35" customHeight="1" s="162">
      <c r="B1376" s="492"/>
      <c r="C1376" s="492"/>
      <c r="D1376" s="492"/>
      <c r="E1376" s="492"/>
      <c r="F1376" s="492"/>
      <c r="G1376" s="492"/>
      <c r="H1376" s="492"/>
      <c r="I1376" s="199" t="inlineStr">
        <is>
          <t>OA Damper Position</t>
        </is>
      </c>
      <c r="J1376" s="400" t="n"/>
      <c r="K1376" s="401" t="n"/>
      <c r="L1376" s="56"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RTU</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sheave</t>
        </is>
      </c>
      <c r="J1472" s="400" t="n"/>
      <c r="K1472" s="24">
        <f>IF('{Equipment Data Entry}'!J21="","",'{Equipment Data Entry}'!J21)</f>
        <v/>
      </c>
      <c r="L1472" s="21" t="inlineStr">
        <is>
          <t>Bore</t>
        </is>
      </c>
      <c r="M1472" s="208"/>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pulley</t>
        </is>
      </c>
      <c r="J1473" s="400" t="n"/>
      <c r="K1473" s="24">
        <f>IF('{Equipment Data Entry}'!K21="","",'{Equipment Data Entry}'!K21)</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B1477" s="199" t="inlineStr">
        <is>
          <t>Motor HP (nameplate)</t>
        </is>
      </c>
      <c r="C1477" s="400"/>
      <c r="D1477" s="401"/>
      <c r="E1477" s="24"/>
      <c r="F1477" s="24"/>
      <c r="G1477" s="24"/>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199" t="inlineStr">
        <is>
          <t>VSD Frequency</t>
        </is>
      </c>
      <c r="J1479" s="401" t="n"/>
      <c r="K1479" s="66" t="n"/>
      <c r="L1479" s="66" t="n"/>
    </row>
    <row r="1480" ht="13.35" customHeight="1" s="162">
      <c r="B1480" s="492"/>
      <c r="C1480" s="492"/>
      <c r="D1480" s="492"/>
      <c r="E1480" s="492"/>
      <c r="F1480" s="492"/>
      <c r="G1480" s="492"/>
      <c r="H1480" s="492"/>
      <c r="I1480" s="199" t="inlineStr">
        <is>
          <t>OA Damper Position</t>
        </is>
      </c>
      <c r="J1480" s="400" t="n"/>
      <c r="K1480" s="401" t="n"/>
      <c r="L1480" s="56"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RTU</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sheave</t>
        </is>
      </c>
      <c r="J1576" s="400" t="n"/>
      <c r="K1576" s="24">
        <f>IF('{Equipment Data Entry}'!J22="","",'{Equipment Data Entry}'!J22)</f>
        <v/>
      </c>
      <c r="L1576" s="21" t="inlineStr">
        <is>
          <t>Bore</t>
        </is>
      </c>
      <c r="M1576" s="208"/>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pulley</t>
        </is>
      </c>
      <c r="J1577" s="400" t="n"/>
      <c r="K1577" s="24">
        <f>IF('{Equipment Data Entry}'!K22="","",'{Equipment Data Entry}'!K22)</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B1581" s="199" t="inlineStr">
        <is>
          <t>Motor HP (nameplate)</t>
        </is>
      </c>
      <c r="C1581" s="400"/>
      <c r="D1581" s="401"/>
      <c r="E1581" s="24"/>
      <c r="F1581" s="24"/>
      <c r="G1581" s="24"/>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199" t="inlineStr">
        <is>
          <t>VSD Frequency</t>
        </is>
      </c>
      <c r="J1583" s="401" t="n"/>
      <c r="K1583" s="66" t="n"/>
      <c r="L1583" s="66" t="n"/>
    </row>
    <row r="1584" ht="13.35" customHeight="1" s="162">
      <c r="B1584" s="492"/>
      <c r="C1584" s="492"/>
      <c r="D1584" s="492"/>
      <c r="E1584" s="492"/>
      <c r="F1584" s="492"/>
      <c r="G1584" s="492"/>
      <c r="H1584" s="492"/>
      <c r="I1584" s="199" t="inlineStr">
        <is>
          <t>OA Damper Position</t>
        </is>
      </c>
      <c r="J1584" s="400" t="n"/>
      <c r="K1584" s="401" t="n"/>
      <c r="L1584" s="56"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RTU</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sheave</t>
        </is>
      </c>
      <c r="J1680" s="400" t="n"/>
      <c r="K1680" s="24">
        <f>IF('{Equipment Data Entry}'!J23="","",'{Equipment Data Entry}'!J23)</f>
        <v/>
      </c>
      <c r="L1680" s="21" t="inlineStr">
        <is>
          <t>Bore</t>
        </is>
      </c>
      <c r="M1680" s="208"/>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pulley</t>
        </is>
      </c>
      <c r="J1681" s="400" t="n"/>
      <c r="K1681" s="24">
        <f>IF('{Equipment Data Entry}'!K23="","",'{Equipment Data Entry}'!K23)</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B1685" s="199" t="inlineStr">
        <is>
          <t>Motor HP (nameplate)</t>
        </is>
      </c>
      <c r="C1685" s="400"/>
      <c r="D1685" s="401"/>
      <c r="E1685" s="24"/>
      <c r="F1685" s="24"/>
      <c r="G1685" s="24"/>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199" t="inlineStr">
        <is>
          <t>VSD Frequency</t>
        </is>
      </c>
      <c r="J1687" s="401" t="n"/>
      <c r="K1687" s="66" t="n"/>
      <c r="L1687" s="66" t="n"/>
    </row>
    <row r="1688" ht="13.35" customHeight="1" s="162">
      <c r="B1688" s="492"/>
      <c r="C1688" s="492"/>
      <c r="D1688" s="492"/>
      <c r="E1688" s="492"/>
      <c r="F1688" s="492"/>
      <c r="G1688" s="492"/>
      <c r="H1688" s="492"/>
      <c r="I1688" s="199" t="inlineStr">
        <is>
          <t>OA Damper Position</t>
        </is>
      </c>
      <c r="J1688" s="400" t="n"/>
      <c r="K1688" s="401" t="n"/>
      <c r="L1688" s="56"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RTU</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sheave</t>
        </is>
      </c>
      <c r="J1784" s="400" t="n"/>
      <c r="K1784" s="24">
        <f>IF('{Equipment Data Entry}'!J24="","",'{Equipment Data Entry}'!J24)</f>
        <v/>
      </c>
      <c r="L1784" s="21" t="inlineStr">
        <is>
          <t>Bore</t>
        </is>
      </c>
      <c r="M1784" s="208"/>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pulley</t>
        </is>
      </c>
      <c r="J1785" s="400" t="n"/>
      <c r="K1785" s="24">
        <f>IF('{Equipment Data Entry}'!K24="","",'{Equipment Data Entry}'!K24)</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B1789" s="199" t="inlineStr">
        <is>
          <t>Motor HP (nameplate)</t>
        </is>
      </c>
      <c r="C1789" s="400"/>
      <c r="D1789" s="401"/>
      <c r="E1789" s="24"/>
      <c r="F1789" s="24"/>
      <c r="G1789" s="24"/>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199" t="inlineStr">
        <is>
          <t>VSD Frequency</t>
        </is>
      </c>
      <c r="J1791" s="401" t="n"/>
      <c r="K1791" s="66" t="n"/>
      <c r="L1791" s="66" t="n"/>
    </row>
    <row r="1792" ht="13.35" customHeight="1" s="162">
      <c r="B1792" s="492"/>
      <c r="C1792" s="492"/>
      <c r="D1792" s="492"/>
      <c r="E1792" s="492"/>
      <c r="F1792" s="492"/>
      <c r="G1792" s="492"/>
      <c r="H1792" s="492"/>
      <c r="I1792" s="199" t="inlineStr">
        <is>
          <t>OA Damper Position</t>
        </is>
      </c>
      <c r="J1792" s="400" t="n"/>
      <c r="K1792" s="401" t="n"/>
      <c r="L1792" s="56"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RTU</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sheave</t>
        </is>
      </c>
      <c r="J1888" s="400" t="n"/>
      <c r="K1888" s="24">
        <f>IF('{Equipment Data Entry}'!J25="","",'{Equipment Data Entry}'!J25)</f>
        <v/>
      </c>
      <c r="L1888" s="21" t="inlineStr">
        <is>
          <t>Bore</t>
        </is>
      </c>
      <c r="M1888" s="208"/>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pulley</t>
        </is>
      </c>
      <c r="J1889" s="400" t="n"/>
      <c r="K1889" s="24">
        <f>IF('{Equipment Data Entry}'!K25="","",'{Equipment Data Entry}'!K25)</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B1893" s="199" t="inlineStr">
        <is>
          <t>Motor HP (nameplate)</t>
        </is>
      </c>
      <c r="C1893" s="400"/>
      <c r="D1893" s="401"/>
      <c r="E1893" s="24"/>
      <c r="F1893" s="24"/>
      <c r="G1893" s="24"/>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199" t="inlineStr">
        <is>
          <t>VSD Frequency</t>
        </is>
      </c>
      <c r="J1895" s="401" t="n"/>
      <c r="K1895" s="66" t="n"/>
      <c r="L1895" s="66" t="n"/>
    </row>
    <row r="1896" ht="13.35" customHeight="1" s="162">
      <c r="B1896" s="492"/>
      <c r="C1896" s="492"/>
      <c r="D1896" s="492"/>
      <c r="E1896" s="492"/>
      <c r="F1896" s="492"/>
      <c r="G1896" s="492"/>
      <c r="H1896" s="492"/>
      <c r="I1896" s="199" t="inlineStr">
        <is>
          <t>OA Damper Position</t>
        </is>
      </c>
      <c r="J1896" s="400" t="n"/>
      <c r="K1896" s="401" t="n"/>
      <c r="L1896" s="56"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RTU</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sheave</t>
        </is>
      </c>
      <c r="J1992" s="400" t="n"/>
      <c r="K1992" s="24">
        <f>IF('{Equipment Data Entry}'!J26="","",'{Equipment Data Entry}'!J26)</f>
        <v/>
      </c>
      <c r="L1992" s="21" t="inlineStr">
        <is>
          <t>Bore</t>
        </is>
      </c>
      <c r="M1992" s="208"/>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pulley</t>
        </is>
      </c>
      <c r="J1993" s="400" t="n"/>
      <c r="K1993" s="24">
        <f>IF('{Equipment Data Entry}'!K26="","",'{Equipment Data Entry}'!K26)</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B1997" s="199" t="inlineStr">
        <is>
          <t>Motor HP (nameplate)</t>
        </is>
      </c>
      <c r="C1997" s="400"/>
      <c r="D1997" s="401"/>
      <c r="E1997" s="24"/>
      <c r="F1997" s="24"/>
      <c r="G1997" s="24"/>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199" t="inlineStr">
        <is>
          <t>VSD Frequency</t>
        </is>
      </c>
      <c r="J1999" s="401" t="n"/>
      <c r="K1999" s="66" t="n"/>
      <c r="L1999" s="66" t="n"/>
    </row>
    <row r="2000" ht="13.35" customHeight="1" s="162">
      <c r="B2000" s="492"/>
      <c r="C2000" s="492"/>
      <c r="D2000" s="492"/>
      <c r="E2000" s="492"/>
      <c r="F2000" s="492"/>
      <c r="G2000" s="492"/>
      <c r="H2000" s="492"/>
      <c r="I2000" s="199" t="inlineStr">
        <is>
          <t>OA Damper Position</t>
        </is>
      </c>
      <c r="J2000" s="400" t="n"/>
      <c r="K2000" s="401" t="n"/>
      <c r="L2000" s="56"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RTU</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sheave</t>
        </is>
      </c>
      <c r="J2096" s="400" t="n"/>
      <c r="K2096" s="24">
        <f>IF('{Equipment Data Entry}'!J27="","",'{Equipment Data Entry}'!J27)</f>
        <v/>
      </c>
      <c r="L2096" s="21" t="inlineStr">
        <is>
          <t>Bore</t>
        </is>
      </c>
      <c r="M2096" s="208"/>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pulley</t>
        </is>
      </c>
      <c r="J2097" s="400" t="n"/>
      <c r="K2097" s="24">
        <f>IF('{Equipment Data Entry}'!K27="","",'{Equipment Data Entry}'!K27)</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B2101" s="199" t="inlineStr">
        <is>
          <t>Motor HP (nameplate)</t>
        </is>
      </c>
      <c r="C2101" s="400"/>
      <c r="D2101" s="401"/>
      <c r="E2101" s="24"/>
      <c r="F2101" s="24"/>
      <c r="G2101" s="24"/>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199" t="inlineStr">
        <is>
          <t>VSD Frequency</t>
        </is>
      </c>
      <c r="J2103" s="401" t="n"/>
      <c r="K2103" s="66" t="n"/>
      <c r="L2103" s="66" t="n"/>
    </row>
    <row r="2104" ht="13.35" customHeight="1" s="162">
      <c r="B2104" s="492"/>
      <c r="C2104" s="492"/>
      <c r="D2104" s="492"/>
      <c r="E2104" s="492"/>
      <c r="F2104" s="492"/>
      <c r="G2104" s="492"/>
      <c r="H2104" s="492"/>
      <c r="I2104" s="199" t="inlineStr">
        <is>
          <t>OA Damper Position</t>
        </is>
      </c>
      <c r="J2104" s="400" t="n"/>
      <c r="K2104" s="401" t="n"/>
      <c r="L2104" s="56"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RTU</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sheave</t>
        </is>
      </c>
      <c r="J2200" s="400" t="n"/>
      <c r="K2200" s="24">
        <f>IF('{Equipment Data Entry}'!J28="","",'{Equipment Data Entry}'!J28)</f>
        <v/>
      </c>
      <c r="L2200" s="21" t="inlineStr">
        <is>
          <t>Bore</t>
        </is>
      </c>
      <c r="M2200" s="208"/>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pulley</t>
        </is>
      </c>
      <c r="J2201" s="400" t="n"/>
      <c r="K2201" s="24">
        <f>IF('{Equipment Data Entry}'!K28="","",'{Equipment Data Entry}'!K28)</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B2205" s="199" t="inlineStr">
        <is>
          <t>Motor HP (nameplate)</t>
        </is>
      </c>
      <c r="C2205" s="400"/>
      <c r="D2205" s="401"/>
      <c r="E2205" s="24"/>
      <c r="F2205" s="24"/>
      <c r="G2205" s="24"/>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199" t="inlineStr">
        <is>
          <t>VSD Frequency</t>
        </is>
      </c>
      <c r="J2207" s="401" t="n"/>
      <c r="K2207" s="66" t="n"/>
      <c r="L2207" s="66" t="n"/>
    </row>
    <row r="2208" ht="13.35" customHeight="1" s="162">
      <c r="B2208" s="492"/>
      <c r="C2208" s="492"/>
      <c r="D2208" s="492"/>
      <c r="E2208" s="492"/>
      <c r="F2208" s="492"/>
      <c r="G2208" s="492"/>
      <c r="H2208" s="492"/>
      <c r="I2208" s="199" t="inlineStr">
        <is>
          <t>OA Damper Position</t>
        </is>
      </c>
      <c r="J2208" s="400" t="n"/>
      <c r="K2208" s="401" t="n"/>
      <c r="L2208" s="56"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RTU</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sheave</t>
        </is>
      </c>
      <c r="J2304" s="400" t="n"/>
      <c r="K2304" s="24">
        <f>IF('{Equipment Data Entry}'!J29="","",'{Equipment Data Entry}'!J29)</f>
        <v/>
      </c>
      <c r="L2304" s="21" t="inlineStr">
        <is>
          <t>Bore</t>
        </is>
      </c>
      <c r="M2304" s="208"/>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pulley</t>
        </is>
      </c>
      <c r="J2305" s="400" t="n"/>
      <c r="K2305" s="24">
        <f>IF('{Equipment Data Entry}'!K29="","",'{Equipment Data Entry}'!K29)</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B2309" s="199" t="inlineStr">
        <is>
          <t>Motor HP (nameplate)</t>
        </is>
      </c>
      <c r="C2309" s="400"/>
      <c r="D2309" s="401"/>
      <c r="E2309" s="24"/>
      <c r="F2309" s="24"/>
      <c r="G2309" s="24"/>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199" t="inlineStr">
        <is>
          <t>VSD Frequency</t>
        </is>
      </c>
      <c r="J2311" s="401" t="n"/>
      <c r="K2311" s="66" t="n"/>
      <c r="L2311" s="66" t="n"/>
    </row>
    <row r="2312" ht="13.35" customHeight="1" s="162">
      <c r="B2312" s="492"/>
      <c r="C2312" s="492"/>
      <c r="D2312" s="492"/>
      <c r="E2312" s="492"/>
      <c r="F2312" s="492"/>
      <c r="G2312" s="492"/>
      <c r="H2312" s="492"/>
      <c r="I2312" s="199" t="inlineStr">
        <is>
          <t>OA Damper Position</t>
        </is>
      </c>
      <c r="J2312" s="400" t="n"/>
      <c r="K2312" s="401" t="n"/>
      <c r="L2312" s="56"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RTU</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sheave</t>
        </is>
      </c>
      <c r="J2408" s="400" t="n"/>
      <c r="K2408" s="24">
        <f>IF('{Equipment Data Entry}'!J30="","",'{Equipment Data Entry}'!J30)</f>
        <v/>
      </c>
      <c r="L2408" s="21" t="inlineStr">
        <is>
          <t>Bore</t>
        </is>
      </c>
      <c r="M2408" s="208"/>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pulley</t>
        </is>
      </c>
      <c r="J2409" s="400" t="n"/>
      <c r="K2409" s="24">
        <f>IF('{Equipment Data Entry}'!K30="","",'{Equipment Data Entry}'!K30)</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B2413" s="199" t="inlineStr">
        <is>
          <t>Motor HP (nameplate)</t>
        </is>
      </c>
      <c r="C2413" s="400"/>
      <c r="D2413" s="401"/>
      <c r="E2413" s="24"/>
      <c r="F2413" s="24"/>
      <c r="G2413" s="24"/>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199" t="inlineStr">
        <is>
          <t>VSD Frequency</t>
        </is>
      </c>
      <c r="J2415" s="401" t="n"/>
      <c r="K2415" s="66" t="n"/>
      <c r="L2415" s="66" t="n"/>
    </row>
    <row r="2416" ht="13.35" customHeight="1" s="162">
      <c r="B2416" s="492"/>
      <c r="C2416" s="492"/>
      <c r="D2416" s="492"/>
      <c r="E2416" s="492"/>
      <c r="F2416" s="492"/>
      <c r="G2416" s="492"/>
      <c r="H2416" s="492"/>
      <c r="I2416" s="199" t="inlineStr">
        <is>
          <t>OA Damper Position</t>
        </is>
      </c>
      <c r="J2416" s="400" t="n"/>
      <c r="K2416" s="401" t="n"/>
      <c r="L2416" s="56"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RTU</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sheave</t>
        </is>
      </c>
      <c r="J2512" s="400" t="n"/>
      <c r="K2512" s="24">
        <f>IF('{Equipment Data Entry}'!J31="","",'{Equipment Data Entry}'!J31)</f>
        <v/>
      </c>
      <c r="L2512" s="21" t="inlineStr">
        <is>
          <t>Bore</t>
        </is>
      </c>
      <c r="M2512" s="208"/>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pulley</t>
        </is>
      </c>
      <c r="J2513" s="400" t="n"/>
      <c r="K2513" s="24">
        <f>IF('{Equipment Data Entry}'!K31="","",'{Equipment Data Entry}'!K31)</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B2517" s="199" t="inlineStr">
        <is>
          <t>Motor HP (nameplate)</t>
        </is>
      </c>
      <c r="C2517" s="400"/>
      <c r="D2517" s="401"/>
      <c r="E2517" s="24"/>
      <c r="F2517" s="24"/>
      <c r="G2517" s="24"/>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199" t="inlineStr">
        <is>
          <t>VSD Frequency</t>
        </is>
      </c>
      <c r="J2519" s="401" t="n"/>
      <c r="K2519" s="66" t="n"/>
      <c r="L2519" s="66" t="n"/>
    </row>
    <row r="2520" ht="13.35" customHeight="1" s="162">
      <c r="B2520" s="492"/>
      <c r="C2520" s="492"/>
      <c r="D2520" s="492"/>
      <c r="E2520" s="492"/>
      <c r="F2520" s="492"/>
      <c r="G2520" s="492"/>
      <c r="H2520" s="492"/>
      <c r="I2520" s="199" t="inlineStr">
        <is>
          <t>OA Damper Position</t>
        </is>
      </c>
      <c r="J2520" s="400" t="n"/>
      <c r="K2520" s="401" t="n"/>
      <c r="L2520" s="56"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RTU</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sheave</t>
        </is>
      </c>
      <c r="J2616" s="400" t="n"/>
      <c r="K2616" s="24">
        <f>IF('{Equipment Data Entry}'!J32="","",'{Equipment Data Entry}'!J32)</f>
        <v/>
      </c>
      <c r="L2616" s="21" t="inlineStr">
        <is>
          <t>Bore</t>
        </is>
      </c>
      <c r="M2616" s="208"/>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pulley</t>
        </is>
      </c>
      <c r="J2617" s="400" t="n"/>
      <c r="K2617" s="24">
        <f>IF('{Equipment Data Entry}'!K32="","",'{Equipment Data Entry}'!K32)</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B2621" s="199" t="inlineStr">
        <is>
          <t>Motor HP (nameplate)</t>
        </is>
      </c>
      <c r="C2621" s="400"/>
      <c r="D2621" s="401"/>
      <c r="E2621" s="24"/>
      <c r="F2621" s="24"/>
      <c r="G2621" s="24"/>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199" t="inlineStr">
        <is>
          <t>VSD Frequency</t>
        </is>
      </c>
      <c r="J2623" s="401" t="n"/>
      <c r="K2623" s="66" t="n"/>
      <c r="L2623" s="66" t="n"/>
    </row>
    <row r="2624" ht="13.35" customHeight="1" s="162">
      <c r="B2624" s="492"/>
      <c r="C2624" s="492"/>
      <c r="D2624" s="492"/>
      <c r="E2624" s="492"/>
      <c r="F2624" s="492"/>
      <c r="G2624" s="492"/>
      <c r="H2624" s="492"/>
      <c r="I2624" s="199" t="inlineStr">
        <is>
          <t>OA Damper Position</t>
        </is>
      </c>
      <c r="J2624" s="400" t="n"/>
      <c r="K2624" s="401" t="n"/>
      <c r="L2624" s="56"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RTU</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sheave</t>
        </is>
      </c>
      <c r="J2720" s="400" t="n"/>
      <c r="K2720" s="24">
        <f>IF('{Equipment Data Entry}'!J33="","",'{Equipment Data Entry}'!J33)</f>
        <v/>
      </c>
      <c r="L2720" s="21" t="inlineStr">
        <is>
          <t>Bore</t>
        </is>
      </c>
      <c r="M2720" s="208"/>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pulley</t>
        </is>
      </c>
      <c r="J2721" s="400" t="n"/>
      <c r="K2721" s="24">
        <f>IF('{Equipment Data Entry}'!K33="","",'{Equipment Data Entry}'!K33)</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B2725" s="199" t="inlineStr">
        <is>
          <t>Motor HP (nameplate)</t>
        </is>
      </c>
      <c r="C2725" s="400"/>
      <c r="D2725" s="401"/>
      <c r="E2725" s="24"/>
      <c r="F2725" s="24"/>
      <c r="G2725" s="24"/>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199" t="inlineStr">
        <is>
          <t>VSD Frequency</t>
        </is>
      </c>
      <c r="J2727" s="401" t="n"/>
      <c r="K2727" s="66" t="n"/>
      <c r="L2727" s="66" t="n"/>
    </row>
    <row r="2728" ht="13.35" customHeight="1" s="162">
      <c r="B2728" s="492"/>
      <c r="C2728" s="492"/>
      <c r="D2728" s="492"/>
      <c r="E2728" s="492"/>
      <c r="F2728" s="492"/>
      <c r="G2728" s="492"/>
      <c r="H2728" s="492"/>
      <c r="I2728" s="199" t="inlineStr">
        <is>
          <t>OA Damper Position</t>
        </is>
      </c>
      <c r="J2728" s="400" t="n"/>
      <c r="K2728" s="401" t="n"/>
      <c r="L2728" s="56"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RTU</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sheave</t>
        </is>
      </c>
      <c r="J2824" s="400" t="n"/>
      <c r="K2824" s="24">
        <f>IF('{Equipment Data Entry}'!J34="","",'{Equipment Data Entry}'!J34)</f>
        <v/>
      </c>
      <c r="L2824" s="21" t="inlineStr">
        <is>
          <t>Bore</t>
        </is>
      </c>
      <c r="M2824" s="208"/>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pulley</t>
        </is>
      </c>
      <c r="J2825" s="400" t="n"/>
      <c r="K2825" s="24">
        <f>IF('{Equipment Data Entry}'!K34="","",'{Equipment Data Entry}'!K34)</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B2829" s="199" t="inlineStr">
        <is>
          <t>Motor HP (nameplate)</t>
        </is>
      </c>
      <c r="C2829" s="400"/>
      <c r="D2829" s="401"/>
      <c r="E2829" s="24"/>
      <c r="F2829" s="24"/>
      <c r="G2829" s="24"/>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199" t="inlineStr">
        <is>
          <t>VSD Frequency</t>
        </is>
      </c>
      <c r="J2831" s="401" t="n"/>
      <c r="K2831" s="66" t="n"/>
      <c r="L2831" s="66" t="n"/>
    </row>
    <row r="2832" ht="13.35" customHeight="1" s="162">
      <c r="B2832" s="492"/>
      <c r="C2832" s="492"/>
      <c r="D2832" s="492"/>
      <c r="E2832" s="492"/>
      <c r="F2832" s="492"/>
      <c r="G2832" s="492"/>
      <c r="H2832" s="492"/>
      <c r="I2832" s="199" t="inlineStr">
        <is>
          <t>OA Damper Position</t>
        </is>
      </c>
      <c r="J2832" s="400" t="n"/>
      <c r="K2832" s="401" t="n"/>
      <c r="L2832" s="56"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RTU</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sheave</t>
        </is>
      </c>
      <c r="J2928" s="400" t="n"/>
      <c r="K2928" s="24">
        <f>IF('{Equipment Data Entry}'!J35="","",'{Equipment Data Entry}'!J35)</f>
        <v/>
      </c>
      <c r="L2928" s="21" t="inlineStr">
        <is>
          <t>Bore</t>
        </is>
      </c>
      <c r="M2928" s="208"/>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pulley</t>
        </is>
      </c>
      <c r="J2929" s="400" t="n"/>
      <c r="K2929" s="24">
        <f>IF('{Equipment Data Entry}'!K35="","",'{Equipment Data Entry}'!K35)</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B2933" s="199" t="inlineStr">
        <is>
          <t>Motor HP (nameplate)</t>
        </is>
      </c>
      <c r="C2933" s="400"/>
      <c r="D2933" s="401"/>
      <c r="E2933" s="24"/>
      <c r="F2933" s="24"/>
      <c r="G2933" s="24"/>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199" t="inlineStr">
        <is>
          <t>VSD Frequency</t>
        </is>
      </c>
      <c r="J2935" s="401" t="n"/>
      <c r="K2935" s="66" t="n"/>
      <c r="L2935" s="66" t="n"/>
    </row>
    <row r="2936" ht="13.35" customHeight="1" s="162">
      <c r="B2936" s="492"/>
      <c r="C2936" s="492"/>
      <c r="D2936" s="492"/>
      <c r="E2936" s="492"/>
      <c r="F2936" s="492"/>
      <c r="G2936" s="492"/>
      <c r="H2936" s="492"/>
      <c r="I2936" s="199" t="inlineStr">
        <is>
          <t>OA Damper Position</t>
        </is>
      </c>
      <c r="J2936" s="400" t="n"/>
      <c r="K2936" s="401" t="n"/>
      <c r="L2936" s="56"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RTU</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sheave</t>
        </is>
      </c>
      <c r="J3032" s="400" t="n"/>
      <c r="K3032" s="24">
        <f>IF('{Equipment Data Entry}'!J36="","",'{Equipment Data Entry}'!J36)</f>
        <v/>
      </c>
      <c r="L3032" s="21" t="inlineStr">
        <is>
          <t>Bore</t>
        </is>
      </c>
      <c r="M3032" s="208"/>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pulley</t>
        </is>
      </c>
      <c r="J3033" s="400" t="n"/>
      <c r="K3033" s="24">
        <f>IF('{Equipment Data Entry}'!K36="","",'{Equipment Data Entry}'!K36)</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B3037" s="199" t="inlineStr">
        <is>
          <t>Motor HP (nameplate)</t>
        </is>
      </c>
      <c r="C3037" s="400"/>
      <c r="D3037" s="401"/>
      <c r="E3037" s="24"/>
      <c r="F3037" s="24"/>
      <c r="G3037" s="24"/>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199" t="inlineStr">
        <is>
          <t>VSD Frequency</t>
        </is>
      </c>
      <c r="J3039" s="401" t="n"/>
      <c r="K3039" s="66" t="n"/>
      <c r="L3039" s="66" t="n"/>
    </row>
    <row r="3040" ht="13.35" customHeight="1" s="162">
      <c r="B3040" s="492"/>
      <c r="C3040" s="492"/>
      <c r="D3040" s="492"/>
      <c r="E3040" s="492"/>
      <c r="F3040" s="492"/>
      <c r="G3040" s="492"/>
      <c r="H3040" s="492"/>
      <c r="I3040" s="199" t="inlineStr">
        <is>
          <t>OA Damper Position</t>
        </is>
      </c>
      <c r="J3040" s="400" t="n"/>
      <c r="K3040" s="401" t="n"/>
      <c r="L3040" s="56"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RTU</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sheave</t>
        </is>
      </c>
      <c r="J3136" s="400" t="n"/>
      <c r="K3136" s="24">
        <f>IF('{Equipment Data Entry}'!J37="","",'{Equipment Data Entry}'!J37)</f>
        <v/>
      </c>
      <c r="L3136" s="21" t="inlineStr">
        <is>
          <t>Bore</t>
        </is>
      </c>
      <c r="M3136" s="208"/>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pulley</t>
        </is>
      </c>
      <c r="J3137" s="400" t="n"/>
      <c r="K3137" s="24">
        <f>IF('{Equipment Data Entry}'!K37="","",'{Equipment Data Entry}'!K37)</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B3141" s="199" t="inlineStr">
        <is>
          <t>Motor HP (nameplate)</t>
        </is>
      </c>
      <c r="C3141" s="400"/>
      <c r="D3141" s="401"/>
      <c r="E3141" s="24"/>
      <c r="F3141" s="24"/>
      <c r="G3141" s="24"/>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199" t="inlineStr">
        <is>
          <t>VSD Frequency</t>
        </is>
      </c>
      <c r="J3143" s="401" t="n"/>
      <c r="K3143" s="66" t="n"/>
      <c r="L3143" s="66" t="n"/>
    </row>
    <row r="3144" ht="13.35" customHeight="1" s="162">
      <c r="B3144" s="492"/>
      <c r="C3144" s="492"/>
      <c r="D3144" s="492"/>
      <c r="E3144" s="492"/>
      <c r="F3144" s="492"/>
      <c r="G3144" s="492"/>
      <c r="H3144" s="492"/>
      <c r="I3144" s="199" t="inlineStr">
        <is>
          <t>OA Damper Position</t>
        </is>
      </c>
      <c r="J3144" s="400" t="n"/>
      <c r="K3144" s="401" t="n"/>
      <c r="L3144" s="56"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RTU</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sheave</t>
        </is>
      </c>
      <c r="J3240" s="400" t="n"/>
      <c r="K3240" s="24">
        <f>IF('{Equipment Data Entry}'!J38="","",'{Equipment Data Entry}'!J38)</f>
        <v/>
      </c>
      <c r="L3240" s="21" t="inlineStr">
        <is>
          <t>Bore</t>
        </is>
      </c>
      <c r="M3240" s="208"/>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pulley</t>
        </is>
      </c>
      <c r="J3241" s="400" t="n"/>
      <c r="K3241" s="24">
        <f>IF('{Equipment Data Entry}'!K38="","",'{Equipment Data Entry}'!K38)</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B3245" s="199" t="inlineStr">
        <is>
          <t>Motor HP (nameplate)</t>
        </is>
      </c>
      <c r="C3245" s="400"/>
      <c r="D3245" s="401"/>
      <c r="E3245" s="24"/>
      <c r="F3245" s="24"/>
      <c r="G3245" s="24"/>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199" t="inlineStr">
        <is>
          <t>VSD Frequency</t>
        </is>
      </c>
      <c r="J3247" s="401" t="n"/>
      <c r="K3247" s="66" t="n"/>
      <c r="L3247" s="66" t="n"/>
    </row>
    <row r="3248" ht="13.35" customHeight="1" s="162">
      <c r="B3248" s="492"/>
      <c r="C3248" s="492"/>
      <c r="D3248" s="492"/>
      <c r="E3248" s="492"/>
      <c r="F3248" s="492"/>
      <c r="G3248" s="492"/>
      <c r="H3248" s="492"/>
      <c r="I3248" s="199" t="inlineStr">
        <is>
          <t>OA Damper Position</t>
        </is>
      </c>
      <c r="J3248" s="400" t="n"/>
      <c r="K3248" s="401" t="n"/>
      <c r="L3248" s="56"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RTU</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sheave</t>
        </is>
      </c>
      <c r="J3344" s="400" t="n"/>
      <c r="K3344" s="24">
        <f>IF('{Equipment Data Entry}'!J39="","",'{Equipment Data Entry}'!J39)</f>
        <v/>
      </c>
      <c r="L3344" s="21" t="inlineStr">
        <is>
          <t>Bore</t>
        </is>
      </c>
      <c r="M3344" s="208"/>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pulley</t>
        </is>
      </c>
      <c r="J3345" s="400" t="n"/>
      <c r="K3345" s="24">
        <f>IF('{Equipment Data Entry}'!K39="","",'{Equipment Data Entry}'!K39)</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B3349" s="199" t="inlineStr">
        <is>
          <t>Motor HP (nameplate)</t>
        </is>
      </c>
      <c r="C3349" s="400"/>
      <c r="D3349" s="401"/>
      <c r="E3349" s="24"/>
      <c r="F3349" s="24"/>
      <c r="G3349" s="24"/>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199" t="inlineStr">
        <is>
          <t>VSD Frequency</t>
        </is>
      </c>
      <c r="J3351" s="401" t="n"/>
      <c r="K3351" s="66" t="n"/>
      <c r="L3351" s="66" t="n"/>
    </row>
    <row r="3352" ht="13.35" customHeight="1" s="162">
      <c r="B3352" s="492"/>
      <c r="C3352" s="492"/>
      <c r="D3352" s="492"/>
      <c r="E3352" s="492"/>
      <c r="F3352" s="492"/>
      <c r="G3352" s="492"/>
      <c r="H3352" s="492"/>
      <c r="I3352" s="199" t="inlineStr">
        <is>
          <t>OA Damper Position</t>
        </is>
      </c>
      <c r="J3352" s="400" t="n"/>
      <c r="K3352" s="401" t="n"/>
      <c r="L3352" s="56"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RTU</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sheave</t>
        </is>
      </c>
      <c r="J3448" s="400" t="n"/>
      <c r="K3448" s="24">
        <f>IF('{Equipment Data Entry}'!J40="","",'{Equipment Data Entry}'!J40)</f>
        <v/>
      </c>
      <c r="L3448" s="21" t="inlineStr">
        <is>
          <t>Bore</t>
        </is>
      </c>
      <c r="M3448" s="208"/>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pulley</t>
        </is>
      </c>
      <c r="J3449" s="400" t="n"/>
      <c r="K3449" s="24">
        <f>IF('{Equipment Data Entry}'!K40="","",'{Equipment Data Entry}'!K40)</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B3453" s="199" t="inlineStr">
        <is>
          <t>Motor HP (nameplate)</t>
        </is>
      </c>
      <c r="C3453" s="400"/>
      <c r="D3453" s="401"/>
      <c r="E3453" s="24"/>
      <c r="F3453" s="24"/>
      <c r="G3453" s="24"/>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199" t="inlineStr">
        <is>
          <t>VSD Frequency</t>
        </is>
      </c>
      <c r="J3455" s="401" t="n"/>
      <c r="K3455" s="66" t="n"/>
      <c r="L3455" s="66" t="n"/>
    </row>
    <row r="3456" ht="13.35" customHeight="1" s="162">
      <c r="B3456" s="492"/>
      <c r="C3456" s="492"/>
      <c r="D3456" s="492"/>
      <c r="E3456" s="492"/>
      <c r="F3456" s="492"/>
      <c r="G3456" s="492"/>
      <c r="H3456" s="492"/>
      <c r="I3456" s="199" t="inlineStr">
        <is>
          <t>OA Damper Position</t>
        </is>
      </c>
      <c r="J3456" s="400" t="n"/>
      <c r="K3456" s="401" t="n"/>
      <c r="L3456" s="56"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RTU</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sheave</t>
        </is>
      </c>
      <c r="J3552" s="400" t="n"/>
      <c r="K3552" s="24">
        <f>IF('{Equipment Data Entry}'!J41="","",'{Equipment Data Entry}'!J41)</f>
        <v/>
      </c>
      <c r="L3552" s="21" t="inlineStr">
        <is>
          <t>Bore</t>
        </is>
      </c>
      <c r="M3552" s="208"/>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pulley</t>
        </is>
      </c>
      <c r="J3553" s="400" t="n"/>
      <c r="K3553" s="24">
        <f>IF('{Equipment Data Entry}'!K41="","",'{Equipment Data Entry}'!K41)</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B3557" s="199" t="inlineStr">
        <is>
          <t>Motor HP (nameplate)</t>
        </is>
      </c>
      <c r="C3557" s="400"/>
      <c r="D3557" s="401"/>
      <c r="E3557" s="24"/>
      <c r="F3557" s="24"/>
      <c r="G3557" s="24"/>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199" t="inlineStr">
        <is>
          <t>VSD Frequency</t>
        </is>
      </c>
      <c r="J3559" s="401" t="n"/>
      <c r="K3559" s="66" t="n"/>
      <c r="L3559" s="66" t="n"/>
    </row>
    <row r="3560" ht="13.35" customHeight="1" s="162">
      <c r="B3560" s="492"/>
      <c r="C3560" s="492"/>
      <c r="D3560" s="492"/>
      <c r="E3560" s="492"/>
      <c r="F3560" s="492"/>
      <c r="G3560" s="492"/>
      <c r="H3560" s="492"/>
      <c r="I3560" s="199" t="inlineStr">
        <is>
          <t>OA Damper Position</t>
        </is>
      </c>
      <c r="J3560" s="400" t="n"/>
      <c r="K3560" s="401" t="n"/>
      <c r="L3560" s="56"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RTU</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sheave</t>
        </is>
      </c>
      <c r="J3656" s="400" t="n"/>
      <c r="K3656" s="24">
        <f>IF('{Equipment Data Entry}'!J42="","",'{Equipment Data Entry}'!J42)</f>
        <v/>
      </c>
      <c r="L3656" s="21" t="inlineStr">
        <is>
          <t>Bore</t>
        </is>
      </c>
      <c r="M3656" s="208"/>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pulley</t>
        </is>
      </c>
      <c r="J3657" s="400" t="n"/>
      <c r="K3657" s="24">
        <f>IF('{Equipment Data Entry}'!K42="","",'{Equipment Data Entry}'!K42)</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B3661" s="199" t="inlineStr">
        <is>
          <t>Motor HP (nameplate)</t>
        </is>
      </c>
      <c r="C3661" s="400"/>
      <c r="D3661" s="401"/>
      <c r="E3661" s="24"/>
      <c r="F3661" s="24"/>
      <c r="G3661" s="24"/>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199" t="inlineStr">
        <is>
          <t>VSD Frequency</t>
        </is>
      </c>
      <c r="J3663" s="401" t="n"/>
      <c r="K3663" s="66" t="n"/>
      <c r="L3663" s="66" t="n"/>
    </row>
    <row r="3664" ht="13.35" customHeight="1" s="162">
      <c r="B3664" s="492"/>
      <c r="C3664" s="492"/>
      <c r="D3664" s="492"/>
      <c r="E3664" s="492"/>
      <c r="F3664" s="492"/>
      <c r="G3664" s="492"/>
      <c r="H3664" s="492"/>
      <c r="I3664" s="199" t="inlineStr">
        <is>
          <t>OA Damper Position</t>
        </is>
      </c>
      <c r="J3664" s="400" t="n"/>
      <c r="K3664" s="401" t="n"/>
      <c r="L3664" s="56"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RTU</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sheave</t>
        </is>
      </c>
      <c r="J3760" s="400" t="n"/>
      <c r="K3760" s="24">
        <f>IF('{Equipment Data Entry}'!J43="","",'{Equipment Data Entry}'!J43)</f>
        <v/>
      </c>
      <c r="L3760" s="21" t="inlineStr">
        <is>
          <t>Bore</t>
        </is>
      </c>
      <c r="M3760" s="208"/>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pulley</t>
        </is>
      </c>
      <c r="J3761" s="400" t="n"/>
      <c r="K3761" s="24">
        <f>IF('{Equipment Data Entry}'!K43="","",'{Equipment Data Entry}'!K43)</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B3765" s="199" t="inlineStr">
        <is>
          <t>Motor HP (nameplate)</t>
        </is>
      </c>
      <c r="C3765" s="400"/>
      <c r="D3765" s="401"/>
      <c r="E3765" s="24"/>
      <c r="F3765" s="24"/>
      <c r="G3765" s="24"/>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199" t="inlineStr">
        <is>
          <t>VSD Frequency</t>
        </is>
      </c>
      <c r="J3767" s="401" t="n"/>
      <c r="K3767" s="66" t="n"/>
      <c r="L3767" s="66" t="n"/>
    </row>
    <row r="3768" ht="13.35" customHeight="1" s="162">
      <c r="B3768" s="492"/>
      <c r="C3768" s="492"/>
      <c r="D3768" s="492"/>
      <c r="E3768" s="492"/>
      <c r="F3768" s="492"/>
      <c r="G3768" s="492"/>
      <c r="H3768" s="492"/>
      <c r="I3768" s="199" t="inlineStr">
        <is>
          <t>OA Damper Position</t>
        </is>
      </c>
      <c r="J3768" s="400" t="n"/>
      <c r="K3768" s="401" t="n"/>
      <c r="L3768" s="56"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RTU</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sheave</t>
        </is>
      </c>
      <c r="J3864" s="400" t="n"/>
      <c r="K3864" s="24">
        <f>IF('{Equipment Data Entry}'!J44="","",'{Equipment Data Entry}'!J44)</f>
        <v/>
      </c>
      <c r="L3864" s="21" t="inlineStr">
        <is>
          <t>Bore</t>
        </is>
      </c>
      <c r="M3864" s="208"/>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pulley</t>
        </is>
      </c>
      <c r="J3865" s="400" t="n"/>
      <c r="K3865" s="24">
        <f>IF('{Equipment Data Entry}'!K44="","",'{Equipment Data Entry}'!K44)</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B3869" s="199" t="inlineStr">
        <is>
          <t>Motor HP (nameplate)</t>
        </is>
      </c>
      <c r="C3869" s="400"/>
      <c r="D3869" s="401"/>
      <c r="E3869" s="24"/>
      <c r="F3869" s="24"/>
      <c r="G3869" s="24"/>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199" t="inlineStr">
        <is>
          <t>VSD Frequency</t>
        </is>
      </c>
      <c r="J3871" s="401" t="n"/>
      <c r="K3871" s="66" t="n"/>
      <c r="L3871" s="66" t="n"/>
    </row>
    <row r="3872" ht="13.35" customHeight="1" s="162">
      <c r="B3872" s="492"/>
      <c r="C3872" s="492"/>
      <c r="D3872" s="492"/>
      <c r="E3872" s="492"/>
      <c r="F3872" s="492"/>
      <c r="G3872" s="492"/>
      <c r="H3872" s="492"/>
      <c r="I3872" s="199" t="inlineStr">
        <is>
          <t>OA Damper Position</t>
        </is>
      </c>
      <c r="J3872" s="400" t="n"/>
      <c r="K3872" s="401" t="n"/>
      <c r="L3872" s="56"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RTU</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sheave</t>
        </is>
      </c>
      <c r="J3968" s="400" t="n"/>
      <c r="K3968" s="24">
        <f>IF('{Equipment Data Entry}'!J45="","",'{Equipment Data Entry}'!J45)</f>
        <v/>
      </c>
      <c r="L3968" s="21" t="inlineStr">
        <is>
          <t>Bore</t>
        </is>
      </c>
      <c r="M3968" s="208"/>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pulley</t>
        </is>
      </c>
      <c r="J3969" s="400" t="n"/>
      <c r="K3969" s="24">
        <f>IF('{Equipment Data Entry}'!K45="","",'{Equipment Data Entry}'!K45)</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B3973" s="199" t="inlineStr">
        <is>
          <t>Motor HP (nameplate)</t>
        </is>
      </c>
      <c r="C3973" s="400"/>
      <c r="D3973" s="401"/>
      <c r="E3973" s="24"/>
      <c r="F3973" s="24"/>
      <c r="G3973" s="24"/>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199" t="inlineStr">
        <is>
          <t>VSD Frequency</t>
        </is>
      </c>
      <c r="J3975" s="401" t="n"/>
      <c r="K3975" s="66" t="n"/>
      <c r="L3975" s="66" t="n"/>
    </row>
    <row r="3976" ht="13.35" customHeight="1" s="162">
      <c r="B3976" s="492"/>
      <c r="C3976" s="492"/>
      <c r="D3976" s="492"/>
      <c r="E3976" s="492"/>
      <c r="F3976" s="492"/>
      <c r="G3976" s="492"/>
      <c r="H3976" s="492"/>
      <c r="I3976" s="199" t="inlineStr">
        <is>
          <t>OA Damper Position</t>
        </is>
      </c>
      <c r="J3976" s="400" t="n"/>
      <c r="K3976" s="401" t="n"/>
      <c r="L3976" s="56"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RTU</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sheave</t>
        </is>
      </c>
      <c r="J4072" s="400" t="n"/>
      <c r="K4072" s="24">
        <f>IF('{Equipment Data Entry}'!J46="","",'{Equipment Data Entry}'!J46)</f>
        <v/>
      </c>
      <c r="L4072" s="21" t="inlineStr">
        <is>
          <t>Bore</t>
        </is>
      </c>
      <c r="M4072" s="208"/>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pulley</t>
        </is>
      </c>
      <c r="J4073" s="400" t="n"/>
      <c r="K4073" s="24">
        <f>IF('{Equipment Data Entry}'!K46="","",'{Equipment Data Entry}'!K46)</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B4077" s="199" t="inlineStr">
        <is>
          <t>Motor HP (nameplate)</t>
        </is>
      </c>
      <c r="C4077" s="400"/>
      <c r="D4077" s="401"/>
      <c r="E4077" s="24"/>
      <c r="F4077" s="24"/>
      <c r="G4077" s="24"/>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199" t="inlineStr">
        <is>
          <t>VSD Frequency</t>
        </is>
      </c>
      <c r="J4079" s="401" t="n"/>
      <c r="K4079" s="66" t="n"/>
      <c r="L4079" s="66" t="n"/>
    </row>
    <row r="4080" ht="13.35" customHeight="1" s="162">
      <c r="B4080" s="492"/>
      <c r="C4080" s="492"/>
      <c r="D4080" s="492"/>
      <c r="E4080" s="492"/>
      <c r="F4080" s="492"/>
      <c r="G4080" s="492"/>
      <c r="H4080" s="492"/>
      <c r="I4080" s="199" t="inlineStr">
        <is>
          <t>OA Damper Position</t>
        </is>
      </c>
      <c r="J4080" s="400" t="n"/>
      <c r="K4080" s="401" t="n"/>
      <c r="L4080" s="56"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RTU</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4010">
    <mergeCell ref="M1193:M1194"/>
    <mergeCell ref="C313:D313"/>
    <mergeCell ref="I1568:J1568"/>
    <mergeCell ref="I2214:M2214"/>
    <mergeCell ref="I2621:J2621"/>
    <mergeCell ref="G4060:H4061"/>
    <mergeCell ref="D2407:G2407"/>
    <mergeCell ref="H2907:H2908"/>
    <mergeCell ref="M619:M620"/>
    <mergeCell ref="K2387:L2387"/>
    <mergeCell ref="I368:M369"/>
    <mergeCell ref="B4010:F4010"/>
    <mergeCell ref="B3255:F3255"/>
    <mergeCell ref="C3530:D3530"/>
    <mergeCell ref="B551:F551"/>
    <mergeCell ref="B2941:D2941"/>
    <mergeCell ref="F1586:M1586"/>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M1591:M1592"/>
    <mergeCell ref="B2087:G2087"/>
    <mergeCell ref="B3562:C3562"/>
    <mergeCell ref="B1717:M1717"/>
    <mergeCell ref="M2020:M2021"/>
    <mergeCell ref="F3458:M3458"/>
    <mergeCell ref="B2720:C2720"/>
    <mergeCell ref="B3135:C3135"/>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B1571:C1571"/>
    <mergeCell ref="G2396:H2397"/>
    <mergeCell ref="B1876:C1877"/>
    <mergeCell ref="D3850:M3850"/>
    <mergeCell ref="B3870:G3870"/>
    <mergeCell ref="B3235:C3235"/>
    <mergeCell ref="B3906:F3906"/>
    <mergeCell ref="B56:C57"/>
    <mergeCell ref="I3548:J3548"/>
    <mergeCell ref="H2943:H2944"/>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B1366:G1366"/>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K4105:L4105"/>
    <mergeCell ref="M515:M516"/>
    <mergeCell ref="C1291:D1291"/>
    <mergeCell ref="I3763:K3763"/>
    <mergeCell ref="I1678:K1678"/>
    <mergeCell ref="I1372:J1372"/>
    <mergeCell ref="E1994:F1994"/>
    <mergeCell ref="D2630:F2630"/>
    <mergeCell ref="B3662:G3662"/>
    <mergeCell ref="B2595:F2595"/>
    <mergeCell ref="B2753:F2753"/>
    <mergeCell ref="G2319:G2320"/>
    <mergeCell ref="D56:F57"/>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D2192:G2192"/>
    <mergeCell ref="I2298:J2298"/>
    <mergeCell ref="D1467:G1467"/>
    <mergeCell ref="B3450:C3450"/>
    <mergeCell ref="I3025:J3025"/>
    <mergeCell ref="B3669:D3669"/>
    <mergeCell ref="B2092:C2092"/>
    <mergeCell ref="B2608:C2608"/>
    <mergeCell ref="M252:M253"/>
    <mergeCell ref="I2283:J2283"/>
    <mergeCell ref="D1196:M1196"/>
    <mergeCell ref="C1457:D1457"/>
    <mergeCell ref="B2303:C2303"/>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827:J827"/>
    <mergeCell ref="B1268:D1268"/>
    <mergeCell ref="B1512:C1513"/>
    <mergeCell ref="I2924:J2924"/>
    <mergeCell ref="I3341:J3341"/>
    <mergeCell ref="I2309:J2309"/>
    <mergeCell ref="B1722:F1722"/>
    <mergeCell ref="C1242:D1242"/>
    <mergeCell ref="B1716:C1716"/>
    <mergeCell ref="B2020:F2020"/>
    <mergeCell ref="D2091:G2091"/>
    <mergeCell ref="F2733:H2733"/>
    <mergeCell ref="I3036:J3036"/>
    <mergeCell ref="D2210:E2210"/>
    <mergeCell ref="I2311:J2311"/>
    <mergeCell ref="L227:M22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D2923:G2923"/>
    <mergeCell ref="M2649:M2650"/>
    <mergeCell ref="B619:F619"/>
    <mergeCell ref="K2423:L2423"/>
    <mergeCell ref="D3046:F3046"/>
    <mergeCell ref="D3650:G3650"/>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D3540:F3541"/>
    <mergeCell ref="B2620:D2620"/>
    <mergeCell ref="C2081:D2081"/>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D420:F421"/>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D2422:F2422"/>
    <mergeCell ref="B3548:C3548"/>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B314:C314"/>
    <mergeCell ref="B3343:C3343"/>
    <mergeCell ref="I1512:M1513"/>
    <mergeCell ref="D3172:M3172"/>
    <mergeCell ref="I633:J633"/>
    <mergeCell ref="G3580:G3581"/>
    <mergeCell ref="I1686:J1686"/>
    <mergeCell ref="I931:J931"/>
    <mergeCell ref="I1360:J1360"/>
    <mergeCell ref="L3035:M3035"/>
    <mergeCell ref="I2413:J2413"/>
    <mergeCell ref="C1192:D1192"/>
    <mergeCell ref="B2654:M2654"/>
    <mergeCell ref="G2812:H2813"/>
    <mergeCell ref="K2179:L2179"/>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I2936:K2936"/>
    <mergeCell ref="I851:K851"/>
    <mergeCell ref="I3545:J3545"/>
    <mergeCell ref="D442:E442"/>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B3793:F3793"/>
    <mergeCell ref="G3983:G3984"/>
    <mergeCell ref="D3129:G3129"/>
    <mergeCell ref="B3963:C3963"/>
    <mergeCell ref="D1042:M1042"/>
    <mergeCell ref="D3856:G3856"/>
    <mergeCell ref="B2708:C2709"/>
    <mergeCell ref="B3754:C3754"/>
    <mergeCell ref="C2544:D2544"/>
    <mergeCell ref="F650:M650"/>
    <mergeCell ref="I1799:J1799"/>
    <mergeCell ref="I12:J12"/>
    <mergeCell ref="B331:D331"/>
    <mergeCell ref="D3551:G3551"/>
    <mergeCell ref="M1451:M1452"/>
    <mergeCell ref="M723:M724"/>
    <mergeCell ref="I3020:M3021"/>
    <mergeCell ref="B3756:C3756"/>
    <mergeCell ref="B1875:M1875"/>
    <mergeCell ref="I1826:J1826"/>
    <mergeCell ref="D3072:F3073"/>
    <mergeCell ref="I2124:J2124"/>
    <mergeCell ref="B2549:M2549"/>
    <mergeCell ref="I643:K643"/>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M1089:M1090"/>
    <mergeCell ref="C1400:D1400"/>
    <mergeCell ref="B2291:M2291"/>
    <mergeCell ref="I2540:J2540"/>
    <mergeCell ref="M370:M371"/>
    <mergeCell ref="I1166:J1166"/>
    <mergeCell ref="M668:M669"/>
    <mergeCell ref="H1297:H1298"/>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I10:J10"/>
    <mergeCell ref="D962:E962"/>
    <mergeCell ref="K1098:L1098"/>
    <mergeCell ref="D2340:M2340"/>
    <mergeCell ref="B3447:C3447"/>
    <mergeCell ref="M3996:M3997"/>
    <mergeCell ref="I99:J99"/>
    <mergeCell ref="I737:J737"/>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23:J23"/>
    <mergeCell ref="K673:L673"/>
    <mergeCell ref="H2124:H2125"/>
    <mergeCell ref="H2762:H2763"/>
    <mergeCell ref="K1609:L1609"/>
    <mergeCell ref="H3060:H3061"/>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D3233:G3233"/>
    <mergeCell ref="B3047:F3047"/>
    <mergeCell ref="B3131:C3131"/>
    <mergeCell ref="I752:K75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3967:L3967"/>
    <mergeCell ref="C1083:D1083"/>
    <mergeCell ref="G3879:G388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M2735:M2736"/>
    <mergeCell ref="B1156:C1156"/>
    <mergeCell ref="H2215:H2216"/>
    <mergeCell ref="M3671:M3672"/>
    <mergeCell ref="H3268:H3269"/>
    <mergeCell ref="I2084:M2085"/>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959:J959"/>
    <mergeCell ref="H3698:H3699"/>
    <mergeCell ref="G3906:G3907"/>
    <mergeCell ref="I3963:J3963"/>
    <mergeCell ref="B107:M107"/>
    <mergeCell ref="H3996:H3997"/>
    <mergeCell ref="J3357:L3357"/>
    <mergeCell ref="B2924:C2924"/>
    <mergeCell ref="I2441:J2441"/>
    <mergeCell ref="I356:J356"/>
    <mergeCell ref="I960:K960"/>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K2233:L2233"/>
    <mergeCell ref="K148:L148"/>
    <mergeCell ref="H863:H864"/>
    <mergeCell ref="I682:J682"/>
    <mergeCell ref="I3132:J3132"/>
    <mergeCell ref="G1500:G1501"/>
    <mergeCell ref="H3282:H3283"/>
    <mergeCell ref="D635:G635"/>
    <mergeCell ref="H2527:H2528"/>
    <mergeCell ref="B2516:D2516"/>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29:J3129"/>
    <mergeCell ref="G4:H5"/>
    <mergeCell ref="I3462:M3462"/>
    <mergeCell ref="D2186:M2186"/>
    <mergeCell ref="B1478:G1478"/>
    <mergeCell ref="B2414:G2414"/>
    <mergeCell ref="G1824:H1825"/>
    <mergeCell ref="F1794:M1794"/>
    <mergeCell ref="B1160:C1160"/>
    <mergeCell ref="I1672:J1672"/>
    <mergeCell ref="H551:H552"/>
    <mergeCell ref="B2411:D2411"/>
    <mergeCell ref="M1867:M1868"/>
    <mergeCell ref="G1826:G1827"/>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B1921:F1921"/>
    <mergeCell ref="I3144:K3144"/>
    <mergeCell ref="B14:G14"/>
    <mergeCell ref="I535:L535"/>
    <mergeCell ref="D650:E650"/>
    <mergeCell ref="I3751:L3751"/>
    <mergeCell ref="G2753:G2754"/>
    <mergeCell ref="B220:C220"/>
    <mergeCell ref="B736:C736"/>
    <mergeCell ref="C4099:D4099"/>
    <mergeCell ref="B2:C2"/>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B931:F931"/>
    <mergeCell ref="K2735:L2735"/>
    <mergeCell ref="B3540:C3541"/>
    <mergeCell ref="C2809:D2809"/>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B1173:D1173"/>
    <mergeCell ref="D2028:M202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G307:G308"/>
    <mergeCell ref="I1367:L1367"/>
    <mergeCell ref="B2196:C2196"/>
    <mergeCell ref="D3649:G3649"/>
    <mergeCell ref="H4010:H4011"/>
    <mergeCell ref="I2188:M2189"/>
    <mergeCell ref="K2007:L2007"/>
    <mergeCell ref="E746:F746"/>
    <mergeCell ref="G1401:G1402"/>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M3065:M3066"/>
    <mergeCell ref="C3376:D3376"/>
    <mergeCell ref="C2913:D2913"/>
    <mergeCell ref="M3372:M3373"/>
    <mergeCell ref="B1071:F1071"/>
    <mergeCell ref="I3440:J3440"/>
    <mergeCell ref="H1505:H1506"/>
    <mergeCell ref="B1500:F1500"/>
    <mergeCell ref="B3585:F3585"/>
    <mergeCell ref="I569:J569"/>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D1898:E1898"/>
    <mergeCell ref="I1999:J1999"/>
    <mergeCell ref="D2504:G2504"/>
    <mergeCell ref="I2297:J2297"/>
    <mergeCell ref="B1147:M1147"/>
    <mergeCell ref="B3983:F3983"/>
    <mergeCell ref="B4105:F4105"/>
    <mergeCell ref="I2728:K2728"/>
    <mergeCell ref="I1396:J1396"/>
    <mergeCell ref="I2000:K2000"/>
    <mergeCell ref="I3481:J3481"/>
    <mergeCell ref="C2856:D2856"/>
    <mergeCell ref="C771:D771"/>
    <mergeCell ref="B472:C473"/>
    <mergeCell ref="G2631:G2632"/>
    <mergeCell ref="I2607:L2607"/>
    <mergeCell ref="D3863:G3863"/>
    <mergeCell ref="B2920:C2920"/>
    <mergeCell ref="G1451:G1452"/>
    <mergeCell ref="I3332:M3333"/>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I1465:J1465"/>
    <mergeCell ref="I1098:J1098"/>
    <mergeCell ref="C2185:D2185"/>
    <mergeCell ref="B1821:M1821"/>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B884:C884"/>
    <mergeCell ref="I1591:J1591"/>
    <mergeCell ref="M2346:M2347"/>
    <mergeCell ref="I2527:J2527"/>
    <mergeCell ref="M2644:M2645"/>
    <mergeCell ref="C618:D618"/>
    <mergeCell ref="I1470:K1470"/>
    <mergeCell ref="B3338:C3338"/>
    <mergeCell ref="I531:J531"/>
    <mergeCell ref="I2406:K2406"/>
    <mergeCell ref="I4051:J4051"/>
    <mergeCell ref="H2545:H2546"/>
    <mergeCell ref="F442:M442"/>
    <mergeCell ref="L3030:M3030"/>
    <mergeCell ref="B523:M523"/>
    <mergeCell ref="C1608:D1608"/>
    <mergeCell ref="D3588:M3588"/>
    <mergeCell ref="M4001:M4002"/>
    <mergeCell ref="B3027:C3027"/>
    <mergeCell ref="I1505:J1505"/>
    <mergeCell ref="D1154:G1154"/>
    <mergeCell ref="I890:J890"/>
    <mergeCell ref="H2111:H2112"/>
    <mergeCell ref="G1708:G1709"/>
    <mergeCell ref="M3698:M3699"/>
    <mergeCell ref="D1881:G1881"/>
    <mergeCell ref="B2607:G2607"/>
    <mergeCell ref="I3904:M3905"/>
    <mergeCell ref="I134:M134"/>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B2441:F2441"/>
    <mergeCell ref="B356:F356"/>
    <mergeCell ref="D112:G112"/>
    <mergeCell ref="H2346:H2347"/>
    <mergeCell ref="H3372:H3373"/>
    <mergeCell ref="D1778:G1778"/>
    <mergeCell ref="B3659:D3659"/>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468:J1468"/>
    <mergeCell ref="C1816:D1816"/>
    <mergeCell ref="B210:C210"/>
    <mergeCell ref="M1243:M1244"/>
    <mergeCell ref="I2658:J2658"/>
    <mergeCell ref="C2490:D2490"/>
    <mergeCell ref="I2956:J2956"/>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B3443:C3443"/>
    <mergeCell ref="D2297:G2297"/>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B3446:G3446"/>
    <mergeCell ref="B1822:M1822"/>
    <mergeCell ref="I1695:J1695"/>
    <mergeCell ref="I3130:J3130"/>
    <mergeCell ref="B3173:M3173"/>
    <mergeCell ref="I1574:K1574"/>
    <mergeCell ref="M1383:M1384"/>
    <mergeCell ref="B2193:C2193"/>
    <mergeCell ref="D3592:F3593"/>
    <mergeCell ref="M655:M656"/>
    <mergeCell ref="I3857:J3857"/>
    <mergeCell ref="I4155:J4155"/>
    <mergeCell ref="M3169:M3170"/>
    <mergeCell ref="B1888:C1888"/>
    <mergeCell ref="K1401:L1401"/>
    <mergeCell ref="B2111:F2111"/>
    <mergeCell ref="B2866:F2866"/>
    <mergeCell ref="B3164:F3164"/>
    <mergeCell ref="G3178:G3179"/>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3141:J3141"/>
    <mergeCell ref="G3384:H3385"/>
    <mergeCell ref="B1406:M1406"/>
    <mergeCell ref="G777:G778"/>
    <mergeCell ref="B2133:M2133"/>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B1998:G1998"/>
    <mergeCell ref="B3644:C3645"/>
    <mergeCell ref="G2344:H2345"/>
    <mergeCell ref="D3666:E3666"/>
    <mergeCell ref="H3047:H3048"/>
    <mergeCell ref="B1302:M1302"/>
    <mergeCell ref="D847:G847"/>
    <mergeCell ref="M2387:M2388"/>
    <mergeCell ref="M994:M995"/>
    <mergeCell ref="G411:G412"/>
    <mergeCell ref="B2815:G2815"/>
    <mergeCell ref="C2539:D2539"/>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B2028:C2028"/>
    <mergeCell ref="B2332:F2332"/>
    <mergeCell ref="B2970:F2970"/>
    <mergeCell ref="B3798:M3798"/>
    <mergeCell ref="C209:D209"/>
    <mergeCell ref="I1884:J1884"/>
    <mergeCell ref="G3956:H3957"/>
    <mergeCell ref="D2299:G2299"/>
    <mergeCell ref="B1062:G1062"/>
    <mergeCell ref="L1475:M1475"/>
    <mergeCell ref="F2941:H2941"/>
    <mergeCell ref="I3244:J3244"/>
    <mergeCell ref="K162:L162"/>
    <mergeCell ref="B2626:C2626"/>
    <mergeCell ref="K460:L460"/>
    <mergeCell ref="M786:M787"/>
    <mergeCell ref="M58:M59"/>
    <mergeCell ref="M1084:M1085"/>
    <mergeCell ref="B1784:C1784"/>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D314:M314"/>
    <mergeCell ref="B3069:M3069"/>
    <mergeCell ref="B2611:C2611"/>
    <mergeCell ref="K1175:L1175"/>
    <mergeCell ref="I3660:J3660"/>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G655:G656"/>
    <mergeCell ref="B732:C733"/>
    <mergeCell ref="D1152:G1152"/>
    <mergeCell ref="B1396:F1396"/>
    <mergeCell ref="B1778:C1778"/>
    <mergeCell ref="D1880:G1880"/>
    <mergeCell ref="B3481:F3481"/>
    <mergeCell ref="I1376:K1376"/>
    <mergeCell ref="I2864:M2865"/>
    <mergeCell ref="I1985:J1985"/>
    <mergeCell ref="B2724:D2724"/>
    <mergeCell ref="B2722:C2722"/>
    <mergeCell ref="D1096:F1097"/>
    <mergeCell ref="G2803:G2804"/>
    <mergeCell ref="B1690:C1690"/>
    <mergeCell ref="D368:F369"/>
    <mergeCell ref="B2716:C2716"/>
    <mergeCell ref="D238:F238"/>
    <mergeCell ref="B2423:F2423"/>
    <mergeCell ref="B4006:M4006"/>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IF(K86="",H49,K86)</f>
        <v/>
      </c>
      <c r="L9" s="24">
        <f>IF(OR(E86="",E86="Outlets"),L49,E87)</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sheave</t>
        </is>
      </c>
      <c r="J16" s="400" t="n"/>
      <c r="K16" s="24">
        <f>IF('{Equipment Data Entry}'!J52="","",'{Equipment Data Entry}'!J52)</f>
        <v/>
      </c>
      <c r="L16" s="21" t="inlineStr">
        <is>
          <t>Bore</t>
        </is>
      </c>
      <c r="M16" s="208"/>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pulley</t>
        </is>
      </c>
      <c r="J17" s="400" t="n"/>
      <c r="K17" s="24">
        <f>IF('{Equipment Data Entry}'!K52="","",'{Equipment Data Entry}'!K52)</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MAU</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IF(SUM(H33:H48)+SUM(H91:H102)=0,"",SUM(H33:H48)+SUM(H91:H102))</f>
        <v/>
      </c>
      <c r="I49" s="43" t="n"/>
      <c r="J49" s="43">
        <f>IF(SUM(J33:J48)+SUM(J91:J102)=0,"",SUM(J33:J48)+SUM(J91:J102))</f>
        <v/>
      </c>
      <c r="K49" s="43" t="n"/>
      <c r="L49" s="43">
        <f>IF(SUM(L33:L48)+SUM(L91:L102)=0,"",SUM(L33:L48)+SUM(L91:L102))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Initial 1-10</t>
        </is>
      </c>
      <c r="C60" s="173" t="n"/>
      <c r="D60" s="33" t="n"/>
      <c r="E60" s="33" t="n"/>
      <c r="F60" s="33" t="n"/>
      <c r="G60" s="33" t="n"/>
      <c r="H60" s="33" t="n"/>
      <c r="I60" s="33" t="n"/>
      <c r="J60" s="33" t="n"/>
      <c r="K60" s="33" t="n"/>
      <c r="L60" s="33" t="n"/>
      <c r="M60" s="33" t="n"/>
    </row>
    <row r="61" ht="13.35" customHeight="1" s="162">
      <c r="B61" s="460" t="inlineStr">
        <is>
          <t>Initial 11-20</t>
        </is>
      </c>
      <c r="C61" s="173" t="n"/>
      <c r="D61" s="33" t="n"/>
      <c r="E61" s="33" t="n"/>
      <c r="F61" s="33" t="n"/>
      <c r="G61" s="33" t="n"/>
      <c r="H61" s="33" t="n"/>
      <c r="I61" s="33" t="n"/>
      <c r="J61" s="33" t="n"/>
      <c r="K61" s="33" t="n"/>
      <c r="L61" s="33" t="n"/>
      <c r="M61" s="33" t="n"/>
    </row>
    <row r="62" ht="13.35" customHeight="1" s="162">
      <c r="B62" s="460" t="inlineStr">
        <is>
          <t>Final 1-10</t>
        </is>
      </c>
      <c r="C62" s="173" t="n"/>
      <c r="D62" s="33" t="n"/>
      <c r="E62" s="33" t="n"/>
      <c r="F62" s="33" t="n"/>
      <c r="G62" s="33" t="n"/>
      <c r="H62" s="33" t="n"/>
      <c r="I62" s="33" t="n"/>
      <c r="J62" s="33" t="n"/>
      <c r="K62" s="33" t="n"/>
      <c r="L62" s="33" t="n"/>
      <c r="M62" s="33" t="n"/>
    </row>
    <row r="63" ht="13.35" customHeight="1" s="162">
      <c r="B63" s="460" t="inlineStr">
        <is>
          <t>Final 11-20</t>
        </is>
      </c>
      <c r="C63" s="173" t="n"/>
      <c r="D63" s="33" t="n"/>
      <c r="E63" s="33" t="n"/>
      <c r="F63" s="33" t="n"/>
      <c r="G63" s="33" t="n"/>
      <c r="H63" s="33" t="n"/>
      <c r="I63" s="33" t="n"/>
      <c r="J63" s="33" t="n"/>
      <c r="K63" s="33" t="n"/>
      <c r="L63" s="33" t="n"/>
      <c r="M63" s="33" t="n"/>
    </row>
    <row r="64" ht="13.35" customHeight="1" s="162">
      <c r="B64" s="460" t="inlineStr">
        <is>
          <t>PSP CFM initial</t>
        </is>
      </c>
      <c r="C64" s="174" t="n"/>
      <c r="D64" s="173" t="n"/>
      <c r="E64" s="33">
        <f>IF(OR(D59="",G59="",COUNT(D60:M61)=0),"",IF(OR(ISTEXT(D59),ISTEXT(G59)),"",AVERAGE(D60:M61)*(D59-2-2*N(J59))*G59*N(M59)/144))</f>
        <v/>
      </c>
      <c r="F64" s="174" t="n"/>
      <c r="G64" s="173" t="n"/>
      <c r="H64" s="460" t="inlineStr">
        <is>
          <t>PSP CFM final</t>
        </is>
      </c>
      <c r="I64" s="174" t="n"/>
      <c r="J64" s="173" t="n"/>
      <c r="K64" s="33">
        <f>IF(OR(D59="",G59="",COUNT(D62:M63)=0),"",IF(OR(ISTEXT(D59),ISTEXT(G59)),"",AVERAGE(D62:M63)*(D59-2-2*N(J59))*G59*N(M59)/144))</f>
        <v/>
      </c>
      <c r="L64" s="174" t="n"/>
      <c r="M64" s="173" t="n"/>
    </row>
    <row r="65" ht="13.35" customHeight="1" s="162"/>
    <row r="66" ht="13.35" customHeight="1" s="162">
      <c r="B66" s="188" t="inlineStr">
        <is>
          <t>Supply Filter Grid (VelGrid, K 1.35): CFM = velocity × free area × K</t>
        </is>
      </c>
      <c r="C66" s="174" t="n"/>
      <c r="D66" s="174" t="n"/>
      <c r="E66" s="174" t="n"/>
      <c r="F66" s="174" t="n"/>
      <c r="G66" s="174" t="n"/>
      <c r="H66" s="174" t="n"/>
      <c r="I66" s="174" t="n"/>
      <c r="J66" s="174" t="n"/>
      <c r="K66" s="174" t="n"/>
      <c r="L66" s="174" t="n"/>
      <c r="M66" s="173" t="n"/>
    </row>
    <row r="67" ht="13.35" customHeight="1" s="162">
      <c r="B67" s="460" t="inlineStr">
        <is>
          <t>Filter Size</t>
        </is>
      </c>
      <c r="C67" s="33" t="n"/>
      <c r="D67" s="33" t="n"/>
      <c r="E67" s="33" t="n"/>
      <c r="F67" s="33" t="n"/>
      <c r="G67" s="33" t="n"/>
      <c r="H67" s="33" t="n"/>
      <c r="I67" s="33" t="n"/>
      <c r="J67" s="33" t="n"/>
      <c r="K67" s="33" t="n"/>
      <c r="L67" s="33" t="n"/>
      <c r="M67" s="33" t="n"/>
    </row>
    <row r="68" ht="13.35" customHeight="1" s="162">
      <c r="B68" s="460" t="inlineStr">
        <is>
          <t>Initial velocity (fpm)</t>
        </is>
      </c>
      <c r="C68" s="33" t="n"/>
      <c r="D68" s="33" t="n"/>
      <c r="E68" s="33" t="n"/>
      <c r="F68" s="33" t="n"/>
      <c r="G68" s="33" t="n"/>
      <c r="H68" s="33" t="n"/>
      <c r="I68" s="33" t="n"/>
      <c r="J68" s="33" t="n"/>
      <c r="K68" s="33" t="n"/>
      <c r="L68" s="33" t="n"/>
      <c r="M68" s="33" t="n"/>
    </row>
    <row r="69" ht="13.35" customHeight="1" s="162">
      <c r="B69" s="460" t="inlineStr">
        <is>
          <t>Final velocity (fpm)</t>
        </is>
      </c>
      <c r="C69" s="33" t="n"/>
      <c r="D69" s="33" t="n"/>
      <c r="E69" s="33" t="n"/>
      <c r="F69" s="33" t="n"/>
      <c r="G69" s="33" t="n"/>
      <c r="H69" s="33" t="n"/>
      <c r="I69" s="33" t="n"/>
      <c r="J69" s="33" t="n"/>
      <c r="K69" s="33" t="n"/>
      <c r="L69" s="33" t="n"/>
      <c r="M69" s="33" t="n"/>
    </row>
    <row r="70" ht="13.35" customHeight="1" s="162">
      <c r="B70" s="460" t="inlineStr">
        <is>
          <t>CFM init</t>
        </is>
      </c>
      <c r="C70" s="33">
        <f>IF(OR(C67="",C68=""),"",IF(OR(ISTEXT(C68),C67="N/A",C67="Not Avail.",C67="Not Acc.",C67="N/L"),"",C68*IFERROR(INDEX('{Dropdowns}'!$J:$J,MATCH("Supply Filter (VelGrid)|"&amp;C67,'{Dropdowns}'!$H:$H,0)),0)*IFERROR(INDEX('{Dropdowns}'!$K:$K,MATCH("Supply Filter (VelGrid)|"&amp;C67,'{Dropdowns}'!$H:$H,0)),0)))</f>
        <v/>
      </c>
      <c r="D70" s="33">
        <f>IF(OR(D67="",D68=""),"",IF(OR(ISTEXT(D68),D67="N/A",D67="Not Avail.",D67="Not Acc.",D67="N/L"),"",D68*IFERROR(INDEX('{Dropdowns}'!$J:$J,MATCH("Supply Filter (VelGrid)|"&amp;D67,'{Dropdowns}'!$H:$H,0)),0)*IFERROR(INDEX('{Dropdowns}'!$K:$K,MATCH("Supply Filter (VelGrid)|"&amp;D67,'{Dropdowns}'!$H:$H,0)),0)))</f>
        <v/>
      </c>
      <c r="E70" s="33">
        <f>IF(OR(E67="",E68=""),"",IF(OR(ISTEXT(E68),E67="N/A",E67="Not Avail.",E67="Not Acc.",E67="N/L"),"",E68*IFERROR(INDEX('{Dropdowns}'!$J:$J,MATCH("Supply Filter (VelGrid)|"&amp;E67,'{Dropdowns}'!$H:$H,0)),0)*IFERROR(INDEX('{Dropdowns}'!$K:$K,MATCH("Supply Filter (VelGrid)|"&amp;E67,'{Dropdowns}'!$H:$H,0)),0)))</f>
        <v/>
      </c>
      <c r="F70" s="33">
        <f>IF(OR(F67="",F68=""),"",IF(OR(ISTEXT(F68),F67="N/A",F67="Not Avail.",F67="Not Acc.",F67="N/L"),"",F68*IFERROR(INDEX('{Dropdowns}'!$J:$J,MATCH("Supply Filter (VelGrid)|"&amp;F67,'{Dropdowns}'!$H:$H,0)),0)*IFERROR(INDEX('{Dropdowns}'!$K:$K,MATCH("Supply Filter (VelGrid)|"&amp;F67,'{Dropdowns}'!$H:$H,0)),0)))</f>
        <v/>
      </c>
      <c r="G70" s="33">
        <f>IF(OR(G67="",G68=""),"",IF(OR(ISTEXT(G68),G67="N/A",G67="Not Avail.",G67="Not Acc.",G67="N/L"),"",G68*IFERROR(INDEX('{Dropdowns}'!$J:$J,MATCH("Supply Filter (VelGrid)|"&amp;G67,'{Dropdowns}'!$H:$H,0)),0)*IFERROR(INDEX('{Dropdowns}'!$K:$K,MATCH("Supply Filter (VelGrid)|"&amp;G67,'{Dropdowns}'!$H:$H,0)),0)))</f>
        <v/>
      </c>
      <c r="H70" s="33">
        <f>IF(OR(H67="",H68=""),"",IF(OR(ISTEXT(H68),H67="N/A",H67="Not Avail.",H67="Not Acc.",H67="N/L"),"",H68*IFERROR(INDEX('{Dropdowns}'!$J:$J,MATCH("Supply Filter (VelGrid)|"&amp;H67,'{Dropdowns}'!$H:$H,0)),0)*IFERROR(INDEX('{Dropdowns}'!$K:$K,MATCH("Supply Filter (VelGrid)|"&amp;H67,'{Dropdowns}'!$H:$H,0)),0)))</f>
        <v/>
      </c>
      <c r="I70" s="33">
        <f>IF(OR(I67="",I68=""),"",IF(OR(ISTEXT(I68),I67="N/A",I67="Not Avail.",I67="Not Acc.",I67="N/L"),"",I68*IFERROR(INDEX('{Dropdowns}'!$J:$J,MATCH("Supply Filter (VelGrid)|"&amp;I67,'{Dropdowns}'!$H:$H,0)),0)*IFERROR(INDEX('{Dropdowns}'!$K:$K,MATCH("Supply Filter (VelGrid)|"&amp;I67,'{Dropdowns}'!$H:$H,0)),0)))</f>
        <v/>
      </c>
      <c r="J70" s="33">
        <f>IF(OR(J67="",J68=""),"",IF(OR(ISTEXT(J68),J67="N/A",J67="Not Avail.",J67="Not Acc.",J67="N/L"),"",J68*IFERROR(INDEX('{Dropdowns}'!$J:$J,MATCH("Supply Filter (VelGrid)|"&amp;J67,'{Dropdowns}'!$H:$H,0)),0)*IFERROR(INDEX('{Dropdowns}'!$K:$K,MATCH("Supply Filter (VelGrid)|"&amp;J67,'{Dropdowns}'!$H:$H,0)),0)))</f>
        <v/>
      </c>
      <c r="K70" s="33">
        <f>IF(OR(K67="",K68=""),"",IF(OR(ISTEXT(K68),K67="N/A",K67="Not Avail.",K67="Not Acc.",K67="N/L"),"",K68*IFERROR(INDEX('{Dropdowns}'!$J:$J,MATCH("Supply Filter (VelGrid)|"&amp;K67,'{Dropdowns}'!$H:$H,0)),0)*IFERROR(INDEX('{Dropdowns}'!$K:$K,MATCH("Supply Filter (VelGrid)|"&amp;K67,'{Dropdowns}'!$H:$H,0)),0)))</f>
        <v/>
      </c>
      <c r="L70" s="33">
        <f>IF(OR(L67="",L68=""),"",IF(OR(ISTEXT(L68),L67="N/A",L67="Not Avail.",L67="Not Acc.",L67="N/L"),"",L68*IFERROR(INDEX('{Dropdowns}'!$J:$J,MATCH("Supply Filter (VelGrid)|"&amp;L67,'{Dropdowns}'!$H:$H,0)),0)*IFERROR(INDEX('{Dropdowns}'!$K:$K,MATCH("Supply Filter (VelGrid)|"&amp;L67,'{Dropdowns}'!$H:$H,0)),0)))</f>
        <v/>
      </c>
      <c r="M70" s="33">
        <f>IF(OR(M67="",M68=""),"",IF(OR(ISTEXT(M68),M67="N/A",M67="Not Avail.",M67="Not Acc.",M67="N/L"),"",M68*IFERROR(INDEX('{Dropdowns}'!$J:$J,MATCH("Supply Filter (VelGrid)|"&amp;M67,'{Dropdowns}'!$H:$H,0)),0)*IFERROR(INDEX('{Dropdowns}'!$K:$K,MATCH("Supply Filter (VelGrid)|"&amp;M67,'{Dropdowns}'!$H:$H,0)),0)))</f>
        <v/>
      </c>
    </row>
    <row r="71" ht="13.35" customHeight="1" s="162">
      <c r="B71" s="460" t="inlineStr">
        <is>
          <t>CFM fin.</t>
        </is>
      </c>
      <c r="C71" s="33">
        <f>IF(OR(C67="",C69=""),"",IF(OR(ISTEXT(C69),C67="N/A",C67="Not Avail.",C67="Not Acc.",C67="N/L"),"",C69*IFERROR(INDEX('{Dropdowns}'!$J:$J,MATCH("Supply Filter (VelGrid)|"&amp;C67,'{Dropdowns}'!$H:$H,0)),0)*IFERROR(INDEX('{Dropdowns}'!$K:$K,MATCH("Supply Filter (VelGrid)|"&amp;C67,'{Dropdowns}'!$H:$H,0)),0)))</f>
        <v/>
      </c>
      <c r="D71" s="33">
        <f>IF(OR(D67="",D69=""),"",IF(OR(ISTEXT(D69),D67="N/A",D67="Not Avail.",D67="Not Acc.",D67="N/L"),"",D69*IFERROR(INDEX('{Dropdowns}'!$J:$J,MATCH("Supply Filter (VelGrid)|"&amp;D67,'{Dropdowns}'!$H:$H,0)),0)*IFERROR(INDEX('{Dropdowns}'!$K:$K,MATCH("Supply Filter (VelGrid)|"&amp;D67,'{Dropdowns}'!$H:$H,0)),0)))</f>
        <v/>
      </c>
      <c r="E71" s="33">
        <f>IF(OR(E67="",E69=""),"",IF(OR(ISTEXT(E69),E67="N/A",E67="Not Avail.",E67="Not Acc.",E67="N/L"),"",E69*IFERROR(INDEX('{Dropdowns}'!$J:$J,MATCH("Supply Filter (VelGrid)|"&amp;E67,'{Dropdowns}'!$H:$H,0)),0)*IFERROR(INDEX('{Dropdowns}'!$K:$K,MATCH("Supply Filter (VelGrid)|"&amp;E67,'{Dropdowns}'!$H:$H,0)),0)))</f>
        <v/>
      </c>
      <c r="F71" s="33">
        <f>IF(OR(F67="",F69=""),"",IF(OR(ISTEXT(F69),F67="N/A",F67="Not Avail.",F67="Not Acc.",F67="N/L"),"",F69*IFERROR(INDEX('{Dropdowns}'!$J:$J,MATCH("Supply Filter (VelGrid)|"&amp;F67,'{Dropdowns}'!$H:$H,0)),0)*IFERROR(INDEX('{Dropdowns}'!$K:$K,MATCH("Supply Filter (VelGrid)|"&amp;F67,'{Dropdowns}'!$H:$H,0)),0)))</f>
        <v/>
      </c>
      <c r="G71" s="33">
        <f>IF(OR(G67="",G69=""),"",IF(OR(ISTEXT(G69),G67="N/A",G67="Not Avail.",G67="Not Acc.",G67="N/L"),"",G69*IFERROR(INDEX('{Dropdowns}'!$J:$J,MATCH("Supply Filter (VelGrid)|"&amp;G67,'{Dropdowns}'!$H:$H,0)),0)*IFERROR(INDEX('{Dropdowns}'!$K:$K,MATCH("Supply Filter (VelGrid)|"&amp;G67,'{Dropdowns}'!$H:$H,0)),0)))</f>
        <v/>
      </c>
      <c r="H71" s="33">
        <f>IF(OR(H67="",H69=""),"",IF(OR(ISTEXT(H69),H67="N/A",H67="Not Avail.",H67="Not Acc.",H67="N/L"),"",H69*IFERROR(INDEX('{Dropdowns}'!$J:$J,MATCH("Supply Filter (VelGrid)|"&amp;H67,'{Dropdowns}'!$H:$H,0)),0)*IFERROR(INDEX('{Dropdowns}'!$K:$K,MATCH("Supply Filter (VelGrid)|"&amp;H67,'{Dropdowns}'!$H:$H,0)),0)))</f>
        <v/>
      </c>
      <c r="I71" s="33">
        <f>IF(OR(I67="",I69=""),"",IF(OR(ISTEXT(I69),I67="N/A",I67="Not Avail.",I67="Not Acc.",I67="N/L"),"",I69*IFERROR(INDEX('{Dropdowns}'!$J:$J,MATCH("Supply Filter (VelGrid)|"&amp;I67,'{Dropdowns}'!$H:$H,0)),0)*IFERROR(INDEX('{Dropdowns}'!$K:$K,MATCH("Supply Filter (VelGrid)|"&amp;I67,'{Dropdowns}'!$H:$H,0)),0)))</f>
        <v/>
      </c>
      <c r="J71" s="33">
        <f>IF(OR(J67="",J69=""),"",IF(OR(ISTEXT(J69),J67="N/A",J67="Not Avail.",J67="Not Acc.",J67="N/L"),"",J69*IFERROR(INDEX('{Dropdowns}'!$J:$J,MATCH("Supply Filter (VelGrid)|"&amp;J67,'{Dropdowns}'!$H:$H,0)),0)*IFERROR(INDEX('{Dropdowns}'!$K:$K,MATCH("Supply Filter (VelGrid)|"&amp;J67,'{Dropdowns}'!$H:$H,0)),0)))</f>
        <v/>
      </c>
      <c r="K71" s="33">
        <f>IF(OR(K67="",K69=""),"",IF(OR(ISTEXT(K69),K67="N/A",K67="Not Avail.",K67="Not Acc.",K67="N/L"),"",K69*IFERROR(INDEX('{Dropdowns}'!$J:$J,MATCH("Supply Filter (VelGrid)|"&amp;K67,'{Dropdowns}'!$H:$H,0)),0)*IFERROR(INDEX('{Dropdowns}'!$K:$K,MATCH("Supply Filter (VelGrid)|"&amp;K67,'{Dropdowns}'!$H:$H,0)),0)))</f>
        <v/>
      </c>
      <c r="L71" s="33">
        <f>IF(OR(L67="",L69=""),"",IF(OR(ISTEXT(L69),L67="N/A",L67="Not Avail.",L67="Not Acc.",L67="N/L"),"",L69*IFERROR(INDEX('{Dropdowns}'!$J:$J,MATCH("Supply Filter (VelGrid)|"&amp;L67,'{Dropdowns}'!$H:$H,0)),0)*IFERROR(INDEX('{Dropdowns}'!$K:$K,MATCH("Supply Filter (VelGrid)|"&amp;L67,'{Dropdowns}'!$H:$H,0)),0)))</f>
        <v/>
      </c>
      <c r="M71" s="33">
        <f>IF(OR(M67="",M69=""),"",IF(OR(ISTEXT(M69),M67="N/A",M67="Not Avail.",M67="Not Acc.",M67="N/L"),"",M69*IFERROR(INDEX('{Dropdowns}'!$J:$J,MATCH("Supply Filter (VelGrid)|"&amp;M67,'{Dropdowns}'!$H:$H,0)),0)*IFERROR(INDEX('{Dropdowns}'!$K:$K,MATCH("Supply Filter (VelGrid)|"&amp;M67,'{Dropdowns}'!$H:$H,0)),0)))</f>
        <v/>
      </c>
    </row>
    <row r="72" ht="13.35" customHeight="1" s="162">
      <c r="B72" s="460" t="inlineStr">
        <is>
          <t>Total CFM initial</t>
        </is>
      </c>
      <c r="C72" s="174" t="n"/>
      <c r="D72" s="173" t="n"/>
      <c r="E72" s="33">
        <f>IF(SUM(C70:M70)=0,"",SUM(C70:M70))</f>
        <v/>
      </c>
      <c r="F72" s="174" t="n"/>
      <c r="G72" s="173" t="n"/>
      <c r="H72" s="460" t="inlineStr">
        <is>
          <t>Total CFM final</t>
        </is>
      </c>
      <c r="I72" s="174" t="n"/>
      <c r="J72" s="173" t="n"/>
      <c r="K72" s="33">
        <f>IF(SUM(C71:M71)=0,"",SUM(C71:M71))</f>
        <v/>
      </c>
      <c r="L72" s="174" t="n"/>
      <c r="M72" s="173" t="n"/>
    </row>
    <row r="73" ht="13.35" customHeight="1" s="162"/>
    <row r="74" ht="13.35" customHeight="1" s="162">
      <c r="B74" s="188" t="inlineStr">
        <is>
          <t>Direct-Fired Burner Profile Pressure → Supply CFM (Evergreen table)</t>
        </is>
      </c>
      <c r="C74" s="174" t="n"/>
      <c r="D74" s="174" t="n"/>
      <c r="E74" s="174" t="n"/>
      <c r="F74" s="174" t="n"/>
      <c r="G74" s="174" t="n"/>
      <c r="H74" s="174" t="n"/>
      <c r="I74" s="174" t="n"/>
      <c r="J74" s="174" t="n"/>
      <c r="K74" s="174" t="n"/>
      <c r="L74" s="174" t="n"/>
      <c r="M74" s="173" t="n"/>
    </row>
    <row r="75" ht="13.35" customHeight="1" s="162">
      <c r="B75" s="460" t="inlineStr">
        <is>
          <t>Housing (1-5)</t>
        </is>
      </c>
      <c r="C75" s="173" t="n"/>
      <c r="D75" s="33" t="n"/>
      <c r="E75" s="460" t="inlineStr">
        <is>
          <t>Profile P (in wg)</t>
        </is>
      </c>
      <c r="F75" s="174" t="n"/>
      <c r="G75" s="173" t="n"/>
      <c r="H75" s="32" t="n"/>
      <c r="I75" s="460" t="inlineStr">
        <is>
          <t>Derived CFM</t>
        </is>
      </c>
      <c r="J75" s="173" t="n"/>
      <c r="K75" s="33">
        <f>IF(OR(D75="",H75=""),"",IF(ISTEXT(H75),"",IF(H75&lt;0.15,"Pressure too low",IF(H75&gt;0.65,"Pressure too high",IF(ISTEXT(D75),"",INDEX('{Dropdowns}'!$V$2:$Z$12,MATCH(H75,'{Dropdowns}'!$U$2:$U$12,1),D75)+(H75-INDEX('{Dropdowns}'!$U$2:$U$12,MATCH(H75,'{Dropdowns}'!$U$2:$U$12,1)))*(INDEX('{Dropdowns}'!$V$2:$Z$12,MIN(MATCH(H75,'{Dropdowns}'!$U$2:$U$12,1)+1,11),D75)-INDEX('{Dropdowns}'!$V$2:$Z$12,MATCH(H75,'{Dropdowns}'!$U$2:$U$12,1),D75))/0.05)))))</f>
        <v/>
      </c>
      <c r="L75" s="174" t="n"/>
      <c r="M75" s="173" t="n"/>
    </row>
    <row r="76" ht="13.35" customHeight="1" s="162"/>
    <row r="77" ht="13.35" customHeight="1" s="162">
      <c r="B77" s="188" t="inlineStr">
        <is>
          <t>Intake Screens: CFM = VEL × Ak</t>
        </is>
      </c>
      <c r="C77" s="174" t="n"/>
      <c r="D77" s="174" t="n"/>
      <c r="E77" s="174" t="n"/>
      <c r="F77" s="173" t="n"/>
      <c r="G77" s="233" t="inlineStr">
        <is>
          <t/>
        </is>
      </c>
      <c r="H77" s="194" t="inlineStr">
        <is>
          <t/>
        </is>
      </c>
      <c r="I77" s="188" t="inlineStr">
        <is>
          <t>Initial</t>
        </is>
      </c>
      <c r="J77" s="173" t="n"/>
      <c r="K77" s="188" t="inlineStr">
        <is>
          <t>Final</t>
        </is>
      </c>
      <c r="L77" s="173" t="n"/>
      <c r="M77" s="188" t="inlineStr">
        <is>
          <t/>
        </is>
      </c>
    </row>
    <row r="78" ht="13.35" customHeight="1" s="162">
      <c r="B78" s="153" t="inlineStr">
        <is>
          <t>No.</t>
        </is>
      </c>
      <c r="C78" s="188" t="inlineStr">
        <is>
          <t>Size</t>
        </is>
      </c>
      <c r="D78" s="188"/>
      <c r="E78" s="188"/>
      <c r="F78" s="188" t="inlineStr">
        <is>
          <t>Ak</t>
        </is>
      </c>
      <c r="G78" s="440" t="n"/>
      <c r="H78" s="440" t="n"/>
      <c r="I78" s="188" t="inlineStr">
        <is>
          <t>VEL</t>
        </is>
      </c>
      <c r="J78" s="188" t="inlineStr">
        <is>
          <t>CFM</t>
        </is>
      </c>
      <c r="K78" s="188" t="inlineStr">
        <is>
          <t>VEL</t>
        </is>
      </c>
      <c r="L78" s="188" t="inlineStr">
        <is>
          <t>CFM</t>
        </is>
      </c>
      <c r="M78" s="440" t="n"/>
    </row>
    <row r="79" ht="13.35" customHeight="1" s="162">
      <c r="B79" s="307" t="n"/>
      <c r="C79" s="307" t="n"/>
      <c r="D79" s="307"/>
      <c r="E79" s="307" t="n"/>
      <c r="F79" s="32" t="n"/>
      <c r="G79" s="33"/>
      <c r="H79" s="33" t="n"/>
      <c r="I79" s="33" t="n"/>
      <c r="J79" s="33">
        <f>IF(I79="", "", IF(OR(ISTEXT(I79),ISTEXT($F79)),"",I79*$F79))</f>
        <v/>
      </c>
      <c r="K79" s="33" t="n"/>
      <c r="L79" s="33">
        <f>IF(K79="", "", IF(OR(ISTEXT(K79),ISTEXT($F79)),"",K79*$F79))</f>
        <v/>
      </c>
      <c r="M79" s="30"/>
    </row>
    <row r="80" ht="13.35" customHeight="1" s="162">
      <c r="B80" s="307" t="n"/>
      <c r="C80" s="307" t="n"/>
      <c r="D80" s="307"/>
      <c r="E80" s="307" t="n"/>
      <c r="F80" s="32" t="n"/>
      <c r="G80" s="33"/>
      <c r="H80" s="33" t="n"/>
      <c r="I80" s="33" t="n"/>
      <c r="J80" s="33">
        <f>IF(I80="", "", IF(OR(ISTEXT(I80),ISTEXT($F80)),"",I80*$F80))</f>
        <v/>
      </c>
      <c r="K80" s="33" t="n"/>
      <c r="L80" s="33">
        <f>IF(K80="", "", IF(OR(ISTEXT(K80),ISTEXT($F80)),"",K80*$F80))</f>
        <v/>
      </c>
      <c r="M80" s="30"/>
    </row>
    <row r="81" ht="13.35" customHeight="1" s="162">
      <c r="B81" s="307" t="n"/>
      <c r="C81" s="307" t="n"/>
      <c r="D81" s="307"/>
      <c r="E81" s="307" t="n"/>
      <c r="F81" s="32" t="n"/>
      <c r="G81" s="33"/>
      <c r="H81" s="33" t="n"/>
      <c r="I81" s="33" t="n"/>
      <c r="J81" s="33">
        <f>IF(I81="", "", IF(OR(ISTEXT(I81),ISTEXT($F81)),"",I81*$F81))</f>
        <v/>
      </c>
      <c r="K81" s="33" t="n"/>
      <c r="L81" s="33">
        <f>IF(K81="", "", IF(OR(ISTEXT(K81),ISTEXT($F81)),"",K81*$F81))</f>
        <v/>
      </c>
      <c r="M81" s="30"/>
    </row>
    <row r="82" ht="13.35" customHeight="1" s="162">
      <c r="B82" s="307" t="n"/>
      <c r="C82" s="307" t="n"/>
      <c r="D82" s="307"/>
      <c r="E82" s="307" t="n"/>
      <c r="F82" s="32" t="n"/>
      <c r="G82" s="33"/>
      <c r="H82" s="33" t="n"/>
      <c r="I82" s="33" t="n"/>
      <c r="J82" s="33">
        <f>IF(I82="", "", IF(OR(ISTEXT(I82),ISTEXT($F82)),"",I82*$F82))</f>
        <v/>
      </c>
      <c r="K82" s="33" t="n"/>
      <c r="L82" s="33">
        <f>IF(K82="", "", IF(OR(ISTEXT(K82),ISTEXT($F82)),"",K82*$F82))</f>
        <v/>
      </c>
      <c r="M82" s="30"/>
    </row>
    <row r="83" ht="13.35" customHeight="1" s="162">
      <c r="B83" s="42" t="n"/>
      <c r="C83" s="231" t="inlineStr">
        <is>
          <t>Total</t>
        </is>
      </c>
      <c r="D83" s="159" t="n"/>
      <c r="E83" s="42" t="n"/>
      <c r="F83" s="42" t="n"/>
      <c r="G83" s="43" t="n"/>
      <c r="H83" s="43"/>
      <c r="I83" s="43" t="n"/>
      <c r="J83" s="43">
        <f>IF(SUM(J79:J82)=0,"",SUM(J79:J82))</f>
        <v/>
      </c>
      <c r="K83" s="43" t="n"/>
      <c r="L83" s="43">
        <f>IF(SUM(L79:L82)=0,"",SUM(L79:L82))</f>
        <v/>
      </c>
      <c r="M83" s="35"/>
    </row>
    <row r="84" ht="13.35" customHeight="1" s="162"/>
    <row r="85" ht="13.35" customHeight="1" s="162">
      <c r="B85" s="188" t="inlineStr">
        <is>
          <t>Airflow Basis for Total Airflow (page 1)</t>
        </is>
      </c>
      <c r="C85" s="174" t="n"/>
      <c r="D85" s="174" t="n"/>
      <c r="E85" s="174" t="n"/>
      <c r="F85" s="174" t="n"/>
      <c r="G85" s="174" t="n"/>
      <c r="H85" s="174" t="n"/>
      <c r="I85" s="174" t="n"/>
      <c r="J85" s="174" t="n"/>
      <c r="K85" s="174" t="n"/>
      <c r="L85" s="174" t="n"/>
      <c r="M85" s="173" t="n"/>
    </row>
    <row r="86" ht="13.35" customHeight="1" s="162">
      <c r="B86" s="460" t="inlineStr">
        <is>
          <t>Method used</t>
        </is>
      </c>
      <c r="C86" s="174" t="n"/>
      <c r="D86" s="173" t="n"/>
      <c r="E86" s="33" t="n"/>
      <c r="F86" s="174" t="n"/>
      <c r="G86" s="173" t="n"/>
      <c r="H86" s="460" t="inlineStr">
        <is>
          <t>Design CFM</t>
        </is>
      </c>
      <c r="I86" s="174" t="n"/>
      <c r="J86" s="173" t="n"/>
      <c r="K86" s="33" t="n"/>
      <c r="L86" s="174" t="n"/>
      <c r="M86" s="173" t="n"/>
    </row>
    <row r="87" ht="13.35" customHeight="1" s="162">
      <c r="B87" s="460" t="inlineStr">
        <is>
          <t>Method Total CFM</t>
        </is>
      </c>
      <c r="C87" s="174" t="n"/>
      <c r="D87" s="173" t="n"/>
      <c r="E87" s="33">
        <f>IF(E86="","",IF(E86="PSP",IF(K64="",E64,K64),IF(E86="Filter Grid",IF(K72="",E72,K72),IF(E86="Profile Pressure",K75,IF(E86="Intake",IF(L83="",J83,L83),"")))))</f>
        <v/>
      </c>
      <c r="F87" s="174" t="n"/>
      <c r="G87" s="173" t="n"/>
      <c r="H87" s="460" t="inlineStr">
        <is>
          <t>Remarks</t>
        </is>
      </c>
      <c r="I87" s="174" t="n"/>
      <c r="J87" s="173" t="n"/>
      <c r="K87" s="33" t="n"/>
      <c r="L87" s="174" t="n"/>
      <c r="M87" s="173" t="n"/>
    </row>
    <row r="88" ht="13.35" customHeight="1" s="162"/>
    <row r="89" ht="13.35" customHeight="1" s="162">
      <c r="B89" s="188" t="inlineStr">
        <is>
          <t>Supply Air Outlets (cont.)</t>
        </is>
      </c>
      <c r="C89" s="174" t="n"/>
      <c r="D89" s="174" t="n"/>
      <c r="E89" s="174" t="n"/>
      <c r="F89" s="173" t="n"/>
      <c r="G89" s="233" t="inlineStr">
        <is>
          <t>Design VEL</t>
        </is>
      </c>
      <c r="H89" s="194" t="inlineStr">
        <is>
          <t>Design CFM</t>
        </is>
      </c>
      <c r="I89" s="188" t="inlineStr">
        <is>
          <t>Initial</t>
        </is>
      </c>
      <c r="J89" s="173" t="n"/>
      <c r="K89" s="188" t="inlineStr">
        <is>
          <t>Final</t>
        </is>
      </c>
      <c r="L89" s="173" t="n"/>
      <c r="M89" s="188" t="inlineStr">
        <is>
          <t>%</t>
        </is>
      </c>
    </row>
    <row r="90" ht="13.35" customHeight="1" s="162">
      <c r="B90" s="153" t="inlineStr">
        <is>
          <t>No.</t>
        </is>
      </c>
      <c r="C90" s="188" t="inlineStr">
        <is>
          <t>Area Served</t>
        </is>
      </c>
      <c r="D90" s="188" t="inlineStr">
        <is>
          <t>Type</t>
        </is>
      </c>
      <c r="E90" s="188" t="inlineStr">
        <is>
          <t>Size</t>
        </is>
      </c>
      <c r="F90" s="188" t="inlineStr">
        <is>
          <t>Ak</t>
        </is>
      </c>
      <c r="G90" s="440" t="n"/>
      <c r="H90" s="440" t="n"/>
      <c r="I90" s="188" t="inlineStr">
        <is>
          <t>VEL</t>
        </is>
      </c>
      <c r="J90" s="188" t="inlineStr">
        <is>
          <t>CFM</t>
        </is>
      </c>
      <c r="K90" s="188" t="inlineStr">
        <is>
          <t>VEL</t>
        </is>
      </c>
      <c r="L90" s="188" t="inlineStr">
        <is>
          <t>CFM</t>
        </is>
      </c>
      <c r="M90" s="440" t="n"/>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IF(SUM(H91:H102)=0,"",SUM(H91:H102))</f>
        <v/>
      </c>
      <c r="I103" s="43" t="n"/>
      <c r="J103" s="43">
        <f>IF(SUM(J91:J102)=0,"",SUM(J91:J102))</f>
        <v/>
      </c>
      <c r="K103" s="43" t="n"/>
      <c r="L103" s="43">
        <f>IF(SUM(L91:L102)=0,"",SUM(L91:L102))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IF(K190="",H153,K190)</f>
        <v/>
      </c>
      <c r="L113" s="24">
        <f>IF(OR(E190="",E190="Outlets"),L153,E191)</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sheave</t>
        </is>
      </c>
      <c r="J120" s="400" t="n"/>
      <c r="K120" s="24">
        <f>IF('{Equipment Data Entry}'!J53="","",'{Equipment Data Entry}'!J53)</f>
        <v/>
      </c>
      <c r="L120" s="21" t="inlineStr">
        <is>
          <t>Bore</t>
        </is>
      </c>
      <c r="M120" s="208"/>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pulley</t>
        </is>
      </c>
      <c r="J121" s="400" t="n"/>
      <c r="K121" s="24">
        <f>IF('{Equipment Data Entry}'!K53="","",'{Equipment Data Entry}'!K53)</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MAU</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IF(SUM(H137:H152)+SUM(H195:H206)=0,"",SUM(H137:H152)+SUM(H195:H206))</f>
        <v/>
      </c>
      <c r="I153" s="43" t="n"/>
      <c r="J153" s="43">
        <f>IF(SUM(J137:J152)+SUM(J195:J206)=0,"",SUM(J137:J152)+SUM(J195:J206))</f>
        <v/>
      </c>
      <c r="K153" s="43" t="n"/>
      <c r="L153" s="43">
        <f>IF(SUM(L137:L152)+SUM(L195:L206)=0,"",SUM(L137:L152)+SUM(L195:L206))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Initial 1-10</t>
        </is>
      </c>
      <c r="C164" s="173" t="n"/>
      <c r="D164" s="33" t="n"/>
      <c r="E164" s="33" t="n"/>
      <c r="F164" s="33" t="n"/>
      <c r="G164" s="33" t="n"/>
      <c r="H164" s="33" t="n"/>
      <c r="I164" s="33" t="n"/>
      <c r="J164" s="33" t="n"/>
      <c r="K164" s="33" t="n"/>
      <c r="L164" s="33" t="n"/>
      <c r="M164" s="33" t="n"/>
    </row>
    <row r="165" ht="13.35" customHeight="1" s="162">
      <c r="B165" s="460" t="inlineStr">
        <is>
          <t>Initial 11-20</t>
        </is>
      </c>
      <c r="C165" s="173" t="n"/>
      <c r="D165" s="33" t="n"/>
      <c r="E165" s="33" t="n"/>
      <c r="F165" s="33" t="n"/>
      <c r="G165" s="33" t="n"/>
      <c r="H165" s="33" t="n"/>
      <c r="I165" s="33" t="n"/>
      <c r="J165" s="33" t="n"/>
      <c r="K165" s="33" t="n"/>
      <c r="L165" s="33" t="n"/>
      <c r="M165" s="33" t="n"/>
    </row>
    <row r="166" ht="13.35" customHeight="1" s="162">
      <c r="B166" s="460" t="inlineStr">
        <is>
          <t>Final 1-10</t>
        </is>
      </c>
      <c r="C166" s="173" t="n"/>
      <c r="D166" s="33" t="n"/>
      <c r="E166" s="33" t="n"/>
      <c r="F166" s="33" t="n"/>
      <c r="G166" s="33" t="n"/>
      <c r="H166" s="33" t="n"/>
      <c r="I166" s="33" t="n"/>
      <c r="J166" s="33" t="n"/>
      <c r="K166" s="33" t="n"/>
      <c r="L166" s="33" t="n"/>
      <c r="M166" s="33" t="n"/>
    </row>
    <row r="167" ht="13.35" customHeight="1" s="162">
      <c r="B167" s="460" t="inlineStr">
        <is>
          <t>Final 11-20</t>
        </is>
      </c>
      <c r="C167" s="173" t="n"/>
      <c r="D167" s="33" t="n"/>
      <c r="E167" s="33" t="n"/>
      <c r="F167" s="33" t="n"/>
      <c r="G167" s="33" t="n"/>
      <c r="H167" s="33" t="n"/>
      <c r="I167" s="33" t="n"/>
      <c r="J167" s="33" t="n"/>
      <c r="K167" s="33" t="n"/>
      <c r="L167" s="33" t="n"/>
      <c r="M167" s="33" t="n"/>
    </row>
    <row r="168" ht="13.35" customHeight="1" s="162">
      <c r="B168" s="460" t="inlineStr">
        <is>
          <t>PSP CFM initial</t>
        </is>
      </c>
      <c r="C168" s="174" t="n"/>
      <c r="D168" s="173" t="n"/>
      <c r="E168" s="33">
        <f>IF(OR(D163="",G163="",COUNT(D164:M165)=0),"",IF(OR(ISTEXT(D163),ISTEXT(G163)),"",AVERAGE(D164:M165)*(D163-2-2*N(J163))*G163*N(M163)/144))</f>
        <v/>
      </c>
      <c r="F168" s="174" t="n"/>
      <c r="G168" s="173" t="n"/>
      <c r="H168" s="460" t="inlineStr">
        <is>
          <t>PSP CFM final</t>
        </is>
      </c>
      <c r="I168" s="174" t="n"/>
      <c r="J168" s="173" t="n"/>
      <c r="K168" s="33">
        <f>IF(OR(D163="",G163="",COUNT(D166:M167)=0),"",IF(OR(ISTEXT(D163),ISTEXT(G163)),"",AVERAGE(D166:M167)*(D163-2-2*N(J163))*G163*N(M163)/144))</f>
        <v/>
      </c>
      <c r="L168" s="174" t="n"/>
      <c r="M168" s="173" t="n"/>
    </row>
    <row r="169" ht="13.35" customHeight="1" s="162"/>
    <row r="170" ht="13.35" customHeight="1" s="162">
      <c r="B170" s="188" t="inlineStr">
        <is>
          <t>Supply Filter Grid (VelGrid, K 1.35): CFM = velocity × free area × K</t>
        </is>
      </c>
      <c r="C170" s="174" t="n"/>
      <c r="D170" s="174" t="n"/>
      <c r="E170" s="174" t="n"/>
      <c r="F170" s="174" t="n"/>
      <c r="G170" s="174" t="n"/>
      <c r="H170" s="174" t="n"/>
      <c r="I170" s="174" t="n"/>
      <c r="J170" s="174" t="n"/>
      <c r="K170" s="174" t="n"/>
      <c r="L170" s="174" t="n"/>
      <c r="M170" s="173" t="n"/>
    </row>
    <row r="171" ht="13.35" customHeight="1" s="162">
      <c r="B171" s="460" t="inlineStr">
        <is>
          <t>Filter Size</t>
        </is>
      </c>
      <c r="C171" s="33" t="n"/>
      <c r="D171" s="33" t="n"/>
      <c r="E171" s="33" t="n"/>
      <c r="F171" s="33" t="n"/>
      <c r="G171" s="33" t="n"/>
      <c r="H171" s="33" t="n"/>
      <c r="I171" s="33" t="n"/>
      <c r="J171" s="33" t="n"/>
      <c r="K171" s="33" t="n"/>
      <c r="L171" s="33" t="n"/>
      <c r="M171" s="33" t="n"/>
    </row>
    <row r="172" ht="13.35" customHeight="1" s="162">
      <c r="B172" s="460" t="inlineStr">
        <is>
          <t>Initial velocity (fpm)</t>
        </is>
      </c>
      <c r="C172" s="33" t="n"/>
      <c r="D172" s="33" t="n"/>
      <c r="E172" s="33" t="n"/>
      <c r="F172" s="33" t="n"/>
      <c r="G172" s="33" t="n"/>
      <c r="H172" s="33" t="n"/>
      <c r="I172" s="33" t="n"/>
      <c r="J172" s="33" t="n"/>
      <c r="K172" s="33" t="n"/>
      <c r="L172" s="33" t="n"/>
      <c r="M172" s="33" t="n"/>
    </row>
    <row r="173" ht="13.35" customHeight="1" s="162">
      <c r="B173" s="460" t="inlineStr">
        <is>
          <t>Final velocity (fpm)</t>
        </is>
      </c>
      <c r="C173" s="33" t="n"/>
      <c r="D173" s="33" t="n"/>
      <c r="E173" s="33" t="n"/>
      <c r="F173" s="33" t="n"/>
      <c r="G173" s="33" t="n"/>
      <c r="H173" s="33" t="n"/>
      <c r="I173" s="33" t="n"/>
      <c r="J173" s="33" t="n"/>
      <c r="K173" s="33" t="n"/>
      <c r="L173" s="33" t="n"/>
      <c r="M173" s="33" t="n"/>
    </row>
    <row r="174" ht="13.35" customHeight="1" s="162">
      <c r="B174" s="460" t="inlineStr">
        <is>
          <t>CFM init</t>
        </is>
      </c>
      <c r="C174" s="33">
        <f>IF(OR(C171="",C172=""),"",IF(OR(ISTEXT(C172),C171="N/A",C171="Not Avail.",C171="Not Acc.",C171="N/L"),"",C172*IFERROR(INDEX('{Dropdowns}'!$J:$J,MATCH("Supply Filter (VelGrid)|"&amp;C171,'{Dropdowns}'!$H:$H,0)),0)*IFERROR(INDEX('{Dropdowns}'!$K:$K,MATCH("Supply Filter (VelGrid)|"&amp;C171,'{Dropdowns}'!$H:$H,0)),0)))</f>
        <v/>
      </c>
      <c r="D174" s="33">
        <f>IF(OR(D171="",D172=""),"",IF(OR(ISTEXT(D172),D171="N/A",D171="Not Avail.",D171="Not Acc.",D171="N/L"),"",D172*IFERROR(INDEX('{Dropdowns}'!$J:$J,MATCH("Supply Filter (VelGrid)|"&amp;D171,'{Dropdowns}'!$H:$H,0)),0)*IFERROR(INDEX('{Dropdowns}'!$K:$K,MATCH("Supply Filter (VelGrid)|"&amp;D171,'{Dropdowns}'!$H:$H,0)),0)))</f>
        <v/>
      </c>
      <c r="E174" s="33">
        <f>IF(OR(E171="",E172=""),"",IF(OR(ISTEXT(E172),E171="N/A",E171="Not Avail.",E171="Not Acc.",E171="N/L"),"",E172*IFERROR(INDEX('{Dropdowns}'!$J:$J,MATCH("Supply Filter (VelGrid)|"&amp;E171,'{Dropdowns}'!$H:$H,0)),0)*IFERROR(INDEX('{Dropdowns}'!$K:$K,MATCH("Supply Filter (VelGrid)|"&amp;E171,'{Dropdowns}'!$H:$H,0)),0)))</f>
        <v/>
      </c>
      <c r="F174" s="33">
        <f>IF(OR(F171="",F172=""),"",IF(OR(ISTEXT(F172),F171="N/A",F171="Not Avail.",F171="Not Acc.",F171="N/L"),"",F172*IFERROR(INDEX('{Dropdowns}'!$J:$J,MATCH("Supply Filter (VelGrid)|"&amp;F171,'{Dropdowns}'!$H:$H,0)),0)*IFERROR(INDEX('{Dropdowns}'!$K:$K,MATCH("Supply Filter (VelGrid)|"&amp;F171,'{Dropdowns}'!$H:$H,0)),0)))</f>
        <v/>
      </c>
      <c r="G174" s="33">
        <f>IF(OR(G171="",G172=""),"",IF(OR(ISTEXT(G172),G171="N/A",G171="Not Avail.",G171="Not Acc.",G171="N/L"),"",G172*IFERROR(INDEX('{Dropdowns}'!$J:$J,MATCH("Supply Filter (VelGrid)|"&amp;G171,'{Dropdowns}'!$H:$H,0)),0)*IFERROR(INDEX('{Dropdowns}'!$K:$K,MATCH("Supply Filter (VelGrid)|"&amp;G171,'{Dropdowns}'!$H:$H,0)),0)))</f>
        <v/>
      </c>
      <c r="H174" s="33">
        <f>IF(OR(H171="",H172=""),"",IF(OR(ISTEXT(H172),H171="N/A",H171="Not Avail.",H171="Not Acc.",H171="N/L"),"",H172*IFERROR(INDEX('{Dropdowns}'!$J:$J,MATCH("Supply Filter (VelGrid)|"&amp;H171,'{Dropdowns}'!$H:$H,0)),0)*IFERROR(INDEX('{Dropdowns}'!$K:$K,MATCH("Supply Filter (VelGrid)|"&amp;H171,'{Dropdowns}'!$H:$H,0)),0)))</f>
        <v/>
      </c>
      <c r="I174" s="33">
        <f>IF(OR(I171="",I172=""),"",IF(OR(ISTEXT(I172),I171="N/A",I171="Not Avail.",I171="Not Acc.",I171="N/L"),"",I172*IFERROR(INDEX('{Dropdowns}'!$J:$J,MATCH("Supply Filter (VelGrid)|"&amp;I171,'{Dropdowns}'!$H:$H,0)),0)*IFERROR(INDEX('{Dropdowns}'!$K:$K,MATCH("Supply Filter (VelGrid)|"&amp;I171,'{Dropdowns}'!$H:$H,0)),0)))</f>
        <v/>
      </c>
      <c r="J174" s="33">
        <f>IF(OR(J171="",J172=""),"",IF(OR(ISTEXT(J172),J171="N/A",J171="Not Avail.",J171="Not Acc.",J171="N/L"),"",J172*IFERROR(INDEX('{Dropdowns}'!$J:$J,MATCH("Supply Filter (VelGrid)|"&amp;J171,'{Dropdowns}'!$H:$H,0)),0)*IFERROR(INDEX('{Dropdowns}'!$K:$K,MATCH("Supply Filter (VelGrid)|"&amp;J171,'{Dropdowns}'!$H:$H,0)),0)))</f>
        <v/>
      </c>
      <c r="K174" s="33">
        <f>IF(OR(K171="",K172=""),"",IF(OR(ISTEXT(K172),K171="N/A",K171="Not Avail.",K171="Not Acc.",K171="N/L"),"",K172*IFERROR(INDEX('{Dropdowns}'!$J:$J,MATCH("Supply Filter (VelGrid)|"&amp;K171,'{Dropdowns}'!$H:$H,0)),0)*IFERROR(INDEX('{Dropdowns}'!$K:$K,MATCH("Supply Filter (VelGrid)|"&amp;K171,'{Dropdowns}'!$H:$H,0)),0)))</f>
        <v/>
      </c>
      <c r="L174" s="33">
        <f>IF(OR(L171="",L172=""),"",IF(OR(ISTEXT(L172),L171="N/A",L171="Not Avail.",L171="Not Acc.",L171="N/L"),"",L172*IFERROR(INDEX('{Dropdowns}'!$J:$J,MATCH("Supply Filter (VelGrid)|"&amp;L171,'{Dropdowns}'!$H:$H,0)),0)*IFERROR(INDEX('{Dropdowns}'!$K:$K,MATCH("Supply Filter (VelGrid)|"&amp;L171,'{Dropdowns}'!$H:$H,0)),0)))</f>
        <v/>
      </c>
      <c r="M174" s="33">
        <f>IF(OR(M171="",M172=""),"",IF(OR(ISTEXT(M172),M171="N/A",M171="Not Avail.",M171="Not Acc.",M171="N/L"),"",M172*IFERROR(INDEX('{Dropdowns}'!$J:$J,MATCH("Supply Filter (VelGrid)|"&amp;M171,'{Dropdowns}'!$H:$H,0)),0)*IFERROR(INDEX('{Dropdowns}'!$K:$K,MATCH("Supply Filter (VelGrid)|"&amp;M171,'{Dropdowns}'!$H:$H,0)),0)))</f>
        <v/>
      </c>
    </row>
    <row r="175" ht="13.35" customHeight="1" s="162">
      <c r="B175" s="460" t="inlineStr">
        <is>
          <t>CFM fin.</t>
        </is>
      </c>
      <c r="C175" s="33">
        <f>IF(OR(C171="",C173=""),"",IF(OR(ISTEXT(C173),C171="N/A",C171="Not Avail.",C171="Not Acc.",C171="N/L"),"",C173*IFERROR(INDEX('{Dropdowns}'!$J:$J,MATCH("Supply Filter (VelGrid)|"&amp;C171,'{Dropdowns}'!$H:$H,0)),0)*IFERROR(INDEX('{Dropdowns}'!$K:$K,MATCH("Supply Filter (VelGrid)|"&amp;C171,'{Dropdowns}'!$H:$H,0)),0)))</f>
        <v/>
      </c>
      <c r="D175" s="33">
        <f>IF(OR(D171="",D173=""),"",IF(OR(ISTEXT(D173),D171="N/A",D171="Not Avail.",D171="Not Acc.",D171="N/L"),"",D173*IFERROR(INDEX('{Dropdowns}'!$J:$J,MATCH("Supply Filter (VelGrid)|"&amp;D171,'{Dropdowns}'!$H:$H,0)),0)*IFERROR(INDEX('{Dropdowns}'!$K:$K,MATCH("Supply Filter (VelGrid)|"&amp;D171,'{Dropdowns}'!$H:$H,0)),0)))</f>
        <v/>
      </c>
      <c r="E175" s="33">
        <f>IF(OR(E171="",E173=""),"",IF(OR(ISTEXT(E173),E171="N/A",E171="Not Avail.",E171="Not Acc.",E171="N/L"),"",E173*IFERROR(INDEX('{Dropdowns}'!$J:$J,MATCH("Supply Filter (VelGrid)|"&amp;E171,'{Dropdowns}'!$H:$H,0)),0)*IFERROR(INDEX('{Dropdowns}'!$K:$K,MATCH("Supply Filter (VelGrid)|"&amp;E171,'{Dropdowns}'!$H:$H,0)),0)))</f>
        <v/>
      </c>
      <c r="F175" s="33">
        <f>IF(OR(F171="",F173=""),"",IF(OR(ISTEXT(F173),F171="N/A",F171="Not Avail.",F171="Not Acc.",F171="N/L"),"",F173*IFERROR(INDEX('{Dropdowns}'!$J:$J,MATCH("Supply Filter (VelGrid)|"&amp;F171,'{Dropdowns}'!$H:$H,0)),0)*IFERROR(INDEX('{Dropdowns}'!$K:$K,MATCH("Supply Filter (VelGrid)|"&amp;F171,'{Dropdowns}'!$H:$H,0)),0)))</f>
        <v/>
      </c>
      <c r="G175" s="33">
        <f>IF(OR(G171="",G173=""),"",IF(OR(ISTEXT(G173),G171="N/A",G171="Not Avail.",G171="Not Acc.",G171="N/L"),"",G173*IFERROR(INDEX('{Dropdowns}'!$J:$J,MATCH("Supply Filter (VelGrid)|"&amp;G171,'{Dropdowns}'!$H:$H,0)),0)*IFERROR(INDEX('{Dropdowns}'!$K:$K,MATCH("Supply Filter (VelGrid)|"&amp;G171,'{Dropdowns}'!$H:$H,0)),0)))</f>
        <v/>
      </c>
      <c r="H175" s="33">
        <f>IF(OR(H171="",H173=""),"",IF(OR(ISTEXT(H173),H171="N/A",H171="Not Avail.",H171="Not Acc.",H171="N/L"),"",H173*IFERROR(INDEX('{Dropdowns}'!$J:$J,MATCH("Supply Filter (VelGrid)|"&amp;H171,'{Dropdowns}'!$H:$H,0)),0)*IFERROR(INDEX('{Dropdowns}'!$K:$K,MATCH("Supply Filter (VelGrid)|"&amp;H171,'{Dropdowns}'!$H:$H,0)),0)))</f>
        <v/>
      </c>
      <c r="I175" s="33">
        <f>IF(OR(I171="",I173=""),"",IF(OR(ISTEXT(I173),I171="N/A",I171="Not Avail.",I171="Not Acc.",I171="N/L"),"",I173*IFERROR(INDEX('{Dropdowns}'!$J:$J,MATCH("Supply Filter (VelGrid)|"&amp;I171,'{Dropdowns}'!$H:$H,0)),0)*IFERROR(INDEX('{Dropdowns}'!$K:$K,MATCH("Supply Filter (VelGrid)|"&amp;I171,'{Dropdowns}'!$H:$H,0)),0)))</f>
        <v/>
      </c>
      <c r="J175" s="33">
        <f>IF(OR(J171="",J173=""),"",IF(OR(ISTEXT(J173),J171="N/A",J171="Not Avail.",J171="Not Acc.",J171="N/L"),"",J173*IFERROR(INDEX('{Dropdowns}'!$J:$J,MATCH("Supply Filter (VelGrid)|"&amp;J171,'{Dropdowns}'!$H:$H,0)),0)*IFERROR(INDEX('{Dropdowns}'!$K:$K,MATCH("Supply Filter (VelGrid)|"&amp;J171,'{Dropdowns}'!$H:$H,0)),0)))</f>
        <v/>
      </c>
      <c r="K175" s="33">
        <f>IF(OR(K171="",K173=""),"",IF(OR(ISTEXT(K173),K171="N/A",K171="Not Avail.",K171="Not Acc.",K171="N/L"),"",K173*IFERROR(INDEX('{Dropdowns}'!$J:$J,MATCH("Supply Filter (VelGrid)|"&amp;K171,'{Dropdowns}'!$H:$H,0)),0)*IFERROR(INDEX('{Dropdowns}'!$K:$K,MATCH("Supply Filter (VelGrid)|"&amp;K171,'{Dropdowns}'!$H:$H,0)),0)))</f>
        <v/>
      </c>
      <c r="L175" s="33">
        <f>IF(OR(L171="",L173=""),"",IF(OR(ISTEXT(L173),L171="N/A",L171="Not Avail.",L171="Not Acc.",L171="N/L"),"",L173*IFERROR(INDEX('{Dropdowns}'!$J:$J,MATCH("Supply Filter (VelGrid)|"&amp;L171,'{Dropdowns}'!$H:$H,0)),0)*IFERROR(INDEX('{Dropdowns}'!$K:$K,MATCH("Supply Filter (VelGrid)|"&amp;L171,'{Dropdowns}'!$H:$H,0)),0)))</f>
        <v/>
      </c>
      <c r="M175" s="33">
        <f>IF(OR(M171="",M173=""),"",IF(OR(ISTEXT(M173),M171="N/A",M171="Not Avail.",M171="Not Acc.",M171="N/L"),"",M173*IFERROR(INDEX('{Dropdowns}'!$J:$J,MATCH("Supply Filter (VelGrid)|"&amp;M171,'{Dropdowns}'!$H:$H,0)),0)*IFERROR(INDEX('{Dropdowns}'!$K:$K,MATCH("Supply Filter (VelGrid)|"&amp;M171,'{Dropdowns}'!$H:$H,0)),0)))</f>
        <v/>
      </c>
    </row>
    <row r="176" ht="13.35" customHeight="1" s="162">
      <c r="B176" s="460" t="inlineStr">
        <is>
          <t>Total CFM initial</t>
        </is>
      </c>
      <c r="C176" s="174" t="n"/>
      <c r="D176" s="173" t="n"/>
      <c r="E176" s="33">
        <f>IF(SUM(C174:M174)=0,"",SUM(C174:M174))</f>
        <v/>
      </c>
      <c r="F176" s="174" t="n"/>
      <c r="G176" s="173" t="n"/>
      <c r="H176" s="460" t="inlineStr">
        <is>
          <t>Total CFM final</t>
        </is>
      </c>
      <c r="I176" s="174" t="n"/>
      <c r="J176" s="173" t="n"/>
      <c r="K176" s="33">
        <f>IF(SUM(C175:M175)=0,"",SUM(C175:M175))</f>
        <v/>
      </c>
      <c r="L176" s="174" t="n"/>
      <c r="M176" s="173" t="n"/>
    </row>
    <row r="177" ht="13.35" customHeight="1" s="162"/>
    <row r="178" ht="13.35" customHeight="1" s="162">
      <c r="B178" s="188" t="inlineStr">
        <is>
          <t>Direct-Fired Burner Profile Pressure → Supply CFM (Evergreen table)</t>
        </is>
      </c>
      <c r="C178" s="174" t="n"/>
      <c r="D178" s="174" t="n"/>
      <c r="E178" s="174" t="n"/>
      <c r="F178" s="174" t="n"/>
      <c r="G178" s="174" t="n"/>
      <c r="H178" s="174" t="n"/>
      <c r="I178" s="174" t="n"/>
      <c r="J178" s="174" t="n"/>
      <c r="K178" s="174" t="n"/>
      <c r="L178" s="174" t="n"/>
      <c r="M178" s="173" t="n"/>
    </row>
    <row r="179" ht="13.35" customHeight="1" s="162">
      <c r="B179" s="460" t="inlineStr">
        <is>
          <t>Housing (1-5)</t>
        </is>
      </c>
      <c r="C179" s="173" t="n"/>
      <c r="D179" s="33" t="n"/>
      <c r="E179" s="460" t="inlineStr">
        <is>
          <t>Profile P (in wg)</t>
        </is>
      </c>
      <c r="F179" s="174" t="n"/>
      <c r="G179" s="173" t="n"/>
      <c r="H179" s="32" t="n"/>
      <c r="I179" s="460" t="inlineStr">
        <is>
          <t>Derived CFM</t>
        </is>
      </c>
      <c r="J179" s="173" t="n"/>
      <c r="K179" s="33">
        <f>IF(OR(D179="",H179=""),"",IF(ISTEXT(H179),"",IF(H179&lt;0.15,"Pressure too low",IF(H179&gt;0.65,"Pressure too high",IF(ISTEXT(D179),"",INDEX('{Dropdowns}'!$V$2:$Z$12,MATCH(H179,'{Dropdowns}'!$U$2:$U$12,1),D179)+(H179-INDEX('{Dropdowns}'!$U$2:$U$12,MATCH(H179,'{Dropdowns}'!$U$2:$U$12,1)))*(INDEX('{Dropdowns}'!$V$2:$Z$12,MIN(MATCH(H179,'{Dropdowns}'!$U$2:$U$12,1)+1,11),D179)-INDEX('{Dropdowns}'!$V$2:$Z$12,MATCH(H179,'{Dropdowns}'!$U$2:$U$12,1),D179))/0.05)))))</f>
        <v/>
      </c>
      <c r="L179" s="174" t="n"/>
      <c r="M179" s="173" t="n"/>
    </row>
    <row r="180" ht="13.35" customHeight="1" s="162"/>
    <row r="181" ht="13.35" customHeight="1" s="162">
      <c r="B181" s="188" t="inlineStr">
        <is>
          <t>Intake Screens: CFM = VEL × Ak</t>
        </is>
      </c>
      <c r="C181" s="174" t="n"/>
      <c r="D181" s="174" t="n"/>
      <c r="E181" s="174" t="n"/>
      <c r="F181" s="173" t="n"/>
      <c r="G181" s="233" t="inlineStr">
        <is>
          <t/>
        </is>
      </c>
      <c r="H181" s="194" t="inlineStr">
        <is>
          <t/>
        </is>
      </c>
      <c r="I181" s="188" t="inlineStr">
        <is>
          <t>Initial</t>
        </is>
      </c>
      <c r="J181" s="173" t="n"/>
      <c r="K181" s="188" t="inlineStr">
        <is>
          <t>Final</t>
        </is>
      </c>
      <c r="L181" s="173" t="n"/>
      <c r="M181" s="188" t="inlineStr">
        <is>
          <t/>
        </is>
      </c>
    </row>
    <row r="182" ht="13.35" customHeight="1" s="162">
      <c r="B182" s="153" t="inlineStr">
        <is>
          <t>No.</t>
        </is>
      </c>
      <c r="C182" s="188" t="inlineStr">
        <is>
          <t>Size</t>
        </is>
      </c>
      <c r="D182" s="188"/>
      <c r="E182" s="188"/>
      <c r="F182" s="188" t="inlineStr">
        <is>
          <t>Ak</t>
        </is>
      </c>
      <c r="G182" s="440" t="n"/>
      <c r="H182" s="440" t="n"/>
      <c r="I182" s="188" t="inlineStr">
        <is>
          <t>VEL</t>
        </is>
      </c>
      <c r="J182" s="188" t="inlineStr">
        <is>
          <t>CFM</t>
        </is>
      </c>
      <c r="K182" s="188" t="inlineStr">
        <is>
          <t>VEL</t>
        </is>
      </c>
      <c r="L182" s="188" t="inlineStr">
        <is>
          <t>CFM</t>
        </is>
      </c>
      <c r="M182" s="440" t="n"/>
    </row>
    <row r="183" ht="13.35" customHeight="1" s="162">
      <c r="B183" s="307" t="n"/>
      <c r="C183" s="307" t="n"/>
      <c r="D183" s="307"/>
      <c r="E183" s="307" t="n"/>
      <c r="F183" s="32" t="n"/>
      <c r="G183" s="33"/>
      <c r="H183" s="33" t="n"/>
      <c r="I183" s="33" t="n"/>
      <c r="J183" s="33">
        <f>IF(I183="", "", IF(OR(ISTEXT(I183),ISTEXT($F183)),"",I183*$F183))</f>
        <v/>
      </c>
      <c r="K183" s="33" t="n"/>
      <c r="L183" s="33">
        <f>IF(K183="", "", IF(OR(ISTEXT(K183),ISTEXT($F183)),"",K183*$F183))</f>
        <v/>
      </c>
      <c r="M183" s="30"/>
    </row>
    <row r="184" ht="13.35" customHeight="1" s="162">
      <c r="B184" s="307" t="n"/>
      <c r="C184" s="307" t="n"/>
      <c r="D184" s="307"/>
      <c r="E184" s="307" t="n"/>
      <c r="F184" s="32" t="n"/>
      <c r="G184" s="33"/>
      <c r="H184" s="33" t="n"/>
      <c r="I184" s="33" t="n"/>
      <c r="J184" s="33">
        <f>IF(I184="", "", IF(OR(ISTEXT(I184),ISTEXT($F184)),"",I184*$F184))</f>
        <v/>
      </c>
      <c r="K184" s="33" t="n"/>
      <c r="L184" s="33">
        <f>IF(K184="", "", IF(OR(ISTEXT(K184),ISTEXT($F184)),"",K184*$F184))</f>
        <v/>
      </c>
      <c r="M184" s="30"/>
    </row>
    <row r="185" ht="13.35" customHeight="1" s="162">
      <c r="B185" s="307" t="n"/>
      <c r="C185" s="307" t="n"/>
      <c r="D185" s="307"/>
      <c r="E185" s="307" t="n"/>
      <c r="F185" s="32" t="n"/>
      <c r="G185" s="33"/>
      <c r="H185" s="33" t="n"/>
      <c r="I185" s="33" t="n"/>
      <c r="J185" s="33">
        <f>IF(I185="", "", IF(OR(ISTEXT(I185),ISTEXT($F185)),"",I185*$F185))</f>
        <v/>
      </c>
      <c r="K185" s="33" t="n"/>
      <c r="L185" s="33">
        <f>IF(K185="", "", IF(OR(ISTEXT(K185),ISTEXT($F185)),"",K185*$F185))</f>
        <v/>
      </c>
      <c r="M185" s="30"/>
    </row>
    <row r="186" ht="13.35" customHeight="1" s="162">
      <c r="B186" s="307" t="n"/>
      <c r="C186" s="307" t="n"/>
      <c r="D186" s="307"/>
      <c r="E186" s="307" t="n"/>
      <c r="F186" s="32" t="n"/>
      <c r="G186" s="33"/>
      <c r="H186" s="33" t="n"/>
      <c r="I186" s="33" t="n"/>
      <c r="J186" s="33">
        <f>IF(I186="", "", IF(OR(ISTEXT(I186),ISTEXT($F186)),"",I186*$F186))</f>
        <v/>
      </c>
      <c r="K186" s="33" t="n"/>
      <c r="L186" s="33">
        <f>IF(K186="", "", IF(OR(ISTEXT(K186),ISTEXT($F186)),"",K186*$F186))</f>
        <v/>
      </c>
      <c r="M186" s="30"/>
    </row>
    <row r="187" ht="13.35" customHeight="1" s="162">
      <c r="B187" s="42" t="n"/>
      <c r="C187" s="231" t="inlineStr">
        <is>
          <t>Total</t>
        </is>
      </c>
      <c r="D187" s="159" t="n"/>
      <c r="E187" s="42" t="n"/>
      <c r="F187" s="42" t="n"/>
      <c r="G187" s="43" t="n"/>
      <c r="H187" s="43"/>
      <c r="I187" s="43" t="n"/>
      <c r="J187" s="43">
        <f>IF(SUM(J183:J186)=0,"",SUM(J183:J186))</f>
        <v/>
      </c>
      <c r="K187" s="43" t="n"/>
      <c r="L187" s="43">
        <f>IF(SUM(L183:L186)=0,"",SUM(L183:L186))</f>
        <v/>
      </c>
      <c r="M187" s="35"/>
    </row>
    <row r="188" ht="13.35" customHeight="1" s="162"/>
    <row r="189" ht="13.35" customHeight="1" s="162">
      <c r="B189" s="188" t="inlineStr">
        <is>
          <t>Airflow Basis for Total Airflow (page 1)</t>
        </is>
      </c>
      <c r="C189" s="174" t="n"/>
      <c r="D189" s="174" t="n"/>
      <c r="E189" s="174" t="n"/>
      <c r="F189" s="174" t="n"/>
      <c r="G189" s="174" t="n"/>
      <c r="H189" s="174" t="n"/>
      <c r="I189" s="174" t="n"/>
      <c r="J189" s="174" t="n"/>
      <c r="K189" s="174" t="n"/>
      <c r="L189" s="174" t="n"/>
      <c r="M189" s="173" t="n"/>
    </row>
    <row r="190" ht="13.35" customHeight="1" s="162">
      <c r="B190" s="460" t="inlineStr">
        <is>
          <t>Method used</t>
        </is>
      </c>
      <c r="C190" s="174" t="n"/>
      <c r="D190" s="173" t="n"/>
      <c r="E190" s="33" t="n"/>
      <c r="F190" s="174" t="n"/>
      <c r="G190" s="173" t="n"/>
      <c r="H190" s="460" t="inlineStr">
        <is>
          <t>Design CFM</t>
        </is>
      </c>
      <c r="I190" s="174" t="n"/>
      <c r="J190" s="173" t="n"/>
      <c r="K190" s="33" t="n"/>
      <c r="L190" s="174" t="n"/>
      <c r="M190" s="173" t="n"/>
    </row>
    <row r="191" ht="13.35" customHeight="1" s="162">
      <c r="B191" s="460" t="inlineStr">
        <is>
          <t>Method Total CFM</t>
        </is>
      </c>
      <c r="C191" s="174" t="n"/>
      <c r="D191" s="173" t="n"/>
      <c r="E191" s="33">
        <f>IF(E190="","",IF(E190="PSP",IF(K168="",E168,K168),IF(E190="Filter Grid",IF(K176="",E176,K176),IF(E190="Profile Pressure",K179,IF(E190="Intake",IF(L187="",J187,L187),"")))))</f>
        <v/>
      </c>
      <c r="F191" s="174" t="n"/>
      <c r="G191" s="173" t="n"/>
      <c r="H191" s="460" t="inlineStr">
        <is>
          <t>Remarks</t>
        </is>
      </c>
      <c r="I191" s="174" t="n"/>
      <c r="J191" s="173" t="n"/>
      <c r="K191" s="33" t="n"/>
      <c r="L191" s="174" t="n"/>
      <c r="M191" s="173" t="n"/>
    </row>
    <row r="192" ht="13.35" customHeight="1" s="162"/>
    <row r="193" ht="13.35" customHeight="1" s="162">
      <c r="B193" s="188" t="inlineStr">
        <is>
          <t>Supply Air Outlets (cont.)</t>
        </is>
      </c>
      <c r="C193" s="174" t="n"/>
      <c r="D193" s="174" t="n"/>
      <c r="E193" s="174" t="n"/>
      <c r="F193" s="173" t="n"/>
      <c r="G193" s="233" t="inlineStr">
        <is>
          <t>Design VEL</t>
        </is>
      </c>
      <c r="H193" s="194" t="inlineStr">
        <is>
          <t>Design CFM</t>
        </is>
      </c>
      <c r="I193" s="188" t="inlineStr">
        <is>
          <t>Initial</t>
        </is>
      </c>
      <c r="J193" s="173" t="n"/>
      <c r="K193" s="188" t="inlineStr">
        <is>
          <t>Final</t>
        </is>
      </c>
      <c r="L193" s="173" t="n"/>
      <c r="M193" s="188" t="inlineStr">
        <is>
          <t>%</t>
        </is>
      </c>
    </row>
    <row r="194" ht="13.35" customHeight="1" s="162">
      <c r="B194" s="153" t="inlineStr">
        <is>
          <t>No.</t>
        </is>
      </c>
      <c r="C194" s="188" t="inlineStr">
        <is>
          <t>Area Served</t>
        </is>
      </c>
      <c r="D194" s="188" t="inlineStr">
        <is>
          <t>Type</t>
        </is>
      </c>
      <c r="E194" s="188" t="inlineStr">
        <is>
          <t>Size</t>
        </is>
      </c>
      <c r="F194" s="188" t="inlineStr">
        <is>
          <t>Ak</t>
        </is>
      </c>
      <c r="G194" s="440" t="n"/>
      <c r="H194" s="440" t="n"/>
      <c r="I194" s="188" t="inlineStr">
        <is>
          <t>VEL</t>
        </is>
      </c>
      <c r="J194" s="188" t="inlineStr">
        <is>
          <t>CFM</t>
        </is>
      </c>
      <c r="K194" s="188" t="inlineStr">
        <is>
          <t>VEL</t>
        </is>
      </c>
      <c r="L194" s="188" t="inlineStr">
        <is>
          <t>CFM</t>
        </is>
      </c>
      <c r="M194" s="440" t="n"/>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IF(SUM(H195:H206)=0,"",SUM(H195:H206))</f>
        <v/>
      </c>
      <c r="I207" s="43" t="n"/>
      <c r="J207" s="43">
        <f>IF(SUM(J195:J206)=0,"",SUM(J195:J206))</f>
        <v/>
      </c>
      <c r="K207" s="43" t="n"/>
      <c r="L207" s="43">
        <f>IF(SUM(L195:L206)=0,"",SUM(L195:L206))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IF(K294="",H257,K294)</f>
        <v/>
      </c>
      <c r="L217" s="24">
        <f>IF(OR(E294="",E294="Outlets"),L257,E295)</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sheave</t>
        </is>
      </c>
      <c r="J224" s="400" t="n"/>
      <c r="K224" s="24">
        <f>IF('{Equipment Data Entry}'!J54="","",'{Equipment Data Entry}'!J54)</f>
        <v/>
      </c>
      <c r="L224" s="21" t="inlineStr">
        <is>
          <t>Bore</t>
        </is>
      </c>
      <c r="M224" s="208"/>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pulley</t>
        </is>
      </c>
      <c r="J225" s="400" t="n"/>
      <c r="K225" s="24">
        <f>IF('{Equipment Data Entry}'!K54="","",'{Equipment Data Entry}'!K54)</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MAU</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IF(SUM(H241:H256)+SUM(H299:H310)=0,"",SUM(H241:H256)+SUM(H299:H310))</f>
        <v/>
      </c>
      <c r="I257" s="43" t="n"/>
      <c r="J257" s="43">
        <f>IF(SUM(J241:J256)+SUM(J299:J310)=0,"",SUM(J241:J256)+SUM(J299:J310))</f>
        <v/>
      </c>
      <c r="K257" s="43" t="n"/>
      <c r="L257" s="43">
        <f>IF(SUM(L241:L256)+SUM(L299:L310)=0,"",SUM(L241:L256)+SUM(L299:L310))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Initial 1-10</t>
        </is>
      </c>
      <c r="C268" s="173" t="n"/>
      <c r="D268" s="33" t="n"/>
      <c r="E268" s="33" t="n"/>
      <c r="F268" s="33" t="n"/>
      <c r="G268" s="33" t="n"/>
      <c r="H268" s="33" t="n"/>
      <c r="I268" s="33" t="n"/>
      <c r="J268" s="33" t="n"/>
      <c r="K268" s="33" t="n"/>
      <c r="L268" s="33" t="n"/>
      <c r="M268" s="33" t="n"/>
    </row>
    <row r="269" ht="13.35" customHeight="1" s="162">
      <c r="B269" s="460" t="inlineStr">
        <is>
          <t>Initial 11-20</t>
        </is>
      </c>
      <c r="C269" s="173" t="n"/>
      <c r="D269" s="33" t="n"/>
      <c r="E269" s="33" t="n"/>
      <c r="F269" s="33" t="n"/>
      <c r="G269" s="33" t="n"/>
      <c r="H269" s="33" t="n"/>
      <c r="I269" s="33" t="n"/>
      <c r="J269" s="33" t="n"/>
      <c r="K269" s="33" t="n"/>
      <c r="L269" s="33" t="n"/>
      <c r="M269" s="33" t="n"/>
    </row>
    <row r="270" ht="13.35" customHeight="1" s="162">
      <c r="B270" s="460" t="inlineStr">
        <is>
          <t>Final 1-10</t>
        </is>
      </c>
      <c r="C270" s="173" t="n"/>
      <c r="D270" s="33" t="n"/>
      <c r="E270" s="33" t="n"/>
      <c r="F270" s="33" t="n"/>
      <c r="G270" s="33" t="n"/>
      <c r="H270" s="33" t="n"/>
      <c r="I270" s="33" t="n"/>
      <c r="J270" s="33" t="n"/>
      <c r="K270" s="33" t="n"/>
      <c r="L270" s="33" t="n"/>
      <c r="M270" s="33" t="n"/>
    </row>
    <row r="271" ht="13.35" customHeight="1" s="162">
      <c r="B271" s="460" t="inlineStr">
        <is>
          <t>Final 11-20</t>
        </is>
      </c>
      <c r="C271" s="173" t="n"/>
      <c r="D271" s="33" t="n"/>
      <c r="E271" s="33" t="n"/>
      <c r="F271" s="33" t="n"/>
      <c r="G271" s="33" t="n"/>
      <c r="H271" s="33" t="n"/>
      <c r="I271" s="33" t="n"/>
      <c r="J271" s="33" t="n"/>
      <c r="K271" s="33" t="n"/>
      <c r="L271" s="33" t="n"/>
      <c r="M271" s="33" t="n"/>
    </row>
    <row r="272" ht="13.35" customHeight="1" s="162">
      <c r="B272" s="460" t="inlineStr">
        <is>
          <t>PSP CFM initial</t>
        </is>
      </c>
      <c r="C272" s="174" t="n"/>
      <c r="D272" s="173" t="n"/>
      <c r="E272" s="33">
        <f>IF(OR(D267="",G267="",COUNT(D268:M269)=0),"",IF(OR(ISTEXT(D267),ISTEXT(G267)),"",AVERAGE(D268:M269)*(D267-2-2*N(J267))*G267*N(M267)/144))</f>
        <v/>
      </c>
      <c r="F272" s="174" t="n"/>
      <c r="G272" s="173" t="n"/>
      <c r="H272" s="460" t="inlineStr">
        <is>
          <t>PSP CFM final</t>
        </is>
      </c>
      <c r="I272" s="174" t="n"/>
      <c r="J272" s="173" t="n"/>
      <c r="K272" s="33">
        <f>IF(OR(D267="",G267="",COUNT(D270:M271)=0),"",IF(OR(ISTEXT(D267),ISTEXT(G267)),"",AVERAGE(D270:M271)*(D267-2-2*N(J267))*G267*N(M267)/144))</f>
        <v/>
      </c>
      <c r="L272" s="174" t="n"/>
      <c r="M272" s="173" t="n"/>
    </row>
    <row r="273" ht="13.35" customHeight="1" s="162"/>
    <row r="274" ht="13.35" customHeight="1" s="162">
      <c r="B274" s="188" t="inlineStr">
        <is>
          <t>Supply Filter Grid (VelGrid, K 1.35): CFM = velocity × free area × K</t>
        </is>
      </c>
      <c r="C274" s="174" t="n"/>
      <c r="D274" s="174" t="n"/>
      <c r="E274" s="174" t="n"/>
      <c r="F274" s="174" t="n"/>
      <c r="G274" s="174" t="n"/>
      <c r="H274" s="174" t="n"/>
      <c r="I274" s="174" t="n"/>
      <c r="J274" s="174" t="n"/>
      <c r="K274" s="174" t="n"/>
      <c r="L274" s="174" t="n"/>
      <c r="M274" s="173" t="n"/>
    </row>
    <row r="275" ht="13.35" customHeight="1" s="162">
      <c r="B275" s="460" t="inlineStr">
        <is>
          <t>Filter Size</t>
        </is>
      </c>
      <c r="C275" s="33" t="n"/>
      <c r="D275" s="33" t="n"/>
      <c r="E275" s="33" t="n"/>
      <c r="F275" s="33" t="n"/>
      <c r="G275" s="33" t="n"/>
      <c r="H275" s="33" t="n"/>
      <c r="I275" s="33" t="n"/>
      <c r="J275" s="33" t="n"/>
      <c r="K275" s="33" t="n"/>
      <c r="L275" s="33" t="n"/>
      <c r="M275" s="33" t="n"/>
    </row>
    <row r="276" ht="13.35" customHeight="1" s="162">
      <c r="B276" s="460" t="inlineStr">
        <is>
          <t>Initial velocity (fpm)</t>
        </is>
      </c>
      <c r="C276" s="33" t="n"/>
      <c r="D276" s="33" t="n"/>
      <c r="E276" s="33" t="n"/>
      <c r="F276" s="33" t="n"/>
      <c r="G276" s="33" t="n"/>
      <c r="H276" s="33" t="n"/>
      <c r="I276" s="33" t="n"/>
      <c r="J276" s="33" t="n"/>
      <c r="K276" s="33" t="n"/>
      <c r="L276" s="33" t="n"/>
      <c r="M276" s="33" t="n"/>
    </row>
    <row r="277" ht="13.35" customHeight="1" s="162">
      <c r="B277" s="460" t="inlineStr">
        <is>
          <t>Final velocity (fpm)</t>
        </is>
      </c>
      <c r="C277" s="33" t="n"/>
      <c r="D277" s="33" t="n"/>
      <c r="E277" s="33" t="n"/>
      <c r="F277" s="33" t="n"/>
      <c r="G277" s="33" t="n"/>
      <c r="H277" s="33" t="n"/>
      <c r="I277" s="33" t="n"/>
      <c r="J277" s="33" t="n"/>
      <c r="K277" s="33" t="n"/>
      <c r="L277" s="33" t="n"/>
      <c r="M277" s="33" t="n"/>
    </row>
    <row r="278" ht="13.35" customHeight="1" s="162">
      <c r="B278" s="460" t="inlineStr">
        <is>
          <t>CFM init</t>
        </is>
      </c>
      <c r="C278" s="33">
        <f>IF(OR(C275="",C276=""),"",IF(OR(ISTEXT(C276),C275="N/A",C275="Not Avail.",C275="Not Acc.",C275="N/L"),"",C276*IFERROR(INDEX('{Dropdowns}'!$J:$J,MATCH("Supply Filter (VelGrid)|"&amp;C275,'{Dropdowns}'!$H:$H,0)),0)*IFERROR(INDEX('{Dropdowns}'!$K:$K,MATCH("Supply Filter (VelGrid)|"&amp;C275,'{Dropdowns}'!$H:$H,0)),0)))</f>
        <v/>
      </c>
      <c r="D278" s="33">
        <f>IF(OR(D275="",D276=""),"",IF(OR(ISTEXT(D276),D275="N/A",D275="Not Avail.",D275="Not Acc.",D275="N/L"),"",D276*IFERROR(INDEX('{Dropdowns}'!$J:$J,MATCH("Supply Filter (VelGrid)|"&amp;D275,'{Dropdowns}'!$H:$H,0)),0)*IFERROR(INDEX('{Dropdowns}'!$K:$K,MATCH("Supply Filter (VelGrid)|"&amp;D275,'{Dropdowns}'!$H:$H,0)),0)))</f>
        <v/>
      </c>
      <c r="E278" s="33">
        <f>IF(OR(E275="",E276=""),"",IF(OR(ISTEXT(E276),E275="N/A",E275="Not Avail.",E275="Not Acc.",E275="N/L"),"",E276*IFERROR(INDEX('{Dropdowns}'!$J:$J,MATCH("Supply Filter (VelGrid)|"&amp;E275,'{Dropdowns}'!$H:$H,0)),0)*IFERROR(INDEX('{Dropdowns}'!$K:$K,MATCH("Supply Filter (VelGrid)|"&amp;E275,'{Dropdowns}'!$H:$H,0)),0)))</f>
        <v/>
      </c>
      <c r="F278" s="33">
        <f>IF(OR(F275="",F276=""),"",IF(OR(ISTEXT(F276),F275="N/A",F275="Not Avail.",F275="Not Acc.",F275="N/L"),"",F276*IFERROR(INDEX('{Dropdowns}'!$J:$J,MATCH("Supply Filter (VelGrid)|"&amp;F275,'{Dropdowns}'!$H:$H,0)),0)*IFERROR(INDEX('{Dropdowns}'!$K:$K,MATCH("Supply Filter (VelGrid)|"&amp;F275,'{Dropdowns}'!$H:$H,0)),0)))</f>
        <v/>
      </c>
      <c r="G278" s="33">
        <f>IF(OR(G275="",G276=""),"",IF(OR(ISTEXT(G276),G275="N/A",G275="Not Avail.",G275="Not Acc.",G275="N/L"),"",G276*IFERROR(INDEX('{Dropdowns}'!$J:$J,MATCH("Supply Filter (VelGrid)|"&amp;G275,'{Dropdowns}'!$H:$H,0)),0)*IFERROR(INDEX('{Dropdowns}'!$K:$K,MATCH("Supply Filter (VelGrid)|"&amp;G275,'{Dropdowns}'!$H:$H,0)),0)))</f>
        <v/>
      </c>
      <c r="H278" s="33">
        <f>IF(OR(H275="",H276=""),"",IF(OR(ISTEXT(H276),H275="N/A",H275="Not Avail.",H275="Not Acc.",H275="N/L"),"",H276*IFERROR(INDEX('{Dropdowns}'!$J:$J,MATCH("Supply Filter (VelGrid)|"&amp;H275,'{Dropdowns}'!$H:$H,0)),0)*IFERROR(INDEX('{Dropdowns}'!$K:$K,MATCH("Supply Filter (VelGrid)|"&amp;H275,'{Dropdowns}'!$H:$H,0)),0)))</f>
        <v/>
      </c>
      <c r="I278" s="33">
        <f>IF(OR(I275="",I276=""),"",IF(OR(ISTEXT(I276),I275="N/A",I275="Not Avail.",I275="Not Acc.",I275="N/L"),"",I276*IFERROR(INDEX('{Dropdowns}'!$J:$J,MATCH("Supply Filter (VelGrid)|"&amp;I275,'{Dropdowns}'!$H:$H,0)),0)*IFERROR(INDEX('{Dropdowns}'!$K:$K,MATCH("Supply Filter (VelGrid)|"&amp;I275,'{Dropdowns}'!$H:$H,0)),0)))</f>
        <v/>
      </c>
      <c r="J278" s="33">
        <f>IF(OR(J275="",J276=""),"",IF(OR(ISTEXT(J276),J275="N/A",J275="Not Avail.",J275="Not Acc.",J275="N/L"),"",J276*IFERROR(INDEX('{Dropdowns}'!$J:$J,MATCH("Supply Filter (VelGrid)|"&amp;J275,'{Dropdowns}'!$H:$H,0)),0)*IFERROR(INDEX('{Dropdowns}'!$K:$K,MATCH("Supply Filter (VelGrid)|"&amp;J275,'{Dropdowns}'!$H:$H,0)),0)))</f>
        <v/>
      </c>
      <c r="K278" s="33">
        <f>IF(OR(K275="",K276=""),"",IF(OR(ISTEXT(K276),K275="N/A",K275="Not Avail.",K275="Not Acc.",K275="N/L"),"",K276*IFERROR(INDEX('{Dropdowns}'!$J:$J,MATCH("Supply Filter (VelGrid)|"&amp;K275,'{Dropdowns}'!$H:$H,0)),0)*IFERROR(INDEX('{Dropdowns}'!$K:$K,MATCH("Supply Filter (VelGrid)|"&amp;K275,'{Dropdowns}'!$H:$H,0)),0)))</f>
        <v/>
      </c>
      <c r="L278" s="33">
        <f>IF(OR(L275="",L276=""),"",IF(OR(ISTEXT(L276),L275="N/A",L275="Not Avail.",L275="Not Acc.",L275="N/L"),"",L276*IFERROR(INDEX('{Dropdowns}'!$J:$J,MATCH("Supply Filter (VelGrid)|"&amp;L275,'{Dropdowns}'!$H:$H,0)),0)*IFERROR(INDEX('{Dropdowns}'!$K:$K,MATCH("Supply Filter (VelGrid)|"&amp;L275,'{Dropdowns}'!$H:$H,0)),0)))</f>
        <v/>
      </c>
      <c r="M278" s="33">
        <f>IF(OR(M275="",M276=""),"",IF(OR(ISTEXT(M276),M275="N/A",M275="Not Avail.",M275="Not Acc.",M275="N/L"),"",M276*IFERROR(INDEX('{Dropdowns}'!$J:$J,MATCH("Supply Filter (VelGrid)|"&amp;M275,'{Dropdowns}'!$H:$H,0)),0)*IFERROR(INDEX('{Dropdowns}'!$K:$K,MATCH("Supply Filter (VelGrid)|"&amp;M275,'{Dropdowns}'!$H:$H,0)),0)))</f>
        <v/>
      </c>
    </row>
    <row r="279" ht="13.35" customHeight="1" s="162">
      <c r="B279" s="460" t="inlineStr">
        <is>
          <t>CFM fin.</t>
        </is>
      </c>
      <c r="C279" s="33">
        <f>IF(OR(C275="",C277=""),"",IF(OR(ISTEXT(C277),C275="N/A",C275="Not Avail.",C275="Not Acc.",C275="N/L"),"",C277*IFERROR(INDEX('{Dropdowns}'!$J:$J,MATCH("Supply Filter (VelGrid)|"&amp;C275,'{Dropdowns}'!$H:$H,0)),0)*IFERROR(INDEX('{Dropdowns}'!$K:$K,MATCH("Supply Filter (VelGrid)|"&amp;C275,'{Dropdowns}'!$H:$H,0)),0)))</f>
        <v/>
      </c>
      <c r="D279" s="33">
        <f>IF(OR(D275="",D277=""),"",IF(OR(ISTEXT(D277),D275="N/A",D275="Not Avail.",D275="Not Acc.",D275="N/L"),"",D277*IFERROR(INDEX('{Dropdowns}'!$J:$J,MATCH("Supply Filter (VelGrid)|"&amp;D275,'{Dropdowns}'!$H:$H,0)),0)*IFERROR(INDEX('{Dropdowns}'!$K:$K,MATCH("Supply Filter (VelGrid)|"&amp;D275,'{Dropdowns}'!$H:$H,0)),0)))</f>
        <v/>
      </c>
      <c r="E279" s="33">
        <f>IF(OR(E275="",E277=""),"",IF(OR(ISTEXT(E277),E275="N/A",E275="Not Avail.",E275="Not Acc.",E275="N/L"),"",E277*IFERROR(INDEX('{Dropdowns}'!$J:$J,MATCH("Supply Filter (VelGrid)|"&amp;E275,'{Dropdowns}'!$H:$H,0)),0)*IFERROR(INDEX('{Dropdowns}'!$K:$K,MATCH("Supply Filter (VelGrid)|"&amp;E275,'{Dropdowns}'!$H:$H,0)),0)))</f>
        <v/>
      </c>
      <c r="F279" s="33">
        <f>IF(OR(F275="",F277=""),"",IF(OR(ISTEXT(F277),F275="N/A",F275="Not Avail.",F275="Not Acc.",F275="N/L"),"",F277*IFERROR(INDEX('{Dropdowns}'!$J:$J,MATCH("Supply Filter (VelGrid)|"&amp;F275,'{Dropdowns}'!$H:$H,0)),0)*IFERROR(INDEX('{Dropdowns}'!$K:$K,MATCH("Supply Filter (VelGrid)|"&amp;F275,'{Dropdowns}'!$H:$H,0)),0)))</f>
        <v/>
      </c>
      <c r="G279" s="33">
        <f>IF(OR(G275="",G277=""),"",IF(OR(ISTEXT(G277),G275="N/A",G275="Not Avail.",G275="Not Acc.",G275="N/L"),"",G277*IFERROR(INDEX('{Dropdowns}'!$J:$J,MATCH("Supply Filter (VelGrid)|"&amp;G275,'{Dropdowns}'!$H:$H,0)),0)*IFERROR(INDEX('{Dropdowns}'!$K:$K,MATCH("Supply Filter (VelGrid)|"&amp;G275,'{Dropdowns}'!$H:$H,0)),0)))</f>
        <v/>
      </c>
      <c r="H279" s="33">
        <f>IF(OR(H275="",H277=""),"",IF(OR(ISTEXT(H277),H275="N/A",H275="Not Avail.",H275="Not Acc.",H275="N/L"),"",H277*IFERROR(INDEX('{Dropdowns}'!$J:$J,MATCH("Supply Filter (VelGrid)|"&amp;H275,'{Dropdowns}'!$H:$H,0)),0)*IFERROR(INDEX('{Dropdowns}'!$K:$K,MATCH("Supply Filter (VelGrid)|"&amp;H275,'{Dropdowns}'!$H:$H,0)),0)))</f>
        <v/>
      </c>
      <c r="I279" s="33">
        <f>IF(OR(I275="",I277=""),"",IF(OR(ISTEXT(I277),I275="N/A",I275="Not Avail.",I275="Not Acc.",I275="N/L"),"",I277*IFERROR(INDEX('{Dropdowns}'!$J:$J,MATCH("Supply Filter (VelGrid)|"&amp;I275,'{Dropdowns}'!$H:$H,0)),0)*IFERROR(INDEX('{Dropdowns}'!$K:$K,MATCH("Supply Filter (VelGrid)|"&amp;I275,'{Dropdowns}'!$H:$H,0)),0)))</f>
        <v/>
      </c>
      <c r="J279" s="33">
        <f>IF(OR(J275="",J277=""),"",IF(OR(ISTEXT(J277),J275="N/A",J275="Not Avail.",J275="Not Acc.",J275="N/L"),"",J277*IFERROR(INDEX('{Dropdowns}'!$J:$J,MATCH("Supply Filter (VelGrid)|"&amp;J275,'{Dropdowns}'!$H:$H,0)),0)*IFERROR(INDEX('{Dropdowns}'!$K:$K,MATCH("Supply Filter (VelGrid)|"&amp;J275,'{Dropdowns}'!$H:$H,0)),0)))</f>
        <v/>
      </c>
      <c r="K279" s="33">
        <f>IF(OR(K275="",K277=""),"",IF(OR(ISTEXT(K277),K275="N/A",K275="Not Avail.",K275="Not Acc.",K275="N/L"),"",K277*IFERROR(INDEX('{Dropdowns}'!$J:$J,MATCH("Supply Filter (VelGrid)|"&amp;K275,'{Dropdowns}'!$H:$H,0)),0)*IFERROR(INDEX('{Dropdowns}'!$K:$K,MATCH("Supply Filter (VelGrid)|"&amp;K275,'{Dropdowns}'!$H:$H,0)),0)))</f>
        <v/>
      </c>
      <c r="L279" s="33">
        <f>IF(OR(L275="",L277=""),"",IF(OR(ISTEXT(L277),L275="N/A",L275="Not Avail.",L275="Not Acc.",L275="N/L"),"",L277*IFERROR(INDEX('{Dropdowns}'!$J:$J,MATCH("Supply Filter (VelGrid)|"&amp;L275,'{Dropdowns}'!$H:$H,0)),0)*IFERROR(INDEX('{Dropdowns}'!$K:$K,MATCH("Supply Filter (VelGrid)|"&amp;L275,'{Dropdowns}'!$H:$H,0)),0)))</f>
        <v/>
      </c>
      <c r="M279" s="33">
        <f>IF(OR(M275="",M277=""),"",IF(OR(ISTEXT(M277),M275="N/A",M275="Not Avail.",M275="Not Acc.",M275="N/L"),"",M277*IFERROR(INDEX('{Dropdowns}'!$J:$J,MATCH("Supply Filter (VelGrid)|"&amp;M275,'{Dropdowns}'!$H:$H,0)),0)*IFERROR(INDEX('{Dropdowns}'!$K:$K,MATCH("Supply Filter (VelGrid)|"&amp;M275,'{Dropdowns}'!$H:$H,0)),0)))</f>
        <v/>
      </c>
    </row>
    <row r="280" ht="13.35" customHeight="1" s="162">
      <c r="B280" s="460" t="inlineStr">
        <is>
          <t>Total CFM initial</t>
        </is>
      </c>
      <c r="C280" s="174" t="n"/>
      <c r="D280" s="173" t="n"/>
      <c r="E280" s="33">
        <f>IF(SUM(C278:M278)=0,"",SUM(C278:M278))</f>
        <v/>
      </c>
      <c r="F280" s="174" t="n"/>
      <c r="G280" s="173" t="n"/>
      <c r="H280" s="460" t="inlineStr">
        <is>
          <t>Total CFM final</t>
        </is>
      </c>
      <c r="I280" s="174" t="n"/>
      <c r="J280" s="173" t="n"/>
      <c r="K280" s="33">
        <f>IF(SUM(C279:M279)=0,"",SUM(C279:M279))</f>
        <v/>
      </c>
      <c r="L280" s="174" t="n"/>
      <c r="M280" s="173" t="n"/>
    </row>
    <row r="281" ht="13.35" customHeight="1" s="162"/>
    <row r="282" ht="13.35" customHeight="1" s="162">
      <c r="B282" s="188" t="inlineStr">
        <is>
          <t>Direct-Fired Burner Profile Pressure → Supply CFM (Evergreen table)</t>
        </is>
      </c>
      <c r="C282" s="174" t="n"/>
      <c r="D282" s="174" t="n"/>
      <c r="E282" s="174" t="n"/>
      <c r="F282" s="174" t="n"/>
      <c r="G282" s="174" t="n"/>
      <c r="H282" s="174" t="n"/>
      <c r="I282" s="174" t="n"/>
      <c r="J282" s="174" t="n"/>
      <c r="K282" s="174" t="n"/>
      <c r="L282" s="174" t="n"/>
      <c r="M282" s="173" t="n"/>
    </row>
    <row r="283" ht="13.35" customHeight="1" s="162">
      <c r="B283" s="460" t="inlineStr">
        <is>
          <t>Housing (1-5)</t>
        </is>
      </c>
      <c r="C283" s="173" t="n"/>
      <c r="D283" s="33" t="n"/>
      <c r="E283" s="460" t="inlineStr">
        <is>
          <t>Profile P (in wg)</t>
        </is>
      </c>
      <c r="F283" s="174" t="n"/>
      <c r="G283" s="173" t="n"/>
      <c r="H283" s="32" t="n"/>
      <c r="I283" s="460" t="inlineStr">
        <is>
          <t>Derived CFM</t>
        </is>
      </c>
      <c r="J283" s="173" t="n"/>
      <c r="K283" s="33">
        <f>IF(OR(D283="",H283=""),"",IF(ISTEXT(H283),"",IF(H283&lt;0.15,"Pressure too low",IF(H283&gt;0.65,"Pressure too high",IF(ISTEXT(D283),"",INDEX('{Dropdowns}'!$V$2:$Z$12,MATCH(H283,'{Dropdowns}'!$U$2:$U$12,1),D283)+(H283-INDEX('{Dropdowns}'!$U$2:$U$12,MATCH(H283,'{Dropdowns}'!$U$2:$U$12,1)))*(INDEX('{Dropdowns}'!$V$2:$Z$12,MIN(MATCH(H283,'{Dropdowns}'!$U$2:$U$12,1)+1,11),D283)-INDEX('{Dropdowns}'!$V$2:$Z$12,MATCH(H283,'{Dropdowns}'!$U$2:$U$12,1),D283))/0.05)))))</f>
        <v/>
      </c>
      <c r="L283" s="174" t="n"/>
      <c r="M283" s="173" t="n"/>
    </row>
    <row r="284" ht="13.35" customHeight="1" s="162"/>
    <row r="285" ht="13.35" customHeight="1" s="162">
      <c r="B285" s="188" t="inlineStr">
        <is>
          <t>Intake Screens: CFM = VEL × Ak</t>
        </is>
      </c>
      <c r="C285" s="174" t="n"/>
      <c r="D285" s="174" t="n"/>
      <c r="E285" s="174" t="n"/>
      <c r="F285" s="173" t="n"/>
      <c r="G285" s="233" t="inlineStr">
        <is>
          <t/>
        </is>
      </c>
      <c r="H285" s="194" t="inlineStr">
        <is>
          <t/>
        </is>
      </c>
      <c r="I285" s="188" t="inlineStr">
        <is>
          <t>Initial</t>
        </is>
      </c>
      <c r="J285" s="173" t="n"/>
      <c r="K285" s="188" t="inlineStr">
        <is>
          <t>Final</t>
        </is>
      </c>
      <c r="L285" s="173" t="n"/>
      <c r="M285" s="188" t="inlineStr">
        <is>
          <t/>
        </is>
      </c>
    </row>
    <row r="286" ht="13.35" customHeight="1" s="162">
      <c r="B286" s="153" t="inlineStr">
        <is>
          <t>No.</t>
        </is>
      </c>
      <c r="C286" s="188" t="inlineStr">
        <is>
          <t>Size</t>
        </is>
      </c>
      <c r="D286" s="188"/>
      <c r="E286" s="188"/>
      <c r="F286" s="188" t="inlineStr">
        <is>
          <t>Ak</t>
        </is>
      </c>
      <c r="G286" s="440" t="n"/>
      <c r="H286" s="440" t="n"/>
      <c r="I286" s="188" t="inlineStr">
        <is>
          <t>VEL</t>
        </is>
      </c>
      <c r="J286" s="188" t="inlineStr">
        <is>
          <t>CFM</t>
        </is>
      </c>
      <c r="K286" s="188" t="inlineStr">
        <is>
          <t>VEL</t>
        </is>
      </c>
      <c r="L286" s="188" t="inlineStr">
        <is>
          <t>CFM</t>
        </is>
      </c>
      <c r="M286" s="440" t="n"/>
    </row>
    <row r="287" ht="13.35" customHeight="1" s="162">
      <c r="B287" s="307" t="n"/>
      <c r="C287" s="307" t="n"/>
      <c r="D287" s="307"/>
      <c r="E287" s="307" t="n"/>
      <c r="F287" s="32" t="n"/>
      <c r="G287" s="33"/>
      <c r="H287" s="33" t="n"/>
      <c r="I287" s="33" t="n"/>
      <c r="J287" s="33">
        <f>IF(I287="", "", IF(OR(ISTEXT(I287),ISTEXT($F287)),"",I287*$F287))</f>
        <v/>
      </c>
      <c r="K287" s="33" t="n"/>
      <c r="L287" s="33">
        <f>IF(K287="", "", IF(OR(ISTEXT(K287),ISTEXT($F287)),"",K287*$F287))</f>
        <v/>
      </c>
      <c r="M287" s="30"/>
    </row>
    <row r="288" ht="13.35" customHeight="1" s="162">
      <c r="B288" s="307" t="n"/>
      <c r="C288" s="307" t="n"/>
      <c r="D288" s="307"/>
      <c r="E288" s="307" t="n"/>
      <c r="F288" s="32" t="n"/>
      <c r="G288" s="33"/>
      <c r="H288" s="33" t="n"/>
      <c r="I288" s="33" t="n"/>
      <c r="J288" s="33">
        <f>IF(I288="", "", IF(OR(ISTEXT(I288),ISTEXT($F288)),"",I288*$F288))</f>
        <v/>
      </c>
      <c r="K288" s="33" t="n"/>
      <c r="L288" s="33">
        <f>IF(K288="", "", IF(OR(ISTEXT(K288),ISTEXT($F288)),"",K288*$F288))</f>
        <v/>
      </c>
      <c r="M288" s="30"/>
    </row>
    <row r="289" ht="13.35" customHeight="1" s="162">
      <c r="B289" s="307" t="n"/>
      <c r="C289" s="307" t="n"/>
      <c r="D289" s="307"/>
      <c r="E289" s="307" t="n"/>
      <c r="F289" s="32" t="n"/>
      <c r="G289" s="33"/>
      <c r="H289" s="33" t="n"/>
      <c r="I289" s="33" t="n"/>
      <c r="J289" s="33">
        <f>IF(I289="", "", IF(OR(ISTEXT(I289),ISTEXT($F289)),"",I289*$F289))</f>
        <v/>
      </c>
      <c r="K289" s="33" t="n"/>
      <c r="L289" s="33">
        <f>IF(K289="", "", IF(OR(ISTEXT(K289),ISTEXT($F289)),"",K289*$F289))</f>
        <v/>
      </c>
      <c r="M289" s="30"/>
    </row>
    <row r="290" ht="13.35" customHeight="1" s="162">
      <c r="B290" s="307" t="n"/>
      <c r="C290" s="307" t="n"/>
      <c r="D290" s="307"/>
      <c r="E290" s="307" t="n"/>
      <c r="F290" s="32" t="n"/>
      <c r="G290" s="33"/>
      <c r="H290" s="33" t="n"/>
      <c r="I290" s="33" t="n"/>
      <c r="J290" s="33">
        <f>IF(I290="", "", IF(OR(ISTEXT(I290),ISTEXT($F290)),"",I290*$F290))</f>
        <v/>
      </c>
      <c r="K290" s="33" t="n"/>
      <c r="L290" s="33">
        <f>IF(K290="", "", IF(OR(ISTEXT(K290),ISTEXT($F290)),"",K290*$F290))</f>
        <v/>
      </c>
      <c r="M290" s="30"/>
    </row>
    <row r="291" ht="13.35" customHeight="1" s="162">
      <c r="B291" s="42" t="n"/>
      <c r="C291" s="231" t="inlineStr">
        <is>
          <t>Total</t>
        </is>
      </c>
      <c r="D291" s="159" t="n"/>
      <c r="E291" s="42" t="n"/>
      <c r="F291" s="42" t="n"/>
      <c r="G291" s="43" t="n"/>
      <c r="H291" s="43"/>
      <c r="I291" s="43" t="n"/>
      <c r="J291" s="43">
        <f>IF(SUM(J287:J290)=0,"",SUM(J287:J290))</f>
        <v/>
      </c>
      <c r="K291" s="43" t="n"/>
      <c r="L291" s="43">
        <f>IF(SUM(L287:L290)=0,"",SUM(L287:L290))</f>
        <v/>
      </c>
      <c r="M291" s="35"/>
    </row>
    <row r="292" ht="13.35" customHeight="1" s="162"/>
    <row r="293" ht="13.35" customHeight="1" s="162">
      <c r="B293" s="188" t="inlineStr">
        <is>
          <t>Airflow Basis for Total Airflow (page 1)</t>
        </is>
      </c>
      <c r="C293" s="174" t="n"/>
      <c r="D293" s="174" t="n"/>
      <c r="E293" s="174" t="n"/>
      <c r="F293" s="174" t="n"/>
      <c r="G293" s="174" t="n"/>
      <c r="H293" s="174" t="n"/>
      <c r="I293" s="174" t="n"/>
      <c r="J293" s="174" t="n"/>
      <c r="K293" s="174" t="n"/>
      <c r="L293" s="174" t="n"/>
      <c r="M293" s="173" t="n"/>
    </row>
    <row r="294" ht="13.35" customHeight="1" s="162">
      <c r="B294" s="460" t="inlineStr">
        <is>
          <t>Method used</t>
        </is>
      </c>
      <c r="C294" s="174" t="n"/>
      <c r="D294" s="173" t="n"/>
      <c r="E294" s="33" t="n"/>
      <c r="F294" s="174" t="n"/>
      <c r="G294" s="173" t="n"/>
      <c r="H294" s="460" t="inlineStr">
        <is>
          <t>Design CFM</t>
        </is>
      </c>
      <c r="I294" s="174" t="n"/>
      <c r="J294" s="173" t="n"/>
      <c r="K294" s="33" t="n"/>
      <c r="L294" s="174" t="n"/>
      <c r="M294" s="173" t="n"/>
    </row>
    <row r="295" ht="13.35" customHeight="1" s="162">
      <c r="B295" s="460" t="inlineStr">
        <is>
          <t>Method Total CFM</t>
        </is>
      </c>
      <c r="C295" s="174" t="n"/>
      <c r="D295" s="173" t="n"/>
      <c r="E295" s="33">
        <f>IF(E294="","",IF(E294="PSP",IF(K272="",E272,K272),IF(E294="Filter Grid",IF(K280="",E280,K280),IF(E294="Profile Pressure",K283,IF(E294="Intake",IF(L291="",J291,L291),"")))))</f>
        <v/>
      </c>
      <c r="F295" s="174" t="n"/>
      <c r="G295" s="173" t="n"/>
      <c r="H295" s="460" t="inlineStr">
        <is>
          <t>Remarks</t>
        </is>
      </c>
      <c r="I295" s="174" t="n"/>
      <c r="J295" s="173" t="n"/>
      <c r="K295" s="33" t="n"/>
      <c r="L295" s="174" t="n"/>
      <c r="M295" s="173" t="n"/>
    </row>
    <row r="296" ht="13.35" customHeight="1" s="162"/>
    <row r="297" ht="13.35" customHeight="1" s="162">
      <c r="B297" s="188" t="inlineStr">
        <is>
          <t>Supply Air Outlets (cont.)</t>
        </is>
      </c>
      <c r="C297" s="174" t="n"/>
      <c r="D297" s="174" t="n"/>
      <c r="E297" s="174" t="n"/>
      <c r="F297" s="173" t="n"/>
      <c r="G297" s="233" t="inlineStr">
        <is>
          <t>Design VEL</t>
        </is>
      </c>
      <c r="H297" s="194" t="inlineStr">
        <is>
          <t>Design CFM</t>
        </is>
      </c>
      <c r="I297" s="188" t="inlineStr">
        <is>
          <t>Initial</t>
        </is>
      </c>
      <c r="J297" s="173" t="n"/>
      <c r="K297" s="188" t="inlineStr">
        <is>
          <t>Final</t>
        </is>
      </c>
      <c r="L297" s="173" t="n"/>
      <c r="M297" s="188" t="inlineStr">
        <is>
          <t>%</t>
        </is>
      </c>
    </row>
    <row r="298" ht="13.35" customHeight="1" s="162">
      <c r="B298" s="153" t="inlineStr">
        <is>
          <t>No.</t>
        </is>
      </c>
      <c r="C298" s="188" t="inlineStr">
        <is>
          <t>Area Served</t>
        </is>
      </c>
      <c r="D298" s="188" t="inlineStr">
        <is>
          <t>Type</t>
        </is>
      </c>
      <c r="E298" s="188" t="inlineStr">
        <is>
          <t>Size</t>
        </is>
      </c>
      <c r="F298" s="188" t="inlineStr">
        <is>
          <t>Ak</t>
        </is>
      </c>
      <c r="G298" s="440" t="n"/>
      <c r="H298" s="440" t="n"/>
      <c r="I298" s="188" t="inlineStr">
        <is>
          <t>VEL</t>
        </is>
      </c>
      <c r="J298" s="188" t="inlineStr">
        <is>
          <t>CFM</t>
        </is>
      </c>
      <c r="K298" s="188" t="inlineStr">
        <is>
          <t>VEL</t>
        </is>
      </c>
      <c r="L298" s="188" t="inlineStr">
        <is>
          <t>CFM</t>
        </is>
      </c>
      <c r="M298" s="440" t="n"/>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IF(SUM(H299:H310)=0,"",SUM(H299:H310))</f>
        <v/>
      </c>
      <c r="I311" s="43" t="n"/>
      <c r="J311" s="43">
        <f>IF(SUM(J299:J310)=0,"",SUM(J299:J310))</f>
        <v/>
      </c>
      <c r="K311" s="43" t="n"/>
      <c r="L311" s="43">
        <f>IF(SUM(L299:L310)=0,"",SUM(L299:L310))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IF(K398="",H361,K398)</f>
        <v/>
      </c>
      <c r="L321" s="24">
        <f>IF(OR(E398="",E398="Outlets"),L361,E399)</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sheave</t>
        </is>
      </c>
      <c r="J328" s="400" t="n"/>
      <c r="K328" s="24">
        <f>IF('{Equipment Data Entry}'!J55="","",'{Equipment Data Entry}'!J55)</f>
        <v/>
      </c>
      <c r="L328" s="21" t="inlineStr">
        <is>
          <t>Bore</t>
        </is>
      </c>
      <c r="M328" s="208"/>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pulley</t>
        </is>
      </c>
      <c r="J329" s="400" t="n"/>
      <c r="K329" s="24">
        <f>IF('{Equipment Data Entry}'!K55="","",'{Equipment Data Entry}'!K55)</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MAU</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IF(SUM(H345:H360)+SUM(H403:H414)=0,"",SUM(H345:H360)+SUM(H403:H414))</f>
        <v/>
      </c>
      <c r="I361" s="43" t="n"/>
      <c r="J361" s="43">
        <f>IF(SUM(J345:J360)+SUM(J403:J414)=0,"",SUM(J345:J360)+SUM(J403:J414))</f>
        <v/>
      </c>
      <c r="K361" s="43" t="n"/>
      <c r="L361" s="43">
        <f>IF(SUM(L345:L360)+SUM(L403:L414)=0,"",SUM(L345:L360)+SUM(L403:L414))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Initial 1-10</t>
        </is>
      </c>
      <c r="C372" s="173" t="n"/>
      <c r="D372" s="33" t="n"/>
      <c r="E372" s="33" t="n"/>
      <c r="F372" s="33" t="n"/>
      <c r="G372" s="33" t="n"/>
      <c r="H372" s="33" t="n"/>
      <c r="I372" s="33" t="n"/>
      <c r="J372" s="33" t="n"/>
      <c r="K372" s="33" t="n"/>
      <c r="L372" s="33" t="n"/>
      <c r="M372" s="33" t="n"/>
    </row>
    <row r="373" ht="13.35" customHeight="1" s="162">
      <c r="B373" s="460" t="inlineStr">
        <is>
          <t>Initial 11-20</t>
        </is>
      </c>
      <c r="C373" s="173" t="n"/>
      <c r="D373" s="33" t="n"/>
      <c r="E373" s="33" t="n"/>
      <c r="F373" s="33" t="n"/>
      <c r="G373" s="33" t="n"/>
      <c r="H373" s="33" t="n"/>
      <c r="I373" s="33" t="n"/>
      <c r="J373" s="33" t="n"/>
      <c r="K373" s="33" t="n"/>
      <c r="L373" s="33" t="n"/>
      <c r="M373" s="33" t="n"/>
    </row>
    <row r="374" ht="13.35" customHeight="1" s="162">
      <c r="B374" s="460" t="inlineStr">
        <is>
          <t>Final 1-10</t>
        </is>
      </c>
      <c r="C374" s="173" t="n"/>
      <c r="D374" s="33" t="n"/>
      <c r="E374" s="33" t="n"/>
      <c r="F374" s="33" t="n"/>
      <c r="G374" s="33" t="n"/>
      <c r="H374" s="33" t="n"/>
      <c r="I374" s="33" t="n"/>
      <c r="J374" s="33" t="n"/>
      <c r="K374" s="33" t="n"/>
      <c r="L374" s="33" t="n"/>
      <c r="M374" s="33" t="n"/>
    </row>
    <row r="375" ht="13.35" customHeight="1" s="162">
      <c r="B375" s="460" t="inlineStr">
        <is>
          <t>Final 11-20</t>
        </is>
      </c>
      <c r="C375" s="173" t="n"/>
      <c r="D375" s="33" t="n"/>
      <c r="E375" s="33" t="n"/>
      <c r="F375" s="33" t="n"/>
      <c r="G375" s="33" t="n"/>
      <c r="H375" s="33" t="n"/>
      <c r="I375" s="33" t="n"/>
      <c r="J375" s="33" t="n"/>
      <c r="K375" s="33" t="n"/>
      <c r="L375" s="33" t="n"/>
      <c r="M375" s="33" t="n"/>
    </row>
    <row r="376" ht="13.35" customHeight="1" s="162">
      <c r="B376" s="460" t="inlineStr">
        <is>
          <t>PSP CFM initial</t>
        </is>
      </c>
      <c r="C376" s="174" t="n"/>
      <c r="D376" s="173" t="n"/>
      <c r="E376" s="33">
        <f>IF(OR(D371="",G371="",COUNT(D372:M373)=0),"",IF(OR(ISTEXT(D371),ISTEXT(G371)),"",AVERAGE(D372:M373)*(D371-2-2*N(J371))*G371*N(M371)/144))</f>
        <v/>
      </c>
      <c r="F376" s="174" t="n"/>
      <c r="G376" s="173" t="n"/>
      <c r="H376" s="460" t="inlineStr">
        <is>
          <t>PSP CFM final</t>
        </is>
      </c>
      <c r="I376" s="174" t="n"/>
      <c r="J376" s="173" t="n"/>
      <c r="K376" s="33">
        <f>IF(OR(D371="",G371="",COUNT(D374:M375)=0),"",IF(OR(ISTEXT(D371),ISTEXT(G371)),"",AVERAGE(D374:M375)*(D371-2-2*N(J371))*G371*N(M371)/144))</f>
        <v/>
      </c>
      <c r="L376" s="174" t="n"/>
      <c r="M376" s="173" t="n"/>
    </row>
    <row r="377" ht="13.35" customHeight="1" s="162"/>
    <row r="378" ht="13.35" customHeight="1" s="162">
      <c r="B378" s="188" t="inlineStr">
        <is>
          <t>Supply Filter Grid (VelGrid, K 1.35): CFM = velocity × free area × K</t>
        </is>
      </c>
      <c r="C378" s="174" t="n"/>
      <c r="D378" s="174" t="n"/>
      <c r="E378" s="174" t="n"/>
      <c r="F378" s="174" t="n"/>
      <c r="G378" s="174" t="n"/>
      <c r="H378" s="174" t="n"/>
      <c r="I378" s="174" t="n"/>
      <c r="J378" s="174" t="n"/>
      <c r="K378" s="174" t="n"/>
      <c r="L378" s="174" t="n"/>
      <c r="M378" s="173" t="n"/>
    </row>
    <row r="379" ht="13.35" customHeight="1" s="162">
      <c r="B379" s="460" t="inlineStr">
        <is>
          <t>Filter Size</t>
        </is>
      </c>
      <c r="C379" s="33" t="n"/>
      <c r="D379" s="33" t="n"/>
      <c r="E379" s="33" t="n"/>
      <c r="F379" s="33" t="n"/>
      <c r="G379" s="33" t="n"/>
      <c r="H379" s="33" t="n"/>
      <c r="I379" s="33" t="n"/>
      <c r="J379" s="33" t="n"/>
      <c r="K379" s="33" t="n"/>
      <c r="L379" s="33" t="n"/>
      <c r="M379" s="33" t="n"/>
    </row>
    <row r="380" ht="13.35" customHeight="1" s="162">
      <c r="B380" s="460" t="inlineStr">
        <is>
          <t>Initial velocity (fpm)</t>
        </is>
      </c>
      <c r="C380" s="33" t="n"/>
      <c r="D380" s="33" t="n"/>
      <c r="E380" s="33" t="n"/>
      <c r="F380" s="33" t="n"/>
      <c r="G380" s="33" t="n"/>
      <c r="H380" s="33" t="n"/>
      <c r="I380" s="33" t="n"/>
      <c r="J380" s="33" t="n"/>
      <c r="K380" s="33" t="n"/>
      <c r="L380" s="33" t="n"/>
      <c r="M380" s="33" t="n"/>
    </row>
    <row r="381" ht="13.35" customHeight="1" s="162">
      <c r="B381" s="460" t="inlineStr">
        <is>
          <t>Final velocity (fpm)</t>
        </is>
      </c>
      <c r="C381" s="33" t="n"/>
      <c r="D381" s="33" t="n"/>
      <c r="E381" s="33" t="n"/>
      <c r="F381" s="33" t="n"/>
      <c r="G381" s="33" t="n"/>
      <c r="H381" s="33" t="n"/>
      <c r="I381" s="33" t="n"/>
      <c r="J381" s="33" t="n"/>
      <c r="K381" s="33" t="n"/>
      <c r="L381" s="33" t="n"/>
      <c r="M381" s="33" t="n"/>
    </row>
    <row r="382" ht="13.35" customHeight="1" s="162">
      <c r="B382" s="460" t="inlineStr">
        <is>
          <t>CFM init</t>
        </is>
      </c>
      <c r="C382" s="33">
        <f>IF(OR(C379="",C380=""),"",IF(OR(ISTEXT(C380),C379="N/A",C379="Not Avail.",C379="Not Acc.",C379="N/L"),"",C380*IFERROR(INDEX('{Dropdowns}'!$J:$J,MATCH("Supply Filter (VelGrid)|"&amp;C379,'{Dropdowns}'!$H:$H,0)),0)*IFERROR(INDEX('{Dropdowns}'!$K:$K,MATCH("Supply Filter (VelGrid)|"&amp;C379,'{Dropdowns}'!$H:$H,0)),0)))</f>
        <v/>
      </c>
      <c r="D382" s="33">
        <f>IF(OR(D379="",D380=""),"",IF(OR(ISTEXT(D380),D379="N/A",D379="Not Avail.",D379="Not Acc.",D379="N/L"),"",D380*IFERROR(INDEX('{Dropdowns}'!$J:$J,MATCH("Supply Filter (VelGrid)|"&amp;D379,'{Dropdowns}'!$H:$H,0)),0)*IFERROR(INDEX('{Dropdowns}'!$K:$K,MATCH("Supply Filter (VelGrid)|"&amp;D379,'{Dropdowns}'!$H:$H,0)),0)))</f>
        <v/>
      </c>
      <c r="E382" s="33">
        <f>IF(OR(E379="",E380=""),"",IF(OR(ISTEXT(E380),E379="N/A",E379="Not Avail.",E379="Not Acc.",E379="N/L"),"",E380*IFERROR(INDEX('{Dropdowns}'!$J:$J,MATCH("Supply Filter (VelGrid)|"&amp;E379,'{Dropdowns}'!$H:$H,0)),0)*IFERROR(INDEX('{Dropdowns}'!$K:$K,MATCH("Supply Filter (VelGrid)|"&amp;E379,'{Dropdowns}'!$H:$H,0)),0)))</f>
        <v/>
      </c>
      <c r="F382" s="33">
        <f>IF(OR(F379="",F380=""),"",IF(OR(ISTEXT(F380),F379="N/A",F379="Not Avail.",F379="Not Acc.",F379="N/L"),"",F380*IFERROR(INDEX('{Dropdowns}'!$J:$J,MATCH("Supply Filter (VelGrid)|"&amp;F379,'{Dropdowns}'!$H:$H,0)),0)*IFERROR(INDEX('{Dropdowns}'!$K:$K,MATCH("Supply Filter (VelGrid)|"&amp;F379,'{Dropdowns}'!$H:$H,0)),0)))</f>
        <v/>
      </c>
      <c r="G382" s="33">
        <f>IF(OR(G379="",G380=""),"",IF(OR(ISTEXT(G380),G379="N/A",G379="Not Avail.",G379="Not Acc.",G379="N/L"),"",G380*IFERROR(INDEX('{Dropdowns}'!$J:$J,MATCH("Supply Filter (VelGrid)|"&amp;G379,'{Dropdowns}'!$H:$H,0)),0)*IFERROR(INDEX('{Dropdowns}'!$K:$K,MATCH("Supply Filter (VelGrid)|"&amp;G379,'{Dropdowns}'!$H:$H,0)),0)))</f>
        <v/>
      </c>
      <c r="H382" s="33">
        <f>IF(OR(H379="",H380=""),"",IF(OR(ISTEXT(H380),H379="N/A",H379="Not Avail.",H379="Not Acc.",H379="N/L"),"",H380*IFERROR(INDEX('{Dropdowns}'!$J:$J,MATCH("Supply Filter (VelGrid)|"&amp;H379,'{Dropdowns}'!$H:$H,0)),0)*IFERROR(INDEX('{Dropdowns}'!$K:$K,MATCH("Supply Filter (VelGrid)|"&amp;H379,'{Dropdowns}'!$H:$H,0)),0)))</f>
        <v/>
      </c>
      <c r="I382" s="33">
        <f>IF(OR(I379="",I380=""),"",IF(OR(ISTEXT(I380),I379="N/A",I379="Not Avail.",I379="Not Acc.",I379="N/L"),"",I380*IFERROR(INDEX('{Dropdowns}'!$J:$J,MATCH("Supply Filter (VelGrid)|"&amp;I379,'{Dropdowns}'!$H:$H,0)),0)*IFERROR(INDEX('{Dropdowns}'!$K:$K,MATCH("Supply Filter (VelGrid)|"&amp;I379,'{Dropdowns}'!$H:$H,0)),0)))</f>
        <v/>
      </c>
      <c r="J382" s="33">
        <f>IF(OR(J379="",J380=""),"",IF(OR(ISTEXT(J380),J379="N/A",J379="Not Avail.",J379="Not Acc.",J379="N/L"),"",J380*IFERROR(INDEX('{Dropdowns}'!$J:$J,MATCH("Supply Filter (VelGrid)|"&amp;J379,'{Dropdowns}'!$H:$H,0)),0)*IFERROR(INDEX('{Dropdowns}'!$K:$K,MATCH("Supply Filter (VelGrid)|"&amp;J379,'{Dropdowns}'!$H:$H,0)),0)))</f>
        <v/>
      </c>
      <c r="K382" s="33">
        <f>IF(OR(K379="",K380=""),"",IF(OR(ISTEXT(K380),K379="N/A",K379="Not Avail.",K379="Not Acc.",K379="N/L"),"",K380*IFERROR(INDEX('{Dropdowns}'!$J:$J,MATCH("Supply Filter (VelGrid)|"&amp;K379,'{Dropdowns}'!$H:$H,0)),0)*IFERROR(INDEX('{Dropdowns}'!$K:$K,MATCH("Supply Filter (VelGrid)|"&amp;K379,'{Dropdowns}'!$H:$H,0)),0)))</f>
        <v/>
      </c>
      <c r="L382" s="33">
        <f>IF(OR(L379="",L380=""),"",IF(OR(ISTEXT(L380),L379="N/A",L379="Not Avail.",L379="Not Acc.",L379="N/L"),"",L380*IFERROR(INDEX('{Dropdowns}'!$J:$J,MATCH("Supply Filter (VelGrid)|"&amp;L379,'{Dropdowns}'!$H:$H,0)),0)*IFERROR(INDEX('{Dropdowns}'!$K:$K,MATCH("Supply Filter (VelGrid)|"&amp;L379,'{Dropdowns}'!$H:$H,0)),0)))</f>
        <v/>
      </c>
      <c r="M382" s="33">
        <f>IF(OR(M379="",M380=""),"",IF(OR(ISTEXT(M380),M379="N/A",M379="Not Avail.",M379="Not Acc.",M379="N/L"),"",M380*IFERROR(INDEX('{Dropdowns}'!$J:$J,MATCH("Supply Filter (VelGrid)|"&amp;M379,'{Dropdowns}'!$H:$H,0)),0)*IFERROR(INDEX('{Dropdowns}'!$K:$K,MATCH("Supply Filter (VelGrid)|"&amp;M379,'{Dropdowns}'!$H:$H,0)),0)))</f>
        <v/>
      </c>
    </row>
    <row r="383" ht="13.35" customHeight="1" s="162">
      <c r="B383" s="460" t="inlineStr">
        <is>
          <t>CFM fin.</t>
        </is>
      </c>
      <c r="C383" s="33">
        <f>IF(OR(C379="",C381=""),"",IF(OR(ISTEXT(C381),C379="N/A",C379="Not Avail.",C379="Not Acc.",C379="N/L"),"",C381*IFERROR(INDEX('{Dropdowns}'!$J:$J,MATCH("Supply Filter (VelGrid)|"&amp;C379,'{Dropdowns}'!$H:$H,0)),0)*IFERROR(INDEX('{Dropdowns}'!$K:$K,MATCH("Supply Filter (VelGrid)|"&amp;C379,'{Dropdowns}'!$H:$H,0)),0)))</f>
        <v/>
      </c>
      <c r="D383" s="33">
        <f>IF(OR(D379="",D381=""),"",IF(OR(ISTEXT(D381),D379="N/A",D379="Not Avail.",D379="Not Acc.",D379="N/L"),"",D381*IFERROR(INDEX('{Dropdowns}'!$J:$J,MATCH("Supply Filter (VelGrid)|"&amp;D379,'{Dropdowns}'!$H:$H,0)),0)*IFERROR(INDEX('{Dropdowns}'!$K:$K,MATCH("Supply Filter (VelGrid)|"&amp;D379,'{Dropdowns}'!$H:$H,0)),0)))</f>
        <v/>
      </c>
      <c r="E383" s="33">
        <f>IF(OR(E379="",E381=""),"",IF(OR(ISTEXT(E381),E379="N/A",E379="Not Avail.",E379="Not Acc.",E379="N/L"),"",E381*IFERROR(INDEX('{Dropdowns}'!$J:$J,MATCH("Supply Filter (VelGrid)|"&amp;E379,'{Dropdowns}'!$H:$H,0)),0)*IFERROR(INDEX('{Dropdowns}'!$K:$K,MATCH("Supply Filter (VelGrid)|"&amp;E379,'{Dropdowns}'!$H:$H,0)),0)))</f>
        <v/>
      </c>
      <c r="F383" s="33">
        <f>IF(OR(F379="",F381=""),"",IF(OR(ISTEXT(F381),F379="N/A",F379="Not Avail.",F379="Not Acc.",F379="N/L"),"",F381*IFERROR(INDEX('{Dropdowns}'!$J:$J,MATCH("Supply Filter (VelGrid)|"&amp;F379,'{Dropdowns}'!$H:$H,0)),0)*IFERROR(INDEX('{Dropdowns}'!$K:$K,MATCH("Supply Filter (VelGrid)|"&amp;F379,'{Dropdowns}'!$H:$H,0)),0)))</f>
        <v/>
      </c>
      <c r="G383" s="33">
        <f>IF(OR(G379="",G381=""),"",IF(OR(ISTEXT(G381),G379="N/A",G379="Not Avail.",G379="Not Acc.",G379="N/L"),"",G381*IFERROR(INDEX('{Dropdowns}'!$J:$J,MATCH("Supply Filter (VelGrid)|"&amp;G379,'{Dropdowns}'!$H:$H,0)),0)*IFERROR(INDEX('{Dropdowns}'!$K:$K,MATCH("Supply Filter (VelGrid)|"&amp;G379,'{Dropdowns}'!$H:$H,0)),0)))</f>
        <v/>
      </c>
      <c r="H383" s="33">
        <f>IF(OR(H379="",H381=""),"",IF(OR(ISTEXT(H381),H379="N/A",H379="Not Avail.",H379="Not Acc.",H379="N/L"),"",H381*IFERROR(INDEX('{Dropdowns}'!$J:$J,MATCH("Supply Filter (VelGrid)|"&amp;H379,'{Dropdowns}'!$H:$H,0)),0)*IFERROR(INDEX('{Dropdowns}'!$K:$K,MATCH("Supply Filter (VelGrid)|"&amp;H379,'{Dropdowns}'!$H:$H,0)),0)))</f>
        <v/>
      </c>
      <c r="I383" s="33">
        <f>IF(OR(I379="",I381=""),"",IF(OR(ISTEXT(I381),I379="N/A",I379="Not Avail.",I379="Not Acc.",I379="N/L"),"",I381*IFERROR(INDEX('{Dropdowns}'!$J:$J,MATCH("Supply Filter (VelGrid)|"&amp;I379,'{Dropdowns}'!$H:$H,0)),0)*IFERROR(INDEX('{Dropdowns}'!$K:$K,MATCH("Supply Filter (VelGrid)|"&amp;I379,'{Dropdowns}'!$H:$H,0)),0)))</f>
        <v/>
      </c>
      <c r="J383" s="33">
        <f>IF(OR(J379="",J381=""),"",IF(OR(ISTEXT(J381),J379="N/A",J379="Not Avail.",J379="Not Acc.",J379="N/L"),"",J381*IFERROR(INDEX('{Dropdowns}'!$J:$J,MATCH("Supply Filter (VelGrid)|"&amp;J379,'{Dropdowns}'!$H:$H,0)),0)*IFERROR(INDEX('{Dropdowns}'!$K:$K,MATCH("Supply Filter (VelGrid)|"&amp;J379,'{Dropdowns}'!$H:$H,0)),0)))</f>
        <v/>
      </c>
      <c r="K383" s="33">
        <f>IF(OR(K379="",K381=""),"",IF(OR(ISTEXT(K381),K379="N/A",K379="Not Avail.",K379="Not Acc.",K379="N/L"),"",K381*IFERROR(INDEX('{Dropdowns}'!$J:$J,MATCH("Supply Filter (VelGrid)|"&amp;K379,'{Dropdowns}'!$H:$H,0)),0)*IFERROR(INDEX('{Dropdowns}'!$K:$K,MATCH("Supply Filter (VelGrid)|"&amp;K379,'{Dropdowns}'!$H:$H,0)),0)))</f>
        <v/>
      </c>
      <c r="L383" s="33">
        <f>IF(OR(L379="",L381=""),"",IF(OR(ISTEXT(L381),L379="N/A",L379="Not Avail.",L379="Not Acc.",L379="N/L"),"",L381*IFERROR(INDEX('{Dropdowns}'!$J:$J,MATCH("Supply Filter (VelGrid)|"&amp;L379,'{Dropdowns}'!$H:$H,0)),0)*IFERROR(INDEX('{Dropdowns}'!$K:$K,MATCH("Supply Filter (VelGrid)|"&amp;L379,'{Dropdowns}'!$H:$H,0)),0)))</f>
        <v/>
      </c>
      <c r="M383" s="33">
        <f>IF(OR(M379="",M381=""),"",IF(OR(ISTEXT(M381),M379="N/A",M379="Not Avail.",M379="Not Acc.",M379="N/L"),"",M381*IFERROR(INDEX('{Dropdowns}'!$J:$J,MATCH("Supply Filter (VelGrid)|"&amp;M379,'{Dropdowns}'!$H:$H,0)),0)*IFERROR(INDEX('{Dropdowns}'!$K:$K,MATCH("Supply Filter (VelGrid)|"&amp;M379,'{Dropdowns}'!$H:$H,0)),0)))</f>
        <v/>
      </c>
    </row>
    <row r="384" ht="13.35" customHeight="1" s="162">
      <c r="B384" s="460" t="inlineStr">
        <is>
          <t>Total CFM initial</t>
        </is>
      </c>
      <c r="C384" s="174" t="n"/>
      <c r="D384" s="173" t="n"/>
      <c r="E384" s="33">
        <f>IF(SUM(C382:M382)=0,"",SUM(C382:M382))</f>
        <v/>
      </c>
      <c r="F384" s="174" t="n"/>
      <c r="G384" s="173" t="n"/>
      <c r="H384" s="460" t="inlineStr">
        <is>
          <t>Total CFM final</t>
        </is>
      </c>
      <c r="I384" s="174" t="n"/>
      <c r="J384" s="173" t="n"/>
      <c r="K384" s="33">
        <f>IF(SUM(C383:M383)=0,"",SUM(C383:M383))</f>
        <v/>
      </c>
      <c r="L384" s="174" t="n"/>
      <c r="M384" s="173" t="n"/>
    </row>
    <row r="385" ht="13.35" customHeight="1" s="162"/>
    <row r="386" ht="13.35" customHeight="1" s="162">
      <c r="B386" s="188" t="inlineStr">
        <is>
          <t>Direct-Fired Burner Profile Pressure → Supply CFM (Evergreen table)</t>
        </is>
      </c>
      <c r="C386" s="174" t="n"/>
      <c r="D386" s="174" t="n"/>
      <c r="E386" s="174" t="n"/>
      <c r="F386" s="174" t="n"/>
      <c r="G386" s="174" t="n"/>
      <c r="H386" s="174" t="n"/>
      <c r="I386" s="174" t="n"/>
      <c r="J386" s="174" t="n"/>
      <c r="K386" s="174" t="n"/>
      <c r="L386" s="174" t="n"/>
      <c r="M386" s="173" t="n"/>
    </row>
    <row r="387" ht="13.35" customHeight="1" s="162">
      <c r="B387" s="460" t="inlineStr">
        <is>
          <t>Housing (1-5)</t>
        </is>
      </c>
      <c r="C387" s="173" t="n"/>
      <c r="D387" s="33" t="n"/>
      <c r="E387" s="460" t="inlineStr">
        <is>
          <t>Profile P (in wg)</t>
        </is>
      </c>
      <c r="F387" s="174" t="n"/>
      <c r="G387" s="173" t="n"/>
      <c r="H387" s="32" t="n"/>
      <c r="I387" s="460" t="inlineStr">
        <is>
          <t>Derived CFM</t>
        </is>
      </c>
      <c r="J387" s="173" t="n"/>
      <c r="K387" s="33">
        <f>IF(OR(D387="",H387=""),"",IF(ISTEXT(H387),"",IF(H387&lt;0.15,"Pressure too low",IF(H387&gt;0.65,"Pressure too high",IF(ISTEXT(D387),"",INDEX('{Dropdowns}'!$V$2:$Z$12,MATCH(H387,'{Dropdowns}'!$U$2:$U$12,1),D387)+(H387-INDEX('{Dropdowns}'!$U$2:$U$12,MATCH(H387,'{Dropdowns}'!$U$2:$U$12,1)))*(INDEX('{Dropdowns}'!$V$2:$Z$12,MIN(MATCH(H387,'{Dropdowns}'!$U$2:$U$12,1)+1,11),D387)-INDEX('{Dropdowns}'!$V$2:$Z$12,MATCH(H387,'{Dropdowns}'!$U$2:$U$12,1),D387))/0.05)))))</f>
        <v/>
      </c>
      <c r="L387" s="174" t="n"/>
      <c r="M387" s="173" t="n"/>
    </row>
    <row r="388" ht="13.35" customHeight="1" s="162"/>
    <row r="389" ht="13.35" customHeight="1" s="162">
      <c r="B389" s="188" t="inlineStr">
        <is>
          <t>Intake Screens: CFM = VEL × Ak</t>
        </is>
      </c>
      <c r="C389" s="174" t="n"/>
      <c r="D389" s="174" t="n"/>
      <c r="E389" s="174" t="n"/>
      <c r="F389" s="173" t="n"/>
      <c r="G389" s="233" t="inlineStr">
        <is>
          <t/>
        </is>
      </c>
      <c r="H389" s="194" t="inlineStr">
        <is>
          <t/>
        </is>
      </c>
      <c r="I389" s="188" t="inlineStr">
        <is>
          <t>Initial</t>
        </is>
      </c>
      <c r="J389" s="173" t="n"/>
      <c r="K389" s="188" t="inlineStr">
        <is>
          <t>Final</t>
        </is>
      </c>
      <c r="L389" s="173" t="n"/>
      <c r="M389" s="188" t="inlineStr">
        <is>
          <t/>
        </is>
      </c>
    </row>
    <row r="390" ht="13.35" customHeight="1" s="162">
      <c r="B390" s="153" t="inlineStr">
        <is>
          <t>No.</t>
        </is>
      </c>
      <c r="C390" s="188" t="inlineStr">
        <is>
          <t>Size</t>
        </is>
      </c>
      <c r="D390" s="188"/>
      <c r="E390" s="188"/>
      <c r="F390" s="188" t="inlineStr">
        <is>
          <t>Ak</t>
        </is>
      </c>
      <c r="G390" s="440" t="n"/>
      <c r="H390" s="440" t="n"/>
      <c r="I390" s="188" t="inlineStr">
        <is>
          <t>VEL</t>
        </is>
      </c>
      <c r="J390" s="188" t="inlineStr">
        <is>
          <t>CFM</t>
        </is>
      </c>
      <c r="K390" s="188" t="inlineStr">
        <is>
          <t>VEL</t>
        </is>
      </c>
      <c r="L390" s="188" t="inlineStr">
        <is>
          <t>CFM</t>
        </is>
      </c>
      <c r="M390" s="440" t="n"/>
    </row>
    <row r="391" ht="13.35" customHeight="1" s="162">
      <c r="B391" s="307" t="n"/>
      <c r="C391" s="307" t="n"/>
      <c r="D391" s="307"/>
      <c r="E391" s="307" t="n"/>
      <c r="F391" s="32" t="n"/>
      <c r="G391" s="33"/>
      <c r="H391" s="33" t="n"/>
      <c r="I391" s="33" t="n"/>
      <c r="J391" s="33">
        <f>IF(I391="", "", IF(OR(ISTEXT(I391),ISTEXT($F391)),"",I391*$F391))</f>
        <v/>
      </c>
      <c r="K391" s="33" t="n"/>
      <c r="L391" s="33">
        <f>IF(K391="", "", IF(OR(ISTEXT(K391),ISTEXT($F391)),"",K391*$F391))</f>
        <v/>
      </c>
      <c r="M391" s="30"/>
    </row>
    <row r="392" ht="13.35" customHeight="1" s="162">
      <c r="B392" s="307" t="n"/>
      <c r="C392" s="307" t="n"/>
      <c r="D392" s="307"/>
      <c r="E392" s="307" t="n"/>
      <c r="F392" s="32" t="n"/>
      <c r="G392" s="33"/>
      <c r="H392" s="33" t="n"/>
      <c r="I392" s="33" t="n"/>
      <c r="J392" s="33">
        <f>IF(I392="", "", IF(OR(ISTEXT(I392),ISTEXT($F392)),"",I392*$F392))</f>
        <v/>
      </c>
      <c r="K392" s="33" t="n"/>
      <c r="L392" s="33">
        <f>IF(K392="", "", IF(OR(ISTEXT(K392),ISTEXT($F392)),"",K392*$F392))</f>
        <v/>
      </c>
      <c r="M392" s="30"/>
    </row>
    <row r="393" ht="13.35" customHeight="1" s="162">
      <c r="B393" s="307" t="n"/>
      <c r="C393" s="307" t="n"/>
      <c r="D393" s="307"/>
      <c r="E393" s="307" t="n"/>
      <c r="F393" s="32" t="n"/>
      <c r="G393" s="33"/>
      <c r="H393" s="33" t="n"/>
      <c r="I393" s="33" t="n"/>
      <c r="J393" s="33">
        <f>IF(I393="", "", IF(OR(ISTEXT(I393),ISTEXT($F393)),"",I393*$F393))</f>
        <v/>
      </c>
      <c r="K393" s="33" t="n"/>
      <c r="L393" s="33">
        <f>IF(K393="", "", IF(OR(ISTEXT(K393),ISTEXT($F393)),"",K393*$F393))</f>
        <v/>
      </c>
      <c r="M393" s="30"/>
    </row>
    <row r="394" ht="13.35" customHeight="1" s="162">
      <c r="B394" s="307" t="n"/>
      <c r="C394" s="307" t="n"/>
      <c r="D394" s="307"/>
      <c r="E394" s="307" t="n"/>
      <c r="F394" s="32" t="n"/>
      <c r="G394" s="33"/>
      <c r="H394" s="33" t="n"/>
      <c r="I394" s="33" t="n"/>
      <c r="J394" s="33">
        <f>IF(I394="", "", IF(OR(ISTEXT(I394),ISTEXT($F394)),"",I394*$F394))</f>
        <v/>
      </c>
      <c r="K394" s="33" t="n"/>
      <c r="L394" s="33">
        <f>IF(K394="", "", IF(OR(ISTEXT(K394),ISTEXT($F394)),"",K394*$F394))</f>
        <v/>
      </c>
      <c r="M394" s="30"/>
    </row>
    <row r="395" ht="13.35" customHeight="1" s="162">
      <c r="B395" s="42" t="n"/>
      <c r="C395" s="231" t="inlineStr">
        <is>
          <t>Total</t>
        </is>
      </c>
      <c r="D395" s="159" t="n"/>
      <c r="E395" s="42" t="n"/>
      <c r="F395" s="42" t="n"/>
      <c r="G395" s="43" t="n"/>
      <c r="H395" s="43"/>
      <c r="I395" s="43" t="n"/>
      <c r="J395" s="43">
        <f>IF(SUM(J391:J394)=0,"",SUM(J391:J394))</f>
        <v/>
      </c>
      <c r="K395" s="43" t="n"/>
      <c r="L395" s="43">
        <f>IF(SUM(L391:L394)=0,"",SUM(L391:L394))</f>
        <v/>
      </c>
      <c r="M395" s="35"/>
    </row>
    <row r="396" ht="13.35" customHeight="1" s="162"/>
    <row r="397" ht="13.35" customHeight="1" s="162">
      <c r="B397" s="188" t="inlineStr">
        <is>
          <t>Airflow Basis for Total Airflow (page 1)</t>
        </is>
      </c>
      <c r="C397" s="174" t="n"/>
      <c r="D397" s="174" t="n"/>
      <c r="E397" s="174" t="n"/>
      <c r="F397" s="174" t="n"/>
      <c r="G397" s="174" t="n"/>
      <c r="H397" s="174" t="n"/>
      <c r="I397" s="174" t="n"/>
      <c r="J397" s="174" t="n"/>
      <c r="K397" s="174" t="n"/>
      <c r="L397" s="174" t="n"/>
      <c r="M397" s="173" t="n"/>
    </row>
    <row r="398" ht="13.35" customHeight="1" s="162">
      <c r="B398" s="460" t="inlineStr">
        <is>
          <t>Method used</t>
        </is>
      </c>
      <c r="C398" s="174" t="n"/>
      <c r="D398" s="173" t="n"/>
      <c r="E398" s="33" t="n"/>
      <c r="F398" s="174" t="n"/>
      <c r="G398" s="173" t="n"/>
      <c r="H398" s="460" t="inlineStr">
        <is>
          <t>Design CFM</t>
        </is>
      </c>
      <c r="I398" s="174" t="n"/>
      <c r="J398" s="173" t="n"/>
      <c r="K398" s="33" t="n"/>
      <c r="L398" s="174" t="n"/>
      <c r="M398" s="173" t="n"/>
    </row>
    <row r="399" ht="13.35" customHeight="1" s="162">
      <c r="B399" s="460" t="inlineStr">
        <is>
          <t>Method Total CFM</t>
        </is>
      </c>
      <c r="C399" s="174" t="n"/>
      <c r="D399" s="173" t="n"/>
      <c r="E399" s="33">
        <f>IF(E398="","",IF(E398="PSP",IF(K376="",E376,K376),IF(E398="Filter Grid",IF(K384="",E384,K384),IF(E398="Profile Pressure",K387,IF(E398="Intake",IF(L395="",J395,L395),"")))))</f>
        <v/>
      </c>
      <c r="F399" s="174" t="n"/>
      <c r="G399" s="173" t="n"/>
      <c r="H399" s="460" t="inlineStr">
        <is>
          <t>Remarks</t>
        </is>
      </c>
      <c r="I399" s="174" t="n"/>
      <c r="J399" s="173" t="n"/>
      <c r="K399" s="33" t="n"/>
      <c r="L399" s="174" t="n"/>
      <c r="M399" s="173" t="n"/>
    </row>
    <row r="400" ht="13.35" customHeight="1" s="162"/>
    <row r="401" ht="13.35" customHeight="1" s="162">
      <c r="B401" s="188" t="inlineStr">
        <is>
          <t>Supply Air Outlets (cont.)</t>
        </is>
      </c>
      <c r="C401" s="174" t="n"/>
      <c r="D401" s="174" t="n"/>
      <c r="E401" s="174" t="n"/>
      <c r="F401" s="173" t="n"/>
      <c r="G401" s="233" t="inlineStr">
        <is>
          <t>Design VEL</t>
        </is>
      </c>
      <c r="H401" s="194" t="inlineStr">
        <is>
          <t>Design CFM</t>
        </is>
      </c>
      <c r="I401" s="188" t="inlineStr">
        <is>
          <t>Initial</t>
        </is>
      </c>
      <c r="J401" s="173" t="n"/>
      <c r="K401" s="188" t="inlineStr">
        <is>
          <t>Final</t>
        </is>
      </c>
      <c r="L401" s="173" t="n"/>
      <c r="M401" s="188" t="inlineStr">
        <is>
          <t>%</t>
        </is>
      </c>
    </row>
    <row r="402" ht="13.35" customHeight="1" s="162">
      <c r="B402" s="153" t="inlineStr">
        <is>
          <t>No.</t>
        </is>
      </c>
      <c r="C402" s="188" t="inlineStr">
        <is>
          <t>Area Served</t>
        </is>
      </c>
      <c r="D402" s="188" t="inlineStr">
        <is>
          <t>Type</t>
        </is>
      </c>
      <c r="E402" s="188" t="inlineStr">
        <is>
          <t>Size</t>
        </is>
      </c>
      <c r="F402" s="188" t="inlineStr">
        <is>
          <t>Ak</t>
        </is>
      </c>
      <c r="G402" s="440" t="n"/>
      <c r="H402" s="440" t="n"/>
      <c r="I402" s="188" t="inlineStr">
        <is>
          <t>VEL</t>
        </is>
      </c>
      <c r="J402" s="188" t="inlineStr">
        <is>
          <t>CFM</t>
        </is>
      </c>
      <c r="K402" s="188" t="inlineStr">
        <is>
          <t>VEL</t>
        </is>
      </c>
      <c r="L402" s="188" t="inlineStr">
        <is>
          <t>CFM</t>
        </is>
      </c>
      <c r="M402" s="440" t="n"/>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IF(SUM(H403:H414)=0,"",SUM(H403:H414))</f>
        <v/>
      </c>
      <c r="I415" s="43" t="n"/>
      <c r="J415" s="43">
        <f>IF(SUM(J403:J414)=0,"",SUM(J403:J414))</f>
        <v/>
      </c>
      <c r="K415" s="43" t="n"/>
      <c r="L415" s="43">
        <f>IF(SUM(L403:L414)=0,"",SUM(L403:L414))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IF(K502="",H465,K502)</f>
        <v/>
      </c>
      <c r="L425" s="24">
        <f>IF(OR(E502="",E502="Outlets"),L465,E503)</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sheave</t>
        </is>
      </c>
      <c r="J432" s="400" t="n"/>
      <c r="K432" s="24">
        <f>IF('{Equipment Data Entry}'!J56="","",'{Equipment Data Entry}'!J56)</f>
        <v/>
      </c>
      <c r="L432" s="21" t="inlineStr">
        <is>
          <t>Bore</t>
        </is>
      </c>
      <c r="M432" s="208"/>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pulley</t>
        </is>
      </c>
      <c r="J433" s="400" t="n"/>
      <c r="K433" s="24">
        <f>IF('{Equipment Data Entry}'!K56="","",'{Equipment Data Entry}'!K56)</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MAU</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IF(SUM(H449:H464)+SUM(H507:H518)=0,"",SUM(H449:H464)+SUM(H507:H518))</f>
        <v/>
      </c>
      <c r="I465" s="43" t="n"/>
      <c r="J465" s="43">
        <f>IF(SUM(J449:J464)+SUM(J507:J518)=0,"",SUM(J449:J464)+SUM(J507:J518))</f>
        <v/>
      </c>
      <c r="K465" s="43" t="n"/>
      <c r="L465" s="43">
        <f>IF(SUM(L449:L464)+SUM(L507:L518)=0,"",SUM(L449:L464)+SUM(L507:L518))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Initial 1-10</t>
        </is>
      </c>
      <c r="C476" s="173" t="n"/>
      <c r="D476" s="33" t="n"/>
      <c r="E476" s="33" t="n"/>
      <c r="F476" s="33" t="n"/>
      <c r="G476" s="33" t="n"/>
      <c r="H476" s="33" t="n"/>
      <c r="I476" s="33" t="n"/>
      <c r="J476" s="33" t="n"/>
      <c r="K476" s="33" t="n"/>
      <c r="L476" s="33" t="n"/>
      <c r="M476" s="33" t="n"/>
    </row>
    <row r="477" ht="13.35" customHeight="1" s="162">
      <c r="B477" s="460" t="inlineStr">
        <is>
          <t>Initial 11-20</t>
        </is>
      </c>
      <c r="C477" s="173" t="n"/>
      <c r="D477" s="33" t="n"/>
      <c r="E477" s="33" t="n"/>
      <c r="F477" s="33" t="n"/>
      <c r="G477" s="33" t="n"/>
      <c r="H477" s="33" t="n"/>
      <c r="I477" s="33" t="n"/>
      <c r="J477" s="33" t="n"/>
      <c r="K477" s="33" t="n"/>
      <c r="L477" s="33" t="n"/>
      <c r="M477" s="33" t="n"/>
    </row>
    <row r="478" ht="13.35" customHeight="1" s="162">
      <c r="B478" s="460" t="inlineStr">
        <is>
          <t>Final 1-10</t>
        </is>
      </c>
      <c r="C478" s="173" t="n"/>
      <c r="D478" s="33" t="n"/>
      <c r="E478" s="33" t="n"/>
      <c r="F478" s="33" t="n"/>
      <c r="G478" s="33" t="n"/>
      <c r="H478" s="33" t="n"/>
      <c r="I478" s="33" t="n"/>
      <c r="J478" s="33" t="n"/>
      <c r="K478" s="33" t="n"/>
      <c r="L478" s="33" t="n"/>
      <c r="M478" s="33" t="n"/>
    </row>
    <row r="479" ht="13.35" customHeight="1" s="162">
      <c r="B479" s="460" t="inlineStr">
        <is>
          <t>Final 11-20</t>
        </is>
      </c>
      <c r="C479" s="173" t="n"/>
      <c r="D479" s="33" t="n"/>
      <c r="E479" s="33" t="n"/>
      <c r="F479" s="33" t="n"/>
      <c r="G479" s="33" t="n"/>
      <c r="H479" s="33" t="n"/>
      <c r="I479" s="33" t="n"/>
      <c r="J479" s="33" t="n"/>
      <c r="K479" s="33" t="n"/>
      <c r="L479" s="33" t="n"/>
      <c r="M479" s="33" t="n"/>
    </row>
    <row r="480" ht="13.35" customHeight="1" s="162">
      <c r="B480" s="460" t="inlineStr">
        <is>
          <t>PSP CFM initial</t>
        </is>
      </c>
      <c r="C480" s="174" t="n"/>
      <c r="D480" s="173" t="n"/>
      <c r="E480" s="33">
        <f>IF(OR(D475="",G475="",COUNT(D476:M477)=0),"",IF(OR(ISTEXT(D475),ISTEXT(G475)),"",AVERAGE(D476:M477)*(D475-2-2*N(J475))*G475*N(M475)/144))</f>
        <v/>
      </c>
      <c r="F480" s="174" t="n"/>
      <c r="G480" s="173" t="n"/>
      <c r="H480" s="460" t="inlineStr">
        <is>
          <t>PSP CFM final</t>
        </is>
      </c>
      <c r="I480" s="174" t="n"/>
      <c r="J480" s="173" t="n"/>
      <c r="K480" s="33">
        <f>IF(OR(D475="",G475="",COUNT(D478:M479)=0),"",IF(OR(ISTEXT(D475),ISTEXT(G475)),"",AVERAGE(D478:M479)*(D475-2-2*N(J475))*G475*N(M475)/144))</f>
        <v/>
      </c>
      <c r="L480" s="174" t="n"/>
      <c r="M480" s="173" t="n"/>
    </row>
    <row r="481" ht="13.35" customHeight="1" s="162"/>
    <row r="482" ht="13.35" customHeight="1" s="162">
      <c r="B482" s="188" t="inlineStr">
        <is>
          <t>Supply Filter Grid (VelGrid, K 1.35): CFM = velocity × free area × K</t>
        </is>
      </c>
      <c r="C482" s="174" t="n"/>
      <c r="D482" s="174" t="n"/>
      <c r="E482" s="174" t="n"/>
      <c r="F482" s="174" t="n"/>
      <c r="G482" s="174" t="n"/>
      <c r="H482" s="174" t="n"/>
      <c r="I482" s="174" t="n"/>
      <c r="J482" s="174" t="n"/>
      <c r="K482" s="174" t="n"/>
      <c r="L482" s="174" t="n"/>
      <c r="M482" s="173" t="n"/>
    </row>
    <row r="483" ht="13.35" customHeight="1" s="162">
      <c r="B483" s="460" t="inlineStr">
        <is>
          <t>Filter Size</t>
        </is>
      </c>
      <c r="C483" s="33" t="n"/>
      <c r="D483" s="33" t="n"/>
      <c r="E483" s="33" t="n"/>
      <c r="F483" s="33" t="n"/>
      <c r="G483" s="33" t="n"/>
      <c r="H483" s="33" t="n"/>
      <c r="I483" s="33" t="n"/>
      <c r="J483" s="33" t="n"/>
      <c r="K483" s="33" t="n"/>
      <c r="L483" s="33" t="n"/>
      <c r="M483" s="33" t="n"/>
    </row>
    <row r="484" ht="13.35" customHeight="1" s="162">
      <c r="B484" s="460" t="inlineStr">
        <is>
          <t>Initial velocity (fpm)</t>
        </is>
      </c>
      <c r="C484" s="33" t="n"/>
      <c r="D484" s="33" t="n"/>
      <c r="E484" s="33" t="n"/>
      <c r="F484" s="33" t="n"/>
      <c r="G484" s="33" t="n"/>
      <c r="H484" s="33" t="n"/>
      <c r="I484" s="33" t="n"/>
      <c r="J484" s="33" t="n"/>
      <c r="K484" s="33" t="n"/>
      <c r="L484" s="33" t="n"/>
      <c r="M484" s="33" t="n"/>
    </row>
    <row r="485" ht="13.35" customHeight="1" s="162">
      <c r="B485" s="460" t="inlineStr">
        <is>
          <t>Final velocity (fpm)</t>
        </is>
      </c>
      <c r="C485" s="33" t="n"/>
      <c r="D485" s="33" t="n"/>
      <c r="E485" s="33" t="n"/>
      <c r="F485" s="33" t="n"/>
      <c r="G485" s="33" t="n"/>
      <c r="H485" s="33" t="n"/>
      <c r="I485" s="33" t="n"/>
      <c r="J485" s="33" t="n"/>
      <c r="K485" s="33" t="n"/>
      <c r="L485" s="33" t="n"/>
      <c r="M485" s="33" t="n"/>
    </row>
    <row r="486" ht="13.35" customHeight="1" s="162">
      <c r="B486" s="460" t="inlineStr">
        <is>
          <t>CFM init</t>
        </is>
      </c>
      <c r="C486" s="33">
        <f>IF(OR(C483="",C484=""),"",IF(OR(ISTEXT(C484),C483="N/A",C483="Not Avail.",C483="Not Acc.",C483="N/L"),"",C484*IFERROR(INDEX('{Dropdowns}'!$J:$J,MATCH("Supply Filter (VelGrid)|"&amp;C483,'{Dropdowns}'!$H:$H,0)),0)*IFERROR(INDEX('{Dropdowns}'!$K:$K,MATCH("Supply Filter (VelGrid)|"&amp;C483,'{Dropdowns}'!$H:$H,0)),0)))</f>
        <v/>
      </c>
      <c r="D486" s="33">
        <f>IF(OR(D483="",D484=""),"",IF(OR(ISTEXT(D484),D483="N/A",D483="Not Avail.",D483="Not Acc.",D483="N/L"),"",D484*IFERROR(INDEX('{Dropdowns}'!$J:$J,MATCH("Supply Filter (VelGrid)|"&amp;D483,'{Dropdowns}'!$H:$H,0)),0)*IFERROR(INDEX('{Dropdowns}'!$K:$K,MATCH("Supply Filter (VelGrid)|"&amp;D483,'{Dropdowns}'!$H:$H,0)),0)))</f>
        <v/>
      </c>
      <c r="E486" s="33">
        <f>IF(OR(E483="",E484=""),"",IF(OR(ISTEXT(E484),E483="N/A",E483="Not Avail.",E483="Not Acc.",E483="N/L"),"",E484*IFERROR(INDEX('{Dropdowns}'!$J:$J,MATCH("Supply Filter (VelGrid)|"&amp;E483,'{Dropdowns}'!$H:$H,0)),0)*IFERROR(INDEX('{Dropdowns}'!$K:$K,MATCH("Supply Filter (VelGrid)|"&amp;E483,'{Dropdowns}'!$H:$H,0)),0)))</f>
        <v/>
      </c>
      <c r="F486" s="33">
        <f>IF(OR(F483="",F484=""),"",IF(OR(ISTEXT(F484),F483="N/A",F483="Not Avail.",F483="Not Acc.",F483="N/L"),"",F484*IFERROR(INDEX('{Dropdowns}'!$J:$J,MATCH("Supply Filter (VelGrid)|"&amp;F483,'{Dropdowns}'!$H:$H,0)),0)*IFERROR(INDEX('{Dropdowns}'!$K:$K,MATCH("Supply Filter (VelGrid)|"&amp;F483,'{Dropdowns}'!$H:$H,0)),0)))</f>
        <v/>
      </c>
      <c r="G486" s="33">
        <f>IF(OR(G483="",G484=""),"",IF(OR(ISTEXT(G484),G483="N/A",G483="Not Avail.",G483="Not Acc.",G483="N/L"),"",G484*IFERROR(INDEX('{Dropdowns}'!$J:$J,MATCH("Supply Filter (VelGrid)|"&amp;G483,'{Dropdowns}'!$H:$H,0)),0)*IFERROR(INDEX('{Dropdowns}'!$K:$K,MATCH("Supply Filter (VelGrid)|"&amp;G483,'{Dropdowns}'!$H:$H,0)),0)))</f>
        <v/>
      </c>
      <c r="H486" s="33">
        <f>IF(OR(H483="",H484=""),"",IF(OR(ISTEXT(H484),H483="N/A",H483="Not Avail.",H483="Not Acc.",H483="N/L"),"",H484*IFERROR(INDEX('{Dropdowns}'!$J:$J,MATCH("Supply Filter (VelGrid)|"&amp;H483,'{Dropdowns}'!$H:$H,0)),0)*IFERROR(INDEX('{Dropdowns}'!$K:$K,MATCH("Supply Filter (VelGrid)|"&amp;H483,'{Dropdowns}'!$H:$H,0)),0)))</f>
        <v/>
      </c>
      <c r="I486" s="33">
        <f>IF(OR(I483="",I484=""),"",IF(OR(ISTEXT(I484),I483="N/A",I483="Not Avail.",I483="Not Acc.",I483="N/L"),"",I484*IFERROR(INDEX('{Dropdowns}'!$J:$J,MATCH("Supply Filter (VelGrid)|"&amp;I483,'{Dropdowns}'!$H:$H,0)),0)*IFERROR(INDEX('{Dropdowns}'!$K:$K,MATCH("Supply Filter (VelGrid)|"&amp;I483,'{Dropdowns}'!$H:$H,0)),0)))</f>
        <v/>
      </c>
      <c r="J486" s="33">
        <f>IF(OR(J483="",J484=""),"",IF(OR(ISTEXT(J484),J483="N/A",J483="Not Avail.",J483="Not Acc.",J483="N/L"),"",J484*IFERROR(INDEX('{Dropdowns}'!$J:$J,MATCH("Supply Filter (VelGrid)|"&amp;J483,'{Dropdowns}'!$H:$H,0)),0)*IFERROR(INDEX('{Dropdowns}'!$K:$K,MATCH("Supply Filter (VelGrid)|"&amp;J483,'{Dropdowns}'!$H:$H,0)),0)))</f>
        <v/>
      </c>
      <c r="K486" s="33">
        <f>IF(OR(K483="",K484=""),"",IF(OR(ISTEXT(K484),K483="N/A",K483="Not Avail.",K483="Not Acc.",K483="N/L"),"",K484*IFERROR(INDEX('{Dropdowns}'!$J:$J,MATCH("Supply Filter (VelGrid)|"&amp;K483,'{Dropdowns}'!$H:$H,0)),0)*IFERROR(INDEX('{Dropdowns}'!$K:$K,MATCH("Supply Filter (VelGrid)|"&amp;K483,'{Dropdowns}'!$H:$H,0)),0)))</f>
        <v/>
      </c>
      <c r="L486" s="33">
        <f>IF(OR(L483="",L484=""),"",IF(OR(ISTEXT(L484),L483="N/A",L483="Not Avail.",L483="Not Acc.",L483="N/L"),"",L484*IFERROR(INDEX('{Dropdowns}'!$J:$J,MATCH("Supply Filter (VelGrid)|"&amp;L483,'{Dropdowns}'!$H:$H,0)),0)*IFERROR(INDEX('{Dropdowns}'!$K:$K,MATCH("Supply Filter (VelGrid)|"&amp;L483,'{Dropdowns}'!$H:$H,0)),0)))</f>
        <v/>
      </c>
      <c r="M486" s="33">
        <f>IF(OR(M483="",M484=""),"",IF(OR(ISTEXT(M484),M483="N/A",M483="Not Avail.",M483="Not Acc.",M483="N/L"),"",M484*IFERROR(INDEX('{Dropdowns}'!$J:$J,MATCH("Supply Filter (VelGrid)|"&amp;M483,'{Dropdowns}'!$H:$H,0)),0)*IFERROR(INDEX('{Dropdowns}'!$K:$K,MATCH("Supply Filter (VelGrid)|"&amp;M483,'{Dropdowns}'!$H:$H,0)),0)))</f>
        <v/>
      </c>
    </row>
    <row r="487" ht="13.35" customHeight="1" s="162">
      <c r="B487" s="460" t="inlineStr">
        <is>
          <t>CFM fin.</t>
        </is>
      </c>
      <c r="C487" s="33">
        <f>IF(OR(C483="",C485=""),"",IF(OR(ISTEXT(C485),C483="N/A",C483="Not Avail.",C483="Not Acc.",C483="N/L"),"",C485*IFERROR(INDEX('{Dropdowns}'!$J:$J,MATCH("Supply Filter (VelGrid)|"&amp;C483,'{Dropdowns}'!$H:$H,0)),0)*IFERROR(INDEX('{Dropdowns}'!$K:$K,MATCH("Supply Filter (VelGrid)|"&amp;C483,'{Dropdowns}'!$H:$H,0)),0)))</f>
        <v/>
      </c>
      <c r="D487" s="33">
        <f>IF(OR(D483="",D485=""),"",IF(OR(ISTEXT(D485),D483="N/A",D483="Not Avail.",D483="Not Acc.",D483="N/L"),"",D485*IFERROR(INDEX('{Dropdowns}'!$J:$J,MATCH("Supply Filter (VelGrid)|"&amp;D483,'{Dropdowns}'!$H:$H,0)),0)*IFERROR(INDEX('{Dropdowns}'!$K:$K,MATCH("Supply Filter (VelGrid)|"&amp;D483,'{Dropdowns}'!$H:$H,0)),0)))</f>
        <v/>
      </c>
      <c r="E487" s="33">
        <f>IF(OR(E483="",E485=""),"",IF(OR(ISTEXT(E485),E483="N/A",E483="Not Avail.",E483="Not Acc.",E483="N/L"),"",E485*IFERROR(INDEX('{Dropdowns}'!$J:$J,MATCH("Supply Filter (VelGrid)|"&amp;E483,'{Dropdowns}'!$H:$H,0)),0)*IFERROR(INDEX('{Dropdowns}'!$K:$K,MATCH("Supply Filter (VelGrid)|"&amp;E483,'{Dropdowns}'!$H:$H,0)),0)))</f>
        <v/>
      </c>
      <c r="F487" s="33">
        <f>IF(OR(F483="",F485=""),"",IF(OR(ISTEXT(F485),F483="N/A",F483="Not Avail.",F483="Not Acc.",F483="N/L"),"",F485*IFERROR(INDEX('{Dropdowns}'!$J:$J,MATCH("Supply Filter (VelGrid)|"&amp;F483,'{Dropdowns}'!$H:$H,0)),0)*IFERROR(INDEX('{Dropdowns}'!$K:$K,MATCH("Supply Filter (VelGrid)|"&amp;F483,'{Dropdowns}'!$H:$H,0)),0)))</f>
        <v/>
      </c>
      <c r="G487" s="33">
        <f>IF(OR(G483="",G485=""),"",IF(OR(ISTEXT(G485),G483="N/A",G483="Not Avail.",G483="Not Acc.",G483="N/L"),"",G485*IFERROR(INDEX('{Dropdowns}'!$J:$J,MATCH("Supply Filter (VelGrid)|"&amp;G483,'{Dropdowns}'!$H:$H,0)),0)*IFERROR(INDEX('{Dropdowns}'!$K:$K,MATCH("Supply Filter (VelGrid)|"&amp;G483,'{Dropdowns}'!$H:$H,0)),0)))</f>
        <v/>
      </c>
      <c r="H487" s="33">
        <f>IF(OR(H483="",H485=""),"",IF(OR(ISTEXT(H485),H483="N/A",H483="Not Avail.",H483="Not Acc.",H483="N/L"),"",H485*IFERROR(INDEX('{Dropdowns}'!$J:$J,MATCH("Supply Filter (VelGrid)|"&amp;H483,'{Dropdowns}'!$H:$H,0)),0)*IFERROR(INDEX('{Dropdowns}'!$K:$K,MATCH("Supply Filter (VelGrid)|"&amp;H483,'{Dropdowns}'!$H:$H,0)),0)))</f>
        <v/>
      </c>
      <c r="I487" s="33">
        <f>IF(OR(I483="",I485=""),"",IF(OR(ISTEXT(I485),I483="N/A",I483="Not Avail.",I483="Not Acc.",I483="N/L"),"",I485*IFERROR(INDEX('{Dropdowns}'!$J:$J,MATCH("Supply Filter (VelGrid)|"&amp;I483,'{Dropdowns}'!$H:$H,0)),0)*IFERROR(INDEX('{Dropdowns}'!$K:$K,MATCH("Supply Filter (VelGrid)|"&amp;I483,'{Dropdowns}'!$H:$H,0)),0)))</f>
        <v/>
      </c>
      <c r="J487" s="33">
        <f>IF(OR(J483="",J485=""),"",IF(OR(ISTEXT(J485),J483="N/A",J483="Not Avail.",J483="Not Acc.",J483="N/L"),"",J485*IFERROR(INDEX('{Dropdowns}'!$J:$J,MATCH("Supply Filter (VelGrid)|"&amp;J483,'{Dropdowns}'!$H:$H,0)),0)*IFERROR(INDEX('{Dropdowns}'!$K:$K,MATCH("Supply Filter (VelGrid)|"&amp;J483,'{Dropdowns}'!$H:$H,0)),0)))</f>
        <v/>
      </c>
      <c r="K487" s="33">
        <f>IF(OR(K483="",K485=""),"",IF(OR(ISTEXT(K485),K483="N/A",K483="Not Avail.",K483="Not Acc.",K483="N/L"),"",K485*IFERROR(INDEX('{Dropdowns}'!$J:$J,MATCH("Supply Filter (VelGrid)|"&amp;K483,'{Dropdowns}'!$H:$H,0)),0)*IFERROR(INDEX('{Dropdowns}'!$K:$K,MATCH("Supply Filter (VelGrid)|"&amp;K483,'{Dropdowns}'!$H:$H,0)),0)))</f>
        <v/>
      </c>
      <c r="L487" s="33">
        <f>IF(OR(L483="",L485=""),"",IF(OR(ISTEXT(L485),L483="N/A",L483="Not Avail.",L483="Not Acc.",L483="N/L"),"",L485*IFERROR(INDEX('{Dropdowns}'!$J:$J,MATCH("Supply Filter (VelGrid)|"&amp;L483,'{Dropdowns}'!$H:$H,0)),0)*IFERROR(INDEX('{Dropdowns}'!$K:$K,MATCH("Supply Filter (VelGrid)|"&amp;L483,'{Dropdowns}'!$H:$H,0)),0)))</f>
        <v/>
      </c>
      <c r="M487" s="33">
        <f>IF(OR(M483="",M485=""),"",IF(OR(ISTEXT(M485),M483="N/A",M483="Not Avail.",M483="Not Acc.",M483="N/L"),"",M485*IFERROR(INDEX('{Dropdowns}'!$J:$J,MATCH("Supply Filter (VelGrid)|"&amp;M483,'{Dropdowns}'!$H:$H,0)),0)*IFERROR(INDEX('{Dropdowns}'!$K:$K,MATCH("Supply Filter (VelGrid)|"&amp;M483,'{Dropdowns}'!$H:$H,0)),0)))</f>
        <v/>
      </c>
    </row>
    <row r="488" ht="13.35" customHeight="1" s="162">
      <c r="B488" s="460" t="inlineStr">
        <is>
          <t>Total CFM initial</t>
        </is>
      </c>
      <c r="C488" s="174" t="n"/>
      <c r="D488" s="173" t="n"/>
      <c r="E488" s="33">
        <f>IF(SUM(C486:M486)=0,"",SUM(C486:M486))</f>
        <v/>
      </c>
      <c r="F488" s="174" t="n"/>
      <c r="G488" s="173" t="n"/>
      <c r="H488" s="460" t="inlineStr">
        <is>
          <t>Total CFM final</t>
        </is>
      </c>
      <c r="I488" s="174" t="n"/>
      <c r="J488" s="173" t="n"/>
      <c r="K488" s="33">
        <f>IF(SUM(C487:M487)=0,"",SUM(C487:M487))</f>
        <v/>
      </c>
      <c r="L488" s="174" t="n"/>
      <c r="M488" s="173" t="n"/>
    </row>
    <row r="489" ht="13.35" customHeight="1" s="162"/>
    <row r="490" ht="13.35" customHeight="1" s="162">
      <c r="B490" s="188" t="inlineStr">
        <is>
          <t>Direct-Fired Burner Profile Pressure → Supply CFM (Evergreen table)</t>
        </is>
      </c>
      <c r="C490" s="174" t="n"/>
      <c r="D490" s="174" t="n"/>
      <c r="E490" s="174" t="n"/>
      <c r="F490" s="174" t="n"/>
      <c r="G490" s="174" t="n"/>
      <c r="H490" s="174" t="n"/>
      <c r="I490" s="174" t="n"/>
      <c r="J490" s="174" t="n"/>
      <c r="K490" s="174" t="n"/>
      <c r="L490" s="174" t="n"/>
      <c r="M490" s="173" t="n"/>
    </row>
    <row r="491" ht="13.35" customHeight="1" s="162">
      <c r="B491" s="460" t="inlineStr">
        <is>
          <t>Housing (1-5)</t>
        </is>
      </c>
      <c r="C491" s="173" t="n"/>
      <c r="D491" s="33" t="n"/>
      <c r="E491" s="460" t="inlineStr">
        <is>
          <t>Profile P (in wg)</t>
        </is>
      </c>
      <c r="F491" s="174" t="n"/>
      <c r="G491" s="173" t="n"/>
      <c r="H491" s="32" t="n"/>
      <c r="I491" s="460" t="inlineStr">
        <is>
          <t>Derived CFM</t>
        </is>
      </c>
      <c r="J491" s="173" t="n"/>
      <c r="K491" s="33">
        <f>IF(OR(D491="",H491=""),"",IF(ISTEXT(H491),"",IF(H491&lt;0.15,"Pressure too low",IF(H491&gt;0.65,"Pressure too high",IF(ISTEXT(D491),"",INDEX('{Dropdowns}'!$V$2:$Z$12,MATCH(H491,'{Dropdowns}'!$U$2:$U$12,1),D491)+(H491-INDEX('{Dropdowns}'!$U$2:$U$12,MATCH(H491,'{Dropdowns}'!$U$2:$U$12,1)))*(INDEX('{Dropdowns}'!$V$2:$Z$12,MIN(MATCH(H491,'{Dropdowns}'!$U$2:$U$12,1)+1,11),D491)-INDEX('{Dropdowns}'!$V$2:$Z$12,MATCH(H491,'{Dropdowns}'!$U$2:$U$12,1),D491))/0.05)))))</f>
        <v/>
      </c>
      <c r="L491" s="174" t="n"/>
      <c r="M491" s="173" t="n"/>
    </row>
    <row r="492" ht="13.35" customHeight="1" s="162"/>
    <row r="493" ht="13.35" customHeight="1" s="162">
      <c r="B493" s="188" t="inlineStr">
        <is>
          <t>Intake Screens: CFM = VEL × Ak</t>
        </is>
      </c>
      <c r="C493" s="174" t="n"/>
      <c r="D493" s="174" t="n"/>
      <c r="E493" s="174" t="n"/>
      <c r="F493" s="173" t="n"/>
      <c r="G493" s="233" t="inlineStr">
        <is>
          <t/>
        </is>
      </c>
      <c r="H493" s="194" t="inlineStr">
        <is>
          <t/>
        </is>
      </c>
      <c r="I493" s="188" t="inlineStr">
        <is>
          <t>Initial</t>
        </is>
      </c>
      <c r="J493" s="173" t="n"/>
      <c r="K493" s="188" t="inlineStr">
        <is>
          <t>Final</t>
        </is>
      </c>
      <c r="L493" s="173" t="n"/>
      <c r="M493" s="188" t="inlineStr">
        <is>
          <t/>
        </is>
      </c>
    </row>
    <row r="494" ht="13.35" customHeight="1" s="162">
      <c r="B494" s="153" t="inlineStr">
        <is>
          <t>No.</t>
        </is>
      </c>
      <c r="C494" s="188" t="inlineStr">
        <is>
          <t>Size</t>
        </is>
      </c>
      <c r="D494" s="188"/>
      <c r="E494" s="188"/>
      <c r="F494" s="188" t="inlineStr">
        <is>
          <t>Ak</t>
        </is>
      </c>
      <c r="G494" s="440" t="n"/>
      <c r="H494" s="440" t="n"/>
      <c r="I494" s="188" t="inlineStr">
        <is>
          <t>VEL</t>
        </is>
      </c>
      <c r="J494" s="188" t="inlineStr">
        <is>
          <t>CFM</t>
        </is>
      </c>
      <c r="K494" s="188" t="inlineStr">
        <is>
          <t>VEL</t>
        </is>
      </c>
      <c r="L494" s="188" t="inlineStr">
        <is>
          <t>CFM</t>
        </is>
      </c>
      <c r="M494" s="440" t="n"/>
    </row>
    <row r="495" ht="13.35" customHeight="1" s="162">
      <c r="B495" s="307" t="n"/>
      <c r="C495" s="307" t="n"/>
      <c r="D495" s="307"/>
      <c r="E495" s="307" t="n"/>
      <c r="F495" s="32" t="n"/>
      <c r="G495" s="33"/>
      <c r="H495" s="33" t="n"/>
      <c r="I495" s="33" t="n"/>
      <c r="J495" s="33">
        <f>IF(I495="", "", IF(OR(ISTEXT(I495),ISTEXT($F495)),"",I495*$F495))</f>
        <v/>
      </c>
      <c r="K495" s="33" t="n"/>
      <c r="L495" s="33">
        <f>IF(K495="", "", IF(OR(ISTEXT(K495),ISTEXT($F495)),"",K495*$F495))</f>
        <v/>
      </c>
      <c r="M495" s="30"/>
    </row>
    <row r="496" ht="13.35" customHeight="1" s="162">
      <c r="B496" s="307" t="n"/>
      <c r="C496" s="307" t="n"/>
      <c r="D496" s="307"/>
      <c r="E496" s="307" t="n"/>
      <c r="F496" s="32" t="n"/>
      <c r="G496" s="33"/>
      <c r="H496" s="33" t="n"/>
      <c r="I496" s="33" t="n"/>
      <c r="J496" s="33">
        <f>IF(I496="", "", IF(OR(ISTEXT(I496),ISTEXT($F496)),"",I496*$F496))</f>
        <v/>
      </c>
      <c r="K496" s="33" t="n"/>
      <c r="L496" s="33">
        <f>IF(K496="", "", IF(OR(ISTEXT(K496),ISTEXT($F496)),"",K496*$F496))</f>
        <v/>
      </c>
      <c r="M496" s="30"/>
    </row>
    <row r="497" ht="13.35" customHeight="1" s="162">
      <c r="B497" s="307" t="n"/>
      <c r="C497" s="307" t="n"/>
      <c r="D497" s="307"/>
      <c r="E497" s="307" t="n"/>
      <c r="F497" s="32" t="n"/>
      <c r="G497" s="33"/>
      <c r="H497" s="33" t="n"/>
      <c r="I497" s="33" t="n"/>
      <c r="J497" s="33">
        <f>IF(I497="", "", IF(OR(ISTEXT(I497),ISTEXT($F497)),"",I497*$F497))</f>
        <v/>
      </c>
      <c r="K497" s="33" t="n"/>
      <c r="L497" s="33">
        <f>IF(K497="", "", IF(OR(ISTEXT(K497),ISTEXT($F497)),"",K497*$F497))</f>
        <v/>
      </c>
      <c r="M497" s="30"/>
    </row>
    <row r="498" ht="13.35" customHeight="1" s="162">
      <c r="B498" s="307" t="n"/>
      <c r="C498" s="307" t="n"/>
      <c r="D498" s="307"/>
      <c r="E498" s="307" t="n"/>
      <c r="F498" s="32" t="n"/>
      <c r="G498" s="33"/>
      <c r="H498" s="33" t="n"/>
      <c r="I498" s="33" t="n"/>
      <c r="J498" s="33">
        <f>IF(I498="", "", IF(OR(ISTEXT(I498),ISTEXT($F498)),"",I498*$F498))</f>
        <v/>
      </c>
      <c r="K498" s="33" t="n"/>
      <c r="L498" s="33">
        <f>IF(K498="", "", IF(OR(ISTEXT(K498),ISTEXT($F498)),"",K498*$F498))</f>
        <v/>
      </c>
      <c r="M498" s="30"/>
    </row>
    <row r="499" ht="13.35" customHeight="1" s="162">
      <c r="B499" s="42" t="n"/>
      <c r="C499" s="231" t="inlineStr">
        <is>
          <t>Total</t>
        </is>
      </c>
      <c r="D499" s="159" t="n"/>
      <c r="E499" s="42" t="n"/>
      <c r="F499" s="42" t="n"/>
      <c r="G499" s="43" t="n"/>
      <c r="H499" s="43"/>
      <c r="I499" s="43" t="n"/>
      <c r="J499" s="43">
        <f>IF(SUM(J495:J498)=0,"",SUM(J495:J498))</f>
        <v/>
      </c>
      <c r="K499" s="43" t="n"/>
      <c r="L499" s="43">
        <f>IF(SUM(L495:L498)=0,"",SUM(L495:L498))</f>
        <v/>
      </c>
      <c r="M499" s="35"/>
    </row>
    <row r="500" ht="13.35" customHeight="1" s="162"/>
    <row r="501" ht="13.35" customHeight="1" s="162">
      <c r="B501" s="188" t="inlineStr">
        <is>
          <t>Airflow Basis for Total Airflow (page 1)</t>
        </is>
      </c>
      <c r="C501" s="174" t="n"/>
      <c r="D501" s="174" t="n"/>
      <c r="E501" s="174" t="n"/>
      <c r="F501" s="174" t="n"/>
      <c r="G501" s="174" t="n"/>
      <c r="H501" s="174" t="n"/>
      <c r="I501" s="174" t="n"/>
      <c r="J501" s="174" t="n"/>
      <c r="K501" s="174" t="n"/>
      <c r="L501" s="174" t="n"/>
      <c r="M501" s="173" t="n"/>
    </row>
    <row r="502" ht="13.35" customHeight="1" s="162">
      <c r="B502" s="460" t="inlineStr">
        <is>
          <t>Method used</t>
        </is>
      </c>
      <c r="C502" s="174" t="n"/>
      <c r="D502" s="173" t="n"/>
      <c r="E502" s="33" t="n"/>
      <c r="F502" s="174" t="n"/>
      <c r="G502" s="173" t="n"/>
      <c r="H502" s="460" t="inlineStr">
        <is>
          <t>Design CFM</t>
        </is>
      </c>
      <c r="I502" s="174" t="n"/>
      <c r="J502" s="173" t="n"/>
      <c r="K502" s="33" t="n"/>
      <c r="L502" s="174" t="n"/>
      <c r="M502" s="173" t="n"/>
    </row>
    <row r="503" ht="13.35" customHeight="1" s="162">
      <c r="B503" s="460" t="inlineStr">
        <is>
          <t>Method Total CFM</t>
        </is>
      </c>
      <c r="C503" s="174" t="n"/>
      <c r="D503" s="173" t="n"/>
      <c r="E503" s="33">
        <f>IF(E502="","",IF(E502="PSP",IF(K480="",E480,K480),IF(E502="Filter Grid",IF(K488="",E488,K488),IF(E502="Profile Pressure",K491,IF(E502="Intake",IF(L499="",J499,L499),"")))))</f>
        <v/>
      </c>
      <c r="F503" s="174" t="n"/>
      <c r="G503" s="173" t="n"/>
      <c r="H503" s="460" t="inlineStr">
        <is>
          <t>Remarks</t>
        </is>
      </c>
      <c r="I503" s="174" t="n"/>
      <c r="J503" s="173" t="n"/>
      <c r="K503" s="33" t="n"/>
      <c r="L503" s="174" t="n"/>
      <c r="M503" s="173" t="n"/>
    </row>
    <row r="504" ht="13.35" customHeight="1" s="162"/>
    <row r="505" ht="13.35" customHeight="1" s="162">
      <c r="B505" s="188" t="inlineStr">
        <is>
          <t>Supply Air Outlets (cont.)</t>
        </is>
      </c>
      <c r="C505" s="174" t="n"/>
      <c r="D505" s="174" t="n"/>
      <c r="E505" s="174" t="n"/>
      <c r="F505" s="173" t="n"/>
      <c r="G505" s="233" t="inlineStr">
        <is>
          <t>Design VEL</t>
        </is>
      </c>
      <c r="H505" s="194" t="inlineStr">
        <is>
          <t>Design CFM</t>
        </is>
      </c>
      <c r="I505" s="188" t="inlineStr">
        <is>
          <t>Initial</t>
        </is>
      </c>
      <c r="J505" s="173" t="n"/>
      <c r="K505" s="188" t="inlineStr">
        <is>
          <t>Final</t>
        </is>
      </c>
      <c r="L505" s="173" t="n"/>
      <c r="M505" s="188" t="inlineStr">
        <is>
          <t>%</t>
        </is>
      </c>
    </row>
    <row r="506" ht="13.35" customHeight="1" s="162">
      <c r="B506" s="153" t="inlineStr">
        <is>
          <t>No.</t>
        </is>
      </c>
      <c r="C506" s="188" t="inlineStr">
        <is>
          <t>Area Served</t>
        </is>
      </c>
      <c r="D506" s="188" t="inlineStr">
        <is>
          <t>Type</t>
        </is>
      </c>
      <c r="E506" s="188" t="inlineStr">
        <is>
          <t>Size</t>
        </is>
      </c>
      <c r="F506" s="188" t="inlineStr">
        <is>
          <t>Ak</t>
        </is>
      </c>
      <c r="G506" s="440" t="n"/>
      <c r="H506" s="440" t="n"/>
      <c r="I506" s="188" t="inlineStr">
        <is>
          <t>VEL</t>
        </is>
      </c>
      <c r="J506" s="188" t="inlineStr">
        <is>
          <t>CFM</t>
        </is>
      </c>
      <c r="K506" s="188" t="inlineStr">
        <is>
          <t>VEL</t>
        </is>
      </c>
      <c r="L506" s="188" t="inlineStr">
        <is>
          <t>CFM</t>
        </is>
      </c>
      <c r="M506" s="440" t="n"/>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IF(SUM(H507:H518)=0,"",SUM(H507:H518))</f>
        <v/>
      </c>
      <c r="I519" s="43" t="n"/>
      <c r="J519" s="43">
        <f>IF(SUM(J507:J518)=0,"",SUM(J507:J518))</f>
        <v/>
      </c>
      <c r="K519" s="43" t="n"/>
      <c r="L519" s="43">
        <f>IF(SUM(L507:L518)=0,"",SUM(L507:L518))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IF(K606="",H569,K606)</f>
        <v/>
      </c>
      <c r="L529" s="24">
        <f>IF(OR(E606="",E606="Outlets"),L569,E607)</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sheave</t>
        </is>
      </c>
      <c r="J536" s="400" t="n"/>
      <c r="K536" s="24">
        <f>IF('{Equipment Data Entry}'!J57="","",'{Equipment Data Entry}'!J57)</f>
        <v/>
      </c>
      <c r="L536" s="21" t="inlineStr">
        <is>
          <t>Bore</t>
        </is>
      </c>
      <c r="M536" s="208"/>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pulley</t>
        </is>
      </c>
      <c r="J537" s="400" t="n"/>
      <c r="K537" s="24">
        <f>IF('{Equipment Data Entry}'!K57="","",'{Equipment Data Entry}'!K57)</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MAU</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IF(SUM(H553:H568)+SUM(H611:H622)=0,"",SUM(H553:H568)+SUM(H611:H622))</f>
        <v/>
      </c>
      <c r="I569" s="43" t="n"/>
      <c r="J569" s="43">
        <f>IF(SUM(J553:J568)+SUM(J611:J622)=0,"",SUM(J553:J568)+SUM(J611:J622))</f>
        <v/>
      </c>
      <c r="K569" s="43" t="n"/>
      <c r="L569" s="43">
        <f>IF(SUM(L553:L568)+SUM(L611:L622)=0,"",SUM(L553:L568)+SUM(L611:L622))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Initial 1-10</t>
        </is>
      </c>
      <c r="C580" s="173" t="n"/>
      <c r="D580" s="33" t="n"/>
      <c r="E580" s="33" t="n"/>
      <c r="F580" s="33" t="n"/>
      <c r="G580" s="33" t="n"/>
      <c r="H580" s="33" t="n"/>
      <c r="I580" s="33" t="n"/>
      <c r="J580" s="33" t="n"/>
      <c r="K580" s="33" t="n"/>
      <c r="L580" s="33" t="n"/>
      <c r="M580" s="33" t="n"/>
    </row>
    <row r="581" ht="13.35" customHeight="1" s="162">
      <c r="B581" s="460" t="inlineStr">
        <is>
          <t>Initial 11-20</t>
        </is>
      </c>
      <c r="C581" s="173" t="n"/>
      <c r="D581" s="33" t="n"/>
      <c r="E581" s="33" t="n"/>
      <c r="F581" s="33" t="n"/>
      <c r="G581" s="33" t="n"/>
      <c r="H581" s="33" t="n"/>
      <c r="I581" s="33" t="n"/>
      <c r="J581" s="33" t="n"/>
      <c r="K581" s="33" t="n"/>
      <c r="L581" s="33" t="n"/>
      <c r="M581" s="33" t="n"/>
    </row>
    <row r="582" ht="13.35" customHeight="1" s="162">
      <c r="B582" s="460" t="inlineStr">
        <is>
          <t>Final 1-10</t>
        </is>
      </c>
      <c r="C582" s="173" t="n"/>
      <c r="D582" s="33" t="n"/>
      <c r="E582" s="33" t="n"/>
      <c r="F582" s="33" t="n"/>
      <c r="G582" s="33" t="n"/>
      <c r="H582" s="33" t="n"/>
      <c r="I582" s="33" t="n"/>
      <c r="J582" s="33" t="n"/>
      <c r="K582" s="33" t="n"/>
      <c r="L582" s="33" t="n"/>
      <c r="M582" s="33" t="n"/>
    </row>
    <row r="583" ht="13.35" customHeight="1" s="162">
      <c r="B583" s="460" t="inlineStr">
        <is>
          <t>Final 11-20</t>
        </is>
      </c>
      <c r="C583" s="173" t="n"/>
      <c r="D583" s="33" t="n"/>
      <c r="E583" s="33" t="n"/>
      <c r="F583" s="33" t="n"/>
      <c r="G583" s="33" t="n"/>
      <c r="H583" s="33" t="n"/>
      <c r="I583" s="33" t="n"/>
      <c r="J583" s="33" t="n"/>
      <c r="K583" s="33" t="n"/>
      <c r="L583" s="33" t="n"/>
      <c r="M583" s="33" t="n"/>
    </row>
    <row r="584" ht="13.35" customHeight="1" s="162">
      <c r="B584" s="460" t="inlineStr">
        <is>
          <t>PSP CFM initial</t>
        </is>
      </c>
      <c r="C584" s="174" t="n"/>
      <c r="D584" s="173" t="n"/>
      <c r="E584" s="33">
        <f>IF(OR(D579="",G579="",COUNT(D580:M581)=0),"",IF(OR(ISTEXT(D579),ISTEXT(G579)),"",AVERAGE(D580:M581)*(D579-2-2*N(J579))*G579*N(M579)/144))</f>
        <v/>
      </c>
      <c r="F584" s="174" t="n"/>
      <c r="G584" s="173" t="n"/>
      <c r="H584" s="460" t="inlineStr">
        <is>
          <t>PSP CFM final</t>
        </is>
      </c>
      <c r="I584" s="174" t="n"/>
      <c r="J584" s="173" t="n"/>
      <c r="K584" s="33">
        <f>IF(OR(D579="",G579="",COUNT(D582:M583)=0),"",IF(OR(ISTEXT(D579),ISTEXT(G579)),"",AVERAGE(D582:M583)*(D579-2-2*N(J579))*G579*N(M579)/144))</f>
        <v/>
      </c>
      <c r="L584" s="174" t="n"/>
      <c r="M584" s="173" t="n"/>
    </row>
    <row r="585" ht="13.35" customHeight="1" s="162"/>
    <row r="586" ht="13.35" customHeight="1" s="162">
      <c r="B586" s="188" t="inlineStr">
        <is>
          <t>Supply Filter Grid (VelGrid, K 1.35): CFM = velocity × free area × K</t>
        </is>
      </c>
      <c r="C586" s="174" t="n"/>
      <c r="D586" s="174" t="n"/>
      <c r="E586" s="174" t="n"/>
      <c r="F586" s="174" t="n"/>
      <c r="G586" s="174" t="n"/>
      <c r="H586" s="174" t="n"/>
      <c r="I586" s="174" t="n"/>
      <c r="J586" s="174" t="n"/>
      <c r="K586" s="174" t="n"/>
      <c r="L586" s="174" t="n"/>
      <c r="M586" s="173" t="n"/>
    </row>
    <row r="587" ht="13.35" customHeight="1" s="162">
      <c r="B587" s="460" t="inlineStr">
        <is>
          <t>Filter Size</t>
        </is>
      </c>
      <c r="C587" s="33" t="n"/>
      <c r="D587" s="33" t="n"/>
      <c r="E587" s="33" t="n"/>
      <c r="F587" s="33" t="n"/>
      <c r="G587" s="33" t="n"/>
      <c r="H587" s="33" t="n"/>
      <c r="I587" s="33" t="n"/>
      <c r="J587" s="33" t="n"/>
      <c r="K587" s="33" t="n"/>
      <c r="L587" s="33" t="n"/>
      <c r="M587" s="33" t="n"/>
    </row>
    <row r="588" ht="13.35" customHeight="1" s="162">
      <c r="B588" s="460" t="inlineStr">
        <is>
          <t>Initial velocity (fpm)</t>
        </is>
      </c>
      <c r="C588" s="33" t="n"/>
      <c r="D588" s="33" t="n"/>
      <c r="E588" s="33" t="n"/>
      <c r="F588" s="33" t="n"/>
      <c r="G588" s="33" t="n"/>
      <c r="H588" s="33" t="n"/>
      <c r="I588" s="33" t="n"/>
      <c r="J588" s="33" t="n"/>
      <c r="K588" s="33" t="n"/>
      <c r="L588" s="33" t="n"/>
      <c r="M588" s="33" t="n"/>
    </row>
    <row r="589" ht="13.35" customHeight="1" s="162">
      <c r="B589" s="460" t="inlineStr">
        <is>
          <t>Final velocity (fpm)</t>
        </is>
      </c>
      <c r="C589" s="33" t="n"/>
      <c r="D589" s="33" t="n"/>
      <c r="E589" s="33" t="n"/>
      <c r="F589" s="33" t="n"/>
      <c r="G589" s="33" t="n"/>
      <c r="H589" s="33" t="n"/>
      <c r="I589" s="33" t="n"/>
      <c r="J589" s="33" t="n"/>
      <c r="K589" s="33" t="n"/>
      <c r="L589" s="33" t="n"/>
      <c r="M589" s="33" t="n"/>
    </row>
    <row r="590" ht="13.35" customHeight="1" s="162">
      <c r="B590" s="460" t="inlineStr">
        <is>
          <t>CFM init</t>
        </is>
      </c>
      <c r="C590" s="33">
        <f>IF(OR(C587="",C588=""),"",IF(OR(ISTEXT(C588),C587="N/A",C587="Not Avail.",C587="Not Acc.",C587="N/L"),"",C588*IFERROR(INDEX('{Dropdowns}'!$J:$J,MATCH("Supply Filter (VelGrid)|"&amp;C587,'{Dropdowns}'!$H:$H,0)),0)*IFERROR(INDEX('{Dropdowns}'!$K:$K,MATCH("Supply Filter (VelGrid)|"&amp;C587,'{Dropdowns}'!$H:$H,0)),0)))</f>
        <v/>
      </c>
      <c r="D590" s="33">
        <f>IF(OR(D587="",D588=""),"",IF(OR(ISTEXT(D588),D587="N/A",D587="Not Avail.",D587="Not Acc.",D587="N/L"),"",D588*IFERROR(INDEX('{Dropdowns}'!$J:$J,MATCH("Supply Filter (VelGrid)|"&amp;D587,'{Dropdowns}'!$H:$H,0)),0)*IFERROR(INDEX('{Dropdowns}'!$K:$K,MATCH("Supply Filter (VelGrid)|"&amp;D587,'{Dropdowns}'!$H:$H,0)),0)))</f>
        <v/>
      </c>
      <c r="E590" s="33">
        <f>IF(OR(E587="",E588=""),"",IF(OR(ISTEXT(E588),E587="N/A",E587="Not Avail.",E587="Not Acc.",E587="N/L"),"",E588*IFERROR(INDEX('{Dropdowns}'!$J:$J,MATCH("Supply Filter (VelGrid)|"&amp;E587,'{Dropdowns}'!$H:$H,0)),0)*IFERROR(INDEX('{Dropdowns}'!$K:$K,MATCH("Supply Filter (VelGrid)|"&amp;E587,'{Dropdowns}'!$H:$H,0)),0)))</f>
        <v/>
      </c>
      <c r="F590" s="33">
        <f>IF(OR(F587="",F588=""),"",IF(OR(ISTEXT(F588),F587="N/A",F587="Not Avail.",F587="Not Acc.",F587="N/L"),"",F588*IFERROR(INDEX('{Dropdowns}'!$J:$J,MATCH("Supply Filter (VelGrid)|"&amp;F587,'{Dropdowns}'!$H:$H,0)),0)*IFERROR(INDEX('{Dropdowns}'!$K:$K,MATCH("Supply Filter (VelGrid)|"&amp;F587,'{Dropdowns}'!$H:$H,0)),0)))</f>
        <v/>
      </c>
      <c r="G590" s="33">
        <f>IF(OR(G587="",G588=""),"",IF(OR(ISTEXT(G588),G587="N/A",G587="Not Avail.",G587="Not Acc.",G587="N/L"),"",G588*IFERROR(INDEX('{Dropdowns}'!$J:$J,MATCH("Supply Filter (VelGrid)|"&amp;G587,'{Dropdowns}'!$H:$H,0)),0)*IFERROR(INDEX('{Dropdowns}'!$K:$K,MATCH("Supply Filter (VelGrid)|"&amp;G587,'{Dropdowns}'!$H:$H,0)),0)))</f>
        <v/>
      </c>
      <c r="H590" s="33">
        <f>IF(OR(H587="",H588=""),"",IF(OR(ISTEXT(H588),H587="N/A",H587="Not Avail.",H587="Not Acc.",H587="N/L"),"",H588*IFERROR(INDEX('{Dropdowns}'!$J:$J,MATCH("Supply Filter (VelGrid)|"&amp;H587,'{Dropdowns}'!$H:$H,0)),0)*IFERROR(INDEX('{Dropdowns}'!$K:$K,MATCH("Supply Filter (VelGrid)|"&amp;H587,'{Dropdowns}'!$H:$H,0)),0)))</f>
        <v/>
      </c>
      <c r="I590" s="33">
        <f>IF(OR(I587="",I588=""),"",IF(OR(ISTEXT(I588),I587="N/A",I587="Not Avail.",I587="Not Acc.",I587="N/L"),"",I588*IFERROR(INDEX('{Dropdowns}'!$J:$J,MATCH("Supply Filter (VelGrid)|"&amp;I587,'{Dropdowns}'!$H:$H,0)),0)*IFERROR(INDEX('{Dropdowns}'!$K:$K,MATCH("Supply Filter (VelGrid)|"&amp;I587,'{Dropdowns}'!$H:$H,0)),0)))</f>
        <v/>
      </c>
      <c r="J590" s="33">
        <f>IF(OR(J587="",J588=""),"",IF(OR(ISTEXT(J588),J587="N/A",J587="Not Avail.",J587="Not Acc.",J587="N/L"),"",J588*IFERROR(INDEX('{Dropdowns}'!$J:$J,MATCH("Supply Filter (VelGrid)|"&amp;J587,'{Dropdowns}'!$H:$H,0)),0)*IFERROR(INDEX('{Dropdowns}'!$K:$K,MATCH("Supply Filter (VelGrid)|"&amp;J587,'{Dropdowns}'!$H:$H,0)),0)))</f>
        <v/>
      </c>
      <c r="K590" s="33">
        <f>IF(OR(K587="",K588=""),"",IF(OR(ISTEXT(K588),K587="N/A",K587="Not Avail.",K587="Not Acc.",K587="N/L"),"",K588*IFERROR(INDEX('{Dropdowns}'!$J:$J,MATCH("Supply Filter (VelGrid)|"&amp;K587,'{Dropdowns}'!$H:$H,0)),0)*IFERROR(INDEX('{Dropdowns}'!$K:$K,MATCH("Supply Filter (VelGrid)|"&amp;K587,'{Dropdowns}'!$H:$H,0)),0)))</f>
        <v/>
      </c>
      <c r="L590" s="33">
        <f>IF(OR(L587="",L588=""),"",IF(OR(ISTEXT(L588),L587="N/A",L587="Not Avail.",L587="Not Acc.",L587="N/L"),"",L588*IFERROR(INDEX('{Dropdowns}'!$J:$J,MATCH("Supply Filter (VelGrid)|"&amp;L587,'{Dropdowns}'!$H:$H,0)),0)*IFERROR(INDEX('{Dropdowns}'!$K:$K,MATCH("Supply Filter (VelGrid)|"&amp;L587,'{Dropdowns}'!$H:$H,0)),0)))</f>
        <v/>
      </c>
      <c r="M590" s="33">
        <f>IF(OR(M587="",M588=""),"",IF(OR(ISTEXT(M588),M587="N/A",M587="Not Avail.",M587="Not Acc.",M587="N/L"),"",M588*IFERROR(INDEX('{Dropdowns}'!$J:$J,MATCH("Supply Filter (VelGrid)|"&amp;M587,'{Dropdowns}'!$H:$H,0)),0)*IFERROR(INDEX('{Dropdowns}'!$K:$K,MATCH("Supply Filter (VelGrid)|"&amp;M587,'{Dropdowns}'!$H:$H,0)),0)))</f>
        <v/>
      </c>
    </row>
    <row r="591" ht="13.35" customHeight="1" s="162">
      <c r="B591" s="460" t="inlineStr">
        <is>
          <t>CFM fin.</t>
        </is>
      </c>
      <c r="C591" s="33">
        <f>IF(OR(C587="",C589=""),"",IF(OR(ISTEXT(C589),C587="N/A",C587="Not Avail.",C587="Not Acc.",C587="N/L"),"",C589*IFERROR(INDEX('{Dropdowns}'!$J:$J,MATCH("Supply Filter (VelGrid)|"&amp;C587,'{Dropdowns}'!$H:$H,0)),0)*IFERROR(INDEX('{Dropdowns}'!$K:$K,MATCH("Supply Filter (VelGrid)|"&amp;C587,'{Dropdowns}'!$H:$H,0)),0)))</f>
        <v/>
      </c>
      <c r="D591" s="33">
        <f>IF(OR(D587="",D589=""),"",IF(OR(ISTEXT(D589),D587="N/A",D587="Not Avail.",D587="Not Acc.",D587="N/L"),"",D589*IFERROR(INDEX('{Dropdowns}'!$J:$J,MATCH("Supply Filter (VelGrid)|"&amp;D587,'{Dropdowns}'!$H:$H,0)),0)*IFERROR(INDEX('{Dropdowns}'!$K:$K,MATCH("Supply Filter (VelGrid)|"&amp;D587,'{Dropdowns}'!$H:$H,0)),0)))</f>
        <v/>
      </c>
      <c r="E591" s="33">
        <f>IF(OR(E587="",E589=""),"",IF(OR(ISTEXT(E589),E587="N/A",E587="Not Avail.",E587="Not Acc.",E587="N/L"),"",E589*IFERROR(INDEX('{Dropdowns}'!$J:$J,MATCH("Supply Filter (VelGrid)|"&amp;E587,'{Dropdowns}'!$H:$H,0)),0)*IFERROR(INDEX('{Dropdowns}'!$K:$K,MATCH("Supply Filter (VelGrid)|"&amp;E587,'{Dropdowns}'!$H:$H,0)),0)))</f>
        <v/>
      </c>
      <c r="F591" s="33">
        <f>IF(OR(F587="",F589=""),"",IF(OR(ISTEXT(F589),F587="N/A",F587="Not Avail.",F587="Not Acc.",F587="N/L"),"",F589*IFERROR(INDEX('{Dropdowns}'!$J:$J,MATCH("Supply Filter (VelGrid)|"&amp;F587,'{Dropdowns}'!$H:$H,0)),0)*IFERROR(INDEX('{Dropdowns}'!$K:$K,MATCH("Supply Filter (VelGrid)|"&amp;F587,'{Dropdowns}'!$H:$H,0)),0)))</f>
        <v/>
      </c>
      <c r="G591" s="33">
        <f>IF(OR(G587="",G589=""),"",IF(OR(ISTEXT(G589),G587="N/A",G587="Not Avail.",G587="Not Acc.",G587="N/L"),"",G589*IFERROR(INDEX('{Dropdowns}'!$J:$J,MATCH("Supply Filter (VelGrid)|"&amp;G587,'{Dropdowns}'!$H:$H,0)),0)*IFERROR(INDEX('{Dropdowns}'!$K:$K,MATCH("Supply Filter (VelGrid)|"&amp;G587,'{Dropdowns}'!$H:$H,0)),0)))</f>
        <v/>
      </c>
      <c r="H591" s="33">
        <f>IF(OR(H587="",H589=""),"",IF(OR(ISTEXT(H589),H587="N/A",H587="Not Avail.",H587="Not Acc.",H587="N/L"),"",H589*IFERROR(INDEX('{Dropdowns}'!$J:$J,MATCH("Supply Filter (VelGrid)|"&amp;H587,'{Dropdowns}'!$H:$H,0)),0)*IFERROR(INDEX('{Dropdowns}'!$K:$K,MATCH("Supply Filter (VelGrid)|"&amp;H587,'{Dropdowns}'!$H:$H,0)),0)))</f>
        <v/>
      </c>
      <c r="I591" s="33">
        <f>IF(OR(I587="",I589=""),"",IF(OR(ISTEXT(I589),I587="N/A",I587="Not Avail.",I587="Not Acc.",I587="N/L"),"",I589*IFERROR(INDEX('{Dropdowns}'!$J:$J,MATCH("Supply Filter (VelGrid)|"&amp;I587,'{Dropdowns}'!$H:$H,0)),0)*IFERROR(INDEX('{Dropdowns}'!$K:$K,MATCH("Supply Filter (VelGrid)|"&amp;I587,'{Dropdowns}'!$H:$H,0)),0)))</f>
        <v/>
      </c>
      <c r="J591" s="33">
        <f>IF(OR(J587="",J589=""),"",IF(OR(ISTEXT(J589),J587="N/A",J587="Not Avail.",J587="Not Acc.",J587="N/L"),"",J589*IFERROR(INDEX('{Dropdowns}'!$J:$J,MATCH("Supply Filter (VelGrid)|"&amp;J587,'{Dropdowns}'!$H:$H,0)),0)*IFERROR(INDEX('{Dropdowns}'!$K:$K,MATCH("Supply Filter (VelGrid)|"&amp;J587,'{Dropdowns}'!$H:$H,0)),0)))</f>
        <v/>
      </c>
      <c r="K591" s="33">
        <f>IF(OR(K587="",K589=""),"",IF(OR(ISTEXT(K589),K587="N/A",K587="Not Avail.",K587="Not Acc.",K587="N/L"),"",K589*IFERROR(INDEX('{Dropdowns}'!$J:$J,MATCH("Supply Filter (VelGrid)|"&amp;K587,'{Dropdowns}'!$H:$H,0)),0)*IFERROR(INDEX('{Dropdowns}'!$K:$K,MATCH("Supply Filter (VelGrid)|"&amp;K587,'{Dropdowns}'!$H:$H,0)),0)))</f>
        <v/>
      </c>
      <c r="L591" s="33">
        <f>IF(OR(L587="",L589=""),"",IF(OR(ISTEXT(L589),L587="N/A",L587="Not Avail.",L587="Not Acc.",L587="N/L"),"",L589*IFERROR(INDEX('{Dropdowns}'!$J:$J,MATCH("Supply Filter (VelGrid)|"&amp;L587,'{Dropdowns}'!$H:$H,0)),0)*IFERROR(INDEX('{Dropdowns}'!$K:$K,MATCH("Supply Filter (VelGrid)|"&amp;L587,'{Dropdowns}'!$H:$H,0)),0)))</f>
        <v/>
      </c>
      <c r="M591" s="33">
        <f>IF(OR(M587="",M589=""),"",IF(OR(ISTEXT(M589),M587="N/A",M587="Not Avail.",M587="Not Acc.",M587="N/L"),"",M589*IFERROR(INDEX('{Dropdowns}'!$J:$J,MATCH("Supply Filter (VelGrid)|"&amp;M587,'{Dropdowns}'!$H:$H,0)),0)*IFERROR(INDEX('{Dropdowns}'!$K:$K,MATCH("Supply Filter (VelGrid)|"&amp;M587,'{Dropdowns}'!$H:$H,0)),0)))</f>
        <v/>
      </c>
    </row>
    <row r="592" ht="13.35" customHeight="1" s="162">
      <c r="B592" s="460" t="inlineStr">
        <is>
          <t>Total CFM initial</t>
        </is>
      </c>
      <c r="C592" s="174" t="n"/>
      <c r="D592" s="173" t="n"/>
      <c r="E592" s="33">
        <f>IF(SUM(C590:M590)=0,"",SUM(C590:M590))</f>
        <v/>
      </c>
      <c r="F592" s="174" t="n"/>
      <c r="G592" s="173" t="n"/>
      <c r="H592" s="460" t="inlineStr">
        <is>
          <t>Total CFM final</t>
        </is>
      </c>
      <c r="I592" s="174" t="n"/>
      <c r="J592" s="173" t="n"/>
      <c r="K592" s="33">
        <f>IF(SUM(C591:M591)=0,"",SUM(C591:M591))</f>
        <v/>
      </c>
      <c r="L592" s="174" t="n"/>
      <c r="M592" s="173" t="n"/>
    </row>
    <row r="593" ht="13.35" customHeight="1" s="162"/>
    <row r="594" ht="13.35" customHeight="1" s="162">
      <c r="B594" s="188" t="inlineStr">
        <is>
          <t>Direct-Fired Burner Profile Pressure → Supply CFM (Evergreen table)</t>
        </is>
      </c>
      <c r="C594" s="174" t="n"/>
      <c r="D594" s="174" t="n"/>
      <c r="E594" s="174" t="n"/>
      <c r="F594" s="174" t="n"/>
      <c r="G594" s="174" t="n"/>
      <c r="H594" s="174" t="n"/>
      <c r="I594" s="174" t="n"/>
      <c r="J594" s="174" t="n"/>
      <c r="K594" s="174" t="n"/>
      <c r="L594" s="174" t="n"/>
      <c r="M594" s="173" t="n"/>
    </row>
    <row r="595" ht="13.35" customHeight="1" s="162">
      <c r="B595" s="460" t="inlineStr">
        <is>
          <t>Housing (1-5)</t>
        </is>
      </c>
      <c r="C595" s="173" t="n"/>
      <c r="D595" s="33" t="n"/>
      <c r="E595" s="460" t="inlineStr">
        <is>
          <t>Profile P (in wg)</t>
        </is>
      </c>
      <c r="F595" s="174" t="n"/>
      <c r="G595" s="173" t="n"/>
      <c r="H595" s="32" t="n"/>
      <c r="I595" s="460" t="inlineStr">
        <is>
          <t>Derived CFM</t>
        </is>
      </c>
      <c r="J595" s="173" t="n"/>
      <c r="K595" s="33">
        <f>IF(OR(D595="",H595=""),"",IF(ISTEXT(H595),"",IF(H595&lt;0.15,"Pressure too low",IF(H595&gt;0.65,"Pressure too high",IF(ISTEXT(D595),"",INDEX('{Dropdowns}'!$V$2:$Z$12,MATCH(H595,'{Dropdowns}'!$U$2:$U$12,1),D595)+(H595-INDEX('{Dropdowns}'!$U$2:$U$12,MATCH(H595,'{Dropdowns}'!$U$2:$U$12,1)))*(INDEX('{Dropdowns}'!$V$2:$Z$12,MIN(MATCH(H595,'{Dropdowns}'!$U$2:$U$12,1)+1,11),D595)-INDEX('{Dropdowns}'!$V$2:$Z$12,MATCH(H595,'{Dropdowns}'!$U$2:$U$12,1),D595))/0.05)))))</f>
        <v/>
      </c>
      <c r="L595" s="174" t="n"/>
      <c r="M595" s="173" t="n"/>
    </row>
    <row r="596" ht="13.35" customHeight="1" s="162"/>
    <row r="597" ht="13.35" customHeight="1" s="162">
      <c r="B597" s="188" t="inlineStr">
        <is>
          <t>Intake Screens: CFM = VEL × Ak</t>
        </is>
      </c>
      <c r="C597" s="174" t="n"/>
      <c r="D597" s="174" t="n"/>
      <c r="E597" s="174" t="n"/>
      <c r="F597" s="173" t="n"/>
      <c r="G597" s="233" t="inlineStr">
        <is>
          <t/>
        </is>
      </c>
      <c r="H597" s="194" t="inlineStr">
        <is>
          <t/>
        </is>
      </c>
      <c r="I597" s="188" t="inlineStr">
        <is>
          <t>Initial</t>
        </is>
      </c>
      <c r="J597" s="173" t="n"/>
      <c r="K597" s="188" t="inlineStr">
        <is>
          <t>Final</t>
        </is>
      </c>
      <c r="L597" s="173" t="n"/>
      <c r="M597" s="188" t="inlineStr">
        <is>
          <t/>
        </is>
      </c>
    </row>
    <row r="598" ht="13.35" customHeight="1" s="162">
      <c r="B598" s="153" t="inlineStr">
        <is>
          <t>No.</t>
        </is>
      </c>
      <c r="C598" s="188" t="inlineStr">
        <is>
          <t>Size</t>
        </is>
      </c>
      <c r="D598" s="188"/>
      <c r="E598" s="188"/>
      <c r="F598" s="188" t="inlineStr">
        <is>
          <t>Ak</t>
        </is>
      </c>
      <c r="G598" s="440" t="n"/>
      <c r="H598" s="440" t="n"/>
      <c r="I598" s="188" t="inlineStr">
        <is>
          <t>VEL</t>
        </is>
      </c>
      <c r="J598" s="188" t="inlineStr">
        <is>
          <t>CFM</t>
        </is>
      </c>
      <c r="K598" s="188" t="inlineStr">
        <is>
          <t>VEL</t>
        </is>
      </c>
      <c r="L598" s="188" t="inlineStr">
        <is>
          <t>CFM</t>
        </is>
      </c>
      <c r="M598" s="440" t="n"/>
    </row>
    <row r="599" ht="13.35" customHeight="1" s="162">
      <c r="B599" s="307" t="n"/>
      <c r="C599" s="307" t="n"/>
      <c r="D599" s="307"/>
      <c r="E599" s="307" t="n"/>
      <c r="F599" s="32" t="n"/>
      <c r="G599" s="33"/>
      <c r="H599" s="33" t="n"/>
      <c r="I599" s="33" t="n"/>
      <c r="J599" s="33">
        <f>IF(I599="", "", IF(OR(ISTEXT(I599),ISTEXT($F599)),"",I599*$F599))</f>
        <v/>
      </c>
      <c r="K599" s="33" t="n"/>
      <c r="L599" s="33">
        <f>IF(K599="", "", IF(OR(ISTEXT(K599),ISTEXT($F599)),"",K599*$F599))</f>
        <v/>
      </c>
      <c r="M599" s="30"/>
    </row>
    <row r="600" ht="13.35" customHeight="1" s="162">
      <c r="B600" s="307" t="n"/>
      <c r="C600" s="307" t="n"/>
      <c r="D600" s="307"/>
      <c r="E600" s="307" t="n"/>
      <c r="F600" s="32" t="n"/>
      <c r="G600" s="33"/>
      <c r="H600" s="33" t="n"/>
      <c r="I600" s="33" t="n"/>
      <c r="J600" s="33">
        <f>IF(I600="", "", IF(OR(ISTEXT(I600),ISTEXT($F600)),"",I600*$F600))</f>
        <v/>
      </c>
      <c r="K600" s="33" t="n"/>
      <c r="L600" s="33">
        <f>IF(K600="", "", IF(OR(ISTEXT(K600),ISTEXT($F600)),"",K600*$F600))</f>
        <v/>
      </c>
      <c r="M600" s="30"/>
    </row>
    <row r="601" ht="13.35" customHeight="1" s="162">
      <c r="B601" s="307" t="n"/>
      <c r="C601" s="307" t="n"/>
      <c r="D601" s="307"/>
      <c r="E601" s="307" t="n"/>
      <c r="F601" s="32" t="n"/>
      <c r="G601" s="33"/>
      <c r="H601" s="33" t="n"/>
      <c r="I601" s="33" t="n"/>
      <c r="J601" s="33">
        <f>IF(I601="", "", IF(OR(ISTEXT(I601),ISTEXT($F601)),"",I601*$F601))</f>
        <v/>
      </c>
      <c r="K601" s="33" t="n"/>
      <c r="L601" s="33">
        <f>IF(K601="", "", IF(OR(ISTEXT(K601),ISTEXT($F601)),"",K601*$F601))</f>
        <v/>
      </c>
      <c r="M601" s="30"/>
    </row>
    <row r="602" ht="13.35" customHeight="1" s="162">
      <c r="B602" s="307" t="n"/>
      <c r="C602" s="307" t="n"/>
      <c r="D602" s="307"/>
      <c r="E602" s="307" t="n"/>
      <c r="F602" s="32" t="n"/>
      <c r="G602" s="33"/>
      <c r="H602" s="33" t="n"/>
      <c r="I602" s="33" t="n"/>
      <c r="J602" s="33">
        <f>IF(I602="", "", IF(OR(ISTEXT(I602),ISTEXT($F602)),"",I602*$F602))</f>
        <v/>
      </c>
      <c r="K602" s="33" t="n"/>
      <c r="L602" s="33">
        <f>IF(K602="", "", IF(OR(ISTEXT(K602),ISTEXT($F602)),"",K602*$F602))</f>
        <v/>
      </c>
      <c r="M602" s="30"/>
    </row>
    <row r="603" ht="13.35" customHeight="1" s="162">
      <c r="B603" s="42" t="n"/>
      <c r="C603" s="231" t="inlineStr">
        <is>
          <t>Total</t>
        </is>
      </c>
      <c r="D603" s="159" t="n"/>
      <c r="E603" s="42" t="n"/>
      <c r="F603" s="42" t="n"/>
      <c r="G603" s="43" t="n"/>
      <c r="H603" s="43"/>
      <c r="I603" s="43" t="n"/>
      <c r="J603" s="43">
        <f>IF(SUM(J599:J602)=0,"",SUM(J599:J602))</f>
        <v/>
      </c>
      <c r="K603" s="43" t="n"/>
      <c r="L603" s="43">
        <f>IF(SUM(L599:L602)=0,"",SUM(L599:L602))</f>
        <v/>
      </c>
      <c r="M603" s="35"/>
    </row>
    <row r="604" ht="13.35" customHeight="1" s="162"/>
    <row r="605" ht="13.35" customHeight="1" s="162">
      <c r="B605" s="188" t="inlineStr">
        <is>
          <t>Airflow Basis for Total Airflow (page 1)</t>
        </is>
      </c>
      <c r="C605" s="174" t="n"/>
      <c r="D605" s="174" t="n"/>
      <c r="E605" s="174" t="n"/>
      <c r="F605" s="174" t="n"/>
      <c r="G605" s="174" t="n"/>
      <c r="H605" s="174" t="n"/>
      <c r="I605" s="174" t="n"/>
      <c r="J605" s="174" t="n"/>
      <c r="K605" s="174" t="n"/>
      <c r="L605" s="174" t="n"/>
      <c r="M605" s="173" t="n"/>
    </row>
    <row r="606" ht="13.35" customHeight="1" s="162">
      <c r="B606" s="460" t="inlineStr">
        <is>
          <t>Method used</t>
        </is>
      </c>
      <c r="C606" s="174" t="n"/>
      <c r="D606" s="173" t="n"/>
      <c r="E606" s="33" t="n"/>
      <c r="F606" s="174" t="n"/>
      <c r="G606" s="173" t="n"/>
      <c r="H606" s="460" t="inlineStr">
        <is>
          <t>Design CFM</t>
        </is>
      </c>
      <c r="I606" s="174" t="n"/>
      <c r="J606" s="173" t="n"/>
      <c r="K606" s="33" t="n"/>
      <c r="L606" s="174" t="n"/>
      <c r="M606" s="173" t="n"/>
    </row>
    <row r="607" ht="13.35" customHeight="1" s="162">
      <c r="B607" s="460" t="inlineStr">
        <is>
          <t>Method Total CFM</t>
        </is>
      </c>
      <c r="C607" s="174" t="n"/>
      <c r="D607" s="173" t="n"/>
      <c r="E607" s="33">
        <f>IF(E606="","",IF(E606="PSP",IF(K584="",E584,K584),IF(E606="Filter Grid",IF(K592="",E592,K592),IF(E606="Profile Pressure",K595,IF(E606="Intake",IF(L603="",J603,L603),"")))))</f>
        <v/>
      </c>
      <c r="F607" s="174" t="n"/>
      <c r="G607" s="173" t="n"/>
      <c r="H607" s="460" t="inlineStr">
        <is>
          <t>Remarks</t>
        </is>
      </c>
      <c r="I607" s="174" t="n"/>
      <c r="J607" s="173" t="n"/>
      <c r="K607" s="33" t="n"/>
      <c r="L607" s="174" t="n"/>
      <c r="M607" s="173" t="n"/>
    </row>
    <row r="608" ht="13.35" customHeight="1" s="162"/>
    <row r="609" ht="13.35" customHeight="1" s="162">
      <c r="B609" s="188" t="inlineStr">
        <is>
          <t>Supply Air Outlets (cont.)</t>
        </is>
      </c>
      <c r="C609" s="174" t="n"/>
      <c r="D609" s="174" t="n"/>
      <c r="E609" s="174" t="n"/>
      <c r="F609" s="173" t="n"/>
      <c r="G609" s="233" t="inlineStr">
        <is>
          <t>Design VEL</t>
        </is>
      </c>
      <c r="H609" s="194" t="inlineStr">
        <is>
          <t>Design CFM</t>
        </is>
      </c>
      <c r="I609" s="188" t="inlineStr">
        <is>
          <t>Initial</t>
        </is>
      </c>
      <c r="J609" s="173" t="n"/>
      <c r="K609" s="188" t="inlineStr">
        <is>
          <t>Final</t>
        </is>
      </c>
      <c r="L609" s="173" t="n"/>
      <c r="M609" s="188" t="inlineStr">
        <is>
          <t>%</t>
        </is>
      </c>
    </row>
    <row r="610" ht="13.35" customHeight="1" s="162">
      <c r="B610" s="153" t="inlineStr">
        <is>
          <t>No.</t>
        </is>
      </c>
      <c r="C610" s="188" t="inlineStr">
        <is>
          <t>Area Served</t>
        </is>
      </c>
      <c r="D610" s="188" t="inlineStr">
        <is>
          <t>Type</t>
        </is>
      </c>
      <c r="E610" s="188" t="inlineStr">
        <is>
          <t>Size</t>
        </is>
      </c>
      <c r="F610" s="188" t="inlineStr">
        <is>
          <t>Ak</t>
        </is>
      </c>
      <c r="G610" s="440" t="n"/>
      <c r="H610" s="440" t="n"/>
      <c r="I610" s="188" t="inlineStr">
        <is>
          <t>VEL</t>
        </is>
      </c>
      <c r="J610" s="188" t="inlineStr">
        <is>
          <t>CFM</t>
        </is>
      </c>
      <c r="K610" s="188" t="inlineStr">
        <is>
          <t>VEL</t>
        </is>
      </c>
      <c r="L610" s="188" t="inlineStr">
        <is>
          <t>CFM</t>
        </is>
      </c>
      <c r="M610" s="440" t="n"/>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IF(SUM(H611:H622)=0,"",SUM(H611:H622))</f>
        <v/>
      </c>
      <c r="I623" s="43" t="n"/>
      <c r="J623" s="43">
        <f>IF(SUM(J611:J622)=0,"",SUM(J611:J622))</f>
        <v/>
      </c>
      <c r="K623" s="43" t="n"/>
      <c r="L623" s="43">
        <f>IF(SUM(L611:L622)=0,"",SUM(L611:L622))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IF(K710="",H673,K710)</f>
        <v/>
      </c>
      <c r="L633" s="24">
        <f>IF(OR(E710="",E710="Outlets"),L673,E711)</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sheave</t>
        </is>
      </c>
      <c r="J640" s="400" t="n"/>
      <c r="K640" s="24">
        <f>IF('{Equipment Data Entry}'!J58="","",'{Equipment Data Entry}'!J58)</f>
        <v/>
      </c>
      <c r="L640" s="21" t="inlineStr">
        <is>
          <t>Bore</t>
        </is>
      </c>
      <c r="M640" s="208"/>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pulley</t>
        </is>
      </c>
      <c r="J641" s="400" t="n"/>
      <c r="K641" s="24">
        <f>IF('{Equipment Data Entry}'!K58="","",'{Equipment Data Entry}'!K58)</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MAU</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IF(SUM(H657:H672)+SUM(H715:H726)=0,"",SUM(H657:H672)+SUM(H715:H726))</f>
        <v/>
      </c>
      <c r="I673" s="43" t="n"/>
      <c r="J673" s="43">
        <f>IF(SUM(J657:J672)+SUM(J715:J726)=0,"",SUM(J657:J672)+SUM(J715:J726))</f>
        <v/>
      </c>
      <c r="K673" s="43" t="n"/>
      <c r="L673" s="43">
        <f>IF(SUM(L657:L672)+SUM(L715:L726)=0,"",SUM(L657:L672)+SUM(L715:L726))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Initial 1-10</t>
        </is>
      </c>
      <c r="C684" s="173" t="n"/>
      <c r="D684" s="33" t="n"/>
      <c r="E684" s="33" t="n"/>
      <c r="F684" s="33" t="n"/>
      <c r="G684" s="33" t="n"/>
      <c r="H684" s="33" t="n"/>
      <c r="I684" s="33" t="n"/>
      <c r="J684" s="33" t="n"/>
      <c r="K684" s="33" t="n"/>
      <c r="L684" s="33" t="n"/>
      <c r="M684" s="33" t="n"/>
    </row>
    <row r="685" ht="13.35" customHeight="1" s="162">
      <c r="B685" s="460" t="inlineStr">
        <is>
          <t>Initial 11-20</t>
        </is>
      </c>
      <c r="C685" s="173" t="n"/>
      <c r="D685" s="33" t="n"/>
      <c r="E685" s="33" t="n"/>
      <c r="F685" s="33" t="n"/>
      <c r="G685" s="33" t="n"/>
      <c r="H685" s="33" t="n"/>
      <c r="I685" s="33" t="n"/>
      <c r="J685" s="33" t="n"/>
      <c r="K685" s="33" t="n"/>
      <c r="L685" s="33" t="n"/>
      <c r="M685" s="33" t="n"/>
    </row>
    <row r="686" ht="13.35" customHeight="1" s="162">
      <c r="B686" s="460" t="inlineStr">
        <is>
          <t>Final 1-10</t>
        </is>
      </c>
      <c r="C686" s="173" t="n"/>
      <c r="D686" s="33" t="n"/>
      <c r="E686" s="33" t="n"/>
      <c r="F686" s="33" t="n"/>
      <c r="G686" s="33" t="n"/>
      <c r="H686" s="33" t="n"/>
      <c r="I686" s="33" t="n"/>
      <c r="J686" s="33" t="n"/>
      <c r="K686" s="33" t="n"/>
      <c r="L686" s="33" t="n"/>
      <c r="M686" s="33" t="n"/>
    </row>
    <row r="687" ht="13.35" customHeight="1" s="162">
      <c r="B687" s="460" t="inlineStr">
        <is>
          <t>Final 11-20</t>
        </is>
      </c>
      <c r="C687" s="173" t="n"/>
      <c r="D687" s="33" t="n"/>
      <c r="E687" s="33" t="n"/>
      <c r="F687" s="33" t="n"/>
      <c r="G687" s="33" t="n"/>
      <c r="H687" s="33" t="n"/>
      <c r="I687" s="33" t="n"/>
      <c r="J687" s="33" t="n"/>
      <c r="K687" s="33" t="n"/>
      <c r="L687" s="33" t="n"/>
      <c r="M687" s="33" t="n"/>
    </row>
    <row r="688" ht="13.35" customHeight="1" s="162">
      <c r="B688" s="460" t="inlineStr">
        <is>
          <t>PSP CFM initial</t>
        </is>
      </c>
      <c r="C688" s="174" t="n"/>
      <c r="D688" s="173" t="n"/>
      <c r="E688" s="33">
        <f>IF(OR(D683="",G683="",COUNT(D684:M685)=0),"",IF(OR(ISTEXT(D683),ISTEXT(G683)),"",AVERAGE(D684:M685)*(D683-2-2*N(J683))*G683*N(M683)/144))</f>
        <v/>
      </c>
      <c r="F688" s="174" t="n"/>
      <c r="G688" s="173" t="n"/>
      <c r="H688" s="460" t="inlineStr">
        <is>
          <t>PSP CFM final</t>
        </is>
      </c>
      <c r="I688" s="174" t="n"/>
      <c r="J688" s="173" t="n"/>
      <c r="K688" s="33">
        <f>IF(OR(D683="",G683="",COUNT(D686:M687)=0),"",IF(OR(ISTEXT(D683),ISTEXT(G683)),"",AVERAGE(D686:M687)*(D683-2-2*N(J683))*G683*N(M683)/144))</f>
        <v/>
      </c>
      <c r="L688" s="174" t="n"/>
      <c r="M688" s="173" t="n"/>
    </row>
    <row r="689" ht="13.35" customHeight="1" s="162"/>
    <row r="690" ht="13.35" customHeight="1" s="162">
      <c r="B690" s="188" t="inlineStr">
        <is>
          <t>Supply Filter Grid (VelGrid, K 1.35): CFM = velocity × free area × K</t>
        </is>
      </c>
      <c r="C690" s="174" t="n"/>
      <c r="D690" s="174" t="n"/>
      <c r="E690" s="174" t="n"/>
      <c r="F690" s="174" t="n"/>
      <c r="G690" s="174" t="n"/>
      <c r="H690" s="174" t="n"/>
      <c r="I690" s="174" t="n"/>
      <c r="J690" s="174" t="n"/>
      <c r="K690" s="174" t="n"/>
      <c r="L690" s="174" t="n"/>
      <c r="M690" s="173" t="n"/>
    </row>
    <row r="691" ht="13.35" customHeight="1" s="162">
      <c r="B691" s="460" t="inlineStr">
        <is>
          <t>Filter Size</t>
        </is>
      </c>
      <c r="C691" s="33" t="n"/>
      <c r="D691" s="33" t="n"/>
      <c r="E691" s="33" t="n"/>
      <c r="F691" s="33" t="n"/>
      <c r="G691" s="33" t="n"/>
      <c r="H691" s="33" t="n"/>
      <c r="I691" s="33" t="n"/>
      <c r="J691" s="33" t="n"/>
      <c r="K691" s="33" t="n"/>
      <c r="L691" s="33" t="n"/>
      <c r="M691" s="33" t="n"/>
    </row>
    <row r="692" ht="13.35" customHeight="1" s="162">
      <c r="B692" s="460" t="inlineStr">
        <is>
          <t>Initial velocity (fpm)</t>
        </is>
      </c>
      <c r="C692" s="33" t="n"/>
      <c r="D692" s="33" t="n"/>
      <c r="E692" s="33" t="n"/>
      <c r="F692" s="33" t="n"/>
      <c r="G692" s="33" t="n"/>
      <c r="H692" s="33" t="n"/>
      <c r="I692" s="33" t="n"/>
      <c r="J692" s="33" t="n"/>
      <c r="K692" s="33" t="n"/>
      <c r="L692" s="33" t="n"/>
      <c r="M692" s="33" t="n"/>
    </row>
    <row r="693" ht="13.35" customHeight="1" s="162">
      <c r="B693" s="460" t="inlineStr">
        <is>
          <t>Final velocity (fpm)</t>
        </is>
      </c>
      <c r="C693" s="33" t="n"/>
      <c r="D693" s="33" t="n"/>
      <c r="E693" s="33" t="n"/>
      <c r="F693" s="33" t="n"/>
      <c r="G693" s="33" t="n"/>
      <c r="H693" s="33" t="n"/>
      <c r="I693" s="33" t="n"/>
      <c r="J693" s="33" t="n"/>
      <c r="K693" s="33" t="n"/>
      <c r="L693" s="33" t="n"/>
      <c r="M693" s="33" t="n"/>
    </row>
    <row r="694" ht="13.35" customHeight="1" s="162">
      <c r="B694" s="460" t="inlineStr">
        <is>
          <t>CFM init</t>
        </is>
      </c>
      <c r="C694" s="33">
        <f>IF(OR(C691="",C692=""),"",IF(OR(ISTEXT(C692),C691="N/A",C691="Not Avail.",C691="Not Acc.",C691="N/L"),"",C692*IFERROR(INDEX('{Dropdowns}'!$J:$J,MATCH("Supply Filter (VelGrid)|"&amp;C691,'{Dropdowns}'!$H:$H,0)),0)*IFERROR(INDEX('{Dropdowns}'!$K:$K,MATCH("Supply Filter (VelGrid)|"&amp;C691,'{Dropdowns}'!$H:$H,0)),0)))</f>
        <v/>
      </c>
      <c r="D694" s="33">
        <f>IF(OR(D691="",D692=""),"",IF(OR(ISTEXT(D692),D691="N/A",D691="Not Avail.",D691="Not Acc.",D691="N/L"),"",D692*IFERROR(INDEX('{Dropdowns}'!$J:$J,MATCH("Supply Filter (VelGrid)|"&amp;D691,'{Dropdowns}'!$H:$H,0)),0)*IFERROR(INDEX('{Dropdowns}'!$K:$K,MATCH("Supply Filter (VelGrid)|"&amp;D691,'{Dropdowns}'!$H:$H,0)),0)))</f>
        <v/>
      </c>
      <c r="E694" s="33">
        <f>IF(OR(E691="",E692=""),"",IF(OR(ISTEXT(E692),E691="N/A",E691="Not Avail.",E691="Not Acc.",E691="N/L"),"",E692*IFERROR(INDEX('{Dropdowns}'!$J:$J,MATCH("Supply Filter (VelGrid)|"&amp;E691,'{Dropdowns}'!$H:$H,0)),0)*IFERROR(INDEX('{Dropdowns}'!$K:$K,MATCH("Supply Filter (VelGrid)|"&amp;E691,'{Dropdowns}'!$H:$H,0)),0)))</f>
        <v/>
      </c>
      <c r="F694" s="33">
        <f>IF(OR(F691="",F692=""),"",IF(OR(ISTEXT(F692),F691="N/A",F691="Not Avail.",F691="Not Acc.",F691="N/L"),"",F692*IFERROR(INDEX('{Dropdowns}'!$J:$J,MATCH("Supply Filter (VelGrid)|"&amp;F691,'{Dropdowns}'!$H:$H,0)),0)*IFERROR(INDEX('{Dropdowns}'!$K:$K,MATCH("Supply Filter (VelGrid)|"&amp;F691,'{Dropdowns}'!$H:$H,0)),0)))</f>
        <v/>
      </c>
      <c r="G694" s="33">
        <f>IF(OR(G691="",G692=""),"",IF(OR(ISTEXT(G692),G691="N/A",G691="Not Avail.",G691="Not Acc.",G691="N/L"),"",G692*IFERROR(INDEX('{Dropdowns}'!$J:$J,MATCH("Supply Filter (VelGrid)|"&amp;G691,'{Dropdowns}'!$H:$H,0)),0)*IFERROR(INDEX('{Dropdowns}'!$K:$K,MATCH("Supply Filter (VelGrid)|"&amp;G691,'{Dropdowns}'!$H:$H,0)),0)))</f>
        <v/>
      </c>
      <c r="H694" s="33">
        <f>IF(OR(H691="",H692=""),"",IF(OR(ISTEXT(H692),H691="N/A",H691="Not Avail.",H691="Not Acc.",H691="N/L"),"",H692*IFERROR(INDEX('{Dropdowns}'!$J:$J,MATCH("Supply Filter (VelGrid)|"&amp;H691,'{Dropdowns}'!$H:$H,0)),0)*IFERROR(INDEX('{Dropdowns}'!$K:$K,MATCH("Supply Filter (VelGrid)|"&amp;H691,'{Dropdowns}'!$H:$H,0)),0)))</f>
        <v/>
      </c>
      <c r="I694" s="33">
        <f>IF(OR(I691="",I692=""),"",IF(OR(ISTEXT(I692),I691="N/A",I691="Not Avail.",I691="Not Acc.",I691="N/L"),"",I692*IFERROR(INDEX('{Dropdowns}'!$J:$J,MATCH("Supply Filter (VelGrid)|"&amp;I691,'{Dropdowns}'!$H:$H,0)),0)*IFERROR(INDEX('{Dropdowns}'!$K:$K,MATCH("Supply Filter (VelGrid)|"&amp;I691,'{Dropdowns}'!$H:$H,0)),0)))</f>
        <v/>
      </c>
      <c r="J694" s="33">
        <f>IF(OR(J691="",J692=""),"",IF(OR(ISTEXT(J692),J691="N/A",J691="Not Avail.",J691="Not Acc.",J691="N/L"),"",J692*IFERROR(INDEX('{Dropdowns}'!$J:$J,MATCH("Supply Filter (VelGrid)|"&amp;J691,'{Dropdowns}'!$H:$H,0)),0)*IFERROR(INDEX('{Dropdowns}'!$K:$K,MATCH("Supply Filter (VelGrid)|"&amp;J691,'{Dropdowns}'!$H:$H,0)),0)))</f>
        <v/>
      </c>
      <c r="K694" s="33">
        <f>IF(OR(K691="",K692=""),"",IF(OR(ISTEXT(K692),K691="N/A",K691="Not Avail.",K691="Not Acc.",K691="N/L"),"",K692*IFERROR(INDEX('{Dropdowns}'!$J:$J,MATCH("Supply Filter (VelGrid)|"&amp;K691,'{Dropdowns}'!$H:$H,0)),0)*IFERROR(INDEX('{Dropdowns}'!$K:$K,MATCH("Supply Filter (VelGrid)|"&amp;K691,'{Dropdowns}'!$H:$H,0)),0)))</f>
        <v/>
      </c>
      <c r="L694" s="33">
        <f>IF(OR(L691="",L692=""),"",IF(OR(ISTEXT(L692),L691="N/A",L691="Not Avail.",L691="Not Acc.",L691="N/L"),"",L692*IFERROR(INDEX('{Dropdowns}'!$J:$J,MATCH("Supply Filter (VelGrid)|"&amp;L691,'{Dropdowns}'!$H:$H,0)),0)*IFERROR(INDEX('{Dropdowns}'!$K:$K,MATCH("Supply Filter (VelGrid)|"&amp;L691,'{Dropdowns}'!$H:$H,0)),0)))</f>
        <v/>
      </c>
      <c r="M694" s="33">
        <f>IF(OR(M691="",M692=""),"",IF(OR(ISTEXT(M692),M691="N/A",M691="Not Avail.",M691="Not Acc.",M691="N/L"),"",M692*IFERROR(INDEX('{Dropdowns}'!$J:$J,MATCH("Supply Filter (VelGrid)|"&amp;M691,'{Dropdowns}'!$H:$H,0)),0)*IFERROR(INDEX('{Dropdowns}'!$K:$K,MATCH("Supply Filter (VelGrid)|"&amp;M691,'{Dropdowns}'!$H:$H,0)),0)))</f>
        <v/>
      </c>
    </row>
    <row r="695" ht="13.35" customHeight="1" s="162">
      <c r="B695" s="460" t="inlineStr">
        <is>
          <t>CFM fin.</t>
        </is>
      </c>
      <c r="C695" s="33">
        <f>IF(OR(C691="",C693=""),"",IF(OR(ISTEXT(C693),C691="N/A",C691="Not Avail.",C691="Not Acc.",C691="N/L"),"",C693*IFERROR(INDEX('{Dropdowns}'!$J:$J,MATCH("Supply Filter (VelGrid)|"&amp;C691,'{Dropdowns}'!$H:$H,0)),0)*IFERROR(INDEX('{Dropdowns}'!$K:$K,MATCH("Supply Filter (VelGrid)|"&amp;C691,'{Dropdowns}'!$H:$H,0)),0)))</f>
        <v/>
      </c>
      <c r="D695" s="33">
        <f>IF(OR(D691="",D693=""),"",IF(OR(ISTEXT(D693),D691="N/A",D691="Not Avail.",D691="Not Acc.",D691="N/L"),"",D693*IFERROR(INDEX('{Dropdowns}'!$J:$J,MATCH("Supply Filter (VelGrid)|"&amp;D691,'{Dropdowns}'!$H:$H,0)),0)*IFERROR(INDEX('{Dropdowns}'!$K:$K,MATCH("Supply Filter (VelGrid)|"&amp;D691,'{Dropdowns}'!$H:$H,0)),0)))</f>
        <v/>
      </c>
      <c r="E695" s="33">
        <f>IF(OR(E691="",E693=""),"",IF(OR(ISTEXT(E693),E691="N/A",E691="Not Avail.",E691="Not Acc.",E691="N/L"),"",E693*IFERROR(INDEX('{Dropdowns}'!$J:$J,MATCH("Supply Filter (VelGrid)|"&amp;E691,'{Dropdowns}'!$H:$H,0)),0)*IFERROR(INDEX('{Dropdowns}'!$K:$K,MATCH("Supply Filter (VelGrid)|"&amp;E691,'{Dropdowns}'!$H:$H,0)),0)))</f>
        <v/>
      </c>
      <c r="F695" s="33">
        <f>IF(OR(F691="",F693=""),"",IF(OR(ISTEXT(F693),F691="N/A",F691="Not Avail.",F691="Not Acc.",F691="N/L"),"",F693*IFERROR(INDEX('{Dropdowns}'!$J:$J,MATCH("Supply Filter (VelGrid)|"&amp;F691,'{Dropdowns}'!$H:$H,0)),0)*IFERROR(INDEX('{Dropdowns}'!$K:$K,MATCH("Supply Filter (VelGrid)|"&amp;F691,'{Dropdowns}'!$H:$H,0)),0)))</f>
        <v/>
      </c>
      <c r="G695" s="33">
        <f>IF(OR(G691="",G693=""),"",IF(OR(ISTEXT(G693),G691="N/A",G691="Not Avail.",G691="Not Acc.",G691="N/L"),"",G693*IFERROR(INDEX('{Dropdowns}'!$J:$J,MATCH("Supply Filter (VelGrid)|"&amp;G691,'{Dropdowns}'!$H:$H,0)),0)*IFERROR(INDEX('{Dropdowns}'!$K:$K,MATCH("Supply Filter (VelGrid)|"&amp;G691,'{Dropdowns}'!$H:$H,0)),0)))</f>
        <v/>
      </c>
      <c r="H695" s="33">
        <f>IF(OR(H691="",H693=""),"",IF(OR(ISTEXT(H693),H691="N/A",H691="Not Avail.",H691="Not Acc.",H691="N/L"),"",H693*IFERROR(INDEX('{Dropdowns}'!$J:$J,MATCH("Supply Filter (VelGrid)|"&amp;H691,'{Dropdowns}'!$H:$H,0)),0)*IFERROR(INDEX('{Dropdowns}'!$K:$K,MATCH("Supply Filter (VelGrid)|"&amp;H691,'{Dropdowns}'!$H:$H,0)),0)))</f>
        <v/>
      </c>
      <c r="I695" s="33">
        <f>IF(OR(I691="",I693=""),"",IF(OR(ISTEXT(I693),I691="N/A",I691="Not Avail.",I691="Not Acc.",I691="N/L"),"",I693*IFERROR(INDEX('{Dropdowns}'!$J:$J,MATCH("Supply Filter (VelGrid)|"&amp;I691,'{Dropdowns}'!$H:$H,0)),0)*IFERROR(INDEX('{Dropdowns}'!$K:$K,MATCH("Supply Filter (VelGrid)|"&amp;I691,'{Dropdowns}'!$H:$H,0)),0)))</f>
        <v/>
      </c>
      <c r="J695" s="33">
        <f>IF(OR(J691="",J693=""),"",IF(OR(ISTEXT(J693),J691="N/A",J691="Not Avail.",J691="Not Acc.",J691="N/L"),"",J693*IFERROR(INDEX('{Dropdowns}'!$J:$J,MATCH("Supply Filter (VelGrid)|"&amp;J691,'{Dropdowns}'!$H:$H,0)),0)*IFERROR(INDEX('{Dropdowns}'!$K:$K,MATCH("Supply Filter (VelGrid)|"&amp;J691,'{Dropdowns}'!$H:$H,0)),0)))</f>
        <v/>
      </c>
      <c r="K695" s="33">
        <f>IF(OR(K691="",K693=""),"",IF(OR(ISTEXT(K693),K691="N/A",K691="Not Avail.",K691="Not Acc.",K691="N/L"),"",K693*IFERROR(INDEX('{Dropdowns}'!$J:$J,MATCH("Supply Filter (VelGrid)|"&amp;K691,'{Dropdowns}'!$H:$H,0)),0)*IFERROR(INDEX('{Dropdowns}'!$K:$K,MATCH("Supply Filter (VelGrid)|"&amp;K691,'{Dropdowns}'!$H:$H,0)),0)))</f>
        <v/>
      </c>
      <c r="L695" s="33">
        <f>IF(OR(L691="",L693=""),"",IF(OR(ISTEXT(L693),L691="N/A",L691="Not Avail.",L691="Not Acc.",L691="N/L"),"",L693*IFERROR(INDEX('{Dropdowns}'!$J:$J,MATCH("Supply Filter (VelGrid)|"&amp;L691,'{Dropdowns}'!$H:$H,0)),0)*IFERROR(INDEX('{Dropdowns}'!$K:$K,MATCH("Supply Filter (VelGrid)|"&amp;L691,'{Dropdowns}'!$H:$H,0)),0)))</f>
        <v/>
      </c>
      <c r="M695" s="33">
        <f>IF(OR(M691="",M693=""),"",IF(OR(ISTEXT(M693),M691="N/A",M691="Not Avail.",M691="Not Acc.",M691="N/L"),"",M693*IFERROR(INDEX('{Dropdowns}'!$J:$J,MATCH("Supply Filter (VelGrid)|"&amp;M691,'{Dropdowns}'!$H:$H,0)),0)*IFERROR(INDEX('{Dropdowns}'!$K:$K,MATCH("Supply Filter (VelGrid)|"&amp;M691,'{Dropdowns}'!$H:$H,0)),0)))</f>
        <v/>
      </c>
    </row>
    <row r="696" ht="13.35" customHeight="1" s="162">
      <c r="B696" s="460" t="inlineStr">
        <is>
          <t>Total CFM initial</t>
        </is>
      </c>
      <c r="C696" s="174" t="n"/>
      <c r="D696" s="173" t="n"/>
      <c r="E696" s="33">
        <f>IF(SUM(C694:M694)=0,"",SUM(C694:M694))</f>
        <v/>
      </c>
      <c r="F696" s="174" t="n"/>
      <c r="G696" s="173" t="n"/>
      <c r="H696" s="460" t="inlineStr">
        <is>
          <t>Total CFM final</t>
        </is>
      </c>
      <c r="I696" s="174" t="n"/>
      <c r="J696" s="173" t="n"/>
      <c r="K696" s="33">
        <f>IF(SUM(C695:M695)=0,"",SUM(C695:M695))</f>
        <v/>
      </c>
      <c r="L696" s="174" t="n"/>
      <c r="M696" s="173" t="n"/>
    </row>
    <row r="697" ht="13.35" customHeight="1" s="162"/>
    <row r="698" ht="13.35" customHeight="1" s="162">
      <c r="B698" s="188" t="inlineStr">
        <is>
          <t>Direct-Fired Burner Profile Pressure → Supply CFM (Evergreen table)</t>
        </is>
      </c>
      <c r="C698" s="174" t="n"/>
      <c r="D698" s="174" t="n"/>
      <c r="E698" s="174" t="n"/>
      <c r="F698" s="174" t="n"/>
      <c r="G698" s="174" t="n"/>
      <c r="H698" s="174" t="n"/>
      <c r="I698" s="174" t="n"/>
      <c r="J698" s="174" t="n"/>
      <c r="K698" s="174" t="n"/>
      <c r="L698" s="174" t="n"/>
      <c r="M698" s="173" t="n"/>
    </row>
    <row r="699" ht="13.35" customHeight="1" s="162">
      <c r="B699" s="460" t="inlineStr">
        <is>
          <t>Housing (1-5)</t>
        </is>
      </c>
      <c r="C699" s="173" t="n"/>
      <c r="D699" s="33" t="n"/>
      <c r="E699" s="460" t="inlineStr">
        <is>
          <t>Profile P (in wg)</t>
        </is>
      </c>
      <c r="F699" s="174" t="n"/>
      <c r="G699" s="173" t="n"/>
      <c r="H699" s="32" t="n"/>
      <c r="I699" s="460" t="inlineStr">
        <is>
          <t>Derived CFM</t>
        </is>
      </c>
      <c r="J699" s="173" t="n"/>
      <c r="K699" s="33">
        <f>IF(OR(D699="",H699=""),"",IF(ISTEXT(H699),"",IF(H699&lt;0.15,"Pressure too low",IF(H699&gt;0.65,"Pressure too high",IF(ISTEXT(D699),"",INDEX('{Dropdowns}'!$V$2:$Z$12,MATCH(H699,'{Dropdowns}'!$U$2:$U$12,1),D699)+(H699-INDEX('{Dropdowns}'!$U$2:$U$12,MATCH(H699,'{Dropdowns}'!$U$2:$U$12,1)))*(INDEX('{Dropdowns}'!$V$2:$Z$12,MIN(MATCH(H699,'{Dropdowns}'!$U$2:$U$12,1)+1,11),D699)-INDEX('{Dropdowns}'!$V$2:$Z$12,MATCH(H699,'{Dropdowns}'!$U$2:$U$12,1),D699))/0.05)))))</f>
        <v/>
      </c>
      <c r="L699" s="174" t="n"/>
      <c r="M699" s="173" t="n"/>
    </row>
    <row r="700" ht="13.35" customHeight="1" s="162"/>
    <row r="701" ht="13.35" customHeight="1" s="162">
      <c r="B701" s="188" t="inlineStr">
        <is>
          <t>Intake Screens: CFM = VEL × Ak</t>
        </is>
      </c>
      <c r="C701" s="174" t="n"/>
      <c r="D701" s="174" t="n"/>
      <c r="E701" s="174" t="n"/>
      <c r="F701" s="173" t="n"/>
      <c r="G701" s="233" t="inlineStr">
        <is>
          <t/>
        </is>
      </c>
      <c r="H701" s="194" t="inlineStr">
        <is>
          <t/>
        </is>
      </c>
      <c r="I701" s="188" t="inlineStr">
        <is>
          <t>Initial</t>
        </is>
      </c>
      <c r="J701" s="173" t="n"/>
      <c r="K701" s="188" t="inlineStr">
        <is>
          <t>Final</t>
        </is>
      </c>
      <c r="L701" s="173" t="n"/>
      <c r="M701" s="188" t="inlineStr">
        <is>
          <t/>
        </is>
      </c>
    </row>
    <row r="702" ht="13.35" customHeight="1" s="162">
      <c r="B702" s="153" t="inlineStr">
        <is>
          <t>No.</t>
        </is>
      </c>
      <c r="C702" s="188" t="inlineStr">
        <is>
          <t>Size</t>
        </is>
      </c>
      <c r="D702" s="188"/>
      <c r="E702" s="188"/>
      <c r="F702" s="188" t="inlineStr">
        <is>
          <t>Ak</t>
        </is>
      </c>
      <c r="G702" s="440" t="n"/>
      <c r="H702" s="440" t="n"/>
      <c r="I702" s="188" t="inlineStr">
        <is>
          <t>VEL</t>
        </is>
      </c>
      <c r="J702" s="188" t="inlineStr">
        <is>
          <t>CFM</t>
        </is>
      </c>
      <c r="K702" s="188" t="inlineStr">
        <is>
          <t>VEL</t>
        </is>
      </c>
      <c r="L702" s="188" t="inlineStr">
        <is>
          <t>CFM</t>
        </is>
      </c>
      <c r="M702" s="440" t="n"/>
    </row>
    <row r="703" ht="13.35" customHeight="1" s="162">
      <c r="B703" s="307" t="n"/>
      <c r="C703" s="307" t="n"/>
      <c r="D703" s="307"/>
      <c r="E703" s="307" t="n"/>
      <c r="F703" s="32" t="n"/>
      <c r="G703" s="33"/>
      <c r="H703" s="33" t="n"/>
      <c r="I703" s="33" t="n"/>
      <c r="J703" s="33">
        <f>IF(I703="", "", IF(OR(ISTEXT(I703),ISTEXT($F703)),"",I703*$F703))</f>
        <v/>
      </c>
      <c r="K703" s="33" t="n"/>
      <c r="L703" s="33">
        <f>IF(K703="", "", IF(OR(ISTEXT(K703),ISTEXT($F703)),"",K703*$F703))</f>
        <v/>
      </c>
      <c r="M703" s="30"/>
    </row>
    <row r="704" ht="13.35" customHeight="1" s="162">
      <c r="B704" s="307" t="n"/>
      <c r="C704" s="307" t="n"/>
      <c r="D704" s="307"/>
      <c r="E704" s="307" t="n"/>
      <c r="F704" s="32" t="n"/>
      <c r="G704" s="33"/>
      <c r="H704" s="33" t="n"/>
      <c r="I704" s="33" t="n"/>
      <c r="J704" s="33">
        <f>IF(I704="", "", IF(OR(ISTEXT(I704),ISTEXT($F704)),"",I704*$F704))</f>
        <v/>
      </c>
      <c r="K704" s="33" t="n"/>
      <c r="L704" s="33">
        <f>IF(K704="", "", IF(OR(ISTEXT(K704),ISTEXT($F704)),"",K704*$F704))</f>
        <v/>
      </c>
      <c r="M704" s="30"/>
    </row>
    <row r="705" ht="13.35" customHeight="1" s="162">
      <c r="B705" s="307" t="n"/>
      <c r="C705" s="307" t="n"/>
      <c r="D705" s="307"/>
      <c r="E705" s="307" t="n"/>
      <c r="F705" s="32" t="n"/>
      <c r="G705" s="33"/>
      <c r="H705" s="33" t="n"/>
      <c r="I705" s="33" t="n"/>
      <c r="J705" s="33">
        <f>IF(I705="", "", IF(OR(ISTEXT(I705),ISTEXT($F705)),"",I705*$F705))</f>
        <v/>
      </c>
      <c r="K705" s="33" t="n"/>
      <c r="L705" s="33">
        <f>IF(K705="", "", IF(OR(ISTEXT(K705),ISTEXT($F705)),"",K705*$F705))</f>
        <v/>
      </c>
      <c r="M705" s="30"/>
    </row>
    <row r="706" ht="13.35" customHeight="1" s="162">
      <c r="B706" s="307" t="n"/>
      <c r="C706" s="307" t="n"/>
      <c r="D706" s="307"/>
      <c r="E706" s="307" t="n"/>
      <c r="F706" s="32" t="n"/>
      <c r="G706" s="33"/>
      <c r="H706" s="33" t="n"/>
      <c r="I706" s="33" t="n"/>
      <c r="J706" s="33">
        <f>IF(I706="", "", IF(OR(ISTEXT(I706),ISTEXT($F706)),"",I706*$F706))</f>
        <v/>
      </c>
      <c r="K706" s="33" t="n"/>
      <c r="L706" s="33">
        <f>IF(K706="", "", IF(OR(ISTEXT(K706),ISTEXT($F706)),"",K706*$F706))</f>
        <v/>
      </c>
      <c r="M706" s="30"/>
    </row>
    <row r="707" ht="13.35" customHeight="1" s="162">
      <c r="B707" s="42" t="n"/>
      <c r="C707" s="231" t="inlineStr">
        <is>
          <t>Total</t>
        </is>
      </c>
      <c r="D707" s="159" t="n"/>
      <c r="E707" s="42" t="n"/>
      <c r="F707" s="42" t="n"/>
      <c r="G707" s="43" t="n"/>
      <c r="H707" s="43"/>
      <c r="I707" s="43" t="n"/>
      <c r="J707" s="43">
        <f>IF(SUM(J703:J706)=0,"",SUM(J703:J706))</f>
        <v/>
      </c>
      <c r="K707" s="43" t="n"/>
      <c r="L707" s="43">
        <f>IF(SUM(L703:L706)=0,"",SUM(L703:L706))</f>
        <v/>
      </c>
      <c r="M707" s="35"/>
    </row>
    <row r="708" ht="13.35" customHeight="1" s="162"/>
    <row r="709" ht="13.35" customHeight="1" s="162">
      <c r="B709" s="188" t="inlineStr">
        <is>
          <t>Airflow Basis for Total Airflow (page 1)</t>
        </is>
      </c>
      <c r="C709" s="174" t="n"/>
      <c r="D709" s="174" t="n"/>
      <c r="E709" s="174" t="n"/>
      <c r="F709" s="174" t="n"/>
      <c r="G709" s="174" t="n"/>
      <c r="H709" s="174" t="n"/>
      <c r="I709" s="174" t="n"/>
      <c r="J709" s="174" t="n"/>
      <c r="K709" s="174" t="n"/>
      <c r="L709" s="174" t="n"/>
      <c r="M709" s="173" t="n"/>
    </row>
    <row r="710" ht="13.35" customHeight="1" s="162">
      <c r="B710" s="460" t="inlineStr">
        <is>
          <t>Method used</t>
        </is>
      </c>
      <c r="C710" s="174" t="n"/>
      <c r="D710" s="173" t="n"/>
      <c r="E710" s="33" t="n"/>
      <c r="F710" s="174" t="n"/>
      <c r="G710" s="173" t="n"/>
      <c r="H710" s="460" t="inlineStr">
        <is>
          <t>Design CFM</t>
        </is>
      </c>
      <c r="I710" s="174" t="n"/>
      <c r="J710" s="173" t="n"/>
      <c r="K710" s="33" t="n"/>
      <c r="L710" s="174" t="n"/>
      <c r="M710" s="173" t="n"/>
    </row>
    <row r="711" ht="13.35" customHeight="1" s="162">
      <c r="B711" s="460" t="inlineStr">
        <is>
          <t>Method Total CFM</t>
        </is>
      </c>
      <c r="C711" s="174" t="n"/>
      <c r="D711" s="173" t="n"/>
      <c r="E711" s="33">
        <f>IF(E710="","",IF(E710="PSP",IF(K688="",E688,K688),IF(E710="Filter Grid",IF(K696="",E696,K696),IF(E710="Profile Pressure",K699,IF(E710="Intake",IF(L707="",J707,L707),"")))))</f>
        <v/>
      </c>
      <c r="F711" s="174" t="n"/>
      <c r="G711" s="173" t="n"/>
      <c r="H711" s="460" t="inlineStr">
        <is>
          <t>Remarks</t>
        </is>
      </c>
      <c r="I711" s="174" t="n"/>
      <c r="J711" s="173" t="n"/>
      <c r="K711" s="33" t="n"/>
      <c r="L711" s="174" t="n"/>
      <c r="M711" s="173" t="n"/>
    </row>
    <row r="712" ht="13.35" customHeight="1" s="162"/>
    <row r="713" ht="13.35" customHeight="1" s="162">
      <c r="B713" s="188" t="inlineStr">
        <is>
          <t>Supply Air Outlets (cont.)</t>
        </is>
      </c>
      <c r="C713" s="174" t="n"/>
      <c r="D713" s="174" t="n"/>
      <c r="E713" s="174" t="n"/>
      <c r="F713" s="173" t="n"/>
      <c r="G713" s="233" t="inlineStr">
        <is>
          <t>Design VEL</t>
        </is>
      </c>
      <c r="H713" s="194" t="inlineStr">
        <is>
          <t>Design CFM</t>
        </is>
      </c>
      <c r="I713" s="188" t="inlineStr">
        <is>
          <t>Initial</t>
        </is>
      </c>
      <c r="J713" s="173" t="n"/>
      <c r="K713" s="188" t="inlineStr">
        <is>
          <t>Final</t>
        </is>
      </c>
      <c r="L713" s="173" t="n"/>
      <c r="M713" s="188" t="inlineStr">
        <is>
          <t>%</t>
        </is>
      </c>
    </row>
    <row r="714" ht="13.35" customHeight="1" s="162">
      <c r="B714" s="153" t="inlineStr">
        <is>
          <t>No.</t>
        </is>
      </c>
      <c r="C714" s="188" t="inlineStr">
        <is>
          <t>Area Served</t>
        </is>
      </c>
      <c r="D714" s="188" t="inlineStr">
        <is>
          <t>Type</t>
        </is>
      </c>
      <c r="E714" s="188" t="inlineStr">
        <is>
          <t>Size</t>
        </is>
      </c>
      <c r="F714" s="188" t="inlineStr">
        <is>
          <t>Ak</t>
        </is>
      </c>
      <c r="G714" s="440" t="n"/>
      <c r="H714" s="440" t="n"/>
      <c r="I714" s="188" t="inlineStr">
        <is>
          <t>VEL</t>
        </is>
      </c>
      <c r="J714" s="188" t="inlineStr">
        <is>
          <t>CFM</t>
        </is>
      </c>
      <c r="K714" s="188" t="inlineStr">
        <is>
          <t>VEL</t>
        </is>
      </c>
      <c r="L714" s="188" t="inlineStr">
        <is>
          <t>CFM</t>
        </is>
      </c>
      <c r="M714" s="440" t="n"/>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IF(SUM(H715:H726)=0,"",SUM(H715:H726))</f>
        <v/>
      </c>
      <c r="I727" s="43" t="n"/>
      <c r="J727" s="43">
        <f>IF(SUM(J715:J726)=0,"",SUM(J715:J726))</f>
        <v/>
      </c>
      <c r="K727" s="43" t="n"/>
      <c r="L727" s="43">
        <f>IF(SUM(L715:L726)=0,"",SUM(L715:L726))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IF(K814="",H777,K814)</f>
        <v/>
      </c>
      <c r="L737" s="24">
        <f>IF(OR(E814="",E814="Outlets"),L777,E815)</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sheave</t>
        </is>
      </c>
      <c r="J744" s="400" t="n"/>
      <c r="K744" s="24">
        <f>IF('{Equipment Data Entry}'!J59="","",'{Equipment Data Entry}'!J59)</f>
        <v/>
      </c>
      <c r="L744" s="21" t="inlineStr">
        <is>
          <t>Bore</t>
        </is>
      </c>
      <c r="M744" s="208"/>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pulley</t>
        </is>
      </c>
      <c r="J745" s="400" t="n"/>
      <c r="K745" s="24">
        <f>IF('{Equipment Data Entry}'!K59="","",'{Equipment Data Entry}'!K59)</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MAU</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IF(SUM(H761:H776)+SUM(H819:H830)=0,"",SUM(H761:H776)+SUM(H819:H830))</f>
        <v/>
      </c>
      <c r="I777" s="43" t="n"/>
      <c r="J777" s="43">
        <f>IF(SUM(J761:J776)+SUM(J819:J830)=0,"",SUM(J761:J776)+SUM(J819:J830))</f>
        <v/>
      </c>
      <c r="K777" s="43" t="n"/>
      <c r="L777" s="43">
        <f>IF(SUM(L761:L776)+SUM(L819:L830)=0,"",SUM(L761:L776)+SUM(L819:L830))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Initial 1-10</t>
        </is>
      </c>
      <c r="C788" s="173" t="n"/>
      <c r="D788" s="33" t="n"/>
      <c r="E788" s="33" t="n"/>
      <c r="F788" s="33" t="n"/>
      <c r="G788" s="33" t="n"/>
      <c r="H788" s="33" t="n"/>
      <c r="I788" s="33" t="n"/>
      <c r="J788" s="33" t="n"/>
      <c r="K788" s="33" t="n"/>
      <c r="L788" s="33" t="n"/>
      <c r="M788" s="33" t="n"/>
    </row>
    <row r="789" ht="13.35" customHeight="1" s="162">
      <c r="B789" s="460" t="inlineStr">
        <is>
          <t>Initial 11-20</t>
        </is>
      </c>
      <c r="C789" s="173" t="n"/>
      <c r="D789" s="33" t="n"/>
      <c r="E789" s="33" t="n"/>
      <c r="F789" s="33" t="n"/>
      <c r="G789" s="33" t="n"/>
      <c r="H789" s="33" t="n"/>
      <c r="I789" s="33" t="n"/>
      <c r="J789" s="33" t="n"/>
      <c r="K789" s="33" t="n"/>
      <c r="L789" s="33" t="n"/>
      <c r="M789" s="33" t="n"/>
    </row>
    <row r="790" ht="13.35" customHeight="1" s="162">
      <c r="B790" s="460" t="inlineStr">
        <is>
          <t>Final 1-10</t>
        </is>
      </c>
      <c r="C790" s="173" t="n"/>
      <c r="D790" s="33" t="n"/>
      <c r="E790" s="33" t="n"/>
      <c r="F790" s="33" t="n"/>
      <c r="G790" s="33" t="n"/>
      <c r="H790" s="33" t="n"/>
      <c r="I790" s="33" t="n"/>
      <c r="J790" s="33" t="n"/>
      <c r="K790" s="33" t="n"/>
      <c r="L790" s="33" t="n"/>
      <c r="M790" s="33" t="n"/>
    </row>
    <row r="791" ht="13.35" customHeight="1" s="162">
      <c r="B791" s="460" t="inlineStr">
        <is>
          <t>Final 11-20</t>
        </is>
      </c>
      <c r="C791" s="173" t="n"/>
      <c r="D791" s="33" t="n"/>
      <c r="E791" s="33" t="n"/>
      <c r="F791" s="33" t="n"/>
      <c r="G791" s="33" t="n"/>
      <c r="H791" s="33" t="n"/>
      <c r="I791" s="33" t="n"/>
      <c r="J791" s="33" t="n"/>
      <c r="K791" s="33" t="n"/>
      <c r="L791" s="33" t="n"/>
      <c r="M791" s="33" t="n"/>
    </row>
    <row r="792" ht="13.35" customHeight="1" s="162">
      <c r="B792" s="460" t="inlineStr">
        <is>
          <t>PSP CFM initial</t>
        </is>
      </c>
      <c r="C792" s="174" t="n"/>
      <c r="D792" s="173" t="n"/>
      <c r="E792" s="33">
        <f>IF(OR(D787="",G787="",COUNT(D788:M789)=0),"",IF(OR(ISTEXT(D787),ISTEXT(G787)),"",AVERAGE(D788:M789)*(D787-2-2*N(J787))*G787*N(M787)/144))</f>
        <v/>
      </c>
      <c r="F792" s="174" t="n"/>
      <c r="G792" s="173" t="n"/>
      <c r="H792" s="460" t="inlineStr">
        <is>
          <t>PSP CFM final</t>
        </is>
      </c>
      <c r="I792" s="174" t="n"/>
      <c r="J792" s="173" t="n"/>
      <c r="K792" s="33">
        <f>IF(OR(D787="",G787="",COUNT(D790:M791)=0),"",IF(OR(ISTEXT(D787),ISTEXT(G787)),"",AVERAGE(D790:M791)*(D787-2-2*N(J787))*G787*N(M787)/144))</f>
        <v/>
      </c>
      <c r="L792" s="174" t="n"/>
      <c r="M792" s="173" t="n"/>
    </row>
    <row r="793" ht="13.35" customHeight="1" s="162"/>
    <row r="794" ht="13.35" customHeight="1" s="162">
      <c r="B794" s="188" t="inlineStr">
        <is>
          <t>Supply Filter Grid (VelGrid, K 1.35): CFM = velocity × free area × K</t>
        </is>
      </c>
      <c r="C794" s="174" t="n"/>
      <c r="D794" s="174" t="n"/>
      <c r="E794" s="174" t="n"/>
      <c r="F794" s="174" t="n"/>
      <c r="G794" s="174" t="n"/>
      <c r="H794" s="174" t="n"/>
      <c r="I794" s="174" t="n"/>
      <c r="J794" s="174" t="n"/>
      <c r="K794" s="174" t="n"/>
      <c r="L794" s="174" t="n"/>
      <c r="M794" s="173" t="n"/>
    </row>
    <row r="795" ht="13.35" customHeight="1" s="162">
      <c r="B795" s="460" t="inlineStr">
        <is>
          <t>Filter Size</t>
        </is>
      </c>
      <c r="C795" s="33" t="n"/>
      <c r="D795" s="33" t="n"/>
      <c r="E795" s="33" t="n"/>
      <c r="F795" s="33" t="n"/>
      <c r="G795" s="33" t="n"/>
      <c r="H795" s="33" t="n"/>
      <c r="I795" s="33" t="n"/>
      <c r="J795" s="33" t="n"/>
      <c r="K795" s="33" t="n"/>
      <c r="L795" s="33" t="n"/>
      <c r="M795" s="33" t="n"/>
    </row>
    <row r="796" ht="13.35" customHeight="1" s="162">
      <c r="B796" s="460" t="inlineStr">
        <is>
          <t>Initial velocity (fpm)</t>
        </is>
      </c>
      <c r="C796" s="33" t="n"/>
      <c r="D796" s="33" t="n"/>
      <c r="E796" s="33" t="n"/>
      <c r="F796" s="33" t="n"/>
      <c r="G796" s="33" t="n"/>
      <c r="H796" s="33" t="n"/>
      <c r="I796" s="33" t="n"/>
      <c r="J796" s="33" t="n"/>
      <c r="K796" s="33" t="n"/>
      <c r="L796" s="33" t="n"/>
      <c r="M796" s="33" t="n"/>
    </row>
    <row r="797" ht="13.35" customHeight="1" s="162">
      <c r="B797" s="460" t="inlineStr">
        <is>
          <t>Final velocity (fpm)</t>
        </is>
      </c>
      <c r="C797" s="33" t="n"/>
      <c r="D797" s="33" t="n"/>
      <c r="E797" s="33" t="n"/>
      <c r="F797" s="33" t="n"/>
      <c r="G797" s="33" t="n"/>
      <c r="H797" s="33" t="n"/>
      <c r="I797" s="33" t="n"/>
      <c r="J797" s="33" t="n"/>
      <c r="K797" s="33" t="n"/>
      <c r="L797" s="33" t="n"/>
      <c r="M797" s="33" t="n"/>
    </row>
    <row r="798" ht="13.35" customHeight="1" s="162">
      <c r="B798" s="460" t="inlineStr">
        <is>
          <t>CFM init</t>
        </is>
      </c>
      <c r="C798" s="33">
        <f>IF(OR(C795="",C796=""),"",IF(OR(ISTEXT(C796),C795="N/A",C795="Not Avail.",C795="Not Acc.",C795="N/L"),"",C796*IFERROR(INDEX('{Dropdowns}'!$J:$J,MATCH("Supply Filter (VelGrid)|"&amp;C795,'{Dropdowns}'!$H:$H,0)),0)*IFERROR(INDEX('{Dropdowns}'!$K:$K,MATCH("Supply Filter (VelGrid)|"&amp;C795,'{Dropdowns}'!$H:$H,0)),0)))</f>
        <v/>
      </c>
      <c r="D798" s="33">
        <f>IF(OR(D795="",D796=""),"",IF(OR(ISTEXT(D796),D795="N/A",D795="Not Avail.",D795="Not Acc.",D795="N/L"),"",D796*IFERROR(INDEX('{Dropdowns}'!$J:$J,MATCH("Supply Filter (VelGrid)|"&amp;D795,'{Dropdowns}'!$H:$H,0)),0)*IFERROR(INDEX('{Dropdowns}'!$K:$K,MATCH("Supply Filter (VelGrid)|"&amp;D795,'{Dropdowns}'!$H:$H,0)),0)))</f>
        <v/>
      </c>
      <c r="E798" s="33">
        <f>IF(OR(E795="",E796=""),"",IF(OR(ISTEXT(E796),E795="N/A",E795="Not Avail.",E795="Not Acc.",E795="N/L"),"",E796*IFERROR(INDEX('{Dropdowns}'!$J:$J,MATCH("Supply Filter (VelGrid)|"&amp;E795,'{Dropdowns}'!$H:$H,0)),0)*IFERROR(INDEX('{Dropdowns}'!$K:$K,MATCH("Supply Filter (VelGrid)|"&amp;E795,'{Dropdowns}'!$H:$H,0)),0)))</f>
        <v/>
      </c>
      <c r="F798" s="33">
        <f>IF(OR(F795="",F796=""),"",IF(OR(ISTEXT(F796),F795="N/A",F795="Not Avail.",F795="Not Acc.",F795="N/L"),"",F796*IFERROR(INDEX('{Dropdowns}'!$J:$J,MATCH("Supply Filter (VelGrid)|"&amp;F795,'{Dropdowns}'!$H:$H,0)),0)*IFERROR(INDEX('{Dropdowns}'!$K:$K,MATCH("Supply Filter (VelGrid)|"&amp;F795,'{Dropdowns}'!$H:$H,0)),0)))</f>
        <v/>
      </c>
      <c r="G798" s="33">
        <f>IF(OR(G795="",G796=""),"",IF(OR(ISTEXT(G796),G795="N/A",G795="Not Avail.",G795="Not Acc.",G795="N/L"),"",G796*IFERROR(INDEX('{Dropdowns}'!$J:$J,MATCH("Supply Filter (VelGrid)|"&amp;G795,'{Dropdowns}'!$H:$H,0)),0)*IFERROR(INDEX('{Dropdowns}'!$K:$K,MATCH("Supply Filter (VelGrid)|"&amp;G795,'{Dropdowns}'!$H:$H,0)),0)))</f>
        <v/>
      </c>
      <c r="H798" s="33">
        <f>IF(OR(H795="",H796=""),"",IF(OR(ISTEXT(H796),H795="N/A",H795="Not Avail.",H795="Not Acc.",H795="N/L"),"",H796*IFERROR(INDEX('{Dropdowns}'!$J:$J,MATCH("Supply Filter (VelGrid)|"&amp;H795,'{Dropdowns}'!$H:$H,0)),0)*IFERROR(INDEX('{Dropdowns}'!$K:$K,MATCH("Supply Filter (VelGrid)|"&amp;H795,'{Dropdowns}'!$H:$H,0)),0)))</f>
        <v/>
      </c>
      <c r="I798" s="33">
        <f>IF(OR(I795="",I796=""),"",IF(OR(ISTEXT(I796),I795="N/A",I795="Not Avail.",I795="Not Acc.",I795="N/L"),"",I796*IFERROR(INDEX('{Dropdowns}'!$J:$J,MATCH("Supply Filter (VelGrid)|"&amp;I795,'{Dropdowns}'!$H:$H,0)),0)*IFERROR(INDEX('{Dropdowns}'!$K:$K,MATCH("Supply Filter (VelGrid)|"&amp;I795,'{Dropdowns}'!$H:$H,0)),0)))</f>
        <v/>
      </c>
      <c r="J798" s="33">
        <f>IF(OR(J795="",J796=""),"",IF(OR(ISTEXT(J796),J795="N/A",J795="Not Avail.",J795="Not Acc.",J795="N/L"),"",J796*IFERROR(INDEX('{Dropdowns}'!$J:$J,MATCH("Supply Filter (VelGrid)|"&amp;J795,'{Dropdowns}'!$H:$H,0)),0)*IFERROR(INDEX('{Dropdowns}'!$K:$K,MATCH("Supply Filter (VelGrid)|"&amp;J795,'{Dropdowns}'!$H:$H,0)),0)))</f>
        <v/>
      </c>
      <c r="K798" s="33">
        <f>IF(OR(K795="",K796=""),"",IF(OR(ISTEXT(K796),K795="N/A",K795="Not Avail.",K795="Not Acc.",K795="N/L"),"",K796*IFERROR(INDEX('{Dropdowns}'!$J:$J,MATCH("Supply Filter (VelGrid)|"&amp;K795,'{Dropdowns}'!$H:$H,0)),0)*IFERROR(INDEX('{Dropdowns}'!$K:$K,MATCH("Supply Filter (VelGrid)|"&amp;K795,'{Dropdowns}'!$H:$H,0)),0)))</f>
        <v/>
      </c>
      <c r="L798" s="33">
        <f>IF(OR(L795="",L796=""),"",IF(OR(ISTEXT(L796),L795="N/A",L795="Not Avail.",L795="Not Acc.",L795="N/L"),"",L796*IFERROR(INDEX('{Dropdowns}'!$J:$J,MATCH("Supply Filter (VelGrid)|"&amp;L795,'{Dropdowns}'!$H:$H,0)),0)*IFERROR(INDEX('{Dropdowns}'!$K:$K,MATCH("Supply Filter (VelGrid)|"&amp;L795,'{Dropdowns}'!$H:$H,0)),0)))</f>
        <v/>
      </c>
      <c r="M798" s="33">
        <f>IF(OR(M795="",M796=""),"",IF(OR(ISTEXT(M796),M795="N/A",M795="Not Avail.",M795="Not Acc.",M795="N/L"),"",M796*IFERROR(INDEX('{Dropdowns}'!$J:$J,MATCH("Supply Filter (VelGrid)|"&amp;M795,'{Dropdowns}'!$H:$H,0)),0)*IFERROR(INDEX('{Dropdowns}'!$K:$K,MATCH("Supply Filter (VelGrid)|"&amp;M795,'{Dropdowns}'!$H:$H,0)),0)))</f>
        <v/>
      </c>
    </row>
    <row r="799" ht="13.35" customHeight="1" s="162">
      <c r="B799" s="460" t="inlineStr">
        <is>
          <t>CFM fin.</t>
        </is>
      </c>
      <c r="C799" s="33">
        <f>IF(OR(C795="",C797=""),"",IF(OR(ISTEXT(C797),C795="N/A",C795="Not Avail.",C795="Not Acc.",C795="N/L"),"",C797*IFERROR(INDEX('{Dropdowns}'!$J:$J,MATCH("Supply Filter (VelGrid)|"&amp;C795,'{Dropdowns}'!$H:$H,0)),0)*IFERROR(INDEX('{Dropdowns}'!$K:$K,MATCH("Supply Filter (VelGrid)|"&amp;C795,'{Dropdowns}'!$H:$H,0)),0)))</f>
        <v/>
      </c>
      <c r="D799" s="33">
        <f>IF(OR(D795="",D797=""),"",IF(OR(ISTEXT(D797),D795="N/A",D795="Not Avail.",D795="Not Acc.",D795="N/L"),"",D797*IFERROR(INDEX('{Dropdowns}'!$J:$J,MATCH("Supply Filter (VelGrid)|"&amp;D795,'{Dropdowns}'!$H:$H,0)),0)*IFERROR(INDEX('{Dropdowns}'!$K:$K,MATCH("Supply Filter (VelGrid)|"&amp;D795,'{Dropdowns}'!$H:$H,0)),0)))</f>
        <v/>
      </c>
      <c r="E799" s="33">
        <f>IF(OR(E795="",E797=""),"",IF(OR(ISTEXT(E797),E795="N/A",E795="Not Avail.",E795="Not Acc.",E795="N/L"),"",E797*IFERROR(INDEX('{Dropdowns}'!$J:$J,MATCH("Supply Filter (VelGrid)|"&amp;E795,'{Dropdowns}'!$H:$H,0)),0)*IFERROR(INDEX('{Dropdowns}'!$K:$K,MATCH("Supply Filter (VelGrid)|"&amp;E795,'{Dropdowns}'!$H:$H,0)),0)))</f>
        <v/>
      </c>
      <c r="F799" s="33">
        <f>IF(OR(F795="",F797=""),"",IF(OR(ISTEXT(F797),F795="N/A",F795="Not Avail.",F795="Not Acc.",F795="N/L"),"",F797*IFERROR(INDEX('{Dropdowns}'!$J:$J,MATCH("Supply Filter (VelGrid)|"&amp;F795,'{Dropdowns}'!$H:$H,0)),0)*IFERROR(INDEX('{Dropdowns}'!$K:$K,MATCH("Supply Filter (VelGrid)|"&amp;F795,'{Dropdowns}'!$H:$H,0)),0)))</f>
        <v/>
      </c>
      <c r="G799" s="33">
        <f>IF(OR(G795="",G797=""),"",IF(OR(ISTEXT(G797),G795="N/A",G795="Not Avail.",G795="Not Acc.",G795="N/L"),"",G797*IFERROR(INDEX('{Dropdowns}'!$J:$J,MATCH("Supply Filter (VelGrid)|"&amp;G795,'{Dropdowns}'!$H:$H,0)),0)*IFERROR(INDEX('{Dropdowns}'!$K:$K,MATCH("Supply Filter (VelGrid)|"&amp;G795,'{Dropdowns}'!$H:$H,0)),0)))</f>
        <v/>
      </c>
      <c r="H799" s="33">
        <f>IF(OR(H795="",H797=""),"",IF(OR(ISTEXT(H797),H795="N/A",H795="Not Avail.",H795="Not Acc.",H795="N/L"),"",H797*IFERROR(INDEX('{Dropdowns}'!$J:$J,MATCH("Supply Filter (VelGrid)|"&amp;H795,'{Dropdowns}'!$H:$H,0)),0)*IFERROR(INDEX('{Dropdowns}'!$K:$K,MATCH("Supply Filter (VelGrid)|"&amp;H795,'{Dropdowns}'!$H:$H,0)),0)))</f>
        <v/>
      </c>
      <c r="I799" s="33">
        <f>IF(OR(I795="",I797=""),"",IF(OR(ISTEXT(I797),I795="N/A",I795="Not Avail.",I795="Not Acc.",I795="N/L"),"",I797*IFERROR(INDEX('{Dropdowns}'!$J:$J,MATCH("Supply Filter (VelGrid)|"&amp;I795,'{Dropdowns}'!$H:$H,0)),0)*IFERROR(INDEX('{Dropdowns}'!$K:$K,MATCH("Supply Filter (VelGrid)|"&amp;I795,'{Dropdowns}'!$H:$H,0)),0)))</f>
        <v/>
      </c>
      <c r="J799" s="33">
        <f>IF(OR(J795="",J797=""),"",IF(OR(ISTEXT(J797),J795="N/A",J795="Not Avail.",J795="Not Acc.",J795="N/L"),"",J797*IFERROR(INDEX('{Dropdowns}'!$J:$J,MATCH("Supply Filter (VelGrid)|"&amp;J795,'{Dropdowns}'!$H:$H,0)),0)*IFERROR(INDEX('{Dropdowns}'!$K:$K,MATCH("Supply Filter (VelGrid)|"&amp;J795,'{Dropdowns}'!$H:$H,0)),0)))</f>
        <v/>
      </c>
      <c r="K799" s="33">
        <f>IF(OR(K795="",K797=""),"",IF(OR(ISTEXT(K797),K795="N/A",K795="Not Avail.",K795="Not Acc.",K795="N/L"),"",K797*IFERROR(INDEX('{Dropdowns}'!$J:$J,MATCH("Supply Filter (VelGrid)|"&amp;K795,'{Dropdowns}'!$H:$H,0)),0)*IFERROR(INDEX('{Dropdowns}'!$K:$K,MATCH("Supply Filter (VelGrid)|"&amp;K795,'{Dropdowns}'!$H:$H,0)),0)))</f>
        <v/>
      </c>
      <c r="L799" s="33">
        <f>IF(OR(L795="",L797=""),"",IF(OR(ISTEXT(L797),L795="N/A",L795="Not Avail.",L795="Not Acc.",L795="N/L"),"",L797*IFERROR(INDEX('{Dropdowns}'!$J:$J,MATCH("Supply Filter (VelGrid)|"&amp;L795,'{Dropdowns}'!$H:$H,0)),0)*IFERROR(INDEX('{Dropdowns}'!$K:$K,MATCH("Supply Filter (VelGrid)|"&amp;L795,'{Dropdowns}'!$H:$H,0)),0)))</f>
        <v/>
      </c>
      <c r="M799" s="33">
        <f>IF(OR(M795="",M797=""),"",IF(OR(ISTEXT(M797),M795="N/A",M795="Not Avail.",M795="Not Acc.",M795="N/L"),"",M797*IFERROR(INDEX('{Dropdowns}'!$J:$J,MATCH("Supply Filter (VelGrid)|"&amp;M795,'{Dropdowns}'!$H:$H,0)),0)*IFERROR(INDEX('{Dropdowns}'!$K:$K,MATCH("Supply Filter (VelGrid)|"&amp;M795,'{Dropdowns}'!$H:$H,0)),0)))</f>
        <v/>
      </c>
    </row>
    <row r="800" ht="13.35" customHeight="1" s="162">
      <c r="B800" s="460" t="inlineStr">
        <is>
          <t>Total CFM initial</t>
        </is>
      </c>
      <c r="C800" s="174" t="n"/>
      <c r="D800" s="173" t="n"/>
      <c r="E800" s="33">
        <f>IF(SUM(C798:M798)=0,"",SUM(C798:M798))</f>
        <v/>
      </c>
      <c r="F800" s="174" t="n"/>
      <c r="G800" s="173" t="n"/>
      <c r="H800" s="460" t="inlineStr">
        <is>
          <t>Total CFM final</t>
        </is>
      </c>
      <c r="I800" s="174" t="n"/>
      <c r="J800" s="173" t="n"/>
      <c r="K800" s="33">
        <f>IF(SUM(C799:M799)=0,"",SUM(C799:M799))</f>
        <v/>
      </c>
      <c r="L800" s="174" t="n"/>
      <c r="M800" s="173" t="n"/>
    </row>
    <row r="801" ht="13.35" customHeight="1" s="162"/>
    <row r="802" ht="13.35" customHeight="1" s="162">
      <c r="B802" s="188" t="inlineStr">
        <is>
          <t>Direct-Fired Burner Profile Pressure → Supply CFM (Evergreen table)</t>
        </is>
      </c>
      <c r="C802" s="174" t="n"/>
      <c r="D802" s="174" t="n"/>
      <c r="E802" s="174" t="n"/>
      <c r="F802" s="174" t="n"/>
      <c r="G802" s="174" t="n"/>
      <c r="H802" s="174" t="n"/>
      <c r="I802" s="174" t="n"/>
      <c r="J802" s="174" t="n"/>
      <c r="K802" s="174" t="n"/>
      <c r="L802" s="174" t="n"/>
      <c r="M802" s="173" t="n"/>
    </row>
    <row r="803" ht="13.35" customHeight="1" s="162">
      <c r="B803" s="460" t="inlineStr">
        <is>
          <t>Housing (1-5)</t>
        </is>
      </c>
      <c r="C803" s="173" t="n"/>
      <c r="D803" s="33" t="n"/>
      <c r="E803" s="460" t="inlineStr">
        <is>
          <t>Profile P (in wg)</t>
        </is>
      </c>
      <c r="F803" s="174" t="n"/>
      <c r="G803" s="173" t="n"/>
      <c r="H803" s="32" t="n"/>
      <c r="I803" s="460" t="inlineStr">
        <is>
          <t>Derived CFM</t>
        </is>
      </c>
      <c r="J803" s="173" t="n"/>
      <c r="K803" s="33">
        <f>IF(OR(D803="",H803=""),"",IF(ISTEXT(H803),"",IF(H803&lt;0.15,"Pressure too low",IF(H803&gt;0.65,"Pressure too high",IF(ISTEXT(D803),"",INDEX('{Dropdowns}'!$V$2:$Z$12,MATCH(H803,'{Dropdowns}'!$U$2:$U$12,1),D803)+(H803-INDEX('{Dropdowns}'!$U$2:$U$12,MATCH(H803,'{Dropdowns}'!$U$2:$U$12,1)))*(INDEX('{Dropdowns}'!$V$2:$Z$12,MIN(MATCH(H803,'{Dropdowns}'!$U$2:$U$12,1)+1,11),D803)-INDEX('{Dropdowns}'!$V$2:$Z$12,MATCH(H803,'{Dropdowns}'!$U$2:$U$12,1),D803))/0.05)))))</f>
        <v/>
      </c>
      <c r="L803" s="174" t="n"/>
      <c r="M803" s="173" t="n"/>
    </row>
    <row r="804" ht="13.35" customHeight="1" s="162"/>
    <row r="805" ht="13.35" customHeight="1" s="162">
      <c r="B805" s="188" t="inlineStr">
        <is>
          <t>Intake Screens: CFM = VEL × Ak</t>
        </is>
      </c>
      <c r="C805" s="174" t="n"/>
      <c r="D805" s="174" t="n"/>
      <c r="E805" s="174" t="n"/>
      <c r="F805" s="173" t="n"/>
      <c r="G805" s="233" t="inlineStr">
        <is>
          <t/>
        </is>
      </c>
      <c r="H805" s="194" t="inlineStr">
        <is>
          <t/>
        </is>
      </c>
      <c r="I805" s="188" t="inlineStr">
        <is>
          <t>Initial</t>
        </is>
      </c>
      <c r="J805" s="173" t="n"/>
      <c r="K805" s="188" t="inlineStr">
        <is>
          <t>Final</t>
        </is>
      </c>
      <c r="L805" s="173" t="n"/>
      <c r="M805" s="188" t="inlineStr">
        <is>
          <t/>
        </is>
      </c>
    </row>
    <row r="806" ht="13.35" customHeight="1" s="162">
      <c r="B806" s="153" t="inlineStr">
        <is>
          <t>No.</t>
        </is>
      </c>
      <c r="C806" s="188" t="inlineStr">
        <is>
          <t>Size</t>
        </is>
      </c>
      <c r="D806" s="188"/>
      <c r="E806" s="188"/>
      <c r="F806" s="188" t="inlineStr">
        <is>
          <t>Ak</t>
        </is>
      </c>
      <c r="G806" s="440" t="n"/>
      <c r="H806" s="440" t="n"/>
      <c r="I806" s="188" t="inlineStr">
        <is>
          <t>VEL</t>
        </is>
      </c>
      <c r="J806" s="188" t="inlineStr">
        <is>
          <t>CFM</t>
        </is>
      </c>
      <c r="K806" s="188" t="inlineStr">
        <is>
          <t>VEL</t>
        </is>
      </c>
      <c r="L806" s="188" t="inlineStr">
        <is>
          <t>CFM</t>
        </is>
      </c>
      <c r="M806" s="440" t="n"/>
    </row>
    <row r="807" ht="13.35" customHeight="1" s="162">
      <c r="B807" s="307" t="n"/>
      <c r="C807" s="307" t="n"/>
      <c r="D807" s="307"/>
      <c r="E807" s="307" t="n"/>
      <c r="F807" s="32" t="n"/>
      <c r="G807" s="33"/>
      <c r="H807" s="33" t="n"/>
      <c r="I807" s="33" t="n"/>
      <c r="J807" s="33">
        <f>IF(I807="", "", IF(OR(ISTEXT(I807),ISTEXT($F807)),"",I807*$F807))</f>
        <v/>
      </c>
      <c r="K807" s="33" t="n"/>
      <c r="L807" s="33">
        <f>IF(K807="", "", IF(OR(ISTEXT(K807),ISTEXT($F807)),"",K807*$F807))</f>
        <v/>
      </c>
      <c r="M807" s="30"/>
    </row>
    <row r="808" ht="13.35" customHeight="1" s="162">
      <c r="B808" s="307" t="n"/>
      <c r="C808" s="307" t="n"/>
      <c r="D808" s="307"/>
      <c r="E808" s="307" t="n"/>
      <c r="F808" s="32" t="n"/>
      <c r="G808" s="33"/>
      <c r="H808" s="33" t="n"/>
      <c r="I808" s="33" t="n"/>
      <c r="J808" s="33">
        <f>IF(I808="", "", IF(OR(ISTEXT(I808),ISTEXT($F808)),"",I808*$F808))</f>
        <v/>
      </c>
      <c r="K808" s="33" t="n"/>
      <c r="L808" s="33">
        <f>IF(K808="", "", IF(OR(ISTEXT(K808),ISTEXT($F808)),"",K808*$F808))</f>
        <v/>
      </c>
      <c r="M808" s="30"/>
    </row>
    <row r="809" ht="13.35" customHeight="1" s="162">
      <c r="B809" s="307" t="n"/>
      <c r="C809" s="307" t="n"/>
      <c r="D809" s="307"/>
      <c r="E809" s="307" t="n"/>
      <c r="F809" s="32" t="n"/>
      <c r="G809" s="33"/>
      <c r="H809" s="33" t="n"/>
      <c r="I809" s="33" t="n"/>
      <c r="J809" s="33">
        <f>IF(I809="", "", IF(OR(ISTEXT(I809),ISTEXT($F809)),"",I809*$F809))</f>
        <v/>
      </c>
      <c r="K809" s="33" t="n"/>
      <c r="L809" s="33">
        <f>IF(K809="", "", IF(OR(ISTEXT(K809),ISTEXT($F809)),"",K809*$F809))</f>
        <v/>
      </c>
      <c r="M809" s="30"/>
    </row>
    <row r="810" ht="13.35" customHeight="1" s="162">
      <c r="B810" s="307" t="n"/>
      <c r="C810" s="307" t="n"/>
      <c r="D810" s="307"/>
      <c r="E810" s="307" t="n"/>
      <c r="F810" s="32" t="n"/>
      <c r="G810" s="33"/>
      <c r="H810" s="33" t="n"/>
      <c r="I810" s="33" t="n"/>
      <c r="J810" s="33">
        <f>IF(I810="", "", IF(OR(ISTEXT(I810),ISTEXT($F810)),"",I810*$F810))</f>
        <v/>
      </c>
      <c r="K810" s="33" t="n"/>
      <c r="L810" s="33">
        <f>IF(K810="", "", IF(OR(ISTEXT(K810),ISTEXT($F810)),"",K810*$F810))</f>
        <v/>
      </c>
      <c r="M810" s="30"/>
    </row>
    <row r="811" ht="13.35" customHeight="1" s="162">
      <c r="B811" s="42" t="n"/>
      <c r="C811" s="231" t="inlineStr">
        <is>
          <t>Total</t>
        </is>
      </c>
      <c r="D811" s="159" t="n"/>
      <c r="E811" s="42" t="n"/>
      <c r="F811" s="42" t="n"/>
      <c r="G811" s="43" t="n"/>
      <c r="H811" s="43"/>
      <c r="I811" s="43" t="n"/>
      <c r="J811" s="43">
        <f>IF(SUM(J807:J810)=0,"",SUM(J807:J810))</f>
        <v/>
      </c>
      <c r="K811" s="43" t="n"/>
      <c r="L811" s="43">
        <f>IF(SUM(L807:L810)=0,"",SUM(L807:L810))</f>
        <v/>
      </c>
      <c r="M811" s="35"/>
    </row>
    <row r="812" ht="13.35" customHeight="1" s="162"/>
    <row r="813" ht="13.35" customHeight="1" s="162">
      <c r="B813" s="188" t="inlineStr">
        <is>
          <t>Airflow Basis for Total Airflow (page 1)</t>
        </is>
      </c>
      <c r="C813" s="174" t="n"/>
      <c r="D813" s="174" t="n"/>
      <c r="E813" s="174" t="n"/>
      <c r="F813" s="174" t="n"/>
      <c r="G813" s="174" t="n"/>
      <c r="H813" s="174" t="n"/>
      <c r="I813" s="174" t="n"/>
      <c r="J813" s="174" t="n"/>
      <c r="K813" s="174" t="n"/>
      <c r="L813" s="174" t="n"/>
      <c r="M813" s="173" t="n"/>
    </row>
    <row r="814" ht="13.35" customHeight="1" s="162">
      <c r="B814" s="460" t="inlineStr">
        <is>
          <t>Method used</t>
        </is>
      </c>
      <c r="C814" s="174" t="n"/>
      <c r="D814" s="173" t="n"/>
      <c r="E814" s="33" t="n"/>
      <c r="F814" s="174" t="n"/>
      <c r="G814" s="173" t="n"/>
      <c r="H814" s="460" t="inlineStr">
        <is>
          <t>Design CFM</t>
        </is>
      </c>
      <c r="I814" s="174" t="n"/>
      <c r="J814" s="173" t="n"/>
      <c r="K814" s="33" t="n"/>
      <c r="L814" s="174" t="n"/>
      <c r="M814" s="173" t="n"/>
    </row>
    <row r="815" ht="13.35" customHeight="1" s="162">
      <c r="B815" s="460" t="inlineStr">
        <is>
          <t>Method Total CFM</t>
        </is>
      </c>
      <c r="C815" s="174" t="n"/>
      <c r="D815" s="173" t="n"/>
      <c r="E815" s="33">
        <f>IF(E814="","",IF(E814="PSP",IF(K792="",E792,K792),IF(E814="Filter Grid",IF(K800="",E800,K800),IF(E814="Profile Pressure",K803,IF(E814="Intake",IF(L811="",J811,L811),"")))))</f>
        <v/>
      </c>
      <c r="F815" s="174" t="n"/>
      <c r="G815" s="173" t="n"/>
      <c r="H815" s="460" t="inlineStr">
        <is>
          <t>Remarks</t>
        </is>
      </c>
      <c r="I815" s="174" t="n"/>
      <c r="J815" s="173" t="n"/>
      <c r="K815" s="33" t="n"/>
      <c r="L815" s="174" t="n"/>
      <c r="M815" s="173" t="n"/>
    </row>
    <row r="816" ht="13.35" customHeight="1" s="162"/>
    <row r="817" ht="13.35" customHeight="1" s="162">
      <c r="B817" s="188" t="inlineStr">
        <is>
          <t>Supply Air Outlets (cont.)</t>
        </is>
      </c>
      <c r="C817" s="174" t="n"/>
      <c r="D817" s="174" t="n"/>
      <c r="E817" s="174" t="n"/>
      <c r="F817" s="173" t="n"/>
      <c r="G817" s="233" t="inlineStr">
        <is>
          <t>Design VEL</t>
        </is>
      </c>
      <c r="H817" s="194" t="inlineStr">
        <is>
          <t>Design CFM</t>
        </is>
      </c>
      <c r="I817" s="188" t="inlineStr">
        <is>
          <t>Initial</t>
        </is>
      </c>
      <c r="J817" s="173" t="n"/>
      <c r="K817" s="188" t="inlineStr">
        <is>
          <t>Final</t>
        </is>
      </c>
      <c r="L817" s="173" t="n"/>
      <c r="M817" s="188" t="inlineStr">
        <is>
          <t>%</t>
        </is>
      </c>
    </row>
    <row r="818" ht="13.35" customHeight="1" s="162">
      <c r="B818" s="153" t="inlineStr">
        <is>
          <t>No.</t>
        </is>
      </c>
      <c r="C818" s="188" t="inlineStr">
        <is>
          <t>Area Served</t>
        </is>
      </c>
      <c r="D818" s="188" t="inlineStr">
        <is>
          <t>Type</t>
        </is>
      </c>
      <c r="E818" s="188" t="inlineStr">
        <is>
          <t>Size</t>
        </is>
      </c>
      <c r="F818" s="188" t="inlineStr">
        <is>
          <t>Ak</t>
        </is>
      </c>
      <c r="G818" s="440" t="n"/>
      <c r="H818" s="440" t="n"/>
      <c r="I818" s="188" t="inlineStr">
        <is>
          <t>VEL</t>
        </is>
      </c>
      <c r="J818" s="188" t="inlineStr">
        <is>
          <t>CFM</t>
        </is>
      </c>
      <c r="K818" s="188" t="inlineStr">
        <is>
          <t>VEL</t>
        </is>
      </c>
      <c r="L818" s="188" t="inlineStr">
        <is>
          <t>CFM</t>
        </is>
      </c>
      <c r="M818" s="440" t="n"/>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IF(SUM(H819:H830)=0,"",SUM(H819:H830))</f>
        <v/>
      </c>
      <c r="I831" s="43" t="n"/>
      <c r="J831" s="43">
        <f>IF(SUM(J819:J830)=0,"",SUM(J819:J830))</f>
        <v/>
      </c>
      <c r="K831" s="43" t="n"/>
      <c r="L831" s="43">
        <f>IF(SUM(L819:L830)=0,"",SUM(L819:L830))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IF(K918="",H881,K918)</f>
        <v/>
      </c>
      <c r="L841" s="24">
        <f>IF(OR(E918="",E918="Outlets"),L881,E919)</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sheave</t>
        </is>
      </c>
      <c r="J848" s="400" t="n"/>
      <c r="K848" s="24">
        <f>IF('{Equipment Data Entry}'!J60="","",'{Equipment Data Entry}'!J60)</f>
        <v/>
      </c>
      <c r="L848" s="21" t="inlineStr">
        <is>
          <t>Bore</t>
        </is>
      </c>
      <c r="M848" s="208"/>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pulley</t>
        </is>
      </c>
      <c r="J849" s="400" t="n"/>
      <c r="K849" s="24">
        <f>IF('{Equipment Data Entry}'!K60="","",'{Equipment Data Entry}'!K60)</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MAU</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IF(SUM(H865:H880)+SUM(H923:H934)=0,"",SUM(H865:H880)+SUM(H923:H934))</f>
        <v/>
      </c>
      <c r="I881" s="43" t="n"/>
      <c r="J881" s="43">
        <f>IF(SUM(J865:J880)+SUM(J923:J934)=0,"",SUM(J865:J880)+SUM(J923:J934))</f>
        <v/>
      </c>
      <c r="K881" s="43" t="n"/>
      <c r="L881" s="43">
        <f>IF(SUM(L865:L880)+SUM(L923:L934)=0,"",SUM(L865:L880)+SUM(L923:L934))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Initial 1-10</t>
        </is>
      </c>
      <c r="C892" s="173" t="n"/>
      <c r="D892" s="33" t="n"/>
      <c r="E892" s="33" t="n"/>
      <c r="F892" s="33" t="n"/>
      <c r="G892" s="33" t="n"/>
      <c r="H892" s="33" t="n"/>
      <c r="I892" s="33" t="n"/>
      <c r="J892" s="33" t="n"/>
      <c r="K892" s="33" t="n"/>
      <c r="L892" s="33" t="n"/>
      <c r="M892" s="33" t="n"/>
    </row>
    <row r="893" ht="13.35" customHeight="1" s="162">
      <c r="B893" s="460" t="inlineStr">
        <is>
          <t>Initial 11-20</t>
        </is>
      </c>
      <c r="C893" s="173" t="n"/>
      <c r="D893" s="33" t="n"/>
      <c r="E893" s="33" t="n"/>
      <c r="F893" s="33" t="n"/>
      <c r="G893" s="33" t="n"/>
      <c r="H893" s="33" t="n"/>
      <c r="I893" s="33" t="n"/>
      <c r="J893" s="33" t="n"/>
      <c r="K893" s="33" t="n"/>
      <c r="L893" s="33" t="n"/>
      <c r="M893" s="33" t="n"/>
    </row>
    <row r="894" ht="13.35" customHeight="1" s="162">
      <c r="B894" s="460" t="inlineStr">
        <is>
          <t>Final 1-10</t>
        </is>
      </c>
      <c r="C894" s="173" t="n"/>
      <c r="D894" s="33" t="n"/>
      <c r="E894" s="33" t="n"/>
      <c r="F894" s="33" t="n"/>
      <c r="G894" s="33" t="n"/>
      <c r="H894" s="33" t="n"/>
      <c r="I894" s="33" t="n"/>
      <c r="J894" s="33" t="n"/>
      <c r="K894" s="33" t="n"/>
      <c r="L894" s="33" t="n"/>
      <c r="M894" s="33" t="n"/>
    </row>
    <row r="895" ht="13.35" customHeight="1" s="162">
      <c r="B895" s="460" t="inlineStr">
        <is>
          <t>Final 11-20</t>
        </is>
      </c>
      <c r="C895" s="173" t="n"/>
      <c r="D895" s="33" t="n"/>
      <c r="E895" s="33" t="n"/>
      <c r="F895" s="33" t="n"/>
      <c r="G895" s="33" t="n"/>
      <c r="H895" s="33" t="n"/>
      <c r="I895" s="33" t="n"/>
      <c r="J895" s="33" t="n"/>
      <c r="K895" s="33" t="n"/>
      <c r="L895" s="33" t="n"/>
      <c r="M895" s="33" t="n"/>
    </row>
    <row r="896" ht="13.35" customHeight="1" s="162">
      <c r="B896" s="460" t="inlineStr">
        <is>
          <t>PSP CFM initial</t>
        </is>
      </c>
      <c r="C896" s="174" t="n"/>
      <c r="D896" s="173" t="n"/>
      <c r="E896" s="33">
        <f>IF(OR(D891="",G891="",COUNT(D892:M893)=0),"",IF(OR(ISTEXT(D891),ISTEXT(G891)),"",AVERAGE(D892:M893)*(D891-2-2*N(J891))*G891*N(M891)/144))</f>
        <v/>
      </c>
      <c r="F896" s="174" t="n"/>
      <c r="G896" s="173" t="n"/>
      <c r="H896" s="460" t="inlineStr">
        <is>
          <t>PSP CFM final</t>
        </is>
      </c>
      <c r="I896" s="174" t="n"/>
      <c r="J896" s="173" t="n"/>
      <c r="K896" s="33">
        <f>IF(OR(D891="",G891="",COUNT(D894:M895)=0),"",IF(OR(ISTEXT(D891),ISTEXT(G891)),"",AVERAGE(D894:M895)*(D891-2-2*N(J891))*G891*N(M891)/144))</f>
        <v/>
      </c>
      <c r="L896" s="174" t="n"/>
      <c r="M896" s="173" t="n"/>
    </row>
    <row r="897" ht="13.35" customHeight="1" s="162"/>
    <row r="898" ht="13.35" customHeight="1" s="162">
      <c r="B898" s="188" t="inlineStr">
        <is>
          <t>Supply Filter Grid (VelGrid, K 1.35): CFM = velocity × free area × K</t>
        </is>
      </c>
      <c r="C898" s="174" t="n"/>
      <c r="D898" s="174" t="n"/>
      <c r="E898" s="174" t="n"/>
      <c r="F898" s="174" t="n"/>
      <c r="G898" s="174" t="n"/>
      <c r="H898" s="174" t="n"/>
      <c r="I898" s="174" t="n"/>
      <c r="J898" s="174" t="n"/>
      <c r="K898" s="174" t="n"/>
      <c r="L898" s="174" t="n"/>
      <c r="M898" s="173" t="n"/>
    </row>
    <row r="899" ht="13.35" customHeight="1" s="162">
      <c r="B899" s="460" t="inlineStr">
        <is>
          <t>Filter Size</t>
        </is>
      </c>
      <c r="C899" s="33" t="n"/>
      <c r="D899" s="33" t="n"/>
      <c r="E899" s="33" t="n"/>
      <c r="F899" s="33" t="n"/>
      <c r="G899" s="33" t="n"/>
      <c r="H899" s="33" t="n"/>
      <c r="I899" s="33" t="n"/>
      <c r="J899" s="33" t="n"/>
      <c r="K899" s="33" t="n"/>
      <c r="L899" s="33" t="n"/>
      <c r="M899" s="33" t="n"/>
    </row>
    <row r="900" ht="13.35" customHeight="1" s="162">
      <c r="B900" s="460" t="inlineStr">
        <is>
          <t>Initial velocity (fpm)</t>
        </is>
      </c>
      <c r="C900" s="33" t="n"/>
      <c r="D900" s="33" t="n"/>
      <c r="E900" s="33" t="n"/>
      <c r="F900" s="33" t="n"/>
      <c r="G900" s="33" t="n"/>
      <c r="H900" s="33" t="n"/>
      <c r="I900" s="33" t="n"/>
      <c r="J900" s="33" t="n"/>
      <c r="K900" s="33" t="n"/>
      <c r="L900" s="33" t="n"/>
      <c r="M900" s="33" t="n"/>
    </row>
    <row r="901" ht="13.35" customHeight="1" s="162">
      <c r="B901" s="460" t="inlineStr">
        <is>
          <t>Final velocity (fpm)</t>
        </is>
      </c>
      <c r="C901" s="33" t="n"/>
      <c r="D901" s="33" t="n"/>
      <c r="E901" s="33" t="n"/>
      <c r="F901" s="33" t="n"/>
      <c r="G901" s="33" t="n"/>
      <c r="H901" s="33" t="n"/>
      <c r="I901" s="33" t="n"/>
      <c r="J901" s="33" t="n"/>
      <c r="K901" s="33" t="n"/>
      <c r="L901" s="33" t="n"/>
      <c r="M901" s="33" t="n"/>
    </row>
    <row r="902" ht="13.35" customHeight="1" s="162">
      <c r="B902" s="460" t="inlineStr">
        <is>
          <t>CFM init</t>
        </is>
      </c>
      <c r="C902" s="33">
        <f>IF(OR(C899="",C900=""),"",IF(OR(ISTEXT(C900),C899="N/A",C899="Not Avail.",C899="Not Acc.",C899="N/L"),"",C900*IFERROR(INDEX('{Dropdowns}'!$J:$J,MATCH("Supply Filter (VelGrid)|"&amp;C899,'{Dropdowns}'!$H:$H,0)),0)*IFERROR(INDEX('{Dropdowns}'!$K:$K,MATCH("Supply Filter (VelGrid)|"&amp;C899,'{Dropdowns}'!$H:$H,0)),0)))</f>
        <v/>
      </c>
      <c r="D902" s="33">
        <f>IF(OR(D899="",D900=""),"",IF(OR(ISTEXT(D900),D899="N/A",D899="Not Avail.",D899="Not Acc.",D899="N/L"),"",D900*IFERROR(INDEX('{Dropdowns}'!$J:$J,MATCH("Supply Filter (VelGrid)|"&amp;D899,'{Dropdowns}'!$H:$H,0)),0)*IFERROR(INDEX('{Dropdowns}'!$K:$K,MATCH("Supply Filter (VelGrid)|"&amp;D899,'{Dropdowns}'!$H:$H,0)),0)))</f>
        <v/>
      </c>
      <c r="E902" s="33">
        <f>IF(OR(E899="",E900=""),"",IF(OR(ISTEXT(E900),E899="N/A",E899="Not Avail.",E899="Not Acc.",E899="N/L"),"",E900*IFERROR(INDEX('{Dropdowns}'!$J:$J,MATCH("Supply Filter (VelGrid)|"&amp;E899,'{Dropdowns}'!$H:$H,0)),0)*IFERROR(INDEX('{Dropdowns}'!$K:$K,MATCH("Supply Filter (VelGrid)|"&amp;E899,'{Dropdowns}'!$H:$H,0)),0)))</f>
        <v/>
      </c>
      <c r="F902" s="33">
        <f>IF(OR(F899="",F900=""),"",IF(OR(ISTEXT(F900),F899="N/A",F899="Not Avail.",F899="Not Acc.",F899="N/L"),"",F900*IFERROR(INDEX('{Dropdowns}'!$J:$J,MATCH("Supply Filter (VelGrid)|"&amp;F899,'{Dropdowns}'!$H:$H,0)),0)*IFERROR(INDEX('{Dropdowns}'!$K:$K,MATCH("Supply Filter (VelGrid)|"&amp;F899,'{Dropdowns}'!$H:$H,0)),0)))</f>
        <v/>
      </c>
      <c r="G902" s="33">
        <f>IF(OR(G899="",G900=""),"",IF(OR(ISTEXT(G900),G899="N/A",G899="Not Avail.",G899="Not Acc.",G899="N/L"),"",G900*IFERROR(INDEX('{Dropdowns}'!$J:$J,MATCH("Supply Filter (VelGrid)|"&amp;G899,'{Dropdowns}'!$H:$H,0)),0)*IFERROR(INDEX('{Dropdowns}'!$K:$K,MATCH("Supply Filter (VelGrid)|"&amp;G899,'{Dropdowns}'!$H:$H,0)),0)))</f>
        <v/>
      </c>
      <c r="H902" s="33">
        <f>IF(OR(H899="",H900=""),"",IF(OR(ISTEXT(H900),H899="N/A",H899="Not Avail.",H899="Not Acc.",H899="N/L"),"",H900*IFERROR(INDEX('{Dropdowns}'!$J:$J,MATCH("Supply Filter (VelGrid)|"&amp;H899,'{Dropdowns}'!$H:$H,0)),0)*IFERROR(INDEX('{Dropdowns}'!$K:$K,MATCH("Supply Filter (VelGrid)|"&amp;H899,'{Dropdowns}'!$H:$H,0)),0)))</f>
        <v/>
      </c>
      <c r="I902" s="33">
        <f>IF(OR(I899="",I900=""),"",IF(OR(ISTEXT(I900),I899="N/A",I899="Not Avail.",I899="Not Acc.",I899="N/L"),"",I900*IFERROR(INDEX('{Dropdowns}'!$J:$J,MATCH("Supply Filter (VelGrid)|"&amp;I899,'{Dropdowns}'!$H:$H,0)),0)*IFERROR(INDEX('{Dropdowns}'!$K:$K,MATCH("Supply Filter (VelGrid)|"&amp;I899,'{Dropdowns}'!$H:$H,0)),0)))</f>
        <v/>
      </c>
      <c r="J902" s="33">
        <f>IF(OR(J899="",J900=""),"",IF(OR(ISTEXT(J900),J899="N/A",J899="Not Avail.",J899="Not Acc.",J899="N/L"),"",J900*IFERROR(INDEX('{Dropdowns}'!$J:$J,MATCH("Supply Filter (VelGrid)|"&amp;J899,'{Dropdowns}'!$H:$H,0)),0)*IFERROR(INDEX('{Dropdowns}'!$K:$K,MATCH("Supply Filter (VelGrid)|"&amp;J899,'{Dropdowns}'!$H:$H,0)),0)))</f>
        <v/>
      </c>
      <c r="K902" s="33">
        <f>IF(OR(K899="",K900=""),"",IF(OR(ISTEXT(K900),K899="N/A",K899="Not Avail.",K899="Not Acc.",K899="N/L"),"",K900*IFERROR(INDEX('{Dropdowns}'!$J:$J,MATCH("Supply Filter (VelGrid)|"&amp;K899,'{Dropdowns}'!$H:$H,0)),0)*IFERROR(INDEX('{Dropdowns}'!$K:$K,MATCH("Supply Filter (VelGrid)|"&amp;K899,'{Dropdowns}'!$H:$H,0)),0)))</f>
        <v/>
      </c>
      <c r="L902" s="33">
        <f>IF(OR(L899="",L900=""),"",IF(OR(ISTEXT(L900),L899="N/A",L899="Not Avail.",L899="Not Acc.",L899="N/L"),"",L900*IFERROR(INDEX('{Dropdowns}'!$J:$J,MATCH("Supply Filter (VelGrid)|"&amp;L899,'{Dropdowns}'!$H:$H,0)),0)*IFERROR(INDEX('{Dropdowns}'!$K:$K,MATCH("Supply Filter (VelGrid)|"&amp;L899,'{Dropdowns}'!$H:$H,0)),0)))</f>
        <v/>
      </c>
      <c r="M902" s="33">
        <f>IF(OR(M899="",M900=""),"",IF(OR(ISTEXT(M900),M899="N/A",M899="Not Avail.",M899="Not Acc.",M899="N/L"),"",M900*IFERROR(INDEX('{Dropdowns}'!$J:$J,MATCH("Supply Filter (VelGrid)|"&amp;M899,'{Dropdowns}'!$H:$H,0)),0)*IFERROR(INDEX('{Dropdowns}'!$K:$K,MATCH("Supply Filter (VelGrid)|"&amp;M899,'{Dropdowns}'!$H:$H,0)),0)))</f>
        <v/>
      </c>
    </row>
    <row r="903" ht="13.35" customHeight="1" s="162">
      <c r="B903" s="460" t="inlineStr">
        <is>
          <t>CFM fin.</t>
        </is>
      </c>
      <c r="C903" s="33">
        <f>IF(OR(C899="",C901=""),"",IF(OR(ISTEXT(C901),C899="N/A",C899="Not Avail.",C899="Not Acc.",C899="N/L"),"",C901*IFERROR(INDEX('{Dropdowns}'!$J:$J,MATCH("Supply Filter (VelGrid)|"&amp;C899,'{Dropdowns}'!$H:$H,0)),0)*IFERROR(INDEX('{Dropdowns}'!$K:$K,MATCH("Supply Filter (VelGrid)|"&amp;C899,'{Dropdowns}'!$H:$H,0)),0)))</f>
        <v/>
      </c>
      <c r="D903" s="33">
        <f>IF(OR(D899="",D901=""),"",IF(OR(ISTEXT(D901),D899="N/A",D899="Not Avail.",D899="Not Acc.",D899="N/L"),"",D901*IFERROR(INDEX('{Dropdowns}'!$J:$J,MATCH("Supply Filter (VelGrid)|"&amp;D899,'{Dropdowns}'!$H:$H,0)),0)*IFERROR(INDEX('{Dropdowns}'!$K:$K,MATCH("Supply Filter (VelGrid)|"&amp;D899,'{Dropdowns}'!$H:$H,0)),0)))</f>
        <v/>
      </c>
      <c r="E903" s="33">
        <f>IF(OR(E899="",E901=""),"",IF(OR(ISTEXT(E901),E899="N/A",E899="Not Avail.",E899="Not Acc.",E899="N/L"),"",E901*IFERROR(INDEX('{Dropdowns}'!$J:$J,MATCH("Supply Filter (VelGrid)|"&amp;E899,'{Dropdowns}'!$H:$H,0)),0)*IFERROR(INDEX('{Dropdowns}'!$K:$K,MATCH("Supply Filter (VelGrid)|"&amp;E899,'{Dropdowns}'!$H:$H,0)),0)))</f>
        <v/>
      </c>
      <c r="F903" s="33">
        <f>IF(OR(F899="",F901=""),"",IF(OR(ISTEXT(F901),F899="N/A",F899="Not Avail.",F899="Not Acc.",F899="N/L"),"",F901*IFERROR(INDEX('{Dropdowns}'!$J:$J,MATCH("Supply Filter (VelGrid)|"&amp;F899,'{Dropdowns}'!$H:$H,0)),0)*IFERROR(INDEX('{Dropdowns}'!$K:$K,MATCH("Supply Filter (VelGrid)|"&amp;F899,'{Dropdowns}'!$H:$H,0)),0)))</f>
        <v/>
      </c>
      <c r="G903" s="33">
        <f>IF(OR(G899="",G901=""),"",IF(OR(ISTEXT(G901),G899="N/A",G899="Not Avail.",G899="Not Acc.",G899="N/L"),"",G901*IFERROR(INDEX('{Dropdowns}'!$J:$J,MATCH("Supply Filter (VelGrid)|"&amp;G899,'{Dropdowns}'!$H:$H,0)),0)*IFERROR(INDEX('{Dropdowns}'!$K:$K,MATCH("Supply Filter (VelGrid)|"&amp;G899,'{Dropdowns}'!$H:$H,0)),0)))</f>
        <v/>
      </c>
      <c r="H903" s="33">
        <f>IF(OR(H899="",H901=""),"",IF(OR(ISTEXT(H901),H899="N/A",H899="Not Avail.",H899="Not Acc.",H899="N/L"),"",H901*IFERROR(INDEX('{Dropdowns}'!$J:$J,MATCH("Supply Filter (VelGrid)|"&amp;H899,'{Dropdowns}'!$H:$H,0)),0)*IFERROR(INDEX('{Dropdowns}'!$K:$K,MATCH("Supply Filter (VelGrid)|"&amp;H899,'{Dropdowns}'!$H:$H,0)),0)))</f>
        <v/>
      </c>
      <c r="I903" s="33">
        <f>IF(OR(I899="",I901=""),"",IF(OR(ISTEXT(I901),I899="N/A",I899="Not Avail.",I899="Not Acc.",I899="N/L"),"",I901*IFERROR(INDEX('{Dropdowns}'!$J:$J,MATCH("Supply Filter (VelGrid)|"&amp;I899,'{Dropdowns}'!$H:$H,0)),0)*IFERROR(INDEX('{Dropdowns}'!$K:$K,MATCH("Supply Filter (VelGrid)|"&amp;I899,'{Dropdowns}'!$H:$H,0)),0)))</f>
        <v/>
      </c>
      <c r="J903" s="33">
        <f>IF(OR(J899="",J901=""),"",IF(OR(ISTEXT(J901),J899="N/A",J899="Not Avail.",J899="Not Acc.",J899="N/L"),"",J901*IFERROR(INDEX('{Dropdowns}'!$J:$J,MATCH("Supply Filter (VelGrid)|"&amp;J899,'{Dropdowns}'!$H:$H,0)),0)*IFERROR(INDEX('{Dropdowns}'!$K:$K,MATCH("Supply Filter (VelGrid)|"&amp;J899,'{Dropdowns}'!$H:$H,0)),0)))</f>
        <v/>
      </c>
      <c r="K903" s="33">
        <f>IF(OR(K899="",K901=""),"",IF(OR(ISTEXT(K901),K899="N/A",K899="Not Avail.",K899="Not Acc.",K899="N/L"),"",K901*IFERROR(INDEX('{Dropdowns}'!$J:$J,MATCH("Supply Filter (VelGrid)|"&amp;K899,'{Dropdowns}'!$H:$H,0)),0)*IFERROR(INDEX('{Dropdowns}'!$K:$K,MATCH("Supply Filter (VelGrid)|"&amp;K899,'{Dropdowns}'!$H:$H,0)),0)))</f>
        <v/>
      </c>
      <c r="L903" s="33">
        <f>IF(OR(L899="",L901=""),"",IF(OR(ISTEXT(L901),L899="N/A",L899="Not Avail.",L899="Not Acc.",L899="N/L"),"",L901*IFERROR(INDEX('{Dropdowns}'!$J:$J,MATCH("Supply Filter (VelGrid)|"&amp;L899,'{Dropdowns}'!$H:$H,0)),0)*IFERROR(INDEX('{Dropdowns}'!$K:$K,MATCH("Supply Filter (VelGrid)|"&amp;L899,'{Dropdowns}'!$H:$H,0)),0)))</f>
        <v/>
      </c>
      <c r="M903" s="33">
        <f>IF(OR(M899="",M901=""),"",IF(OR(ISTEXT(M901),M899="N/A",M899="Not Avail.",M899="Not Acc.",M899="N/L"),"",M901*IFERROR(INDEX('{Dropdowns}'!$J:$J,MATCH("Supply Filter (VelGrid)|"&amp;M899,'{Dropdowns}'!$H:$H,0)),0)*IFERROR(INDEX('{Dropdowns}'!$K:$K,MATCH("Supply Filter (VelGrid)|"&amp;M899,'{Dropdowns}'!$H:$H,0)),0)))</f>
        <v/>
      </c>
    </row>
    <row r="904" ht="13.35" customHeight="1" s="162">
      <c r="B904" s="460" t="inlineStr">
        <is>
          <t>Total CFM initial</t>
        </is>
      </c>
      <c r="C904" s="174" t="n"/>
      <c r="D904" s="173" t="n"/>
      <c r="E904" s="33">
        <f>IF(SUM(C902:M902)=0,"",SUM(C902:M902))</f>
        <v/>
      </c>
      <c r="F904" s="174" t="n"/>
      <c r="G904" s="173" t="n"/>
      <c r="H904" s="460" t="inlineStr">
        <is>
          <t>Total CFM final</t>
        </is>
      </c>
      <c r="I904" s="174" t="n"/>
      <c r="J904" s="173" t="n"/>
      <c r="K904" s="33">
        <f>IF(SUM(C903:M903)=0,"",SUM(C903:M903))</f>
        <v/>
      </c>
      <c r="L904" s="174" t="n"/>
      <c r="M904" s="173" t="n"/>
    </row>
    <row r="905" ht="13.35" customHeight="1" s="162"/>
    <row r="906" ht="13.35" customHeight="1" s="162">
      <c r="B906" s="188" t="inlineStr">
        <is>
          <t>Direct-Fired Burner Profile Pressure → Supply CFM (Evergreen table)</t>
        </is>
      </c>
      <c r="C906" s="174" t="n"/>
      <c r="D906" s="174" t="n"/>
      <c r="E906" s="174" t="n"/>
      <c r="F906" s="174" t="n"/>
      <c r="G906" s="174" t="n"/>
      <c r="H906" s="174" t="n"/>
      <c r="I906" s="174" t="n"/>
      <c r="J906" s="174" t="n"/>
      <c r="K906" s="174" t="n"/>
      <c r="L906" s="174" t="n"/>
      <c r="M906" s="173" t="n"/>
    </row>
    <row r="907" ht="13.35" customHeight="1" s="162">
      <c r="B907" s="460" t="inlineStr">
        <is>
          <t>Housing (1-5)</t>
        </is>
      </c>
      <c r="C907" s="173" t="n"/>
      <c r="D907" s="33" t="n"/>
      <c r="E907" s="460" t="inlineStr">
        <is>
          <t>Profile P (in wg)</t>
        </is>
      </c>
      <c r="F907" s="174" t="n"/>
      <c r="G907" s="173" t="n"/>
      <c r="H907" s="32" t="n"/>
      <c r="I907" s="460" t="inlineStr">
        <is>
          <t>Derived CFM</t>
        </is>
      </c>
      <c r="J907" s="173" t="n"/>
      <c r="K907" s="33">
        <f>IF(OR(D907="",H907=""),"",IF(ISTEXT(H907),"",IF(H907&lt;0.15,"Pressure too low",IF(H907&gt;0.65,"Pressure too high",IF(ISTEXT(D907),"",INDEX('{Dropdowns}'!$V$2:$Z$12,MATCH(H907,'{Dropdowns}'!$U$2:$U$12,1),D907)+(H907-INDEX('{Dropdowns}'!$U$2:$U$12,MATCH(H907,'{Dropdowns}'!$U$2:$U$12,1)))*(INDEX('{Dropdowns}'!$V$2:$Z$12,MIN(MATCH(H907,'{Dropdowns}'!$U$2:$U$12,1)+1,11),D907)-INDEX('{Dropdowns}'!$V$2:$Z$12,MATCH(H907,'{Dropdowns}'!$U$2:$U$12,1),D907))/0.05)))))</f>
        <v/>
      </c>
      <c r="L907" s="174" t="n"/>
      <c r="M907" s="173" t="n"/>
    </row>
    <row r="908" ht="13.35" customHeight="1" s="162"/>
    <row r="909" ht="13.35" customHeight="1" s="162">
      <c r="B909" s="188" t="inlineStr">
        <is>
          <t>Intake Screens: CFM = VEL × Ak</t>
        </is>
      </c>
      <c r="C909" s="174" t="n"/>
      <c r="D909" s="174" t="n"/>
      <c r="E909" s="174" t="n"/>
      <c r="F909" s="173" t="n"/>
      <c r="G909" s="233" t="inlineStr">
        <is>
          <t/>
        </is>
      </c>
      <c r="H909" s="194" t="inlineStr">
        <is>
          <t/>
        </is>
      </c>
      <c r="I909" s="188" t="inlineStr">
        <is>
          <t>Initial</t>
        </is>
      </c>
      <c r="J909" s="173" t="n"/>
      <c r="K909" s="188" t="inlineStr">
        <is>
          <t>Final</t>
        </is>
      </c>
      <c r="L909" s="173" t="n"/>
      <c r="M909" s="188" t="inlineStr">
        <is>
          <t/>
        </is>
      </c>
    </row>
    <row r="910" ht="13.35" customHeight="1" s="162">
      <c r="B910" s="153" t="inlineStr">
        <is>
          <t>No.</t>
        </is>
      </c>
      <c r="C910" s="188" t="inlineStr">
        <is>
          <t>Size</t>
        </is>
      </c>
      <c r="D910" s="188"/>
      <c r="E910" s="188"/>
      <c r="F910" s="188" t="inlineStr">
        <is>
          <t>Ak</t>
        </is>
      </c>
      <c r="G910" s="440" t="n"/>
      <c r="H910" s="440" t="n"/>
      <c r="I910" s="188" t="inlineStr">
        <is>
          <t>VEL</t>
        </is>
      </c>
      <c r="J910" s="188" t="inlineStr">
        <is>
          <t>CFM</t>
        </is>
      </c>
      <c r="K910" s="188" t="inlineStr">
        <is>
          <t>VEL</t>
        </is>
      </c>
      <c r="L910" s="188" t="inlineStr">
        <is>
          <t>CFM</t>
        </is>
      </c>
      <c r="M910" s="440" t="n"/>
    </row>
    <row r="911" ht="13.35" customHeight="1" s="162">
      <c r="B911" s="307" t="n"/>
      <c r="C911" s="307" t="n"/>
      <c r="D911" s="307"/>
      <c r="E911" s="307" t="n"/>
      <c r="F911" s="32" t="n"/>
      <c r="G911" s="33"/>
      <c r="H911" s="33" t="n"/>
      <c r="I911" s="33" t="n"/>
      <c r="J911" s="33">
        <f>IF(I911="", "", IF(OR(ISTEXT(I911),ISTEXT($F911)),"",I911*$F911))</f>
        <v/>
      </c>
      <c r="K911" s="33" t="n"/>
      <c r="L911" s="33">
        <f>IF(K911="", "", IF(OR(ISTEXT(K911),ISTEXT($F911)),"",K911*$F911))</f>
        <v/>
      </c>
      <c r="M911" s="30"/>
    </row>
    <row r="912" ht="13.35" customHeight="1" s="162">
      <c r="B912" s="307" t="n"/>
      <c r="C912" s="307" t="n"/>
      <c r="D912" s="307"/>
      <c r="E912" s="307" t="n"/>
      <c r="F912" s="32" t="n"/>
      <c r="G912" s="33"/>
      <c r="H912" s="33" t="n"/>
      <c r="I912" s="33" t="n"/>
      <c r="J912" s="33">
        <f>IF(I912="", "", IF(OR(ISTEXT(I912),ISTEXT($F912)),"",I912*$F912))</f>
        <v/>
      </c>
      <c r="K912" s="33" t="n"/>
      <c r="L912" s="33">
        <f>IF(K912="", "", IF(OR(ISTEXT(K912),ISTEXT($F912)),"",K912*$F912))</f>
        <v/>
      </c>
      <c r="M912" s="30"/>
    </row>
    <row r="913" ht="13.35" customHeight="1" s="162">
      <c r="B913" s="307" t="n"/>
      <c r="C913" s="307" t="n"/>
      <c r="D913" s="307"/>
      <c r="E913" s="307" t="n"/>
      <c r="F913" s="32" t="n"/>
      <c r="G913" s="33"/>
      <c r="H913" s="33" t="n"/>
      <c r="I913" s="33" t="n"/>
      <c r="J913" s="33">
        <f>IF(I913="", "", IF(OR(ISTEXT(I913),ISTEXT($F913)),"",I913*$F913))</f>
        <v/>
      </c>
      <c r="K913" s="33" t="n"/>
      <c r="L913" s="33">
        <f>IF(K913="", "", IF(OR(ISTEXT(K913),ISTEXT($F913)),"",K913*$F913))</f>
        <v/>
      </c>
      <c r="M913" s="30"/>
    </row>
    <row r="914" ht="13.35" customHeight="1" s="162">
      <c r="B914" s="307" t="n"/>
      <c r="C914" s="307" t="n"/>
      <c r="D914" s="307"/>
      <c r="E914" s="307" t="n"/>
      <c r="F914" s="32" t="n"/>
      <c r="G914" s="33"/>
      <c r="H914" s="33" t="n"/>
      <c r="I914" s="33" t="n"/>
      <c r="J914" s="33">
        <f>IF(I914="", "", IF(OR(ISTEXT(I914),ISTEXT($F914)),"",I914*$F914))</f>
        <v/>
      </c>
      <c r="K914" s="33" t="n"/>
      <c r="L914" s="33">
        <f>IF(K914="", "", IF(OR(ISTEXT(K914),ISTEXT($F914)),"",K914*$F914))</f>
        <v/>
      </c>
      <c r="M914" s="30"/>
    </row>
    <row r="915" ht="13.35" customHeight="1" s="162">
      <c r="B915" s="42" t="n"/>
      <c r="C915" s="231" t="inlineStr">
        <is>
          <t>Total</t>
        </is>
      </c>
      <c r="D915" s="159" t="n"/>
      <c r="E915" s="42" t="n"/>
      <c r="F915" s="42" t="n"/>
      <c r="G915" s="43" t="n"/>
      <c r="H915" s="43"/>
      <c r="I915" s="43" t="n"/>
      <c r="J915" s="43">
        <f>IF(SUM(J911:J914)=0,"",SUM(J911:J914))</f>
        <v/>
      </c>
      <c r="K915" s="43" t="n"/>
      <c r="L915" s="43">
        <f>IF(SUM(L911:L914)=0,"",SUM(L911:L914))</f>
        <v/>
      </c>
      <c r="M915" s="35"/>
    </row>
    <row r="916" ht="13.35" customHeight="1" s="162"/>
    <row r="917" ht="13.35" customHeight="1" s="162">
      <c r="B917" s="188" t="inlineStr">
        <is>
          <t>Airflow Basis for Total Airflow (page 1)</t>
        </is>
      </c>
      <c r="C917" s="174" t="n"/>
      <c r="D917" s="174" t="n"/>
      <c r="E917" s="174" t="n"/>
      <c r="F917" s="174" t="n"/>
      <c r="G917" s="174" t="n"/>
      <c r="H917" s="174" t="n"/>
      <c r="I917" s="174" t="n"/>
      <c r="J917" s="174" t="n"/>
      <c r="K917" s="174" t="n"/>
      <c r="L917" s="174" t="n"/>
      <c r="M917" s="173" t="n"/>
    </row>
    <row r="918" ht="13.35" customHeight="1" s="162">
      <c r="B918" s="460" t="inlineStr">
        <is>
          <t>Method used</t>
        </is>
      </c>
      <c r="C918" s="174" t="n"/>
      <c r="D918" s="173" t="n"/>
      <c r="E918" s="33" t="n"/>
      <c r="F918" s="174" t="n"/>
      <c r="G918" s="173" t="n"/>
      <c r="H918" s="460" t="inlineStr">
        <is>
          <t>Design CFM</t>
        </is>
      </c>
      <c r="I918" s="174" t="n"/>
      <c r="J918" s="173" t="n"/>
      <c r="K918" s="33" t="n"/>
      <c r="L918" s="174" t="n"/>
      <c r="M918" s="173" t="n"/>
    </row>
    <row r="919" ht="13.35" customHeight="1" s="162">
      <c r="B919" s="460" t="inlineStr">
        <is>
          <t>Method Total CFM</t>
        </is>
      </c>
      <c r="C919" s="174" t="n"/>
      <c r="D919" s="173" t="n"/>
      <c r="E919" s="33">
        <f>IF(E918="","",IF(E918="PSP",IF(K896="",E896,K896),IF(E918="Filter Grid",IF(K904="",E904,K904),IF(E918="Profile Pressure",K907,IF(E918="Intake",IF(L915="",J915,L915),"")))))</f>
        <v/>
      </c>
      <c r="F919" s="174" t="n"/>
      <c r="G919" s="173" t="n"/>
      <c r="H919" s="460" t="inlineStr">
        <is>
          <t>Remarks</t>
        </is>
      </c>
      <c r="I919" s="174" t="n"/>
      <c r="J919" s="173" t="n"/>
      <c r="K919" s="33" t="n"/>
      <c r="L919" s="174" t="n"/>
      <c r="M919" s="173" t="n"/>
    </row>
    <row r="920" ht="13.35" customHeight="1" s="162"/>
    <row r="921" ht="13.35" customHeight="1" s="162">
      <c r="B921" s="188" t="inlineStr">
        <is>
          <t>Supply Air Outlets (cont.)</t>
        </is>
      </c>
      <c r="C921" s="174" t="n"/>
      <c r="D921" s="174" t="n"/>
      <c r="E921" s="174" t="n"/>
      <c r="F921" s="173" t="n"/>
      <c r="G921" s="233" t="inlineStr">
        <is>
          <t>Design VEL</t>
        </is>
      </c>
      <c r="H921" s="194" t="inlineStr">
        <is>
          <t>Design CFM</t>
        </is>
      </c>
      <c r="I921" s="188" t="inlineStr">
        <is>
          <t>Initial</t>
        </is>
      </c>
      <c r="J921" s="173" t="n"/>
      <c r="K921" s="188" t="inlineStr">
        <is>
          <t>Final</t>
        </is>
      </c>
      <c r="L921" s="173" t="n"/>
      <c r="M921" s="188" t="inlineStr">
        <is>
          <t>%</t>
        </is>
      </c>
    </row>
    <row r="922" ht="13.35" customHeight="1" s="162">
      <c r="B922" s="153" t="inlineStr">
        <is>
          <t>No.</t>
        </is>
      </c>
      <c r="C922" s="188" t="inlineStr">
        <is>
          <t>Area Served</t>
        </is>
      </c>
      <c r="D922" s="188" t="inlineStr">
        <is>
          <t>Type</t>
        </is>
      </c>
      <c r="E922" s="188" t="inlineStr">
        <is>
          <t>Size</t>
        </is>
      </c>
      <c r="F922" s="188" t="inlineStr">
        <is>
          <t>Ak</t>
        </is>
      </c>
      <c r="G922" s="440" t="n"/>
      <c r="H922" s="440" t="n"/>
      <c r="I922" s="188" t="inlineStr">
        <is>
          <t>VEL</t>
        </is>
      </c>
      <c r="J922" s="188" t="inlineStr">
        <is>
          <t>CFM</t>
        </is>
      </c>
      <c r="K922" s="188" t="inlineStr">
        <is>
          <t>VEL</t>
        </is>
      </c>
      <c r="L922" s="188" t="inlineStr">
        <is>
          <t>CFM</t>
        </is>
      </c>
      <c r="M922" s="440" t="n"/>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IF(SUM(H923:H934)=0,"",SUM(H923:H934))</f>
        <v/>
      </c>
      <c r="I935" s="43" t="n"/>
      <c r="J935" s="43">
        <f>IF(SUM(J923:J934)=0,"",SUM(J923:J934))</f>
        <v/>
      </c>
      <c r="K935" s="43" t="n"/>
      <c r="L935" s="43">
        <f>IF(SUM(L923:L934)=0,"",SUM(L923:L934))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IF(K1022="",H985,K1022)</f>
        <v/>
      </c>
      <c r="L945" s="24">
        <f>IF(OR(E1022="",E1022="Outlets"),L985,E1023)</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sheave</t>
        </is>
      </c>
      <c r="J952" s="400" t="n"/>
      <c r="K952" s="24">
        <f>IF('{Equipment Data Entry}'!J61="","",'{Equipment Data Entry}'!J61)</f>
        <v/>
      </c>
      <c r="L952" s="21" t="inlineStr">
        <is>
          <t>Bore</t>
        </is>
      </c>
      <c r="M952" s="208"/>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pulley</t>
        </is>
      </c>
      <c r="J953" s="400" t="n"/>
      <c r="K953" s="24">
        <f>IF('{Equipment Data Entry}'!K61="","",'{Equipment Data Entry}'!K61)</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MAU</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IF(SUM(H969:H984)+SUM(H1027:H1038)=0,"",SUM(H969:H984)+SUM(H1027:H1038))</f>
        <v/>
      </c>
      <c r="I985" s="43" t="n"/>
      <c r="J985" s="43">
        <f>IF(SUM(J969:J984)+SUM(J1027:J1038)=0,"",SUM(J969:J984)+SUM(J1027:J1038))</f>
        <v/>
      </c>
      <c r="K985" s="43" t="n"/>
      <c r="L985" s="43">
        <f>IF(SUM(L969:L984)+SUM(L1027:L1038)=0,"",SUM(L969:L984)+SUM(L1027:L1038))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Initial 1-10</t>
        </is>
      </c>
      <c r="C996" s="173" t="n"/>
      <c r="D996" s="33" t="n"/>
      <c r="E996" s="33" t="n"/>
      <c r="F996" s="33" t="n"/>
      <c r="G996" s="33" t="n"/>
      <c r="H996" s="33" t="n"/>
      <c r="I996" s="33" t="n"/>
      <c r="J996" s="33" t="n"/>
      <c r="K996" s="33" t="n"/>
      <c r="L996" s="33" t="n"/>
      <c r="M996" s="33" t="n"/>
    </row>
    <row r="997" ht="13.35" customHeight="1" s="162">
      <c r="B997" s="460" t="inlineStr">
        <is>
          <t>Initial 11-20</t>
        </is>
      </c>
      <c r="C997" s="173" t="n"/>
      <c r="D997" s="33" t="n"/>
      <c r="E997" s="33" t="n"/>
      <c r="F997" s="33" t="n"/>
      <c r="G997" s="33" t="n"/>
      <c r="H997" s="33" t="n"/>
      <c r="I997" s="33" t="n"/>
      <c r="J997" s="33" t="n"/>
      <c r="K997" s="33" t="n"/>
      <c r="L997" s="33" t="n"/>
      <c r="M997" s="33" t="n"/>
    </row>
    <row r="998" ht="13.35" customHeight="1" s="162">
      <c r="B998" s="460" t="inlineStr">
        <is>
          <t>Final 1-10</t>
        </is>
      </c>
      <c r="C998" s="173" t="n"/>
      <c r="D998" s="33" t="n"/>
      <c r="E998" s="33" t="n"/>
      <c r="F998" s="33" t="n"/>
      <c r="G998" s="33" t="n"/>
      <c r="H998" s="33" t="n"/>
      <c r="I998" s="33" t="n"/>
      <c r="J998" s="33" t="n"/>
      <c r="K998" s="33" t="n"/>
      <c r="L998" s="33" t="n"/>
      <c r="M998" s="33" t="n"/>
    </row>
    <row r="999" ht="13.35" customHeight="1" s="162">
      <c r="B999" s="460" t="inlineStr">
        <is>
          <t>Final 11-20</t>
        </is>
      </c>
      <c r="C999" s="173" t="n"/>
      <c r="D999" s="33" t="n"/>
      <c r="E999" s="33" t="n"/>
      <c r="F999" s="33" t="n"/>
      <c r="G999" s="33" t="n"/>
      <c r="H999" s="33" t="n"/>
      <c r="I999" s="33" t="n"/>
      <c r="J999" s="33" t="n"/>
      <c r="K999" s="33" t="n"/>
      <c r="L999" s="33" t="n"/>
      <c r="M999" s="33" t="n"/>
    </row>
    <row r="1000" ht="13.35" customHeight="1" s="162">
      <c r="B1000" s="460" t="inlineStr">
        <is>
          <t>PSP CFM initial</t>
        </is>
      </c>
      <c r="C1000" s="174" t="n"/>
      <c r="D1000" s="173" t="n"/>
      <c r="E1000" s="33">
        <f>IF(OR(D995="",G995="",COUNT(D996:M997)=0),"",IF(OR(ISTEXT(D995),ISTEXT(G995)),"",AVERAGE(D996:M997)*(D995-2-2*N(J995))*G995*N(M995)/144))</f>
        <v/>
      </c>
      <c r="F1000" s="174" t="n"/>
      <c r="G1000" s="173" t="n"/>
      <c r="H1000" s="460" t="inlineStr">
        <is>
          <t>PSP CFM final</t>
        </is>
      </c>
      <c r="I1000" s="174" t="n"/>
      <c r="J1000" s="173" t="n"/>
      <c r="K1000" s="33">
        <f>IF(OR(D995="",G995="",COUNT(D998:M999)=0),"",IF(OR(ISTEXT(D995),ISTEXT(G995)),"",AVERAGE(D998:M999)*(D995-2-2*N(J995))*G995*N(M995)/144))</f>
        <v/>
      </c>
      <c r="L1000" s="174" t="n"/>
      <c r="M1000" s="173" t="n"/>
    </row>
    <row r="1001" ht="13.35" customHeight="1" s="162"/>
    <row r="1002" ht="13.35" customHeight="1" s="162">
      <c r="B1002" s="188" t="inlineStr">
        <is>
          <t>Supply Filter Grid (VelGrid, K 1.35): CFM = velocity × free area × K</t>
        </is>
      </c>
      <c r="C1002" s="174" t="n"/>
      <c r="D1002" s="174" t="n"/>
      <c r="E1002" s="174" t="n"/>
      <c r="F1002" s="174" t="n"/>
      <c r="G1002" s="174" t="n"/>
      <c r="H1002" s="174" t="n"/>
      <c r="I1002" s="174" t="n"/>
      <c r="J1002" s="174" t="n"/>
      <c r="K1002" s="174" t="n"/>
      <c r="L1002" s="174" t="n"/>
      <c r="M1002" s="173" t="n"/>
    </row>
    <row r="1003" ht="13.35" customHeight="1" s="162">
      <c r="B1003" s="460" t="inlineStr">
        <is>
          <t>Filter Size</t>
        </is>
      </c>
      <c r="C1003" s="33" t="n"/>
      <c r="D1003" s="33" t="n"/>
      <c r="E1003" s="33" t="n"/>
      <c r="F1003" s="33" t="n"/>
      <c r="G1003" s="33" t="n"/>
      <c r="H1003" s="33" t="n"/>
      <c r="I1003" s="33" t="n"/>
      <c r="J1003" s="33" t="n"/>
      <c r="K1003" s="33" t="n"/>
      <c r="L1003" s="33" t="n"/>
      <c r="M1003" s="33" t="n"/>
    </row>
    <row r="1004" ht="13.35" customHeight="1" s="162">
      <c r="B1004" s="460" t="inlineStr">
        <is>
          <t>Initial velocity (fpm)</t>
        </is>
      </c>
      <c r="C1004" s="33" t="n"/>
      <c r="D1004" s="33" t="n"/>
      <c r="E1004" s="33" t="n"/>
      <c r="F1004" s="33" t="n"/>
      <c r="G1004" s="33" t="n"/>
      <c r="H1004" s="33" t="n"/>
      <c r="I1004" s="33" t="n"/>
      <c r="J1004" s="33" t="n"/>
      <c r="K1004" s="33" t="n"/>
      <c r="L1004" s="33" t="n"/>
      <c r="M1004" s="33" t="n"/>
    </row>
    <row r="1005" ht="13.35" customHeight="1" s="162">
      <c r="B1005" s="460" t="inlineStr">
        <is>
          <t>Final velocity (fpm)</t>
        </is>
      </c>
      <c r="C1005" s="33" t="n"/>
      <c r="D1005" s="33" t="n"/>
      <c r="E1005" s="33" t="n"/>
      <c r="F1005" s="33" t="n"/>
      <c r="G1005" s="33" t="n"/>
      <c r="H1005" s="33" t="n"/>
      <c r="I1005" s="33" t="n"/>
      <c r="J1005" s="33" t="n"/>
      <c r="K1005" s="33" t="n"/>
      <c r="L1005" s="33" t="n"/>
      <c r="M1005" s="33" t="n"/>
    </row>
    <row r="1006" ht="13.35" customHeight="1" s="162">
      <c r="B1006" s="460" t="inlineStr">
        <is>
          <t>CFM init</t>
        </is>
      </c>
      <c r="C1006" s="33">
        <f>IF(OR(C1003="",C1004=""),"",IF(OR(ISTEXT(C1004),C1003="N/A",C1003="Not Avail.",C1003="Not Acc.",C1003="N/L"),"",C1004*IFERROR(INDEX('{Dropdowns}'!$J:$J,MATCH("Supply Filter (VelGrid)|"&amp;C1003,'{Dropdowns}'!$H:$H,0)),0)*IFERROR(INDEX('{Dropdowns}'!$K:$K,MATCH("Supply Filter (VelGrid)|"&amp;C1003,'{Dropdowns}'!$H:$H,0)),0)))</f>
        <v/>
      </c>
      <c r="D1006" s="33">
        <f>IF(OR(D1003="",D1004=""),"",IF(OR(ISTEXT(D1004),D1003="N/A",D1003="Not Avail.",D1003="Not Acc.",D1003="N/L"),"",D1004*IFERROR(INDEX('{Dropdowns}'!$J:$J,MATCH("Supply Filter (VelGrid)|"&amp;D1003,'{Dropdowns}'!$H:$H,0)),0)*IFERROR(INDEX('{Dropdowns}'!$K:$K,MATCH("Supply Filter (VelGrid)|"&amp;D1003,'{Dropdowns}'!$H:$H,0)),0)))</f>
        <v/>
      </c>
      <c r="E1006" s="33">
        <f>IF(OR(E1003="",E1004=""),"",IF(OR(ISTEXT(E1004),E1003="N/A",E1003="Not Avail.",E1003="Not Acc.",E1003="N/L"),"",E1004*IFERROR(INDEX('{Dropdowns}'!$J:$J,MATCH("Supply Filter (VelGrid)|"&amp;E1003,'{Dropdowns}'!$H:$H,0)),0)*IFERROR(INDEX('{Dropdowns}'!$K:$K,MATCH("Supply Filter (VelGrid)|"&amp;E1003,'{Dropdowns}'!$H:$H,0)),0)))</f>
        <v/>
      </c>
      <c r="F1006" s="33">
        <f>IF(OR(F1003="",F1004=""),"",IF(OR(ISTEXT(F1004),F1003="N/A",F1003="Not Avail.",F1003="Not Acc.",F1003="N/L"),"",F1004*IFERROR(INDEX('{Dropdowns}'!$J:$J,MATCH("Supply Filter (VelGrid)|"&amp;F1003,'{Dropdowns}'!$H:$H,0)),0)*IFERROR(INDEX('{Dropdowns}'!$K:$K,MATCH("Supply Filter (VelGrid)|"&amp;F1003,'{Dropdowns}'!$H:$H,0)),0)))</f>
        <v/>
      </c>
      <c r="G1006" s="33">
        <f>IF(OR(G1003="",G1004=""),"",IF(OR(ISTEXT(G1004),G1003="N/A",G1003="Not Avail.",G1003="Not Acc.",G1003="N/L"),"",G1004*IFERROR(INDEX('{Dropdowns}'!$J:$J,MATCH("Supply Filter (VelGrid)|"&amp;G1003,'{Dropdowns}'!$H:$H,0)),0)*IFERROR(INDEX('{Dropdowns}'!$K:$K,MATCH("Supply Filter (VelGrid)|"&amp;G1003,'{Dropdowns}'!$H:$H,0)),0)))</f>
        <v/>
      </c>
      <c r="H1006" s="33">
        <f>IF(OR(H1003="",H1004=""),"",IF(OR(ISTEXT(H1004),H1003="N/A",H1003="Not Avail.",H1003="Not Acc.",H1003="N/L"),"",H1004*IFERROR(INDEX('{Dropdowns}'!$J:$J,MATCH("Supply Filter (VelGrid)|"&amp;H1003,'{Dropdowns}'!$H:$H,0)),0)*IFERROR(INDEX('{Dropdowns}'!$K:$K,MATCH("Supply Filter (VelGrid)|"&amp;H1003,'{Dropdowns}'!$H:$H,0)),0)))</f>
        <v/>
      </c>
      <c r="I1006" s="33">
        <f>IF(OR(I1003="",I1004=""),"",IF(OR(ISTEXT(I1004),I1003="N/A",I1003="Not Avail.",I1003="Not Acc.",I1003="N/L"),"",I1004*IFERROR(INDEX('{Dropdowns}'!$J:$J,MATCH("Supply Filter (VelGrid)|"&amp;I1003,'{Dropdowns}'!$H:$H,0)),0)*IFERROR(INDEX('{Dropdowns}'!$K:$K,MATCH("Supply Filter (VelGrid)|"&amp;I1003,'{Dropdowns}'!$H:$H,0)),0)))</f>
        <v/>
      </c>
      <c r="J1006" s="33">
        <f>IF(OR(J1003="",J1004=""),"",IF(OR(ISTEXT(J1004),J1003="N/A",J1003="Not Avail.",J1003="Not Acc.",J1003="N/L"),"",J1004*IFERROR(INDEX('{Dropdowns}'!$J:$J,MATCH("Supply Filter (VelGrid)|"&amp;J1003,'{Dropdowns}'!$H:$H,0)),0)*IFERROR(INDEX('{Dropdowns}'!$K:$K,MATCH("Supply Filter (VelGrid)|"&amp;J1003,'{Dropdowns}'!$H:$H,0)),0)))</f>
        <v/>
      </c>
      <c r="K1006" s="33">
        <f>IF(OR(K1003="",K1004=""),"",IF(OR(ISTEXT(K1004),K1003="N/A",K1003="Not Avail.",K1003="Not Acc.",K1003="N/L"),"",K1004*IFERROR(INDEX('{Dropdowns}'!$J:$J,MATCH("Supply Filter (VelGrid)|"&amp;K1003,'{Dropdowns}'!$H:$H,0)),0)*IFERROR(INDEX('{Dropdowns}'!$K:$K,MATCH("Supply Filter (VelGrid)|"&amp;K1003,'{Dropdowns}'!$H:$H,0)),0)))</f>
        <v/>
      </c>
      <c r="L1006" s="33">
        <f>IF(OR(L1003="",L1004=""),"",IF(OR(ISTEXT(L1004),L1003="N/A",L1003="Not Avail.",L1003="Not Acc.",L1003="N/L"),"",L1004*IFERROR(INDEX('{Dropdowns}'!$J:$J,MATCH("Supply Filter (VelGrid)|"&amp;L1003,'{Dropdowns}'!$H:$H,0)),0)*IFERROR(INDEX('{Dropdowns}'!$K:$K,MATCH("Supply Filter (VelGrid)|"&amp;L1003,'{Dropdowns}'!$H:$H,0)),0)))</f>
        <v/>
      </c>
      <c r="M1006" s="33">
        <f>IF(OR(M1003="",M1004=""),"",IF(OR(ISTEXT(M1004),M1003="N/A",M1003="Not Avail.",M1003="Not Acc.",M1003="N/L"),"",M1004*IFERROR(INDEX('{Dropdowns}'!$J:$J,MATCH("Supply Filter (VelGrid)|"&amp;M1003,'{Dropdowns}'!$H:$H,0)),0)*IFERROR(INDEX('{Dropdowns}'!$K:$K,MATCH("Supply Filter (VelGrid)|"&amp;M1003,'{Dropdowns}'!$H:$H,0)),0)))</f>
        <v/>
      </c>
    </row>
    <row r="1007" ht="13.35" customHeight="1" s="162">
      <c r="B1007" s="460" t="inlineStr">
        <is>
          <t>CFM fin.</t>
        </is>
      </c>
      <c r="C1007" s="33">
        <f>IF(OR(C1003="",C1005=""),"",IF(OR(ISTEXT(C1005),C1003="N/A",C1003="Not Avail.",C1003="Not Acc.",C1003="N/L"),"",C1005*IFERROR(INDEX('{Dropdowns}'!$J:$J,MATCH("Supply Filter (VelGrid)|"&amp;C1003,'{Dropdowns}'!$H:$H,0)),0)*IFERROR(INDEX('{Dropdowns}'!$K:$K,MATCH("Supply Filter (VelGrid)|"&amp;C1003,'{Dropdowns}'!$H:$H,0)),0)))</f>
        <v/>
      </c>
      <c r="D1007" s="33">
        <f>IF(OR(D1003="",D1005=""),"",IF(OR(ISTEXT(D1005),D1003="N/A",D1003="Not Avail.",D1003="Not Acc.",D1003="N/L"),"",D1005*IFERROR(INDEX('{Dropdowns}'!$J:$J,MATCH("Supply Filter (VelGrid)|"&amp;D1003,'{Dropdowns}'!$H:$H,0)),0)*IFERROR(INDEX('{Dropdowns}'!$K:$K,MATCH("Supply Filter (VelGrid)|"&amp;D1003,'{Dropdowns}'!$H:$H,0)),0)))</f>
        <v/>
      </c>
      <c r="E1007" s="33">
        <f>IF(OR(E1003="",E1005=""),"",IF(OR(ISTEXT(E1005),E1003="N/A",E1003="Not Avail.",E1003="Not Acc.",E1003="N/L"),"",E1005*IFERROR(INDEX('{Dropdowns}'!$J:$J,MATCH("Supply Filter (VelGrid)|"&amp;E1003,'{Dropdowns}'!$H:$H,0)),0)*IFERROR(INDEX('{Dropdowns}'!$K:$K,MATCH("Supply Filter (VelGrid)|"&amp;E1003,'{Dropdowns}'!$H:$H,0)),0)))</f>
        <v/>
      </c>
      <c r="F1007" s="33">
        <f>IF(OR(F1003="",F1005=""),"",IF(OR(ISTEXT(F1005),F1003="N/A",F1003="Not Avail.",F1003="Not Acc.",F1003="N/L"),"",F1005*IFERROR(INDEX('{Dropdowns}'!$J:$J,MATCH("Supply Filter (VelGrid)|"&amp;F1003,'{Dropdowns}'!$H:$H,0)),0)*IFERROR(INDEX('{Dropdowns}'!$K:$K,MATCH("Supply Filter (VelGrid)|"&amp;F1003,'{Dropdowns}'!$H:$H,0)),0)))</f>
        <v/>
      </c>
      <c r="G1007" s="33">
        <f>IF(OR(G1003="",G1005=""),"",IF(OR(ISTEXT(G1005),G1003="N/A",G1003="Not Avail.",G1003="Not Acc.",G1003="N/L"),"",G1005*IFERROR(INDEX('{Dropdowns}'!$J:$J,MATCH("Supply Filter (VelGrid)|"&amp;G1003,'{Dropdowns}'!$H:$H,0)),0)*IFERROR(INDEX('{Dropdowns}'!$K:$K,MATCH("Supply Filter (VelGrid)|"&amp;G1003,'{Dropdowns}'!$H:$H,0)),0)))</f>
        <v/>
      </c>
      <c r="H1007" s="33">
        <f>IF(OR(H1003="",H1005=""),"",IF(OR(ISTEXT(H1005),H1003="N/A",H1003="Not Avail.",H1003="Not Acc.",H1003="N/L"),"",H1005*IFERROR(INDEX('{Dropdowns}'!$J:$J,MATCH("Supply Filter (VelGrid)|"&amp;H1003,'{Dropdowns}'!$H:$H,0)),0)*IFERROR(INDEX('{Dropdowns}'!$K:$K,MATCH("Supply Filter (VelGrid)|"&amp;H1003,'{Dropdowns}'!$H:$H,0)),0)))</f>
        <v/>
      </c>
      <c r="I1007" s="33">
        <f>IF(OR(I1003="",I1005=""),"",IF(OR(ISTEXT(I1005),I1003="N/A",I1003="Not Avail.",I1003="Not Acc.",I1003="N/L"),"",I1005*IFERROR(INDEX('{Dropdowns}'!$J:$J,MATCH("Supply Filter (VelGrid)|"&amp;I1003,'{Dropdowns}'!$H:$H,0)),0)*IFERROR(INDEX('{Dropdowns}'!$K:$K,MATCH("Supply Filter (VelGrid)|"&amp;I1003,'{Dropdowns}'!$H:$H,0)),0)))</f>
        <v/>
      </c>
      <c r="J1007" s="33">
        <f>IF(OR(J1003="",J1005=""),"",IF(OR(ISTEXT(J1005),J1003="N/A",J1003="Not Avail.",J1003="Not Acc.",J1003="N/L"),"",J1005*IFERROR(INDEX('{Dropdowns}'!$J:$J,MATCH("Supply Filter (VelGrid)|"&amp;J1003,'{Dropdowns}'!$H:$H,0)),0)*IFERROR(INDEX('{Dropdowns}'!$K:$K,MATCH("Supply Filter (VelGrid)|"&amp;J1003,'{Dropdowns}'!$H:$H,0)),0)))</f>
        <v/>
      </c>
      <c r="K1007" s="33">
        <f>IF(OR(K1003="",K1005=""),"",IF(OR(ISTEXT(K1005),K1003="N/A",K1003="Not Avail.",K1003="Not Acc.",K1003="N/L"),"",K1005*IFERROR(INDEX('{Dropdowns}'!$J:$J,MATCH("Supply Filter (VelGrid)|"&amp;K1003,'{Dropdowns}'!$H:$H,0)),0)*IFERROR(INDEX('{Dropdowns}'!$K:$K,MATCH("Supply Filter (VelGrid)|"&amp;K1003,'{Dropdowns}'!$H:$H,0)),0)))</f>
        <v/>
      </c>
      <c r="L1007" s="33">
        <f>IF(OR(L1003="",L1005=""),"",IF(OR(ISTEXT(L1005),L1003="N/A",L1003="Not Avail.",L1003="Not Acc.",L1003="N/L"),"",L1005*IFERROR(INDEX('{Dropdowns}'!$J:$J,MATCH("Supply Filter (VelGrid)|"&amp;L1003,'{Dropdowns}'!$H:$H,0)),0)*IFERROR(INDEX('{Dropdowns}'!$K:$K,MATCH("Supply Filter (VelGrid)|"&amp;L1003,'{Dropdowns}'!$H:$H,0)),0)))</f>
        <v/>
      </c>
      <c r="M1007" s="33">
        <f>IF(OR(M1003="",M1005=""),"",IF(OR(ISTEXT(M1005),M1003="N/A",M1003="Not Avail.",M1003="Not Acc.",M1003="N/L"),"",M1005*IFERROR(INDEX('{Dropdowns}'!$J:$J,MATCH("Supply Filter (VelGrid)|"&amp;M1003,'{Dropdowns}'!$H:$H,0)),0)*IFERROR(INDEX('{Dropdowns}'!$K:$K,MATCH("Supply Filter (VelGrid)|"&amp;M1003,'{Dropdowns}'!$H:$H,0)),0)))</f>
        <v/>
      </c>
    </row>
    <row r="1008" ht="13.35" customHeight="1" s="162">
      <c r="B1008" s="460" t="inlineStr">
        <is>
          <t>Total CFM initial</t>
        </is>
      </c>
      <c r="C1008" s="174" t="n"/>
      <c r="D1008" s="173" t="n"/>
      <c r="E1008" s="33">
        <f>IF(SUM(C1006:M1006)=0,"",SUM(C1006:M1006))</f>
        <v/>
      </c>
      <c r="F1008" s="174" t="n"/>
      <c r="G1008" s="173" t="n"/>
      <c r="H1008" s="460" t="inlineStr">
        <is>
          <t>Total CFM final</t>
        </is>
      </c>
      <c r="I1008" s="174" t="n"/>
      <c r="J1008" s="173" t="n"/>
      <c r="K1008" s="33">
        <f>IF(SUM(C1007:M1007)=0,"",SUM(C1007:M1007))</f>
        <v/>
      </c>
      <c r="L1008" s="174" t="n"/>
      <c r="M1008" s="173" t="n"/>
    </row>
    <row r="1009" ht="13.35" customHeight="1" s="162"/>
    <row r="1010" ht="13.35" customHeight="1" s="162">
      <c r="B1010" s="188" t="inlineStr">
        <is>
          <t>Direct-Fired Burner Profile Pressure → Supply CFM (Evergreen table)</t>
        </is>
      </c>
      <c r="C1010" s="174" t="n"/>
      <c r="D1010" s="174" t="n"/>
      <c r="E1010" s="174" t="n"/>
      <c r="F1010" s="174" t="n"/>
      <c r="G1010" s="174" t="n"/>
      <c r="H1010" s="174" t="n"/>
      <c r="I1010" s="174" t="n"/>
      <c r="J1010" s="174" t="n"/>
      <c r="K1010" s="174" t="n"/>
      <c r="L1010" s="174" t="n"/>
      <c r="M1010" s="173" t="n"/>
    </row>
    <row r="1011" ht="13.35" customHeight="1" s="162">
      <c r="B1011" s="460" t="inlineStr">
        <is>
          <t>Housing (1-5)</t>
        </is>
      </c>
      <c r="C1011" s="173" t="n"/>
      <c r="D1011" s="33" t="n"/>
      <c r="E1011" s="460" t="inlineStr">
        <is>
          <t>Profile P (in wg)</t>
        </is>
      </c>
      <c r="F1011" s="174" t="n"/>
      <c r="G1011" s="173" t="n"/>
      <c r="H1011" s="32" t="n"/>
      <c r="I1011" s="460" t="inlineStr">
        <is>
          <t>Derived CFM</t>
        </is>
      </c>
      <c r="J1011" s="173" t="n"/>
      <c r="K1011" s="33">
        <f>IF(OR(D1011="",H1011=""),"",IF(ISTEXT(H1011),"",IF(H1011&lt;0.15,"Pressure too low",IF(H1011&gt;0.65,"Pressure too high",IF(ISTEXT(D1011),"",INDEX('{Dropdowns}'!$V$2:$Z$12,MATCH(H1011,'{Dropdowns}'!$U$2:$U$12,1),D1011)+(H1011-INDEX('{Dropdowns}'!$U$2:$U$12,MATCH(H1011,'{Dropdowns}'!$U$2:$U$12,1)))*(INDEX('{Dropdowns}'!$V$2:$Z$12,MIN(MATCH(H1011,'{Dropdowns}'!$U$2:$U$12,1)+1,11),D1011)-INDEX('{Dropdowns}'!$V$2:$Z$12,MATCH(H1011,'{Dropdowns}'!$U$2:$U$12,1),D1011))/0.05)))))</f>
        <v/>
      </c>
      <c r="L1011" s="174" t="n"/>
      <c r="M1011" s="173" t="n"/>
    </row>
    <row r="1012" ht="13.35" customHeight="1" s="162"/>
    <row r="1013" ht="13.35" customHeight="1" s="162">
      <c r="B1013" s="188" t="inlineStr">
        <is>
          <t>Intake Screens: CFM = VEL × Ak</t>
        </is>
      </c>
      <c r="C1013" s="174" t="n"/>
      <c r="D1013" s="174" t="n"/>
      <c r="E1013" s="174" t="n"/>
      <c r="F1013" s="173" t="n"/>
      <c r="G1013" s="233" t="inlineStr">
        <is>
          <t/>
        </is>
      </c>
      <c r="H1013" s="194" t="inlineStr">
        <is>
          <t/>
        </is>
      </c>
      <c r="I1013" s="188" t="inlineStr">
        <is>
          <t>Initial</t>
        </is>
      </c>
      <c r="J1013" s="173" t="n"/>
      <c r="K1013" s="188" t="inlineStr">
        <is>
          <t>Final</t>
        </is>
      </c>
      <c r="L1013" s="173" t="n"/>
      <c r="M1013" s="188" t="inlineStr">
        <is>
          <t/>
        </is>
      </c>
    </row>
    <row r="1014" ht="13.35" customHeight="1" s="162">
      <c r="B1014" s="153" t="inlineStr">
        <is>
          <t>No.</t>
        </is>
      </c>
      <c r="C1014" s="188" t="inlineStr">
        <is>
          <t>Size</t>
        </is>
      </c>
      <c r="D1014" s="188"/>
      <c r="E1014" s="188"/>
      <c r="F1014" s="188" t="inlineStr">
        <is>
          <t>Ak</t>
        </is>
      </c>
      <c r="G1014" s="440" t="n"/>
      <c r="H1014" s="440" t="n"/>
      <c r="I1014" s="188" t="inlineStr">
        <is>
          <t>VEL</t>
        </is>
      </c>
      <c r="J1014" s="188" t="inlineStr">
        <is>
          <t>CFM</t>
        </is>
      </c>
      <c r="K1014" s="188" t="inlineStr">
        <is>
          <t>VEL</t>
        </is>
      </c>
      <c r="L1014" s="188" t="inlineStr">
        <is>
          <t>CFM</t>
        </is>
      </c>
      <c r="M1014" s="440" t="n"/>
    </row>
    <row r="1015" ht="13.35" customHeight="1" s="162">
      <c r="B1015" s="307" t="n"/>
      <c r="C1015" s="307" t="n"/>
      <c r="D1015" s="307"/>
      <c r="E1015" s="307" t="n"/>
      <c r="F1015" s="32" t="n"/>
      <c r="G1015" s="33"/>
      <c r="H1015" s="33" t="n"/>
      <c r="I1015" s="33" t="n"/>
      <c r="J1015" s="33">
        <f>IF(I1015="", "", IF(OR(ISTEXT(I1015),ISTEXT($F1015)),"",I1015*$F1015))</f>
        <v/>
      </c>
      <c r="K1015" s="33" t="n"/>
      <c r="L1015" s="33">
        <f>IF(K1015="", "", IF(OR(ISTEXT(K1015),ISTEXT($F1015)),"",K1015*$F1015))</f>
        <v/>
      </c>
      <c r="M1015" s="30"/>
    </row>
    <row r="1016" ht="13.35" customHeight="1" s="162">
      <c r="B1016" s="307" t="n"/>
      <c r="C1016" s="307" t="n"/>
      <c r="D1016" s="307"/>
      <c r="E1016" s="307" t="n"/>
      <c r="F1016" s="32" t="n"/>
      <c r="G1016" s="33"/>
      <c r="H1016" s="33" t="n"/>
      <c r="I1016" s="33" t="n"/>
      <c r="J1016" s="33">
        <f>IF(I1016="", "", IF(OR(ISTEXT(I1016),ISTEXT($F1016)),"",I1016*$F1016))</f>
        <v/>
      </c>
      <c r="K1016" s="33" t="n"/>
      <c r="L1016" s="33">
        <f>IF(K1016="", "", IF(OR(ISTEXT(K1016),ISTEXT($F1016)),"",K1016*$F1016))</f>
        <v/>
      </c>
      <c r="M1016" s="30"/>
    </row>
    <row r="1017" ht="13.35" customHeight="1" s="162">
      <c r="B1017" s="307" t="n"/>
      <c r="C1017" s="307" t="n"/>
      <c r="D1017" s="307"/>
      <c r="E1017" s="307" t="n"/>
      <c r="F1017" s="32" t="n"/>
      <c r="G1017" s="33"/>
      <c r="H1017" s="33" t="n"/>
      <c r="I1017" s="33" t="n"/>
      <c r="J1017" s="33">
        <f>IF(I1017="", "", IF(OR(ISTEXT(I1017),ISTEXT($F1017)),"",I1017*$F1017))</f>
        <v/>
      </c>
      <c r="K1017" s="33" t="n"/>
      <c r="L1017" s="33">
        <f>IF(K1017="", "", IF(OR(ISTEXT(K1017),ISTEXT($F1017)),"",K1017*$F1017))</f>
        <v/>
      </c>
      <c r="M1017" s="30"/>
    </row>
    <row r="1018" ht="13.35" customHeight="1" s="162">
      <c r="B1018" s="307" t="n"/>
      <c r="C1018" s="307" t="n"/>
      <c r="D1018" s="307"/>
      <c r="E1018" s="307" t="n"/>
      <c r="F1018" s="32" t="n"/>
      <c r="G1018" s="33"/>
      <c r="H1018" s="33" t="n"/>
      <c r="I1018" s="33" t="n"/>
      <c r="J1018" s="33">
        <f>IF(I1018="", "", IF(OR(ISTEXT(I1018),ISTEXT($F1018)),"",I1018*$F1018))</f>
        <v/>
      </c>
      <c r="K1018" s="33" t="n"/>
      <c r="L1018" s="33">
        <f>IF(K1018="", "", IF(OR(ISTEXT(K1018),ISTEXT($F1018)),"",K1018*$F1018))</f>
        <v/>
      </c>
      <c r="M1018" s="30"/>
    </row>
    <row r="1019" ht="13.35" customHeight="1" s="162">
      <c r="B1019" s="42" t="n"/>
      <c r="C1019" s="231" t="inlineStr">
        <is>
          <t>Total</t>
        </is>
      </c>
      <c r="D1019" s="159" t="n"/>
      <c r="E1019" s="42" t="n"/>
      <c r="F1019" s="42" t="n"/>
      <c r="G1019" s="43" t="n"/>
      <c r="H1019" s="43"/>
      <c r="I1019" s="43" t="n"/>
      <c r="J1019" s="43">
        <f>IF(SUM(J1015:J1018)=0,"",SUM(J1015:J1018))</f>
        <v/>
      </c>
      <c r="K1019" s="43" t="n"/>
      <c r="L1019" s="43">
        <f>IF(SUM(L1015:L1018)=0,"",SUM(L1015:L1018))</f>
        <v/>
      </c>
      <c r="M1019" s="35"/>
    </row>
    <row r="1020" ht="13.35" customHeight="1" s="162"/>
    <row r="1021" ht="13.35" customHeight="1" s="162">
      <c r="B1021" s="188" t="inlineStr">
        <is>
          <t>Airflow Basis for Total Airflow (page 1)</t>
        </is>
      </c>
      <c r="C1021" s="174" t="n"/>
      <c r="D1021" s="174" t="n"/>
      <c r="E1021" s="174" t="n"/>
      <c r="F1021" s="174" t="n"/>
      <c r="G1021" s="174" t="n"/>
      <c r="H1021" s="174" t="n"/>
      <c r="I1021" s="174" t="n"/>
      <c r="J1021" s="174" t="n"/>
      <c r="K1021" s="174" t="n"/>
      <c r="L1021" s="174" t="n"/>
      <c r="M1021" s="173" t="n"/>
    </row>
    <row r="1022" ht="13.35" customHeight="1" s="162">
      <c r="B1022" s="460" t="inlineStr">
        <is>
          <t>Method used</t>
        </is>
      </c>
      <c r="C1022" s="174" t="n"/>
      <c r="D1022" s="173" t="n"/>
      <c r="E1022" s="33" t="n"/>
      <c r="F1022" s="174" t="n"/>
      <c r="G1022" s="173" t="n"/>
      <c r="H1022" s="460" t="inlineStr">
        <is>
          <t>Design CFM</t>
        </is>
      </c>
      <c r="I1022" s="174" t="n"/>
      <c r="J1022" s="173" t="n"/>
      <c r="K1022" s="33" t="n"/>
      <c r="L1022" s="174" t="n"/>
      <c r="M1022" s="173" t="n"/>
    </row>
    <row r="1023" ht="13.35" customHeight="1" s="162">
      <c r="B1023" s="460" t="inlineStr">
        <is>
          <t>Method Total CFM</t>
        </is>
      </c>
      <c r="C1023" s="174" t="n"/>
      <c r="D1023" s="173" t="n"/>
      <c r="E1023" s="33">
        <f>IF(E1022="","",IF(E1022="PSP",IF(K1000="",E1000,K1000),IF(E1022="Filter Grid",IF(K1008="",E1008,K1008),IF(E1022="Profile Pressure",K1011,IF(E1022="Intake",IF(L1019="",J1019,L1019),"")))))</f>
        <v/>
      </c>
      <c r="F1023" s="174" t="n"/>
      <c r="G1023" s="173" t="n"/>
      <c r="H1023" s="460" t="inlineStr">
        <is>
          <t>Remarks</t>
        </is>
      </c>
      <c r="I1023" s="174" t="n"/>
      <c r="J1023" s="173" t="n"/>
      <c r="K1023" s="33" t="n"/>
      <c r="L1023" s="174" t="n"/>
      <c r="M1023" s="173" t="n"/>
    </row>
    <row r="1024" ht="13.35" customHeight="1" s="162"/>
    <row r="1025" ht="13.35" customHeight="1" s="162">
      <c r="B1025" s="188" t="inlineStr">
        <is>
          <t>Supply Air Outlets (cont.)</t>
        </is>
      </c>
      <c r="C1025" s="174" t="n"/>
      <c r="D1025" s="174" t="n"/>
      <c r="E1025" s="174" t="n"/>
      <c r="F1025" s="173" t="n"/>
      <c r="G1025" s="233" t="inlineStr">
        <is>
          <t>Design VEL</t>
        </is>
      </c>
      <c r="H1025" s="194" t="inlineStr">
        <is>
          <t>Design CFM</t>
        </is>
      </c>
      <c r="I1025" s="188" t="inlineStr">
        <is>
          <t>Initial</t>
        </is>
      </c>
      <c r="J1025" s="173" t="n"/>
      <c r="K1025" s="188" t="inlineStr">
        <is>
          <t>Final</t>
        </is>
      </c>
      <c r="L1025" s="173" t="n"/>
      <c r="M1025" s="188" t="inlineStr">
        <is>
          <t>%</t>
        </is>
      </c>
    </row>
    <row r="1026" ht="13.35" customHeight="1" s="162">
      <c r="B1026" s="153" t="inlineStr">
        <is>
          <t>No.</t>
        </is>
      </c>
      <c r="C1026" s="188" t="inlineStr">
        <is>
          <t>Area Served</t>
        </is>
      </c>
      <c r="D1026" s="188" t="inlineStr">
        <is>
          <t>Type</t>
        </is>
      </c>
      <c r="E1026" s="188" t="inlineStr">
        <is>
          <t>Size</t>
        </is>
      </c>
      <c r="F1026" s="188" t="inlineStr">
        <is>
          <t>Ak</t>
        </is>
      </c>
      <c r="G1026" s="440" t="n"/>
      <c r="H1026" s="440" t="n"/>
      <c r="I1026" s="188" t="inlineStr">
        <is>
          <t>VEL</t>
        </is>
      </c>
      <c r="J1026" s="188" t="inlineStr">
        <is>
          <t>CFM</t>
        </is>
      </c>
      <c r="K1026" s="188" t="inlineStr">
        <is>
          <t>VEL</t>
        </is>
      </c>
      <c r="L1026" s="188" t="inlineStr">
        <is>
          <t>CFM</t>
        </is>
      </c>
      <c r="M1026" s="440" t="n"/>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IF(SUM(H1027:H1038)=0,"",SUM(H1027:H1038))</f>
        <v/>
      </c>
      <c r="I1039" s="43" t="n"/>
      <c r="J1039" s="43">
        <f>IF(SUM(J1027:J1038)=0,"",SUM(J1027:J1038))</f>
        <v/>
      </c>
      <c r="K1039" s="43" t="n"/>
      <c r="L1039" s="43">
        <f>IF(SUM(L1027:L1038)=0,"",SUM(L1027:L1038))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258">
    <mergeCell ref="I531:J531"/>
    <mergeCell ref="G524:H525"/>
    <mergeCell ref="F442:M442"/>
    <mergeCell ref="D633:G633"/>
    <mergeCell ref="B675:C675"/>
    <mergeCell ref="L430:M430"/>
    <mergeCell ref="B53:M53"/>
    <mergeCell ref="D424:G424"/>
    <mergeCell ref="B12:C12"/>
    <mergeCell ref="I4:M5"/>
    <mergeCell ref="I368:M369"/>
    <mergeCell ref="B108:C109"/>
    <mergeCell ref="B739:C739"/>
    <mergeCell ref="B551:F551"/>
    <mergeCell ref="I134:M134"/>
    <mergeCell ref="B962:C962"/>
    <mergeCell ref="B368:C369"/>
    <mergeCell ref="B833:C833"/>
    <mergeCell ref="G836:H837"/>
    <mergeCell ref="I956:J956"/>
    <mergeCell ref="B363:C363"/>
    <mergeCell ref="I633:J633"/>
    <mergeCell ref="F130:M130"/>
    <mergeCell ref="D946:G946"/>
    <mergeCell ref="L331:M331"/>
    <mergeCell ref="F546:M546"/>
    <mergeCell ref="D112:G112"/>
    <mergeCell ref="B135:F135"/>
    <mergeCell ref="I784:M785"/>
    <mergeCell ref="B210:M210"/>
    <mergeCell ref="D944:G944"/>
    <mergeCell ref="K863:L863"/>
    <mergeCell ref="B14:G14"/>
    <mergeCell ref="D114:G114"/>
    <mergeCell ref="I535:L535"/>
    <mergeCell ref="D650:E650"/>
    <mergeCell ref="B655:F655"/>
    <mergeCell ref="B223:C223"/>
    <mergeCell ref="B220:C220"/>
    <mergeCell ref="B521:C521"/>
    <mergeCell ref="B736:C736"/>
    <mergeCell ref="B2:C2"/>
    <mergeCell ref="B534:G534"/>
    <mergeCell ref="B779:C779"/>
    <mergeCell ref="I946:J946"/>
    <mergeCell ref="I125:J125"/>
    <mergeCell ref="B431:C431"/>
    <mergeCell ref="B729:C729"/>
    <mergeCell ref="B529:C529"/>
    <mergeCell ref="I112:J112"/>
    <mergeCell ref="B956:D956"/>
    <mergeCell ref="I646:J646"/>
    <mergeCell ref="I944:J944"/>
    <mergeCell ref="D743:G743"/>
    <mergeCell ref="I127:J127"/>
    <mergeCell ref="J757:L757"/>
    <mergeCell ref="I114:J114"/>
    <mergeCell ref="C415:D415"/>
    <mergeCell ref="D425:G425"/>
    <mergeCell ref="I7:L7"/>
    <mergeCell ref="D11:G11"/>
    <mergeCell ref="C623:D623"/>
    <mergeCell ref="D636:G636"/>
    <mergeCell ref="F653:H653"/>
    <mergeCell ref="D738:G738"/>
    <mergeCell ref="C777:D777"/>
    <mergeCell ref="B434:C434"/>
    <mergeCell ref="D427:G427"/>
    <mergeCell ref="I222:K222"/>
    <mergeCell ref="B15:C15"/>
    <mergeCell ref="F338:M338"/>
    <mergeCell ref="B313:C313"/>
    <mergeCell ref="D524:F525"/>
    <mergeCell ref="B841:C841"/>
    <mergeCell ref="E18:F18"/>
    <mergeCell ref="I9:J9"/>
    <mergeCell ref="D363:M363"/>
    <mergeCell ref="I851:K851"/>
    <mergeCell ref="B748:D748"/>
    <mergeCell ref="B442:C442"/>
    <mergeCell ref="B950:G950"/>
    <mergeCell ref="I438:J438"/>
    <mergeCell ref="D442:E442"/>
    <mergeCell ref="B990:M990"/>
    <mergeCell ref="B842:C842"/>
    <mergeCell ref="I11:J11"/>
    <mergeCell ref="M551:M552"/>
    <mergeCell ref="H31:H32"/>
    <mergeCell ref="D322:G322"/>
    <mergeCell ref="I738:J738"/>
    <mergeCell ref="D836:F837"/>
    <mergeCell ref="B839:G839"/>
    <mergeCell ref="I123:K123"/>
    <mergeCell ref="I423:L423"/>
    <mergeCell ref="B260:M260"/>
    <mergeCell ref="K31:L31"/>
    <mergeCell ref="C311:D311"/>
    <mergeCell ref="D316:F317"/>
    <mergeCell ref="F341:H341"/>
    <mergeCell ref="D217:G217"/>
    <mergeCell ref="F549:H549"/>
    <mergeCell ref="K239:L239"/>
    <mergeCell ref="D155:M155"/>
    <mergeCell ref="B742:G742"/>
    <mergeCell ref="B234:C234"/>
    <mergeCell ref="L123:M123"/>
    <mergeCell ref="D428:G428"/>
    <mergeCell ref="B737:C737"/>
    <mergeCell ref="B264:C265"/>
    <mergeCell ref="L742:M742"/>
    <mergeCell ref="M343:M344"/>
    <mergeCell ref="G160:H161"/>
    <mergeCell ref="J2:K2"/>
    <mergeCell ref="I647:J647"/>
    <mergeCell ref="D628:F629"/>
    <mergeCell ref="L950:M950"/>
    <mergeCell ref="I426:J426"/>
    <mergeCell ref="B631:G631"/>
    <mergeCell ref="B965:D965"/>
    <mergeCell ref="C49:D49"/>
    <mergeCell ref="I955:K955"/>
    <mergeCell ref="F133:H133"/>
    <mergeCell ref="I947:J947"/>
    <mergeCell ref="D12:G12"/>
    <mergeCell ref="B321:C321"/>
    <mergeCell ref="D992:F993"/>
    <mergeCell ref="B29:D29"/>
    <mergeCell ref="B958:G958"/>
    <mergeCell ref="B323:C323"/>
    <mergeCell ref="B854:G854"/>
    <mergeCell ref="E538:F538"/>
    <mergeCell ref="I836:M837"/>
    <mergeCell ref="B848:C848"/>
    <mergeCell ref="F650:M650"/>
    <mergeCell ref="B331:D331"/>
    <mergeCell ref="B56:C57"/>
    <mergeCell ref="L638:M638"/>
    <mergeCell ref="H447:H448"/>
    <mergeCell ref="I643:K643"/>
    <mergeCell ref="B851:D851"/>
    <mergeCell ref="I950:K950"/>
    <mergeCell ref="I215:L215"/>
    <mergeCell ref="B261:M261"/>
    <mergeCell ref="D632:G632"/>
    <mergeCell ref="C727:D727"/>
    <mergeCell ref="I951:L951"/>
    <mergeCell ref="B646:G646"/>
    <mergeCell ref="I847:L847"/>
    <mergeCell ref="G31:G32"/>
    <mergeCell ref="F962:M962"/>
    <mergeCell ref="C935:D935"/>
    <mergeCell ref="B782:M782"/>
    <mergeCell ref="B113:C113"/>
    <mergeCell ref="L2:M2"/>
    <mergeCell ref="B735:G735"/>
    <mergeCell ref="D313:M313"/>
    <mergeCell ref="D220:G220"/>
    <mergeCell ref="G472:H473"/>
    <mergeCell ref="D8:G8"/>
    <mergeCell ref="B634:C634"/>
    <mergeCell ref="I217:J217"/>
    <mergeCell ref="I655:J655"/>
    <mergeCell ref="D736:G736"/>
    <mergeCell ref="B115:C115"/>
    <mergeCell ref="B628:C629"/>
    <mergeCell ref="D446:F446"/>
    <mergeCell ref="D521:M521"/>
    <mergeCell ref="D529:G529"/>
    <mergeCell ref="I534:K534"/>
    <mergeCell ref="I228:J228"/>
    <mergeCell ref="I654:M654"/>
    <mergeCell ref="L326:M326"/>
    <mergeCell ref="B644:D644"/>
    <mergeCell ref="L3:M3"/>
    <mergeCell ref="I742:K742"/>
    <mergeCell ref="I436:J436"/>
    <mergeCell ref="I528:J528"/>
    <mergeCell ref="I957:J957"/>
    <mergeCell ref="D108:F109"/>
    <mergeCell ref="D472:F473"/>
    <mergeCell ref="B20:D20"/>
    <mergeCell ref="I736:J736"/>
    <mergeCell ref="D320:G320"/>
    <mergeCell ref="B334:G334"/>
    <mergeCell ref="D833:M833"/>
    <mergeCell ref="M135:M136"/>
    <mergeCell ref="D841:G841"/>
    <mergeCell ref="D105:M105"/>
    <mergeCell ref="C361:D361"/>
    <mergeCell ref="I316:M317"/>
    <mergeCell ref="G940:H941"/>
    <mergeCell ref="B420:C421"/>
    <mergeCell ref="I743:L743"/>
    <mergeCell ref="J29:L29"/>
    <mergeCell ref="D321:G321"/>
    <mergeCell ref="I20:J20"/>
    <mergeCell ref="B572:M572"/>
    <mergeCell ref="D842:G842"/>
    <mergeCell ref="I541:J541"/>
    <mergeCell ref="B987:C987"/>
    <mergeCell ref="B332:D332"/>
    <mergeCell ref="B26:C26"/>
    <mergeCell ref="B330:C330"/>
    <mergeCell ref="D26:E26"/>
    <mergeCell ref="B324:C324"/>
    <mergeCell ref="I320:J320"/>
    <mergeCell ref="B840:C840"/>
    <mergeCell ref="I447:J447"/>
    <mergeCell ref="I680:M681"/>
    <mergeCell ref="K447:L447"/>
    <mergeCell ref="I749:J749"/>
    <mergeCell ref="I854:J854"/>
    <mergeCell ref="D531:G531"/>
    <mergeCell ref="E122:F122"/>
    <mergeCell ref="I326:K326"/>
    <mergeCell ref="I841:J841"/>
    <mergeCell ref="D546:E546"/>
    <mergeCell ref="M655:M656"/>
    <mergeCell ref="C985:D985"/>
    <mergeCell ref="B642:C642"/>
    <mergeCell ref="I992:M993"/>
    <mergeCell ref="D737:G737"/>
    <mergeCell ref="B4:C5"/>
    <mergeCell ref="I527:L527"/>
    <mergeCell ref="B124:D124"/>
    <mergeCell ref="B535:C535"/>
    <mergeCell ref="D528:G528"/>
    <mergeCell ref="B116:C116"/>
    <mergeCell ref="B222:G222"/>
    <mergeCell ref="I108:M109"/>
    <mergeCell ref="I472:M473"/>
    <mergeCell ref="D571:M571"/>
    <mergeCell ref="J965:L965"/>
    <mergeCell ref="I8:J8"/>
    <mergeCell ref="I437:J437"/>
    <mergeCell ref="I852:J852"/>
    <mergeCell ref="B522:M522"/>
    <mergeCell ref="I231:J231"/>
    <mergeCell ref="I529:J529"/>
    <mergeCell ref="I333:J333"/>
    <mergeCell ref="B885:M885"/>
    <mergeCell ref="I10:J10"/>
    <mergeCell ref="I958:J958"/>
    <mergeCell ref="D962:E962"/>
    <mergeCell ref="I737:J737"/>
    <mergeCell ref="G264:H265"/>
    <mergeCell ref="C569:D569"/>
    <mergeCell ref="D323:G323"/>
    <mergeCell ref="F234:M234"/>
    <mergeCell ref="B863:F863"/>
    <mergeCell ref="B31:F31"/>
    <mergeCell ref="B528:C528"/>
    <mergeCell ref="D216:G216"/>
    <mergeCell ref="I940:M941"/>
    <mergeCell ref="B423:G423"/>
    <mergeCell ref="B230:G230"/>
    <mergeCell ref="B118:G118"/>
    <mergeCell ref="D218:G218"/>
    <mergeCell ref="I319:L319"/>
    <mergeCell ref="I321:J321"/>
    <mergeCell ref="B632:C632"/>
    <mergeCell ref="B677:M677"/>
    <mergeCell ref="D754:E754"/>
    <mergeCell ref="B938:M938"/>
    <mergeCell ref="I842:J842"/>
    <mergeCell ref="I21:J21"/>
    <mergeCell ref="I323:J323"/>
    <mergeCell ref="M863:M864"/>
    <mergeCell ref="B836:C837"/>
    <mergeCell ref="I542:J542"/>
    <mergeCell ref="I229:J229"/>
    <mergeCell ref="D639:G639"/>
    <mergeCell ref="I23:J23"/>
    <mergeCell ref="H239:H240"/>
    <mergeCell ref="I216:J216"/>
    <mergeCell ref="B7:G7"/>
    <mergeCell ref="I750:J750"/>
    <mergeCell ref="D847:G847"/>
    <mergeCell ref="I331:K331"/>
    <mergeCell ref="D264:F265"/>
    <mergeCell ref="B216:C216"/>
    <mergeCell ref="C519:D519"/>
    <mergeCell ref="E746:F746"/>
    <mergeCell ref="I111:L111"/>
    <mergeCell ref="B424:C424"/>
    <mergeCell ref="F757:H757"/>
    <mergeCell ref="B218:C218"/>
    <mergeCell ref="D2:I2"/>
    <mergeCell ref="B945:C945"/>
    <mergeCell ref="G212:H213"/>
    <mergeCell ref="I334:J334"/>
    <mergeCell ref="D338:E338"/>
    <mergeCell ref="B653:D653"/>
    <mergeCell ref="D937:M937"/>
    <mergeCell ref="I113:J113"/>
    <mergeCell ref="B219:C219"/>
    <mergeCell ref="I855:J855"/>
    <mergeCell ref="C103:D103"/>
    <mergeCell ref="M447:M448"/>
    <mergeCell ref="H759:H760"/>
    <mergeCell ref="G447:G448"/>
    <mergeCell ref="B740:C740"/>
    <mergeCell ref="I115:J115"/>
    <mergeCell ref="B8:C8"/>
    <mergeCell ref="I19:K19"/>
    <mergeCell ref="C207:D207"/>
    <mergeCell ref="B10:C10"/>
    <mergeCell ref="B943:G943"/>
    <mergeCell ref="B126:G126"/>
    <mergeCell ref="B237:D237"/>
    <mergeCell ref="I327:L327"/>
    <mergeCell ref="D56:F57"/>
    <mergeCell ref="D779:M779"/>
    <mergeCell ref="J445:L445"/>
    <mergeCell ref="L851:M851"/>
    <mergeCell ref="D130:E130"/>
    <mergeCell ref="B445:D445"/>
    <mergeCell ref="B633:C633"/>
    <mergeCell ref="D729:M729"/>
    <mergeCell ref="I862:M862"/>
    <mergeCell ref="B114:C114"/>
    <mergeCell ref="J861:L861"/>
    <mergeCell ref="B730:M730"/>
    <mergeCell ref="I31:J31"/>
    <mergeCell ref="I264:M265"/>
    <mergeCell ref="G888:H889"/>
    <mergeCell ref="F858:M858"/>
    <mergeCell ref="I30:M30"/>
    <mergeCell ref="L846:M846"/>
    <mergeCell ref="D862:F862"/>
    <mergeCell ref="I943:L943"/>
    <mergeCell ref="D947:G947"/>
    <mergeCell ref="D732:F733"/>
    <mergeCell ref="D342:F342"/>
    <mergeCell ref="B951:C951"/>
    <mergeCell ref="I119:L119"/>
    <mergeCell ref="B847:C847"/>
    <mergeCell ref="D535:G535"/>
    <mergeCell ref="L643:M643"/>
    <mergeCell ref="G239:G240"/>
    <mergeCell ref="B425:C425"/>
    <mergeCell ref="E954:F954"/>
    <mergeCell ref="L118:M118"/>
    <mergeCell ref="D467:M467"/>
    <mergeCell ref="D3:I3"/>
    <mergeCell ref="B158:M158"/>
    <mergeCell ref="G420:H421"/>
    <mergeCell ref="B133:D133"/>
    <mergeCell ref="B946:C946"/>
    <mergeCell ref="G680:H681"/>
    <mergeCell ref="B427:C427"/>
    <mergeCell ref="B112:C112"/>
    <mergeCell ref="I863:J863"/>
    <mergeCell ref="B418:M418"/>
    <mergeCell ref="D654:F654"/>
    <mergeCell ref="I888:M889"/>
    <mergeCell ref="B227:D227"/>
    <mergeCell ref="I212:M213"/>
    <mergeCell ref="D160:F161"/>
    <mergeCell ref="B447:F447"/>
    <mergeCell ref="J653:L653"/>
    <mergeCell ref="I631:L631"/>
    <mergeCell ref="I644:J644"/>
    <mergeCell ref="B435:D435"/>
    <mergeCell ref="B51:C51"/>
    <mergeCell ref="B326:G326"/>
    <mergeCell ref="D426:G426"/>
    <mergeCell ref="B215:G215"/>
    <mergeCell ref="B228:D228"/>
    <mergeCell ref="D259:M259"/>
    <mergeCell ref="B16:C16"/>
    <mergeCell ref="B209:C209"/>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D417:M417"/>
    <mergeCell ref="B540:D540"/>
    <mergeCell ref="B538:C538"/>
    <mergeCell ref="D680:F681"/>
    <mergeCell ref="B532:C532"/>
    <mergeCell ref="K759:L759"/>
    <mergeCell ref="I759:J759"/>
    <mergeCell ref="B988:M988"/>
    <mergeCell ref="J341:L341"/>
    <mergeCell ref="B1041:C1041"/>
    <mergeCell ref="D948:G948"/>
    <mergeCell ref="I638:K638"/>
    <mergeCell ref="I332:J332"/>
    <mergeCell ref="D739:G739"/>
    <mergeCell ref="I853:J853"/>
    <mergeCell ref="I632:J632"/>
    <mergeCell ref="D431:G431"/>
    <mergeCell ref="B239:F239"/>
    <mergeCell ref="J3:K3"/>
    <mergeCell ref="D843:G843"/>
    <mergeCell ref="B850:C850"/>
    <mergeCell ref="I160:M161"/>
    <mergeCell ref="D951:G951"/>
    <mergeCell ref="B952:C952"/>
    <mergeCell ref="D209:M209"/>
    <mergeCell ref="H343:H344"/>
    <mergeCell ref="C465:D465"/>
    <mergeCell ref="I420:M421"/>
    <mergeCell ref="B224:C224"/>
    <mergeCell ref="B992:C993"/>
    <mergeCell ref="B954:C954"/>
    <mergeCell ref="I124:J124"/>
    <mergeCell ref="B470:M470"/>
    <mergeCell ref="D15:G15"/>
    <mergeCell ref="F861:H861"/>
    <mergeCell ref="K343:L343"/>
    <mergeCell ref="D51:M51"/>
    <mergeCell ref="B436:D436"/>
    <mergeCell ref="I645:J645"/>
    <mergeCell ref="I126:J126"/>
    <mergeCell ref="I424:J424"/>
    <mergeCell ref="B678:M678"/>
    <mergeCell ref="D883:M883"/>
    <mergeCell ref="I218:J218"/>
    <mergeCell ref="K551:L551"/>
    <mergeCell ref="B322:C322"/>
    <mergeCell ref="G967:G968"/>
    <mergeCell ref="I945:J945"/>
    <mergeCell ref="I430:K430"/>
    <mergeCell ref="D10:G10"/>
    <mergeCell ref="B843:C843"/>
    <mergeCell ref="B576:C577"/>
    <mergeCell ref="B834:M834"/>
    <mergeCell ref="B527:G527"/>
    <mergeCell ref="C257:D257"/>
    <mergeCell ref="M759:M760"/>
    <mergeCell ref="D940:F941"/>
    <mergeCell ref="B746:C746"/>
    <mergeCell ref="B546:C546"/>
    <mergeCell ref="B844:C844"/>
    <mergeCell ref="B156:M156"/>
    <mergeCell ref="D212:F213"/>
    <mergeCell ref="D675:M675"/>
    <mergeCell ref="B676:M676"/>
    <mergeCell ref="B635:C635"/>
    <mergeCell ref="B262:M262"/>
    <mergeCell ref="I335:J335"/>
    <mergeCell ref="G551:G552"/>
    <mergeCell ref="D223:G223"/>
    <mergeCell ref="B747:D747"/>
    <mergeCell ref="B472:C473"/>
    <mergeCell ref="B259:C259"/>
    <mergeCell ref="B530:C530"/>
    <mergeCell ref="D987:M987"/>
    <mergeCell ref="B937:C937"/>
    <mergeCell ref="B319:G319"/>
    <mergeCell ref="B469:M469"/>
    <mergeCell ref="B549:D549"/>
    <mergeCell ref="L227:M227"/>
    <mergeCell ref="D4:F5"/>
    <mergeCell ref="G343:G344"/>
    <mergeCell ref="I219:J219"/>
    <mergeCell ref="B106:M106"/>
    <mergeCell ref="B536:C536"/>
    <mergeCell ref="B784:C785"/>
    <mergeCell ref="C153:D153"/>
    <mergeCell ref="B1042:M1042"/>
    <mergeCell ref="H967:H968"/>
    <mergeCell ref="H135:H136"/>
    <mergeCell ref="B366:M366"/>
    <mergeCell ref="L222:M222"/>
    <mergeCell ref="B940:C941"/>
    <mergeCell ref="B754:C754"/>
    <mergeCell ref="I227:K227"/>
    <mergeCell ref="B111:G111"/>
    <mergeCell ref="B327:C327"/>
    <mergeCell ref="B625:C625"/>
    <mergeCell ref="L747:M747"/>
    <mergeCell ref="I435:K435"/>
    <mergeCell ref="I748:J748"/>
    <mergeCell ref="B852:D852"/>
    <mergeCell ref="B155:C155"/>
    <mergeCell ref="L19:M19"/>
    <mergeCell ref="B157:M157"/>
    <mergeCell ref="B320:C320"/>
    <mergeCell ref="D1041:M1041"/>
    <mergeCell ref="B626:M626"/>
    <mergeCell ref="G784:H785"/>
    <mergeCell ref="B989:M989"/>
    <mergeCell ref="I239:J239"/>
    <mergeCell ref="D30:F30"/>
    <mergeCell ref="L14:M14"/>
    <mergeCell ref="D634:G634"/>
    <mergeCell ref="B757:D757"/>
    <mergeCell ref="H655:H656"/>
    <mergeCell ref="D740:G740"/>
    <mergeCell ref="B967:F967"/>
    <mergeCell ref="B467:C467"/>
    <mergeCell ref="D550:F550"/>
    <mergeCell ref="B846:G846"/>
    <mergeCell ref="B338:C338"/>
    <mergeCell ref="B640:C640"/>
    <mergeCell ref="B54:M54"/>
    <mergeCell ref="B22:G22"/>
    <mergeCell ref="I223:L223"/>
    <mergeCell ref="E434:F434"/>
    <mergeCell ref="I634:J634"/>
    <mergeCell ref="G628:H629"/>
    <mergeCell ref="B341:D341"/>
    <mergeCell ref="I431:L431"/>
    <mergeCell ref="D625:M625"/>
    <mergeCell ref="B744:C744"/>
    <mergeCell ref="B539:D539"/>
    <mergeCell ref="I425:J425"/>
    <mergeCell ref="B468:M468"/>
    <mergeCell ref="J549:L549"/>
    <mergeCell ref="L955:M955"/>
    <mergeCell ref="I959:J959"/>
    <mergeCell ref="B759:F759"/>
    <mergeCell ref="I427:J427"/>
    <mergeCell ref="D113:G113"/>
    <mergeCell ref="I135:J135"/>
    <mergeCell ref="K135:L135"/>
    <mergeCell ref="F445:H445"/>
    <mergeCell ref="B638:G638"/>
    <mergeCell ref="I839:L839"/>
    <mergeCell ref="G992:H993"/>
    <mergeCell ref="B130:C130"/>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C673:D673"/>
    <mergeCell ref="I322:J322"/>
    <mergeCell ref="G316:H317"/>
    <mergeCell ref="I751:J751"/>
    <mergeCell ref="F29:H29"/>
    <mergeCell ref="B524:C525"/>
    <mergeCell ref="G576:H577"/>
    <mergeCell ref="B781:M781"/>
    <mergeCell ref="I843:J843"/>
    <mergeCell ref="C881:D881"/>
    <mergeCell ref="H863:H864"/>
    <mergeCell ref="L539:M539"/>
    <mergeCell ref="D635:G635"/>
    <mergeCell ref="D888:F889"/>
    <mergeCell ref="K967:L967"/>
    <mergeCell ref="I967:J967"/>
    <mergeCell ref="D758:F758"/>
    <mergeCell ref="B343:F343"/>
    <mergeCell ref="I846:K846"/>
    <mergeCell ref="I540:J540"/>
    <mergeCell ref="D9:G9"/>
    <mergeCell ref="B573:M573"/>
    <mergeCell ref="C1039:D1039"/>
    <mergeCell ref="I735:L735"/>
    <mergeCell ref="E642:F642"/>
    <mergeCell ref="B430:G430"/>
    <mergeCell ref="D530:G530"/>
    <mergeCell ref="B122:C122"/>
    <mergeCell ref="B944:C944"/>
    <mergeCell ref="M967:M968"/>
    <mergeCell ref="B105:C105"/>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238:M238"/>
    <mergeCell ref="B883:C883"/>
    <mergeCell ref="I966:M966"/>
    <mergeCell ref="I747:K747"/>
    <mergeCell ref="I739:J739"/>
    <mergeCell ref="B123:D123"/>
    <mergeCell ref="E226:F226"/>
    <mergeCell ref="D576:F577"/>
    <mergeCell ref="B884:M884"/>
    <mergeCell ref="C831:D831"/>
    <mergeCell ref="B9:C9"/>
    <mergeCell ref="F237:H237"/>
    <mergeCell ref="D784:F785"/>
    <mergeCell ref="B886:M886"/>
    <mergeCell ref="D116:G116"/>
    <mergeCell ref="B861:D861"/>
    <mergeCell ref="E330:F330"/>
    <mergeCell ref="D327:G327"/>
    <mergeCell ref="I840:J840"/>
    <mergeCell ref="B636:C636"/>
    <mergeCell ref="I550:M550"/>
    <mergeCell ref="B738:C738"/>
    <mergeCell ref="G655:G656"/>
    <mergeCell ref="B732:C733"/>
    <mergeCell ref="I56:M57"/>
    <mergeCell ref="I758:M758"/>
    <mergeCell ref="B531:C531"/>
    <mergeCell ref="B571:C571"/>
    <mergeCell ref="B888:C889"/>
    <mergeCell ref="D368:F369"/>
    <mergeCell ref="L435:M435"/>
    <mergeCell ref="D238:F238"/>
    <mergeCell ref="D134:F134"/>
    <mergeCell ref="B643:D643"/>
    <mergeCell ref="B314:M314"/>
    <mergeCell ref="M31:M32"/>
    <mergeCell ref="B858:C858"/>
    <mergeCell ref="D858:E858"/>
    <mergeCell ref="I539:K539"/>
    <mergeCell ref="B438:G438"/>
    <mergeCell ref="I22:J22"/>
    <mergeCell ref="B316:C317"/>
    <mergeCell ref="I639:L639"/>
    <mergeCell ref="B574:M574"/>
    <mergeCell ref="D119:G119"/>
    <mergeCell ref="M239:M240"/>
    <mergeCell ref="F754:M754"/>
    <mergeCell ref="D945:G945"/>
    <mergeCell ref="I342:M342"/>
    <mergeCell ref="G732:H733"/>
    <mergeCell ref="B160:C161"/>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I551:J551"/>
    <mergeCell ref="B52:M52"/>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64:D64"/>
    <mergeCell ref="E64:G64"/>
    <mergeCell ref="H64:J64"/>
    <mergeCell ref="K64:M64"/>
    <mergeCell ref="B72:D72"/>
    <mergeCell ref="E72:G72"/>
    <mergeCell ref="H72:J72"/>
    <mergeCell ref="K72:M72"/>
    <mergeCell ref="B66:M66"/>
    <mergeCell ref="B74:M74"/>
    <mergeCell ref="B75:C75"/>
    <mergeCell ref="E75:G75"/>
    <mergeCell ref="I75:J75"/>
    <mergeCell ref="K75:M75"/>
    <mergeCell ref="B77:F77"/>
    <mergeCell ref="G77:H78"/>
    <mergeCell ref="I77:J77"/>
    <mergeCell ref="K77:L77"/>
    <mergeCell ref="M77:M78"/>
    <mergeCell ref="C78:E78"/>
    <mergeCell ref="C79:E79"/>
    <mergeCell ref="G79:H79"/>
    <mergeCell ref="C80:E80"/>
    <mergeCell ref="G80:H80"/>
    <mergeCell ref="C81:E81"/>
    <mergeCell ref="G81:H81"/>
    <mergeCell ref="C82:E82"/>
    <mergeCell ref="G82:H82"/>
    <mergeCell ref="C83:D83"/>
    <mergeCell ref="B85:M85"/>
    <mergeCell ref="B86:D86"/>
    <mergeCell ref="E86:G86"/>
    <mergeCell ref="H86:J86"/>
    <mergeCell ref="K86:M86"/>
    <mergeCell ref="B87:D87"/>
    <mergeCell ref="E87:G87"/>
    <mergeCell ref="H87:J87"/>
    <mergeCell ref="K87:M87"/>
    <mergeCell ref="B89:F89"/>
    <mergeCell ref="G89:G90"/>
    <mergeCell ref="H89:H90"/>
    <mergeCell ref="M89:M90"/>
    <mergeCell ref="I89:J89"/>
    <mergeCell ref="K89:L89"/>
    <mergeCell ref="B58:M58"/>
    <mergeCell ref="B59:C59"/>
    <mergeCell ref="E59:F59"/>
    <mergeCell ref="H59:I59"/>
    <mergeCell ref="K59:L59"/>
    <mergeCell ref="B60:C60"/>
    <mergeCell ref="B61:C61"/>
    <mergeCell ref="B62:C62"/>
    <mergeCell ref="B63:C63"/>
    <mergeCell ref="B168:D168"/>
    <mergeCell ref="E168:G168"/>
    <mergeCell ref="H168:J168"/>
    <mergeCell ref="K168:M168"/>
    <mergeCell ref="B176:D176"/>
    <mergeCell ref="E176:G176"/>
    <mergeCell ref="H176:J176"/>
    <mergeCell ref="K176:M176"/>
    <mergeCell ref="B170:M170"/>
    <mergeCell ref="B178:M178"/>
    <mergeCell ref="B179:C179"/>
    <mergeCell ref="E179:G179"/>
    <mergeCell ref="I179:J179"/>
    <mergeCell ref="K179:M179"/>
    <mergeCell ref="B181:F181"/>
    <mergeCell ref="G181:H182"/>
    <mergeCell ref="I181:J181"/>
    <mergeCell ref="K181:L181"/>
    <mergeCell ref="M181:M182"/>
    <mergeCell ref="C182:E182"/>
    <mergeCell ref="C183:E183"/>
    <mergeCell ref="G183:H183"/>
    <mergeCell ref="C184:E184"/>
    <mergeCell ref="G184:H184"/>
    <mergeCell ref="C185:E185"/>
    <mergeCell ref="G185:H185"/>
    <mergeCell ref="C186:E186"/>
    <mergeCell ref="G186:H186"/>
    <mergeCell ref="C187:D187"/>
    <mergeCell ref="B189:M189"/>
    <mergeCell ref="B190:D190"/>
    <mergeCell ref="E190:G190"/>
    <mergeCell ref="H190:J190"/>
    <mergeCell ref="K190:M190"/>
    <mergeCell ref="B191:D191"/>
    <mergeCell ref="E191:G191"/>
    <mergeCell ref="H191:J191"/>
    <mergeCell ref="K191:M191"/>
    <mergeCell ref="B193:F193"/>
    <mergeCell ref="G193:G194"/>
    <mergeCell ref="H193:H194"/>
    <mergeCell ref="M193:M194"/>
    <mergeCell ref="I193:J193"/>
    <mergeCell ref="K193:L193"/>
    <mergeCell ref="B162:M162"/>
    <mergeCell ref="B163:C163"/>
    <mergeCell ref="E163:F163"/>
    <mergeCell ref="H163:I163"/>
    <mergeCell ref="K163:L163"/>
    <mergeCell ref="B164:C164"/>
    <mergeCell ref="B165:C165"/>
    <mergeCell ref="B166:C166"/>
    <mergeCell ref="B167:C167"/>
    <mergeCell ref="B272:D272"/>
    <mergeCell ref="E272:G272"/>
    <mergeCell ref="H272:J272"/>
    <mergeCell ref="K272:M272"/>
    <mergeCell ref="B280:D280"/>
    <mergeCell ref="E280:G280"/>
    <mergeCell ref="H280:J280"/>
    <mergeCell ref="K280:M280"/>
    <mergeCell ref="B274:M274"/>
    <mergeCell ref="B282:M282"/>
    <mergeCell ref="B283:C283"/>
    <mergeCell ref="E283:G283"/>
    <mergeCell ref="I283:J283"/>
    <mergeCell ref="K283:M283"/>
    <mergeCell ref="B285:F285"/>
    <mergeCell ref="G285:H286"/>
    <mergeCell ref="I285:J285"/>
    <mergeCell ref="K285:L285"/>
    <mergeCell ref="M285:M286"/>
    <mergeCell ref="C286:E286"/>
    <mergeCell ref="C287:E287"/>
    <mergeCell ref="G287:H287"/>
    <mergeCell ref="C288:E288"/>
    <mergeCell ref="G288:H288"/>
    <mergeCell ref="C289:E289"/>
    <mergeCell ref="G289:H289"/>
    <mergeCell ref="C290:E290"/>
    <mergeCell ref="G290:H290"/>
    <mergeCell ref="C291:D291"/>
    <mergeCell ref="B293:M293"/>
    <mergeCell ref="B294:D294"/>
    <mergeCell ref="E294:G294"/>
    <mergeCell ref="H294:J294"/>
    <mergeCell ref="K294:M294"/>
    <mergeCell ref="B295:D295"/>
    <mergeCell ref="E295:G295"/>
    <mergeCell ref="H295:J295"/>
    <mergeCell ref="K295:M295"/>
    <mergeCell ref="B297:F297"/>
    <mergeCell ref="G297:G298"/>
    <mergeCell ref="H297:H298"/>
    <mergeCell ref="M297:M298"/>
    <mergeCell ref="I297:J297"/>
    <mergeCell ref="K297:L297"/>
    <mergeCell ref="B266:M266"/>
    <mergeCell ref="B267:C267"/>
    <mergeCell ref="E267:F267"/>
    <mergeCell ref="H267:I267"/>
    <mergeCell ref="K267:L267"/>
    <mergeCell ref="B268:C268"/>
    <mergeCell ref="B269:C269"/>
    <mergeCell ref="B270:C270"/>
    <mergeCell ref="B271:C271"/>
    <mergeCell ref="B376:D376"/>
    <mergeCell ref="E376:G376"/>
    <mergeCell ref="H376:J376"/>
    <mergeCell ref="K376:M376"/>
    <mergeCell ref="B384:D384"/>
    <mergeCell ref="E384:G384"/>
    <mergeCell ref="H384:J384"/>
    <mergeCell ref="K384:M384"/>
    <mergeCell ref="B378:M378"/>
    <mergeCell ref="B386:M386"/>
    <mergeCell ref="B387:C387"/>
    <mergeCell ref="E387:G387"/>
    <mergeCell ref="I387:J387"/>
    <mergeCell ref="K387:M387"/>
    <mergeCell ref="B389:F389"/>
    <mergeCell ref="G389:H390"/>
    <mergeCell ref="I389:J389"/>
    <mergeCell ref="K389:L389"/>
    <mergeCell ref="M389:M390"/>
    <mergeCell ref="C390:E390"/>
    <mergeCell ref="C391:E391"/>
    <mergeCell ref="G391:H391"/>
    <mergeCell ref="C392:E392"/>
    <mergeCell ref="G392:H392"/>
    <mergeCell ref="C393:E393"/>
    <mergeCell ref="G393:H393"/>
    <mergeCell ref="C394:E394"/>
    <mergeCell ref="G394:H394"/>
    <mergeCell ref="C395:D395"/>
    <mergeCell ref="B397:M397"/>
    <mergeCell ref="B398:D398"/>
    <mergeCell ref="E398:G398"/>
    <mergeCell ref="H398:J398"/>
    <mergeCell ref="K398:M398"/>
    <mergeCell ref="B399:D399"/>
    <mergeCell ref="E399:G399"/>
    <mergeCell ref="H399:J399"/>
    <mergeCell ref="K399:M399"/>
    <mergeCell ref="B401:F401"/>
    <mergeCell ref="G401:G402"/>
    <mergeCell ref="H401:H402"/>
    <mergeCell ref="M401:M402"/>
    <mergeCell ref="I401:J401"/>
    <mergeCell ref="K401:L401"/>
    <mergeCell ref="B370:M370"/>
    <mergeCell ref="B371:C371"/>
    <mergeCell ref="E371:F371"/>
    <mergeCell ref="H371:I371"/>
    <mergeCell ref="K371:L371"/>
    <mergeCell ref="B372:C372"/>
    <mergeCell ref="B373:C373"/>
    <mergeCell ref="B374:C374"/>
    <mergeCell ref="B375:C375"/>
    <mergeCell ref="B480:D480"/>
    <mergeCell ref="E480:G480"/>
    <mergeCell ref="H480:J480"/>
    <mergeCell ref="K480:M480"/>
    <mergeCell ref="B488:D488"/>
    <mergeCell ref="E488:G488"/>
    <mergeCell ref="H488:J488"/>
    <mergeCell ref="K488:M488"/>
    <mergeCell ref="B482:M482"/>
    <mergeCell ref="B490:M490"/>
    <mergeCell ref="B491:C491"/>
    <mergeCell ref="E491:G491"/>
    <mergeCell ref="I491:J491"/>
    <mergeCell ref="K491:M491"/>
    <mergeCell ref="B493:F493"/>
    <mergeCell ref="G493:H494"/>
    <mergeCell ref="I493:J493"/>
    <mergeCell ref="K493:L493"/>
    <mergeCell ref="M493:M494"/>
    <mergeCell ref="C494:E494"/>
    <mergeCell ref="C495:E495"/>
    <mergeCell ref="G495:H495"/>
    <mergeCell ref="C496:E496"/>
    <mergeCell ref="G496:H496"/>
    <mergeCell ref="C497:E497"/>
    <mergeCell ref="G497:H497"/>
    <mergeCell ref="C498:E498"/>
    <mergeCell ref="G498:H498"/>
    <mergeCell ref="C499:D499"/>
    <mergeCell ref="B501:M501"/>
    <mergeCell ref="B502:D502"/>
    <mergeCell ref="E502:G502"/>
    <mergeCell ref="H502:J502"/>
    <mergeCell ref="K502:M502"/>
    <mergeCell ref="B503:D503"/>
    <mergeCell ref="E503:G503"/>
    <mergeCell ref="H503:J503"/>
    <mergeCell ref="K503:M503"/>
    <mergeCell ref="B505:F505"/>
    <mergeCell ref="G505:G506"/>
    <mergeCell ref="H505:H506"/>
    <mergeCell ref="M505:M506"/>
    <mergeCell ref="I505:J505"/>
    <mergeCell ref="K505:L505"/>
    <mergeCell ref="B474:M474"/>
    <mergeCell ref="B475:C475"/>
    <mergeCell ref="E475:F475"/>
    <mergeCell ref="H475:I475"/>
    <mergeCell ref="K475:L475"/>
    <mergeCell ref="B476:C476"/>
    <mergeCell ref="B477:C477"/>
    <mergeCell ref="B478:C478"/>
    <mergeCell ref="B479:C479"/>
    <mergeCell ref="B584:D584"/>
    <mergeCell ref="E584:G584"/>
    <mergeCell ref="H584:J584"/>
    <mergeCell ref="K584:M584"/>
    <mergeCell ref="B592:D592"/>
    <mergeCell ref="E592:G592"/>
    <mergeCell ref="H592:J592"/>
    <mergeCell ref="K592:M592"/>
    <mergeCell ref="B586:M586"/>
    <mergeCell ref="B594:M594"/>
    <mergeCell ref="B595:C595"/>
    <mergeCell ref="E595:G595"/>
    <mergeCell ref="I595:J595"/>
    <mergeCell ref="K595:M595"/>
    <mergeCell ref="B597:F597"/>
    <mergeCell ref="G597:H598"/>
    <mergeCell ref="I597:J597"/>
    <mergeCell ref="K597:L597"/>
    <mergeCell ref="M597:M598"/>
    <mergeCell ref="C598:E598"/>
    <mergeCell ref="C599:E599"/>
    <mergeCell ref="G599:H599"/>
    <mergeCell ref="C600:E600"/>
    <mergeCell ref="G600:H600"/>
    <mergeCell ref="C601:E601"/>
    <mergeCell ref="G601:H601"/>
    <mergeCell ref="C602:E602"/>
    <mergeCell ref="G602:H602"/>
    <mergeCell ref="C603:D603"/>
    <mergeCell ref="B605:M605"/>
    <mergeCell ref="B606:D606"/>
    <mergeCell ref="E606:G606"/>
    <mergeCell ref="H606:J606"/>
    <mergeCell ref="K606:M606"/>
    <mergeCell ref="B607:D607"/>
    <mergeCell ref="E607:G607"/>
    <mergeCell ref="H607:J607"/>
    <mergeCell ref="K607:M607"/>
    <mergeCell ref="B609:F609"/>
    <mergeCell ref="G609:G610"/>
    <mergeCell ref="H609:H610"/>
    <mergeCell ref="M609:M610"/>
    <mergeCell ref="I609:J609"/>
    <mergeCell ref="K609:L609"/>
    <mergeCell ref="B578:M578"/>
    <mergeCell ref="B579:C579"/>
    <mergeCell ref="E579:F579"/>
    <mergeCell ref="H579:I579"/>
    <mergeCell ref="K579:L579"/>
    <mergeCell ref="B580:C580"/>
    <mergeCell ref="B581:C581"/>
    <mergeCell ref="B582:C582"/>
    <mergeCell ref="B583:C583"/>
    <mergeCell ref="B688:D688"/>
    <mergeCell ref="E688:G688"/>
    <mergeCell ref="H688:J688"/>
    <mergeCell ref="K688:M688"/>
    <mergeCell ref="B696:D696"/>
    <mergeCell ref="E696:G696"/>
    <mergeCell ref="H696:J696"/>
    <mergeCell ref="K696:M696"/>
    <mergeCell ref="B690:M690"/>
    <mergeCell ref="B698:M698"/>
    <mergeCell ref="B699:C699"/>
    <mergeCell ref="E699:G699"/>
    <mergeCell ref="I699:J699"/>
    <mergeCell ref="K699:M699"/>
    <mergeCell ref="B701:F701"/>
    <mergeCell ref="G701:H702"/>
    <mergeCell ref="I701:J701"/>
    <mergeCell ref="K701:L701"/>
    <mergeCell ref="M701:M702"/>
    <mergeCell ref="C702:E702"/>
    <mergeCell ref="C703:E703"/>
    <mergeCell ref="G703:H703"/>
    <mergeCell ref="C704:E704"/>
    <mergeCell ref="G704:H704"/>
    <mergeCell ref="C705:E705"/>
    <mergeCell ref="G705:H705"/>
    <mergeCell ref="C706:E706"/>
    <mergeCell ref="G706:H706"/>
    <mergeCell ref="C707:D707"/>
    <mergeCell ref="B709:M709"/>
    <mergeCell ref="B710:D710"/>
    <mergeCell ref="E710:G710"/>
    <mergeCell ref="H710:J710"/>
    <mergeCell ref="K710:M710"/>
    <mergeCell ref="B711:D711"/>
    <mergeCell ref="E711:G711"/>
    <mergeCell ref="H711:J711"/>
    <mergeCell ref="K711:M711"/>
    <mergeCell ref="B713:F713"/>
    <mergeCell ref="G713:G714"/>
    <mergeCell ref="H713:H714"/>
    <mergeCell ref="M713:M714"/>
    <mergeCell ref="I713:J713"/>
    <mergeCell ref="K713:L713"/>
    <mergeCell ref="B682:M682"/>
    <mergeCell ref="B683:C683"/>
    <mergeCell ref="E683:F683"/>
    <mergeCell ref="H683:I683"/>
    <mergeCell ref="K683:L683"/>
    <mergeCell ref="B684:C684"/>
    <mergeCell ref="B685:C685"/>
    <mergeCell ref="B686:C686"/>
    <mergeCell ref="B687:C687"/>
    <mergeCell ref="B792:D792"/>
    <mergeCell ref="E792:G792"/>
    <mergeCell ref="H792:J792"/>
    <mergeCell ref="K792:M792"/>
    <mergeCell ref="B800:D800"/>
    <mergeCell ref="E800:G800"/>
    <mergeCell ref="H800:J800"/>
    <mergeCell ref="K800:M800"/>
    <mergeCell ref="B794:M794"/>
    <mergeCell ref="B802:M802"/>
    <mergeCell ref="B803:C803"/>
    <mergeCell ref="E803:G803"/>
    <mergeCell ref="I803:J803"/>
    <mergeCell ref="K803:M803"/>
    <mergeCell ref="B805:F805"/>
    <mergeCell ref="G805:H806"/>
    <mergeCell ref="I805:J805"/>
    <mergeCell ref="K805:L805"/>
    <mergeCell ref="M805:M806"/>
    <mergeCell ref="C806:E806"/>
    <mergeCell ref="C807:E807"/>
    <mergeCell ref="G807:H807"/>
    <mergeCell ref="C808:E808"/>
    <mergeCell ref="G808:H808"/>
    <mergeCell ref="C809:E809"/>
    <mergeCell ref="G809:H809"/>
    <mergeCell ref="C810:E810"/>
    <mergeCell ref="G810:H810"/>
    <mergeCell ref="C811:D811"/>
    <mergeCell ref="B813:M813"/>
    <mergeCell ref="B814:D814"/>
    <mergeCell ref="E814:G814"/>
    <mergeCell ref="H814:J814"/>
    <mergeCell ref="K814:M814"/>
    <mergeCell ref="B815:D815"/>
    <mergeCell ref="E815:G815"/>
    <mergeCell ref="H815:J815"/>
    <mergeCell ref="K815:M815"/>
    <mergeCell ref="B817:F817"/>
    <mergeCell ref="G817:G818"/>
    <mergeCell ref="H817:H818"/>
    <mergeCell ref="M817:M818"/>
    <mergeCell ref="I817:J817"/>
    <mergeCell ref="K817:L817"/>
    <mergeCell ref="B786:M786"/>
    <mergeCell ref="B787:C787"/>
    <mergeCell ref="E787:F787"/>
    <mergeCell ref="H787:I787"/>
    <mergeCell ref="K787:L787"/>
    <mergeCell ref="B788:C788"/>
    <mergeCell ref="B789:C789"/>
    <mergeCell ref="B790:C790"/>
    <mergeCell ref="B791:C791"/>
    <mergeCell ref="B896:D896"/>
    <mergeCell ref="E896:G896"/>
    <mergeCell ref="H896:J896"/>
    <mergeCell ref="K896:M896"/>
    <mergeCell ref="B904:D904"/>
    <mergeCell ref="E904:G904"/>
    <mergeCell ref="H904:J904"/>
    <mergeCell ref="K904:M904"/>
    <mergeCell ref="B898:M898"/>
    <mergeCell ref="B906:M906"/>
    <mergeCell ref="B907:C907"/>
    <mergeCell ref="E907:G907"/>
    <mergeCell ref="I907:J907"/>
    <mergeCell ref="K907:M907"/>
    <mergeCell ref="B909:F909"/>
    <mergeCell ref="G909:H910"/>
    <mergeCell ref="I909:J909"/>
    <mergeCell ref="K909:L909"/>
    <mergeCell ref="M909:M910"/>
    <mergeCell ref="C910:E910"/>
    <mergeCell ref="C911:E911"/>
    <mergeCell ref="G911:H911"/>
    <mergeCell ref="C912:E912"/>
    <mergeCell ref="G912:H912"/>
    <mergeCell ref="C913:E913"/>
    <mergeCell ref="G913:H913"/>
    <mergeCell ref="C914:E914"/>
    <mergeCell ref="G914:H914"/>
    <mergeCell ref="C915:D915"/>
    <mergeCell ref="B917:M917"/>
    <mergeCell ref="B918:D918"/>
    <mergeCell ref="E918:G918"/>
    <mergeCell ref="H918:J918"/>
    <mergeCell ref="K918:M918"/>
    <mergeCell ref="B919:D919"/>
    <mergeCell ref="E919:G919"/>
    <mergeCell ref="H919:J919"/>
    <mergeCell ref="K919:M919"/>
    <mergeCell ref="B921:F921"/>
    <mergeCell ref="G921:G922"/>
    <mergeCell ref="H921:H922"/>
    <mergeCell ref="M921:M922"/>
    <mergeCell ref="I921:J921"/>
    <mergeCell ref="K921:L921"/>
    <mergeCell ref="B890:M890"/>
    <mergeCell ref="B891:C891"/>
    <mergeCell ref="E891:F891"/>
    <mergeCell ref="H891:I891"/>
    <mergeCell ref="K891:L891"/>
    <mergeCell ref="B892:C892"/>
    <mergeCell ref="B893:C893"/>
    <mergeCell ref="B894:C894"/>
    <mergeCell ref="B895:C895"/>
    <mergeCell ref="B1000:D1000"/>
    <mergeCell ref="E1000:G1000"/>
    <mergeCell ref="H1000:J1000"/>
    <mergeCell ref="K1000:M1000"/>
    <mergeCell ref="B1008:D1008"/>
    <mergeCell ref="E1008:G1008"/>
    <mergeCell ref="H1008:J1008"/>
    <mergeCell ref="K1008:M1008"/>
    <mergeCell ref="B1002:M1002"/>
    <mergeCell ref="B1010:M1010"/>
    <mergeCell ref="B1011:C1011"/>
    <mergeCell ref="E1011:G1011"/>
    <mergeCell ref="I1011:J1011"/>
    <mergeCell ref="K1011:M1011"/>
    <mergeCell ref="B1013:F1013"/>
    <mergeCell ref="G1013:H1014"/>
    <mergeCell ref="I1013:J1013"/>
    <mergeCell ref="K1013:L1013"/>
    <mergeCell ref="M1013:M1014"/>
    <mergeCell ref="C1014:E1014"/>
    <mergeCell ref="C1015:E1015"/>
    <mergeCell ref="G1015:H1015"/>
    <mergeCell ref="C1016:E1016"/>
    <mergeCell ref="G1016:H1016"/>
    <mergeCell ref="C1017:E1017"/>
    <mergeCell ref="G1017:H1017"/>
    <mergeCell ref="C1018:E1018"/>
    <mergeCell ref="G1018:H1018"/>
    <mergeCell ref="C1019:D1019"/>
    <mergeCell ref="B1021:M1021"/>
    <mergeCell ref="B1022:D1022"/>
    <mergeCell ref="E1022:G1022"/>
    <mergeCell ref="H1022:J1022"/>
    <mergeCell ref="K1022:M1022"/>
    <mergeCell ref="B1023:D1023"/>
    <mergeCell ref="E1023:G1023"/>
    <mergeCell ref="H1023:J1023"/>
    <mergeCell ref="K1023:M1023"/>
    <mergeCell ref="B1025:F1025"/>
    <mergeCell ref="G1025:G1026"/>
    <mergeCell ref="H1025:H1026"/>
    <mergeCell ref="M1025:M1026"/>
    <mergeCell ref="I1025:J1025"/>
    <mergeCell ref="K1025:L1025"/>
    <mergeCell ref="B994:M994"/>
    <mergeCell ref="B995:C995"/>
    <mergeCell ref="E995:F995"/>
    <mergeCell ref="H995:I995"/>
    <mergeCell ref="K995:L995"/>
    <mergeCell ref="B996:C996"/>
    <mergeCell ref="B997:C997"/>
    <mergeCell ref="B998:C998"/>
    <mergeCell ref="B999:C999"/>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86 E190 E294 E398 E502 E606 E710 E814 E918 E1022"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D75 D179 D283 D387 D491 D595 D699 D803 D907 D1011" showDropDown="0" showInputMessage="0" showErrorMessage="0" allowBlank="1" type="whole" operator="between">
      <formula1>1</formula1>
      <formula2>5</formula2>
    </dataValidation>
    <dataValidation sqref="C67 C171 C275 C379 C483 C587 C691 C795 C899 C1003 D67 D171 D275 D379 D483 D587 D691 D795 D899 D1003 E67 E171 E275 E379 E483 E587 E691 E795 E899 E1003 F67 F171 F275 F379 F483 F587 F691 F795 F899 F1003 G67 G171 G275 G379 G483 G587 G691 G795 G899 G1003 H67 H171 H275 H379 H483 H587 H691 H795 H899 H1003 I67 I171 I275 I379 I483 I587 I691 I795 I899 I1003 J67 J171 J275 J379 J483 J587 J691 J795 J899 J1003 K67 K171 K275 K379 K483 K587 K691 K795 K899 K1003 L67 L171 L275 L379 L483 L587 L691 L795 L899 L1003 M67 M171 M275 M379 M483 M587 M691 M795 M899 M1003" showDropDown="0" showInputMessage="0" showErrorMessage="0" allowBlank="1" type="list">
      <formula1>Hood.FilterSize</formula1>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sheave</t>
        </is>
      </c>
      <c r="J16" s="400" t="n"/>
      <c r="K16" s="24">
        <f>IF('{Equipment Data Entry}'!J65="","",'{Equipment Data Entry}'!J65)</f>
        <v/>
      </c>
      <c r="L16" s="21" t="inlineStr">
        <is>
          <t>Bore</t>
        </is>
      </c>
      <c r="M16" s="208"/>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pulley</t>
        </is>
      </c>
      <c r="J17" s="400" t="n"/>
      <c r="K17" s="24">
        <f>IF('{Equipment Data Entry}'!K65="","",'{Equipment Data Entry}'!K65)</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ERV</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sheave</t>
        </is>
      </c>
      <c r="J120" s="400" t="n"/>
      <c r="K120" s="24">
        <f>IF('{Equipment Data Entry}'!J66="","",'{Equipment Data Entry}'!J66)</f>
        <v/>
      </c>
      <c r="L120" s="21" t="inlineStr">
        <is>
          <t>Bore</t>
        </is>
      </c>
      <c r="M120" s="208"/>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pulley</t>
        </is>
      </c>
      <c r="J121" s="400" t="n"/>
      <c r="K121" s="24">
        <f>IF('{Equipment Data Entry}'!K66="","",'{Equipment Data Entry}'!K66)</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ERV</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sheave</t>
        </is>
      </c>
      <c r="J224" s="400" t="n"/>
      <c r="K224" s="24">
        <f>IF('{Equipment Data Entry}'!J67="","",'{Equipment Data Entry}'!J67)</f>
        <v/>
      </c>
      <c r="L224" s="21" t="inlineStr">
        <is>
          <t>Bore</t>
        </is>
      </c>
      <c r="M224" s="208"/>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pulley</t>
        </is>
      </c>
      <c r="J225" s="400" t="n"/>
      <c r="K225" s="24">
        <f>IF('{Equipment Data Entry}'!K67="","",'{Equipment Data Entry}'!K67)</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ERV</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sheave</t>
        </is>
      </c>
      <c r="J328" s="400" t="n"/>
      <c r="K328" s="24">
        <f>IF('{Equipment Data Entry}'!J68="","",'{Equipment Data Entry}'!J68)</f>
        <v/>
      </c>
      <c r="L328" s="21" t="inlineStr">
        <is>
          <t>Bore</t>
        </is>
      </c>
      <c r="M328" s="208"/>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pulley</t>
        </is>
      </c>
      <c r="J329" s="400" t="n"/>
      <c r="K329" s="24">
        <f>IF('{Equipment Data Entry}'!K68="","",'{Equipment Data Entry}'!K68)</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ERV</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sheave</t>
        </is>
      </c>
      <c r="J432" s="400" t="n"/>
      <c r="K432" s="24">
        <f>IF('{Equipment Data Entry}'!J69="","",'{Equipment Data Entry}'!J69)</f>
        <v/>
      </c>
      <c r="L432" s="21" t="inlineStr">
        <is>
          <t>Bore</t>
        </is>
      </c>
      <c r="M432" s="208"/>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pulley</t>
        </is>
      </c>
      <c r="J433" s="400" t="n"/>
      <c r="K433" s="24">
        <f>IF('{Equipment Data Entry}'!K69="","",'{Equipment Data Entry}'!K69)</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ERV</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sheave</t>
        </is>
      </c>
      <c r="J536" s="400" t="n"/>
      <c r="K536" s="24">
        <f>IF('{Equipment Data Entry}'!J70="","",'{Equipment Data Entry}'!J70)</f>
        <v/>
      </c>
      <c r="L536" s="21" t="inlineStr">
        <is>
          <t>Bore</t>
        </is>
      </c>
      <c r="M536" s="208"/>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pulley</t>
        </is>
      </c>
      <c r="J537" s="400" t="n"/>
      <c r="K537" s="24">
        <f>IF('{Equipment Data Entry}'!K70="","",'{Equipment Data Entry}'!K70)</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ERV</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sheave</t>
        </is>
      </c>
      <c r="J640" s="400" t="n"/>
      <c r="K640" s="24">
        <f>IF('{Equipment Data Entry}'!J71="","",'{Equipment Data Entry}'!J71)</f>
        <v/>
      </c>
      <c r="L640" s="21" t="inlineStr">
        <is>
          <t>Bore</t>
        </is>
      </c>
      <c r="M640" s="208"/>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pulley</t>
        </is>
      </c>
      <c r="J641" s="400" t="n"/>
      <c r="K641" s="24">
        <f>IF('{Equipment Data Entry}'!K71="","",'{Equipment Data Entry}'!K71)</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ERV</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sheave</t>
        </is>
      </c>
      <c r="J744" s="400" t="n"/>
      <c r="K744" s="24">
        <f>IF('{Equipment Data Entry}'!J72="","",'{Equipment Data Entry}'!J72)</f>
        <v/>
      </c>
      <c r="L744" s="21" t="inlineStr">
        <is>
          <t>Bore</t>
        </is>
      </c>
      <c r="M744" s="208"/>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pulley</t>
        </is>
      </c>
      <c r="J745" s="400" t="n"/>
      <c r="K745" s="24">
        <f>IF('{Equipment Data Entry}'!K72="","",'{Equipment Data Entry}'!K72)</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ERV</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sheave</t>
        </is>
      </c>
      <c r="J848" s="400" t="n"/>
      <c r="K848" s="24">
        <f>IF('{Equipment Data Entry}'!J73="","",'{Equipment Data Entry}'!J73)</f>
        <v/>
      </c>
      <c r="L848" s="21" t="inlineStr">
        <is>
          <t>Bore</t>
        </is>
      </c>
      <c r="M848" s="208"/>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pulley</t>
        </is>
      </c>
      <c r="J849" s="400" t="n"/>
      <c r="K849" s="24">
        <f>IF('{Equipment Data Entry}'!K73="","",'{Equipment Data Entry}'!K73)</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ERV</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sheave</t>
        </is>
      </c>
      <c r="J952" s="400" t="n"/>
      <c r="K952" s="24">
        <f>IF('{Equipment Data Entry}'!J74="","",'{Equipment Data Entry}'!J74)</f>
        <v/>
      </c>
      <c r="L952" s="21" t="inlineStr">
        <is>
          <t>Bore</t>
        </is>
      </c>
      <c r="M952" s="208"/>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pulley</t>
        </is>
      </c>
      <c r="J953" s="400" t="n"/>
      <c r="K953" s="24">
        <f>IF('{Equipment Data Entry}'!K74="","",'{Equipment Data Entry}'!K74)</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ERV</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58">
    <mergeCell ref="I531:J53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D144:F144"/>
    <mergeCell ref="F130:M130"/>
    <mergeCell ref="H184:H185"/>
    <mergeCell ref="D946:G946"/>
    <mergeCell ref="L331:M331"/>
    <mergeCell ref="K392:L392"/>
    <mergeCell ref="I457:J457"/>
    <mergeCell ref="F546:M546"/>
    <mergeCell ref="D112:G112"/>
    <mergeCell ref="I288:J288"/>
    <mergeCell ref="K457:L457"/>
    <mergeCell ref="B135:F135"/>
    <mergeCell ref="I784:M785"/>
    <mergeCell ref="D944:G944"/>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B779:C779"/>
    <mergeCell ref="I946:J946"/>
    <mergeCell ref="I125:J125"/>
    <mergeCell ref="B431:C431"/>
    <mergeCell ref="G1016:G1017"/>
    <mergeCell ref="I41:J41"/>
    <mergeCell ref="B529:C529"/>
    <mergeCell ref="I112:J112"/>
    <mergeCell ref="K41:L41"/>
    <mergeCell ref="B956:D956"/>
    <mergeCell ref="I646:J646"/>
    <mergeCell ref="I944:J944"/>
    <mergeCell ref="D743:G743"/>
    <mergeCell ref="I127:J127"/>
    <mergeCell ref="K249:L249"/>
    <mergeCell ref="J757:L757"/>
    <mergeCell ref="I114:J114"/>
    <mergeCell ref="B682:F682"/>
    <mergeCell ref="K808:L808"/>
    <mergeCell ref="D425:G425"/>
    <mergeCell ref="I7:L7"/>
    <mergeCell ref="D11:G11"/>
    <mergeCell ref="M41:M42"/>
    <mergeCell ref="F653:H653"/>
    <mergeCell ref="D636:G636"/>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B848:C848"/>
    <mergeCell ref="F650:M650"/>
    <mergeCell ref="I456:M456"/>
    <mergeCell ref="I12:J12"/>
    <mergeCell ref="B331:D331"/>
    <mergeCell ref="B56:C57"/>
    <mergeCell ref="L638:M638"/>
    <mergeCell ref="H665:H666"/>
    <mergeCell ref="H447:H448"/>
    <mergeCell ref="D310:M310"/>
    <mergeCell ref="I533:J533"/>
    <mergeCell ref="I643:K643"/>
    <mergeCell ref="C39:D39"/>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I326:K326"/>
    <mergeCell ref="E122:F122"/>
    <mergeCell ref="I841:J841"/>
    <mergeCell ref="I80:J80"/>
    <mergeCell ref="K80:L80"/>
    <mergeCell ref="D546:E546"/>
    <mergeCell ref="M370:M371"/>
    <mergeCell ref="H496:H497"/>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M873:M874"/>
    <mergeCell ref="I958:J958"/>
    <mergeCell ref="D40:F40"/>
    <mergeCell ref="G561:G562"/>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229:J229"/>
    <mergeCell ref="D639:G63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D739:G739"/>
    <mergeCell ref="I853:J853"/>
    <mergeCell ref="M184:M185"/>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945:J945"/>
    <mergeCell ref="I430:K430"/>
    <mergeCell ref="B977:F977"/>
    <mergeCell ref="B145:F145"/>
    <mergeCell ref="C910:D910"/>
    <mergeCell ref="D10:G10"/>
    <mergeCell ref="B843:C843"/>
    <mergeCell ref="B576:C577"/>
    <mergeCell ref="G266:G267"/>
    <mergeCell ref="C247:D247"/>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B635:C635"/>
    <mergeCell ref="I335:J335"/>
    <mergeCell ref="C204:D204"/>
    <mergeCell ref="I704:J704"/>
    <mergeCell ref="G551:G552"/>
    <mergeCell ref="K704:L704"/>
    <mergeCell ref="G682:G683"/>
    <mergeCell ref="D223:G223"/>
    <mergeCell ref="B747:D747"/>
    <mergeCell ref="B472:C473"/>
    <mergeCell ref="G162:G163"/>
    <mergeCell ref="B259:C259"/>
    <mergeCell ref="B530:C530"/>
    <mergeCell ref="D987:M987"/>
    <mergeCell ref="D622:M622"/>
    <mergeCell ref="B319:G319"/>
    <mergeCell ref="B469:M469"/>
    <mergeCell ref="B549:D549"/>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144:M144"/>
    <mergeCell ref="D976:F976"/>
    <mergeCell ref="M600:M601"/>
    <mergeCell ref="M665:M666"/>
    <mergeCell ref="I239:J239"/>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E330:F330"/>
    <mergeCell ref="B704:F704"/>
    <mergeCell ref="D327:G327"/>
    <mergeCell ref="I840:J840"/>
    <mergeCell ref="B636:C636"/>
    <mergeCell ref="I550:M550"/>
    <mergeCell ref="B738:C738"/>
    <mergeCell ref="B934:C934"/>
    <mergeCell ref="G655:G656"/>
    <mergeCell ref="B732:C733"/>
    <mergeCell ref="M682:M683"/>
    <mergeCell ref="I56:M57"/>
    <mergeCell ref="I758:M758"/>
    <mergeCell ref="B531:C531"/>
    <mergeCell ref="G184:G185"/>
    <mergeCell ref="C828:D828"/>
    <mergeCell ref="B831:M831"/>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s>
  <conditionalFormatting sqref="C24:C25">
    <cfRule type="expression" priority="101" dxfId="713">
      <formula>$C$23="—"</formula>
    </cfRule>
  </conditionalFormatting>
  <conditionalFormatting sqref="D24:D25">
    <cfRule type="expression" priority="102" dxfId="713">
      <formula>$D$23="—"</formula>
    </cfRule>
  </conditionalFormatting>
  <conditionalFormatting sqref="E24:E25">
    <cfRule type="expression" priority="103" dxfId="713">
      <formula>$E$23="—"</formula>
    </cfRule>
  </conditionalFormatting>
  <conditionalFormatting sqref="F24:F25">
    <cfRule type="expression" priority="104" dxfId="713">
      <formula>$F$23="—"</formula>
    </cfRule>
  </conditionalFormatting>
  <conditionalFormatting sqref="G24:G25">
    <cfRule type="expression" priority="105" dxfId="713">
      <formula>$G$23="—"</formula>
    </cfRule>
  </conditionalFormatting>
  <conditionalFormatting sqref="H24:H25">
    <cfRule type="expression" priority="106" dxfId="713">
      <formula>$H$23="—"</formula>
    </cfRule>
  </conditionalFormatting>
  <conditionalFormatting sqref="C128:C129">
    <cfRule type="expression" priority="107" dxfId="713">
      <formula>$C$127="—"</formula>
    </cfRule>
  </conditionalFormatting>
  <conditionalFormatting sqref="D128:D129">
    <cfRule type="expression" priority="108" dxfId="713">
      <formula>$D$127="—"</formula>
    </cfRule>
  </conditionalFormatting>
  <conditionalFormatting sqref="E128:E129">
    <cfRule type="expression" priority="109" dxfId="713">
      <formula>$E$127="—"</formula>
    </cfRule>
  </conditionalFormatting>
  <conditionalFormatting sqref="F128:F129">
    <cfRule type="expression" priority="110" dxfId="713">
      <formula>$F$127="—"</formula>
    </cfRule>
  </conditionalFormatting>
  <conditionalFormatting sqref="G128:G129">
    <cfRule type="expression" priority="111" dxfId="713">
      <formula>$G$127="—"</formula>
    </cfRule>
  </conditionalFormatting>
  <conditionalFormatting sqref="H128:H129">
    <cfRule type="expression" priority="112" dxfId="713">
      <formula>$H$127="—"</formula>
    </cfRule>
  </conditionalFormatting>
  <conditionalFormatting sqref="C232:C233">
    <cfRule type="expression" priority="113" dxfId="713">
      <formula>$C$231="—"</formula>
    </cfRule>
  </conditionalFormatting>
  <conditionalFormatting sqref="D232:D233">
    <cfRule type="expression" priority="114" dxfId="713">
      <formula>$D$231="—"</formula>
    </cfRule>
  </conditionalFormatting>
  <conditionalFormatting sqref="E232:E233">
    <cfRule type="expression" priority="115" dxfId="713">
      <formula>$E$231="—"</formula>
    </cfRule>
  </conditionalFormatting>
  <conditionalFormatting sqref="F232:F233">
    <cfRule type="expression" priority="116" dxfId="713">
      <formula>$F$231="—"</formula>
    </cfRule>
  </conditionalFormatting>
  <conditionalFormatting sqref="G232:G233">
    <cfRule type="expression" priority="117" dxfId="713">
      <formula>$G$231="—"</formula>
    </cfRule>
  </conditionalFormatting>
  <conditionalFormatting sqref="H232:H233">
    <cfRule type="expression" priority="118" dxfId="713">
      <formula>$H$231="—"</formula>
    </cfRule>
  </conditionalFormatting>
  <conditionalFormatting sqref="C336:C337">
    <cfRule type="expression" priority="119" dxfId="713">
      <formula>$C$335="—"</formula>
    </cfRule>
  </conditionalFormatting>
  <conditionalFormatting sqref="D336:D337">
    <cfRule type="expression" priority="120" dxfId="713">
      <formula>$D$335="—"</formula>
    </cfRule>
  </conditionalFormatting>
  <conditionalFormatting sqref="E336:E337">
    <cfRule type="expression" priority="121" dxfId="713">
      <formula>$E$335="—"</formula>
    </cfRule>
  </conditionalFormatting>
  <conditionalFormatting sqref="F336:F337">
    <cfRule type="expression" priority="122" dxfId="713">
      <formula>$F$335="—"</formula>
    </cfRule>
  </conditionalFormatting>
  <conditionalFormatting sqref="G336:G337">
    <cfRule type="expression" priority="123" dxfId="713">
      <formula>$G$335="—"</formula>
    </cfRule>
  </conditionalFormatting>
  <conditionalFormatting sqref="H336:H337">
    <cfRule type="expression" priority="124" dxfId="713">
      <formula>$H$335="—"</formula>
    </cfRule>
  </conditionalFormatting>
  <conditionalFormatting sqref="C440:C441">
    <cfRule type="expression" priority="125" dxfId="713">
      <formula>$C$439="—"</formula>
    </cfRule>
  </conditionalFormatting>
  <conditionalFormatting sqref="D440:D441">
    <cfRule type="expression" priority="126" dxfId="713">
      <formula>$D$439="—"</formula>
    </cfRule>
  </conditionalFormatting>
  <conditionalFormatting sqref="E440:E441">
    <cfRule type="expression" priority="127" dxfId="713">
      <formula>$E$439="—"</formula>
    </cfRule>
  </conditionalFormatting>
  <conditionalFormatting sqref="F440:F441">
    <cfRule type="expression" priority="128" dxfId="713">
      <formula>$F$439="—"</formula>
    </cfRule>
  </conditionalFormatting>
  <conditionalFormatting sqref="G440:G441">
    <cfRule type="expression" priority="129" dxfId="713">
      <formula>$G$439="—"</formula>
    </cfRule>
  </conditionalFormatting>
  <conditionalFormatting sqref="H440:H441">
    <cfRule type="expression" priority="130" dxfId="713">
      <formula>$H$439="—"</formula>
    </cfRule>
  </conditionalFormatting>
  <conditionalFormatting sqref="C544:C545">
    <cfRule type="expression" priority="131" dxfId="713">
      <formula>$C$543="—"</formula>
    </cfRule>
  </conditionalFormatting>
  <conditionalFormatting sqref="D544:D545">
    <cfRule type="expression" priority="132" dxfId="713">
      <formula>$D$543="—"</formula>
    </cfRule>
  </conditionalFormatting>
  <conditionalFormatting sqref="E544:E545">
    <cfRule type="expression" priority="133" dxfId="713">
      <formula>$E$543="—"</formula>
    </cfRule>
  </conditionalFormatting>
  <conditionalFormatting sqref="F544:F545">
    <cfRule type="expression" priority="134" dxfId="713">
      <formula>$F$543="—"</formula>
    </cfRule>
  </conditionalFormatting>
  <conditionalFormatting sqref="G544:G545">
    <cfRule type="expression" priority="135" dxfId="713">
      <formula>$G$543="—"</formula>
    </cfRule>
  </conditionalFormatting>
  <conditionalFormatting sqref="H544:H545">
    <cfRule type="expression" priority="136" dxfId="713">
      <formula>$H$543="—"</formula>
    </cfRule>
  </conditionalFormatting>
  <conditionalFormatting sqref="C648:C649">
    <cfRule type="expression" priority="137" dxfId="713">
      <formula>$C$647="—"</formula>
    </cfRule>
  </conditionalFormatting>
  <conditionalFormatting sqref="D648:D649">
    <cfRule type="expression" priority="138" dxfId="713">
      <formula>$D$647="—"</formula>
    </cfRule>
  </conditionalFormatting>
  <conditionalFormatting sqref="E648:E649">
    <cfRule type="expression" priority="139" dxfId="713">
      <formula>$E$647="—"</formula>
    </cfRule>
  </conditionalFormatting>
  <conditionalFormatting sqref="F648:F649">
    <cfRule type="expression" priority="140" dxfId="713">
      <formula>$F$647="—"</formula>
    </cfRule>
  </conditionalFormatting>
  <conditionalFormatting sqref="G648:G649">
    <cfRule type="expression" priority="141" dxfId="713">
      <formula>$G$647="—"</formula>
    </cfRule>
  </conditionalFormatting>
  <conditionalFormatting sqref="H648:H649">
    <cfRule type="expression" priority="142" dxfId="713">
      <formula>$H$647="—"</formula>
    </cfRule>
  </conditionalFormatting>
  <conditionalFormatting sqref="C752:C753">
    <cfRule type="expression" priority="143" dxfId="713">
      <formula>$C$751="—"</formula>
    </cfRule>
  </conditionalFormatting>
  <conditionalFormatting sqref="D752:D753">
    <cfRule type="expression" priority="144" dxfId="713">
      <formula>$D$751="—"</formula>
    </cfRule>
  </conditionalFormatting>
  <conditionalFormatting sqref="E752:E753">
    <cfRule type="expression" priority="145" dxfId="713">
      <formula>$E$751="—"</formula>
    </cfRule>
  </conditionalFormatting>
  <conditionalFormatting sqref="F752:F753">
    <cfRule type="expression" priority="146" dxfId="713">
      <formula>$F$751="—"</formula>
    </cfRule>
  </conditionalFormatting>
  <conditionalFormatting sqref="G752:G753">
    <cfRule type="expression" priority="147" dxfId="713">
      <formula>$G$751="—"</formula>
    </cfRule>
  </conditionalFormatting>
  <conditionalFormatting sqref="H752:H753">
    <cfRule type="expression" priority="148" dxfId="713">
      <formula>$H$751="—"</formula>
    </cfRule>
  </conditionalFormatting>
  <conditionalFormatting sqref="C856:C857">
    <cfRule type="expression" priority="149" dxfId="713">
      <formula>$C$855="—"</formula>
    </cfRule>
  </conditionalFormatting>
  <conditionalFormatting sqref="D856:D857">
    <cfRule type="expression" priority="150" dxfId="713">
      <formula>$D$855="—"</formula>
    </cfRule>
  </conditionalFormatting>
  <conditionalFormatting sqref="E856:E857">
    <cfRule type="expression" priority="151" dxfId="713">
      <formula>$E$855="—"</formula>
    </cfRule>
  </conditionalFormatting>
  <conditionalFormatting sqref="F856:F857">
    <cfRule type="expression" priority="152" dxfId="713">
      <formula>$F$855="—"</formula>
    </cfRule>
  </conditionalFormatting>
  <conditionalFormatting sqref="G856:G857">
    <cfRule type="expression" priority="153" dxfId="713">
      <formula>$G$855="—"</formula>
    </cfRule>
  </conditionalFormatting>
  <conditionalFormatting sqref="H856:H857">
    <cfRule type="expression" priority="154" dxfId="713">
      <formula>$H$855="—"</formula>
    </cfRule>
  </conditionalFormatting>
  <conditionalFormatting sqref="C960:C961">
    <cfRule type="expression" priority="155" dxfId="713">
      <formula>$C$959="—"</formula>
    </cfRule>
  </conditionalFormatting>
  <conditionalFormatting sqref="D960:D961">
    <cfRule type="expression" priority="156" dxfId="713">
      <formula>$D$959="—"</formula>
    </cfRule>
  </conditionalFormatting>
  <conditionalFormatting sqref="E960:E961">
    <cfRule type="expression" priority="157" dxfId="713">
      <formula>$E$959="—"</formula>
    </cfRule>
  </conditionalFormatting>
  <conditionalFormatting sqref="F960:F961">
    <cfRule type="expression" priority="158" dxfId="713">
      <formula>$F$959="—"</formula>
    </cfRule>
  </conditionalFormatting>
  <conditionalFormatting sqref="G960:G961">
    <cfRule type="expression" priority="159" dxfId="713">
      <formula>$G$959="—"</formula>
    </cfRule>
  </conditionalFormatting>
  <conditionalFormatting sqref="H960:H961">
    <cfRule type="expression" priority="160" dxfId="713">
      <formula>$H$959="—"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sheave</t>
        </is>
      </c>
      <c r="J16" s="400" t="n"/>
      <c r="K16" s="24">
        <f>IF('{Equipment Data Entry}'!J81="","",'{Equipment Data Entry}'!J81)</f>
        <v/>
      </c>
      <c r="L16" s="21" t="inlineStr">
        <is>
          <t>Bore</t>
        </is>
      </c>
      <c r="M16" s="208"/>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pulley</t>
        </is>
      </c>
      <c r="J17" s="400" t="n"/>
      <c r="K17" s="24">
        <f>IF('{Equipment Data Entry}'!K81="","",'{Equipment Data Entry}'!K81)</f>
        <v/>
      </c>
      <c r="L17" s="21" t="inlineStr">
        <is>
          <t>Bore</t>
        </is>
      </c>
      <c r="M17" s="208"/>
    </row>
    <row r="18" ht="13.35" customHeight="1" s="162">
      <c r="B18" s="199" t="inlineStr">
        <is>
          <t>Corrected FLA</t>
        </is>
      </c>
      <c r="C18" s="401" t="n"/>
      <c r="D18" s="27">
        <f>IF(OR(E19="",E17="",B17=""),"",IF(OR(ISTEXT(B17),COUNT(E19:G19)=0,ISTEXT(E17)),"",B17/AVERAGE(E19:G19)*E17))</f>
        <v/>
      </c>
      <c r="E18" s="199" t="inlineStr">
        <is>
          <t>Estimated BHP</t>
        </is>
      </c>
      <c r="F18" s="401" t="n"/>
      <c r="G18" s="27">
        <f>IF(OR(COUNT(E20:G20)=0,IF(N(E21)&gt;0,E21,N(D16))=0,IF(N(D18)&gt;0,D18,N(E17))=0),"",IF(N(E21)&gt;0,E21,N(D16))*AVERAGE(E20:G20)/IF(N(D18)&gt;0,D18,N(E17)))</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99" t="inlineStr">
        <is>
          <t>Motor HP (nameplate)</t>
        </is>
      </c>
      <c r="C21" s="400"/>
      <c r="D21" s="401"/>
      <c r="E21" s="24"/>
      <c r="F21" s="24"/>
      <c r="G21" s="24"/>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90">
        <f>IFERROR(INDEX('{Dropdowns}'!$AI$2:$AO$7,MATCH($D$26,'{Dropdowns}'!$AH$2:$AH$7,0),1),"")</f>
        <v/>
      </c>
      <c r="C23" s="490">
        <f>IFERROR(INDEX('{Dropdowns}'!$AI$2:$AO$7,MATCH($D$26,'{Dropdowns}'!$AH$2:$AH$7,0),2),"")</f>
        <v/>
      </c>
      <c r="D23" s="490">
        <f>IFERROR(INDEX('{Dropdowns}'!$AI$2:$AO$7,MATCH($D$26,'{Dropdowns}'!$AH$2:$AH$7,0),3),"")</f>
        <v/>
      </c>
      <c r="E23" s="490">
        <f>IFERROR(INDEX('{Dropdowns}'!$AI$2:$AO$7,MATCH($D$26,'{Dropdowns}'!$AH$2:$AH$7,0),4),"")</f>
        <v/>
      </c>
      <c r="F23" s="490">
        <f>IFERROR(INDEX('{Dropdowns}'!$AI$2:$AO$7,MATCH($D$26,'{Dropdowns}'!$AH$2:$AH$7,0),5),"")</f>
        <v/>
      </c>
      <c r="G23" s="490">
        <f>IFERROR(INDEX('{Dropdowns}'!$AI$2:$AO$7,MATCH($D$26,'{Dropdowns}'!$AH$2:$AH$7,0),6),"")</f>
        <v/>
      </c>
      <c r="H23" s="490">
        <f>IFERROR(INDEX('{Dropdowns}'!$AI$2:$AO$7,MATCH($D$26,'{Dropdowns}'!$AH$2:$AH$7,0),7),"")</f>
        <v/>
      </c>
      <c r="I23" s="246" t="inlineStr">
        <is>
          <t>VSD Frequency</t>
        </is>
      </c>
      <c r="J23" s="403" t="n"/>
      <c r="K23" s="65" t="n"/>
      <c r="L23" s="65" t="n"/>
      <c r="M23" s="13" t="n"/>
    </row>
    <row r="24" ht="13.35" customHeight="1" s="162">
      <c r="B24" s="492"/>
      <c r="C24" s="492"/>
      <c r="D24" s="492"/>
      <c r="E24" s="492"/>
      <c r="F24" s="492"/>
      <c r="G24" s="492"/>
      <c r="H24" s="492"/>
      <c r="I24" s="14" t="n"/>
      <c r="J24" s="14" t="n"/>
      <c r="K24" s="14" t="n"/>
      <c r="L24" s="38" t="n"/>
      <c r="M24" s="13" t="n"/>
      <c r="Q24">
        <f>IF(B24="","",B24)</f>
        <v/>
      </c>
      <c r="R24">
        <f>IF(C23="—",Q24,IF(C24="","",C24))</f>
        <v/>
      </c>
      <c r="S24">
        <f>IF(D23="—",R24,IF(D24="","",D24))</f>
        <v/>
      </c>
      <c r="T24">
        <f>IF(E23="—",S24,IF(E24="","",E24))</f>
        <v/>
      </c>
      <c r="U24">
        <f>IF(F23="—",T24,IF(F24="","",F24))</f>
        <v/>
      </c>
      <c r="V24">
        <f>IF(G23="—",U24,IF(G24="","",G24))</f>
        <v/>
      </c>
      <c r="W24">
        <f>IFERROR(MATCH("Fan",$C$23:$H$23,0),"")</f>
        <v/>
      </c>
      <c r="X24">
        <f>IF(W24="","",INDEX(P26:U26,W24))</f>
        <v/>
      </c>
      <c r="Y24">
        <f>IF(W24="","",INDEX(Q25:V25,W24))</f>
        <v/>
      </c>
    </row>
    <row r="25" ht="13.35" customHeight="1" s="162">
      <c r="B25" s="491" t="inlineStr">
        <is>
          <t>Δ</t>
        </is>
      </c>
      <c r="C25" s="498">
        <f>IF(OR(C23="—",C24="",Q24=""),"",IF(OR(ISTEXT(C24),ISTEXT(Q24)),"","Δ "&amp;TEXT(C24-Q24,"0.00")))</f>
        <v/>
      </c>
      <c r="D25" s="498">
        <f>IF(OR(D23="—",D24="",R24=""),"",IF(OR(ISTEXT(D24),ISTEXT(R24)),"","Δ "&amp;TEXT(D24-R24,"0.00")))</f>
        <v/>
      </c>
      <c r="E25" s="498">
        <f>IF(OR(E23="—",E24="",S24=""),"",IF(OR(ISTEXT(E24),ISTEXT(S24)),"","Δ "&amp;TEXT(E24-S24,"0.00")))</f>
        <v/>
      </c>
      <c r="F25" s="498">
        <f>IF(OR(F23="—",F24="",T24=""),"",IF(OR(ISTEXT(F24),ISTEXT(T24)),"","Δ "&amp;TEXT(F24-T24,"0.00")))</f>
        <v/>
      </c>
      <c r="G25" s="498">
        <f>IF(OR(G23="—",G24="",U24=""),"",IF(OR(ISTEXT(G24),ISTEXT(U24)),"","Δ "&amp;TEXT(G24-U24,"0.00")))</f>
        <v/>
      </c>
      <c r="H25" s="498">
        <f>IF(OR(H23="—",H24="",V24=""),"",IF(OR(ISTEXT(H24),ISTEXT(V24)),"","Δ "&amp;TEXT(H24-V24,"0.00")))</f>
        <v/>
      </c>
      <c r="I25" s="13" t="n"/>
      <c r="J25" s="13" t="n"/>
      <c r="K25" s="13" t="n"/>
      <c r="L25" s="13" t="n"/>
      <c r="M25" s="13" t="n"/>
      <c r="Q25">
        <f>IF(OR(C24="",ISTEXT(C24)),R25,C24)</f>
        <v/>
      </c>
      <c r="R25">
        <f>IF(OR(D24="",ISTEXT(D24)),S25,D24)</f>
        <v/>
      </c>
      <c r="S25">
        <f>IF(OR(E24="",ISTEXT(E24)),T25,E24)</f>
        <v/>
      </c>
      <c r="T25">
        <f>IF(OR(F24="",ISTEXT(F24)),U25,F24)</f>
        <v/>
      </c>
      <c r="U25">
        <f>IF(OR(G24="",ISTEXT(G24)),V25,G24)</f>
        <v/>
      </c>
      <c r="V25">
        <f>IF(OR(H24="",ISTEXT(H24)),"",H24)</f>
        <v/>
      </c>
    </row>
    <row r="26" ht="13.35" customHeight="1" s="162">
      <c r="B26" s="425" t="inlineStr">
        <is>
          <t>Unit type:</t>
        </is>
      </c>
      <c r="D26" s="522" t="inlineStr">
        <is>
          <t>EF</t>
        </is>
      </c>
      <c r="E26" s="414" t="n"/>
      <c r="F26" s="494" t="inlineStr">
        <is>
          <t>Airflow left to right. Δ = this reading minus the one before it; in. w.g.</t>
        </is>
      </c>
      <c r="P26">
        <f>IF(B24="","",B24)</f>
        <v/>
      </c>
      <c r="Q26">
        <f>IF(C24="",P26,C24)</f>
        <v/>
      </c>
      <c r="R26">
        <f>IF(D24="",Q26,D24)</f>
        <v/>
      </c>
      <c r="S26">
        <f>IF(E24="",R26,E24)</f>
        <v/>
      </c>
      <c r="T26">
        <f>IF(F24="",S26,F24)</f>
        <v/>
      </c>
      <c r="U26">
        <f>IF(G24="",T26,G24)</f>
        <v/>
      </c>
      <c r="V26">
        <f>IF(H24="",U26,H24)</f>
        <v/>
      </c>
    </row>
    <row r="27" ht="13.35" customHeight="1" s="162">
      <c r="B27" s="500" t="inlineStr">
        <is>
          <t>Fan inlet</t>
        </is>
      </c>
      <c r="D27" s="501">
        <f>IF(X24="","",X24)</f>
        <v/>
      </c>
      <c r="F27" s="500" t="inlineStr">
        <is>
          <t>Discharge</t>
        </is>
      </c>
      <c r="I27" s="501">
        <f>IF(V26="","",V26)</f>
        <v/>
      </c>
    </row>
    <row r="28" ht="13.35" customHeight="1" s="162"/>
    <row r="29" ht="13.35" customHeight="1" s="162">
      <c r="B29" s="500" t="inlineStr">
        <is>
          <t>Fan TSP</t>
        </is>
      </c>
      <c r="E29" s="501">
        <f>IF(OR(X24="",Y24=""),"",IF(OR(ISTEXT(X24),ISTEXT(Y24)),"",Y24-X24))</f>
        <v/>
      </c>
      <c r="F29" s="500" t="inlineStr">
        <is>
          <t>ESP</t>
        </is>
      </c>
      <c r="I29" s="501">
        <f>IF(OR(B24="",V26=""),"",IF(OR(ISTEXT(B24),ISTEXT(V26)),"",V26-B24))</f>
        <v/>
      </c>
      <c r="J29" s="500" t="inlineStr">
        <is>
          <t>Unit ΔP (inlet → fan)</t>
        </is>
      </c>
      <c r="M29" s="501">
        <f>IF(OR(B24="",X24=""),"",IF(OR(ISTEXT(B24),ISTEXT(X24)),"",X24-B24))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D48" s="307"/>
      <c r="E48" s="307"/>
      <c r="F48" s="307"/>
      <c r="G48" s="307"/>
      <c r="H48" s="33" t="n"/>
      <c r="I48" s="33" t="n"/>
      <c r="J48" s="33"/>
      <c r="K48" s="33" t="n"/>
      <c r="L48" s="33"/>
      <c r="M48" s="30">
        <f>IF(OR(H48="",H48=0),"",IF(L48="",IF(J48="","",IF(OR(ISTEXT(J48),ISTEXT(H48)),"",J48/H48)),IF(OR(ISTEXT(L48),ISTEXT(H48)),"",L48/H48)))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sheave</t>
        </is>
      </c>
      <c r="J120" s="400" t="n"/>
      <c r="K120" s="24">
        <f>IF('{Equipment Data Entry}'!J82="","",'{Equipment Data Entry}'!J82)</f>
        <v/>
      </c>
      <c r="L120" s="21" t="inlineStr">
        <is>
          <t>Bore</t>
        </is>
      </c>
      <c r="M120" s="208"/>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pulley</t>
        </is>
      </c>
      <c r="J121" s="400" t="n"/>
      <c r="K121" s="24">
        <f>IF('{Equipment Data Entry}'!K82="","",'{Equipment Data Entry}'!K82)</f>
        <v/>
      </c>
      <c r="L121" s="21" t="inlineStr">
        <is>
          <t>Bore</t>
        </is>
      </c>
      <c r="M121" s="208"/>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IF(OR(COUNT(E124:G124)=0,IF(N(E125)&gt;0,E125,N(D120))=0,IF(N(D122)&gt;0,D122,N(E121))=0),"",IF(N(E125)&gt;0,E125,N(D120))*AVERAGE(E124:G124)/IF(N(D122)&gt;0,D122,N(E121)))</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99" t="inlineStr">
        <is>
          <t>Motor HP (nameplate)</t>
        </is>
      </c>
      <c r="C125" s="400"/>
      <c r="D125" s="401"/>
      <c r="E125" s="24"/>
      <c r="F125" s="24"/>
      <c r="G125" s="24"/>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90">
        <f>IFERROR(INDEX('{Dropdowns}'!$AI$2:$AO$7,MATCH($D$130,'{Dropdowns}'!$AH$2:$AH$7,0),1),"")</f>
        <v/>
      </c>
      <c r="C127" s="490">
        <f>IFERROR(INDEX('{Dropdowns}'!$AI$2:$AO$7,MATCH($D$130,'{Dropdowns}'!$AH$2:$AH$7,0),2),"")</f>
        <v/>
      </c>
      <c r="D127" s="490">
        <f>IFERROR(INDEX('{Dropdowns}'!$AI$2:$AO$7,MATCH($D$130,'{Dropdowns}'!$AH$2:$AH$7,0),3),"")</f>
        <v/>
      </c>
      <c r="E127" s="490">
        <f>IFERROR(INDEX('{Dropdowns}'!$AI$2:$AO$7,MATCH($D$130,'{Dropdowns}'!$AH$2:$AH$7,0),4),"")</f>
        <v/>
      </c>
      <c r="F127" s="490">
        <f>IFERROR(INDEX('{Dropdowns}'!$AI$2:$AO$7,MATCH($D$130,'{Dropdowns}'!$AH$2:$AH$7,0),5),"")</f>
        <v/>
      </c>
      <c r="G127" s="490">
        <f>IFERROR(INDEX('{Dropdowns}'!$AI$2:$AO$7,MATCH($D$130,'{Dropdowns}'!$AH$2:$AH$7,0),6),"")</f>
        <v/>
      </c>
      <c r="H127" s="490">
        <f>IFERROR(INDEX('{Dropdowns}'!$AI$2:$AO$7,MATCH($D$130,'{Dropdowns}'!$AH$2:$AH$7,0),7),"")</f>
        <v/>
      </c>
      <c r="I127" s="246" t="inlineStr">
        <is>
          <t>VSD Frequency</t>
        </is>
      </c>
      <c r="J127" s="403" t="n"/>
      <c r="K127" s="65" t="n"/>
      <c r="L127" s="65" t="n"/>
      <c r="M127" s="13" t="n"/>
    </row>
    <row r="128" ht="13.35" customHeight="1" s="162">
      <c r="B128" s="492"/>
      <c r="C128" s="492"/>
      <c r="D128" s="492"/>
      <c r="E128" s="492"/>
      <c r="F128" s="492"/>
      <c r="G128" s="492"/>
      <c r="H128" s="492"/>
      <c r="I128" s="14" t="n"/>
      <c r="J128" s="14" t="n"/>
      <c r="K128" s="14" t="n"/>
      <c r="L128" s="38" t="n"/>
      <c r="M128" s="13" t="n"/>
      <c r="Q128">
        <f>IF(B128="","",B128)</f>
        <v/>
      </c>
      <c r="R128">
        <f>IF(C127="—",Q128,IF(C128="","",C128))</f>
        <v/>
      </c>
      <c r="S128">
        <f>IF(D127="—",R128,IF(D128="","",D128))</f>
        <v/>
      </c>
      <c r="T128">
        <f>IF(E127="—",S128,IF(E128="","",E128))</f>
        <v/>
      </c>
      <c r="U128">
        <f>IF(F127="—",T128,IF(F128="","",F128))</f>
        <v/>
      </c>
      <c r="V128">
        <f>IF(G127="—",U128,IF(G128="","",G128))</f>
        <v/>
      </c>
      <c r="W128">
        <f>IFERROR(MATCH("Fan",$C$127:$H$127,0),"")</f>
        <v/>
      </c>
      <c r="X128">
        <f>IF(W128="","",INDEX(P130:U130,W128))</f>
        <v/>
      </c>
      <c r="Y128">
        <f>IF(W128="","",INDEX(Q129:V129,W128))</f>
        <v/>
      </c>
    </row>
    <row r="129" ht="13.35" customHeight="1" s="162">
      <c r="B129" s="491" t="inlineStr">
        <is>
          <t>Δ</t>
        </is>
      </c>
      <c r="C129" s="498">
        <f>IF(OR(C127="—",C128="",Q128=""),"",IF(OR(ISTEXT(C128),ISTEXT(Q128)),"","Δ "&amp;TEXT(C128-Q128,"0.00")))</f>
        <v/>
      </c>
      <c r="D129" s="498">
        <f>IF(OR(D127="—",D128="",R128=""),"",IF(OR(ISTEXT(D128),ISTEXT(R128)),"","Δ "&amp;TEXT(D128-R128,"0.00")))</f>
        <v/>
      </c>
      <c r="E129" s="498">
        <f>IF(OR(E127="—",E128="",S128=""),"",IF(OR(ISTEXT(E128),ISTEXT(S128)),"","Δ "&amp;TEXT(E128-S128,"0.00")))</f>
        <v/>
      </c>
      <c r="F129" s="498">
        <f>IF(OR(F127="—",F128="",T128=""),"",IF(OR(ISTEXT(F128),ISTEXT(T128)),"","Δ "&amp;TEXT(F128-T128,"0.00")))</f>
        <v/>
      </c>
      <c r="G129" s="498">
        <f>IF(OR(G127="—",G128="",U128=""),"",IF(OR(ISTEXT(G128),ISTEXT(U128)),"","Δ "&amp;TEXT(G128-U128,"0.00")))</f>
        <v/>
      </c>
      <c r="H129" s="498">
        <f>IF(OR(H127="—",H128="",V128=""),"",IF(OR(ISTEXT(H128),ISTEXT(V128)),"","Δ "&amp;TEXT(H128-V128,"0.00")))</f>
        <v/>
      </c>
      <c r="I129" s="13" t="n"/>
      <c r="J129" s="13" t="n"/>
      <c r="K129" s="13" t="n"/>
      <c r="L129" s="13" t="n"/>
      <c r="M129" s="13" t="n"/>
      <c r="Q129">
        <f>IF(OR(C128="",ISTEXT(C128)),R129,C128)</f>
        <v/>
      </c>
      <c r="R129">
        <f>IF(OR(D128="",ISTEXT(D128)),S129,D128)</f>
        <v/>
      </c>
      <c r="S129">
        <f>IF(OR(E128="",ISTEXT(E128)),T129,E128)</f>
        <v/>
      </c>
      <c r="T129">
        <f>IF(OR(F128="",ISTEXT(F128)),U129,F128)</f>
        <v/>
      </c>
      <c r="U129">
        <f>IF(OR(G128="",ISTEXT(G128)),V129,G128)</f>
        <v/>
      </c>
      <c r="V129">
        <f>IF(OR(H128="",ISTEXT(H128)),"",H128)</f>
        <v/>
      </c>
    </row>
    <row r="130" ht="13.35" customHeight="1" s="162">
      <c r="B130" s="425" t="inlineStr">
        <is>
          <t>Unit type:</t>
        </is>
      </c>
      <c r="D130" s="522" t="inlineStr">
        <is>
          <t>EF</t>
        </is>
      </c>
      <c r="E130" s="414" t="n"/>
      <c r="F130" s="494" t="inlineStr">
        <is>
          <t>Airflow left to right. Δ = this reading minus the one before it; in. w.g.</t>
        </is>
      </c>
      <c r="P130">
        <f>IF(B128="","",B128)</f>
        <v/>
      </c>
      <c r="Q130">
        <f>IF(C128="",P130,C128)</f>
        <v/>
      </c>
      <c r="R130">
        <f>IF(D128="",Q130,D128)</f>
        <v/>
      </c>
      <c r="S130">
        <f>IF(E128="",R130,E128)</f>
        <v/>
      </c>
      <c r="T130">
        <f>IF(F128="",S130,F128)</f>
        <v/>
      </c>
      <c r="U130">
        <f>IF(G128="",T130,G128)</f>
        <v/>
      </c>
      <c r="V130">
        <f>IF(H128="",U130,H128)</f>
        <v/>
      </c>
    </row>
    <row r="131" ht="13.35" customHeight="1" s="162">
      <c r="B131" s="500" t="inlineStr">
        <is>
          <t>Fan inlet</t>
        </is>
      </c>
      <c r="D131" s="501">
        <f>IF(X128="","",X128)</f>
        <v/>
      </c>
      <c r="F131" s="500" t="inlineStr">
        <is>
          <t>Discharge</t>
        </is>
      </c>
      <c r="I131" s="501">
        <f>IF(V130="","",V130)</f>
        <v/>
      </c>
    </row>
    <row r="132" ht="13.35" customHeight="1" s="162"/>
    <row r="133" ht="13.35" customHeight="1" s="162">
      <c r="B133" s="500" t="inlineStr">
        <is>
          <t>Fan TSP</t>
        </is>
      </c>
      <c r="E133" s="501">
        <f>IF(OR(X128="",Y128=""),"",IF(OR(ISTEXT(X128),ISTEXT(Y128)),"",Y128-X128))</f>
        <v/>
      </c>
      <c r="F133" s="500" t="inlineStr">
        <is>
          <t>ESP</t>
        </is>
      </c>
      <c r="I133" s="501">
        <f>IF(OR(B128="",V130=""),"",IF(OR(ISTEXT(B128),ISTEXT(V130)),"",V130-B128))</f>
        <v/>
      </c>
      <c r="J133" s="500" t="inlineStr">
        <is>
          <t>Unit ΔP (inlet → fan)</t>
        </is>
      </c>
      <c r="M133" s="501">
        <f>IF(OR(B128="",X128=""),"",IF(OR(ISTEXT(B128),ISTEXT(X128)),"",X128-B128))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D152" s="307"/>
      <c r="E152" s="307"/>
      <c r="F152" s="307"/>
      <c r="G152" s="307"/>
      <c r="H152" s="33" t="n"/>
      <c r="I152" s="33" t="n"/>
      <c r="J152" s="33"/>
      <c r="K152" s="33" t="n"/>
      <c r="L152" s="33"/>
      <c r="M152" s="30">
        <f>IF(OR(H152="",H152=0),"",IF(L152="",IF(J152="","",IF(OR(ISTEXT(J152),ISTEXT(H152)),"",J152/H152)),IF(OR(ISTEXT(L152),ISTEXT(H152)),"",L152/H152)))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sheave</t>
        </is>
      </c>
      <c r="J224" s="400" t="n"/>
      <c r="K224" s="24">
        <f>IF('{Equipment Data Entry}'!J83="","",'{Equipment Data Entry}'!J83)</f>
        <v/>
      </c>
      <c r="L224" s="21" t="inlineStr">
        <is>
          <t>Bore</t>
        </is>
      </c>
      <c r="M224" s="208"/>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pulley</t>
        </is>
      </c>
      <c r="J225" s="400" t="n"/>
      <c r="K225" s="24">
        <f>IF('{Equipment Data Entry}'!K83="","",'{Equipment Data Entry}'!K83)</f>
        <v/>
      </c>
      <c r="L225" s="21" t="inlineStr">
        <is>
          <t>Bore</t>
        </is>
      </c>
      <c r="M225" s="208"/>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IF(OR(COUNT(E228:G228)=0,IF(N(E229)&gt;0,E229,N(D224))=0,IF(N(D226)&gt;0,D226,N(E225))=0),"",IF(N(E229)&gt;0,E229,N(D224))*AVERAGE(E228:G228)/IF(N(D226)&gt;0,D226,N(E225)))</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99" t="inlineStr">
        <is>
          <t>Motor HP (nameplate)</t>
        </is>
      </c>
      <c r="C229" s="400"/>
      <c r="D229" s="401"/>
      <c r="E229" s="24"/>
      <c r="F229" s="24"/>
      <c r="G229" s="24"/>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90">
        <f>IFERROR(INDEX('{Dropdowns}'!$AI$2:$AO$7,MATCH($D$234,'{Dropdowns}'!$AH$2:$AH$7,0),1),"")</f>
        <v/>
      </c>
      <c r="C231" s="490">
        <f>IFERROR(INDEX('{Dropdowns}'!$AI$2:$AO$7,MATCH($D$234,'{Dropdowns}'!$AH$2:$AH$7,0),2),"")</f>
        <v/>
      </c>
      <c r="D231" s="490">
        <f>IFERROR(INDEX('{Dropdowns}'!$AI$2:$AO$7,MATCH($D$234,'{Dropdowns}'!$AH$2:$AH$7,0),3),"")</f>
        <v/>
      </c>
      <c r="E231" s="490">
        <f>IFERROR(INDEX('{Dropdowns}'!$AI$2:$AO$7,MATCH($D$234,'{Dropdowns}'!$AH$2:$AH$7,0),4),"")</f>
        <v/>
      </c>
      <c r="F231" s="490">
        <f>IFERROR(INDEX('{Dropdowns}'!$AI$2:$AO$7,MATCH($D$234,'{Dropdowns}'!$AH$2:$AH$7,0),5),"")</f>
        <v/>
      </c>
      <c r="G231" s="490">
        <f>IFERROR(INDEX('{Dropdowns}'!$AI$2:$AO$7,MATCH($D$234,'{Dropdowns}'!$AH$2:$AH$7,0),6),"")</f>
        <v/>
      </c>
      <c r="H231" s="490">
        <f>IFERROR(INDEX('{Dropdowns}'!$AI$2:$AO$7,MATCH($D$234,'{Dropdowns}'!$AH$2:$AH$7,0),7),"")</f>
        <v/>
      </c>
      <c r="I231" s="246" t="inlineStr">
        <is>
          <t>VSD Frequency</t>
        </is>
      </c>
      <c r="J231" s="403" t="n"/>
      <c r="K231" s="65" t="n"/>
      <c r="L231" s="65" t="n"/>
      <c r="M231" s="13" t="n"/>
    </row>
    <row r="232" ht="13.35" customHeight="1" s="162">
      <c r="B232" s="492"/>
      <c r="C232" s="492"/>
      <c r="D232" s="492"/>
      <c r="E232" s="492"/>
      <c r="F232" s="492"/>
      <c r="G232" s="492"/>
      <c r="H232" s="492"/>
      <c r="I232" s="14" t="n"/>
      <c r="J232" s="14" t="n"/>
      <c r="K232" s="14" t="n"/>
      <c r="L232" s="38" t="n"/>
      <c r="M232" s="13" t="n"/>
      <c r="Q232">
        <f>IF(B232="","",B232)</f>
        <v/>
      </c>
      <c r="R232">
        <f>IF(C231="—",Q232,IF(C232="","",C232))</f>
        <v/>
      </c>
      <c r="S232">
        <f>IF(D231="—",R232,IF(D232="","",D232))</f>
        <v/>
      </c>
      <c r="T232">
        <f>IF(E231="—",S232,IF(E232="","",E232))</f>
        <v/>
      </c>
      <c r="U232">
        <f>IF(F231="—",T232,IF(F232="","",F232))</f>
        <v/>
      </c>
      <c r="V232">
        <f>IF(G231="—",U232,IF(G232="","",G232))</f>
        <v/>
      </c>
      <c r="W232">
        <f>IFERROR(MATCH("Fan",$C$231:$H$231,0),"")</f>
        <v/>
      </c>
      <c r="X232">
        <f>IF(W232="","",INDEX(P234:U234,W232))</f>
        <v/>
      </c>
      <c r="Y232">
        <f>IF(W232="","",INDEX(Q233:V233,W232))</f>
        <v/>
      </c>
    </row>
    <row r="233" ht="13.35" customHeight="1" s="162">
      <c r="B233" s="491" t="inlineStr">
        <is>
          <t>Δ</t>
        </is>
      </c>
      <c r="C233" s="498">
        <f>IF(OR(C231="—",C232="",Q232=""),"",IF(OR(ISTEXT(C232),ISTEXT(Q232)),"","Δ "&amp;TEXT(C232-Q232,"0.00")))</f>
        <v/>
      </c>
      <c r="D233" s="498">
        <f>IF(OR(D231="—",D232="",R232=""),"",IF(OR(ISTEXT(D232),ISTEXT(R232)),"","Δ "&amp;TEXT(D232-R232,"0.00")))</f>
        <v/>
      </c>
      <c r="E233" s="498">
        <f>IF(OR(E231="—",E232="",S232=""),"",IF(OR(ISTEXT(E232),ISTEXT(S232)),"","Δ "&amp;TEXT(E232-S232,"0.00")))</f>
        <v/>
      </c>
      <c r="F233" s="498">
        <f>IF(OR(F231="—",F232="",T232=""),"",IF(OR(ISTEXT(F232),ISTEXT(T232)),"","Δ "&amp;TEXT(F232-T232,"0.00")))</f>
        <v/>
      </c>
      <c r="G233" s="498">
        <f>IF(OR(G231="—",G232="",U232=""),"",IF(OR(ISTEXT(G232),ISTEXT(U232)),"","Δ "&amp;TEXT(G232-U232,"0.00")))</f>
        <v/>
      </c>
      <c r="H233" s="498">
        <f>IF(OR(H231="—",H232="",V232=""),"",IF(OR(ISTEXT(H232),ISTEXT(V232)),"","Δ "&amp;TEXT(H232-V232,"0.00")))</f>
        <v/>
      </c>
      <c r="I233" s="13" t="n"/>
      <c r="J233" s="13" t="n"/>
      <c r="K233" s="13" t="n"/>
      <c r="L233" s="13" t="n"/>
      <c r="M233" s="13" t="n"/>
      <c r="Q233">
        <f>IF(OR(C232="",ISTEXT(C232)),R233,C232)</f>
        <v/>
      </c>
      <c r="R233">
        <f>IF(OR(D232="",ISTEXT(D232)),S233,D232)</f>
        <v/>
      </c>
      <c r="S233">
        <f>IF(OR(E232="",ISTEXT(E232)),T233,E232)</f>
        <v/>
      </c>
      <c r="T233">
        <f>IF(OR(F232="",ISTEXT(F232)),U233,F232)</f>
        <v/>
      </c>
      <c r="U233">
        <f>IF(OR(G232="",ISTEXT(G232)),V233,G232)</f>
        <v/>
      </c>
      <c r="V233">
        <f>IF(OR(H232="",ISTEXT(H232)),"",H232)</f>
        <v/>
      </c>
    </row>
    <row r="234" ht="13.35" customHeight="1" s="162">
      <c r="B234" s="425" t="inlineStr">
        <is>
          <t>Unit type:</t>
        </is>
      </c>
      <c r="D234" s="522" t="inlineStr">
        <is>
          <t>EF</t>
        </is>
      </c>
      <c r="E234" s="414" t="n"/>
      <c r="F234" s="494" t="inlineStr">
        <is>
          <t>Airflow left to right. Δ = this reading minus the one before it; in. w.g.</t>
        </is>
      </c>
      <c r="P234">
        <f>IF(B232="","",B232)</f>
        <v/>
      </c>
      <c r="Q234">
        <f>IF(C232="",P234,C232)</f>
        <v/>
      </c>
      <c r="R234">
        <f>IF(D232="",Q234,D232)</f>
        <v/>
      </c>
      <c r="S234">
        <f>IF(E232="",R234,E232)</f>
        <v/>
      </c>
      <c r="T234">
        <f>IF(F232="",S234,F232)</f>
        <v/>
      </c>
      <c r="U234">
        <f>IF(G232="",T234,G232)</f>
        <v/>
      </c>
      <c r="V234">
        <f>IF(H232="",U234,H232)</f>
        <v/>
      </c>
    </row>
    <row r="235" ht="13.35" customHeight="1" s="162">
      <c r="B235" s="500" t="inlineStr">
        <is>
          <t>Fan inlet</t>
        </is>
      </c>
      <c r="D235" s="501">
        <f>IF(X232="","",X232)</f>
        <v/>
      </c>
      <c r="F235" s="500" t="inlineStr">
        <is>
          <t>Discharge</t>
        </is>
      </c>
      <c r="I235" s="501">
        <f>IF(V234="","",V234)</f>
        <v/>
      </c>
    </row>
    <row r="236" ht="13.35" customHeight="1" s="162"/>
    <row r="237" ht="13.35" customHeight="1" s="162">
      <c r="B237" s="500" t="inlineStr">
        <is>
          <t>Fan TSP</t>
        </is>
      </c>
      <c r="E237" s="501">
        <f>IF(OR(X232="",Y232=""),"",IF(OR(ISTEXT(X232),ISTEXT(Y232)),"",Y232-X232))</f>
        <v/>
      </c>
      <c r="F237" s="500" t="inlineStr">
        <is>
          <t>ESP</t>
        </is>
      </c>
      <c r="I237" s="501">
        <f>IF(OR(B232="",V234=""),"",IF(OR(ISTEXT(B232),ISTEXT(V234)),"",V234-B232))</f>
        <v/>
      </c>
      <c r="J237" s="500" t="inlineStr">
        <is>
          <t>Unit ΔP (inlet → fan)</t>
        </is>
      </c>
      <c r="M237" s="501">
        <f>IF(OR(B232="",X232=""),"",IF(OR(ISTEXT(B232),ISTEXT(X232)),"",X232-B232))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D256" s="307"/>
      <c r="E256" s="307"/>
      <c r="F256" s="307"/>
      <c r="G256" s="307"/>
      <c r="H256" s="33" t="n"/>
      <c r="I256" s="33" t="n"/>
      <c r="J256" s="33"/>
      <c r="K256" s="33" t="n"/>
      <c r="L256" s="33"/>
      <c r="M256" s="30">
        <f>IF(OR(H256="",H256=0),"",IF(L256="",IF(J256="","",IF(OR(ISTEXT(J256),ISTEXT(H256)),"",J256/H256)),IF(OR(ISTEXT(L256),ISTEXT(H256)),"",L256/H256)))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sheave</t>
        </is>
      </c>
      <c r="J328" s="400" t="n"/>
      <c r="K328" s="24">
        <f>IF('{Equipment Data Entry}'!J84="","",'{Equipment Data Entry}'!J84)</f>
        <v/>
      </c>
      <c r="L328" s="21" t="inlineStr">
        <is>
          <t>Bore</t>
        </is>
      </c>
      <c r="M328" s="208"/>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pulley</t>
        </is>
      </c>
      <c r="J329" s="400" t="n"/>
      <c r="K329" s="24">
        <f>IF('{Equipment Data Entry}'!K84="","",'{Equipment Data Entry}'!K84)</f>
        <v/>
      </c>
      <c r="L329" s="21" t="inlineStr">
        <is>
          <t>Bore</t>
        </is>
      </c>
      <c r="M329" s="208"/>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IF(OR(COUNT(E332:G332)=0,IF(N(E333)&gt;0,E333,N(D328))=0,IF(N(D330)&gt;0,D330,N(E329))=0),"",IF(N(E333)&gt;0,E333,N(D328))*AVERAGE(E332:G332)/IF(N(D330)&gt;0,D330,N(E329)))</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99" t="inlineStr">
        <is>
          <t>Motor HP (nameplate)</t>
        </is>
      </c>
      <c r="C333" s="400"/>
      <c r="D333" s="401"/>
      <c r="E333" s="24"/>
      <c r="F333" s="24"/>
      <c r="G333" s="24"/>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90">
        <f>IFERROR(INDEX('{Dropdowns}'!$AI$2:$AO$7,MATCH($D$338,'{Dropdowns}'!$AH$2:$AH$7,0),1),"")</f>
        <v/>
      </c>
      <c r="C335" s="490">
        <f>IFERROR(INDEX('{Dropdowns}'!$AI$2:$AO$7,MATCH($D$338,'{Dropdowns}'!$AH$2:$AH$7,0),2),"")</f>
        <v/>
      </c>
      <c r="D335" s="490">
        <f>IFERROR(INDEX('{Dropdowns}'!$AI$2:$AO$7,MATCH($D$338,'{Dropdowns}'!$AH$2:$AH$7,0),3),"")</f>
        <v/>
      </c>
      <c r="E335" s="490">
        <f>IFERROR(INDEX('{Dropdowns}'!$AI$2:$AO$7,MATCH($D$338,'{Dropdowns}'!$AH$2:$AH$7,0),4),"")</f>
        <v/>
      </c>
      <c r="F335" s="490">
        <f>IFERROR(INDEX('{Dropdowns}'!$AI$2:$AO$7,MATCH($D$338,'{Dropdowns}'!$AH$2:$AH$7,0),5),"")</f>
        <v/>
      </c>
      <c r="G335" s="490">
        <f>IFERROR(INDEX('{Dropdowns}'!$AI$2:$AO$7,MATCH($D$338,'{Dropdowns}'!$AH$2:$AH$7,0),6),"")</f>
        <v/>
      </c>
      <c r="H335" s="490">
        <f>IFERROR(INDEX('{Dropdowns}'!$AI$2:$AO$7,MATCH($D$338,'{Dropdowns}'!$AH$2:$AH$7,0),7),"")</f>
        <v/>
      </c>
      <c r="I335" s="246" t="inlineStr">
        <is>
          <t>VSD Frequency</t>
        </is>
      </c>
      <c r="J335" s="403" t="n"/>
      <c r="K335" s="65" t="n"/>
      <c r="L335" s="65" t="n"/>
      <c r="M335" s="13" t="n"/>
    </row>
    <row r="336" ht="13.35" customHeight="1" s="162">
      <c r="B336" s="492"/>
      <c r="C336" s="492"/>
      <c r="D336" s="492"/>
      <c r="E336" s="492"/>
      <c r="F336" s="492"/>
      <c r="G336" s="492"/>
      <c r="H336" s="492"/>
      <c r="I336" s="14" t="n"/>
      <c r="J336" s="14" t="n"/>
      <c r="K336" s="14" t="n"/>
      <c r="L336" s="38" t="n"/>
      <c r="M336" s="13" t="n"/>
      <c r="Q336">
        <f>IF(B336="","",B336)</f>
        <v/>
      </c>
      <c r="R336">
        <f>IF(C335="—",Q336,IF(C336="","",C336))</f>
        <v/>
      </c>
      <c r="S336">
        <f>IF(D335="—",R336,IF(D336="","",D336))</f>
        <v/>
      </c>
      <c r="T336">
        <f>IF(E335="—",S336,IF(E336="","",E336))</f>
        <v/>
      </c>
      <c r="U336">
        <f>IF(F335="—",T336,IF(F336="","",F336))</f>
        <v/>
      </c>
      <c r="V336">
        <f>IF(G335="—",U336,IF(G336="","",G336))</f>
        <v/>
      </c>
      <c r="W336">
        <f>IFERROR(MATCH("Fan",$C$335:$H$335,0),"")</f>
        <v/>
      </c>
      <c r="X336">
        <f>IF(W336="","",INDEX(P338:U338,W336))</f>
        <v/>
      </c>
      <c r="Y336">
        <f>IF(W336="","",INDEX(Q337:V337,W336))</f>
        <v/>
      </c>
    </row>
    <row r="337" ht="13.35" customHeight="1" s="162">
      <c r="B337" s="491" t="inlineStr">
        <is>
          <t>Δ</t>
        </is>
      </c>
      <c r="C337" s="498">
        <f>IF(OR(C335="—",C336="",Q336=""),"",IF(OR(ISTEXT(C336),ISTEXT(Q336)),"","Δ "&amp;TEXT(C336-Q336,"0.00")))</f>
        <v/>
      </c>
      <c r="D337" s="498">
        <f>IF(OR(D335="—",D336="",R336=""),"",IF(OR(ISTEXT(D336),ISTEXT(R336)),"","Δ "&amp;TEXT(D336-R336,"0.00")))</f>
        <v/>
      </c>
      <c r="E337" s="498">
        <f>IF(OR(E335="—",E336="",S336=""),"",IF(OR(ISTEXT(E336),ISTEXT(S336)),"","Δ "&amp;TEXT(E336-S336,"0.00")))</f>
        <v/>
      </c>
      <c r="F337" s="498">
        <f>IF(OR(F335="—",F336="",T336=""),"",IF(OR(ISTEXT(F336),ISTEXT(T336)),"","Δ "&amp;TEXT(F336-T336,"0.00")))</f>
        <v/>
      </c>
      <c r="G337" s="498">
        <f>IF(OR(G335="—",G336="",U336=""),"",IF(OR(ISTEXT(G336),ISTEXT(U336)),"","Δ "&amp;TEXT(G336-U336,"0.00")))</f>
        <v/>
      </c>
      <c r="H337" s="498">
        <f>IF(OR(H335="—",H336="",V336=""),"",IF(OR(ISTEXT(H336),ISTEXT(V336)),"","Δ "&amp;TEXT(H336-V336,"0.00")))</f>
        <v/>
      </c>
      <c r="I337" s="13" t="n"/>
      <c r="J337" s="13" t="n"/>
      <c r="K337" s="13" t="n"/>
      <c r="L337" s="13" t="n"/>
      <c r="M337" s="13" t="n"/>
      <c r="Q337">
        <f>IF(OR(C336="",ISTEXT(C336)),R337,C336)</f>
        <v/>
      </c>
      <c r="R337">
        <f>IF(OR(D336="",ISTEXT(D336)),S337,D336)</f>
        <v/>
      </c>
      <c r="S337">
        <f>IF(OR(E336="",ISTEXT(E336)),T337,E336)</f>
        <v/>
      </c>
      <c r="T337">
        <f>IF(OR(F336="",ISTEXT(F336)),U337,F336)</f>
        <v/>
      </c>
      <c r="U337">
        <f>IF(OR(G336="",ISTEXT(G336)),V337,G336)</f>
        <v/>
      </c>
      <c r="V337">
        <f>IF(OR(H336="",ISTEXT(H336)),"",H336)</f>
        <v/>
      </c>
    </row>
    <row r="338" ht="13.35" customHeight="1" s="162">
      <c r="B338" s="425" t="inlineStr">
        <is>
          <t>Unit type:</t>
        </is>
      </c>
      <c r="D338" s="522" t="inlineStr">
        <is>
          <t>EF</t>
        </is>
      </c>
      <c r="E338" s="414" t="n"/>
      <c r="F338" s="494" t="inlineStr">
        <is>
          <t>Airflow left to right. Δ = this reading minus the one before it; in. w.g.</t>
        </is>
      </c>
      <c r="P338">
        <f>IF(B336="","",B336)</f>
        <v/>
      </c>
      <c r="Q338">
        <f>IF(C336="",P338,C336)</f>
        <v/>
      </c>
      <c r="R338">
        <f>IF(D336="",Q338,D336)</f>
        <v/>
      </c>
      <c r="S338">
        <f>IF(E336="",R338,E336)</f>
        <v/>
      </c>
      <c r="T338">
        <f>IF(F336="",S338,F336)</f>
        <v/>
      </c>
      <c r="U338">
        <f>IF(G336="",T338,G336)</f>
        <v/>
      </c>
      <c r="V338">
        <f>IF(H336="",U338,H336)</f>
        <v/>
      </c>
    </row>
    <row r="339" ht="13.35" customHeight="1" s="162">
      <c r="B339" s="500" t="inlineStr">
        <is>
          <t>Fan inlet</t>
        </is>
      </c>
      <c r="D339" s="501">
        <f>IF(X336="","",X336)</f>
        <v/>
      </c>
      <c r="F339" s="500" t="inlineStr">
        <is>
          <t>Discharge</t>
        </is>
      </c>
      <c r="I339" s="501">
        <f>IF(V338="","",V338)</f>
        <v/>
      </c>
    </row>
    <row r="340" ht="13.35" customHeight="1" s="162"/>
    <row r="341" ht="13.35" customHeight="1" s="162">
      <c r="B341" s="500" t="inlineStr">
        <is>
          <t>Fan TSP</t>
        </is>
      </c>
      <c r="E341" s="501">
        <f>IF(OR(X336="",Y336=""),"",IF(OR(ISTEXT(X336),ISTEXT(Y336)),"",Y336-X336))</f>
        <v/>
      </c>
      <c r="F341" s="500" t="inlineStr">
        <is>
          <t>ESP</t>
        </is>
      </c>
      <c r="I341" s="501">
        <f>IF(OR(B336="",V338=""),"",IF(OR(ISTEXT(B336),ISTEXT(V338)),"",V338-B336))</f>
        <v/>
      </c>
      <c r="J341" s="500" t="inlineStr">
        <is>
          <t>Unit ΔP (inlet → fan)</t>
        </is>
      </c>
      <c r="M341" s="501">
        <f>IF(OR(B336="",X336=""),"",IF(OR(ISTEXT(B336),ISTEXT(X336)),"",X336-B336))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D360" s="307"/>
      <c r="E360" s="307"/>
      <c r="F360" s="307"/>
      <c r="G360" s="307"/>
      <c r="H360" s="33" t="n"/>
      <c r="I360" s="33" t="n"/>
      <c r="J360" s="33"/>
      <c r="K360" s="33" t="n"/>
      <c r="L360" s="33"/>
      <c r="M360" s="30">
        <f>IF(OR(H360="",H360=0),"",IF(L360="",IF(J360="","",IF(OR(ISTEXT(J360),ISTEXT(H360)),"",J360/H360)),IF(OR(ISTEXT(L360),ISTEXT(H360)),"",L360/H360)))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sheave</t>
        </is>
      </c>
      <c r="J432" s="400" t="n"/>
      <c r="K432" s="24">
        <f>IF('{Equipment Data Entry}'!J85="","",'{Equipment Data Entry}'!J85)</f>
        <v/>
      </c>
      <c r="L432" s="21" t="inlineStr">
        <is>
          <t>Bore</t>
        </is>
      </c>
      <c r="M432" s="208"/>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pulley</t>
        </is>
      </c>
      <c r="J433" s="400" t="n"/>
      <c r="K433" s="24">
        <f>IF('{Equipment Data Entry}'!K85="","",'{Equipment Data Entry}'!K85)</f>
        <v/>
      </c>
      <c r="L433" s="21" t="inlineStr">
        <is>
          <t>Bore</t>
        </is>
      </c>
      <c r="M433" s="208"/>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IF(OR(COUNT(E436:G436)=0,IF(N(E437)&gt;0,E437,N(D432))=0,IF(N(D434)&gt;0,D434,N(E433))=0),"",IF(N(E437)&gt;0,E437,N(D432))*AVERAGE(E436:G436)/IF(N(D434)&gt;0,D434,N(E433)))</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99" t="inlineStr">
        <is>
          <t>Motor HP (nameplate)</t>
        </is>
      </c>
      <c r="C437" s="400"/>
      <c r="D437" s="401"/>
      <c r="E437" s="24"/>
      <c r="F437" s="24"/>
      <c r="G437" s="24"/>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90">
        <f>IFERROR(INDEX('{Dropdowns}'!$AI$2:$AO$7,MATCH($D$442,'{Dropdowns}'!$AH$2:$AH$7,0),1),"")</f>
        <v/>
      </c>
      <c r="C439" s="490">
        <f>IFERROR(INDEX('{Dropdowns}'!$AI$2:$AO$7,MATCH($D$442,'{Dropdowns}'!$AH$2:$AH$7,0),2),"")</f>
        <v/>
      </c>
      <c r="D439" s="490">
        <f>IFERROR(INDEX('{Dropdowns}'!$AI$2:$AO$7,MATCH($D$442,'{Dropdowns}'!$AH$2:$AH$7,0),3),"")</f>
        <v/>
      </c>
      <c r="E439" s="490">
        <f>IFERROR(INDEX('{Dropdowns}'!$AI$2:$AO$7,MATCH($D$442,'{Dropdowns}'!$AH$2:$AH$7,0),4),"")</f>
        <v/>
      </c>
      <c r="F439" s="490">
        <f>IFERROR(INDEX('{Dropdowns}'!$AI$2:$AO$7,MATCH($D$442,'{Dropdowns}'!$AH$2:$AH$7,0),5),"")</f>
        <v/>
      </c>
      <c r="G439" s="490">
        <f>IFERROR(INDEX('{Dropdowns}'!$AI$2:$AO$7,MATCH($D$442,'{Dropdowns}'!$AH$2:$AH$7,0),6),"")</f>
        <v/>
      </c>
      <c r="H439" s="490">
        <f>IFERROR(INDEX('{Dropdowns}'!$AI$2:$AO$7,MATCH($D$442,'{Dropdowns}'!$AH$2:$AH$7,0),7),"")</f>
        <v/>
      </c>
      <c r="I439" s="246" t="inlineStr">
        <is>
          <t>VSD Frequency</t>
        </is>
      </c>
      <c r="J439" s="403" t="n"/>
      <c r="K439" s="65" t="n"/>
      <c r="L439" s="65" t="n"/>
      <c r="M439" s="13" t="n"/>
    </row>
    <row r="440" ht="13.35" customHeight="1" s="162">
      <c r="B440" s="492"/>
      <c r="C440" s="492"/>
      <c r="D440" s="492"/>
      <c r="E440" s="492"/>
      <c r="F440" s="492"/>
      <c r="G440" s="492"/>
      <c r="H440" s="492"/>
      <c r="I440" s="14" t="n"/>
      <c r="J440" s="14" t="n"/>
      <c r="K440" s="14" t="n"/>
      <c r="L440" s="38" t="n"/>
      <c r="M440" s="13" t="n"/>
      <c r="Q440">
        <f>IF(B440="","",B440)</f>
        <v/>
      </c>
      <c r="R440">
        <f>IF(C439="—",Q440,IF(C440="","",C440))</f>
        <v/>
      </c>
      <c r="S440">
        <f>IF(D439="—",R440,IF(D440="","",D440))</f>
        <v/>
      </c>
      <c r="T440">
        <f>IF(E439="—",S440,IF(E440="","",E440))</f>
        <v/>
      </c>
      <c r="U440">
        <f>IF(F439="—",T440,IF(F440="","",F440))</f>
        <v/>
      </c>
      <c r="V440">
        <f>IF(G439="—",U440,IF(G440="","",G440))</f>
        <v/>
      </c>
      <c r="W440">
        <f>IFERROR(MATCH("Fan",$C$439:$H$439,0),"")</f>
        <v/>
      </c>
      <c r="X440">
        <f>IF(W440="","",INDEX(P442:U442,W440))</f>
        <v/>
      </c>
      <c r="Y440">
        <f>IF(W440="","",INDEX(Q441:V441,W440))</f>
        <v/>
      </c>
    </row>
    <row r="441" ht="13.35" customHeight="1" s="162">
      <c r="B441" s="491" t="inlineStr">
        <is>
          <t>Δ</t>
        </is>
      </c>
      <c r="C441" s="498">
        <f>IF(OR(C439="—",C440="",Q440=""),"",IF(OR(ISTEXT(C440),ISTEXT(Q440)),"","Δ "&amp;TEXT(C440-Q440,"0.00")))</f>
        <v/>
      </c>
      <c r="D441" s="498">
        <f>IF(OR(D439="—",D440="",R440=""),"",IF(OR(ISTEXT(D440),ISTEXT(R440)),"","Δ "&amp;TEXT(D440-R440,"0.00")))</f>
        <v/>
      </c>
      <c r="E441" s="498">
        <f>IF(OR(E439="—",E440="",S440=""),"",IF(OR(ISTEXT(E440),ISTEXT(S440)),"","Δ "&amp;TEXT(E440-S440,"0.00")))</f>
        <v/>
      </c>
      <c r="F441" s="498">
        <f>IF(OR(F439="—",F440="",T440=""),"",IF(OR(ISTEXT(F440),ISTEXT(T440)),"","Δ "&amp;TEXT(F440-T440,"0.00")))</f>
        <v/>
      </c>
      <c r="G441" s="498">
        <f>IF(OR(G439="—",G440="",U440=""),"",IF(OR(ISTEXT(G440),ISTEXT(U440)),"","Δ "&amp;TEXT(G440-U440,"0.00")))</f>
        <v/>
      </c>
      <c r="H441" s="498">
        <f>IF(OR(H439="—",H440="",V440=""),"",IF(OR(ISTEXT(H440),ISTEXT(V440)),"","Δ "&amp;TEXT(H440-V440,"0.00")))</f>
        <v/>
      </c>
      <c r="I441" s="13" t="n"/>
      <c r="J441" s="13" t="n"/>
      <c r="K441" s="13" t="n"/>
      <c r="L441" s="13" t="n"/>
      <c r="M441" s="13" t="n"/>
      <c r="Q441">
        <f>IF(OR(C440="",ISTEXT(C440)),R441,C440)</f>
        <v/>
      </c>
      <c r="R441">
        <f>IF(OR(D440="",ISTEXT(D440)),S441,D440)</f>
        <v/>
      </c>
      <c r="S441">
        <f>IF(OR(E440="",ISTEXT(E440)),T441,E440)</f>
        <v/>
      </c>
      <c r="T441">
        <f>IF(OR(F440="",ISTEXT(F440)),U441,F440)</f>
        <v/>
      </c>
      <c r="U441">
        <f>IF(OR(G440="",ISTEXT(G440)),V441,G440)</f>
        <v/>
      </c>
      <c r="V441">
        <f>IF(OR(H440="",ISTEXT(H440)),"",H440)</f>
        <v/>
      </c>
    </row>
    <row r="442" ht="13.35" customHeight="1" s="162">
      <c r="B442" s="425" t="inlineStr">
        <is>
          <t>Unit type:</t>
        </is>
      </c>
      <c r="D442" s="522" t="inlineStr">
        <is>
          <t>EF</t>
        </is>
      </c>
      <c r="E442" s="414" t="n"/>
      <c r="F442" s="494" t="inlineStr">
        <is>
          <t>Airflow left to right. Δ = this reading minus the one before it; in. w.g.</t>
        </is>
      </c>
      <c r="P442">
        <f>IF(B440="","",B440)</f>
        <v/>
      </c>
      <c r="Q442">
        <f>IF(C440="",P442,C440)</f>
        <v/>
      </c>
      <c r="R442">
        <f>IF(D440="",Q442,D440)</f>
        <v/>
      </c>
      <c r="S442">
        <f>IF(E440="",R442,E440)</f>
        <v/>
      </c>
      <c r="T442">
        <f>IF(F440="",S442,F440)</f>
        <v/>
      </c>
      <c r="U442">
        <f>IF(G440="",T442,G440)</f>
        <v/>
      </c>
      <c r="V442">
        <f>IF(H440="",U442,H440)</f>
        <v/>
      </c>
    </row>
    <row r="443" ht="13.35" customHeight="1" s="162">
      <c r="B443" s="500" t="inlineStr">
        <is>
          <t>Fan inlet</t>
        </is>
      </c>
      <c r="D443" s="501">
        <f>IF(X440="","",X440)</f>
        <v/>
      </c>
      <c r="F443" s="500" t="inlineStr">
        <is>
          <t>Discharge</t>
        </is>
      </c>
      <c r="I443" s="501">
        <f>IF(V442="","",V442)</f>
        <v/>
      </c>
    </row>
    <row r="444" ht="13.35" customHeight="1" s="162"/>
    <row r="445" ht="13.35" customHeight="1" s="162">
      <c r="B445" s="500" t="inlineStr">
        <is>
          <t>Fan TSP</t>
        </is>
      </c>
      <c r="E445" s="501">
        <f>IF(OR(X440="",Y440=""),"",IF(OR(ISTEXT(X440),ISTEXT(Y440)),"",Y440-X440))</f>
        <v/>
      </c>
      <c r="F445" s="500" t="inlineStr">
        <is>
          <t>ESP</t>
        </is>
      </c>
      <c r="I445" s="501">
        <f>IF(OR(B440="",V442=""),"",IF(OR(ISTEXT(B440),ISTEXT(V442)),"",V442-B440))</f>
        <v/>
      </c>
      <c r="J445" s="500" t="inlineStr">
        <is>
          <t>Unit ΔP (inlet → fan)</t>
        </is>
      </c>
      <c r="M445" s="501">
        <f>IF(OR(B440="",X440=""),"",IF(OR(ISTEXT(B440),ISTEXT(X440)),"",X440-B440))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D464" s="307"/>
      <c r="E464" s="307"/>
      <c r="F464" s="307"/>
      <c r="G464" s="307"/>
      <c r="H464" s="33" t="n"/>
      <c r="I464" s="33" t="n"/>
      <c r="J464" s="33"/>
      <c r="K464" s="33" t="n"/>
      <c r="L464" s="33"/>
      <c r="M464" s="30">
        <f>IF(OR(H464="",H464=0),"",IF(L464="",IF(J464="","",IF(OR(ISTEXT(J464),ISTEXT(H464)),"",J464/H464)),IF(OR(ISTEXT(L464),ISTEXT(H464)),"",L464/H464)))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sheave</t>
        </is>
      </c>
      <c r="J536" s="400" t="n"/>
      <c r="K536" s="24">
        <f>IF('{Equipment Data Entry}'!J86="","",'{Equipment Data Entry}'!J86)</f>
        <v/>
      </c>
      <c r="L536" s="21" t="inlineStr">
        <is>
          <t>Bore</t>
        </is>
      </c>
      <c r="M536" s="208"/>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pulley</t>
        </is>
      </c>
      <c r="J537" s="400" t="n"/>
      <c r="K537" s="24">
        <f>IF('{Equipment Data Entry}'!K86="","",'{Equipment Data Entry}'!K86)</f>
        <v/>
      </c>
      <c r="L537" s="21" t="inlineStr">
        <is>
          <t>Bore</t>
        </is>
      </c>
      <c r="M537" s="208"/>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IF(OR(COUNT(E540:G540)=0,IF(N(E541)&gt;0,E541,N(D536))=0,IF(N(D538)&gt;0,D538,N(E537))=0),"",IF(N(E541)&gt;0,E541,N(D536))*AVERAGE(E540:G540)/IF(N(D538)&gt;0,D538,N(E537)))</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99" t="inlineStr">
        <is>
          <t>Motor HP (nameplate)</t>
        </is>
      </c>
      <c r="C541" s="400"/>
      <c r="D541" s="401"/>
      <c r="E541" s="24"/>
      <c r="F541" s="24"/>
      <c r="G541" s="24"/>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90">
        <f>IFERROR(INDEX('{Dropdowns}'!$AI$2:$AO$7,MATCH($D$546,'{Dropdowns}'!$AH$2:$AH$7,0),1),"")</f>
        <v/>
      </c>
      <c r="C543" s="490">
        <f>IFERROR(INDEX('{Dropdowns}'!$AI$2:$AO$7,MATCH($D$546,'{Dropdowns}'!$AH$2:$AH$7,0),2),"")</f>
        <v/>
      </c>
      <c r="D543" s="490">
        <f>IFERROR(INDEX('{Dropdowns}'!$AI$2:$AO$7,MATCH($D$546,'{Dropdowns}'!$AH$2:$AH$7,0),3),"")</f>
        <v/>
      </c>
      <c r="E543" s="490">
        <f>IFERROR(INDEX('{Dropdowns}'!$AI$2:$AO$7,MATCH($D$546,'{Dropdowns}'!$AH$2:$AH$7,0),4),"")</f>
        <v/>
      </c>
      <c r="F543" s="490">
        <f>IFERROR(INDEX('{Dropdowns}'!$AI$2:$AO$7,MATCH($D$546,'{Dropdowns}'!$AH$2:$AH$7,0),5),"")</f>
        <v/>
      </c>
      <c r="G543" s="490">
        <f>IFERROR(INDEX('{Dropdowns}'!$AI$2:$AO$7,MATCH($D$546,'{Dropdowns}'!$AH$2:$AH$7,0),6),"")</f>
        <v/>
      </c>
      <c r="H543" s="490">
        <f>IFERROR(INDEX('{Dropdowns}'!$AI$2:$AO$7,MATCH($D$546,'{Dropdowns}'!$AH$2:$AH$7,0),7),"")</f>
        <v/>
      </c>
      <c r="I543" s="246" t="inlineStr">
        <is>
          <t>VSD Frequency</t>
        </is>
      </c>
      <c r="J543" s="403" t="n"/>
      <c r="K543" s="65" t="n"/>
      <c r="L543" s="65" t="n"/>
      <c r="M543" s="13" t="n"/>
    </row>
    <row r="544" ht="13.35" customHeight="1" s="162">
      <c r="B544" s="492"/>
      <c r="C544" s="492"/>
      <c r="D544" s="492"/>
      <c r="E544" s="492"/>
      <c r="F544" s="492"/>
      <c r="G544" s="492"/>
      <c r="H544" s="492"/>
      <c r="I544" s="14" t="n"/>
      <c r="J544" s="14" t="n"/>
      <c r="K544" s="14" t="n"/>
      <c r="L544" s="38" t="n"/>
      <c r="M544" s="13" t="n"/>
      <c r="Q544">
        <f>IF(B544="","",B544)</f>
        <v/>
      </c>
      <c r="R544">
        <f>IF(C543="—",Q544,IF(C544="","",C544))</f>
        <v/>
      </c>
      <c r="S544">
        <f>IF(D543="—",R544,IF(D544="","",D544))</f>
        <v/>
      </c>
      <c r="T544">
        <f>IF(E543="—",S544,IF(E544="","",E544))</f>
        <v/>
      </c>
      <c r="U544">
        <f>IF(F543="—",T544,IF(F544="","",F544))</f>
        <v/>
      </c>
      <c r="V544">
        <f>IF(G543="—",U544,IF(G544="","",G544))</f>
        <v/>
      </c>
      <c r="W544">
        <f>IFERROR(MATCH("Fan",$C$543:$H$543,0),"")</f>
        <v/>
      </c>
      <c r="X544">
        <f>IF(W544="","",INDEX(P546:U546,W544))</f>
        <v/>
      </c>
      <c r="Y544">
        <f>IF(W544="","",INDEX(Q545:V545,W544))</f>
        <v/>
      </c>
    </row>
    <row r="545" ht="13.35" customHeight="1" s="162">
      <c r="B545" s="491" t="inlineStr">
        <is>
          <t>Δ</t>
        </is>
      </c>
      <c r="C545" s="498">
        <f>IF(OR(C543="—",C544="",Q544=""),"",IF(OR(ISTEXT(C544),ISTEXT(Q544)),"","Δ "&amp;TEXT(C544-Q544,"0.00")))</f>
        <v/>
      </c>
      <c r="D545" s="498">
        <f>IF(OR(D543="—",D544="",R544=""),"",IF(OR(ISTEXT(D544),ISTEXT(R544)),"","Δ "&amp;TEXT(D544-R544,"0.00")))</f>
        <v/>
      </c>
      <c r="E545" s="498">
        <f>IF(OR(E543="—",E544="",S544=""),"",IF(OR(ISTEXT(E544),ISTEXT(S544)),"","Δ "&amp;TEXT(E544-S544,"0.00")))</f>
        <v/>
      </c>
      <c r="F545" s="498">
        <f>IF(OR(F543="—",F544="",T544=""),"",IF(OR(ISTEXT(F544),ISTEXT(T544)),"","Δ "&amp;TEXT(F544-T544,"0.00")))</f>
        <v/>
      </c>
      <c r="G545" s="498">
        <f>IF(OR(G543="—",G544="",U544=""),"",IF(OR(ISTEXT(G544),ISTEXT(U544)),"","Δ "&amp;TEXT(G544-U544,"0.00")))</f>
        <v/>
      </c>
      <c r="H545" s="498">
        <f>IF(OR(H543="—",H544="",V544=""),"",IF(OR(ISTEXT(H544),ISTEXT(V544)),"","Δ "&amp;TEXT(H544-V544,"0.00")))</f>
        <v/>
      </c>
      <c r="I545" s="13" t="n"/>
      <c r="J545" s="13" t="n"/>
      <c r="K545" s="13" t="n"/>
      <c r="L545" s="13" t="n"/>
      <c r="M545" s="13" t="n"/>
      <c r="Q545">
        <f>IF(OR(C544="",ISTEXT(C544)),R545,C544)</f>
        <v/>
      </c>
      <c r="R545">
        <f>IF(OR(D544="",ISTEXT(D544)),S545,D544)</f>
        <v/>
      </c>
      <c r="S545">
        <f>IF(OR(E544="",ISTEXT(E544)),T545,E544)</f>
        <v/>
      </c>
      <c r="T545">
        <f>IF(OR(F544="",ISTEXT(F544)),U545,F544)</f>
        <v/>
      </c>
      <c r="U545">
        <f>IF(OR(G544="",ISTEXT(G544)),V545,G544)</f>
        <v/>
      </c>
      <c r="V545">
        <f>IF(OR(H544="",ISTEXT(H544)),"",H544)</f>
        <v/>
      </c>
    </row>
    <row r="546" ht="13.35" customHeight="1" s="162">
      <c r="B546" s="425" t="inlineStr">
        <is>
          <t>Unit type:</t>
        </is>
      </c>
      <c r="D546" s="522" t="inlineStr">
        <is>
          <t>EF</t>
        </is>
      </c>
      <c r="E546" s="414" t="n"/>
      <c r="F546" s="494" t="inlineStr">
        <is>
          <t>Airflow left to right. Δ = this reading minus the one before it; in. w.g.</t>
        </is>
      </c>
      <c r="P546">
        <f>IF(B544="","",B544)</f>
        <v/>
      </c>
      <c r="Q546">
        <f>IF(C544="",P546,C544)</f>
        <v/>
      </c>
      <c r="R546">
        <f>IF(D544="",Q546,D544)</f>
        <v/>
      </c>
      <c r="S546">
        <f>IF(E544="",R546,E544)</f>
        <v/>
      </c>
      <c r="T546">
        <f>IF(F544="",S546,F544)</f>
        <v/>
      </c>
      <c r="U546">
        <f>IF(G544="",T546,G544)</f>
        <v/>
      </c>
      <c r="V546">
        <f>IF(H544="",U546,H544)</f>
        <v/>
      </c>
    </row>
    <row r="547" ht="13.35" customHeight="1" s="162">
      <c r="B547" s="500" t="inlineStr">
        <is>
          <t>Fan inlet</t>
        </is>
      </c>
      <c r="D547" s="501">
        <f>IF(X544="","",X544)</f>
        <v/>
      </c>
      <c r="F547" s="500" t="inlineStr">
        <is>
          <t>Discharge</t>
        </is>
      </c>
      <c r="I547" s="501">
        <f>IF(V546="","",V546)</f>
        <v/>
      </c>
    </row>
    <row r="548" ht="13.35" customHeight="1" s="162"/>
    <row r="549" ht="13.35" customHeight="1" s="162">
      <c r="B549" s="500" t="inlineStr">
        <is>
          <t>Fan TSP</t>
        </is>
      </c>
      <c r="E549" s="501">
        <f>IF(OR(X544="",Y544=""),"",IF(OR(ISTEXT(X544),ISTEXT(Y544)),"",Y544-X544))</f>
        <v/>
      </c>
      <c r="F549" s="500" t="inlineStr">
        <is>
          <t>ESP</t>
        </is>
      </c>
      <c r="I549" s="501">
        <f>IF(OR(B544="",V546=""),"",IF(OR(ISTEXT(B544),ISTEXT(V546)),"",V546-B544))</f>
        <v/>
      </c>
      <c r="J549" s="500" t="inlineStr">
        <is>
          <t>Unit ΔP (inlet → fan)</t>
        </is>
      </c>
      <c r="M549" s="501">
        <f>IF(OR(B544="",X544=""),"",IF(OR(ISTEXT(B544),ISTEXT(X544)),"",X544-B544))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D568" s="307"/>
      <c r="E568" s="307"/>
      <c r="F568" s="307"/>
      <c r="G568" s="307"/>
      <c r="H568" s="33" t="n"/>
      <c r="I568" s="33" t="n"/>
      <c r="J568" s="33"/>
      <c r="K568" s="33" t="n"/>
      <c r="L568" s="33"/>
      <c r="M568" s="30">
        <f>IF(OR(H568="",H568=0),"",IF(L568="",IF(J568="","",IF(OR(ISTEXT(J568),ISTEXT(H568)),"",J568/H568)),IF(OR(ISTEXT(L568),ISTEXT(H568)),"",L568/H568)))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sheave</t>
        </is>
      </c>
      <c r="J640" s="400" t="n"/>
      <c r="K640" s="24">
        <f>IF('{Equipment Data Entry}'!J87="","",'{Equipment Data Entry}'!J87)</f>
        <v/>
      </c>
      <c r="L640" s="21" t="inlineStr">
        <is>
          <t>Bore</t>
        </is>
      </c>
      <c r="M640" s="208"/>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pulley</t>
        </is>
      </c>
      <c r="J641" s="400" t="n"/>
      <c r="K641" s="24">
        <f>IF('{Equipment Data Entry}'!K87="","",'{Equipment Data Entry}'!K87)</f>
        <v/>
      </c>
      <c r="L641" s="21" t="inlineStr">
        <is>
          <t>Bore</t>
        </is>
      </c>
      <c r="M641" s="208"/>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IF(OR(COUNT(E644:G644)=0,IF(N(E645)&gt;0,E645,N(D640))=0,IF(N(D642)&gt;0,D642,N(E641))=0),"",IF(N(E645)&gt;0,E645,N(D640))*AVERAGE(E644:G644)/IF(N(D642)&gt;0,D642,N(E641)))</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99" t="inlineStr">
        <is>
          <t>Motor HP (nameplate)</t>
        </is>
      </c>
      <c r="C645" s="400"/>
      <c r="D645" s="401"/>
      <c r="E645" s="24"/>
      <c r="F645" s="24"/>
      <c r="G645" s="24"/>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90">
        <f>IFERROR(INDEX('{Dropdowns}'!$AI$2:$AO$7,MATCH($D$650,'{Dropdowns}'!$AH$2:$AH$7,0),1),"")</f>
        <v/>
      </c>
      <c r="C647" s="490">
        <f>IFERROR(INDEX('{Dropdowns}'!$AI$2:$AO$7,MATCH($D$650,'{Dropdowns}'!$AH$2:$AH$7,0),2),"")</f>
        <v/>
      </c>
      <c r="D647" s="490">
        <f>IFERROR(INDEX('{Dropdowns}'!$AI$2:$AO$7,MATCH($D$650,'{Dropdowns}'!$AH$2:$AH$7,0),3),"")</f>
        <v/>
      </c>
      <c r="E647" s="490">
        <f>IFERROR(INDEX('{Dropdowns}'!$AI$2:$AO$7,MATCH($D$650,'{Dropdowns}'!$AH$2:$AH$7,0),4),"")</f>
        <v/>
      </c>
      <c r="F647" s="490">
        <f>IFERROR(INDEX('{Dropdowns}'!$AI$2:$AO$7,MATCH($D$650,'{Dropdowns}'!$AH$2:$AH$7,0),5),"")</f>
        <v/>
      </c>
      <c r="G647" s="490">
        <f>IFERROR(INDEX('{Dropdowns}'!$AI$2:$AO$7,MATCH($D$650,'{Dropdowns}'!$AH$2:$AH$7,0),6),"")</f>
        <v/>
      </c>
      <c r="H647" s="490">
        <f>IFERROR(INDEX('{Dropdowns}'!$AI$2:$AO$7,MATCH($D$650,'{Dropdowns}'!$AH$2:$AH$7,0),7),"")</f>
        <v/>
      </c>
      <c r="I647" s="246" t="inlineStr">
        <is>
          <t>VSD Frequency</t>
        </is>
      </c>
      <c r="J647" s="403" t="n"/>
      <c r="K647" s="65" t="n"/>
      <c r="L647" s="65" t="n"/>
      <c r="M647" s="13" t="n"/>
    </row>
    <row r="648" ht="13.35" customHeight="1" s="162">
      <c r="B648" s="492"/>
      <c r="C648" s="492"/>
      <c r="D648" s="492"/>
      <c r="E648" s="492"/>
      <c r="F648" s="492"/>
      <c r="G648" s="492"/>
      <c r="H648" s="492"/>
      <c r="I648" s="14" t="n"/>
      <c r="J648" s="14" t="n"/>
      <c r="K648" s="14" t="n"/>
      <c r="L648" s="38" t="n"/>
      <c r="M648" s="13" t="n"/>
      <c r="Q648">
        <f>IF(B648="","",B648)</f>
        <v/>
      </c>
      <c r="R648">
        <f>IF(C647="—",Q648,IF(C648="","",C648))</f>
        <v/>
      </c>
      <c r="S648">
        <f>IF(D647="—",R648,IF(D648="","",D648))</f>
        <v/>
      </c>
      <c r="T648">
        <f>IF(E647="—",S648,IF(E648="","",E648))</f>
        <v/>
      </c>
      <c r="U648">
        <f>IF(F647="—",T648,IF(F648="","",F648))</f>
        <v/>
      </c>
      <c r="V648">
        <f>IF(G647="—",U648,IF(G648="","",G648))</f>
        <v/>
      </c>
      <c r="W648">
        <f>IFERROR(MATCH("Fan",$C$647:$H$647,0),"")</f>
        <v/>
      </c>
      <c r="X648">
        <f>IF(W648="","",INDEX(P650:U650,W648))</f>
        <v/>
      </c>
      <c r="Y648">
        <f>IF(W648="","",INDEX(Q649:V649,W648))</f>
        <v/>
      </c>
    </row>
    <row r="649" ht="13.35" customHeight="1" s="162">
      <c r="B649" s="491" t="inlineStr">
        <is>
          <t>Δ</t>
        </is>
      </c>
      <c r="C649" s="498">
        <f>IF(OR(C647="—",C648="",Q648=""),"",IF(OR(ISTEXT(C648),ISTEXT(Q648)),"","Δ "&amp;TEXT(C648-Q648,"0.00")))</f>
        <v/>
      </c>
      <c r="D649" s="498">
        <f>IF(OR(D647="—",D648="",R648=""),"",IF(OR(ISTEXT(D648),ISTEXT(R648)),"","Δ "&amp;TEXT(D648-R648,"0.00")))</f>
        <v/>
      </c>
      <c r="E649" s="498">
        <f>IF(OR(E647="—",E648="",S648=""),"",IF(OR(ISTEXT(E648),ISTEXT(S648)),"","Δ "&amp;TEXT(E648-S648,"0.00")))</f>
        <v/>
      </c>
      <c r="F649" s="498">
        <f>IF(OR(F647="—",F648="",T648=""),"",IF(OR(ISTEXT(F648),ISTEXT(T648)),"","Δ "&amp;TEXT(F648-T648,"0.00")))</f>
        <v/>
      </c>
      <c r="G649" s="498">
        <f>IF(OR(G647="—",G648="",U648=""),"",IF(OR(ISTEXT(G648),ISTEXT(U648)),"","Δ "&amp;TEXT(G648-U648,"0.00")))</f>
        <v/>
      </c>
      <c r="H649" s="498">
        <f>IF(OR(H647="—",H648="",V648=""),"",IF(OR(ISTEXT(H648),ISTEXT(V648)),"","Δ "&amp;TEXT(H648-V648,"0.00")))</f>
        <v/>
      </c>
      <c r="I649" s="13" t="n"/>
      <c r="J649" s="13" t="n"/>
      <c r="K649" s="13" t="n"/>
      <c r="L649" s="13" t="n"/>
      <c r="M649" s="13" t="n"/>
      <c r="Q649">
        <f>IF(OR(C648="",ISTEXT(C648)),R649,C648)</f>
        <v/>
      </c>
      <c r="R649">
        <f>IF(OR(D648="",ISTEXT(D648)),S649,D648)</f>
        <v/>
      </c>
      <c r="S649">
        <f>IF(OR(E648="",ISTEXT(E648)),T649,E648)</f>
        <v/>
      </c>
      <c r="T649">
        <f>IF(OR(F648="",ISTEXT(F648)),U649,F648)</f>
        <v/>
      </c>
      <c r="U649">
        <f>IF(OR(G648="",ISTEXT(G648)),V649,G648)</f>
        <v/>
      </c>
      <c r="V649">
        <f>IF(OR(H648="",ISTEXT(H648)),"",H648)</f>
        <v/>
      </c>
    </row>
    <row r="650" ht="13.35" customHeight="1" s="162">
      <c r="B650" s="425" t="inlineStr">
        <is>
          <t>Unit type:</t>
        </is>
      </c>
      <c r="D650" s="522" t="inlineStr">
        <is>
          <t>EF</t>
        </is>
      </c>
      <c r="E650" s="414" t="n"/>
      <c r="F650" s="494" t="inlineStr">
        <is>
          <t>Airflow left to right. Δ = this reading minus the one before it; in. w.g.</t>
        </is>
      </c>
      <c r="P650">
        <f>IF(B648="","",B648)</f>
        <v/>
      </c>
      <c r="Q650">
        <f>IF(C648="",P650,C648)</f>
        <v/>
      </c>
      <c r="R650">
        <f>IF(D648="",Q650,D648)</f>
        <v/>
      </c>
      <c r="S650">
        <f>IF(E648="",R650,E648)</f>
        <v/>
      </c>
      <c r="T650">
        <f>IF(F648="",S650,F648)</f>
        <v/>
      </c>
      <c r="U650">
        <f>IF(G648="",T650,G648)</f>
        <v/>
      </c>
      <c r="V650">
        <f>IF(H648="",U650,H648)</f>
        <v/>
      </c>
    </row>
    <row r="651" ht="13.35" customHeight="1" s="162">
      <c r="B651" s="500" t="inlineStr">
        <is>
          <t>Fan inlet</t>
        </is>
      </c>
      <c r="D651" s="501">
        <f>IF(X648="","",X648)</f>
        <v/>
      </c>
      <c r="F651" s="500" t="inlineStr">
        <is>
          <t>Discharge</t>
        </is>
      </c>
      <c r="I651" s="501">
        <f>IF(V650="","",V650)</f>
        <v/>
      </c>
    </row>
    <row r="652" ht="13.35" customHeight="1" s="162"/>
    <row r="653" ht="13.35" customHeight="1" s="162">
      <c r="B653" s="500" t="inlineStr">
        <is>
          <t>Fan TSP</t>
        </is>
      </c>
      <c r="E653" s="501">
        <f>IF(OR(X648="",Y648=""),"",IF(OR(ISTEXT(X648),ISTEXT(Y648)),"",Y648-X648))</f>
        <v/>
      </c>
      <c r="F653" s="500" t="inlineStr">
        <is>
          <t>ESP</t>
        </is>
      </c>
      <c r="I653" s="501">
        <f>IF(OR(B648="",V650=""),"",IF(OR(ISTEXT(B648),ISTEXT(V650)),"",V650-B648))</f>
        <v/>
      </c>
      <c r="J653" s="500" t="inlineStr">
        <is>
          <t>Unit ΔP (inlet → fan)</t>
        </is>
      </c>
      <c r="M653" s="501">
        <f>IF(OR(B648="",X648=""),"",IF(OR(ISTEXT(B648),ISTEXT(X648)),"",X648-B648))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D672" s="307"/>
      <c r="E672" s="307"/>
      <c r="F672" s="307"/>
      <c r="G672" s="307"/>
      <c r="H672" s="33" t="n"/>
      <c r="I672" s="33" t="n"/>
      <c r="J672" s="33"/>
      <c r="K672" s="33" t="n"/>
      <c r="L672" s="33"/>
      <c r="M672" s="30">
        <f>IF(OR(H672="",H672=0),"",IF(L672="",IF(J672="","",IF(OR(ISTEXT(J672),ISTEXT(H672)),"",J672/H672)),IF(OR(ISTEXT(L672),ISTEXT(H672)),"",L672/H672)))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sheave</t>
        </is>
      </c>
      <c r="J744" s="400" t="n"/>
      <c r="K744" s="24">
        <f>IF('{Equipment Data Entry}'!J88="","",'{Equipment Data Entry}'!J88)</f>
        <v/>
      </c>
      <c r="L744" s="21" t="inlineStr">
        <is>
          <t>Bore</t>
        </is>
      </c>
      <c r="M744" s="208"/>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pulley</t>
        </is>
      </c>
      <c r="J745" s="400" t="n"/>
      <c r="K745" s="24">
        <f>IF('{Equipment Data Entry}'!K88="","",'{Equipment Data Entry}'!K88)</f>
        <v/>
      </c>
      <c r="L745" s="21" t="inlineStr">
        <is>
          <t>Bore</t>
        </is>
      </c>
      <c r="M745" s="208"/>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IF(OR(COUNT(E748:G748)=0,IF(N(E749)&gt;0,E749,N(D744))=0,IF(N(D746)&gt;0,D746,N(E745))=0),"",IF(N(E749)&gt;0,E749,N(D744))*AVERAGE(E748:G748)/IF(N(D746)&gt;0,D746,N(E745)))</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99" t="inlineStr">
        <is>
          <t>Motor HP (nameplate)</t>
        </is>
      </c>
      <c r="C749" s="400"/>
      <c r="D749" s="401"/>
      <c r="E749" s="24"/>
      <c r="F749" s="24"/>
      <c r="G749" s="24"/>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90">
        <f>IFERROR(INDEX('{Dropdowns}'!$AI$2:$AO$7,MATCH($D$754,'{Dropdowns}'!$AH$2:$AH$7,0),1),"")</f>
        <v/>
      </c>
      <c r="C751" s="490">
        <f>IFERROR(INDEX('{Dropdowns}'!$AI$2:$AO$7,MATCH($D$754,'{Dropdowns}'!$AH$2:$AH$7,0),2),"")</f>
        <v/>
      </c>
      <c r="D751" s="490">
        <f>IFERROR(INDEX('{Dropdowns}'!$AI$2:$AO$7,MATCH($D$754,'{Dropdowns}'!$AH$2:$AH$7,0),3),"")</f>
        <v/>
      </c>
      <c r="E751" s="490">
        <f>IFERROR(INDEX('{Dropdowns}'!$AI$2:$AO$7,MATCH($D$754,'{Dropdowns}'!$AH$2:$AH$7,0),4),"")</f>
        <v/>
      </c>
      <c r="F751" s="490">
        <f>IFERROR(INDEX('{Dropdowns}'!$AI$2:$AO$7,MATCH($D$754,'{Dropdowns}'!$AH$2:$AH$7,0),5),"")</f>
        <v/>
      </c>
      <c r="G751" s="490">
        <f>IFERROR(INDEX('{Dropdowns}'!$AI$2:$AO$7,MATCH($D$754,'{Dropdowns}'!$AH$2:$AH$7,0),6),"")</f>
        <v/>
      </c>
      <c r="H751" s="490">
        <f>IFERROR(INDEX('{Dropdowns}'!$AI$2:$AO$7,MATCH($D$754,'{Dropdowns}'!$AH$2:$AH$7,0),7),"")</f>
        <v/>
      </c>
      <c r="I751" s="246" t="inlineStr">
        <is>
          <t>VSD Frequency</t>
        </is>
      </c>
      <c r="J751" s="403" t="n"/>
      <c r="K751" s="65" t="n"/>
      <c r="L751" s="65" t="n"/>
      <c r="M751" s="13" t="n"/>
    </row>
    <row r="752" ht="13.35" customHeight="1" s="162">
      <c r="B752" s="492"/>
      <c r="C752" s="492"/>
      <c r="D752" s="492"/>
      <c r="E752" s="492"/>
      <c r="F752" s="492"/>
      <c r="G752" s="492"/>
      <c r="H752" s="492"/>
      <c r="I752" s="14" t="n"/>
      <c r="J752" s="14" t="n"/>
      <c r="K752" s="14" t="n"/>
      <c r="L752" s="38" t="n"/>
      <c r="M752" s="13" t="n"/>
      <c r="Q752">
        <f>IF(B752="","",B752)</f>
        <v/>
      </c>
      <c r="R752">
        <f>IF(C751="—",Q752,IF(C752="","",C752))</f>
        <v/>
      </c>
      <c r="S752">
        <f>IF(D751="—",R752,IF(D752="","",D752))</f>
        <v/>
      </c>
      <c r="T752">
        <f>IF(E751="—",S752,IF(E752="","",E752))</f>
        <v/>
      </c>
      <c r="U752">
        <f>IF(F751="—",T752,IF(F752="","",F752))</f>
        <v/>
      </c>
      <c r="V752">
        <f>IF(G751="—",U752,IF(G752="","",G752))</f>
        <v/>
      </c>
      <c r="W752">
        <f>IFERROR(MATCH("Fan",$C$751:$H$751,0),"")</f>
        <v/>
      </c>
      <c r="X752">
        <f>IF(W752="","",INDEX(P754:U754,W752))</f>
        <v/>
      </c>
      <c r="Y752">
        <f>IF(W752="","",INDEX(Q753:V753,W752))</f>
        <v/>
      </c>
    </row>
    <row r="753" ht="13.35" customHeight="1" s="162">
      <c r="B753" s="491" t="inlineStr">
        <is>
          <t>Δ</t>
        </is>
      </c>
      <c r="C753" s="498">
        <f>IF(OR(C751="—",C752="",Q752=""),"",IF(OR(ISTEXT(C752),ISTEXT(Q752)),"","Δ "&amp;TEXT(C752-Q752,"0.00")))</f>
        <v/>
      </c>
      <c r="D753" s="498">
        <f>IF(OR(D751="—",D752="",R752=""),"",IF(OR(ISTEXT(D752),ISTEXT(R752)),"","Δ "&amp;TEXT(D752-R752,"0.00")))</f>
        <v/>
      </c>
      <c r="E753" s="498">
        <f>IF(OR(E751="—",E752="",S752=""),"",IF(OR(ISTEXT(E752),ISTEXT(S752)),"","Δ "&amp;TEXT(E752-S752,"0.00")))</f>
        <v/>
      </c>
      <c r="F753" s="498">
        <f>IF(OR(F751="—",F752="",T752=""),"",IF(OR(ISTEXT(F752),ISTEXT(T752)),"","Δ "&amp;TEXT(F752-T752,"0.00")))</f>
        <v/>
      </c>
      <c r="G753" s="498">
        <f>IF(OR(G751="—",G752="",U752=""),"",IF(OR(ISTEXT(G752),ISTEXT(U752)),"","Δ "&amp;TEXT(G752-U752,"0.00")))</f>
        <v/>
      </c>
      <c r="H753" s="498">
        <f>IF(OR(H751="—",H752="",V752=""),"",IF(OR(ISTEXT(H752),ISTEXT(V752)),"","Δ "&amp;TEXT(H752-V752,"0.00")))</f>
        <v/>
      </c>
      <c r="I753" s="13" t="n"/>
      <c r="J753" s="13" t="n"/>
      <c r="K753" s="13" t="n"/>
      <c r="L753" s="13" t="n"/>
      <c r="M753" s="13" t="n"/>
      <c r="Q753">
        <f>IF(OR(C752="",ISTEXT(C752)),R753,C752)</f>
        <v/>
      </c>
      <c r="R753">
        <f>IF(OR(D752="",ISTEXT(D752)),S753,D752)</f>
        <v/>
      </c>
      <c r="S753">
        <f>IF(OR(E752="",ISTEXT(E752)),T753,E752)</f>
        <v/>
      </c>
      <c r="T753">
        <f>IF(OR(F752="",ISTEXT(F752)),U753,F752)</f>
        <v/>
      </c>
      <c r="U753">
        <f>IF(OR(G752="",ISTEXT(G752)),V753,G752)</f>
        <v/>
      </c>
      <c r="V753">
        <f>IF(OR(H752="",ISTEXT(H752)),"",H752)</f>
        <v/>
      </c>
    </row>
    <row r="754" ht="13.35" customHeight="1" s="162">
      <c r="B754" s="425" t="inlineStr">
        <is>
          <t>Unit type:</t>
        </is>
      </c>
      <c r="D754" s="522" t="inlineStr">
        <is>
          <t>EF</t>
        </is>
      </c>
      <c r="E754" s="414" t="n"/>
      <c r="F754" s="494" t="inlineStr">
        <is>
          <t>Airflow left to right. Δ = this reading minus the one before it; in. w.g.</t>
        </is>
      </c>
      <c r="P754">
        <f>IF(B752="","",B752)</f>
        <v/>
      </c>
      <c r="Q754">
        <f>IF(C752="",P754,C752)</f>
        <v/>
      </c>
      <c r="R754">
        <f>IF(D752="",Q754,D752)</f>
        <v/>
      </c>
      <c r="S754">
        <f>IF(E752="",R754,E752)</f>
        <v/>
      </c>
      <c r="T754">
        <f>IF(F752="",S754,F752)</f>
        <v/>
      </c>
      <c r="U754">
        <f>IF(G752="",T754,G752)</f>
        <v/>
      </c>
      <c r="V754">
        <f>IF(H752="",U754,H752)</f>
        <v/>
      </c>
    </row>
    <row r="755" ht="13.35" customHeight="1" s="162">
      <c r="B755" s="500" t="inlineStr">
        <is>
          <t>Fan inlet</t>
        </is>
      </c>
      <c r="D755" s="501">
        <f>IF(X752="","",X752)</f>
        <v/>
      </c>
      <c r="F755" s="500" t="inlineStr">
        <is>
          <t>Discharge</t>
        </is>
      </c>
      <c r="I755" s="501">
        <f>IF(V754="","",V754)</f>
        <v/>
      </c>
    </row>
    <row r="756" ht="13.35" customHeight="1" s="162"/>
    <row r="757" ht="13.35" customHeight="1" s="162">
      <c r="B757" s="500" t="inlineStr">
        <is>
          <t>Fan TSP</t>
        </is>
      </c>
      <c r="E757" s="501">
        <f>IF(OR(X752="",Y752=""),"",IF(OR(ISTEXT(X752),ISTEXT(Y752)),"",Y752-X752))</f>
        <v/>
      </c>
      <c r="F757" s="500" t="inlineStr">
        <is>
          <t>ESP</t>
        </is>
      </c>
      <c r="I757" s="501">
        <f>IF(OR(B752="",V754=""),"",IF(OR(ISTEXT(B752),ISTEXT(V754)),"",V754-B752))</f>
        <v/>
      </c>
      <c r="J757" s="500" t="inlineStr">
        <is>
          <t>Unit ΔP (inlet → fan)</t>
        </is>
      </c>
      <c r="M757" s="501">
        <f>IF(OR(B752="",X752=""),"",IF(OR(ISTEXT(B752),ISTEXT(X752)),"",X752-B752))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D776" s="307"/>
      <c r="E776" s="307"/>
      <c r="F776" s="307"/>
      <c r="G776" s="307"/>
      <c r="H776" s="33" t="n"/>
      <c r="I776" s="33" t="n"/>
      <c r="J776" s="33"/>
      <c r="K776" s="33" t="n"/>
      <c r="L776" s="33"/>
      <c r="M776" s="30">
        <f>IF(OR(H776="",H776=0),"",IF(L776="",IF(J776="","",IF(OR(ISTEXT(J776),ISTEXT(H776)),"",J776/H776)),IF(OR(ISTEXT(L776),ISTEXT(H776)),"",L776/H776)))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sheave</t>
        </is>
      </c>
      <c r="J848" s="400" t="n"/>
      <c r="K848" s="24">
        <f>IF('{Equipment Data Entry}'!J89="","",'{Equipment Data Entry}'!J89)</f>
        <v/>
      </c>
      <c r="L848" s="21" t="inlineStr">
        <is>
          <t>Bore</t>
        </is>
      </c>
      <c r="M848" s="208"/>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pulley</t>
        </is>
      </c>
      <c r="J849" s="400" t="n"/>
      <c r="K849" s="24">
        <f>IF('{Equipment Data Entry}'!K89="","",'{Equipment Data Entry}'!K89)</f>
        <v/>
      </c>
      <c r="L849" s="21" t="inlineStr">
        <is>
          <t>Bore</t>
        </is>
      </c>
      <c r="M849" s="208"/>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IF(OR(COUNT(E852:G852)=0,IF(N(E853)&gt;0,E853,N(D848))=0,IF(N(D850)&gt;0,D850,N(E849))=0),"",IF(N(E853)&gt;0,E853,N(D848))*AVERAGE(E852:G852)/IF(N(D850)&gt;0,D850,N(E849)))</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99" t="inlineStr">
        <is>
          <t>Motor HP (nameplate)</t>
        </is>
      </c>
      <c r="C853" s="400"/>
      <c r="D853" s="401"/>
      <c r="E853" s="24"/>
      <c r="F853" s="24"/>
      <c r="G853" s="24"/>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90">
        <f>IFERROR(INDEX('{Dropdowns}'!$AI$2:$AO$7,MATCH($D$858,'{Dropdowns}'!$AH$2:$AH$7,0),1),"")</f>
        <v/>
      </c>
      <c r="C855" s="490">
        <f>IFERROR(INDEX('{Dropdowns}'!$AI$2:$AO$7,MATCH($D$858,'{Dropdowns}'!$AH$2:$AH$7,0),2),"")</f>
        <v/>
      </c>
      <c r="D855" s="490">
        <f>IFERROR(INDEX('{Dropdowns}'!$AI$2:$AO$7,MATCH($D$858,'{Dropdowns}'!$AH$2:$AH$7,0),3),"")</f>
        <v/>
      </c>
      <c r="E855" s="490">
        <f>IFERROR(INDEX('{Dropdowns}'!$AI$2:$AO$7,MATCH($D$858,'{Dropdowns}'!$AH$2:$AH$7,0),4),"")</f>
        <v/>
      </c>
      <c r="F855" s="490">
        <f>IFERROR(INDEX('{Dropdowns}'!$AI$2:$AO$7,MATCH($D$858,'{Dropdowns}'!$AH$2:$AH$7,0),5),"")</f>
        <v/>
      </c>
      <c r="G855" s="490">
        <f>IFERROR(INDEX('{Dropdowns}'!$AI$2:$AO$7,MATCH($D$858,'{Dropdowns}'!$AH$2:$AH$7,0),6),"")</f>
        <v/>
      </c>
      <c r="H855" s="490">
        <f>IFERROR(INDEX('{Dropdowns}'!$AI$2:$AO$7,MATCH($D$858,'{Dropdowns}'!$AH$2:$AH$7,0),7),"")</f>
        <v/>
      </c>
      <c r="I855" s="246" t="inlineStr">
        <is>
          <t>VSD Frequency</t>
        </is>
      </c>
      <c r="J855" s="403" t="n"/>
      <c r="K855" s="65" t="n"/>
      <c r="L855" s="65" t="n"/>
      <c r="M855" s="13" t="n"/>
    </row>
    <row r="856" ht="13.35" customHeight="1" s="162">
      <c r="B856" s="492"/>
      <c r="C856" s="492"/>
      <c r="D856" s="492"/>
      <c r="E856" s="492"/>
      <c r="F856" s="492"/>
      <c r="G856" s="492"/>
      <c r="H856" s="492"/>
      <c r="I856" s="14" t="n"/>
      <c r="J856" s="14" t="n"/>
      <c r="K856" s="14" t="n"/>
      <c r="L856" s="38" t="n"/>
      <c r="M856" s="13" t="n"/>
      <c r="Q856">
        <f>IF(B856="","",B856)</f>
        <v/>
      </c>
      <c r="R856">
        <f>IF(C855="—",Q856,IF(C856="","",C856))</f>
        <v/>
      </c>
      <c r="S856">
        <f>IF(D855="—",R856,IF(D856="","",D856))</f>
        <v/>
      </c>
      <c r="T856">
        <f>IF(E855="—",S856,IF(E856="","",E856))</f>
        <v/>
      </c>
      <c r="U856">
        <f>IF(F855="—",T856,IF(F856="","",F856))</f>
        <v/>
      </c>
      <c r="V856">
        <f>IF(G855="—",U856,IF(G856="","",G856))</f>
        <v/>
      </c>
      <c r="W856">
        <f>IFERROR(MATCH("Fan",$C$855:$H$855,0),"")</f>
        <v/>
      </c>
      <c r="X856">
        <f>IF(W856="","",INDEX(P858:U858,W856))</f>
        <v/>
      </c>
      <c r="Y856">
        <f>IF(W856="","",INDEX(Q857:V857,W856))</f>
        <v/>
      </c>
    </row>
    <row r="857" ht="13.35" customHeight="1" s="162">
      <c r="B857" s="491" t="inlineStr">
        <is>
          <t>Δ</t>
        </is>
      </c>
      <c r="C857" s="498">
        <f>IF(OR(C855="—",C856="",Q856=""),"",IF(OR(ISTEXT(C856),ISTEXT(Q856)),"","Δ "&amp;TEXT(C856-Q856,"0.00")))</f>
        <v/>
      </c>
      <c r="D857" s="498">
        <f>IF(OR(D855="—",D856="",R856=""),"",IF(OR(ISTEXT(D856),ISTEXT(R856)),"","Δ "&amp;TEXT(D856-R856,"0.00")))</f>
        <v/>
      </c>
      <c r="E857" s="498">
        <f>IF(OR(E855="—",E856="",S856=""),"",IF(OR(ISTEXT(E856),ISTEXT(S856)),"","Δ "&amp;TEXT(E856-S856,"0.00")))</f>
        <v/>
      </c>
      <c r="F857" s="498">
        <f>IF(OR(F855="—",F856="",T856=""),"",IF(OR(ISTEXT(F856),ISTEXT(T856)),"","Δ "&amp;TEXT(F856-T856,"0.00")))</f>
        <v/>
      </c>
      <c r="G857" s="498">
        <f>IF(OR(G855="—",G856="",U856=""),"",IF(OR(ISTEXT(G856),ISTEXT(U856)),"","Δ "&amp;TEXT(G856-U856,"0.00")))</f>
        <v/>
      </c>
      <c r="H857" s="498">
        <f>IF(OR(H855="—",H856="",V856=""),"",IF(OR(ISTEXT(H856),ISTEXT(V856)),"","Δ "&amp;TEXT(H856-V856,"0.00")))</f>
        <v/>
      </c>
      <c r="I857" s="13" t="n"/>
      <c r="J857" s="13" t="n"/>
      <c r="K857" s="13" t="n"/>
      <c r="L857" s="13" t="n"/>
      <c r="M857" s="13" t="n"/>
      <c r="Q857">
        <f>IF(OR(C856="",ISTEXT(C856)),R857,C856)</f>
        <v/>
      </c>
      <c r="R857">
        <f>IF(OR(D856="",ISTEXT(D856)),S857,D856)</f>
        <v/>
      </c>
      <c r="S857">
        <f>IF(OR(E856="",ISTEXT(E856)),T857,E856)</f>
        <v/>
      </c>
      <c r="T857">
        <f>IF(OR(F856="",ISTEXT(F856)),U857,F856)</f>
        <v/>
      </c>
      <c r="U857">
        <f>IF(OR(G856="",ISTEXT(G856)),V857,G856)</f>
        <v/>
      </c>
      <c r="V857">
        <f>IF(OR(H856="",ISTEXT(H856)),"",H856)</f>
        <v/>
      </c>
    </row>
    <row r="858" ht="13.35" customHeight="1" s="162">
      <c r="B858" s="425" t="inlineStr">
        <is>
          <t>Unit type:</t>
        </is>
      </c>
      <c r="D858" s="522" t="inlineStr">
        <is>
          <t>EF</t>
        </is>
      </c>
      <c r="E858" s="414" t="n"/>
      <c r="F858" s="494" t="inlineStr">
        <is>
          <t>Airflow left to right. Δ = this reading minus the one before it; in. w.g.</t>
        </is>
      </c>
      <c r="P858">
        <f>IF(B856="","",B856)</f>
        <v/>
      </c>
      <c r="Q858">
        <f>IF(C856="",P858,C856)</f>
        <v/>
      </c>
      <c r="R858">
        <f>IF(D856="",Q858,D856)</f>
        <v/>
      </c>
      <c r="S858">
        <f>IF(E856="",R858,E856)</f>
        <v/>
      </c>
      <c r="T858">
        <f>IF(F856="",S858,F856)</f>
        <v/>
      </c>
      <c r="U858">
        <f>IF(G856="",T858,G856)</f>
        <v/>
      </c>
      <c r="V858">
        <f>IF(H856="",U858,H856)</f>
        <v/>
      </c>
    </row>
    <row r="859" ht="13.35" customHeight="1" s="162">
      <c r="B859" s="500" t="inlineStr">
        <is>
          <t>Fan inlet</t>
        </is>
      </c>
      <c r="D859" s="501">
        <f>IF(X856="","",X856)</f>
        <v/>
      </c>
      <c r="F859" s="500" t="inlineStr">
        <is>
          <t>Discharge</t>
        </is>
      </c>
      <c r="I859" s="501">
        <f>IF(V858="","",V858)</f>
        <v/>
      </c>
    </row>
    <row r="860" ht="13.35" customHeight="1" s="162"/>
    <row r="861" ht="13.35" customHeight="1" s="162">
      <c r="B861" s="500" t="inlineStr">
        <is>
          <t>Fan TSP</t>
        </is>
      </c>
      <c r="E861" s="501">
        <f>IF(OR(X856="",Y856=""),"",IF(OR(ISTEXT(X856),ISTEXT(Y856)),"",Y856-X856))</f>
        <v/>
      </c>
      <c r="F861" s="500" t="inlineStr">
        <is>
          <t>ESP</t>
        </is>
      </c>
      <c r="I861" s="501">
        <f>IF(OR(B856="",V858=""),"",IF(OR(ISTEXT(B856),ISTEXT(V858)),"",V858-B856))</f>
        <v/>
      </c>
      <c r="J861" s="500" t="inlineStr">
        <is>
          <t>Unit ΔP (inlet → fan)</t>
        </is>
      </c>
      <c r="M861" s="501">
        <f>IF(OR(B856="",X856=""),"",IF(OR(ISTEXT(B856),ISTEXT(X856)),"",X856-B856))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D880" s="307"/>
      <c r="E880" s="307"/>
      <c r="F880" s="307"/>
      <c r="G880" s="307"/>
      <c r="H880" s="33" t="n"/>
      <c r="I880" s="33" t="n"/>
      <c r="J880" s="33"/>
      <c r="K880" s="33" t="n"/>
      <c r="L880" s="33"/>
      <c r="M880" s="30">
        <f>IF(OR(H880="",H880=0),"",IF(L880="",IF(J880="","",IF(OR(ISTEXT(J880),ISTEXT(H880)),"",J880/H880)),IF(OR(ISTEXT(L880),ISTEXT(H880)),"",L880/H880)))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sheave</t>
        </is>
      </c>
      <c r="J952" s="400" t="n"/>
      <c r="K952" s="24">
        <f>IF('{Equipment Data Entry}'!J90="","",'{Equipment Data Entry}'!J90)</f>
        <v/>
      </c>
      <c r="L952" s="21" t="inlineStr">
        <is>
          <t>Bore</t>
        </is>
      </c>
      <c r="M952" s="208"/>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pulley</t>
        </is>
      </c>
      <c r="J953" s="400" t="n"/>
      <c r="K953" s="24">
        <f>IF('{Equipment Data Entry}'!K90="","",'{Equipment Data Entry}'!K90)</f>
        <v/>
      </c>
      <c r="L953" s="21" t="inlineStr">
        <is>
          <t>Bore</t>
        </is>
      </c>
      <c r="M953" s="208"/>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IF(OR(COUNT(E956:G956)=0,IF(N(E957)&gt;0,E957,N(D952))=0,IF(N(D954)&gt;0,D954,N(E953))=0),"",IF(N(E957)&gt;0,E957,N(D952))*AVERAGE(E956:G956)/IF(N(D954)&gt;0,D954,N(E953)))</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99" t="inlineStr">
        <is>
          <t>Motor HP (nameplate)</t>
        </is>
      </c>
      <c r="C957" s="400"/>
      <c r="D957" s="401"/>
      <c r="E957" s="24"/>
      <c r="F957" s="24"/>
      <c r="G957" s="24"/>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90">
        <f>IFERROR(INDEX('{Dropdowns}'!$AI$2:$AO$7,MATCH($D$962,'{Dropdowns}'!$AH$2:$AH$7,0),1),"")</f>
        <v/>
      </c>
      <c r="C959" s="490">
        <f>IFERROR(INDEX('{Dropdowns}'!$AI$2:$AO$7,MATCH($D$962,'{Dropdowns}'!$AH$2:$AH$7,0),2),"")</f>
        <v/>
      </c>
      <c r="D959" s="490">
        <f>IFERROR(INDEX('{Dropdowns}'!$AI$2:$AO$7,MATCH($D$962,'{Dropdowns}'!$AH$2:$AH$7,0),3),"")</f>
        <v/>
      </c>
      <c r="E959" s="490">
        <f>IFERROR(INDEX('{Dropdowns}'!$AI$2:$AO$7,MATCH($D$962,'{Dropdowns}'!$AH$2:$AH$7,0),4),"")</f>
        <v/>
      </c>
      <c r="F959" s="490">
        <f>IFERROR(INDEX('{Dropdowns}'!$AI$2:$AO$7,MATCH($D$962,'{Dropdowns}'!$AH$2:$AH$7,0),5),"")</f>
        <v/>
      </c>
      <c r="G959" s="490">
        <f>IFERROR(INDEX('{Dropdowns}'!$AI$2:$AO$7,MATCH($D$962,'{Dropdowns}'!$AH$2:$AH$7,0),6),"")</f>
        <v/>
      </c>
      <c r="H959" s="490">
        <f>IFERROR(INDEX('{Dropdowns}'!$AI$2:$AO$7,MATCH($D$962,'{Dropdowns}'!$AH$2:$AH$7,0),7),"")</f>
        <v/>
      </c>
      <c r="I959" s="246" t="inlineStr">
        <is>
          <t>VSD Frequency</t>
        </is>
      </c>
      <c r="J959" s="403" t="n"/>
      <c r="K959" s="65" t="n"/>
      <c r="L959" s="65" t="n"/>
      <c r="M959" s="13" t="n"/>
    </row>
    <row r="960" ht="13.35" customHeight="1" s="162">
      <c r="B960" s="492"/>
      <c r="C960" s="492"/>
      <c r="D960" s="492"/>
      <c r="E960" s="492"/>
      <c r="F960" s="492"/>
      <c r="G960" s="492"/>
      <c r="H960" s="492"/>
      <c r="I960" s="14" t="n"/>
      <c r="J960" s="14" t="n"/>
      <c r="K960" s="14" t="n"/>
      <c r="L960" s="38" t="n"/>
      <c r="M960" s="13" t="n"/>
      <c r="Q960">
        <f>IF(B960="","",B960)</f>
        <v/>
      </c>
      <c r="R960">
        <f>IF(C959="—",Q960,IF(C960="","",C960))</f>
        <v/>
      </c>
      <c r="S960">
        <f>IF(D959="—",R960,IF(D960="","",D960))</f>
        <v/>
      </c>
      <c r="T960">
        <f>IF(E959="—",S960,IF(E960="","",E960))</f>
        <v/>
      </c>
      <c r="U960">
        <f>IF(F959="—",T960,IF(F960="","",F960))</f>
        <v/>
      </c>
      <c r="V960">
        <f>IF(G959="—",U960,IF(G960="","",G960))</f>
        <v/>
      </c>
      <c r="W960">
        <f>IFERROR(MATCH("Fan",$C$959:$H$959,0),"")</f>
        <v/>
      </c>
      <c r="X960">
        <f>IF(W960="","",INDEX(P962:U962,W960))</f>
        <v/>
      </c>
      <c r="Y960">
        <f>IF(W960="","",INDEX(Q961:V961,W960))</f>
        <v/>
      </c>
    </row>
    <row r="961" ht="13.35" customHeight="1" s="162">
      <c r="B961" s="491" t="inlineStr">
        <is>
          <t>Δ</t>
        </is>
      </c>
      <c r="C961" s="498">
        <f>IF(OR(C959="—",C960="",Q960=""),"",IF(OR(ISTEXT(C960),ISTEXT(Q960)),"","Δ "&amp;TEXT(C960-Q960,"0.00")))</f>
        <v/>
      </c>
      <c r="D961" s="498">
        <f>IF(OR(D959="—",D960="",R960=""),"",IF(OR(ISTEXT(D960),ISTEXT(R960)),"","Δ "&amp;TEXT(D960-R960,"0.00")))</f>
        <v/>
      </c>
      <c r="E961" s="498">
        <f>IF(OR(E959="—",E960="",S960=""),"",IF(OR(ISTEXT(E960),ISTEXT(S960)),"","Δ "&amp;TEXT(E960-S960,"0.00")))</f>
        <v/>
      </c>
      <c r="F961" s="498">
        <f>IF(OR(F959="—",F960="",T960=""),"",IF(OR(ISTEXT(F960),ISTEXT(T960)),"","Δ "&amp;TEXT(F960-T960,"0.00")))</f>
        <v/>
      </c>
      <c r="G961" s="498">
        <f>IF(OR(G959="—",G960="",U960=""),"",IF(OR(ISTEXT(G960),ISTEXT(U960)),"","Δ "&amp;TEXT(G960-U960,"0.00")))</f>
        <v/>
      </c>
      <c r="H961" s="498">
        <f>IF(OR(H959="—",H960="",V960=""),"",IF(OR(ISTEXT(H960),ISTEXT(V960)),"","Δ "&amp;TEXT(H960-V960,"0.00")))</f>
        <v/>
      </c>
      <c r="I961" s="13" t="n"/>
      <c r="J961" s="13" t="n"/>
      <c r="K961" s="13" t="n"/>
      <c r="L961" s="13" t="n"/>
      <c r="M961" s="13" t="n"/>
      <c r="Q961">
        <f>IF(OR(C960="",ISTEXT(C960)),R961,C960)</f>
        <v/>
      </c>
      <c r="R961">
        <f>IF(OR(D960="",ISTEXT(D960)),S961,D960)</f>
        <v/>
      </c>
      <c r="S961">
        <f>IF(OR(E960="",ISTEXT(E960)),T961,E960)</f>
        <v/>
      </c>
      <c r="T961">
        <f>IF(OR(F960="",ISTEXT(F960)),U961,F960)</f>
        <v/>
      </c>
      <c r="U961">
        <f>IF(OR(G960="",ISTEXT(G960)),V961,G960)</f>
        <v/>
      </c>
      <c r="V961">
        <f>IF(OR(H960="",ISTEXT(H960)),"",H960)</f>
        <v/>
      </c>
    </row>
    <row r="962" ht="13.35" customHeight="1" s="162">
      <c r="B962" s="425" t="inlineStr">
        <is>
          <t>Unit type:</t>
        </is>
      </c>
      <c r="D962" s="522" t="inlineStr">
        <is>
          <t>EF</t>
        </is>
      </c>
      <c r="E962" s="414" t="n"/>
      <c r="F962" s="494" t="inlineStr">
        <is>
          <t>Airflow left to right. Δ = this reading minus the one before it; in. w.g.</t>
        </is>
      </c>
      <c r="P962">
        <f>IF(B960="","",B960)</f>
        <v/>
      </c>
      <c r="Q962">
        <f>IF(C960="",P962,C960)</f>
        <v/>
      </c>
      <c r="R962">
        <f>IF(D960="",Q962,D960)</f>
        <v/>
      </c>
      <c r="S962">
        <f>IF(E960="",R962,E960)</f>
        <v/>
      </c>
      <c r="T962">
        <f>IF(F960="",S962,F960)</f>
        <v/>
      </c>
      <c r="U962">
        <f>IF(G960="",T962,G960)</f>
        <v/>
      </c>
      <c r="V962">
        <f>IF(H960="",U962,H960)</f>
        <v/>
      </c>
    </row>
    <row r="963" ht="13.35" customHeight="1" s="162">
      <c r="B963" s="500" t="inlineStr">
        <is>
          <t>Fan inlet</t>
        </is>
      </c>
      <c r="D963" s="501">
        <f>IF(X960="","",X960)</f>
        <v/>
      </c>
      <c r="F963" s="500" t="inlineStr">
        <is>
          <t>Discharge</t>
        </is>
      </c>
      <c r="I963" s="501">
        <f>IF(V962="","",V962)</f>
        <v/>
      </c>
    </row>
    <row r="964" ht="13.35" customHeight="1" s="162"/>
    <row r="965" ht="13.35" customHeight="1" s="162">
      <c r="B965" s="500" t="inlineStr">
        <is>
          <t>Fan TSP</t>
        </is>
      </c>
      <c r="E965" s="501">
        <f>IF(OR(X960="",Y960=""),"",IF(OR(ISTEXT(X960),ISTEXT(Y960)),"",Y960-X960))</f>
        <v/>
      </c>
      <c r="F965" s="500" t="inlineStr">
        <is>
          <t>ESP</t>
        </is>
      </c>
      <c r="I965" s="501">
        <f>IF(OR(B960="",V962=""),"",IF(OR(ISTEXT(B960),ISTEXT(V962)),"",V962-B960))</f>
        <v/>
      </c>
      <c r="J965" s="500" t="inlineStr">
        <is>
          <t>Unit ΔP (inlet → fan)</t>
        </is>
      </c>
      <c r="M965" s="501">
        <f>IF(OR(B960="",X960=""),"",IF(OR(ISTEXT(B960),ISTEXT(X960)),"",X960-B960))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D984" s="307"/>
      <c r="E984" s="307"/>
      <c r="F984" s="307"/>
      <c r="G984" s="307"/>
      <c r="H984" s="33" t="n"/>
      <c r="I984" s="33" t="n"/>
      <c r="J984" s="33"/>
      <c r="K984" s="33" t="n"/>
      <c r="L984" s="33"/>
      <c r="M984" s="30">
        <f>IF(OR(H984="",H984=0),"",IF(L984="",IF(J984="","",IF(OR(ISTEXT(J984),ISTEXT(H984)),"",J984/H984)),IF(OR(ISTEXT(L984),ISTEXT(H984)),"",L984/H984)))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sheave</t>
        </is>
      </c>
      <c r="J1056" s="400" t="n"/>
      <c r="K1056" s="24">
        <f>IF('{Equipment Data Entry}'!J91="","",'{Equipment Data Entry}'!J91)</f>
        <v/>
      </c>
      <c r="L1056" s="21" t="inlineStr">
        <is>
          <t>Bore</t>
        </is>
      </c>
      <c r="M1056" s="208"/>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pulley</t>
        </is>
      </c>
      <c r="J1057" s="400" t="n"/>
      <c r="K1057" s="24">
        <f>IF('{Equipment Data Entry}'!K91="","",'{Equipment Data Entry}'!K91)</f>
        <v/>
      </c>
      <c r="L1057" s="21" t="inlineStr">
        <is>
          <t>Bore</t>
        </is>
      </c>
      <c r="M1057" s="208"/>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IF(OR(COUNT(E1060:G1060)=0,IF(N(E1061)&gt;0,E1061,N(D1056))=0,IF(N(D1058)&gt;0,D1058,N(E1057))=0),"",IF(N(E1061)&gt;0,E1061,N(D1056))*AVERAGE(E1060:G1060)/IF(N(D1058)&gt;0,D1058,N(E1057)))</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99" t="inlineStr">
        <is>
          <t>Motor HP (nameplate)</t>
        </is>
      </c>
      <c r="C1061" s="400"/>
      <c r="D1061" s="401"/>
      <c r="E1061" s="24"/>
      <c r="F1061" s="24"/>
      <c r="G1061" s="24"/>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90">
        <f>IFERROR(INDEX('{Dropdowns}'!$AI$2:$AO$7,MATCH($D$1066,'{Dropdowns}'!$AH$2:$AH$7,0),1),"")</f>
        <v/>
      </c>
      <c r="C1063" s="490">
        <f>IFERROR(INDEX('{Dropdowns}'!$AI$2:$AO$7,MATCH($D$1066,'{Dropdowns}'!$AH$2:$AH$7,0),2),"")</f>
        <v/>
      </c>
      <c r="D1063" s="490">
        <f>IFERROR(INDEX('{Dropdowns}'!$AI$2:$AO$7,MATCH($D$1066,'{Dropdowns}'!$AH$2:$AH$7,0),3),"")</f>
        <v/>
      </c>
      <c r="E1063" s="490">
        <f>IFERROR(INDEX('{Dropdowns}'!$AI$2:$AO$7,MATCH($D$1066,'{Dropdowns}'!$AH$2:$AH$7,0),4),"")</f>
        <v/>
      </c>
      <c r="F1063" s="490">
        <f>IFERROR(INDEX('{Dropdowns}'!$AI$2:$AO$7,MATCH($D$1066,'{Dropdowns}'!$AH$2:$AH$7,0),5),"")</f>
        <v/>
      </c>
      <c r="G1063" s="490">
        <f>IFERROR(INDEX('{Dropdowns}'!$AI$2:$AO$7,MATCH($D$1066,'{Dropdowns}'!$AH$2:$AH$7,0),6),"")</f>
        <v/>
      </c>
      <c r="H1063" s="490">
        <f>IFERROR(INDEX('{Dropdowns}'!$AI$2:$AO$7,MATCH($D$1066,'{Dropdowns}'!$AH$2:$AH$7,0),7),"")</f>
        <v/>
      </c>
      <c r="I1063" s="246" t="inlineStr">
        <is>
          <t>VSD Frequency</t>
        </is>
      </c>
      <c r="J1063" s="403" t="n"/>
      <c r="K1063" s="65" t="n"/>
      <c r="L1063" s="65" t="n"/>
      <c r="M1063" s="13" t="n"/>
    </row>
    <row r="1064" ht="13.35" customHeight="1" s="162">
      <c r="B1064" s="492"/>
      <c r="C1064" s="492"/>
      <c r="D1064" s="492"/>
      <c r="E1064" s="492"/>
      <c r="F1064" s="492"/>
      <c r="G1064" s="492"/>
      <c r="H1064" s="492"/>
      <c r="I1064" s="14" t="n"/>
      <c r="J1064" s="14" t="n"/>
      <c r="K1064" s="14" t="n"/>
      <c r="L1064" s="38" t="n"/>
      <c r="M1064" s="13" t="n"/>
      <c r="Q1064">
        <f>IF(B1064="","",B1064)</f>
        <v/>
      </c>
      <c r="R1064">
        <f>IF(C1063="—",Q1064,IF(C1064="","",C1064))</f>
        <v/>
      </c>
      <c r="S1064">
        <f>IF(D1063="—",R1064,IF(D1064="","",D1064))</f>
        <v/>
      </c>
      <c r="T1064">
        <f>IF(E1063="—",S1064,IF(E1064="","",E1064))</f>
        <v/>
      </c>
      <c r="U1064">
        <f>IF(F1063="—",T1064,IF(F1064="","",F1064))</f>
        <v/>
      </c>
      <c r="V1064">
        <f>IF(G1063="—",U1064,IF(G1064="","",G1064))</f>
        <v/>
      </c>
      <c r="W1064">
        <f>IFERROR(MATCH("Fan",$C$1063:$H$1063,0),"")</f>
        <v/>
      </c>
      <c r="X1064">
        <f>IF(W1064="","",INDEX(P1066:U1066,W1064))</f>
        <v/>
      </c>
      <c r="Y1064">
        <f>IF(W1064="","",INDEX(Q1065:V1065,W1064))</f>
        <v/>
      </c>
    </row>
    <row r="1065" ht="13.35" customHeight="1" s="162">
      <c r="B1065" s="491" t="inlineStr">
        <is>
          <t>Δ</t>
        </is>
      </c>
      <c r="C1065" s="498">
        <f>IF(OR(C1063="—",C1064="",Q1064=""),"",IF(OR(ISTEXT(C1064),ISTEXT(Q1064)),"","Δ "&amp;TEXT(C1064-Q1064,"0.00")))</f>
        <v/>
      </c>
      <c r="D1065" s="498">
        <f>IF(OR(D1063="—",D1064="",R1064=""),"",IF(OR(ISTEXT(D1064),ISTEXT(R1064)),"","Δ "&amp;TEXT(D1064-R1064,"0.00")))</f>
        <v/>
      </c>
      <c r="E1065" s="498">
        <f>IF(OR(E1063="—",E1064="",S1064=""),"",IF(OR(ISTEXT(E1064),ISTEXT(S1064)),"","Δ "&amp;TEXT(E1064-S1064,"0.00")))</f>
        <v/>
      </c>
      <c r="F1065" s="498">
        <f>IF(OR(F1063="—",F1064="",T1064=""),"",IF(OR(ISTEXT(F1064),ISTEXT(T1064)),"","Δ "&amp;TEXT(F1064-T1064,"0.00")))</f>
        <v/>
      </c>
      <c r="G1065" s="498">
        <f>IF(OR(G1063="—",G1064="",U1064=""),"",IF(OR(ISTEXT(G1064),ISTEXT(U1064)),"","Δ "&amp;TEXT(G1064-U1064,"0.00")))</f>
        <v/>
      </c>
      <c r="H1065" s="498">
        <f>IF(OR(H1063="—",H1064="",V1064=""),"",IF(OR(ISTEXT(H1064),ISTEXT(V1064)),"","Δ "&amp;TEXT(H1064-V1064,"0.00")))</f>
        <v/>
      </c>
      <c r="I1065" s="13" t="n"/>
      <c r="J1065" s="13" t="n"/>
      <c r="K1065" s="13" t="n"/>
      <c r="L1065" s="13" t="n"/>
      <c r="M1065" s="13" t="n"/>
      <c r="Q1065">
        <f>IF(OR(C1064="",ISTEXT(C1064)),R1065,C1064)</f>
        <v/>
      </c>
      <c r="R1065">
        <f>IF(OR(D1064="",ISTEXT(D1064)),S1065,D1064)</f>
        <v/>
      </c>
      <c r="S1065">
        <f>IF(OR(E1064="",ISTEXT(E1064)),T1065,E1064)</f>
        <v/>
      </c>
      <c r="T1065">
        <f>IF(OR(F1064="",ISTEXT(F1064)),U1065,F1064)</f>
        <v/>
      </c>
      <c r="U1065">
        <f>IF(OR(G1064="",ISTEXT(G1064)),V1065,G1064)</f>
        <v/>
      </c>
      <c r="V1065">
        <f>IF(OR(H1064="",ISTEXT(H1064)),"",H1064)</f>
        <v/>
      </c>
    </row>
    <row r="1066" ht="13.35" customHeight="1" s="162">
      <c r="B1066" s="425" t="inlineStr">
        <is>
          <t>Unit type:</t>
        </is>
      </c>
      <c r="D1066" s="522" t="inlineStr">
        <is>
          <t>EF</t>
        </is>
      </c>
      <c r="E1066" s="414" t="n"/>
      <c r="F1066" s="494" t="inlineStr">
        <is>
          <t>Airflow left to right. Δ = this reading minus the one before it; in. w.g.</t>
        </is>
      </c>
      <c r="P1066">
        <f>IF(B1064="","",B1064)</f>
        <v/>
      </c>
      <c r="Q1066">
        <f>IF(C1064="",P1066,C1064)</f>
        <v/>
      </c>
      <c r="R1066">
        <f>IF(D1064="",Q1066,D1064)</f>
        <v/>
      </c>
      <c r="S1066">
        <f>IF(E1064="",R1066,E1064)</f>
        <v/>
      </c>
      <c r="T1066">
        <f>IF(F1064="",S1066,F1064)</f>
        <v/>
      </c>
      <c r="U1066">
        <f>IF(G1064="",T1066,G1064)</f>
        <v/>
      </c>
      <c r="V1066">
        <f>IF(H1064="",U1066,H1064)</f>
        <v/>
      </c>
    </row>
    <row r="1067" ht="13.35" customHeight="1" s="162">
      <c r="B1067" s="500" t="inlineStr">
        <is>
          <t>Fan inlet</t>
        </is>
      </c>
      <c r="D1067" s="501">
        <f>IF(X1064="","",X1064)</f>
        <v/>
      </c>
      <c r="F1067" s="500" t="inlineStr">
        <is>
          <t>Discharge</t>
        </is>
      </c>
      <c r="I1067" s="501">
        <f>IF(V1066="","",V1066)</f>
        <v/>
      </c>
    </row>
    <row r="1068" ht="13.35" customHeight="1" s="162"/>
    <row r="1069" ht="13.35" customHeight="1" s="162">
      <c r="B1069" s="500" t="inlineStr">
        <is>
          <t>Fan TSP</t>
        </is>
      </c>
      <c r="E1069" s="501">
        <f>IF(OR(X1064="",Y1064=""),"",IF(OR(ISTEXT(X1064),ISTEXT(Y1064)),"",Y1064-X1064))</f>
        <v/>
      </c>
      <c r="F1069" s="500" t="inlineStr">
        <is>
          <t>ESP</t>
        </is>
      </c>
      <c r="I1069" s="501">
        <f>IF(OR(B1064="",V1066=""),"",IF(OR(ISTEXT(B1064),ISTEXT(V1066)),"",V1066-B1064))</f>
        <v/>
      </c>
      <c r="J1069" s="500" t="inlineStr">
        <is>
          <t>Unit ΔP (inlet → fan)</t>
        </is>
      </c>
      <c r="M1069" s="501">
        <f>IF(OR(B1064="",X1064=""),"",IF(OR(ISTEXT(B1064),ISTEXT(X1064)),"",X1064-B1064))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D1088" s="307"/>
      <c r="E1088" s="307"/>
      <c r="F1088" s="307"/>
      <c r="G1088" s="307"/>
      <c r="H1088" s="33" t="n"/>
      <c r="I1088" s="33" t="n"/>
      <c r="J1088" s="33"/>
      <c r="K1088" s="33" t="n"/>
      <c r="L1088" s="33"/>
      <c r="M1088" s="30">
        <f>IF(OR(H1088="",H1088=0),"",IF(L1088="",IF(J1088="","",IF(OR(ISTEXT(J1088),ISTEXT(H1088)),"",J1088/H1088)),IF(OR(ISTEXT(L1088),ISTEXT(H1088)),"",L1088/H1088)))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sheave</t>
        </is>
      </c>
      <c r="J1160" s="400" t="n"/>
      <c r="K1160" s="24">
        <f>IF('{Equipment Data Entry}'!J92="","",'{Equipment Data Entry}'!J92)</f>
        <v/>
      </c>
      <c r="L1160" s="21" t="inlineStr">
        <is>
          <t>Bore</t>
        </is>
      </c>
      <c r="M1160" s="208"/>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pulley</t>
        </is>
      </c>
      <c r="J1161" s="400" t="n"/>
      <c r="K1161" s="24">
        <f>IF('{Equipment Data Entry}'!K92="","",'{Equipment Data Entry}'!K92)</f>
        <v/>
      </c>
      <c r="L1161" s="21" t="inlineStr">
        <is>
          <t>Bore</t>
        </is>
      </c>
      <c r="M1161" s="208"/>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IF(OR(COUNT(E1164:G1164)=0,IF(N(E1165)&gt;0,E1165,N(D1160))=0,IF(N(D1162)&gt;0,D1162,N(E1161))=0),"",IF(N(E1165)&gt;0,E1165,N(D1160))*AVERAGE(E1164:G1164)/IF(N(D1162)&gt;0,D1162,N(E1161)))</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99" t="inlineStr">
        <is>
          <t>Motor HP (nameplate)</t>
        </is>
      </c>
      <c r="C1165" s="400"/>
      <c r="D1165" s="401"/>
      <c r="E1165" s="24"/>
      <c r="F1165" s="24"/>
      <c r="G1165" s="24"/>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90">
        <f>IFERROR(INDEX('{Dropdowns}'!$AI$2:$AO$7,MATCH($D$1170,'{Dropdowns}'!$AH$2:$AH$7,0),1),"")</f>
        <v/>
      </c>
      <c r="C1167" s="490">
        <f>IFERROR(INDEX('{Dropdowns}'!$AI$2:$AO$7,MATCH($D$1170,'{Dropdowns}'!$AH$2:$AH$7,0),2),"")</f>
        <v/>
      </c>
      <c r="D1167" s="490">
        <f>IFERROR(INDEX('{Dropdowns}'!$AI$2:$AO$7,MATCH($D$1170,'{Dropdowns}'!$AH$2:$AH$7,0),3),"")</f>
        <v/>
      </c>
      <c r="E1167" s="490">
        <f>IFERROR(INDEX('{Dropdowns}'!$AI$2:$AO$7,MATCH($D$1170,'{Dropdowns}'!$AH$2:$AH$7,0),4),"")</f>
        <v/>
      </c>
      <c r="F1167" s="490">
        <f>IFERROR(INDEX('{Dropdowns}'!$AI$2:$AO$7,MATCH($D$1170,'{Dropdowns}'!$AH$2:$AH$7,0),5),"")</f>
        <v/>
      </c>
      <c r="G1167" s="490">
        <f>IFERROR(INDEX('{Dropdowns}'!$AI$2:$AO$7,MATCH($D$1170,'{Dropdowns}'!$AH$2:$AH$7,0),6),"")</f>
        <v/>
      </c>
      <c r="H1167" s="490">
        <f>IFERROR(INDEX('{Dropdowns}'!$AI$2:$AO$7,MATCH($D$1170,'{Dropdowns}'!$AH$2:$AH$7,0),7),"")</f>
        <v/>
      </c>
      <c r="I1167" s="246" t="inlineStr">
        <is>
          <t>VSD Frequency</t>
        </is>
      </c>
      <c r="J1167" s="403" t="n"/>
      <c r="K1167" s="65" t="n"/>
      <c r="L1167" s="65" t="n"/>
      <c r="M1167" s="13" t="n"/>
    </row>
    <row r="1168" ht="13.35" customHeight="1" s="162">
      <c r="B1168" s="492"/>
      <c r="C1168" s="492"/>
      <c r="D1168" s="492"/>
      <c r="E1168" s="492"/>
      <c r="F1168" s="492"/>
      <c r="G1168" s="492"/>
      <c r="H1168" s="492"/>
      <c r="I1168" s="14" t="n"/>
      <c r="J1168" s="14" t="n"/>
      <c r="K1168" s="14" t="n"/>
      <c r="L1168" s="38" t="n"/>
      <c r="M1168" s="13" t="n"/>
      <c r="Q1168">
        <f>IF(B1168="","",B1168)</f>
        <v/>
      </c>
      <c r="R1168">
        <f>IF(C1167="—",Q1168,IF(C1168="","",C1168))</f>
        <v/>
      </c>
      <c r="S1168">
        <f>IF(D1167="—",R1168,IF(D1168="","",D1168))</f>
        <v/>
      </c>
      <c r="T1168">
        <f>IF(E1167="—",S1168,IF(E1168="","",E1168))</f>
        <v/>
      </c>
      <c r="U1168">
        <f>IF(F1167="—",T1168,IF(F1168="","",F1168))</f>
        <v/>
      </c>
      <c r="V1168">
        <f>IF(G1167="—",U1168,IF(G1168="","",G1168))</f>
        <v/>
      </c>
      <c r="W1168">
        <f>IFERROR(MATCH("Fan",$C$1167:$H$1167,0),"")</f>
        <v/>
      </c>
      <c r="X1168">
        <f>IF(W1168="","",INDEX(P1170:U1170,W1168))</f>
        <v/>
      </c>
      <c r="Y1168">
        <f>IF(W1168="","",INDEX(Q1169:V1169,W1168))</f>
        <v/>
      </c>
    </row>
    <row r="1169" ht="13.35" customHeight="1" s="162">
      <c r="B1169" s="491" t="inlineStr">
        <is>
          <t>Δ</t>
        </is>
      </c>
      <c r="C1169" s="498">
        <f>IF(OR(C1167="—",C1168="",Q1168=""),"",IF(OR(ISTEXT(C1168),ISTEXT(Q1168)),"","Δ "&amp;TEXT(C1168-Q1168,"0.00")))</f>
        <v/>
      </c>
      <c r="D1169" s="498">
        <f>IF(OR(D1167="—",D1168="",R1168=""),"",IF(OR(ISTEXT(D1168),ISTEXT(R1168)),"","Δ "&amp;TEXT(D1168-R1168,"0.00")))</f>
        <v/>
      </c>
      <c r="E1169" s="498">
        <f>IF(OR(E1167="—",E1168="",S1168=""),"",IF(OR(ISTEXT(E1168),ISTEXT(S1168)),"","Δ "&amp;TEXT(E1168-S1168,"0.00")))</f>
        <v/>
      </c>
      <c r="F1169" s="498">
        <f>IF(OR(F1167="—",F1168="",T1168=""),"",IF(OR(ISTEXT(F1168),ISTEXT(T1168)),"","Δ "&amp;TEXT(F1168-T1168,"0.00")))</f>
        <v/>
      </c>
      <c r="G1169" s="498">
        <f>IF(OR(G1167="—",G1168="",U1168=""),"",IF(OR(ISTEXT(G1168),ISTEXT(U1168)),"","Δ "&amp;TEXT(G1168-U1168,"0.00")))</f>
        <v/>
      </c>
      <c r="H1169" s="498">
        <f>IF(OR(H1167="—",H1168="",V1168=""),"",IF(OR(ISTEXT(H1168),ISTEXT(V1168)),"","Δ "&amp;TEXT(H1168-V1168,"0.00")))</f>
        <v/>
      </c>
      <c r="I1169" s="13" t="n"/>
      <c r="J1169" s="13" t="n"/>
      <c r="K1169" s="13" t="n"/>
      <c r="L1169" s="13" t="n"/>
      <c r="M1169" s="13" t="n"/>
      <c r="Q1169">
        <f>IF(OR(C1168="",ISTEXT(C1168)),R1169,C1168)</f>
        <v/>
      </c>
      <c r="R1169">
        <f>IF(OR(D1168="",ISTEXT(D1168)),S1169,D1168)</f>
        <v/>
      </c>
      <c r="S1169">
        <f>IF(OR(E1168="",ISTEXT(E1168)),T1169,E1168)</f>
        <v/>
      </c>
      <c r="T1169">
        <f>IF(OR(F1168="",ISTEXT(F1168)),U1169,F1168)</f>
        <v/>
      </c>
      <c r="U1169">
        <f>IF(OR(G1168="",ISTEXT(G1168)),V1169,G1168)</f>
        <v/>
      </c>
      <c r="V1169">
        <f>IF(OR(H1168="",ISTEXT(H1168)),"",H1168)</f>
        <v/>
      </c>
    </row>
    <row r="1170" ht="13.35" customHeight="1" s="162">
      <c r="B1170" s="425" t="inlineStr">
        <is>
          <t>Unit type:</t>
        </is>
      </c>
      <c r="D1170" s="522" t="inlineStr">
        <is>
          <t>EF</t>
        </is>
      </c>
      <c r="E1170" s="414" t="n"/>
      <c r="F1170" s="494" t="inlineStr">
        <is>
          <t>Airflow left to right. Δ = this reading minus the one before it; in. w.g.</t>
        </is>
      </c>
      <c r="P1170">
        <f>IF(B1168="","",B1168)</f>
        <v/>
      </c>
      <c r="Q1170">
        <f>IF(C1168="",P1170,C1168)</f>
        <v/>
      </c>
      <c r="R1170">
        <f>IF(D1168="",Q1170,D1168)</f>
        <v/>
      </c>
      <c r="S1170">
        <f>IF(E1168="",R1170,E1168)</f>
        <v/>
      </c>
      <c r="T1170">
        <f>IF(F1168="",S1170,F1168)</f>
        <v/>
      </c>
      <c r="U1170">
        <f>IF(G1168="",T1170,G1168)</f>
        <v/>
      </c>
      <c r="V1170">
        <f>IF(H1168="",U1170,H1168)</f>
        <v/>
      </c>
    </row>
    <row r="1171" ht="13.35" customHeight="1" s="162">
      <c r="B1171" s="500" t="inlineStr">
        <is>
          <t>Fan inlet</t>
        </is>
      </c>
      <c r="D1171" s="501">
        <f>IF(X1168="","",X1168)</f>
        <v/>
      </c>
      <c r="F1171" s="500" t="inlineStr">
        <is>
          <t>Discharge</t>
        </is>
      </c>
      <c r="I1171" s="501">
        <f>IF(V1170="","",V1170)</f>
        <v/>
      </c>
    </row>
    <row r="1172" ht="13.35" customHeight="1" s="162"/>
    <row r="1173" ht="13.35" customHeight="1" s="162">
      <c r="B1173" s="500" t="inlineStr">
        <is>
          <t>Fan TSP</t>
        </is>
      </c>
      <c r="E1173" s="501">
        <f>IF(OR(X1168="",Y1168=""),"",IF(OR(ISTEXT(X1168),ISTEXT(Y1168)),"",Y1168-X1168))</f>
        <v/>
      </c>
      <c r="F1173" s="500" t="inlineStr">
        <is>
          <t>ESP</t>
        </is>
      </c>
      <c r="I1173" s="501">
        <f>IF(OR(B1168="",V1170=""),"",IF(OR(ISTEXT(B1168),ISTEXT(V1170)),"",V1170-B1168))</f>
        <v/>
      </c>
      <c r="J1173" s="500" t="inlineStr">
        <is>
          <t>Unit ΔP (inlet → fan)</t>
        </is>
      </c>
      <c r="M1173" s="501">
        <f>IF(OR(B1168="",X1168=""),"",IF(OR(ISTEXT(B1168),ISTEXT(X1168)),"",X1168-B1168))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D1192" s="307"/>
      <c r="E1192" s="307"/>
      <c r="F1192" s="307"/>
      <c r="G1192" s="307"/>
      <c r="H1192" s="33" t="n"/>
      <c r="I1192" s="33" t="n"/>
      <c r="J1192" s="33"/>
      <c r="K1192" s="33" t="n"/>
      <c r="L1192" s="33"/>
      <c r="M1192" s="30">
        <f>IF(OR(H1192="",H1192=0),"",IF(L1192="",IF(J1192="","",IF(OR(ISTEXT(J1192),ISTEXT(H1192)),"",J1192/H1192)),IF(OR(ISTEXT(L1192),ISTEXT(H1192)),"",L1192/H1192)))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sheave</t>
        </is>
      </c>
      <c r="J1264" s="400" t="n"/>
      <c r="K1264" s="24">
        <f>IF('{Equipment Data Entry}'!J93="","",'{Equipment Data Entry}'!J93)</f>
        <v/>
      </c>
      <c r="L1264" s="21" t="inlineStr">
        <is>
          <t>Bore</t>
        </is>
      </c>
      <c r="M1264" s="208"/>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pulley</t>
        </is>
      </c>
      <c r="J1265" s="400" t="n"/>
      <c r="K1265" s="24">
        <f>IF('{Equipment Data Entry}'!K93="","",'{Equipment Data Entry}'!K93)</f>
        <v/>
      </c>
      <c r="L1265" s="21" t="inlineStr">
        <is>
          <t>Bore</t>
        </is>
      </c>
      <c r="M1265" s="208"/>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IF(OR(COUNT(E1268:G1268)=0,IF(N(E1269)&gt;0,E1269,N(D1264))=0,IF(N(D1266)&gt;0,D1266,N(E1265))=0),"",IF(N(E1269)&gt;0,E1269,N(D1264))*AVERAGE(E1268:G1268)/IF(N(D1266)&gt;0,D1266,N(E1265)))</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99" t="inlineStr">
        <is>
          <t>Motor HP (nameplate)</t>
        </is>
      </c>
      <c r="C1269" s="400"/>
      <c r="D1269" s="401"/>
      <c r="E1269" s="24"/>
      <c r="F1269" s="24"/>
      <c r="G1269" s="24"/>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90">
        <f>IFERROR(INDEX('{Dropdowns}'!$AI$2:$AO$7,MATCH($D$1274,'{Dropdowns}'!$AH$2:$AH$7,0),1),"")</f>
        <v/>
      </c>
      <c r="C1271" s="490">
        <f>IFERROR(INDEX('{Dropdowns}'!$AI$2:$AO$7,MATCH($D$1274,'{Dropdowns}'!$AH$2:$AH$7,0),2),"")</f>
        <v/>
      </c>
      <c r="D1271" s="490">
        <f>IFERROR(INDEX('{Dropdowns}'!$AI$2:$AO$7,MATCH($D$1274,'{Dropdowns}'!$AH$2:$AH$7,0),3),"")</f>
        <v/>
      </c>
      <c r="E1271" s="490">
        <f>IFERROR(INDEX('{Dropdowns}'!$AI$2:$AO$7,MATCH($D$1274,'{Dropdowns}'!$AH$2:$AH$7,0),4),"")</f>
        <v/>
      </c>
      <c r="F1271" s="490">
        <f>IFERROR(INDEX('{Dropdowns}'!$AI$2:$AO$7,MATCH($D$1274,'{Dropdowns}'!$AH$2:$AH$7,0),5),"")</f>
        <v/>
      </c>
      <c r="G1271" s="490">
        <f>IFERROR(INDEX('{Dropdowns}'!$AI$2:$AO$7,MATCH($D$1274,'{Dropdowns}'!$AH$2:$AH$7,0),6),"")</f>
        <v/>
      </c>
      <c r="H1271" s="490">
        <f>IFERROR(INDEX('{Dropdowns}'!$AI$2:$AO$7,MATCH($D$1274,'{Dropdowns}'!$AH$2:$AH$7,0),7),"")</f>
        <v/>
      </c>
      <c r="I1271" s="246" t="inlineStr">
        <is>
          <t>VSD Frequency</t>
        </is>
      </c>
      <c r="J1271" s="403" t="n"/>
      <c r="K1271" s="65" t="n"/>
      <c r="L1271" s="65" t="n"/>
      <c r="M1271" s="13" t="n"/>
    </row>
    <row r="1272" ht="13.35" customHeight="1" s="162">
      <c r="B1272" s="492"/>
      <c r="C1272" s="492"/>
      <c r="D1272" s="492"/>
      <c r="E1272" s="492"/>
      <c r="F1272" s="492"/>
      <c r="G1272" s="492"/>
      <c r="H1272" s="492"/>
      <c r="I1272" s="14" t="n"/>
      <c r="J1272" s="14" t="n"/>
      <c r="K1272" s="14" t="n"/>
      <c r="L1272" s="38" t="n"/>
      <c r="M1272" s="13" t="n"/>
      <c r="Q1272">
        <f>IF(B1272="","",B1272)</f>
        <v/>
      </c>
      <c r="R1272">
        <f>IF(C1271="—",Q1272,IF(C1272="","",C1272))</f>
        <v/>
      </c>
      <c r="S1272">
        <f>IF(D1271="—",R1272,IF(D1272="","",D1272))</f>
        <v/>
      </c>
      <c r="T1272">
        <f>IF(E1271="—",S1272,IF(E1272="","",E1272))</f>
        <v/>
      </c>
      <c r="U1272">
        <f>IF(F1271="—",T1272,IF(F1272="","",F1272))</f>
        <v/>
      </c>
      <c r="V1272">
        <f>IF(G1271="—",U1272,IF(G1272="","",G1272))</f>
        <v/>
      </c>
      <c r="W1272">
        <f>IFERROR(MATCH("Fan",$C$1271:$H$1271,0),"")</f>
        <v/>
      </c>
      <c r="X1272">
        <f>IF(W1272="","",INDEX(P1274:U1274,W1272))</f>
        <v/>
      </c>
      <c r="Y1272">
        <f>IF(W1272="","",INDEX(Q1273:V1273,W1272))</f>
        <v/>
      </c>
    </row>
    <row r="1273" ht="13.35" customHeight="1" s="162">
      <c r="B1273" s="491" t="inlineStr">
        <is>
          <t>Δ</t>
        </is>
      </c>
      <c r="C1273" s="498">
        <f>IF(OR(C1271="—",C1272="",Q1272=""),"",IF(OR(ISTEXT(C1272),ISTEXT(Q1272)),"","Δ "&amp;TEXT(C1272-Q1272,"0.00")))</f>
        <v/>
      </c>
      <c r="D1273" s="498">
        <f>IF(OR(D1271="—",D1272="",R1272=""),"",IF(OR(ISTEXT(D1272),ISTEXT(R1272)),"","Δ "&amp;TEXT(D1272-R1272,"0.00")))</f>
        <v/>
      </c>
      <c r="E1273" s="498">
        <f>IF(OR(E1271="—",E1272="",S1272=""),"",IF(OR(ISTEXT(E1272),ISTEXT(S1272)),"","Δ "&amp;TEXT(E1272-S1272,"0.00")))</f>
        <v/>
      </c>
      <c r="F1273" s="498">
        <f>IF(OR(F1271="—",F1272="",T1272=""),"",IF(OR(ISTEXT(F1272),ISTEXT(T1272)),"","Δ "&amp;TEXT(F1272-T1272,"0.00")))</f>
        <v/>
      </c>
      <c r="G1273" s="498">
        <f>IF(OR(G1271="—",G1272="",U1272=""),"",IF(OR(ISTEXT(G1272),ISTEXT(U1272)),"","Δ "&amp;TEXT(G1272-U1272,"0.00")))</f>
        <v/>
      </c>
      <c r="H1273" s="498">
        <f>IF(OR(H1271="—",H1272="",V1272=""),"",IF(OR(ISTEXT(H1272),ISTEXT(V1272)),"","Δ "&amp;TEXT(H1272-V1272,"0.00")))</f>
        <v/>
      </c>
      <c r="I1273" s="13" t="n"/>
      <c r="J1273" s="13" t="n"/>
      <c r="K1273" s="13" t="n"/>
      <c r="L1273" s="13" t="n"/>
      <c r="M1273" s="13" t="n"/>
      <c r="Q1273">
        <f>IF(OR(C1272="",ISTEXT(C1272)),R1273,C1272)</f>
        <v/>
      </c>
      <c r="R1273">
        <f>IF(OR(D1272="",ISTEXT(D1272)),S1273,D1272)</f>
        <v/>
      </c>
      <c r="S1273">
        <f>IF(OR(E1272="",ISTEXT(E1272)),T1273,E1272)</f>
        <v/>
      </c>
      <c r="T1273">
        <f>IF(OR(F1272="",ISTEXT(F1272)),U1273,F1272)</f>
        <v/>
      </c>
      <c r="U1273">
        <f>IF(OR(G1272="",ISTEXT(G1272)),V1273,G1272)</f>
        <v/>
      </c>
      <c r="V1273">
        <f>IF(OR(H1272="",ISTEXT(H1272)),"",H1272)</f>
        <v/>
      </c>
    </row>
    <row r="1274" ht="13.35" customHeight="1" s="162">
      <c r="B1274" s="425" t="inlineStr">
        <is>
          <t>Unit type:</t>
        </is>
      </c>
      <c r="D1274" s="522" t="inlineStr">
        <is>
          <t>EF</t>
        </is>
      </c>
      <c r="E1274" s="414" t="n"/>
      <c r="F1274" s="494" t="inlineStr">
        <is>
          <t>Airflow left to right. Δ = this reading minus the one before it; in. w.g.</t>
        </is>
      </c>
      <c r="P1274">
        <f>IF(B1272="","",B1272)</f>
        <v/>
      </c>
      <c r="Q1274">
        <f>IF(C1272="",P1274,C1272)</f>
        <v/>
      </c>
      <c r="R1274">
        <f>IF(D1272="",Q1274,D1272)</f>
        <v/>
      </c>
      <c r="S1274">
        <f>IF(E1272="",R1274,E1272)</f>
        <v/>
      </c>
      <c r="T1274">
        <f>IF(F1272="",S1274,F1272)</f>
        <v/>
      </c>
      <c r="U1274">
        <f>IF(G1272="",T1274,G1272)</f>
        <v/>
      </c>
      <c r="V1274">
        <f>IF(H1272="",U1274,H1272)</f>
        <v/>
      </c>
    </row>
    <row r="1275" ht="13.35" customHeight="1" s="162">
      <c r="B1275" s="500" t="inlineStr">
        <is>
          <t>Fan inlet</t>
        </is>
      </c>
      <c r="D1275" s="501">
        <f>IF(X1272="","",X1272)</f>
        <v/>
      </c>
      <c r="F1275" s="500" t="inlineStr">
        <is>
          <t>Discharge</t>
        </is>
      </c>
      <c r="I1275" s="501">
        <f>IF(V1274="","",V1274)</f>
        <v/>
      </c>
    </row>
    <row r="1276" ht="13.35" customHeight="1" s="162"/>
    <row r="1277" ht="13.35" customHeight="1" s="162">
      <c r="B1277" s="500" t="inlineStr">
        <is>
          <t>Fan TSP</t>
        </is>
      </c>
      <c r="E1277" s="501">
        <f>IF(OR(X1272="",Y1272=""),"",IF(OR(ISTEXT(X1272),ISTEXT(Y1272)),"",Y1272-X1272))</f>
        <v/>
      </c>
      <c r="F1277" s="500" t="inlineStr">
        <is>
          <t>ESP</t>
        </is>
      </c>
      <c r="I1277" s="501">
        <f>IF(OR(B1272="",V1274=""),"",IF(OR(ISTEXT(B1272),ISTEXT(V1274)),"",V1274-B1272))</f>
        <v/>
      </c>
      <c r="J1277" s="500" t="inlineStr">
        <is>
          <t>Unit ΔP (inlet → fan)</t>
        </is>
      </c>
      <c r="M1277" s="501">
        <f>IF(OR(B1272="",X1272=""),"",IF(OR(ISTEXT(B1272),ISTEXT(X1272)),"",X1272-B1272))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D1296" s="307"/>
      <c r="E1296" s="307"/>
      <c r="F1296" s="307"/>
      <c r="G1296" s="307"/>
      <c r="H1296" s="33" t="n"/>
      <c r="I1296" s="33" t="n"/>
      <c r="J1296" s="33"/>
      <c r="K1296" s="33" t="n"/>
      <c r="L1296" s="33"/>
      <c r="M1296" s="30">
        <f>IF(OR(H1296="",H1296=0),"",IF(L1296="",IF(J1296="","",IF(OR(ISTEXT(J1296),ISTEXT(H1296)),"",J1296/H1296)),IF(OR(ISTEXT(L1296),ISTEXT(H1296)),"",L1296/H1296)))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sheave</t>
        </is>
      </c>
      <c r="J1368" s="400" t="n"/>
      <c r="K1368" s="24">
        <f>IF('{Equipment Data Entry}'!J94="","",'{Equipment Data Entry}'!J94)</f>
        <v/>
      </c>
      <c r="L1368" s="21" t="inlineStr">
        <is>
          <t>Bore</t>
        </is>
      </c>
      <c r="M1368" s="208"/>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pulley</t>
        </is>
      </c>
      <c r="J1369" s="400" t="n"/>
      <c r="K1369" s="24">
        <f>IF('{Equipment Data Entry}'!K94="","",'{Equipment Data Entry}'!K94)</f>
        <v/>
      </c>
      <c r="L1369" s="21" t="inlineStr">
        <is>
          <t>Bore</t>
        </is>
      </c>
      <c r="M1369" s="208"/>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IF(OR(COUNT(E1372:G1372)=0,IF(N(E1373)&gt;0,E1373,N(D1368))=0,IF(N(D1370)&gt;0,D1370,N(E1369))=0),"",IF(N(E1373)&gt;0,E1373,N(D1368))*AVERAGE(E1372:G1372)/IF(N(D1370)&gt;0,D1370,N(E1369)))</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99" t="inlineStr">
        <is>
          <t>Motor HP (nameplate)</t>
        </is>
      </c>
      <c r="C1373" s="400"/>
      <c r="D1373" s="401"/>
      <c r="E1373" s="24"/>
      <c r="F1373" s="24"/>
      <c r="G1373" s="24"/>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90">
        <f>IFERROR(INDEX('{Dropdowns}'!$AI$2:$AO$7,MATCH($D$1378,'{Dropdowns}'!$AH$2:$AH$7,0),1),"")</f>
        <v/>
      </c>
      <c r="C1375" s="490">
        <f>IFERROR(INDEX('{Dropdowns}'!$AI$2:$AO$7,MATCH($D$1378,'{Dropdowns}'!$AH$2:$AH$7,0),2),"")</f>
        <v/>
      </c>
      <c r="D1375" s="490">
        <f>IFERROR(INDEX('{Dropdowns}'!$AI$2:$AO$7,MATCH($D$1378,'{Dropdowns}'!$AH$2:$AH$7,0),3),"")</f>
        <v/>
      </c>
      <c r="E1375" s="490">
        <f>IFERROR(INDEX('{Dropdowns}'!$AI$2:$AO$7,MATCH($D$1378,'{Dropdowns}'!$AH$2:$AH$7,0),4),"")</f>
        <v/>
      </c>
      <c r="F1375" s="490">
        <f>IFERROR(INDEX('{Dropdowns}'!$AI$2:$AO$7,MATCH($D$1378,'{Dropdowns}'!$AH$2:$AH$7,0),5),"")</f>
        <v/>
      </c>
      <c r="G1375" s="490">
        <f>IFERROR(INDEX('{Dropdowns}'!$AI$2:$AO$7,MATCH($D$1378,'{Dropdowns}'!$AH$2:$AH$7,0),6),"")</f>
        <v/>
      </c>
      <c r="H1375" s="490">
        <f>IFERROR(INDEX('{Dropdowns}'!$AI$2:$AO$7,MATCH($D$1378,'{Dropdowns}'!$AH$2:$AH$7,0),7),"")</f>
        <v/>
      </c>
      <c r="I1375" s="246" t="inlineStr">
        <is>
          <t>VSD Frequency</t>
        </is>
      </c>
      <c r="J1375" s="403" t="n"/>
      <c r="K1375" s="65" t="n"/>
      <c r="L1375" s="65" t="n"/>
      <c r="M1375" s="13" t="n"/>
    </row>
    <row r="1376" ht="13.35" customHeight="1" s="162">
      <c r="B1376" s="492"/>
      <c r="C1376" s="492"/>
      <c r="D1376" s="492"/>
      <c r="E1376" s="492"/>
      <c r="F1376" s="492"/>
      <c r="G1376" s="492"/>
      <c r="H1376" s="492"/>
      <c r="I1376" s="14" t="n"/>
      <c r="J1376" s="14" t="n"/>
      <c r="K1376" s="14" t="n"/>
      <c r="L1376" s="38" t="n"/>
      <c r="M1376" s="13" t="n"/>
      <c r="Q1376">
        <f>IF(B1376="","",B1376)</f>
        <v/>
      </c>
      <c r="R1376">
        <f>IF(C1375="—",Q1376,IF(C1376="","",C1376))</f>
        <v/>
      </c>
      <c r="S1376">
        <f>IF(D1375="—",R1376,IF(D1376="","",D1376))</f>
        <v/>
      </c>
      <c r="T1376">
        <f>IF(E1375="—",S1376,IF(E1376="","",E1376))</f>
        <v/>
      </c>
      <c r="U1376">
        <f>IF(F1375="—",T1376,IF(F1376="","",F1376))</f>
        <v/>
      </c>
      <c r="V1376">
        <f>IF(G1375="—",U1376,IF(G1376="","",G1376))</f>
        <v/>
      </c>
      <c r="W1376">
        <f>IFERROR(MATCH("Fan",$C$1375:$H$1375,0),"")</f>
        <v/>
      </c>
      <c r="X1376">
        <f>IF(W1376="","",INDEX(P1378:U1378,W1376))</f>
        <v/>
      </c>
      <c r="Y1376">
        <f>IF(W1376="","",INDEX(Q1377:V1377,W1376))</f>
        <v/>
      </c>
    </row>
    <row r="1377" ht="13.35" customHeight="1" s="162">
      <c r="B1377" s="491" t="inlineStr">
        <is>
          <t>Δ</t>
        </is>
      </c>
      <c r="C1377" s="498">
        <f>IF(OR(C1375="—",C1376="",Q1376=""),"",IF(OR(ISTEXT(C1376),ISTEXT(Q1376)),"","Δ "&amp;TEXT(C1376-Q1376,"0.00")))</f>
        <v/>
      </c>
      <c r="D1377" s="498">
        <f>IF(OR(D1375="—",D1376="",R1376=""),"",IF(OR(ISTEXT(D1376),ISTEXT(R1376)),"","Δ "&amp;TEXT(D1376-R1376,"0.00")))</f>
        <v/>
      </c>
      <c r="E1377" s="498">
        <f>IF(OR(E1375="—",E1376="",S1376=""),"",IF(OR(ISTEXT(E1376),ISTEXT(S1376)),"","Δ "&amp;TEXT(E1376-S1376,"0.00")))</f>
        <v/>
      </c>
      <c r="F1377" s="498">
        <f>IF(OR(F1375="—",F1376="",T1376=""),"",IF(OR(ISTEXT(F1376),ISTEXT(T1376)),"","Δ "&amp;TEXT(F1376-T1376,"0.00")))</f>
        <v/>
      </c>
      <c r="G1377" s="498">
        <f>IF(OR(G1375="—",G1376="",U1376=""),"",IF(OR(ISTEXT(G1376),ISTEXT(U1376)),"","Δ "&amp;TEXT(G1376-U1376,"0.00")))</f>
        <v/>
      </c>
      <c r="H1377" s="498">
        <f>IF(OR(H1375="—",H1376="",V1376=""),"",IF(OR(ISTEXT(H1376),ISTEXT(V1376)),"","Δ "&amp;TEXT(H1376-V1376,"0.00")))</f>
        <v/>
      </c>
      <c r="I1377" s="13" t="n"/>
      <c r="J1377" s="13" t="n"/>
      <c r="K1377" s="13" t="n"/>
      <c r="L1377" s="13" t="n"/>
      <c r="M1377" s="13" t="n"/>
      <c r="Q1377">
        <f>IF(OR(C1376="",ISTEXT(C1376)),R1377,C1376)</f>
        <v/>
      </c>
      <c r="R1377">
        <f>IF(OR(D1376="",ISTEXT(D1376)),S1377,D1376)</f>
        <v/>
      </c>
      <c r="S1377">
        <f>IF(OR(E1376="",ISTEXT(E1376)),T1377,E1376)</f>
        <v/>
      </c>
      <c r="T1377">
        <f>IF(OR(F1376="",ISTEXT(F1376)),U1377,F1376)</f>
        <v/>
      </c>
      <c r="U1377">
        <f>IF(OR(G1376="",ISTEXT(G1376)),V1377,G1376)</f>
        <v/>
      </c>
      <c r="V1377">
        <f>IF(OR(H1376="",ISTEXT(H1376)),"",H1376)</f>
        <v/>
      </c>
    </row>
    <row r="1378" ht="13.35" customHeight="1" s="162">
      <c r="B1378" s="425" t="inlineStr">
        <is>
          <t>Unit type:</t>
        </is>
      </c>
      <c r="D1378" s="522" t="inlineStr">
        <is>
          <t>EF</t>
        </is>
      </c>
      <c r="E1378" s="414" t="n"/>
      <c r="F1378" s="494" t="inlineStr">
        <is>
          <t>Airflow left to right. Δ = this reading minus the one before it; in. w.g.</t>
        </is>
      </c>
      <c r="P1378">
        <f>IF(B1376="","",B1376)</f>
        <v/>
      </c>
      <c r="Q1378">
        <f>IF(C1376="",P1378,C1376)</f>
        <v/>
      </c>
      <c r="R1378">
        <f>IF(D1376="",Q1378,D1376)</f>
        <v/>
      </c>
      <c r="S1378">
        <f>IF(E1376="",R1378,E1376)</f>
        <v/>
      </c>
      <c r="T1378">
        <f>IF(F1376="",S1378,F1376)</f>
        <v/>
      </c>
      <c r="U1378">
        <f>IF(G1376="",T1378,G1376)</f>
        <v/>
      </c>
      <c r="V1378">
        <f>IF(H1376="",U1378,H1376)</f>
        <v/>
      </c>
    </row>
    <row r="1379" ht="13.35" customHeight="1" s="162">
      <c r="B1379" s="500" t="inlineStr">
        <is>
          <t>Fan inlet</t>
        </is>
      </c>
      <c r="D1379" s="501">
        <f>IF(X1376="","",X1376)</f>
        <v/>
      </c>
      <c r="F1379" s="500" t="inlineStr">
        <is>
          <t>Discharge</t>
        </is>
      </c>
      <c r="I1379" s="501">
        <f>IF(V1378="","",V1378)</f>
        <v/>
      </c>
    </row>
    <row r="1380" ht="13.35" customHeight="1" s="162"/>
    <row r="1381" ht="13.35" customHeight="1" s="162">
      <c r="B1381" s="500" t="inlineStr">
        <is>
          <t>Fan TSP</t>
        </is>
      </c>
      <c r="E1381" s="501">
        <f>IF(OR(X1376="",Y1376=""),"",IF(OR(ISTEXT(X1376),ISTEXT(Y1376)),"",Y1376-X1376))</f>
        <v/>
      </c>
      <c r="F1381" s="500" t="inlineStr">
        <is>
          <t>ESP</t>
        </is>
      </c>
      <c r="I1381" s="501">
        <f>IF(OR(B1376="",V1378=""),"",IF(OR(ISTEXT(B1376),ISTEXT(V1378)),"",V1378-B1376))</f>
        <v/>
      </c>
      <c r="J1381" s="500" t="inlineStr">
        <is>
          <t>Unit ΔP (inlet → fan)</t>
        </is>
      </c>
      <c r="M1381" s="501">
        <f>IF(OR(B1376="",X1376=""),"",IF(OR(ISTEXT(B1376),ISTEXT(X1376)),"",X1376-B1376))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D1400" s="307"/>
      <c r="E1400" s="307"/>
      <c r="F1400" s="307"/>
      <c r="G1400" s="307"/>
      <c r="H1400" s="33" t="n"/>
      <c r="I1400" s="33" t="n"/>
      <c r="J1400" s="33"/>
      <c r="K1400" s="33" t="n"/>
      <c r="L1400" s="33"/>
      <c r="M1400" s="30">
        <f>IF(OR(H1400="",H1400=0),"",IF(L1400="",IF(J1400="","",IF(OR(ISTEXT(J1400),ISTEXT(H1400)),"",J1400/H1400)),IF(OR(ISTEXT(L1400),ISTEXT(H1400)),"",L1400/H1400)))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sheave</t>
        </is>
      </c>
      <c r="J1472" s="400" t="n"/>
      <c r="K1472" s="24">
        <f>IF('{Equipment Data Entry}'!J95="","",'{Equipment Data Entry}'!J95)</f>
        <v/>
      </c>
      <c r="L1472" s="21" t="inlineStr">
        <is>
          <t>Bore</t>
        </is>
      </c>
      <c r="M1472" s="208"/>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pulley</t>
        </is>
      </c>
      <c r="J1473" s="400" t="n"/>
      <c r="K1473" s="24">
        <f>IF('{Equipment Data Entry}'!K95="","",'{Equipment Data Entry}'!K95)</f>
        <v/>
      </c>
      <c r="L1473" s="21" t="inlineStr">
        <is>
          <t>Bore</t>
        </is>
      </c>
      <c r="M1473" s="208"/>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IF(OR(COUNT(E1476:G1476)=0,IF(N(E1477)&gt;0,E1477,N(D1472))=0,IF(N(D1474)&gt;0,D1474,N(E1473))=0),"",IF(N(E1477)&gt;0,E1477,N(D1472))*AVERAGE(E1476:G1476)/IF(N(D1474)&gt;0,D1474,N(E1473)))</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99" t="inlineStr">
        <is>
          <t>Motor HP (nameplate)</t>
        </is>
      </c>
      <c r="C1477" s="400"/>
      <c r="D1477" s="401"/>
      <c r="E1477" s="24"/>
      <c r="F1477" s="24"/>
      <c r="G1477" s="24"/>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90">
        <f>IFERROR(INDEX('{Dropdowns}'!$AI$2:$AO$7,MATCH($D$1482,'{Dropdowns}'!$AH$2:$AH$7,0),1),"")</f>
        <v/>
      </c>
      <c r="C1479" s="490">
        <f>IFERROR(INDEX('{Dropdowns}'!$AI$2:$AO$7,MATCH($D$1482,'{Dropdowns}'!$AH$2:$AH$7,0),2),"")</f>
        <v/>
      </c>
      <c r="D1479" s="490">
        <f>IFERROR(INDEX('{Dropdowns}'!$AI$2:$AO$7,MATCH($D$1482,'{Dropdowns}'!$AH$2:$AH$7,0),3),"")</f>
        <v/>
      </c>
      <c r="E1479" s="490">
        <f>IFERROR(INDEX('{Dropdowns}'!$AI$2:$AO$7,MATCH($D$1482,'{Dropdowns}'!$AH$2:$AH$7,0),4),"")</f>
        <v/>
      </c>
      <c r="F1479" s="490">
        <f>IFERROR(INDEX('{Dropdowns}'!$AI$2:$AO$7,MATCH($D$1482,'{Dropdowns}'!$AH$2:$AH$7,0),5),"")</f>
        <v/>
      </c>
      <c r="G1479" s="490">
        <f>IFERROR(INDEX('{Dropdowns}'!$AI$2:$AO$7,MATCH($D$1482,'{Dropdowns}'!$AH$2:$AH$7,0),6),"")</f>
        <v/>
      </c>
      <c r="H1479" s="490">
        <f>IFERROR(INDEX('{Dropdowns}'!$AI$2:$AO$7,MATCH($D$1482,'{Dropdowns}'!$AH$2:$AH$7,0),7),"")</f>
        <v/>
      </c>
      <c r="I1479" s="246" t="inlineStr">
        <is>
          <t>VSD Frequency</t>
        </is>
      </c>
      <c r="J1479" s="403" t="n"/>
      <c r="K1479" s="65" t="n"/>
      <c r="L1479" s="65" t="n"/>
      <c r="M1479" s="13" t="n"/>
    </row>
    <row r="1480" ht="13.35" customHeight="1" s="162">
      <c r="B1480" s="492"/>
      <c r="C1480" s="492"/>
      <c r="D1480" s="492"/>
      <c r="E1480" s="492"/>
      <c r="F1480" s="492"/>
      <c r="G1480" s="492"/>
      <c r="H1480" s="492"/>
      <c r="I1480" s="14" t="n"/>
      <c r="J1480" s="14" t="n"/>
      <c r="K1480" s="14" t="n"/>
      <c r="L1480" s="38" t="n"/>
      <c r="M1480" s="13" t="n"/>
      <c r="Q1480">
        <f>IF(B1480="","",B1480)</f>
        <v/>
      </c>
      <c r="R1480">
        <f>IF(C1479="—",Q1480,IF(C1480="","",C1480))</f>
        <v/>
      </c>
      <c r="S1480">
        <f>IF(D1479="—",R1480,IF(D1480="","",D1480))</f>
        <v/>
      </c>
      <c r="T1480">
        <f>IF(E1479="—",S1480,IF(E1480="","",E1480))</f>
        <v/>
      </c>
      <c r="U1480">
        <f>IF(F1479="—",T1480,IF(F1480="","",F1480))</f>
        <v/>
      </c>
      <c r="V1480">
        <f>IF(G1479="—",U1480,IF(G1480="","",G1480))</f>
        <v/>
      </c>
      <c r="W1480">
        <f>IFERROR(MATCH("Fan",$C$1479:$H$1479,0),"")</f>
        <v/>
      </c>
      <c r="X1480">
        <f>IF(W1480="","",INDEX(P1482:U1482,W1480))</f>
        <v/>
      </c>
      <c r="Y1480">
        <f>IF(W1480="","",INDEX(Q1481:V1481,W1480))</f>
        <v/>
      </c>
    </row>
    <row r="1481" ht="13.35" customHeight="1" s="162">
      <c r="B1481" s="491" t="inlineStr">
        <is>
          <t>Δ</t>
        </is>
      </c>
      <c r="C1481" s="498">
        <f>IF(OR(C1479="—",C1480="",Q1480=""),"",IF(OR(ISTEXT(C1480),ISTEXT(Q1480)),"","Δ "&amp;TEXT(C1480-Q1480,"0.00")))</f>
        <v/>
      </c>
      <c r="D1481" s="498">
        <f>IF(OR(D1479="—",D1480="",R1480=""),"",IF(OR(ISTEXT(D1480),ISTEXT(R1480)),"","Δ "&amp;TEXT(D1480-R1480,"0.00")))</f>
        <v/>
      </c>
      <c r="E1481" s="498">
        <f>IF(OR(E1479="—",E1480="",S1480=""),"",IF(OR(ISTEXT(E1480),ISTEXT(S1480)),"","Δ "&amp;TEXT(E1480-S1480,"0.00")))</f>
        <v/>
      </c>
      <c r="F1481" s="498">
        <f>IF(OR(F1479="—",F1480="",T1480=""),"",IF(OR(ISTEXT(F1480),ISTEXT(T1480)),"","Δ "&amp;TEXT(F1480-T1480,"0.00")))</f>
        <v/>
      </c>
      <c r="G1481" s="498">
        <f>IF(OR(G1479="—",G1480="",U1480=""),"",IF(OR(ISTEXT(G1480),ISTEXT(U1480)),"","Δ "&amp;TEXT(G1480-U1480,"0.00")))</f>
        <v/>
      </c>
      <c r="H1481" s="498">
        <f>IF(OR(H1479="—",H1480="",V1480=""),"",IF(OR(ISTEXT(H1480),ISTEXT(V1480)),"","Δ "&amp;TEXT(H1480-V1480,"0.00")))</f>
        <v/>
      </c>
      <c r="I1481" s="13" t="n"/>
      <c r="J1481" s="13" t="n"/>
      <c r="K1481" s="13" t="n"/>
      <c r="L1481" s="13" t="n"/>
      <c r="M1481" s="13" t="n"/>
      <c r="Q1481">
        <f>IF(OR(C1480="",ISTEXT(C1480)),R1481,C1480)</f>
        <v/>
      </c>
      <c r="R1481">
        <f>IF(OR(D1480="",ISTEXT(D1480)),S1481,D1480)</f>
        <v/>
      </c>
      <c r="S1481">
        <f>IF(OR(E1480="",ISTEXT(E1480)),T1481,E1480)</f>
        <v/>
      </c>
      <c r="T1481">
        <f>IF(OR(F1480="",ISTEXT(F1480)),U1481,F1480)</f>
        <v/>
      </c>
      <c r="U1481">
        <f>IF(OR(G1480="",ISTEXT(G1480)),V1481,G1480)</f>
        <v/>
      </c>
      <c r="V1481">
        <f>IF(OR(H1480="",ISTEXT(H1480)),"",H1480)</f>
        <v/>
      </c>
    </row>
    <row r="1482" ht="13.35" customHeight="1" s="162">
      <c r="B1482" s="425" t="inlineStr">
        <is>
          <t>Unit type:</t>
        </is>
      </c>
      <c r="D1482" s="522" t="inlineStr">
        <is>
          <t>EF</t>
        </is>
      </c>
      <c r="E1482" s="414" t="n"/>
      <c r="F1482" s="494" t="inlineStr">
        <is>
          <t>Airflow left to right. Δ = this reading minus the one before it; in. w.g.</t>
        </is>
      </c>
      <c r="P1482">
        <f>IF(B1480="","",B1480)</f>
        <v/>
      </c>
      <c r="Q1482">
        <f>IF(C1480="",P1482,C1480)</f>
        <v/>
      </c>
      <c r="R1482">
        <f>IF(D1480="",Q1482,D1480)</f>
        <v/>
      </c>
      <c r="S1482">
        <f>IF(E1480="",R1482,E1480)</f>
        <v/>
      </c>
      <c r="T1482">
        <f>IF(F1480="",S1482,F1480)</f>
        <v/>
      </c>
      <c r="U1482">
        <f>IF(G1480="",T1482,G1480)</f>
        <v/>
      </c>
      <c r="V1482">
        <f>IF(H1480="",U1482,H1480)</f>
        <v/>
      </c>
    </row>
    <row r="1483" ht="13.35" customHeight="1" s="162">
      <c r="B1483" s="500" t="inlineStr">
        <is>
          <t>Fan inlet</t>
        </is>
      </c>
      <c r="D1483" s="501">
        <f>IF(X1480="","",X1480)</f>
        <v/>
      </c>
      <c r="F1483" s="500" t="inlineStr">
        <is>
          <t>Discharge</t>
        </is>
      </c>
      <c r="I1483" s="501">
        <f>IF(V1482="","",V1482)</f>
        <v/>
      </c>
    </row>
    <row r="1484" ht="13.35" customHeight="1" s="162"/>
    <row r="1485" ht="13.35" customHeight="1" s="162">
      <c r="B1485" s="500" t="inlineStr">
        <is>
          <t>Fan TSP</t>
        </is>
      </c>
      <c r="E1485" s="501">
        <f>IF(OR(X1480="",Y1480=""),"",IF(OR(ISTEXT(X1480),ISTEXT(Y1480)),"",Y1480-X1480))</f>
        <v/>
      </c>
      <c r="F1485" s="500" t="inlineStr">
        <is>
          <t>ESP</t>
        </is>
      </c>
      <c r="I1485" s="501">
        <f>IF(OR(B1480="",V1482=""),"",IF(OR(ISTEXT(B1480),ISTEXT(V1482)),"",V1482-B1480))</f>
        <v/>
      </c>
      <c r="J1485" s="500" t="inlineStr">
        <is>
          <t>Unit ΔP (inlet → fan)</t>
        </is>
      </c>
      <c r="M1485" s="501">
        <f>IF(OR(B1480="",X1480=""),"",IF(OR(ISTEXT(B1480),ISTEXT(X1480)),"",X1480-B1480))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D1504" s="307"/>
      <c r="E1504" s="307"/>
      <c r="F1504" s="307"/>
      <c r="G1504" s="307"/>
      <c r="H1504" s="33" t="n"/>
      <c r="I1504" s="33" t="n"/>
      <c r="J1504" s="33"/>
      <c r="K1504" s="33" t="n"/>
      <c r="L1504" s="33"/>
      <c r="M1504" s="30">
        <f>IF(OR(H1504="",H1504=0),"",IF(L1504="",IF(J1504="","",IF(OR(ISTEXT(J1504),ISTEXT(H1504)),"",J1504/H1504)),IF(OR(ISTEXT(L1504),ISTEXT(H1504)),"",L1504/H1504)))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sheave</t>
        </is>
      </c>
      <c r="J1576" s="400" t="n"/>
      <c r="K1576" s="24">
        <f>IF('{Equipment Data Entry}'!J96="","",'{Equipment Data Entry}'!J96)</f>
        <v/>
      </c>
      <c r="L1576" s="21" t="inlineStr">
        <is>
          <t>Bore</t>
        </is>
      </c>
      <c r="M1576" s="208"/>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pulley</t>
        </is>
      </c>
      <c r="J1577" s="400" t="n"/>
      <c r="K1577" s="24">
        <f>IF('{Equipment Data Entry}'!K96="","",'{Equipment Data Entry}'!K96)</f>
        <v/>
      </c>
      <c r="L1577" s="21" t="inlineStr">
        <is>
          <t>Bore</t>
        </is>
      </c>
      <c r="M1577" s="208"/>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IF(OR(COUNT(E1580:G1580)=0,IF(N(E1581)&gt;0,E1581,N(D1576))=0,IF(N(D1578)&gt;0,D1578,N(E1577))=0),"",IF(N(E1581)&gt;0,E1581,N(D1576))*AVERAGE(E1580:G1580)/IF(N(D1578)&gt;0,D1578,N(E1577)))</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99" t="inlineStr">
        <is>
          <t>Motor HP (nameplate)</t>
        </is>
      </c>
      <c r="C1581" s="400"/>
      <c r="D1581" s="401"/>
      <c r="E1581" s="24"/>
      <c r="F1581" s="24"/>
      <c r="G1581" s="24"/>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90">
        <f>IFERROR(INDEX('{Dropdowns}'!$AI$2:$AO$7,MATCH($D$1586,'{Dropdowns}'!$AH$2:$AH$7,0),1),"")</f>
        <v/>
      </c>
      <c r="C1583" s="490">
        <f>IFERROR(INDEX('{Dropdowns}'!$AI$2:$AO$7,MATCH($D$1586,'{Dropdowns}'!$AH$2:$AH$7,0),2),"")</f>
        <v/>
      </c>
      <c r="D1583" s="490">
        <f>IFERROR(INDEX('{Dropdowns}'!$AI$2:$AO$7,MATCH($D$1586,'{Dropdowns}'!$AH$2:$AH$7,0),3),"")</f>
        <v/>
      </c>
      <c r="E1583" s="490">
        <f>IFERROR(INDEX('{Dropdowns}'!$AI$2:$AO$7,MATCH($D$1586,'{Dropdowns}'!$AH$2:$AH$7,0),4),"")</f>
        <v/>
      </c>
      <c r="F1583" s="490">
        <f>IFERROR(INDEX('{Dropdowns}'!$AI$2:$AO$7,MATCH($D$1586,'{Dropdowns}'!$AH$2:$AH$7,0),5),"")</f>
        <v/>
      </c>
      <c r="G1583" s="490">
        <f>IFERROR(INDEX('{Dropdowns}'!$AI$2:$AO$7,MATCH($D$1586,'{Dropdowns}'!$AH$2:$AH$7,0),6),"")</f>
        <v/>
      </c>
      <c r="H1583" s="490">
        <f>IFERROR(INDEX('{Dropdowns}'!$AI$2:$AO$7,MATCH($D$1586,'{Dropdowns}'!$AH$2:$AH$7,0),7),"")</f>
        <v/>
      </c>
      <c r="I1583" s="246" t="inlineStr">
        <is>
          <t>VSD Frequency</t>
        </is>
      </c>
      <c r="J1583" s="403" t="n"/>
      <c r="K1583" s="65" t="n"/>
      <c r="L1583" s="65" t="n"/>
      <c r="M1583" s="13" t="n"/>
    </row>
    <row r="1584" ht="13.35" customHeight="1" s="162">
      <c r="B1584" s="492"/>
      <c r="C1584" s="492"/>
      <c r="D1584" s="492"/>
      <c r="E1584" s="492"/>
      <c r="F1584" s="492"/>
      <c r="G1584" s="492"/>
      <c r="H1584" s="492"/>
      <c r="I1584" s="14" t="n"/>
      <c r="J1584" s="14" t="n"/>
      <c r="K1584" s="14" t="n"/>
      <c r="L1584" s="38" t="n"/>
      <c r="M1584" s="13" t="n"/>
      <c r="Q1584">
        <f>IF(B1584="","",B1584)</f>
        <v/>
      </c>
      <c r="R1584">
        <f>IF(C1583="—",Q1584,IF(C1584="","",C1584))</f>
        <v/>
      </c>
      <c r="S1584">
        <f>IF(D1583="—",R1584,IF(D1584="","",D1584))</f>
        <v/>
      </c>
      <c r="T1584">
        <f>IF(E1583="—",S1584,IF(E1584="","",E1584))</f>
        <v/>
      </c>
      <c r="U1584">
        <f>IF(F1583="—",T1584,IF(F1584="","",F1584))</f>
        <v/>
      </c>
      <c r="V1584">
        <f>IF(G1583="—",U1584,IF(G1584="","",G1584))</f>
        <v/>
      </c>
      <c r="W1584">
        <f>IFERROR(MATCH("Fan",$C$1583:$H$1583,0),"")</f>
        <v/>
      </c>
      <c r="X1584">
        <f>IF(W1584="","",INDEX(P1586:U1586,W1584))</f>
        <v/>
      </c>
      <c r="Y1584">
        <f>IF(W1584="","",INDEX(Q1585:V1585,W1584))</f>
        <v/>
      </c>
    </row>
    <row r="1585" ht="13.35" customHeight="1" s="162">
      <c r="B1585" s="491" t="inlineStr">
        <is>
          <t>Δ</t>
        </is>
      </c>
      <c r="C1585" s="498">
        <f>IF(OR(C1583="—",C1584="",Q1584=""),"",IF(OR(ISTEXT(C1584),ISTEXT(Q1584)),"","Δ "&amp;TEXT(C1584-Q1584,"0.00")))</f>
        <v/>
      </c>
      <c r="D1585" s="498">
        <f>IF(OR(D1583="—",D1584="",R1584=""),"",IF(OR(ISTEXT(D1584),ISTEXT(R1584)),"","Δ "&amp;TEXT(D1584-R1584,"0.00")))</f>
        <v/>
      </c>
      <c r="E1585" s="498">
        <f>IF(OR(E1583="—",E1584="",S1584=""),"",IF(OR(ISTEXT(E1584),ISTEXT(S1584)),"","Δ "&amp;TEXT(E1584-S1584,"0.00")))</f>
        <v/>
      </c>
      <c r="F1585" s="498">
        <f>IF(OR(F1583="—",F1584="",T1584=""),"",IF(OR(ISTEXT(F1584),ISTEXT(T1584)),"","Δ "&amp;TEXT(F1584-T1584,"0.00")))</f>
        <v/>
      </c>
      <c r="G1585" s="498">
        <f>IF(OR(G1583="—",G1584="",U1584=""),"",IF(OR(ISTEXT(G1584),ISTEXT(U1584)),"","Δ "&amp;TEXT(G1584-U1584,"0.00")))</f>
        <v/>
      </c>
      <c r="H1585" s="498">
        <f>IF(OR(H1583="—",H1584="",V1584=""),"",IF(OR(ISTEXT(H1584),ISTEXT(V1584)),"","Δ "&amp;TEXT(H1584-V1584,"0.00")))</f>
        <v/>
      </c>
      <c r="I1585" s="13" t="n"/>
      <c r="J1585" s="13" t="n"/>
      <c r="K1585" s="13" t="n"/>
      <c r="L1585" s="13" t="n"/>
      <c r="M1585" s="13" t="n"/>
      <c r="Q1585">
        <f>IF(OR(C1584="",ISTEXT(C1584)),R1585,C1584)</f>
        <v/>
      </c>
      <c r="R1585">
        <f>IF(OR(D1584="",ISTEXT(D1584)),S1585,D1584)</f>
        <v/>
      </c>
      <c r="S1585">
        <f>IF(OR(E1584="",ISTEXT(E1584)),T1585,E1584)</f>
        <v/>
      </c>
      <c r="T1585">
        <f>IF(OR(F1584="",ISTEXT(F1584)),U1585,F1584)</f>
        <v/>
      </c>
      <c r="U1585">
        <f>IF(OR(G1584="",ISTEXT(G1584)),V1585,G1584)</f>
        <v/>
      </c>
      <c r="V1585">
        <f>IF(OR(H1584="",ISTEXT(H1584)),"",H1584)</f>
        <v/>
      </c>
    </row>
    <row r="1586" ht="13.35" customHeight="1" s="162">
      <c r="B1586" s="425" t="inlineStr">
        <is>
          <t>Unit type:</t>
        </is>
      </c>
      <c r="D1586" s="522" t="inlineStr">
        <is>
          <t>EF</t>
        </is>
      </c>
      <c r="E1586" s="414" t="n"/>
      <c r="F1586" s="494" t="inlineStr">
        <is>
          <t>Airflow left to right. Δ = this reading minus the one before it; in. w.g.</t>
        </is>
      </c>
      <c r="P1586">
        <f>IF(B1584="","",B1584)</f>
        <v/>
      </c>
      <c r="Q1586">
        <f>IF(C1584="",P1586,C1584)</f>
        <v/>
      </c>
      <c r="R1586">
        <f>IF(D1584="",Q1586,D1584)</f>
        <v/>
      </c>
      <c r="S1586">
        <f>IF(E1584="",R1586,E1584)</f>
        <v/>
      </c>
      <c r="T1586">
        <f>IF(F1584="",S1586,F1584)</f>
        <v/>
      </c>
      <c r="U1586">
        <f>IF(G1584="",T1586,G1584)</f>
        <v/>
      </c>
      <c r="V1586">
        <f>IF(H1584="",U1586,H1584)</f>
        <v/>
      </c>
    </row>
    <row r="1587" ht="13.35" customHeight="1" s="162">
      <c r="B1587" s="500" t="inlineStr">
        <is>
          <t>Fan inlet</t>
        </is>
      </c>
      <c r="D1587" s="501">
        <f>IF(X1584="","",X1584)</f>
        <v/>
      </c>
      <c r="F1587" s="500" t="inlineStr">
        <is>
          <t>Discharge</t>
        </is>
      </c>
      <c r="I1587" s="501">
        <f>IF(V1586="","",V1586)</f>
        <v/>
      </c>
    </row>
    <row r="1588" ht="13.35" customHeight="1" s="162"/>
    <row r="1589" ht="13.35" customHeight="1" s="162">
      <c r="B1589" s="500" t="inlineStr">
        <is>
          <t>Fan TSP</t>
        </is>
      </c>
      <c r="E1589" s="501">
        <f>IF(OR(X1584="",Y1584=""),"",IF(OR(ISTEXT(X1584),ISTEXT(Y1584)),"",Y1584-X1584))</f>
        <v/>
      </c>
      <c r="F1589" s="500" t="inlineStr">
        <is>
          <t>ESP</t>
        </is>
      </c>
      <c r="I1589" s="501">
        <f>IF(OR(B1584="",V1586=""),"",IF(OR(ISTEXT(B1584),ISTEXT(V1586)),"",V1586-B1584))</f>
        <v/>
      </c>
      <c r="J1589" s="500" t="inlineStr">
        <is>
          <t>Unit ΔP (inlet → fan)</t>
        </is>
      </c>
      <c r="M1589" s="501">
        <f>IF(OR(B1584="",X1584=""),"",IF(OR(ISTEXT(B1584),ISTEXT(X1584)),"",X1584-B1584))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D1608" s="307"/>
      <c r="E1608" s="307"/>
      <c r="F1608" s="307"/>
      <c r="G1608" s="307"/>
      <c r="H1608" s="33" t="n"/>
      <c r="I1608" s="33" t="n"/>
      <c r="J1608" s="33"/>
      <c r="K1608" s="33" t="n"/>
      <c r="L1608" s="33"/>
      <c r="M1608" s="30">
        <f>IF(OR(H1608="",H1608=0),"",IF(L1608="",IF(J1608="","",IF(OR(ISTEXT(J1608),ISTEXT(H1608)),"",J1608/H1608)),IF(OR(ISTEXT(L1608),ISTEXT(H1608)),"",L1608/H1608)))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sheave</t>
        </is>
      </c>
      <c r="J1680" s="400" t="n"/>
      <c r="K1680" s="24">
        <f>IF('{Equipment Data Entry}'!J97="","",'{Equipment Data Entry}'!J97)</f>
        <v/>
      </c>
      <c r="L1680" s="21" t="inlineStr">
        <is>
          <t>Bore</t>
        </is>
      </c>
      <c r="M1680" s="208"/>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pulley</t>
        </is>
      </c>
      <c r="J1681" s="400" t="n"/>
      <c r="K1681" s="24">
        <f>IF('{Equipment Data Entry}'!K97="","",'{Equipment Data Entry}'!K97)</f>
        <v/>
      </c>
      <c r="L1681" s="21" t="inlineStr">
        <is>
          <t>Bore</t>
        </is>
      </c>
      <c r="M1681" s="208"/>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IF(OR(COUNT(E1684:G1684)=0,IF(N(E1685)&gt;0,E1685,N(D1680))=0,IF(N(D1682)&gt;0,D1682,N(E1681))=0),"",IF(N(E1685)&gt;0,E1685,N(D1680))*AVERAGE(E1684:G1684)/IF(N(D1682)&gt;0,D1682,N(E1681)))</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99" t="inlineStr">
        <is>
          <t>Motor HP (nameplate)</t>
        </is>
      </c>
      <c r="C1685" s="400"/>
      <c r="D1685" s="401"/>
      <c r="E1685" s="24"/>
      <c r="F1685" s="24"/>
      <c r="G1685" s="24"/>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90">
        <f>IFERROR(INDEX('{Dropdowns}'!$AI$2:$AO$7,MATCH($D$1690,'{Dropdowns}'!$AH$2:$AH$7,0),1),"")</f>
        <v/>
      </c>
      <c r="C1687" s="490">
        <f>IFERROR(INDEX('{Dropdowns}'!$AI$2:$AO$7,MATCH($D$1690,'{Dropdowns}'!$AH$2:$AH$7,0),2),"")</f>
        <v/>
      </c>
      <c r="D1687" s="490">
        <f>IFERROR(INDEX('{Dropdowns}'!$AI$2:$AO$7,MATCH($D$1690,'{Dropdowns}'!$AH$2:$AH$7,0),3),"")</f>
        <v/>
      </c>
      <c r="E1687" s="490">
        <f>IFERROR(INDEX('{Dropdowns}'!$AI$2:$AO$7,MATCH($D$1690,'{Dropdowns}'!$AH$2:$AH$7,0),4),"")</f>
        <v/>
      </c>
      <c r="F1687" s="490">
        <f>IFERROR(INDEX('{Dropdowns}'!$AI$2:$AO$7,MATCH($D$1690,'{Dropdowns}'!$AH$2:$AH$7,0),5),"")</f>
        <v/>
      </c>
      <c r="G1687" s="490">
        <f>IFERROR(INDEX('{Dropdowns}'!$AI$2:$AO$7,MATCH($D$1690,'{Dropdowns}'!$AH$2:$AH$7,0),6),"")</f>
        <v/>
      </c>
      <c r="H1687" s="490">
        <f>IFERROR(INDEX('{Dropdowns}'!$AI$2:$AO$7,MATCH($D$1690,'{Dropdowns}'!$AH$2:$AH$7,0),7),"")</f>
        <v/>
      </c>
      <c r="I1687" s="246" t="inlineStr">
        <is>
          <t>VSD Frequency</t>
        </is>
      </c>
      <c r="J1687" s="403" t="n"/>
      <c r="K1687" s="65" t="n"/>
      <c r="L1687" s="65" t="n"/>
      <c r="M1687" s="13" t="n"/>
    </row>
    <row r="1688" ht="13.35" customHeight="1" s="162">
      <c r="B1688" s="492"/>
      <c r="C1688" s="492"/>
      <c r="D1688" s="492"/>
      <c r="E1688" s="492"/>
      <c r="F1688" s="492"/>
      <c r="G1688" s="492"/>
      <c r="H1688" s="492"/>
      <c r="I1688" s="14" t="n"/>
      <c r="J1688" s="14" t="n"/>
      <c r="K1688" s="14" t="n"/>
      <c r="L1688" s="38" t="n"/>
      <c r="M1688" s="13" t="n"/>
      <c r="Q1688">
        <f>IF(B1688="","",B1688)</f>
        <v/>
      </c>
      <c r="R1688">
        <f>IF(C1687="—",Q1688,IF(C1688="","",C1688))</f>
        <v/>
      </c>
      <c r="S1688">
        <f>IF(D1687="—",R1688,IF(D1688="","",D1688))</f>
        <v/>
      </c>
      <c r="T1688">
        <f>IF(E1687="—",S1688,IF(E1688="","",E1688))</f>
        <v/>
      </c>
      <c r="U1688">
        <f>IF(F1687="—",T1688,IF(F1688="","",F1688))</f>
        <v/>
      </c>
      <c r="V1688">
        <f>IF(G1687="—",U1688,IF(G1688="","",G1688))</f>
        <v/>
      </c>
      <c r="W1688">
        <f>IFERROR(MATCH("Fan",$C$1687:$H$1687,0),"")</f>
        <v/>
      </c>
      <c r="X1688">
        <f>IF(W1688="","",INDEX(P1690:U1690,W1688))</f>
        <v/>
      </c>
      <c r="Y1688">
        <f>IF(W1688="","",INDEX(Q1689:V1689,W1688))</f>
        <v/>
      </c>
    </row>
    <row r="1689" ht="13.35" customHeight="1" s="162">
      <c r="B1689" s="491" t="inlineStr">
        <is>
          <t>Δ</t>
        </is>
      </c>
      <c r="C1689" s="498">
        <f>IF(OR(C1687="—",C1688="",Q1688=""),"",IF(OR(ISTEXT(C1688),ISTEXT(Q1688)),"","Δ "&amp;TEXT(C1688-Q1688,"0.00")))</f>
        <v/>
      </c>
      <c r="D1689" s="498">
        <f>IF(OR(D1687="—",D1688="",R1688=""),"",IF(OR(ISTEXT(D1688),ISTEXT(R1688)),"","Δ "&amp;TEXT(D1688-R1688,"0.00")))</f>
        <v/>
      </c>
      <c r="E1689" s="498">
        <f>IF(OR(E1687="—",E1688="",S1688=""),"",IF(OR(ISTEXT(E1688),ISTEXT(S1688)),"","Δ "&amp;TEXT(E1688-S1688,"0.00")))</f>
        <v/>
      </c>
      <c r="F1689" s="498">
        <f>IF(OR(F1687="—",F1688="",T1688=""),"",IF(OR(ISTEXT(F1688),ISTEXT(T1688)),"","Δ "&amp;TEXT(F1688-T1688,"0.00")))</f>
        <v/>
      </c>
      <c r="G1689" s="498">
        <f>IF(OR(G1687="—",G1688="",U1688=""),"",IF(OR(ISTEXT(G1688),ISTEXT(U1688)),"","Δ "&amp;TEXT(G1688-U1688,"0.00")))</f>
        <v/>
      </c>
      <c r="H1689" s="498">
        <f>IF(OR(H1687="—",H1688="",V1688=""),"",IF(OR(ISTEXT(H1688),ISTEXT(V1688)),"","Δ "&amp;TEXT(H1688-V1688,"0.00")))</f>
        <v/>
      </c>
      <c r="I1689" s="13" t="n"/>
      <c r="J1689" s="13" t="n"/>
      <c r="K1689" s="13" t="n"/>
      <c r="L1689" s="13" t="n"/>
      <c r="M1689" s="13" t="n"/>
      <c r="Q1689">
        <f>IF(OR(C1688="",ISTEXT(C1688)),R1689,C1688)</f>
        <v/>
      </c>
      <c r="R1689">
        <f>IF(OR(D1688="",ISTEXT(D1688)),S1689,D1688)</f>
        <v/>
      </c>
      <c r="S1689">
        <f>IF(OR(E1688="",ISTEXT(E1688)),T1689,E1688)</f>
        <v/>
      </c>
      <c r="T1689">
        <f>IF(OR(F1688="",ISTEXT(F1688)),U1689,F1688)</f>
        <v/>
      </c>
      <c r="U1689">
        <f>IF(OR(G1688="",ISTEXT(G1688)),V1689,G1688)</f>
        <v/>
      </c>
      <c r="V1689">
        <f>IF(OR(H1688="",ISTEXT(H1688)),"",H1688)</f>
        <v/>
      </c>
    </row>
    <row r="1690" ht="13.35" customHeight="1" s="162">
      <c r="B1690" s="425" t="inlineStr">
        <is>
          <t>Unit type:</t>
        </is>
      </c>
      <c r="D1690" s="522" t="inlineStr">
        <is>
          <t>EF</t>
        </is>
      </c>
      <c r="E1690" s="414" t="n"/>
      <c r="F1690" s="494" t="inlineStr">
        <is>
          <t>Airflow left to right. Δ = this reading minus the one before it; in. w.g.</t>
        </is>
      </c>
      <c r="P1690">
        <f>IF(B1688="","",B1688)</f>
        <v/>
      </c>
      <c r="Q1690">
        <f>IF(C1688="",P1690,C1688)</f>
        <v/>
      </c>
      <c r="R1690">
        <f>IF(D1688="",Q1690,D1688)</f>
        <v/>
      </c>
      <c r="S1690">
        <f>IF(E1688="",R1690,E1688)</f>
        <v/>
      </c>
      <c r="T1690">
        <f>IF(F1688="",S1690,F1688)</f>
        <v/>
      </c>
      <c r="U1690">
        <f>IF(G1688="",T1690,G1688)</f>
        <v/>
      </c>
      <c r="V1690">
        <f>IF(H1688="",U1690,H1688)</f>
        <v/>
      </c>
    </row>
    <row r="1691" ht="13.35" customHeight="1" s="162">
      <c r="B1691" s="500" t="inlineStr">
        <is>
          <t>Fan inlet</t>
        </is>
      </c>
      <c r="D1691" s="501">
        <f>IF(X1688="","",X1688)</f>
        <v/>
      </c>
      <c r="F1691" s="500" t="inlineStr">
        <is>
          <t>Discharge</t>
        </is>
      </c>
      <c r="I1691" s="501">
        <f>IF(V1690="","",V1690)</f>
        <v/>
      </c>
    </row>
    <row r="1692" ht="13.35" customHeight="1" s="162"/>
    <row r="1693" ht="13.35" customHeight="1" s="162">
      <c r="B1693" s="500" t="inlineStr">
        <is>
          <t>Fan TSP</t>
        </is>
      </c>
      <c r="E1693" s="501">
        <f>IF(OR(X1688="",Y1688=""),"",IF(OR(ISTEXT(X1688),ISTEXT(Y1688)),"",Y1688-X1688))</f>
        <v/>
      </c>
      <c r="F1693" s="500" t="inlineStr">
        <is>
          <t>ESP</t>
        </is>
      </c>
      <c r="I1693" s="501">
        <f>IF(OR(B1688="",V1690=""),"",IF(OR(ISTEXT(B1688),ISTEXT(V1690)),"",V1690-B1688))</f>
        <v/>
      </c>
      <c r="J1693" s="500" t="inlineStr">
        <is>
          <t>Unit ΔP (inlet → fan)</t>
        </is>
      </c>
      <c r="M1693" s="501">
        <f>IF(OR(B1688="",X1688=""),"",IF(OR(ISTEXT(B1688),ISTEXT(X1688)),"",X1688-B1688))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D1712" s="307"/>
      <c r="E1712" s="307"/>
      <c r="F1712" s="307"/>
      <c r="G1712" s="307"/>
      <c r="H1712" s="33" t="n"/>
      <c r="I1712" s="33" t="n"/>
      <c r="J1712" s="33"/>
      <c r="K1712" s="33" t="n"/>
      <c r="L1712" s="33"/>
      <c r="M1712" s="30">
        <f>IF(OR(H1712="",H1712=0),"",IF(L1712="",IF(J1712="","",IF(OR(ISTEXT(J1712),ISTEXT(H1712)),"",J1712/H1712)),IF(OR(ISTEXT(L1712),ISTEXT(H1712)),"",L1712/H1712)))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sheave</t>
        </is>
      </c>
      <c r="J1784" s="400" t="n"/>
      <c r="K1784" s="24">
        <f>IF('{Equipment Data Entry}'!J98="","",'{Equipment Data Entry}'!J98)</f>
        <v/>
      </c>
      <c r="L1784" s="21" t="inlineStr">
        <is>
          <t>Bore</t>
        </is>
      </c>
      <c r="M1784" s="208"/>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pulley</t>
        </is>
      </c>
      <c r="J1785" s="400" t="n"/>
      <c r="K1785" s="24">
        <f>IF('{Equipment Data Entry}'!K98="","",'{Equipment Data Entry}'!K98)</f>
        <v/>
      </c>
      <c r="L1785" s="21" t="inlineStr">
        <is>
          <t>Bore</t>
        </is>
      </c>
      <c r="M1785" s="208"/>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IF(OR(COUNT(E1788:G1788)=0,IF(N(E1789)&gt;0,E1789,N(D1784))=0,IF(N(D1786)&gt;0,D1786,N(E1785))=0),"",IF(N(E1789)&gt;0,E1789,N(D1784))*AVERAGE(E1788:G1788)/IF(N(D1786)&gt;0,D1786,N(E1785)))</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99" t="inlineStr">
        <is>
          <t>Motor HP (nameplate)</t>
        </is>
      </c>
      <c r="C1789" s="400"/>
      <c r="D1789" s="401"/>
      <c r="E1789" s="24"/>
      <c r="F1789" s="24"/>
      <c r="G1789" s="24"/>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90">
        <f>IFERROR(INDEX('{Dropdowns}'!$AI$2:$AO$7,MATCH($D$1794,'{Dropdowns}'!$AH$2:$AH$7,0),1),"")</f>
        <v/>
      </c>
      <c r="C1791" s="490">
        <f>IFERROR(INDEX('{Dropdowns}'!$AI$2:$AO$7,MATCH($D$1794,'{Dropdowns}'!$AH$2:$AH$7,0),2),"")</f>
        <v/>
      </c>
      <c r="D1791" s="490">
        <f>IFERROR(INDEX('{Dropdowns}'!$AI$2:$AO$7,MATCH($D$1794,'{Dropdowns}'!$AH$2:$AH$7,0),3),"")</f>
        <v/>
      </c>
      <c r="E1791" s="490">
        <f>IFERROR(INDEX('{Dropdowns}'!$AI$2:$AO$7,MATCH($D$1794,'{Dropdowns}'!$AH$2:$AH$7,0),4),"")</f>
        <v/>
      </c>
      <c r="F1791" s="490">
        <f>IFERROR(INDEX('{Dropdowns}'!$AI$2:$AO$7,MATCH($D$1794,'{Dropdowns}'!$AH$2:$AH$7,0),5),"")</f>
        <v/>
      </c>
      <c r="G1791" s="490">
        <f>IFERROR(INDEX('{Dropdowns}'!$AI$2:$AO$7,MATCH($D$1794,'{Dropdowns}'!$AH$2:$AH$7,0),6),"")</f>
        <v/>
      </c>
      <c r="H1791" s="490">
        <f>IFERROR(INDEX('{Dropdowns}'!$AI$2:$AO$7,MATCH($D$1794,'{Dropdowns}'!$AH$2:$AH$7,0),7),"")</f>
        <v/>
      </c>
      <c r="I1791" s="246" t="inlineStr">
        <is>
          <t>VSD Frequency</t>
        </is>
      </c>
      <c r="J1791" s="403" t="n"/>
      <c r="K1791" s="65" t="n"/>
      <c r="L1791" s="65" t="n"/>
      <c r="M1791" s="13" t="n"/>
    </row>
    <row r="1792" ht="13.35" customHeight="1" s="162">
      <c r="B1792" s="492"/>
      <c r="C1792" s="492"/>
      <c r="D1792" s="492"/>
      <c r="E1792" s="492"/>
      <c r="F1792" s="492"/>
      <c r="G1792" s="492"/>
      <c r="H1792" s="492"/>
      <c r="I1792" s="14" t="n"/>
      <c r="J1792" s="14" t="n"/>
      <c r="K1792" s="14" t="n"/>
      <c r="L1792" s="38" t="n"/>
      <c r="M1792" s="13" t="n"/>
      <c r="Q1792">
        <f>IF(B1792="","",B1792)</f>
        <v/>
      </c>
      <c r="R1792">
        <f>IF(C1791="—",Q1792,IF(C1792="","",C1792))</f>
        <v/>
      </c>
      <c r="S1792">
        <f>IF(D1791="—",R1792,IF(D1792="","",D1792))</f>
        <v/>
      </c>
      <c r="T1792">
        <f>IF(E1791="—",S1792,IF(E1792="","",E1792))</f>
        <v/>
      </c>
      <c r="U1792">
        <f>IF(F1791="—",T1792,IF(F1792="","",F1792))</f>
        <v/>
      </c>
      <c r="V1792">
        <f>IF(G1791="—",U1792,IF(G1792="","",G1792))</f>
        <v/>
      </c>
      <c r="W1792">
        <f>IFERROR(MATCH("Fan",$C$1791:$H$1791,0),"")</f>
        <v/>
      </c>
      <c r="X1792">
        <f>IF(W1792="","",INDEX(P1794:U1794,W1792))</f>
        <v/>
      </c>
      <c r="Y1792">
        <f>IF(W1792="","",INDEX(Q1793:V1793,W1792))</f>
        <v/>
      </c>
    </row>
    <row r="1793" ht="13.35" customHeight="1" s="162">
      <c r="B1793" s="491" t="inlineStr">
        <is>
          <t>Δ</t>
        </is>
      </c>
      <c r="C1793" s="498">
        <f>IF(OR(C1791="—",C1792="",Q1792=""),"",IF(OR(ISTEXT(C1792),ISTEXT(Q1792)),"","Δ "&amp;TEXT(C1792-Q1792,"0.00")))</f>
        <v/>
      </c>
      <c r="D1793" s="498">
        <f>IF(OR(D1791="—",D1792="",R1792=""),"",IF(OR(ISTEXT(D1792),ISTEXT(R1792)),"","Δ "&amp;TEXT(D1792-R1792,"0.00")))</f>
        <v/>
      </c>
      <c r="E1793" s="498">
        <f>IF(OR(E1791="—",E1792="",S1792=""),"",IF(OR(ISTEXT(E1792),ISTEXT(S1792)),"","Δ "&amp;TEXT(E1792-S1792,"0.00")))</f>
        <v/>
      </c>
      <c r="F1793" s="498">
        <f>IF(OR(F1791="—",F1792="",T1792=""),"",IF(OR(ISTEXT(F1792),ISTEXT(T1792)),"","Δ "&amp;TEXT(F1792-T1792,"0.00")))</f>
        <v/>
      </c>
      <c r="G1793" s="498">
        <f>IF(OR(G1791="—",G1792="",U1792=""),"",IF(OR(ISTEXT(G1792),ISTEXT(U1792)),"","Δ "&amp;TEXT(G1792-U1792,"0.00")))</f>
        <v/>
      </c>
      <c r="H1793" s="498">
        <f>IF(OR(H1791="—",H1792="",V1792=""),"",IF(OR(ISTEXT(H1792),ISTEXT(V1792)),"","Δ "&amp;TEXT(H1792-V1792,"0.00")))</f>
        <v/>
      </c>
      <c r="I1793" s="13" t="n"/>
      <c r="J1793" s="13" t="n"/>
      <c r="K1793" s="13" t="n"/>
      <c r="L1793" s="13" t="n"/>
      <c r="M1793" s="13" t="n"/>
      <c r="Q1793">
        <f>IF(OR(C1792="",ISTEXT(C1792)),R1793,C1792)</f>
        <v/>
      </c>
      <c r="R1793">
        <f>IF(OR(D1792="",ISTEXT(D1792)),S1793,D1792)</f>
        <v/>
      </c>
      <c r="S1793">
        <f>IF(OR(E1792="",ISTEXT(E1792)),T1793,E1792)</f>
        <v/>
      </c>
      <c r="T1793">
        <f>IF(OR(F1792="",ISTEXT(F1792)),U1793,F1792)</f>
        <v/>
      </c>
      <c r="U1793">
        <f>IF(OR(G1792="",ISTEXT(G1792)),V1793,G1792)</f>
        <v/>
      </c>
      <c r="V1793">
        <f>IF(OR(H1792="",ISTEXT(H1792)),"",H1792)</f>
        <v/>
      </c>
    </row>
    <row r="1794" ht="13.35" customHeight="1" s="162">
      <c r="B1794" s="425" t="inlineStr">
        <is>
          <t>Unit type:</t>
        </is>
      </c>
      <c r="D1794" s="522" t="inlineStr">
        <is>
          <t>EF</t>
        </is>
      </c>
      <c r="E1794" s="414" t="n"/>
      <c r="F1794" s="494" t="inlineStr">
        <is>
          <t>Airflow left to right. Δ = this reading minus the one before it; in. w.g.</t>
        </is>
      </c>
      <c r="P1794">
        <f>IF(B1792="","",B1792)</f>
        <v/>
      </c>
      <c r="Q1794">
        <f>IF(C1792="",P1794,C1792)</f>
        <v/>
      </c>
      <c r="R1794">
        <f>IF(D1792="",Q1794,D1792)</f>
        <v/>
      </c>
      <c r="S1794">
        <f>IF(E1792="",R1794,E1792)</f>
        <v/>
      </c>
      <c r="T1794">
        <f>IF(F1792="",S1794,F1792)</f>
        <v/>
      </c>
      <c r="U1794">
        <f>IF(G1792="",T1794,G1792)</f>
        <v/>
      </c>
      <c r="V1794">
        <f>IF(H1792="",U1794,H1792)</f>
        <v/>
      </c>
    </row>
    <row r="1795" ht="13.35" customHeight="1" s="162">
      <c r="B1795" s="500" t="inlineStr">
        <is>
          <t>Fan inlet</t>
        </is>
      </c>
      <c r="D1795" s="501">
        <f>IF(X1792="","",X1792)</f>
        <v/>
      </c>
      <c r="F1795" s="500" t="inlineStr">
        <is>
          <t>Discharge</t>
        </is>
      </c>
      <c r="I1795" s="501">
        <f>IF(V1794="","",V1794)</f>
        <v/>
      </c>
    </row>
    <row r="1796" ht="13.35" customHeight="1" s="162"/>
    <row r="1797" ht="13.35" customHeight="1" s="162">
      <c r="B1797" s="500" t="inlineStr">
        <is>
          <t>Fan TSP</t>
        </is>
      </c>
      <c r="E1797" s="501">
        <f>IF(OR(X1792="",Y1792=""),"",IF(OR(ISTEXT(X1792),ISTEXT(Y1792)),"",Y1792-X1792))</f>
        <v/>
      </c>
      <c r="F1797" s="500" t="inlineStr">
        <is>
          <t>ESP</t>
        </is>
      </c>
      <c r="I1797" s="501">
        <f>IF(OR(B1792="",V1794=""),"",IF(OR(ISTEXT(B1792),ISTEXT(V1794)),"",V1794-B1792))</f>
        <v/>
      </c>
      <c r="J1797" s="500" t="inlineStr">
        <is>
          <t>Unit ΔP (inlet → fan)</t>
        </is>
      </c>
      <c r="M1797" s="501">
        <f>IF(OR(B1792="",X1792=""),"",IF(OR(ISTEXT(B1792),ISTEXT(X1792)),"",X1792-B1792))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D1816" s="307"/>
      <c r="E1816" s="307"/>
      <c r="F1816" s="307"/>
      <c r="G1816" s="307"/>
      <c r="H1816" s="33" t="n"/>
      <c r="I1816" s="33" t="n"/>
      <c r="J1816" s="33"/>
      <c r="K1816" s="33" t="n"/>
      <c r="L1816" s="33"/>
      <c r="M1816" s="30">
        <f>IF(OR(H1816="",H1816=0),"",IF(L1816="",IF(J1816="","",IF(OR(ISTEXT(J1816),ISTEXT(H1816)),"",J1816/H1816)),IF(OR(ISTEXT(L1816),ISTEXT(H1816)),"",L1816/H1816)))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sheave</t>
        </is>
      </c>
      <c r="J1888" s="400" t="n"/>
      <c r="K1888" s="24">
        <f>IF('{Equipment Data Entry}'!J99="","",'{Equipment Data Entry}'!J99)</f>
        <v/>
      </c>
      <c r="L1888" s="21" t="inlineStr">
        <is>
          <t>Bore</t>
        </is>
      </c>
      <c r="M1888" s="208"/>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pulley</t>
        </is>
      </c>
      <c r="J1889" s="400" t="n"/>
      <c r="K1889" s="24">
        <f>IF('{Equipment Data Entry}'!K99="","",'{Equipment Data Entry}'!K99)</f>
        <v/>
      </c>
      <c r="L1889" s="21" t="inlineStr">
        <is>
          <t>Bore</t>
        </is>
      </c>
      <c r="M1889" s="208"/>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IF(OR(COUNT(E1892:G1892)=0,IF(N(E1893)&gt;0,E1893,N(D1888))=0,IF(N(D1890)&gt;0,D1890,N(E1889))=0),"",IF(N(E1893)&gt;0,E1893,N(D1888))*AVERAGE(E1892:G1892)/IF(N(D1890)&gt;0,D1890,N(E1889)))</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99" t="inlineStr">
        <is>
          <t>Motor HP (nameplate)</t>
        </is>
      </c>
      <c r="C1893" s="400"/>
      <c r="D1893" s="401"/>
      <c r="E1893" s="24"/>
      <c r="F1893" s="24"/>
      <c r="G1893" s="24"/>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90">
        <f>IFERROR(INDEX('{Dropdowns}'!$AI$2:$AO$7,MATCH($D$1898,'{Dropdowns}'!$AH$2:$AH$7,0),1),"")</f>
        <v/>
      </c>
      <c r="C1895" s="490">
        <f>IFERROR(INDEX('{Dropdowns}'!$AI$2:$AO$7,MATCH($D$1898,'{Dropdowns}'!$AH$2:$AH$7,0),2),"")</f>
        <v/>
      </c>
      <c r="D1895" s="490">
        <f>IFERROR(INDEX('{Dropdowns}'!$AI$2:$AO$7,MATCH($D$1898,'{Dropdowns}'!$AH$2:$AH$7,0),3),"")</f>
        <v/>
      </c>
      <c r="E1895" s="490">
        <f>IFERROR(INDEX('{Dropdowns}'!$AI$2:$AO$7,MATCH($D$1898,'{Dropdowns}'!$AH$2:$AH$7,0),4),"")</f>
        <v/>
      </c>
      <c r="F1895" s="490">
        <f>IFERROR(INDEX('{Dropdowns}'!$AI$2:$AO$7,MATCH($D$1898,'{Dropdowns}'!$AH$2:$AH$7,0),5),"")</f>
        <v/>
      </c>
      <c r="G1895" s="490">
        <f>IFERROR(INDEX('{Dropdowns}'!$AI$2:$AO$7,MATCH($D$1898,'{Dropdowns}'!$AH$2:$AH$7,0),6),"")</f>
        <v/>
      </c>
      <c r="H1895" s="490">
        <f>IFERROR(INDEX('{Dropdowns}'!$AI$2:$AO$7,MATCH($D$1898,'{Dropdowns}'!$AH$2:$AH$7,0),7),"")</f>
        <v/>
      </c>
      <c r="I1895" s="246" t="inlineStr">
        <is>
          <t>VSD Frequency</t>
        </is>
      </c>
      <c r="J1895" s="403" t="n"/>
      <c r="K1895" s="65" t="n"/>
      <c r="L1895" s="65" t="n"/>
      <c r="M1895" s="13" t="n"/>
    </row>
    <row r="1896" ht="13.35" customHeight="1" s="162">
      <c r="B1896" s="492"/>
      <c r="C1896" s="492"/>
      <c r="D1896" s="492"/>
      <c r="E1896" s="492"/>
      <c r="F1896" s="492"/>
      <c r="G1896" s="492"/>
      <c r="H1896" s="492"/>
      <c r="I1896" s="14" t="n"/>
      <c r="J1896" s="14" t="n"/>
      <c r="K1896" s="14" t="n"/>
      <c r="L1896" s="38" t="n"/>
      <c r="M1896" s="13" t="n"/>
      <c r="Q1896">
        <f>IF(B1896="","",B1896)</f>
        <v/>
      </c>
      <c r="R1896">
        <f>IF(C1895="—",Q1896,IF(C1896="","",C1896))</f>
        <v/>
      </c>
      <c r="S1896">
        <f>IF(D1895="—",R1896,IF(D1896="","",D1896))</f>
        <v/>
      </c>
      <c r="T1896">
        <f>IF(E1895="—",S1896,IF(E1896="","",E1896))</f>
        <v/>
      </c>
      <c r="U1896">
        <f>IF(F1895="—",T1896,IF(F1896="","",F1896))</f>
        <v/>
      </c>
      <c r="V1896">
        <f>IF(G1895="—",U1896,IF(G1896="","",G1896))</f>
        <v/>
      </c>
      <c r="W1896">
        <f>IFERROR(MATCH("Fan",$C$1895:$H$1895,0),"")</f>
        <v/>
      </c>
      <c r="X1896">
        <f>IF(W1896="","",INDEX(P1898:U1898,W1896))</f>
        <v/>
      </c>
      <c r="Y1896">
        <f>IF(W1896="","",INDEX(Q1897:V1897,W1896))</f>
        <v/>
      </c>
    </row>
    <row r="1897" ht="13.35" customHeight="1" s="162">
      <c r="B1897" s="491" t="inlineStr">
        <is>
          <t>Δ</t>
        </is>
      </c>
      <c r="C1897" s="498">
        <f>IF(OR(C1895="—",C1896="",Q1896=""),"",IF(OR(ISTEXT(C1896),ISTEXT(Q1896)),"","Δ "&amp;TEXT(C1896-Q1896,"0.00")))</f>
        <v/>
      </c>
      <c r="D1897" s="498">
        <f>IF(OR(D1895="—",D1896="",R1896=""),"",IF(OR(ISTEXT(D1896),ISTEXT(R1896)),"","Δ "&amp;TEXT(D1896-R1896,"0.00")))</f>
        <v/>
      </c>
      <c r="E1897" s="498">
        <f>IF(OR(E1895="—",E1896="",S1896=""),"",IF(OR(ISTEXT(E1896),ISTEXT(S1896)),"","Δ "&amp;TEXT(E1896-S1896,"0.00")))</f>
        <v/>
      </c>
      <c r="F1897" s="498">
        <f>IF(OR(F1895="—",F1896="",T1896=""),"",IF(OR(ISTEXT(F1896),ISTEXT(T1896)),"","Δ "&amp;TEXT(F1896-T1896,"0.00")))</f>
        <v/>
      </c>
      <c r="G1897" s="498">
        <f>IF(OR(G1895="—",G1896="",U1896=""),"",IF(OR(ISTEXT(G1896),ISTEXT(U1896)),"","Δ "&amp;TEXT(G1896-U1896,"0.00")))</f>
        <v/>
      </c>
      <c r="H1897" s="498">
        <f>IF(OR(H1895="—",H1896="",V1896=""),"",IF(OR(ISTEXT(H1896),ISTEXT(V1896)),"","Δ "&amp;TEXT(H1896-V1896,"0.00")))</f>
        <v/>
      </c>
      <c r="I1897" s="13" t="n"/>
      <c r="J1897" s="13" t="n"/>
      <c r="K1897" s="13" t="n"/>
      <c r="L1897" s="13" t="n"/>
      <c r="M1897" s="13" t="n"/>
      <c r="Q1897">
        <f>IF(OR(C1896="",ISTEXT(C1896)),R1897,C1896)</f>
        <v/>
      </c>
      <c r="R1897">
        <f>IF(OR(D1896="",ISTEXT(D1896)),S1897,D1896)</f>
        <v/>
      </c>
      <c r="S1897">
        <f>IF(OR(E1896="",ISTEXT(E1896)),T1897,E1896)</f>
        <v/>
      </c>
      <c r="T1897">
        <f>IF(OR(F1896="",ISTEXT(F1896)),U1897,F1896)</f>
        <v/>
      </c>
      <c r="U1897">
        <f>IF(OR(G1896="",ISTEXT(G1896)),V1897,G1896)</f>
        <v/>
      </c>
      <c r="V1897">
        <f>IF(OR(H1896="",ISTEXT(H1896)),"",H1896)</f>
        <v/>
      </c>
    </row>
    <row r="1898" ht="13.35" customHeight="1" s="162">
      <c r="B1898" s="425" t="inlineStr">
        <is>
          <t>Unit type:</t>
        </is>
      </c>
      <c r="D1898" s="522" t="inlineStr">
        <is>
          <t>EF</t>
        </is>
      </c>
      <c r="E1898" s="414" t="n"/>
      <c r="F1898" s="494" t="inlineStr">
        <is>
          <t>Airflow left to right. Δ = this reading minus the one before it; in. w.g.</t>
        </is>
      </c>
      <c r="P1898">
        <f>IF(B1896="","",B1896)</f>
        <v/>
      </c>
      <c r="Q1898">
        <f>IF(C1896="",P1898,C1896)</f>
        <v/>
      </c>
      <c r="R1898">
        <f>IF(D1896="",Q1898,D1896)</f>
        <v/>
      </c>
      <c r="S1898">
        <f>IF(E1896="",R1898,E1896)</f>
        <v/>
      </c>
      <c r="T1898">
        <f>IF(F1896="",S1898,F1896)</f>
        <v/>
      </c>
      <c r="U1898">
        <f>IF(G1896="",T1898,G1896)</f>
        <v/>
      </c>
      <c r="V1898">
        <f>IF(H1896="",U1898,H1896)</f>
        <v/>
      </c>
    </row>
    <row r="1899" ht="13.35" customHeight="1" s="162">
      <c r="B1899" s="500" t="inlineStr">
        <is>
          <t>Fan inlet</t>
        </is>
      </c>
      <c r="D1899" s="501">
        <f>IF(X1896="","",X1896)</f>
        <v/>
      </c>
      <c r="F1899" s="500" t="inlineStr">
        <is>
          <t>Discharge</t>
        </is>
      </c>
      <c r="I1899" s="501">
        <f>IF(V1898="","",V1898)</f>
        <v/>
      </c>
    </row>
    <row r="1900" ht="13.35" customHeight="1" s="162"/>
    <row r="1901" ht="13.35" customHeight="1" s="162">
      <c r="B1901" s="500" t="inlineStr">
        <is>
          <t>Fan TSP</t>
        </is>
      </c>
      <c r="E1901" s="501">
        <f>IF(OR(X1896="",Y1896=""),"",IF(OR(ISTEXT(X1896),ISTEXT(Y1896)),"",Y1896-X1896))</f>
        <v/>
      </c>
      <c r="F1901" s="500" t="inlineStr">
        <is>
          <t>ESP</t>
        </is>
      </c>
      <c r="I1901" s="501">
        <f>IF(OR(B1896="",V1898=""),"",IF(OR(ISTEXT(B1896),ISTEXT(V1898)),"",V1898-B1896))</f>
        <v/>
      </c>
      <c r="J1901" s="500" t="inlineStr">
        <is>
          <t>Unit ΔP (inlet → fan)</t>
        </is>
      </c>
      <c r="M1901" s="501">
        <f>IF(OR(B1896="",X1896=""),"",IF(OR(ISTEXT(B1896),ISTEXT(X1896)),"",X1896-B1896))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D1920" s="307"/>
      <c r="E1920" s="307"/>
      <c r="F1920" s="307"/>
      <c r="G1920" s="307"/>
      <c r="H1920" s="33" t="n"/>
      <c r="I1920" s="33" t="n"/>
      <c r="J1920" s="33"/>
      <c r="K1920" s="33" t="n"/>
      <c r="L1920" s="33"/>
      <c r="M1920" s="30">
        <f>IF(OR(H1920="",H1920=0),"",IF(L1920="",IF(J1920="","",IF(OR(ISTEXT(J1920),ISTEXT(H1920)),"",J1920/H1920)),IF(OR(ISTEXT(L1920),ISTEXT(H1920)),"",L1920/H1920)))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sheave</t>
        </is>
      </c>
      <c r="J1992" s="400" t="n"/>
      <c r="K1992" s="24">
        <f>IF('{Equipment Data Entry}'!J100="","",'{Equipment Data Entry}'!J100)</f>
        <v/>
      </c>
      <c r="L1992" s="21" t="inlineStr">
        <is>
          <t>Bore</t>
        </is>
      </c>
      <c r="M1992" s="208"/>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pulley</t>
        </is>
      </c>
      <c r="J1993" s="400" t="n"/>
      <c r="K1993" s="24">
        <f>IF('{Equipment Data Entry}'!K100="","",'{Equipment Data Entry}'!K100)</f>
        <v/>
      </c>
      <c r="L1993" s="21" t="inlineStr">
        <is>
          <t>Bore</t>
        </is>
      </c>
      <c r="M1993" s="208"/>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IF(OR(COUNT(E1996:G1996)=0,IF(N(E1997)&gt;0,E1997,N(D1992))=0,IF(N(D1994)&gt;0,D1994,N(E1993))=0),"",IF(N(E1997)&gt;0,E1997,N(D1992))*AVERAGE(E1996:G1996)/IF(N(D1994)&gt;0,D1994,N(E1993)))</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99" t="inlineStr">
        <is>
          <t>Motor HP (nameplate)</t>
        </is>
      </c>
      <c r="C1997" s="400"/>
      <c r="D1997" s="401"/>
      <c r="E1997" s="24"/>
      <c r="F1997" s="24"/>
      <c r="G1997" s="24"/>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90">
        <f>IFERROR(INDEX('{Dropdowns}'!$AI$2:$AO$7,MATCH($D$2002,'{Dropdowns}'!$AH$2:$AH$7,0),1),"")</f>
        <v/>
      </c>
      <c r="C1999" s="490">
        <f>IFERROR(INDEX('{Dropdowns}'!$AI$2:$AO$7,MATCH($D$2002,'{Dropdowns}'!$AH$2:$AH$7,0),2),"")</f>
        <v/>
      </c>
      <c r="D1999" s="490">
        <f>IFERROR(INDEX('{Dropdowns}'!$AI$2:$AO$7,MATCH($D$2002,'{Dropdowns}'!$AH$2:$AH$7,0),3),"")</f>
        <v/>
      </c>
      <c r="E1999" s="490">
        <f>IFERROR(INDEX('{Dropdowns}'!$AI$2:$AO$7,MATCH($D$2002,'{Dropdowns}'!$AH$2:$AH$7,0),4),"")</f>
        <v/>
      </c>
      <c r="F1999" s="490">
        <f>IFERROR(INDEX('{Dropdowns}'!$AI$2:$AO$7,MATCH($D$2002,'{Dropdowns}'!$AH$2:$AH$7,0),5),"")</f>
        <v/>
      </c>
      <c r="G1999" s="490">
        <f>IFERROR(INDEX('{Dropdowns}'!$AI$2:$AO$7,MATCH($D$2002,'{Dropdowns}'!$AH$2:$AH$7,0),6),"")</f>
        <v/>
      </c>
      <c r="H1999" s="490">
        <f>IFERROR(INDEX('{Dropdowns}'!$AI$2:$AO$7,MATCH($D$2002,'{Dropdowns}'!$AH$2:$AH$7,0),7),"")</f>
        <v/>
      </c>
      <c r="I1999" s="246" t="inlineStr">
        <is>
          <t>VSD Frequency</t>
        </is>
      </c>
      <c r="J1999" s="403" t="n"/>
      <c r="K1999" s="65" t="n"/>
      <c r="L1999" s="65" t="n"/>
      <c r="M1999" s="13" t="n"/>
    </row>
    <row r="2000" ht="13.35" customHeight="1" s="162">
      <c r="B2000" s="492"/>
      <c r="C2000" s="492"/>
      <c r="D2000" s="492"/>
      <c r="E2000" s="492"/>
      <c r="F2000" s="492"/>
      <c r="G2000" s="492"/>
      <c r="H2000" s="492"/>
      <c r="I2000" s="14" t="n"/>
      <c r="J2000" s="14" t="n"/>
      <c r="K2000" s="14" t="n"/>
      <c r="L2000" s="38" t="n"/>
      <c r="M2000" s="13" t="n"/>
      <c r="Q2000">
        <f>IF(B2000="","",B2000)</f>
        <v/>
      </c>
      <c r="R2000">
        <f>IF(C1999="—",Q2000,IF(C2000="","",C2000))</f>
        <v/>
      </c>
      <c r="S2000">
        <f>IF(D1999="—",R2000,IF(D2000="","",D2000))</f>
        <v/>
      </c>
      <c r="T2000">
        <f>IF(E1999="—",S2000,IF(E2000="","",E2000))</f>
        <v/>
      </c>
      <c r="U2000">
        <f>IF(F1999="—",T2000,IF(F2000="","",F2000))</f>
        <v/>
      </c>
      <c r="V2000">
        <f>IF(G1999="—",U2000,IF(G2000="","",G2000))</f>
        <v/>
      </c>
      <c r="W2000">
        <f>IFERROR(MATCH("Fan",$C$1999:$H$1999,0),"")</f>
        <v/>
      </c>
      <c r="X2000">
        <f>IF(W2000="","",INDEX(P2002:U2002,W2000))</f>
        <v/>
      </c>
      <c r="Y2000">
        <f>IF(W2000="","",INDEX(Q2001:V2001,W2000))</f>
        <v/>
      </c>
    </row>
    <row r="2001" ht="13.35" customHeight="1" s="162">
      <c r="B2001" s="491" t="inlineStr">
        <is>
          <t>Δ</t>
        </is>
      </c>
      <c r="C2001" s="498">
        <f>IF(OR(C1999="—",C2000="",Q2000=""),"",IF(OR(ISTEXT(C2000),ISTEXT(Q2000)),"","Δ "&amp;TEXT(C2000-Q2000,"0.00")))</f>
        <v/>
      </c>
      <c r="D2001" s="498">
        <f>IF(OR(D1999="—",D2000="",R2000=""),"",IF(OR(ISTEXT(D2000),ISTEXT(R2000)),"","Δ "&amp;TEXT(D2000-R2000,"0.00")))</f>
        <v/>
      </c>
      <c r="E2001" s="498">
        <f>IF(OR(E1999="—",E2000="",S2000=""),"",IF(OR(ISTEXT(E2000),ISTEXT(S2000)),"","Δ "&amp;TEXT(E2000-S2000,"0.00")))</f>
        <v/>
      </c>
      <c r="F2001" s="498">
        <f>IF(OR(F1999="—",F2000="",T2000=""),"",IF(OR(ISTEXT(F2000),ISTEXT(T2000)),"","Δ "&amp;TEXT(F2000-T2000,"0.00")))</f>
        <v/>
      </c>
      <c r="G2001" s="498">
        <f>IF(OR(G1999="—",G2000="",U2000=""),"",IF(OR(ISTEXT(G2000),ISTEXT(U2000)),"","Δ "&amp;TEXT(G2000-U2000,"0.00")))</f>
        <v/>
      </c>
      <c r="H2001" s="498">
        <f>IF(OR(H1999="—",H2000="",V2000=""),"",IF(OR(ISTEXT(H2000),ISTEXT(V2000)),"","Δ "&amp;TEXT(H2000-V2000,"0.00")))</f>
        <v/>
      </c>
      <c r="I2001" s="13" t="n"/>
      <c r="J2001" s="13" t="n"/>
      <c r="K2001" s="13" t="n"/>
      <c r="L2001" s="13" t="n"/>
      <c r="M2001" s="13" t="n"/>
      <c r="Q2001">
        <f>IF(OR(C2000="",ISTEXT(C2000)),R2001,C2000)</f>
        <v/>
      </c>
      <c r="R2001">
        <f>IF(OR(D2000="",ISTEXT(D2000)),S2001,D2000)</f>
        <v/>
      </c>
      <c r="S2001">
        <f>IF(OR(E2000="",ISTEXT(E2000)),T2001,E2000)</f>
        <v/>
      </c>
      <c r="T2001">
        <f>IF(OR(F2000="",ISTEXT(F2000)),U2001,F2000)</f>
        <v/>
      </c>
      <c r="U2001">
        <f>IF(OR(G2000="",ISTEXT(G2000)),V2001,G2000)</f>
        <v/>
      </c>
      <c r="V2001">
        <f>IF(OR(H2000="",ISTEXT(H2000)),"",H2000)</f>
        <v/>
      </c>
    </row>
    <row r="2002" ht="13.35" customHeight="1" s="162">
      <c r="B2002" s="425" t="inlineStr">
        <is>
          <t>Unit type:</t>
        </is>
      </c>
      <c r="D2002" s="522" t="inlineStr">
        <is>
          <t>EF</t>
        </is>
      </c>
      <c r="E2002" s="414" t="n"/>
      <c r="F2002" s="494" t="inlineStr">
        <is>
          <t>Airflow left to right. Δ = this reading minus the one before it; in. w.g.</t>
        </is>
      </c>
      <c r="P2002">
        <f>IF(B2000="","",B2000)</f>
        <v/>
      </c>
      <c r="Q2002">
        <f>IF(C2000="",P2002,C2000)</f>
        <v/>
      </c>
      <c r="R2002">
        <f>IF(D2000="",Q2002,D2000)</f>
        <v/>
      </c>
      <c r="S2002">
        <f>IF(E2000="",R2002,E2000)</f>
        <v/>
      </c>
      <c r="T2002">
        <f>IF(F2000="",S2002,F2000)</f>
        <v/>
      </c>
      <c r="U2002">
        <f>IF(G2000="",T2002,G2000)</f>
        <v/>
      </c>
      <c r="V2002">
        <f>IF(H2000="",U2002,H2000)</f>
        <v/>
      </c>
    </row>
    <row r="2003" ht="13.35" customHeight="1" s="162">
      <c r="B2003" s="500" t="inlineStr">
        <is>
          <t>Fan inlet</t>
        </is>
      </c>
      <c r="D2003" s="501">
        <f>IF(X2000="","",X2000)</f>
        <v/>
      </c>
      <c r="F2003" s="500" t="inlineStr">
        <is>
          <t>Discharge</t>
        </is>
      </c>
      <c r="I2003" s="501">
        <f>IF(V2002="","",V2002)</f>
        <v/>
      </c>
    </row>
    <row r="2004" ht="13.35" customHeight="1" s="162"/>
    <row r="2005" ht="13.35" customHeight="1" s="162">
      <c r="B2005" s="500" t="inlineStr">
        <is>
          <t>Fan TSP</t>
        </is>
      </c>
      <c r="E2005" s="501">
        <f>IF(OR(X2000="",Y2000=""),"",IF(OR(ISTEXT(X2000),ISTEXT(Y2000)),"",Y2000-X2000))</f>
        <v/>
      </c>
      <c r="F2005" s="500" t="inlineStr">
        <is>
          <t>ESP</t>
        </is>
      </c>
      <c r="I2005" s="501">
        <f>IF(OR(B2000="",V2002=""),"",IF(OR(ISTEXT(B2000),ISTEXT(V2002)),"",V2002-B2000))</f>
        <v/>
      </c>
      <c r="J2005" s="500" t="inlineStr">
        <is>
          <t>Unit ΔP (inlet → fan)</t>
        </is>
      </c>
      <c r="M2005" s="501">
        <f>IF(OR(B2000="",X2000=""),"",IF(OR(ISTEXT(B2000),ISTEXT(X2000)),"",X2000-B2000))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D2024" s="307"/>
      <c r="E2024" s="307"/>
      <c r="F2024" s="307"/>
      <c r="G2024" s="307"/>
      <c r="H2024" s="33" t="n"/>
      <c r="I2024" s="33" t="n"/>
      <c r="J2024" s="33"/>
      <c r="K2024" s="33" t="n"/>
      <c r="L2024" s="33"/>
      <c r="M2024" s="30">
        <f>IF(OR(H2024="",H2024=0),"",IF(L2024="",IF(J2024="","",IF(OR(ISTEXT(J2024),ISTEXT(H2024)),"",J2024/H2024)),IF(OR(ISTEXT(L2024),ISTEXT(H2024)),"",L2024/H2024)))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sheave</t>
        </is>
      </c>
      <c r="J2096" s="400" t="n"/>
      <c r="K2096" s="24">
        <f>IF('{Equipment Data Entry}'!J101="","",'{Equipment Data Entry}'!J101)</f>
        <v/>
      </c>
      <c r="L2096" s="21" t="inlineStr">
        <is>
          <t>Bore</t>
        </is>
      </c>
      <c r="M2096" s="208"/>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pulley</t>
        </is>
      </c>
      <c r="J2097" s="400" t="n"/>
      <c r="K2097" s="24">
        <f>IF('{Equipment Data Entry}'!K101="","",'{Equipment Data Entry}'!K101)</f>
        <v/>
      </c>
      <c r="L2097" s="21" t="inlineStr">
        <is>
          <t>Bore</t>
        </is>
      </c>
      <c r="M2097" s="208"/>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IF(OR(COUNT(E2100:G2100)=0,IF(N(E2101)&gt;0,E2101,N(D2096))=0,IF(N(D2098)&gt;0,D2098,N(E2097))=0),"",IF(N(E2101)&gt;0,E2101,N(D2096))*AVERAGE(E2100:G2100)/IF(N(D2098)&gt;0,D2098,N(E2097)))</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99" t="inlineStr">
        <is>
          <t>Motor HP (nameplate)</t>
        </is>
      </c>
      <c r="C2101" s="400"/>
      <c r="D2101" s="401"/>
      <c r="E2101" s="24"/>
      <c r="F2101" s="24"/>
      <c r="G2101" s="24"/>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90">
        <f>IFERROR(INDEX('{Dropdowns}'!$AI$2:$AO$7,MATCH($D$2106,'{Dropdowns}'!$AH$2:$AH$7,0),1),"")</f>
        <v/>
      </c>
      <c r="C2103" s="490">
        <f>IFERROR(INDEX('{Dropdowns}'!$AI$2:$AO$7,MATCH($D$2106,'{Dropdowns}'!$AH$2:$AH$7,0),2),"")</f>
        <v/>
      </c>
      <c r="D2103" s="490">
        <f>IFERROR(INDEX('{Dropdowns}'!$AI$2:$AO$7,MATCH($D$2106,'{Dropdowns}'!$AH$2:$AH$7,0),3),"")</f>
        <v/>
      </c>
      <c r="E2103" s="490">
        <f>IFERROR(INDEX('{Dropdowns}'!$AI$2:$AO$7,MATCH($D$2106,'{Dropdowns}'!$AH$2:$AH$7,0),4),"")</f>
        <v/>
      </c>
      <c r="F2103" s="490">
        <f>IFERROR(INDEX('{Dropdowns}'!$AI$2:$AO$7,MATCH($D$2106,'{Dropdowns}'!$AH$2:$AH$7,0),5),"")</f>
        <v/>
      </c>
      <c r="G2103" s="490">
        <f>IFERROR(INDEX('{Dropdowns}'!$AI$2:$AO$7,MATCH($D$2106,'{Dropdowns}'!$AH$2:$AH$7,0),6),"")</f>
        <v/>
      </c>
      <c r="H2103" s="490">
        <f>IFERROR(INDEX('{Dropdowns}'!$AI$2:$AO$7,MATCH($D$2106,'{Dropdowns}'!$AH$2:$AH$7,0),7),"")</f>
        <v/>
      </c>
      <c r="I2103" s="246" t="inlineStr">
        <is>
          <t>VSD Frequency</t>
        </is>
      </c>
      <c r="J2103" s="403" t="n"/>
      <c r="K2103" s="65" t="n"/>
      <c r="L2103" s="65" t="n"/>
      <c r="M2103" s="13" t="n"/>
    </row>
    <row r="2104" ht="13.35" customHeight="1" s="162">
      <c r="B2104" s="492"/>
      <c r="C2104" s="492"/>
      <c r="D2104" s="492"/>
      <c r="E2104" s="492"/>
      <c r="F2104" s="492"/>
      <c r="G2104" s="492"/>
      <c r="H2104" s="492"/>
      <c r="I2104" s="14" t="n"/>
      <c r="J2104" s="14" t="n"/>
      <c r="K2104" s="14" t="n"/>
      <c r="L2104" s="38" t="n"/>
      <c r="M2104" s="13" t="n"/>
      <c r="Q2104">
        <f>IF(B2104="","",B2104)</f>
        <v/>
      </c>
      <c r="R2104">
        <f>IF(C2103="—",Q2104,IF(C2104="","",C2104))</f>
        <v/>
      </c>
      <c r="S2104">
        <f>IF(D2103="—",R2104,IF(D2104="","",D2104))</f>
        <v/>
      </c>
      <c r="T2104">
        <f>IF(E2103="—",S2104,IF(E2104="","",E2104))</f>
        <v/>
      </c>
      <c r="U2104">
        <f>IF(F2103="—",T2104,IF(F2104="","",F2104))</f>
        <v/>
      </c>
      <c r="V2104">
        <f>IF(G2103="—",U2104,IF(G2104="","",G2104))</f>
        <v/>
      </c>
      <c r="W2104">
        <f>IFERROR(MATCH("Fan",$C$2103:$H$2103,0),"")</f>
        <v/>
      </c>
      <c r="X2104">
        <f>IF(W2104="","",INDEX(P2106:U2106,W2104))</f>
        <v/>
      </c>
      <c r="Y2104">
        <f>IF(W2104="","",INDEX(Q2105:V2105,W2104))</f>
        <v/>
      </c>
    </row>
    <row r="2105" ht="13.35" customHeight="1" s="162">
      <c r="B2105" s="491" t="inlineStr">
        <is>
          <t>Δ</t>
        </is>
      </c>
      <c r="C2105" s="498">
        <f>IF(OR(C2103="—",C2104="",Q2104=""),"",IF(OR(ISTEXT(C2104),ISTEXT(Q2104)),"","Δ "&amp;TEXT(C2104-Q2104,"0.00")))</f>
        <v/>
      </c>
      <c r="D2105" s="498">
        <f>IF(OR(D2103="—",D2104="",R2104=""),"",IF(OR(ISTEXT(D2104),ISTEXT(R2104)),"","Δ "&amp;TEXT(D2104-R2104,"0.00")))</f>
        <v/>
      </c>
      <c r="E2105" s="498">
        <f>IF(OR(E2103="—",E2104="",S2104=""),"",IF(OR(ISTEXT(E2104),ISTEXT(S2104)),"","Δ "&amp;TEXT(E2104-S2104,"0.00")))</f>
        <v/>
      </c>
      <c r="F2105" s="498">
        <f>IF(OR(F2103="—",F2104="",T2104=""),"",IF(OR(ISTEXT(F2104),ISTEXT(T2104)),"","Δ "&amp;TEXT(F2104-T2104,"0.00")))</f>
        <v/>
      </c>
      <c r="G2105" s="498">
        <f>IF(OR(G2103="—",G2104="",U2104=""),"",IF(OR(ISTEXT(G2104),ISTEXT(U2104)),"","Δ "&amp;TEXT(G2104-U2104,"0.00")))</f>
        <v/>
      </c>
      <c r="H2105" s="498">
        <f>IF(OR(H2103="—",H2104="",V2104=""),"",IF(OR(ISTEXT(H2104),ISTEXT(V2104)),"","Δ "&amp;TEXT(H2104-V2104,"0.00")))</f>
        <v/>
      </c>
      <c r="I2105" s="13" t="n"/>
      <c r="J2105" s="13" t="n"/>
      <c r="K2105" s="13" t="n"/>
      <c r="L2105" s="13" t="n"/>
      <c r="M2105" s="13" t="n"/>
      <c r="Q2105">
        <f>IF(OR(C2104="",ISTEXT(C2104)),R2105,C2104)</f>
        <v/>
      </c>
      <c r="R2105">
        <f>IF(OR(D2104="",ISTEXT(D2104)),S2105,D2104)</f>
        <v/>
      </c>
      <c r="S2105">
        <f>IF(OR(E2104="",ISTEXT(E2104)),T2105,E2104)</f>
        <v/>
      </c>
      <c r="T2105">
        <f>IF(OR(F2104="",ISTEXT(F2104)),U2105,F2104)</f>
        <v/>
      </c>
      <c r="U2105">
        <f>IF(OR(G2104="",ISTEXT(G2104)),V2105,G2104)</f>
        <v/>
      </c>
      <c r="V2105">
        <f>IF(OR(H2104="",ISTEXT(H2104)),"",H2104)</f>
        <v/>
      </c>
    </row>
    <row r="2106" ht="13.35" customHeight="1" s="162">
      <c r="B2106" s="425" t="inlineStr">
        <is>
          <t>Unit type:</t>
        </is>
      </c>
      <c r="D2106" s="522" t="inlineStr">
        <is>
          <t>EF</t>
        </is>
      </c>
      <c r="E2106" s="414" t="n"/>
      <c r="F2106" s="494" t="inlineStr">
        <is>
          <t>Airflow left to right. Δ = this reading minus the one before it; in. w.g.</t>
        </is>
      </c>
      <c r="P2106">
        <f>IF(B2104="","",B2104)</f>
        <v/>
      </c>
      <c r="Q2106">
        <f>IF(C2104="",P2106,C2104)</f>
        <v/>
      </c>
      <c r="R2106">
        <f>IF(D2104="",Q2106,D2104)</f>
        <v/>
      </c>
      <c r="S2106">
        <f>IF(E2104="",R2106,E2104)</f>
        <v/>
      </c>
      <c r="T2106">
        <f>IF(F2104="",S2106,F2104)</f>
        <v/>
      </c>
      <c r="U2106">
        <f>IF(G2104="",T2106,G2104)</f>
        <v/>
      </c>
      <c r="V2106">
        <f>IF(H2104="",U2106,H2104)</f>
        <v/>
      </c>
    </row>
    <row r="2107" ht="13.35" customHeight="1" s="162">
      <c r="B2107" s="500" t="inlineStr">
        <is>
          <t>Fan inlet</t>
        </is>
      </c>
      <c r="D2107" s="501">
        <f>IF(X2104="","",X2104)</f>
        <v/>
      </c>
      <c r="F2107" s="500" t="inlineStr">
        <is>
          <t>Discharge</t>
        </is>
      </c>
      <c r="I2107" s="501">
        <f>IF(V2106="","",V2106)</f>
        <v/>
      </c>
    </row>
    <row r="2108" ht="13.35" customHeight="1" s="162"/>
    <row r="2109" ht="13.35" customHeight="1" s="162">
      <c r="B2109" s="500" t="inlineStr">
        <is>
          <t>Fan TSP</t>
        </is>
      </c>
      <c r="E2109" s="501">
        <f>IF(OR(X2104="",Y2104=""),"",IF(OR(ISTEXT(X2104),ISTEXT(Y2104)),"",Y2104-X2104))</f>
        <v/>
      </c>
      <c r="F2109" s="500" t="inlineStr">
        <is>
          <t>ESP</t>
        </is>
      </c>
      <c r="I2109" s="501">
        <f>IF(OR(B2104="",V2106=""),"",IF(OR(ISTEXT(B2104),ISTEXT(V2106)),"",V2106-B2104))</f>
        <v/>
      </c>
      <c r="J2109" s="500" t="inlineStr">
        <is>
          <t>Unit ΔP (inlet → fan)</t>
        </is>
      </c>
      <c r="M2109" s="501">
        <f>IF(OR(B2104="",X2104=""),"",IF(OR(ISTEXT(B2104),ISTEXT(X2104)),"",X2104-B2104))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D2128" s="307"/>
      <c r="E2128" s="307"/>
      <c r="F2128" s="307"/>
      <c r="G2128" s="307"/>
      <c r="H2128" s="33" t="n"/>
      <c r="I2128" s="33" t="n"/>
      <c r="J2128" s="33"/>
      <c r="K2128" s="33" t="n"/>
      <c r="L2128" s="33"/>
      <c r="M2128" s="30">
        <f>IF(OR(H2128="",H2128=0),"",IF(L2128="",IF(J2128="","",IF(OR(ISTEXT(J2128),ISTEXT(H2128)),"",J2128/H2128)),IF(OR(ISTEXT(L2128),ISTEXT(H2128)),"",L2128/H2128)))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sheave</t>
        </is>
      </c>
      <c r="J2200" s="400" t="n"/>
      <c r="K2200" s="24">
        <f>IF('{Equipment Data Entry}'!J102="","",'{Equipment Data Entry}'!J102)</f>
        <v/>
      </c>
      <c r="L2200" s="21" t="inlineStr">
        <is>
          <t>Bore</t>
        </is>
      </c>
      <c r="M2200" s="208"/>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pulley</t>
        </is>
      </c>
      <c r="J2201" s="400" t="n"/>
      <c r="K2201" s="24">
        <f>IF('{Equipment Data Entry}'!K102="","",'{Equipment Data Entry}'!K102)</f>
        <v/>
      </c>
      <c r="L2201" s="21" t="inlineStr">
        <is>
          <t>Bore</t>
        </is>
      </c>
      <c r="M2201" s="208"/>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IF(OR(COUNT(E2204:G2204)=0,IF(N(E2205)&gt;0,E2205,N(D2200))=0,IF(N(D2202)&gt;0,D2202,N(E2201))=0),"",IF(N(E2205)&gt;0,E2205,N(D2200))*AVERAGE(E2204:G2204)/IF(N(D2202)&gt;0,D2202,N(E2201)))</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99" t="inlineStr">
        <is>
          <t>Motor HP (nameplate)</t>
        </is>
      </c>
      <c r="C2205" s="400"/>
      <c r="D2205" s="401"/>
      <c r="E2205" s="24"/>
      <c r="F2205" s="24"/>
      <c r="G2205" s="24"/>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90">
        <f>IFERROR(INDEX('{Dropdowns}'!$AI$2:$AO$7,MATCH($D$2210,'{Dropdowns}'!$AH$2:$AH$7,0),1),"")</f>
        <v/>
      </c>
      <c r="C2207" s="490">
        <f>IFERROR(INDEX('{Dropdowns}'!$AI$2:$AO$7,MATCH($D$2210,'{Dropdowns}'!$AH$2:$AH$7,0),2),"")</f>
        <v/>
      </c>
      <c r="D2207" s="490">
        <f>IFERROR(INDEX('{Dropdowns}'!$AI$2:$AO$7,MATCH($D$2210,'{Dropdowns}'!$AH$2:$AH$7,0),3),"")</f>
        <v/>
      </c>
      <c r="E2207" s="490">
        <f>IFERROR(INDEX('{Dropdowns}'!$AI$2:$AO$7,MATCH($D$2210,'{Dropdowns}'!$AH$2:$AH$7,0),4),"")</f>
        <v/>
      </c>
      <c r="F2207" s="490">
        <f>IFERROR(INDEX('{Dropdowns}'!$AI$2:$AO$7,MATCH($D$2210,'{Dropdowns}'!$AH$2:$AH$7,0),5),"")</f>
        <v/>
      </c>
      <c r="G2207" s="490">
        <f>IFERROR(INDEX('{Dropdowns}'!$AI$2:$AO$7,MATCH($D$2210,'{Dropdowns}'!$AH$2:$AH$7,0),6),"")</f>
        <v/>
      </c>
      <c r="H2207" s="490">
        <f>IFERROR(INDEX('{Dropdowns}'!$AI$2:$AO$7,MATCH($D$2210,'{Dropdowns}'!$AH$2:$AH$7,0),7),"")</f>
        <v/>
      </c>
      <c r="I2207" s="246" t="inlineStr">
        <is>
          <t>VSD Frequency</t>
        </is>
      </c>
      <c r="J2207" s="403" t="n"/>
      <c r="K2207" s="65" t="n"/>
      <c r="L2207" s="65" t="n"/>
      <c r="M2207" s="13" t="n"/>
    </row>
    <row r="2208" ht="13.35" customHeight="1" s="162">
      <c r="B2208" s="492"/>
      <c r="C2208" s="492"/>
      <c r="D2208" s="492"/>
      <c r="E2208" s="492"/>
      <c r="F2208" s="492"/>
      <c r="G2208" s="492"/>
      <c r="H2208" s="492"/>
      <c r="I2208" s="14" t="n"/>
      <c r="J2208" s="14" t="n"/>
      <c r="K2208" s="14" t="n"/>
      <c r="L2208" s="38" t="n"/>
      <c r="M2208" s="13" t="n"/>
      <c r="Q2208">
        <f>IF(B2208="","",B2208)</f>
        <v/>
      </c>
      <c r="R2208">
        <f>IF(C2207="—",Q2208,IF(C2208="","",C2208))</f>
        <v/>
      </c>
      <c r="S2208">
        <f>IF(D2207="—",R2208,IF(D2208="","",D2208))</f>
        <v/>
      </c>
      <c r="T2208">
        <f>IF(E2207="—",S2208,IF(E2208="","",E2208))</f>
        <v/>
      </c>
      <c r="U2208">
        <f>IF(F2207="—",T2208,IF(F2208="","",F2208))</f>
        <v/>
      </c>
      <c r="V2208">
        <f>IF(G2207="—",U2208,IF(G2208="","",G2208))</f>
        <v/>
      </c>
      <c r="W2208">
        <f>IFERROR(MATCH("Fan",$C$2207:$H$2207,0),"")</f>
        <v/>
      </c>
      <c r="X2208">
        <f>IF(W2208="","",INDEX(P2210:U2210,W2208))</f>
        <v/>
      </c>
      <c r="Y2208">
        <f>IF(W2208="","",INDEX(Q2209:V2209,W2208))</f>
        <v/>
      </c>
    </row>
    <row r="2209" ht="13.35" customHeight="1" s="162">
      <c r="B2209" s="491" t="inlineStr">
        <is>
          <t>Δ</t>
        </is>
      </c>
      <c r="C2209" s="498">
        <f>IF(OR(C2207="—",C2208="",Q2208=""),"",IF(OR(ISTEXT(C2208),ISTEXT(Q2208)),"","Δ "&amp;TEXT(C2208-Q2208,"0.00")))</f>
        <v/>
      </c>
      <c r="D2209" s="498">
        <f>IF(OR(D2207="—",D2208="",R2208=""),"",IF(OR(ISTEXT(D2208),ISTEXT(R2208)),"","Δ "&amp;TEXT(D2208-R2208,"0.00")))</f>
        <v/>
      </c>
      <c r="E2209" s="498">
        <f>IF(OR(E2207="—",E2208="",S2208=""),"",IF(OR(ISTEXT(E2208),ISTEXT(S2208)),"","Δ "&amp;TEXT(E2208-S2208,"0.00")))</f>
        <v/>
      </c>
      <c r="F2209" s="498">
        <f>IF(OR(F2207="—",F2208="",T2208=""),"",IF(OR(ISTEXT(F2208),ISTEXT(T2208)),"","Δ "&amp;TEXT(F2208-T2208,"0.00")))</f>
        <v/>
      </c>
      <c r="G2209" s="498">
        <f>IF(OR(G2207="—",G2208="",U2208=""),"",IF(OR(ISTEXT(G2208),ISTEXT(U2208)),"","Δ "&amp;TEXT(G2208-U2208,"0.00")))</f>
        <v/>
      </c>
      <c r="H2209" s="498">
        <f>IF(OR(H2207="—",H2208="",V2208=""),"",IF(OR(ISTEXT(H2208),ISTEXT(V2208)),"","Δ "&amp;TEXT(H2208-V2208,"0.00")))</f>
        <v/>
      </c>
      <c r="I2209" s="13" t="n"/>
      <c r="J2209" s="13" t="n"/>
      <c r="K2209" s="13" t="n"/>
      <c r="L2209" s="13" t="n"/>
      <c r="M2209" s="13" t="n"/>
      <c r="Q2209">
        <f>IF(OR(C2208="",ISTEXT(C2208)),R2209,C2208)</f>
        <v/>
      </c>
      <c r="R2209">
        <f>IF(OR(D2208="",ISTEXT(D2208)),S2209,D2208)</f>
        <v/>
      </c>
      <c r="S2209">
        <f>IF(OR(E2208="",ISTEXT(E2208)),T2209,E2208)</f>
        <v/>
      </c>
      <c r="T2209">
        <f>IF(OR(F2208="",ISTEXT(F2208)),U2209,F2208)</f>
        <v/>
      </c>
      <c r="U2209">
        <f>IF(OR(G2208="",ISTEXT(G2208)),V2209,G2208)</f>
        <v/>
      </c>
      <c r="V2209">
        <f>IF(OR(H2208="",ISTEXT(H2208)),"",H2208)</f>
        <v/>
      </c>
    </row>
    <row r="2210" ht="13.35" customHeight="1" s="162">
      <c r="B2210" s="425" t="inlineStr">
        <is>
          <t>Unit type:</t>
        </is>
      </c>
      <c r="D2210" s="522" t="inlineStr">
        <is>
          <t>EF</t>
        </is>
      </c>
      <c r="E2210" s="414" t="n"/>
      <c r="F2210" s="494" t="inlineStr">
        <is>
          <t>Airflow left to right. Δ = this reading minus the one before it; in. w.g.</t>
        </is>
      </c>
      <c r="P2210">
        <f>IF(B2208="","",B2208)</f>
        <v/>
      </c>
      <c r="Q2210">
        <f>IF(C2208="",P2210,C2208)</f>
        <v/>
      </c>
      <c r="R2210">
        <f>IF(D2208="",Q2210,D2208)</f>
        <v/>
      </c>
      <c r="S2210">
        <f>IF(E2208="",R2210,E2208)</f>
        <v/>
      </c>
      <c r="T2210">
        <f>IF(F2208="",S2210,F2208)</f>
        <v/>
      </c>
      <c r="U2210">
        <f>IF(G2208="",T2210,G2208)</f>
        <v/>
      </c>
      <c r="V2210">
        <f>IF(H2208="",U2210,H2208)</f>
        <v/>
      </c>
    </row>
    <row r="2211" ht="13.35" customHeight="1" s="162">
      <c r="B2211" s="500" t="inlineStr">
        <is>
          <t>Fan inlet</t>
        </is>
      </c>
      <c r="D2211" s="501">
        <f>IF(X2208="","",X2208)</f>
        <v/>
      </c>
      <c r="F2211" s="500" t="inlineStr">
        <is>
          <t>Discharge</t>
        </is>
      </c>
      <c r="I2211" s="501">
        <f>IF(V2210="","",V2210)</f>
        <v/>
      </c>
    </row>
    <row r="2212" ht="13.35" customHeight="1" s="162"/>
    <row r="2213" ht="13.35" customHeight="1" s="162">
      <c r="B2213" s="500" t="inlineStr">
        <is>
          <t>Fan TSP</t>
        </is>
      </c>
      <c r="E2213" s="501">
        <f>IF(OR(X2208="",Y2208=""),"",IF(OR(ISTEXT(X2208),ISTEXT(Y2208)),"",Y2208-X2208))</f>
        <v/>
      </c>
      <c r="F2213" s="500" t="inlineStr">
        <is>
          <t>ESP</t>
        </is>
      </c>
      <c r="I2213" s="501">
        <f>IF(OR(B2208="",V2210=""),"",IF(OR(ISTEXT(B2208),ISTEXT(V2210)),"",V2210-B2208))</f>
        <v/>
      </c>
      <c r="J2213" s="500" t="inlineStr">
        <is>
          <t>Unit ΔP (inlet → fan)</t>
        </is>
      </c>
      <c r="M2213" s="501">
        <f>IF(OR(B2208="",X2208=""),"",IF(OR(ISTEXT(B2208),ISTEXT(X2208)),"",X2208-B2208))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D2232" s="307"/>
      <c r="E2232" s="307"/>
      <c r="F2232" s="307"/>
      <c r="G2232" s="307"/>
      <c r="H2232" s="33" t="n"/>
      <c r="I2232" s="33" t="n"/>
      <c r="J2232" s="33"/>
      <c r="K2232" s="33" t="n"/>
      <c r="L2232" s="33"/>
      <c r="M2232" s="30">
        <f>IF(OR(H2232="",H2232=0),"",IF(L2232="",IF(J2232="","",IF(OR(ISTEXT(J2232),ISTEXT(H2232)),"",J2232/H2232)),IF(OR(ISTEXT(L2232),ISTEXT(H2232)),"",L2232/H2232)))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sheave</t>
        </is>
      </c>
      <c r="J2304" s="400" t="n"/>
      <c r="K2304" s="24">
        <f>IF('{Equipment Data Entry}'!J103="","",'{Equipment Data Entry}'!J103)</f>
        <v/>
      </c>
      <c r="L2304" s="21" t="inlineStr">
        <is>
          <t>Bore</t>
        </is>
      </c>
      <c r="M2304" s="208"/>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pulley</t>
        </is>
      </c>
      <c r="J2305" s="400" t="n"/>
      <c r="K2305" s="24">
        <f>IF('{Equipment Data Entry}'!K103="","",'{Equipment Data Entry}'!K103)</f>
        <v/>
      </c>
      <c r="L2305" s="21" t="inlineStr">
        <is>
          <t>Bore</t>
        </is>
      </c>
      <c r="M2305" s="208"/>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IF(OR(COUNT(E2308:G2308)=0,IF(N(E2309)&gt;0,E2309,N(D2304))=0,IF(N(D2306)&gt;0,D2306,N(E2305))=0),"",IF(N(E2309)&gt;0,E2309,N(D2304))*AVERAGE(E2308:G2308)/IF(N(D2306)&gt;0,D2306,N(E2305)))</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99" t="inlineStr">
        <is>
          <t>Motor HP (nameplate)</t>
        </is>
      </c>
      <c r="C2309" s="400"/>
      <c r="D2309" s="401"/>
      <c r="E2309" s="24"/>
      <c r="F2309" s="24"/>
      <c r="G2309" s="24"/>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90">
        <f>IFERROR(INDEX('{Dropdowns}'!$AI$2:$AO$7,MATCH($D$2314,'{Dropdowns}'!$AH$2:$AH$7,0),1),"")</f>
        <v/>
      </c>
      <c r="C2311" s="490">
        <f>IFERROR(INDEX('{Dropdowns}'!$AI$2:$AO$7,MATCH($D$2314,'{Dropdowns}'!$AH$2:$AH$7,0),2),"")</f>
        <v/>
      </c>
      <c r="D2311" s="490">
        <f>IFERROR(INDEX('{Dropdowns}'!$AI$2:$AO$7,MATCH($D$2314,'{Dropdowns}'!$AH$2:$AH$7,0),3),"")</f>
        <v/>
      </c>
      <c r="E2311" s="490">
        <f>IFERROR(INDEX('{Dropdowns}'!$AI$2:$AO$7,MATCH($D$2314,'{Dropdowns}'!$AH$2:$AH$7,0),4),"")</f>
        <v/>
      </c>
      <c r="F2311" s="490">
        <f>IFERROR(INDEX('{Dropdowns}'!$AI$2:$AO$7,MATCH($D$2314,'{Dropdowns}'!$AH$2:$AH$7,0),5),"")</f>
        <v/>
      </c>
      <c r="G2311" s="490">
        <f>IFERROR(INDEX('{Dropdowns}'!$AI$2:$AO$7,MATCH($D$2314,'{Dropdowns}'!$AH$2:$AH$7,0),6),"")</f>
        <v/>
      </c>
      <c r="H2311" s="490">
        <f>IFERROR(INDEX('{Dropdowns}'!$AI$2:$AO$7,MATCH($D$2314,'{Dropdowns}'!$AH$2:$AH$7,0),7),"")</f>
        <v/>
      </c>
      <c r="I2311" s="246" t="inlineStr">
        <is>
          <t>VSD Frequency</t>
        </is>
      </c>
      <c r="J2311" s="403" t="n"/>
      <c r="K2311" s="65" t="n"/>
      <c r="L2311" s="65" t="n"/>
      <c r="M2311" s="13" t="n"/>
    </row>
    <row r="2312" ht="13.35" customHeight="1" s="162">
      <c r="B2312" s="492"/>
      <c r="C2312" s="492"/>
      <c r="D2312" s="492"/>
      <c r="E2312" s="492"/>
      <c r="F2312" s="492"/>
      <c r="G2312" s="492"/>
      <c r="H2312" s="492"/>
      <c r="I2312" s="14" t="n"/>
      <c r="J2312" s="14" t="n"/>
      <c r="K2312" s="14" t="n"/>
      <c r="L2312" s="38" t="n"/>
      <c r="M2312" s="13" t="n"/>
      <c r="Q2312">
        <f>IF(B2312="","",B2312)</f>
        <v/>
      </c>
      <c r="R2312">
        <f>IF(C2311="—",Q2312,IF(C2312="","",C2312))</f>
        <v/>
      </c>
      <c r="S2312">
        <f>IF(D2311="—",R2312,IF(D2312="","",D2312))</f>
        <v/>
      </c>
      <c r="T2312">
        <f>IF(E2311="—",S2312,IF(E2312="","",E2312))</f>
        <v/>
      </c>
      <c r="U2312">
        <f>IF(F2311="—",T2312,IF(F2312="","",F2312))</f>
        <v/>
      </c>
      <c r="V2312">
        <f>IF(G2311="—",U2312,IF(G2312="","",G2312))</f>
        <v/>
      </c>
      <c r="W2312">
        <f>IFERROR(MATCH("Fan",$C$2311:$H$2311,0),"")</f>
        <v/>
      </c>
      <c r="X2312">
        <f>IF(W2312="","",INDEX(P2314:U2314,W2312))</f>
        <v/>
      </c>
      <c r="Y2312">
        <f>IF(W2312="","",INDEX(Q2313:V2313,W2312))</f>
        <v/>
      </c>
    </row>
    <row r="2313" ht="13.35" customHeight="1" s="162">
      <c r="B2313" s="491" t="inlineStr">
        <is>
          <t>Δ</t>
        </is>
      </c>
      <c r="C2313" s="498">
        <f>IF(OR(C2311="—",C2312="",Q2312=""),"",IF(OR(ISTEXT(C2312),ISTEXT(Q2312)),"","Δ "&amp;TEXT(C2312-Q2312,"0.00")))</f>
        <v/>
      </c>
      <c r="D2313" s="498">
        <f>IF(OR(D2311="—",D2312="",R2312=""),"",IF(OR(ISTEXT(D2312),ISTEXT(R2312)),"","Δ "&amp;TEXT(D2312-R2312,"0.00")))</f>
        <v/>
      </c>
      <c r="E2313" s="498">
        <f>IF(OR(E2311="—",E2312="",S2312=""),"",IF(OR(ISTEXT(E2312),ISTEXT(S2312)),"","Δ "&amp;TEXT(E2312-S2312,"0.00")))</f>
        <v/>
      </c>
      <c r="F2313" s="498">
        <f>IF(OR(F2311="—",F2312="",T2312=""),"",IF(OR(ISTEXT(F2312),ISTEXT(T2312)),"","Δ "&amp;TEXT(F2312-T2312,"0.00")))</f>
        <v/>
      </c>
      <c r="G2313" s="498">
        <f>IF(OR(G2311="—",G2312="",U2312=""),"",IF(OR(ISTEXT(G2312),ISTEXT(U2312)),"","Δ "&amp;TEXT(G2312-U2312,"0.00")))</f>
        <v/>
      </c>
      <c r="H2313" s="498">
        <f>IF(OR(H2311="—",H2312="",V2312=""),"",IF(OR(ISTEXT(H2312),ISTEXT(V2312)),"","Δ "&amp;TEXT(H2312-V2312,"0.00")))</f>
        <v/>
      </c>
      <c r="I2313" s="13" t="n"/>
      <c r="J2313" s="13" t="n"/>
      <c r="K2313" s="13" t="n"/>
      <c r="L2313" s="13" t="n"/>
      <c r="M2313" s="13" t="n"/>
      <c r="Q2313">
        <f>IF(OR(C2312="",ISTEXT(C2312)),R2313,C2312)</f>
        <v/>
      </c>
      <c r="R2313">
        <f>IF(OR(D2312="",ISTEXT(D2312)),S2313,D2312)</f>
        <v/>
      </c>
      <c r="S2313">
        <f>IF(OR(E2312="",ISTEXT(E2312)),T2313,E2312)</f>
        <v/>
      </c>
      <c r="T2313">
        <f>IF(OR(F2312="",ISTEXT(F2312)),U2313,F2312)</f>
        <v/>
      </c>
      <c r="U2313">
        <f>IF(OR(G2312="",ISTEXT(G2312)),V2313,G2312)</f>
        <v/>
      </c>
      <c r="V2313">
        <f>IF(OR(H2312="",ISTEXT(H2312)),"",H2312)</f>
        <v/>
      </c>
    </row>
    <row r="2314" ht="13.35" customHeight="1" s="162">
      <c r="B2314" s="425" t="inlineStr">
        <is>
          <t>Unit type:</t>
        </is>
      </c>
      <c r="D2314" s="522" t="inlineStr">
        <is>
          <t>EF</t>
        </is>
      </c>
      <c r="E2314" s="414" t="n"/>
      <c r="F2314" s="494" t="inlineStr">
        <is>
          <t>Airflow left to right. Δ = this reading minus the one before it; in. w.g.</t>
        </is>
      </c>
      <c r="P2314">
        <f>IF(B2312="","",B2312)</f>
        <v/>
      </c>
      <c r="Q2314">
        <f>IF(C2312="",P2314,C2312)</f>
        <v/>
      </c>
      <c r="R2314">
        <f>IF(D2312="",Q2314,D2312)</f>
        <v/>
      </c>
      <c r="S2314">
        <f>IF(E2312="",R2314,E2312)</f>
        <v/>
      </c>
      <c r="T2314">
        <f>IF(F2312="",S2314,F2312)</f>
        <v/>
      </c>
      <c r="U2314">
        <f>IF(G2312="",T2314,G2312)</f>
        <v/>
      </c>
      <c r="V2314">
        <f>IF(H2312="",U2314,H2312)</f>
        <v/>
      </c>
    </row>
    <row r="2315" ht="13.35" customHeight="1" s="162">
      <c r="B2315" s="500" t="inlineStr">
        <is>
          <t>Fan inlet</t>
        </is>
      </c>
      <c r="D2315" s="501">
        <f>IF(X2312="","",X2312)</f>
        <v/>
      </c>
      <c r="F2315" s="500" t="inlineStr">
        <is>
          <t>Discharge</t>
        </is>
      </c>
      <c r="I2315" s="501">
        <f>IF(V2314="","",V2314)</f>
        <v/>
      </c>
    </row>
    <row r="2316" ht="13.35" customHeight="1" s="162"/>
    <row r="2317" ht="13.35" customHeight="1" s="162">
      <c r="B2317" s="500" t="inlineStr">
        <is>
          <t>Fan TSP</t>
        </is>
      </c>
      <c r="E2317" s="501">
        <f>IF(OR(X2312="",Y2312=""),"",IF(OR(ISTEXT(X2312),ISTEXT(Y2312)),"",Y2312-X2312))</f>
        <v/>
      </c>
      <c r="F2317" s="500" t="inlineStr">
        <is>
          <t>ESP</t>
        </is>
      </c>
      <c r="I2317" s="501">
        <f>IF(OR(B2312="",V2314=""),"",IF(OR(ISTEXT(B2312),ISTEXT(V2314)),"",V2314-B2312))</f>
        <v/>
      </c>
      <c r="J2317" s="500" t="inlineStr">
        <is>
          <t>Unit ΔP (inlet → fan)</t>
        </is>
      </c>
      <c r="M2317" s="501">
        <f>IF(OR(B2312="",X2312=""),"",IF(OR(ISTEXT(B2312),ISTEXT(X2312)),"",X2312-B2312))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D2336" s="307"/>
      <c r="E2336" s="307"/>
      <c r="F2336" s="307"/>
      <c r="G2336" s="307"/>
      <c r="H2336" s="33" t="n"/>
      <c r="I2336" s="33" t="n"/>
      <c r="J2336" s="33"/>
      <c r="K2336" s="33" t="n"/>
      <c r="L2336" s="33"/>
      <c r="M2336" s="30">
        <f>IF(OR(H2336="",H2336=0),"",IF(L2336="",IF(J2336="","",IF(OR(ISTEXT(J2336),ISTEXT(H2336)),"",J2336/H2336)),IF(OR(ISTEXT(L2336),ISTEXT(H2336)),"",L2336/H2336)))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sheave</t>
        </is>
      </c>
      <c r="J2408" s="400" t="n"/>
      <c r="K2408" s="24">
        <f>IF('{Equipment Data Entry}'!J104="","",'{Equipment Data Entry}'!J104)</f>
        <v/>
      </c>
      <c r="L2408" s="21" t="inlineStr">
        <is>
          <t>Bore</t>
        </is>
      </c>
      <c r="M2408" s="208"/>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pulley</t>
        </is>
      </c>
      <c r="J2409" s="400" t="n"/>
      <c r="K2409" s="24">
        <f>IF('{Equipment Data Entry}'!K104="","",'{Equipment Data Entry}'!K104)</f>
        <v/>
      </c>
      <c r="L2409" s="21" t="inlineStr">
        <is>
          <t>Bore</t>
        </is>
      </c>
      <c r="M2409" s="208"/>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IF(OR(COUNT(E2412:G2412)=0,IF(N(E2413)&gt;0,E2413,N(D2408))=0,IF(N(D2410)&gt;0,D2410,N(E2409))=0),"",IF(N(E2413)&gt;0,E2413,N(D2408))*AVERAGE(E2412:G2412)/IF(N(D2410)&gt;0,D2410,N(E2409)))</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99" t="inlineStr">
        <is>
          <t>Motor HP (nameplate)</t>
        </is>
      </c>
      <c r="C2413" s="400"/>
      <c r="D2413" s="401"/>
      <c r="E2413" s="24"/>
      <c r="F2413" s="24"/>
      <c r="G2413" s="24"/>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90">
        <f>IFERROR(INDEX('{Dropdowns}'!$AI$2:$AO$7,MATCH($D$2418,'{Dropdowns}'!$AH$2:$AH$7,0),1),"")</f>
        <v/>
      </c>
      <c r="C2415" s="490">
        <f>IFERROR(INDEX('{Dropdowns}'!$AI$2:$AO$7,MATCH($D$2418,'{Dropdowns}'!$AH$2:$AH$7,0),2),"")</f>
        <v/>
      </c>
      <c r="D2415" s="490">
        <f>IFERROR(INDEX('{Dropdowns}'!$AI$2:$AO$7,MATCH($D$2418,'{Dropdowns}'!$AH$2:$AH$7,0),3),"")</f>
        <v/>
      </c>
      <c r="E2415" s="490">
        <f>IFERROR(INDEX('{Dropdowns}'!$AI$2:$AO$7,MATCH($D$2418,'{Dropdowns}'!$AH$2:$AH$7,0),4),"")</f>
        <v/>
      </c>
      <c r="F2415" s="490">
        <f>IFERROR(INDEX('{Dropdowns}'!$AI$2:$AO$7,MATCH($D$2418,'{Dropdowns}'!$AH$2:$AH$7,0),5),"")</f>
        <v/>
      </c>
      <c r="G2415" s="490">
        <f>IFERROR(INDEX('{Dropdowns}'!$AI$2:$AO$7,MATCH($D$2418,'{Dropdowns}'!$AH$2:$AH$7,0),6),"")</f>
        <v/>
      </c>
      <c r="H2415" s="490">
        <f>IFERROR(INDEX('{Dropdowns}'!$AI$2:$AO$7,MATCH($D$2418,'{Dropdowns}'!$AH$2:$AH$7,0),7),"")</f>
        <v/>
      </c>
      <c r="I2415" s="246" t="inlineStr">
        <is>
          <t>VSD Frequency</t>
        </is>
      </c>
      <c r="J2415" s="403" t="n"/>
      <c r="K2415" s="65" t="n"/>
      <c r="L2415" s="65" t="n"/>
      <c r="M2415" s="13" t="n"/>
    </row>
    <row r="2416" ht="13.35" customHeight="1" s="162">
      <c r="B2416" s="492"/>
      <c r="C2416" s="492"/>
      <c r="D2416" s="492"/>
      <c r="E2416" s="492"/>
      <c r="F2416" s="492"/>
      <c r="G2416" s="492"/>
      <c r="H2416" s="492"/>
      <c r="I2416" s="14" t="n"/>
      <c r="J2416" s="14" t="n"/>
      <c r="K2416" s="14" t="n"/>
      <c r="L2416" s="38" t="n"/>
      <c r="M2416" s="13" t="n"/>
      <c r="Q2416">
        <f>IF(B2416="","",B2416)</f>
        <v/>
      </c>
      <c r="R2416">
        <f>IF(C2415="—",Q2416,IF(C2416="","",C2416))</f>
        <v/>
      </c>
      <c r="S2416">
        <f>IF(D2415="—",R2416,IF(D2416="","",D2416))</f>
        <v/>
      </c>
      <c r="T2416">
        <f>IF(E2415="—",S2416,IF(E2416="","",E2416))</f>
        <v/>
      </c>
      <c r="U2416">
        <f>IF(F2415="—",T2416,IF(F2416="","",F2416))</f>
        <v/>
      </c>
      <c r="V2416">
        <f>IF(G2415="—",U2416,IF(G2416="","",G2416))</f>
        <v/>
      </c>
      <c r="W2416">
        <f>IFERROR(MATCH("Fan",$C$2415:$H$2415,0),"")</f>
        <v/>
      </c>
      <c r="X2416">
        <f>IF(W2416="","",INDEX(P2418:U2418,W2416))</f>
        <v/>
      </c>
      <c r="Y2416">
        <f>IF(W2416="","",INDEX(Q2417:V2417,W2416))</f>
        <v/>
      </c>
    </row>
    <row r="2417" ht="13.35" customHeight="1" s="162">
      <c r="B2417" s="491" t="inlineStr">
        <is>
          <t>Δ</t>
        </is>
      </c>
      <c r="C2417" s="498">
        <f>IF(OR(C2415="—",C2416="",Q2416=""),"",IF(OR(ISTEXT(C2416),ISTEXT(Q2416)),"","Δ "&amp;TEXT(C2416-Q2416,"0.00")))</f>
        <v/>
      </c>
      <c r="D2417" s="498">
        <f>IF(OR(D2415="—",D2416="",R2416=""),"",IF(OR(ISTEXT(D2416),ISTEXT(R2416)),"","Δ "&amp;TEXT(D2416-R2416,"0.00")))</f>
        <v/>
      </c>
      <c r="E2417" s="498">
        <f>IF(OR(E2415="—",E2416="",S2416=""),"",IF(OR(ISTEXT(E2416),ISTEXT(S2416)),"","Δ "&amp;TEXT(E2416-S2416,"0.00")))</f>
        <v/>
      </c>
      <c r="F2417" s="498">
        <f>IF(OR(F2415="—",F2416="",T2416=""),"",IF(OR(ISTEXT(F2416),ISTEXT(T2416)),"","Δ "&amp;TEXT(F2416-T2416,"0.00")))</f>
        <v/>
      </c>
      <c r="G2417" s="498">
        <f>IF(OR(G2415="—",G2416="",U2416=""),"",IF(OR(ISTEXT(G2416),ISTEXT(U2416)),"","Δ "&amp;TEXT(G2416-U2416,"0.00")))</f>
        <v/>
      </c>
      <c r="H2417" s="498">
        <f>IF(OR(H2415="—",H2416="",V2416=""),"",IF(OR(ISTEXT(H2416),ISTEXT(V2416)),"","Δ "&amp;TEXT(H2416-V2416,"0.00")))</f>
        <v/>
      </c>
      <c r="I2417" s="13" t="n"/>
      <c r="J2417" s="13" t="n"/>
      <c r="K2417" s="13" t="n"/>
      <c r="L2417" s="13" t="n"/>
      <c r="M2417" s="13" t="n"/>
      <c r="Q2417">
        <f>IF(OR(C2416="",ISTEXT(C2416)),R2417,C2416)</f>
        <v/>
      </c>
      <c r="R2417">
        <f>IF(OR(D2416="",ISTEXT(D2416)),S2417,D2416)</f>
        <v/>
      </c>
      <c r="S2417">
        <f>IF(OR(E2416="",ISTEXT(E2416)),T2417,E2416)</f>
        <v/>
      </c>
      <c r="T2417">
        <f>IF(OR(F2416="",ISTEXT(F2416)),U2417,F2416)</f>
        <v/>
      </c>
      <c r="U2417">
        <f>IF(OR(G2416="",ISTEXT(G2416)),V2417,G2416)</f>
        <v/>
      </c>
      <c r="V2417">
        <f>IF(OR(H2416="",ISTEXT(H2416)),"",H2416)</f>
        <v/>
      </c>
    </row>
    <row r="2418" ht="13.35" customHeight="1" s="162">
      <c r="B2418" s="425" t="inlineStr">
        <is>
          <t>Unit type:</t>
        </is>
      </c>
      <c r="D2418" s="522" t="inlineStr">
        <is>
          <t>EF</t>
        </is>
      </c>
      <c r="E2418" s="414" t="n"/>
      <c r="F2418" s="494" t="inlineStr">
        <is>
          <t>Airflow left to right. Δ = this reading minus the one before it; in. w.g.</t>
        </is>
      </c>
      <c r="P2418">
        <f>IF(B2416="","",B2416)</f>
        <v/>
      </c>
      <c r="Q2418">
        <f>IF(C2416="",P2418,C2416)</f>
        <v/>
      </c>
      <c r="R2418">
        <f>IF(D2416="",Q2418,D2416)</f>
        <v/>
      </c>
      <c r="S2418">
        <f>IF(E2416="",R2418,E2416)</f>
        <v/>
      </c>
      <c r="T2418">
        <f>IF(F2416="",S2418,F2416)</f>
        <v/>
      </c>
      <c r="U2418">
        <f>IF(G2416="",T2418,G2416)</f>
        <v/>
      </c>
      <c r="V2418">
        <f>IF(H2416="",U2418,H2416)</f>
        <v/>
      </c>
    </row>
    <row r="2419" ht="13.35" customHeight="1" s="162">
      <c r="B2419" s="500" t="inlineStr">
        <is>
          <t>Fan inlet</t>
        </is>
      </c>
      <c r="D2419" s="501">
        <f>IF(X2416="","",X2416)</f>
        <v/>
      </c>
      <c r="F2419" s="500" t="inlineStr">
        <is>
          <t>Discharge</t>
        </is>
      </c>
      <c r="I2419" s="501">
        <f>IF(V2418="","",V2418)</f>
        <v/>
      </c>
    </row>
    <row r="2420" ht="13.35" customHeight="1" s="162"/>
    <row r="2421" ht="13.35" customHeight="1" s="162">
      <c r="B2421" s="500" t="inlineStr">
        <is>
          <t>Fan TSP</t>
        </is>
      </c>
      <c r="E2421" s="501">
        <f>IF(OR(X2416="",Y2416=""),"",IF(OR(ISTEXT(X2416),ISTEXT(Y2416)),"",Y2416-X2416))</f>
        <v/>
      </c>
      <c r="F2421" s="500" t="inlineStr">
        <is>
          <t>ESP</t>
        </is>
      </c>
      <c r="I2421" s="501">
        <f>IF(OR(B2416="",V2418=""),"",IF(OR(ISTEXT(B2416),ISTEXT(V2418)),"",V2418-B2416))</f>
        <v/>
      </c>
      <c r="J2421" s="500" t="inlineStr">
        <is>
          <t>Unit ΔP (inlet → fan)</t>
        </is>
      </c>
      <c r="M2421" s="501">
        <f>IF(OR(B2416="",X2416=""),"",IF(OR(ISTEXT(B2416),ISTEXT(X2416)),"",X2416-B2416))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D2440" s="307"/>
      <c r="E2440" s="307"/>
      <c r="F2440" s="307"/>
      <c r="G2440" s="307"/>
      <c r="H2440" s="33" t="n"/>
      <c r="I2440" s="33" t="n"/>
      <c r="J2440" s="33"/>
      <c r="K2440" s="33" t="n"/>
      <c r="L2440" s="33"/>
      <c r="M2440" s="30">
        <f>IF(OR(H2440="",H2440=0),"",IF(L2440="",IF(J2440="","",IF(OR(ISTEXT(J2440),ISTEXT(H2440)),"",J2440/H2440)),IF(OR(ISTEXT(L2440),ISTEXT(H2440)),"",L2440/H2440)))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sheave</t>
        </is>
      </c>
      <c r="J2512" s="400" t="n"/>
      <c r="K2512" s="24">
        <f>IF('{Equipment Data Entry}'!J105="","",'{Equipment Data Entry}'!J105)</f>
        <v/>
      </c>
      <c r="L2512" s="21" t="inlineStr">
        <is>
          <t>Bore</t>
        </is>
      </c>
      <c r="M2512" s="208"/>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pulley</t>
        </is>
      </c>
      <c r="J2513" s="400" t="n"/>
      <c r="K2513" s="24">
        <f>IF('{Equipment Data Entry}'!K105="","",'{Equipment Data Entry}'!K105)</f>
        <v/>
      </c>
      <c r="L2513" s="21" t="inlineStr">
        <is>
          <t>Bore</t>
        </is>
      </c>
      <c r="M2513" s="208"/>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IF(OR(COUNT(E2516:G2516)=0,IF(N(E2517)&gt;0,E2517,N(D2512))=0,IF(N(D2514)&gt;0,D2514,N(E2513))=0),"",IF(N(E2517)&gt;0,E2517,N(D2512))*AVERAGE(E2516:G2516)/IF(N(D2514)&gt;0,D2514,N(E2513)))</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99" t="inlineStr">
        <is>
          <t>Motor HP (nameplate)</t>
        </is>
      </c>
      <c r="C2517" s="400"/>
      <c r="D2517" s="401"/>
      <c r="E2517" s="24"/>
      <c r="F2517" s="24"/>
      <c r="G2517" s="24"/>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90">
        <f>IFERROR(INDEX('{Dropdowns}'!$AI$2:$AO$7,MATCH($D$2522,'{Dropdowns}'!$AH$2:$AH$7,0),1),"")</f>
        <v/>
      </c>
      <c r="C2519" s="490">
        <f>IFERROR(INDEX('{Dropdowns}'!$AI$2:$AO$7,MATCH($D$2522,'{Dropdowns}'!$AH$2:$AH$7,0),2),"")</f>
        <v/>
      </c>
      <c r="D2519" s="490">
        <f>IFERROR(INDEX('{Dropdowns}'!$AI$2:$AO$7,MATCH($D$2522,'{Dropdowns}'!$AH$2:$AH$7,0),3),"")</f>
        <v/>
      </c>
      <c r="E2519" s="490">
        <f>IFERROR(INDEX('{Dropdowns}'!$AI$2:$AO$7,MATCH($D$2522,'{Dropdowns}'!$AH$2:$AH$7,0),4),"")</f>
        <v/>
      </c>
      <c r="F2519" s="490">
        <f>IFERROR(INDEX('{Dropdowns}'!$AI$2:$AO$7,MATCH($D$2522,'{Dropdowns}'!$AH$2:$AH$7,0),5),"")</f>
        <v/>
      </c>
      <c r="G2519" s="490">
        <f>IFERROR(INDEX('{Dropdowns}'!$AI$2:$AO$7,MATCH($D$2522,'{Dropdowns}'!$AH$2:$AH$7,0),6),"")</f>
        <v/>
      </c>
      <c r="H2519" s="490">
        <f>IFERROR(INDEX('{Dropdowns}'!$AI$2:$AO$7,MATCH($D$2522,'{Dropdowns}'!$AH$2:$AH$7,0),7),"")</f>
        <v/>
      </c>
      <c r="I2519" s="246" t="inlineStr">
        <is>
          <t>VSD Frequency</t>
        </is>
      </c>
      <c r="J2519" s="403" t="n"/>
      <c r="K2519" s="65" t="n"/>
      <c r="L2519" s="65" t="n"/>
      <c r="M2519" s="13" t="n"/>
    </row>
    <row r="2520" ht="13.35" customHeight="1" s="162">
      <c r="B2520" s="492"/>
      <c r="C2520" s="492"/>
      <c r="D2520" s="492"/>
      <c r="E2520" s="492"/>
      <c r="F2520" s="492"/>
      <c r="G2520" s="492"/>
      <c r="H2520" s="492"/>
      <c r="I2520" s="14" t="n"/>
      <c r="J2520" s="14" t="n"/>
      <c r="K2520" s="14" t="n"/>
      <c r="L2520" s="38" t="n"/>
      <c r="M2520" s="13" t="n"/>
      <c r="Q2520">
        <f>IF(B2520="","",B2520)</f>
        <v/>
      </c>
      <c r="R2520">
        <f>IF(C2519="—",Q2520,IF(C2520="","",C2520))</f>
        <v/>
      </c>
      <c r="S2520">
        <f>IF(D2519="—",R2520,IF(D2520="","",D2520))</f>
        <v/>
      </c>
      <c r="T2520">
        <f>IF(E2519="—",S2520,IF(E2520="","",E2520))</f>
        <v/>
      </c>
      <c r="U2520">
        <f>IF(F2519="—",T2520,IF(F2520="","",F2520))</f>
        <v/>
      </c>
      <c r="V2520">
        <f>IF(G2519="—",U2520,IF(G2520="","",G2520))</f>
        <v/>
      </c>
      <c r="W2520">
        <f>IFERROR(MATCH("Fan",$C$2519:$H$2519,0),"")</f>
        <v/>
      </c>
      <c r="X2520">
        <f>IF(W2520="","",INDEX(P2522:U2522,W2520))</f>
        <v/>
      </c>
      <c r="Y2520">
        <f>IF(W2520="","",INDEX(Q2521:V2521,W2520))</f>
        <v/>
      </c>
    </row>
    <row r="2521" ht="13.35" customHeight="1" s="162">
      <c r="B2521" s="491" t="inlineStr">
        <is>
          <t>Δ</t>
        </is>
      </c>
      <c r="C2521" s="498">
        <f>IF(OR(C2519="—",C2520="",Q2520=""),"",IF(OR(ISTEXT(C2520),ISTEXT(Q2520)),"","Δ "&amp;TEXT(C2520-Q2520,"0.00")))</f>
        <v/>
      </c>
      <c r="D2521" s="498">
        <f>IF(OR(D2519="—",D2520="",R2520=""),"",IF(OR(ISTEXT(D2520),ISTEXT(R2520)),"","Δ "&amp;TEXT(D2520-R2520,"0.00")))</f>
        <v/>
      </c>
      <c r="E2521" s="498">
        <f>IF(OR(E2519="—",E2520="",S2520=""),"",IF(OR(ISTEXT(E2520),ISTEXT(S2520)),"","Δ "&amp;TEXT(E2520-S2520,"0.00")))</f>
        <v/>
      </c>
      <c r="F2521" s="498">
        <f>IF(OR(F2519="—",F2520="",T2520=""),"",IF(OR(ISTEXT(F2520),ISTEXT(T2520)),"","Δ "&amp;TEXT(F2520-T2520,"0.00")))</f>
        <v/>
      </c>
      <c r="G2521" s="498">
        <f>IF(OR(G2519="—",G2520="",U2520=""),"",IF(OR(ISTEXT(G2520),ISTEXT(U2520)),"","Δ "&amp;TEXT(G2520-U2520,"0.00")))</f>
        <v/>
      </c>
      <c r="H2521" s="498">
        <f>IF(OR(H2519="—",H2520="",V2520=""),"",IF(OR(ISTEXT(H2520),ISTEXT(V2520)),"","Δ "&amp;TEXT(H2520-V2520,"0.00")))</f>
        <v/>
      </c>
      <c r="I2521" s="13" t="n"/>
      <c r="J2521" s="13" t="n"/>
      <c r="K2521" s="13" t="n"/>
      <c r="L2521" s="13" t="n"/>
      <c r="M2521" s="13" t="n"/>
      <c r="Q2521">
        <f>IF(OR(C2520="",ISTEXT(C2520)),R2521,C2520)</f>
        <v/>
      </c>
      <c r="R2521">
        <f>IF(OR(D2520="",ISTEXT(D2520)),S2521,D2520)</f>
        <v/>
      </c>
      <c r="S2521">
        <f>IF(OR(E2520="",ISTEXT(E2520)),T2521,E2520)</f>
        <v/>
      </c>
      <c r="T2521">
        <f>IF(OR(F2520="",ISTEXT(F2520)),U2521,F2520)</f>
        <v/>
      </c>
      <c r="U2521">
        <f>IF(OR(G2520="",ISTEXT(G2520)),V2521,G2520)</f>
        <v/>
      </c>
      <c r="V2521">
        <f>IF(OR(H2520="",ISTEXT(H2520)),"",H2520)</f>
        <v/>
      </c>
    </row>
    <row r="2522" ht="13.35" customHeight="1" s="162">
      <c r="B2522" s="425" t="inlineStr">
        <is>
          <t>Unit type:</t>
        </is>
      </c>
      <c r="D2522" s="522" t="inlineStr">
        <is>
          <t>EF</t>
        </is>
      </c>
      <c r="E2522" s="414" t="n"/>
      <c r="F2522" s="494" t="inlineStr">
        <is>
          <t>Airflow left to right. Δ = this reading minus the one before it; in. w.g.</t>
        </is>
      </c>
      <c r="P2522">
        <f>IF(B2520="","",B2520)</f>
        <v/>
      </c>
      <c r="Q2522">
        <f>IF(C2520="",P2522,C2520)</f>
        <v/>
      </c>
      <c r="R2522">
        <f>IF(D2520="",Q2522,D2520)</f>
        <v/>
      </c>
      <c r="S2522">
        <f>IF(E2520="",R2522,E2520)</f>
        <v/>
      </c>
      <c r="T2522">
        <f>IF(F2520="",S2522,F2520)</f>
        <v/>
      </c>
      <c r="U2522">
        <f>IF(G2520="",T2522,G2520)</f>
        <v/>
      </c>
      <c r="V2522">
        <f>IF(H2520="",U2522,H2520)</f>
        <v/>
      </c>
    </row>
    <row r="2523" ht="13.35" customHeight="1" s="162">
      <c r="B2523" s="500" t="inlineStr">
        <is>
          <t>Fan inlet</t>
        </is>
      </c>
      <c r="D2523" s="501">
        <f>IF(X2520="","",X2520)</f>
        <v/>
      </c>
      <c r="F2523" s="500" t="inlineStr">
        <is>
          <t>Discharge</t>
        </is>
      </c>
      <c r="I2523" s="501">
        <f>IF(V2522="","",V2522)</f>
        <v/>
      </c>
    </row>
    <row r="2524" ht="13.35" customHeight="1" s="162"/>
    <row r="2525" ht="13.35" customHeight="1" s="162">
      <c r="B2525" s="500" t="inlineStr">
        <is>
          <t>Fan TSP</t>
        </is>
      </c>
      <c r="E2525" s="501">
        <f>IF(OR(X2520="",Y2520=""),"",IF(OR(ISTEXT(X2520),ISTEXT(Y2520)),"",Y2520-X2520))</f>
        <v/>
      </c>
      <c r="F2525" s="500" t="inlineStr">
        <is>
          <t>ESP</t>
        </is>
      </c>
      <c r="I2525" s="501">
        <f>IF(OR(B2520="",V2522=""),"",IF(OR(ISTEXT(B2520),ISTEXT(V2522)),"",V2522-B2520))</f>
        <v/>
      </c>
      <c r="J2525" s="500" t="inlineStr">
        <is>
          <t>Unit ΔP (inlet → fan)</t>
        </is>
      </c>
      <c r="M2525" s="501">
        <f>IF(OR(B2520="",X2520=""),"",IF(OR(ISTEXT(B2520),ISTEXT(X2520)),"",X2520-B2520))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D2544" s="307"/>
      <c r="E2544" s="307"/>
      <c r="F2544" s="307"/>
      <c r="G2544" s="307"/>
      <c r="H2544" s="33" t="n"/>
      <c r="I2544" s="33" t="n"/>
      <c r="J2544" s="33"/>
      <c r="K2544" s="33" t="n"/>
      <c r="L2544" s="33"/>
      <c r="M2544" s="30">
        <f>IF(OR(H2544="",H2544=0),"",IF(L2544="",IF(J2544="","",IF(OR(ISTEXT(J2544),ISTEXT(H2544)),"",J2544/H2544)),IF(OR(ISTEXT(L2544),ISTEXT(H2544)),"",L2544/H2544)))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sheave</t>
        </is>
      </c>
      <c r="J2616" s="400" t="n"/>
      <c r="K2616" s="24">
        <f>IF('{Equipment Data Entry}'!J106="","",'{Equipment Data Entry}'!J106)</f>
        <v/>
      </c>
      <c r="L2616" s="21" t="inlineStr">
        <is>
          <t>Bore</t>
        </is>
      </c>
      <c r="M2616" s="208"/>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pulley</t>
        </is>
      </c>
      <c r="J2617" s="400" t="n"/>
      <c r="K2617" s="24">
        <f>IF('{Equipment Data Entry}'!K106="","",'{Equipment Data Entry}'!K106)</f>
        <v/>
      </c>
      <c r="L2617" s="21" t="inlineStr">
        <is>
          <t>Bore</t>
        </is>
      </c>
      <c r="M2617" s="208"/>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IF(OR(COUNT(E2620:G2620)=0,IF(N(E2621)&gt;0,E2621,N(D2616))=0,IF(N(D2618)&gt;0,D2618,N(E2617))=0),"",IF(N(E2621)&gt;0,E2621,N(D2616))*AVERAGE(E2620:G2620)/IF(N(D2618)&gt;0,D2618,N(E2617)))</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99" t="inlineStr">
        <is>
          <t>Motor HP (nameplate)</t>
        </is>
      </c>
      <c r="C2621" s="400"/>
      <c r="D2621" s="401"/>
      <c r="E2621" s="24"/>
      <c r="F2621" s="24"/>
      <c r="G2621" s="24"/>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90">
        <f>IFERROR(INDEX('{Dropdowns}'!$AI$2:$AO$7,MATCH($D$2626,'{Dropdowns}'!$AH$2:$AH$7,0),1),"")</f>
        <v/>
      </c>
      <c r="C2623" s="490">
        <f>IFERROR(INDEX('{Dropdowns}'!$AI$2:$AO$7,MATCH($D$2626,'{Dropdowns}'!$AH$2:$AH$7,0),2),"")</f>
        <v/>
      </c>
      <c r="D2623" s="490">
        <f>IFERROR(INDEX('{Dropdowns}'!$AI$2:$AO$7,MATCH($D$2626,'{Dropdowns}'!$AH$2:$AH$7,0),3),"")</f>
        <v/>
      </c>
      <c r="E2623" s="490">
        <f>IFERROR(INDEX('{Dropdowns}'!$AI$2:$AO$7,MATCH($D$2626,'{Dropdowns}'!$AH$2:$AH$7,0),4),"")</f>
        <v/>
      </c>
      <c r="F2623" s="490">
        <f>IFERROR(INDEX('{Dropdowns}'!$AI$2:$AO$7,MATCH($D$2626,'{Dropdowns}'!$AH$2:$AH$7,0),5),"")</f>
        <v/>
      </c>
      <c r="G2623" s="490">
        <f>IFERROR(INDEX('{Dropdowns}'!$AI$2:$AO$7,MATCH($D$2626,'{Dropdowns}'!$AH$2:$AH$7,0),6),"")</f>
        <v/>
      </c>
      <c r="H2623" s="490">
        <f>IFERROR(INDEX('{Dropdowns}'!$AI$2:$AO$7,MATCH($D$2626,'{Dropdowns}'!$AH$2:$AH$7,0),7),"")</f>
        <v/>
      </c>
      <c r="I2623" s="246" t="inlineStr">
        <is>
          <t>VSD Frequency</t>
        </is>
      </c>
      <c r="J2623" s="403" t="n"/>
      <c r="K2623" s="65" t="n"/>
      <c r="L2623" s="65" t="n"/>
      <c r="M2623" s="13" t="n"/>
    </row>
    <row r="2624" ht="13.35" customHeight="1" s="162">
      <c r="B2624" s="492"/>
      <c r="C2624" s="492"/>
      <c r="D2624" s="492"/>
      <c r="E2624" s="492"/>
      <c r="F2624" s="492"/>
      <c r="G2624" s="492"/>
      <c r="H2624" s="492"/>
      <c r="I2624" s="14" t="n"/>
      <c r="J2624" s="14" t="n"/>
      <c r="K2624" s="14" t="n"/>
      <c r="L2624" s="38" t="n"/>
      <c r="M2624" s="13" t="n"/>
      <c r="Q2624">
        <f>IF(B2624="","",B2624)</f>
        <v/>
      </c>
      <c r="R2624">
        <f>IF(C2623="—",Q2624,IF(C2624="","",C2624))</f>
        <v/>
      </c>
      <c r="S2624">
        <f>IF(D2623="—",R2624,IF(D2624="","",D2624))</f>
        <v/>
      </c>
      <c r="T2624">
        <f>IF(E2623="—",S2624,IF(E2624="","",E2624))</f>
        <v/>
      </c>
      <c r="U2624">
        <f>IF(F2623="—",T2624,IF(F2624="","",F2624))</f>
        <v/>
      </c>
      <c r="V2624">
        <f>IF(G2623="—",U2624,IF(G2624="","",G2624))</f>
        <v/>
      </c>
      <c r="W2624">
        <f>IFERROR(MATCH("Fan",$C$2623:$H$2623,0),"")</f>
        <v/>
      </c>
      <c r="X2624">
        <f>IF(W2624="","",INDEX(P2626:U2626,W2624))</f>
        <v/>
      </c>
      <c r="Y2624">
        <f>IF(W2624="","",INDEX(Q2625:V2625,W2624))</f>
        <v/>
      </c>
    </row>
    <row r="2625" ht="13.35" customHeight="1" s="162">
      <c r="B2625" s="491" t="inlineStr">
        <is>
          <t>Δ</t>
        </is>
      </c>
      <c r="C2625" s="498">
        <f>IF(OR(C2623="—",C2624="",Q2624=""),"",IF(OR(ISTEXT(C2624),ISTEXT(Q2624)),"","Δ "&amp;TEXT(C2624-Q2624,"0.00")))</f>
        <v/>
      </c>
      <c r="D2625" s="498">
        <f>IF(OR(D2623="—",D2624="",R2624=""),"",IF(OR(ISTEXT(D2624),ISTEXT(R2624)),"","Δ "&amp;TEXT(D2624-R2624,"0.00")))</f>
        <v/>
      </c>
      <c r="E2625" s="498">
        <f>IF(OR(E2623="—",E2624="",S2624=""),"",IF(OR(ISTEXT(E2624),ISTEXT(S2624)),"","Δ "&amp;TEXT(E2624-S2624,"0.00")))</f>
        <v/>
      </c>
      <c r="F2625" s="498">
        <f>IF(OR(F2623="—",F2624="",T2624=""),"",IF(OR(ISTEXT(F2624),ISTEXT(T2624)),"","Δ "&amp;TEXT(F2624-T2624,"0.00")))</f>
        <v/>
      </c>
      <c r="G2625" s="498">
        <f>IF(OR(G2623="—",G2624="",U2624=""),"",IF(OR(ISTEXT(G2624),ISTEXT(U2624)),"","Δ "&amp;TEXT(G2624-U2624,"0.00")))</f>
        <v/>
      </c>
      <c r="H2625" s="498">
        <f>IF(OR(H2623="—",H2624="",V2624=""),"",IF(OR(ISTEXT(H2624),ISTEXT(V2624)),"","Δ "&amp;TEXT(H2624-V2624,"0.00")))</f>
        <v/>
      </c>
      <c r="I2625" s="13" t="n"/>
      <c r="J2625" s="13" t="n"/>
      <c r="K2625" s="13" t="n"/>
      <c r="L2625" s="13" t="n"/>
      <c r="M2625" s="13" t="n"/>
      <c r="Q2625">
        <f>IF(OR(C2624="",ISTEXT(C2624)),R2625,C2624)</f>
        <v/>
      </c>
      <c r="R2625">
        <f>IF(OR(D2624="",ISTEXT(D2624)),S2625,D2624)</f>
        <v/>
      </c>
      <c r="S2625">
        <f>IF(OR(E2624="",ISTEXT(E2624)),T2625,E2624)</f>
        <v/>
      </c>
      <c r="T2625">
        <f>IF(OR(F2624="",ISTEXT(F2624)),U2625,F2624)</f>
        <v/>
      </c>
      <c r="U2625">
        <f>IF(OR(G2624="",ISTEXT(G2624)),V2625,G2624)</f>
        <v/>
      </c>
      <c r="V2625">
        <f>IF(OR(H2624="",ISTEXT(H2624)),"",H2624)</f>
        <v/>
      </c>
    </row>
    <row r="2626" ht="13.35" customHeight="1" s="162">
      <c r="B2626" s="425" t="inlineStr">
        <is>
          <t>Unit type:</t>
        </is>
      </c>
      <c r="D2626" s="522" t="inlineStr">
        <is>
          <t>EF</t>
        </is>
      </c>
      <c r="E2626" s="414" t="n"/>
      <c r="F2626" s="494" t="inlineStr">
        <is>
          <t>Airflow left to right. Δ = this reading minus the one before it; in. w.g.</t>
        </is>
      </c>
      <c r="P2626">
        <f>IF(B2624="","",B2624)</f>
        <v/>
      </c>
      <c r="Q2626">
        <f>IF(C2624="",P2626,C2624)</f>
        <v/>
      </c>
      <c r="R2626">
        <f>IF(D2624="",Q2626,D2624)</f>
        <v/>
      </c>
      <c r="S2626">
        <f>IF(E2624="",R2626,E2624)</f>
        <v/>
      </c>
      <c r="T2626">
        <f>IF(F2624="",S2626,F2624)</f>
        <v/>
      </c>
      <c r="U2626">
        <f>IF(G2624="",T2626,G2624)</f>
        <v/>
      </c>
      <c r="V2626">
        <f>IF(H2624="",U2626,H2624)</f>
        <v/>
      </c>
    </row>
    <row r="2627" ht="13.35" customHeight="1" s="162">
      <c r="B2627" s="500" t="inlineStr">
        <is>
          <t>Fan inlet</t>
        </is>
      </c>
      <c r="D2627" s="501">
        <f>IF(X2624="","",X2624)</f>
        <v/>
      </c>
      <c r="F2627" s="500" t="inlineStr">
        <is>
          <t>Discharge</t>
        </is>
      </c>
      <c r="I2627" s="501">
        <f>IF(V2626="","",V2626)</f>
        <v/>
      </c>
    </row>
    <row r="2628" ht="13.35" customHeight="1" s="162"/>
    <row r="2629" ht="13.35" customHeight="1" s="162">
      <c r="B2629" s="500" t="inlineStr">
        <is>
          <t>Fan TSP</t>
        </is>
      </c>
      <c r="E2629" s="501">
        <f>IF(OR(X2624="",Y2624=""),"",IF(OR(ISTEXT(X2624),ISTEXT(Y2624)),"",Y2624-X2624))</f>
        <v/>
      </c>
      <c r="F2629" s="500" t="inlineStr">
        <is>
          <t>ESP</t>
        </is>
      </c>
      <c r="I2629" s="501">
        <f>IF(OR(B2624="",V2626=""),"",IF(OR(ISTEXT(B2624),ISTEXT(V2626)),"",V2626-B2624))</f>
        <v/>
      </c>
      <c r="J2629" s="500" t="inlineStr">
        <is>
          <t>Unit ΔP (inlet → fan)</t>
        </is>
      </c>
      <c r="M2629" s="501">
        <f>IF(OR(B2624="",X2624=""),"",IF(OR(ISTEXT(B2624),ISTEXT(X2624)),"",X2624-B2624))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D2648" s="307"/>
      <c r="E2648" s="307"/>
      <c r="F2648" s="307"/>
      <c r="G2648" s="307"/>
      <c r="H2648" s="33" t="n"/>
      <c r="I2648" s="33" t="n"/>
      <c r="J2648" s="33"/>
      <c r="K2648" s="33" t="n"/>
      <c r="L2648" s="33"/>
      <c r="M2648" s="30">
        <f>IF(OR(H2648="",H2648=0),"",IF(L2648="",IF(J2648="","",IF(OR(ISTEXT(J2648),ISTEXT(H2648)),"",J2648/H2648)),IF(OR(ISTEXT(L2648),ISTEXT(H2648)),"",L2648/H2648)))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sheave</t>
        </is>
      </c>
      <c r="J2720" s="400" t="n"/>
      <c r="K2720" s="24">
        <f>IF('{Equipment Data Entry}'!J107="","",'{Equipment Data Entry}'!J107)</f>
        <v/>
      </c>
      <c r="L2720" s="21" t="inlineStr">
        <is>
          <t>Bore</t>
        </is>
      </c>
      <c r="M2720" s="208"/>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pulley</t>
        </is>
      </c>
      <c r="J2721" s="400" t="n"/>
      <c r="K2721" s="24">
        <f>IF('{Equipment Data Entry}'!K107="","",'{Equipment Data Entry}'!K107)</f>
        <v/>
      </c>
      <c r="L2721" s="21" t="inlineStr">
        <is>
          <t>Bore</t>
        </is>
      </c>
      <c r="M2721" s="208"/>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IF(OR(COUNT(E2724:G2724)=0,IF(N(E2725)&gt;0,E2725,N(D2720))=0,IF(N(D2722)&gt;0,D2722,N(E2721))=0),"",IF(N(E2725)&gt;0,E2725,N(D2720))*AVERAGE(E2724:G2724)/IF(N(D2722)&gt;0,D2722,N(E2721)))</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99" t="inlineStr">
        <is>
          <t>Motor HP (nameplate)</t>
        </is>
      </c>
      <c r="C2725" s="400"/>
      <c r="D2725" s="401"/>
      <c r="E2725" s="24"/>
      <c r="F2725" s="24"/>
      <c r="G2725" s="24"/>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90">
        <f>IFERROR(INDEX('{Dropdowns}'!$AI$2:$AO$7,MATCH($D$2730,'{Dropdowns}'!$AH$2:$AH$7,0),1),"")</f>
        <v/>
      </c>
      <c r="C2727" s="490">
        <f>IFERROR(INDEX('{Dropdowns}'!$AI$2:$AO$7,MATCH($D$2730,'{Dropdowns}'!$AH$2:$AH$7,0),2),"")</f>
        <v/>
      </c>
      <c r="D2727" s="490">
        <f>IFERROR(INDEX('{Dropdowns}'!$AI$2:$AO$7,MATCH($D$2730,'{Dropdowns}'!$AH$2:$AH$7,0),3),"")</f>
        <v/>
      </c>
      <c r="E2727" s="490">
        <f>IFERROR(INDEX('{Dropdowns}'!$AI$2:$AO$7,MATCH($D$2730,'{Dropdowns}'!$AH$2:$AH$7,0),4),"")</f>
        <v/>
      </c>
      <c r="F2727" s="490">
        <f>IFERROR(INDEX('{Dropdowns}'!$AI$2:$AO$7,MATCH($D$2730,'{Dropdowns}'!$AH$2:$AH$7,0),5),"")</f>
        <v/>
      </c>
      <c r="G2727" s="490">
        <f>IFERROR(INDEX('{Dropdowns}'!$AI$2:$AO$7,MATCH($D$2730,'{Dropdowns}'!$AH$2:$AH$7,0),6),"")</f>
        <v/>
      </c>
      <c r="H2727" s="490">
        <f>IFERROR(INDEX('{Dropdowns}'!$AI$2:$AO$7,MATCH($D$2730,'{Dropdowns}'!$AH$2:$AH$7,0),7),"")</f>
        <v/>
      </c>
      <c r="I2727" s="246" t="inlineStr">
        <is>
          <t>VSD Frequency</t>
        </is>
      </c>
      <c r="J2727" s="403" t="n"/>
      <c r="K2727" s="65" t="n"/>
      <c r="L2727" s="65" t="n"/>
      <c r="M2727" s="13" t="n"/>
    </row>
    <row r="2728" ht="13.35" customHeight="1" s="162">
      <c r="B2728" s="492"/>
      <c r="C2728" s="492"/>
      <c r="D2728" s="492"/>
      <c r="E2728" s="492"/>
      <c r="F2728" s="492"/>
      <c r="G2728" s="492"/>
      <c r="H2728" s="492"/>
      <c r="I2728" s="14" t="n"/>
      <c r="J2728" s="14" t="n"/>
      <c r="K2728" s="14" t="n"/>
      <c r="L2728" s="38" t="n"/>
      <c r="M2728" s="13" t="n"/>
      <c r="Q2728">
        <f>IF(B2728="","",B2728)</f>
        <v/>
      </c>
      <c r="R2728">
        <f>IF(C2727="—",Q2728,IF(C2728="","",C2728))</f>
        <v/>
      </c>
      <c r="S2728">
        <f>IF(D2727="—",R2728,IF(D2728="","",D2728))</f>
        <v/>
      </c>
      <c r="T2728">
        <f>IF(E2727="—",S2728,IF(E2728="","",E2728))</f>
        <v/>
      </c>
      <c r="U2728">
        <f>IF(F2727="—",T2728,IF(F2728="","",F2728))</f>
        <v/>
      </c>
      <c r="V2728">
        <f>IF(G2727="—",U2728,IF(G2728="","",G2728))</f>
        <v/>
      </c>
      <c r="W2728">
        <f>IFERROR(MATCH("Fan",$C$2727:$H$2727,0),"")</f>
        <v/>
      </c>
      <c r="X2728">
        <f>IF(W2728="","",INDEX(P2730:U2730,W2728))</f>
        <v/>
      </c>
      <c r="Y2728">
        <f>IF(W2728="","",INDEX(Q2729:V2729,W2728))</f>
        <v/>
      </c>
    </row>
    <row r="2729" ht="13.35" customHeight="1" s="162">
      <c r="B2729" s="491" t="inlineStr">
        <is>
          <t>Δ</t>
        </is>
      </c>
      <c r="C2729" s="498">
        <f>IF(OR(C2727="—",C2728="",Q2728=""),"",IF(OR(ISTEXT(C2728),ISTEXT(Q2728)),"","Δ "&amp;TEXT(C2728-Q2728,"0.00")))</f>
        <v/>
      </c>
      <c r="D2729" s="498">
        <f>IF(OR(D2727="—",D2728="",R2728=""),"",IF(OR(ISTEXT(D2728),ISTEXT(R2728)),"","Δ "&amp;TEXT(D2728-R2728,"0.00")))</f>
        <v/>
      </c>
      <c r="E2729" s="498">
        <f>IF(OR(E2727="—",E2728="",S2728=""),"",IF(OR(ISTEXT(E2728),ISTEXT(S2728)),"","Δ "&amp;TEXT(E2728-S2728,"0.00")))</f>
        <v/>
      </c>
      <c r="F2729" s="498">
        <f>IF(OR(F2727="—",F2728="",T2728=""),"",IF(OR(ISTEXT(F2728),ISTEXT(T2728)),"","Δ "&amp;TEXT(F2728-T2728,"0.00")))</f>
        <v/>
      </c>
      <c r="G2729" s="498">
        <f>IF(OR(G2727="—",G2728="",U2728=""),"",IF(OR(ISTEXT(G2728),ISTEXT(U2728)),"","Δ "&amp;TEXT(G2728-U2728,"0.00")))</f>
        <v/>
      </c>
      <c r="H2729" s="498">
        <f>IF(OR(H2727="—",H2728="",V2728=""),"",IF(OR(ISTEXT(H2728),ISTEXT(V2728)),"","Δ "&amp;TEXT(H2728-V2728,"0.00")))</f>
        <v/>
      </c>
      <c r="I2729" s="13" t="n"/>
      <c r="J2729" s="13" t="n"/>
      <c r="K2729" s="13" t="n"/>
      <c r="L2729" s="13" t="n"/>
      <c r="M2729" s="13" t="n"/>
      <c r="Q2729">
        <f>IF(OR(C2728="",ISTEXT(C2728)),R2729,C2728)</f>
        <v/>
      </c>
      <c r="R2729">
        <f>IF(OR(D2728="",ISTEXT(D2728)),S2729,D2728)</f>
        <v/>
      </c>
      <c r="S2729">
        <f>IF(OR(E2728="",ISTEXT(E2728)),T2729,E2728)</f>
        <v/>
      </c>
      <c r="T2729">
        <f>IF(OR(F2728="",ISTEXT(F2728)),U2729,F2728)</f>
        <v/>
      </c>
      <c r="U2729">
        <f>IF(OR(G2728="",ISTEXT(G2728)),V2729,G2728)</f>
        <v/>
      </c>
      <c r="V2729">
        <f>IF(OR(H2728="",ISTEXT(H2728)),"",H2728)</f>
        <v/>
      </c>
    </row>
    <row r="2730" ht="13.35" customHeight="1" s="162">
      <c r="B2730" s="425" t="inlineStr">
        <is>
          <t>Unit type:</t>
        </is>
      </c>
      <c r="D2730" s="522" t="inlineStr">
        <is>
          <t>EF</t>
        </is>
      </c>
      <c r="E2730" s="414" t="n"/>
      <c r="F2730" s="494" t="inlineStr">
        <is>
          <t>Airflow left to right. Δ = this reading minus the one before it; in. w.g.</t>
        </is>
      </c>
      <c r="P2730">
        <f>IF(B2728="","",B2728)</f>
        <v/>
      </c>
      <c r="Q2730">
        <f>IF(C2728="",P2730,C2728)</f>
        <v/>
      </c>
      <c r="R2730">
        <f>IF(D2728="",Q2730,D2728)</f>
        <v/>
      </c>
      <c r="S2730">
        <f>IF(E2728="",R2730,E2728)</f>
        <v/>
      </c>
      <c r="T2730">
        <f>IF(F2728="",S2730,F2728)</f>
        <v/>
      </c>
      <c r="U2730">
        <f>IF(G2728="",T2730,G2728)</f>
        <v/>
      </c>
      <c r="V2730">
        <f>IF(H2728="",U2730,H2728)</f>
        <v/>
      </c>
    </row>
    <row r="2731" ht="13.35" customHeight="1" s="162">
      <c r="B2731" s="500" t="inlineStr">
        <is>
          <t>Fan inlet</t>
        </is>
      </c>
      <c r="D2731" s="501">
        <f>IF(X2728="","",X2728)</f>
        <v/>
      </c>
      <c r="F2731" s="500" t="inlineStr">
        <is>
          <t>Discharge</t>
        </is>
      </c>
      <c r="I2731" s="501">
        <f>IF(V2730="","",V2730)</f>
        <v/>
      </c>
    </row>
    <row r="2732" ht="13.35" customHeight="1" s="162"/>
    <row r="2733" ht="13.35" customHeight="1" s="162">
      <c r="B2733" s="500" t="inlineStr">
        <is>
          <t>Fan TSP</t>
        </is>
      </c>
      <c r="E2733" s="501">
        <f>IF(OR(X2728="",Y2728=""),"",IF(OR(ISTEXT(X2728),ISTEXT(Y2728)),"",Y2728-X2728))</f>
        <v/>
      </c>
      <c r="F2733" s="500" t="inlineStr">
        <is>
          <t>ESP</t>
        </is>
      </c>
      <c r="I2733" s="501">
        <f>IF(OR(B2728="",V2730=""),"",IF(OR(ISTEXT(B2728),ISTEXT(V2730)),"",V2730-B2728))</f>
        <v/>
      </c>
      <c r="J2733" s="500" t="inlineStr">
        <is>
          <t>Unit ΔP (inlet → fan)</t>
        </is>
      </c>
      <c r="M2733" s="501">
        <f>IF(OR(B2728="",X2728=""),"",IF(OR(ISTEXT(B2728),ISTEXT(X2728)),"",X2728-B2728))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D2752" s="307"/>
      <c r="E2752" s="307"/>
      <c r="F2752" s="307"/>
      <c r="G2752" s="307"/>
      <c r="H2752" s="33" t="n"/>
      <c r="I2752" s="33" t="n"/>
      <c r="J2752" s="33"/>
      <c r="K2752" s="33" t="n"/>
      <c r="L2752" s="33"/>
      <c r="M2752" s="30">
        <f>IF(OR(H2752="",H2752=0),"",IF(L2752="",IF(J2752="","",IF(OR(ISTEXT(J2752),ISTEXT(H2752)),"",J2752/H2752)),IF(OR(ISTEXT(L2752),ISTEXT(H2752)),"",L2752/H2752)))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sheave</t>
        </is>
      </c>
      <c r="J2824" s="400" t="n"/>
      <c r="K2824" s="24">
        <f>IF('{Equipment Data Entry}'!J108="","",'{Equipment Data Entry}'!J108)</f>
        <v/>
      </c>
      <c r="L2824" s="21" t="inlineStr">
        <is>
          <t>Bore</t>
        </is>
      </c>
      <c r="M2824" s="208"/>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pulley</t>
        </is>
      </c>
      <c r="J2825" s="400" t="n"/>
      <c r="K2825" s="24">
        <f>IF('{Equipment Data Entry}'!K108="","",'{Equipment Data Entry}'!K108)</f>
        <v/>
      </c>
      <c r="L2825" s="21" t="inlineStr">
        <is>
          <t>Bore</t>
        </is>
      </c>
      <c r="M2825" s="208"/>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IF(OR(COUNT(E2828:G2828)=0,IF(N(E2829)&gt;0,E2829,N(D2824))=0,IF(N(D2826)&gt;0,D2826,N(E2825))=0),"",IF(N(E2829)&gt;0,E2829,N(D2824))*AVERAGE(E2828:G2828)/IF(N(D2826)&gt;0,D2826,N(E2825)))</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99" t="inlineStr">
        <is>
          <t>Motor HP (nameplate)</t>
        </is>
      </c>
      <c r="C2829" s="400"/>
      <c r="D2829" s="401"/>
      <c r="E2829" s="24"/>
      <c r="F2829" s="24"/>
      <c r="G2829" s="24"/>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90">
        <f>IFERROR(INDEX('{Dropdowns}'!$AI$2:$AO$7,MATCH($D$2834,'{Dropdowns}'!$AH$2:$AH$7,0),1),"")</f>
        <v/>
      </c>
      <c r="C2831" s="490">
        <f>IFERROR(INDEX('{Dropdowns}'!$AI$2:$AO$7,MATCH($D$2834,'{Dropdowns}'!$AH$2:$AH$7,0),2),"")</f>
        <v/>
      </c>
      <c r="D2831" s="490">
        <f>IFERROR(INDEX('{Dropdowns}'!$AI$2:$AO$7,MATCH($D$2834,'{Dropdowns}'!$AH$2:$AH$7,0),3),"")</f>
        <v/>
      </c>
      <c r="E2831" s="490">
        <f>IFERROR(INDEX('{Dropdowns}'!$AI$2:$AO$7,MATCH($D$2834,'{Dropdowns}'!$AH$2:$AH$7,0),4),"")</f>
        <v/>
      </c>
      <c r="F2831" s="490">
        <f>IFERROR(INDEX('{Dropdowns}'!$AI$2:$AO$7,MATCH($D$2834,'{Dropdowns}'!$AH$2:$AH$7,0),5),"")</f>
        <v/>
      </c>
      <c r="G2831" s="490">
        <f>IFERROR(INDEX('{Dropdowns}'!$AI$2:$AO$7,MATCH($D$2834,'{Dropdowns}'!$AH$2:$AH$7,0),6),"")</f>
        <v/>
      </c>
      <c r="H2831" s="490">
        <f>IFERROR(INDEX('{Dropdowns}'!$AI$2:$AO$7,MATCH($D$2834,'{Dropdowns}'!$AH$2:$AH$7,0),7),"")</f>
        <v/>
      </c>
      <c r="I2831" s="246" t="inlineStr">
        <is>
          <t>VSD Frequency</t>
        </is>
      </c>
      <c r="J2831" s="403" t="n"/>
      <c r="K2831" s="65" t="n"/>
      <c r="L2831" s="65" t="n"/>
      <c r="M2831" s="13" t="n"/>
    </row>
    <row r="2832" ht="13.35" customHeight="1" s="162">
      <c r="B2832" s="492"/>
      <c r="C2832" s="492"/>
      <c r="D2832" s="492"/>
      <c r="E2832" s="492"/>
      <c r="F2832" s="492"/>
      <c r="G2832" s="492"/>
      <c r="H2832" s="492"/>
      <c r="I2832" s="14" t="n"/>
      <c r="J2832" s="14" t="n"/>
      <c r="K2832" s="14" t="n"/>
      <c r="L2832" s="38" t="n"/>
      <c r="M2832" s="13" t="n"/>
      <c r="Q2832">
        <f>IF(B2832="","",B2832)</f>
        <v/>
      </c>
      <c r="R2832">
        <f>IF(C2831="—",Q2832,IF(C2832="","",C2832))</f>
        <v/>
      </c>
      <c r="S2832">
        <f>IF(D2831="—",R2832,IF(D2832="","",D2832))</f>
        <v/>
      </c>
      <c r="T2832">
        <f>IF(E2831="—",S2832,IF(E2832="","",E2832))</f>
        <v/>
      </c>
      <c r="U2832">
        <f>IF(F2831="—",T2832,IF(F2832="","",F2832))</f>
        <v/>
      </c>
      <c r="V2832">
        <f>IF(G2831="—",U2832,IF(G2832="","",G2832))</f>
        <v/>
      </c>
      <c r="W2832">
        <f>IFERROR(MATCH("Fan",$C$2831:$H$2831,0),"")</f>
        <v/>
      </c>
      <c r="X2832">
        <f>IF(W2832="","",INDEX(P2834:U2834,W2832))</f>
        <v/>
      </c>
      <c r="Y2832">
        <f>IF(W2832="","",INDEX(Q2833:V2833,W2832))</f>
        <v/>
      </c>
    </row>
    <row r="2833" ht="13.35" customHeight="1" s="162">
      <c r="B2833" s="491" t="inlineStr">
        <is>
          <t>Δ</t>
        </is>
      </c>
      <c r="C2833" s="498">
        <f>IF(OR(C2831="—",C2832="",Q2832=""),"",IF(OR(ISTEXT(C2832),ISTEXT(Q2832)),"","Δ "&amp;TEXT(C2832-Q2832,"0.00")))</f>
        <v/>
      </c>
      <c r="D2833" s="498">
        <f>IF(OR(D2831="—",D2832="",R2832=""),"",IF(OR(ISTEXT(D2832),ISTEXT(R2832)),"","Δ "&amp;TEXT(D2832-R2832,"0.00")))</f>
        <v/>
      </c>
      <c r="E2833" s="498">
        <f>IF(OR(E2831="—",E2832="",S2832=""),"",IF(OR(ISTEXT(E2832),ISTEXT(S2832)),"","Δ "&amp;TEXT(E2832-S2832,"0.00")))</f>
        <v/>
      </c>
      <c r="F2833" s="498">
        <f>IF(OR(F2831="—",F2832="",T2832=""),"",IF(OR(ISTEXT(F2832),ISTEXT(T2832)),"","Δ "&amp;TEXT(F2832-T2832,"0.00")))</f>
        <v/>
      </c>
      <c r="G2833" s="498">
        <f>IF(OR(G2831="—",G2832="",U2832=""),"",IF(OR(ISTEXT(G2832),ISTEXT(U2832)),"","Δ "&amp;TEXT(G2832-U2832,"0.00")))</f>
        <v/>
      </c>
      <c r="H2833" s="498">
        <f>IF(OR(H2831="—",H2832="",V2832=""),"",IF(OR(ISTEXT(H2832),ISTEXT(V2832)),"","Δ "&amp;TEXT(H2832-V2832,"0.00")))</f>
        <v/>
      </c>
      <c r="I2833" s="13" t="n"/>
      <c r="J2833" s="13" t="n"/>
      <c r="K2833" s="13" t="n"/>
      <c r="L2833" s="13" t="n"/>
      <c r="M2833" s="13" t="n"/>
      <c r="Q2833">
        <f>IF(OR(C2832="",ISTEXT(C2832)),R2833,C2832)</f>
        <v/>
      </c>
      <c r="R2833">
        <f>IF(OR(D2832="",ISTEXT(D2832)),S2833,D2832)</f>
        <v/>
      </c>
      <c r="S2833">
        <f>IF(OR(E2832="",ISTEXT(E2832)),T2833,E2832)</f>
        <v/>
      </c>
      <c r="T2833">
        <f>IF(OR(F2832="",ISTEXT(F2832)),U2833,F2832)</f>
        <v/>
      </c>
      <c r="U2833">
        <f>IF(OR(G2832="",ISTEXT(G2832)),V2833,G2832)</f>
        <v/>
      </c>
      <c r="V2833">
        <f>IF(OR(H2832="",ISTEXT(H2832)),"",H2832)</f>
        <v/>
      </c>
    </row>
    <row r="2834" ht="13.35" customHeight="1" s="162">
      <c r="B2834" s="425" t="inlineStr">
        <is>
          <t>Unit type:</t>
        </is>
      </c>
      <c r="D2834" s="522" t="inlineStr">
        <is>
          <t>EF</t>
        </is>
      </c>
      <c r="E2834" s="414" t="n"/>
      <c r="F2834" s="494" t="inlineStr">
        <is>
          <t>Airflow left to right. Δ = this reading minus the one before it; in. w.g.</t>
        </is>
      </c>
      <c r="P2834">
        <f>IF(B2832="","",B2832)</f>
        <v/>
      </c>
      <c r="Q2834">
        <f>IF(C2832="",P2834,C2832)</f>
        <v/>
      </c>
      <c r="R2834">
        <f>IF(D2832="",Q2834,D2832)</f>
        <v/>
      </c>
      <c r="S2834">
        <f>IF(E2832="",R2834,E2832)</f>
        <v/>
      </c>
      <c r="T2834">
        <f>IF(F2832="",S2834,F2832)</f>
        <v/>
      </c>
      <c r="U2834">
        <f>IF(G2832="",T2834,G2832)</f>
        <v/>
      </c>
      <c r="V2834">
        <f>IF(H2832="",U2834,H2832)</f>
        <v/>
      </c>
    </row>
    <row r="2835" ht="13.35" customHeight="1" s="162">
      <c r="B2835" s="500" t="inlineStr">
        <is>
          <t>Fan inlet</t>
        </is>
      </c>
      <c r="D2835" s="501">
        <f>IF(X2832="","",X2832)</f>
        <v/>
      </c>
      <c r="F2835" s="500" t="inlineStr">
        <is>
          <t>Discharge</t>
        </is>
      </c>
      <c r="I2835" s="501">
        <f>IF(V2834="","",V2834)</f>
        <v/>
      </c>
    </row>
    <row r="2836" ht="13.35" customHeight="1" s="162"/>
    <row r="2837" ht="13.35" customHeight="1" s="162">
      <c r="B2837" s="500" t="inlineStr">
        <is>
          <t>Fan TSP</t>
        </is>
      </c>
      <c r="E2837" s="501">
        <f>IF(OR(X2832="",Y2832=""),"",IF(OR(ISTEXT(X2832),ISTEXT(Y2832)),"",Y2832-X2832))</f>
        <v/>
      </c>
      <c r="F2837" s="500" t="inlineStr">
        <is>
          <t>ESP</t>
        </is>
      </c>
      <c r="I2837" s="501">
        <f>IF(OR(B2832="",V2834=""),"",IF(OR(ISTEXT(B2832),ISTEXT(V2834)),"",V2834-B2832))</f>
        <v/>
      </c>
      <c r="J2837" s="500" t="inlineStr">
        <is>
          <t>Unit ΔP (inlet → fan)</t>
        </is>
      </c>
      <c r="M2837" s="501">
        <f>IF(OR(B2832="",X2832=""),"",IF(OR(ISTEXT(B2832),ISTEXT(X2832)),"",X2832-B2832))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D2856" s="307"/>
      <c r="E2856" s="307"/>
      <c r="F2856" s="307"/>
      <c r="G2856" s="307"/>
      <c r="H2856" s="33" t="n"/>
      <c r="I2856" s="33" t="n"/>
      <c r="J2856" s="33"/>
      <c r="K2856" s="33" t="n"/>
      <c r="L2856" s="33"/>
      <c r="M2856" s="30">
        <f>IF(OR(H2856="",H2856=0),"",IF(L2856="",IF(J2856="","",IF(OR(ISTEXT(J2856),ISTEXT(H2856)),"",J2856/H2856)),IF(OR(ISTEXT(L2856),ISTEXT(H2856)),"",L2856/H2856)))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sheave</t>
        </is>
      </c>
      <c r="J2928" s="400" t="n"/>
      <c r="K2928" s="24">
        <f>IF('{Equipment Data Entry}'!J109="","",'{Equipment Data Entry}'!J109)</f>
        <v/>
      </c>
      <c r="L2928" s="21" t="inlineStr">
        <is>
          <t>Bore</t>
        </is>
      </c>
      <c r="M2928" s="208"/>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pulley</t>
        </is>
      </c>
      <c r="J2929" s="400" t="n"/>
      <c r="K2929" s="24">
        <f>IF('{Equipment Data Entry}'!K109="","",'{Equipment Data Entry}'!K109)</f>
        <v/>
      </c>
      <c r="L2929" s="21" t="inlineStr">
        <is>
          <t>Bore</t>
        </is>
      </c>
      <c r="M2929" s="208"/>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IF(OR(COUNT(E2932:G2932)=0,IF(N(E2933)&gt;0,E2933,N(D2928))=0,IF(N(D2930)&gt;0,D2930,N(E2929))=0),"",IF(N(E2933)&gt;0,E2933,N(D2928))*AVERAGE(E2932:G2932)/IF(N(D2930)&gt;0,D2930,N(E2929)))</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99" t="inlineStr">
        <is>
          <t>Motor HP (nameplate)</t>
        </is>
      </c>
      <c r="C2933" s="400"/>
      <c r="D2933" s="401"/>
      <c r="E2933" s="24"/>
      <c r="F2933" s="24"/>
      <c r="G2933" s="24"/>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90">
        <f>IFERROR(INDEX('{Dropdowns}'!$AI$2:$AO$7,MATCH($D$2938,'{Dropdowns}'!$AH$2:$AH$7,0),1),"")</f>
        <v/>
      </c>
      <c r="C2935" s="490">
        <f>IFERROR(INDEX('{Dropdowns}'!$AI$2:$AO$7,MATCH($D$2938,'{Dropdowns}'!$AH$2:$AH$7,0),2),"")</f>
        <v/>
      </c>
      <c r="D2935" s="490">
        <f>IFERROR(INDEX('{Dropdowns}'!$AI$2:$AO$7,MATCH($D$2938,'{Dropdowns}'!$AH$2:$AH$7,0),3),"")</f>
        <v/>
      </c>
      <c r="E2935" s="490">
        <f>IFERROR(INDEX('{Dropdowns}'!$AI$2:$AO$7,MATCH($D$2938,'{Dropdowns}'!$AH$2:$AH$7,0),4),"")</f>
        <v/>
      </c>
      <c r="F2935" s="490">
        <f>IFERROR(INDEX('{Dropdowns}'!$AI$2:$AO$7,MATCH($D$2938,'{Dropdowns}'!$AH$2:$AH$7,0),5),"")</f>
        <v/>
      </c>
      <c r="G2935" s="490">
        <f>IFERROR(INDEX('{Dropdowns}'!$AI$2:$AO$7,MATCH($D$2938,'{Dropdowns}'!$AH$2:$AH$7,0),6),"")</f>
        <v/>
      </c>
      <c r="H2935" s="490">
        <f>IFERROR(INDEX('{Dropdowns}'!$AI$2:$AO$7,MATCH($D$2938,'{Dropdowns}'!$AH$2:$AH$7,0),7),"")</f>
        <v/>
      </c>
      <c r="I2935" s="246" t="inlineStr">
        <is>
          <t>VSD Frequency</t>
        </is>
      </c>
      <c r="J2935" s="403" t="n"/>
      <c r="K2935" s="65" t="n"/>
      <c r="L2935" s="65" t="n"/>
      <c r="M2935" s="13" t="n"/>
    </row>
    <row r="2936" ht="13.35" customHeight="1" s="162">
      <c r="B2936" s="492"/>
      <c r="C2936" s="492"/>
      <c r="D2936" s="492"/>
      <c r="E2936" s="492"/>
      <c r="F2936" s="492"/>
      <c r="G2936" s="492"/>
      <c r="H2936" s="492"/>
      <c r="I2936" s="14" t="n"/>
      <c r="J2936" s="14" t="n"/>
      <c r="K2936" s="14" t="n"/>
      <c r="L2936" s="38" t="n"/>
      <c r="M2936" s="13" t="n"/>
      <c r="Q2936">
        <f>IF(B2936="","",B2936)</f>
        <v/>
      </c>
      <c r="R2936">
        <f>IF(C2935="—",Q2936,IF(C2936="","",C2936))</f>
        <v/>
      </c>
      <c r="S2936">
        <f>IF(D2935="—",R2936,IF(D2936="","",D2936))</f>
        <v/>
      </c>
      <c r="T2936">
        <f>IF(E2935="—",S2936,IF(E2936="","",E2936))</f>
        <v/>
      </c>
      <c r="U2936">
        <f>IF(F2935="—",T2936,IF(F2936="","",F2936))</f>
        <v/>
      </c>
      <c r="V2936">
        <f>IF(G2935="—",U2936,IF(G2936="","",G2936))</f>
        <v/>
      </c>
      <c r="W2936">
        <f>IFERROR(MATCH("Fan",$C$2935:$H$2935,0),"")</f>
        <v/>
      </c>
      <c r="X2936">
        <f>IF(W2936="","",INDEX(P2938:U2938,W2936))</f>
        <v/>
      </c>
      <c r="Y2936">
        <f>IF(W2936="","",INDEX(Q2937:V2937,W2936))</f>
        <v/>
      </c>
    </row>
    <row r="2937" ht="13.35" customHeight="1" s="162">
      <c r="B2937" s="491" t="inlineStr">
        <is>
          <t>Δ</t>
        </is>
      </c>
      <c r="C2937" s="498">
        <f>IF(OR(C2935="—",C2936="",Q2936=""),"",IF(OR(ISTEXT(C2936),ISTEXT(Q2936)),"","Δ "&amp;TEXT(C2936-Q2936,"0.00")))</f>
        <v/>
      </c>
      <c r="D2937" s="498">
        <f>IF(OR(D2935="—",D2936="",R2936=""),"",IF(OR(ISTEXT(D2936),ISTEXT(R2936)),"","Δ "&amp;TEXT(D2936-R2936,"0.00")))</f>
        <v/>
      </c>
      <c r="E2937" s="498">
        <f>IF(OR(E2935="—",E2936="",S2936=""),"",IF(OR(ISTEXT(E2936),ISTEXT(S2936)),"","Δ "&amp;TEXT(E2936-S2936,"0.00")))</f>
        <v/>
      </c>
      <c r="F2937" s="498">
        <f>IF(OR(F2935="—",F2936="",T2936=""),"",IF(OR(ISTEXT(F2936),ISTEXT(T2936)),"","Δ "&amp;TEXT(F2936-T2936,"0.00")))</f>
        <v/>
      </c>
      <c r="G2937" s="498">
        <f>IF(OR(G2935="—",G2936="",U2936=""),"",IF(OR(ISTEXT(G2936),ISTEXT(U2936)),"","Δ "&amp;TEXT(G2936-U2936,"0.00")))</f>
        <v/>
      </c>
      <c r="H2937" s="498">
        <f>IF(OR(H2935="—",H2936="",V2936=""),"",IF(OR(ISTEXT(H2936),ISTEXT(V2936)),"","Δ "&amp;TEXT(H2936-V2936,"0.00")))</f>
        <v/>
      </c>
      <c r="I2937" s="13" t="n"/>
      <c r="J2937" s="13" t="n"/>
      <c r="K2937" s="13" t="n"/>
      <c r="L2937" s="13" t="n"/>
      <c r="M2937" s="13" t="n"/>
      <c r="Q2937">
        <f>IF(OR(C2936="",ISTEXT(C2936)),R2937,C2936)</f>
        <v/>
      </c>
      <c r="R2937">
        <f>IF(OR(D2936="",ISTEXT(D2936)),S2937,D2936)</f>
        <v/>
      </c>
      <c r="S2937">
        <f>IF(OR(E2936="",ISTEXT(E2936)),T2937,E2936)</f>
        <v/>
      </c>
      <c r="T2937">
        <f>IF(OR(F2936="",ISTEXT(F2936)),U2937,F2936)</f>
        <v/>
      </c>
      <c r="U2937">
        <f>IF(OR(G2936="",ISTEXT(G2936)),V2937,G2936)</f>
        <v/>
      </c>
      <c r="V2937">
        <f>IF(OR(H2936="",ISTEXT(H2936)),"",H2936)</f>
        <v/>
      </c>
    </row>
    <row r="2938" ht="13.35" customHeight="1" s="162">
      <c r="B2938" s="425" t="inlineStr">
        <is>
          <t>Unit type:</t>
        </is>
      </c>
      <c r="D2938" s="522" t="inlineStr">
        <is>
          <t>EF</t>
        </is>
      </c>
      <c r="E2938" s="414" t="n"/>
      <c r="F2938" s="494" t="inlineStr">
        <is>
          <t>Airflow left to right. Δ = this reading minus the one before it; in. w.g.</t>
        </is>
      </c>
      <c r="P2938">
        <f>IF(B2936="","",B2936)</f>
        <v/>
      </c>
      <c r="Q2938">
        <f>IF(C2936="",P2938,C2936)</f>
        <v/>
      </c>
      <c r="R2938">
        <f>IF(D2936="",Q2938,D2936)</f>
        <v/>
      </c>
      <c r="S2938">
        <f>IF(E2936="",R2938,E2936)</f>
        <v/>
      </c>
      <c r="T2938">
        <f>IF(F2936="",S2938,F2936)</f>
        <v/>
      </c>
      <c r="U2938">
        <f>IF(G2936="",T2938,G2936)</f>
        <v/>
      </c>
      <c r="V2938">
        <f>IF(H2936="",U2938,H2936)</f>
        <v/>
      </c>
    </row>
    <row r="2939" ht="13.35" customHeight="1" s="162">
      <c r="B2939" s="500" t="inlineStr">
        <is>
          <t>Fan inlet</t>
        </is>
      </c>
      <c r="D2939" s="501">
        <f>IF(X2936="","",X2936)</f>
        <v/>
      </c>
      <c r="F2939" s="500" t="inlineStr">
        <is>
          <t>Discharge</t>
        </is>
      </c>
      <c r="I2939" s="501">
        <f>IF(V2938="","",V2938)</f>
        <v/>
      </c>
    </row>
    <row r="2940" ht="13.35" customHeight="1" s="162"/>
    <row r="2941" ht="13.35" customHeight="1" s="162">
      <c r="B2941" s="500" t="inlineStr">
        <is>
          <t>Fan TSP</t>
        </is>
      </c>
      <c r="E2941" s="501">
        <f>IF(OR(X2936="",Y2936=""),"",IF(OR(ISTEXT(X2936),ISTEXT(Y2936)),"",Y2936-X2936))</f>
        <v/>
      </c>
      <c r="F2941" s="500" t="inlineStr">
        <is>
          <t>ESP</t>
        </is>
      </c>
      <c r="I2941" s="501">
        <f>IF(OR(B2936="",V2938=""),"",IF(OR(ISTEXT(B2936),ISTEXT(V2938)),"",V2938-B2936))</f>
        <v/>
      </c>
      <c r="J2941" s="500" t="inlineStr">
        <is>
          <t>Unit ΔP (inlet → fan)</t>
        </is>
      </c>
      <c r="M2941" s="501">
        <f>IF(OR(B2936="",X2936=""),"",IF(OR(ISTEXT(B2936),ISTEXT(X2936)),"",X2936-B2936))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D2960" s="307"/>
      <c r="E2960" s="307"/>
      <c r="F2960" s="307"/>
      <c r="G2960" s="307"/>
      <c r="H2960" s="33" t="n"/>
      <c r="I2960" s="33" t="n"/>
      <c r="J2960" s="33"/>
      <c r="K2960" s="33" t="n"/>
      <c r="L2960" s="33"/>
      <c r="M2960" s="30">
        <f>IF(OR(H2960="",H2960=0),"",IF(L2960="",IF(J2960="","",IF(OR(ISTEXT(J2960),ISTEXT(H2960)),"",J2960/H2960)),IF(OR(ISTEXT(L2960),ISTEXT(H2960)),"",L2960/H2960)))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sheave</t>
        </is>
      </c>
      <c r="J3032" s="400" t="n"/>
      <c r="K3032" s="24">
        <f>IF('{Equipment Data Entry}'!J110="","",'{Equipment Data Entry}'!J110)</f>
        <v/>
      </c>
      <c r="L3032" s="21" t="inlineStr">
        <is>
          <t>Bore</t>
        </is>
      </c>
      <c r="M3032" s="208"/>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pulley</t>
        </is>
      </c>
      <c r="J3033" s="400" t="n"/>
      <c r="K3033" s="24">
        <f>IF('{Equipment Data Entry}'!K110="","",'{Equipment Data Entry}'!K110)</f>
        <v/>
      </c>
      <c r="L3033" s="21" t="inlineStr">
        <is>
          <t>Bore</t>
        </is>
      </c>
      <c r="M3033" s="208"/>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IF(OR(COUNT(E3036:G3036)=0,IF(N(E3037)&gt;0,E3037,N(D3032))=0,IF(N(D3034)&gt;0,D3034,N(E3033))=0),"",IF(N(E3037)&gt;0,E3037,N(D3032))*AVERAGE(E3036:G3036)/IF(N(D3034)&gt;0,D3034,N(E3033)))</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99" t="inlineStr">
        <is>
          <t>Motor HP (nameplate)</t>
        </is>
      </c>
      <c r="C3037" s="400"/>
      <c r="D3037" s="401"/>
      <c r="E3037" s="24"/>
      <c r="F3037" s="24"/>
      <c r="G3037" s="24"/>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90">
        <f>IFERROR(INDEX('{Dropdowns}'!$AI$2:$AO$7,MATCH($D$3042,'{Dropdowns}'!$AH$2:$AH$7,0),1),"")</f>
        <v/>
      </c>
      <c r="C3039" s="490">
        <f>IFERROR(INDEX('{Dropdowns}'!$AI$2:$AO$7,MATCH($D$3042,'{Dropdowns}'!$AH$2:$AH$7,0),2),"")</f>
        <v/>
      </c>
      <c r="D3039" s="490">
        <f>IFERROR(INDEX('{Dropdowns}'!$AI$2:$AO$7,MATCH($D$3042,'{Dropdowns}'!$AH$2:$AH$7,0),3),"")</f>
        <v/>
      </c>
      <c r="E3039" s="490">
        <f>IFERROR(INDEX('{Dropdowns}'!$AI$2:$AO$7,MATCH($D$3042,'{Dropdowns}'!$AH$2:$AH$7,0),4),"")</f>
        <v/>
      </c>
      <c r="F3039" s="490">
        <f>IFERROR(INDEX('{Dropdowns}'!$AI$2:$AO$7,MATCH($D$3042,'{Dropdowns}'!$AH$2:$AH$7,0),5),"")</f>
        <v/>
      </c>
      <c r="G3039" s="490">
        <f>IFERROR(INDEX('{Dropdowns}'!$AI$2:$AO$7,MATCH($D$3042,'{Dropdowns}'!$AH$2:$AH$7,0),6),"")</f>
        <v/>
      </c>
      <c r="H3039" s="490">
        <f>IFERROR(INDEX('{Dropdowns}'!$AI$2:$AO$7,MATCH($D$3042,'{Dropdowns}'!$AH$2:$AH$7,0),7),"")</f>
        <v/>
      </c>
      <c r="I3039" s="246" t="inlineStr">
        <is>
          <t>VSD Frequency</t>
        </is>
      </c>
      <c r="J3039" s="403" t="n"/>
      <c r="K3039" s="65" t="n"/>
      <c r="L3039" s="65" t="n"/>
      <c r="M3039" s="13" t="n"/>
    </row>
    <row r="3040" ht="13.35" customHeight="1" s="162">
      <c r="B3040" s="492"/>
      <c r="C3040" s="492"/>
      <c r="D3040" s="492"/>
      <c r="E3040" s="492"/>
      <c r="F3040" s="492"/>
      <c r="G3040" s="492"/>
      <c r="H3040" s="492"/>
      <c r="I3040" s="14" t="n"/>
      <c r="J3040" s="14" t="n"/>
      <c r="K3040" s="14" t="n"/>
      <c r="L3040" s="38" t="n"/>
      <c r="M3040" s="13" t="n"/>
      <c r="Q3040">
        <f>IF(B3040="","",B3040)</f>
        <v/>
      </c>
      <c r="R3040">
        <f>IF(C3039="—",Q3040,IF(C3040="","",C3040))</f>
        <v/>
      </c>
      <c r="S3040">
        <f>IF(D3039="—",R3040,IF(D3040="","",D3040))</f>
        <v/>
      </c>
      <c r="T3040">
        <f>IF(E3039="—",S3040,IF(E3040="","",E3040))</f>
        <v/>
      </c>
      <c r="U3040">
        <f>IF(F3039="—",T3040,IF(F3040="","",F3040))</f>
        <v/>
      </c>
      <c r="V3040">
        <f>IF(G3039="—",U3040,IF(G3040="","",G3040))</f>
        <v/>
      </c>
      <c r="W3040">
        <f>IFERROR(MATCH("Fan",$C$3039:$H$3039,0),"")</f>
        <v/>
      </c>
      <c r="X3040">
        <f>IF(W3040="","",INDEX(P3042:U3042,W3040))</f>
        <v/>
      </c>
      <c r="Y3040">
        <f>IF(W3040="","",INDEX(Q3041:V3041,W3040))</f>
        <v/>
      </c>
    </row>
    <row r="3041" ht="13.35" customHeight="1" s="162">
      <c r="B3041" s="491" t="inlineStr">
        <is>
          <t>Δ</t>
        </is>
      </c>
      <c r="C3041" s="498">
        <f>IF(OR(C3039="—",C3040="",Q3040=""),"",IF(OR(ISTEXT(C3040),ISTEXT(Q3040)),"","Δ "&amp;TEXT(C3040-Q3040,"0.00")))</f>
        <v/>
      </c>
      <c r="D3041" s="498">
        <f>IF(OR(D3039="—",D3040="",R3040=""),"",IF(OR(ISTEXT(D3040),ISTEXT(R3040)),"","Δ "&amp;TEXT(D3040-R3040,"0.00")))</f>
        <v/>
      </c>
      <c r="E3041" s="498">
        <f>IF(OR(E3039="—",E3040="",S3040=""),"",IF(OR(ISTEXT(E3040),ISTEXT(S3040)),"","Δ "&amp;TEXT(E3040-S3040,"0.00")))</f>
        <v/>
      </c>
      <c r="F3041" s="498">
        <f>IF(OR(F3039="—",F3040="",T3040=""),"",IF(OR(ISTEXT(F3040),ISTEXT(T3040)),"","Δ "&amp;TEXT(F3040-T3040,"0.00")))</f>
        <v/>
      </c>
      <c r="G3041" s="498">
        <f>IF(OR(G3039="—",G3040="",U3040=""),"",IF(OR(ISTEXT(G3040),ISTEXT(U3040)),"","Δ "&amp;TEXT(G3040-U3040,"0.00")))</f>
        <v/>
      </c>
      <c r="H3041" s="498">
        <f>IF(OR(H3039="—",H3040="",V3040=""),"",IF(OR(ISTEXT(H3040),ISTEXT(V3040)),"","Δ "&amp;TEXT(H3040-V3040,"0.00")))</f>
        <v/>
      </c>
      <c r="I3041" s="13" t="n"/>
      <c r="J3041" s="13" t="n"/>
      <c r="K3041" s="13" t="n"/>
      <c r="L3041" s="13" t="n"/>
      <c r="M3041" s="13" t="n"/>
      <c r="Q3041">
        <f>IF(OR(C3040="",ISTEXT(C3040)),R3041,C3040)</f>
        <v/>
      </c>
      <c r="R3041">
        <f>IF(OR(D3040="",ISTEXT(D3040)),S3041,D3040)</f>
        <v/>
      </c>
      <c r="S3041">
        <f>IF(OR(E3040="",ISTEXT(E3040)),T3041,E3040)</f>
        <v/>
      </c>
      <c r="T3041">
        <f>IF(OR(F3040="",ISTEXT(F3040)),U3041,F3040)</f>
        <v/>
      </c>
      <c r="U3041">
        <f>IF(OR(G3040="",ISTEXT(G3040)),V3041,G3040)</f>
        <v/>
      </c>
      <c r="V3041">
        <f>IF(OR(H3040="",ISTEXT(H3040)),"",H3040)</f>
        <v/>
      </c>
    </row>
    <row r="3042" ht="13.35" customHeight="1" s="162">
      <c r="B3042" s="425" t="inlineStr">
        <is>
          <t>Unit type:</t>
        </is>
      </c>
      <c r="D3042" s="522" t="inlineStr">
        <is>
          <t>EF</t>
        </is>
      </c>
      <c r="E3042" s="414" t="n"/>
      <c r="F3042" s="494" t="inlineStr">
        <is>
          <t>Airflow left to right. Δ = this reading minus the one before it; in. w.g.</t>
        </is>
      </c>
      <c r="P3042">
        <f>IF(B3040="","",B3040)</f>
        <v/>
      </c>
      <c r="Q3042">
        <f>IF(C3040="",P3042,C3040)</f>
        <v/>
      </c>
      <c r="R3042">
        <f>IF(D3040="",Q3042,D3040)</f>
        <v/>
      </c>
      <c r="S3042">
        <f>IF(E3040="",R3042,E3040)</f>
        <v/>
      </c>
      <c r="T3042">
        <f>IF(F3040="",S3042,F3040)</f>
        <v/>
      </c>
      <c r="U3042">
        <f>IF(G3040="",T3042,G3040)</f>
        <v/>
      </c>
      <c r="V3042">
        <f>IF(H3040="",U3042,H3040)</f>
        <v/>
      </c>
    </row>
    <row r="3043" ht="13.35" customHeight="1" s="162">
      <c r="B3043" s="500" t="inlineStr">
        <is>
          <t>Fan inlet</t>
        </is>
      </c>
      <c r="D3043" s="501">
        <f>IF(X3040="","",X3040)</f>
        <v/>
      </c>
      <c r="F3043" s="500" t="inlineStr">
        <is>
          <t>Discharge</t>
        </is>
      </c>
      <c r="I3043" s="501">
        <f>IF(V3042="","",V3042)</f>
        <v/>
      </c>
    </row>
    <row r="3044" ht="13.35" customHeight="1" s="162"/>
    <row r="3045" ht="13.35" customHeight="1" s="162">
      <c r="B3045" s="500" t="inlineStr">
        <is>
          <t>Fan TSP</t>
        </is>
      </c>
      <c r="E3045" s="501">
        <f>IF(OR(X3040="",Y3040=""),"",IF(OR(ISTEXT(X3040),ISTEXT(Y3040)),"",Y3040-X3040))</f>
        <v/>
      </c>
      <c r="F3045" s="500" t="inlineStr">
        <is>
          <t>ESP</t>
        </is>
      </c>
      <c r="I3045" s="501">
        <f>IF(OR(B3040="",V3042=""),"",IF(OR(ISTEXT(B3040),ISTEXT(V3042)),"",V3042-B3040))</f>
        <v/>
      </c>
      <c r="J3045" s="500" t="inlineStr">
        <is>
          <t>Unit ΔP (inlet → fan)</t>
        </is>
      </c>
      <c r="M3045" s="501">
        <f>IF(OR(B3040="",X3040=""),"",IF(OR(ISTEXT(B3040),ISTEXT(X3040)),"",X3040-B3040))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D3064" s="307"/>
      <c r="E3064" s="307"/>
      <c r="F3064" s="307"/>
      <c r="G3064" s="307"/>
      <c r="H3064" s="33" t="n"/>
      <c r="I3064" s="33" t="n"/>
      <c r="J3064" s="33"/>
      <c r="K3064" s="33" t="n"/>
      <c r="L3064" s="33"/>
      <c r="M3064" s="30">
        <f>IF(OR(H3064="",H3064=0),"",IF(L3064="",IF(J3064="","",IF(OR(ISTEXT(J3064),ISTEXT(H3064)),"",J3064/H3064)),IF(OR(ISTEXT(L3064),ISTEXT(H3064)),"",L3064/H3064)))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sheave</t>
        </is>
      </c>
      <c r="J3136" s="400" t="n"/>
      <c r="K3136" s="24">
        <f>IF('{Equipment Data Entry}'!J111="","",'{Equipment Data Entry}'!J111)</f>
        <v/>
      </c>
      <c r="L3136" s="21" t="inlineStr">
        <is>
          <t>Bore</t>
        </is>
      </c>
      <c r="M3136" s="208"/>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pulley</t>
        </is>
      </c>
      <c r="J3137" s="400" t="n"/>
      <c r="K3137" s="24">
        <f>IF('{Equipment Data Entry}'!K111="","",'{Equipment Data Entry}'!K111)</f>
        <v/>
      </c>
      <c r="L3137" s="21" t="inlineStr">
        <is>
          <t>Bore</t>
        </is>
      </c>
      <c r="M3137" s="208"/>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IF(OR(COUNT(E3140:G3140)=0,IF(N(E3141)&gt;0,E3141,N(D3136))=0,IF(N(D3138)&gt;0,D3138,N(E3137))=0),"",IF(N(E3141)&gt;0,E3141,N(D3136))*AVERAGE(E3140:G3140)/IF(N(D3138)&gt;0,D3138,N(E3137)))</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99" t="inlineStr">
        <is>
          <t>Motor HP (nameplate)</t>
        </is>
      </c>
      <c r="C3141" s="400"/>
      <c r="D3141" s="401"/>
      <c r="E3141" s="24"/>
      <c r="F3141" s="24"/>
      <c r="G3141" s="24"/>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90">
        <f>IFERROR(INDEX('{Dropdowns}'!$AI$2:$AO$7,MATCH($D$3146,'{Dropdowns}'!$AH$2:$AH$7,0),1),"")</f>
        <v/>
      </c>
      <c r="C3143" s="490">
        <f>IFERROR(INDEX('{Dropdowns}'!$AI$2:$AO$7,MATCH($D$3146,'{Dropdowns}'!$AH$2:$AH$7,0),2),"")</f>
        <v/>
      </c>
      <c r="D3143" s="490">
        <f>IFERROR(INDEX('{Dropdowns}'!$AI$2:$AO$7,MATCH($D$3146,'{Dropdowns}'!$AH$2:$AH$7,0),3),"")</f>
        <v/>
      </c>
      <c r="E3143" s="490">
        <f>IFERROR(INDEX('{Dropdowns}'!$AI$2:$AO$7,MATCH($D$3146,'{Dropdowns}'!$AH$2:$AH$7,0),4),"")</f>
        <v/>
      </c>
      <c r="F3143" s="490">
        <f>IFERROR(INDEX('{Dropdowns}'!$AI$2:$AO$7,MATCH($D$3146,'{Dropdowns}'!$AH$2:$AH$7,0),5),"")</f>
        <v/>
      </c>
      <c r="G3143" s="490">
        <f>IFERROR(INDEX('{Dropdowns}'!$AI$2:$AO$7,MATCH($D$3146,'{Dropdowns}'!$AH$2:$AH$7,0),6),"")</f>
        <v/>
      </c>
      <c r="H3143" s="490">
        <f>IFERROR(INDEX('{Dropdowns}'!$AI$2:$AO$7,MATCH($D$3146,'{Dropdowns}'!$AH$2:$AH$7,0),7),"")</f>
        <v/>
      </c>
      <c r="I3143" s="246" t="inlineStr">
        <is>
          <t>VSD Frequency</t>
        </is>
      </c>
      <c r="J3143" s="403" t="n"/>
      <c r="K3143" s="65" t="n"/>
      <c r="L3143" s="65" t="n"/>
      <c r="M3143" s="13" t="n"/>
    </row>
    <row r="3144" ht="13.35" customHeight="1" s="162">
      <c r="B3144" s="492"/>
      <c r="C3144" s="492"/>
      <c r="D3144" s="492"/>
      <c r="E3144" s="492"/>
      <c r="F3144" s="492"/>
      <c r="G3144" s="492"/>
      <c r="H3144" s="492"/>
      <c r="I3144" s="14" t="n"/>
      <c r="J3144" s="14" t="n"/>
      <c r="K3144" s="14" t="n"/>
      <c r="L3144" s="38" t="n"/>
      <c r="M3144" s="13" t="n"/>
      <c r="Q3144">
        <f>IF(B3144="","",B3144)</f>
        <v/>
      </c>
      <c r="R3144">
        <f>IF(C3143="—",Q3144,IF(C3144="","",C3144))</f>
        <v/>
      </c>
      <c r="S3144">
        <f>IF(D3143="—",R3144,IF(D3144="","",D3144))</f>
        <v/>
      </c>
      <c r="T3144">
        <f>IF(E3143="—",S3144,IF(E3144="","",E3144))</f>
        <v/>
      </c>
      <c r="U3144">
        <f>IF(F3143="—",T3144,IF(F3144="","",F3144))</f>
        <v/>
      </c>
      <c r="V3144">
        <f>IF(G3143="—",U3144,IF(G3144="","",G3144))</f>
        <v/>
      </c>
      <c r="W3144">
        <f>IFERROR(MATCH("Fan",$C$3143:$H$3143,0),"")</f>
        <v/>
      </c>
      <c r="X3144">
        <f>IF(W3144="","",INDEX(P3146:U3146,W3144))</f>
        <v/>
      </c>
      <c r="Y3144">
        <f>IF(W3144="","",INDEX(Q3145:V3145,W3144))</f>
        <v/>
      </c>
    </row>
    <row r="3145" ht="13.35" customHeight="1" s="162">
      <c r="B3145" s="491" t="inlineStr">
        <is>
          <t>Δ</t>
        </is>
      </c>
      <c r="C3145" s="498">
        <f>IF(OR(C3143="—",C3144="",Q3144=""),"",IF(OR(ISTEXT(C3144),ISTEXT(Q3144)),"","Δ "&amp;TEXT(C3144-Q3144,"0.00")))</f>
        <v/>
      </c>
      <c r="D3145" s="498">
        <f>IF(OR(D3143="—",D3144="",R3144=""),"",IF(OR(ISTEXT(D3144),ISTEXT(R3144)),"","Δ "&amp;TEXT(D3144-R3144,"0.00")))</f>
        <v/>
      </c>
      <c r="E3145" s="498">
        <f>IF(OR(E3143="—",E3144="",S3144=""),"",IF(OR(ISTEXT(E3144),ISTEXT(S3144)),"","Δ "&amp;TEXT(E3144-S3144,"0.00")))</f>
        <v/>
      </c>
      <c r="F3145" s="498">
        <f>IF(OR(F3143="—",F3144="",T3144=""),"",IF(OR(ISTEXT(F3144),ISTEXT(T3144)),"","Δ "&amp;TEXT(F3144-T3144,"0.00")))</f>
        <v/>
      </c>
      <c r="G3145" s="498">
        <f>IF(OR(G3143="—",G3144="",U3144=""),"",IF(OR(ISTEXT(G3144),ISTEXT(U3144)),"","Δ "&amp;TEXT(G3144-U3144,"0.00")))</f>
        <v/>
      </c>
      <c r="H3145" s="498">
        <f>IF(OR(H3143="—",H3144="",V3144=""),"",IF(OR(ISTEXT(H3144),ISTEXT(V3144)),"","Δ "&amp;TEXT(H3144-V3144,"0.00")))</f>
        <v/>
      </c>
      <c r="I3145" s="13" t="n"/>
      <c r="J3145" s="13" t="n"/>
      <c r="K3145" s="13" t="n"/>
      <c r="L3145" s="13" t="n"/>
      <c r="M3145" s="13" t="n"/>
      <c r="Q3145">
        <f>IF(OR(C3144="",ISTEXT(C3144)),R3145,C3144)</f>
        <v/>
      </c>
      <c r="R3145">
        <f>IF(OR(D3144="",ISTEXT(D3144)),S3145,D3144)</f>
        <v/>
      </c>
      <c r="S3145">
        <f>IF(OR(E3144="",ISTEXT(E3144)),T3145,E3144)</f>
        <v/>
      </c>
      <c r="T3145">
        <f>IF(OR(F3144="",ISTEXT(F3144)),U3145,F3144)</f>
        <v/>
      </c>
      <c r="U3145">
        <f>IF(OR(G3144="",ISTEXT(G3144)),V3145,G3144)</f>
        <v/>
      </c>
      <c r="V3145">
        <f>IF(OR(H3144="",ISTEXT(H3144)),"",H3144)</f>
        <v/>
      </c>
    </row>
    <row r="3146" ht="13.35" customHeight="1" s="162">
      <c r="B3146" s="425" t="inlineStr">
        <is>
          <t>Unit type:</t>
        </is>
      </c>
      <c r="D3146" s="522" t="inlineStr">
        <is>
          <t>EF</t>
        </is>
      </c>
      <c r="E3146" s="414" t="n"/>
      <c r="F3146" s="494" t="inlineStr">
        <is>
          <t>Airflow left to right. Δ = this reading minus the one before it; in. w.g.</t>
        </is>
      </c>
      <c r="P3146">
        <f>IF(B3144="","",B3144)</f>
        <v/>
      </c>
      <c r="Q3146">
        <f>IF(C3144="",P3146,C3144)</f>
        <v/>
      </c>
      <c r="R3146">
        <f>IF(D3144="",Q3146,D3144)</f>
        <v/>
      </c>
      <c r="S3146">
        <f>IF(E3144="",R3146,E3144)</f>
        <v/>
      </c>
      <c r="T3146">
        <f>IF(F3144="",S3146,F3144)</f>
        <v/>
      </c>
      <c r="U3146">
        <f>IF(G3144="",T3146,G3144)</f>
        <v/>
      </c>
      <c r="V3146">
        <f>IF(H3144="",U3146,H3144)</f>
        <v/>
      </c>
    </row>
    <row r="3147" ht="13.35" customHeight="1" s="162">
      <c r="B3147" s="500" t="inlineStr">
        <is>
          <t>Fan inlet</t>
        </is>
      </c>
      <c r="D3147" s="501">
        <f>IF(X3144="","",X3144)</f>
        <v/>
      </c>
      <c r="F3147" s="500" t="inlineStr">
        <is>
          <t>Discharge</t>
        </is>
      </c>
      <c r="I3147" s="501">
        <f>IF(V3146="","",V3146)</f>
        <v/>
      </c>
    </row>
    <row r="3148" ht="13.35" customHeight="1" s="162"/>
    <row r="3149" ht="13.35" customHeight="1" s="162">
      <c r="B3149" s="500" t="inlineStr">
        <is>
          <t>Fan TSP</t>
        </is>
      </c>
      <c r="E3149" s="501">
        <f>IF(OR(X3144="",Y3144=""),"",IF(OR(ISTEXT(X3144),ISTEXT(Y3144)),"",Y3144-X3144))</f>
        <v/>
      </c>
      <c r="F3149" s="500" t="inlineStr">
        <is>
          <t>ESP</t>
        </is>
      </c>
      <c r="I3149" s="501">
        <f>IF(OR(B3144="",V3146=""),"",IF(OR(ISTEXT(B3144),ISTEXT(V3146)),"",V3146-B3144))</f>
        <v/>
      </c>
      <c r="J3149" s="500" t="inlineStr">
        <is>
          <t>Unit ΔP (inlet → fan)</t>
        </is>
      </c>
      <c r="M3149" s="501">
        <f>IF(OR(B3144="",X3144=""),"",IF(OR(ISTEXT(B3144),ISTEXT(X3144)),"",X3144-B3144))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D3168" s="307"/>
      <c r="E3168" s="307"/>
      <c r="F3168" s="307"/>
      <c r="G3168" s="307"/>
      <c r="H3168" s="33" t="n"/>
      <c r="I3168" s="33" t="n"/>
      <c r="J3168" s="33"/>
      <c r="K3168" s="33" t="n"/>
      <c r="L3168" s="33"/>
      <c r="M3168" s="30">
        <f>IF(OR(H3168="",H3168=0),"",IF(L3168="",IF(J3168="","",IF(OR(ISTEXT(J3168),ISTEXT(H3168)),"",J3168/H3168)),IF(OR(ISTEXT(L3168),ISTEXT(H3168)),"",L3168/H3168)))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sheave</t>
        </is>
      </c>
      <c r="J3240" s="400" t="n"/>
      <c r="K3240" s="24">
        <f>IF('{Equipment Data Entry}'!J112="","",'{Equipment Data Entry}'!J112)</f>
        <v/>
      </c>
      <c r="L3240" s="21" t="inlineStr">
        <is>
          <t>Bore</t>
        </is>
      </c>
      <c r="M3240" s="208"/>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pulley</t>
        </is>
      </c>
      <c r="J3241" s="400" t="n"/>
      <c r="K3241" s="24">
        <f>IF('{Equipment Data Entry}'!K112="","",'{Equipment Data Entry}'!K112)</f>
        <v/>
      </c>
      <c r="L3241" s="21" t="inlineStr">
        <is>
          <t>Bore</t>
        </is>
      </c>
      <c r="M3241" s="208"/>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IF(OR(COUNT(E3244:G3244)=0,IF(N(E3245)&gt;0,E3245,N(D3240))=0,IF(N(D3242)&gt;0,D3242,N(E3241))=0),"",IF(N(E3245)&gt;0,E3245,N(D3240))*AVERAGE(E3244:G3244)/IF(N(D3242)&gt;0,D3242,N(E3241)))</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99" t="inlineStr">
        <is>
          <t>Motor HP (nameplate)</t>
        </is>
      </c>
      <c r="C3245" s="400"/>
      <c r="D3245" s="401"/>
      <c r="E3245" s="24"/>
      <c r="F3245" s="24"/>
      <c r="G3245" s="24"/>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90">
        <f>IFERROR(INDEX('{Dropdowns}'!$AI$2:$AO$7,MATCH($D$3250,'{Dropdowns}'!$AH$2:$AH$7,0),1),"")</f>
        <v/>
      </c>
      <c r="C3247" s="490">
        <f>IFERROR(INDEX('{Dropdowns}'!$AI$2:$AO$7,MATCH($D$3250,'{Dropdowns}'!$AH$2:$AH$7,0),2),"")</f>
        <v/>
      </c>
      <c r="D3247" s="490">
        <f>IFERROR(INDEX('{Dropdowns}'!$AI$2:$AO$7,MATCH($D$3250,'{Dropdowns}'!$AH$2:$AH$7,0),3),"")</f>
        <v/>
      </c>
      <c r="E3247" s="490">
        <f>IFERROR(INDEX('{Dropdowns}'!$AI$2:$AO$7,MATCH($D$3250,'{Dropdowns}'!$AH$2:$AH$7,0),4),"")</f>
        <v/>
      </c>
      <c r="F3247" s="490">
        <f>IFERROR(INDEX('{Dropdowns}'!$AI$2:$AO$7,MATCH($D$3250,'{Dropdowns}'!$AH$2:$AH$7,0),5),"")</f>
        <v/>
      </c>
      <c r="G3247" s="490">
        <f>IFERROR(INDEX('{Dropdowns}'!$AI$2:$AO$7,MATCH($D$3250,'{Dropdowns}'!$AH$2:$AH$7,0),6),"")</f>
        <v/>
      </c>
      <c r="H3247" s="490">
        <f>IFERROR(INDEX('{Dropdowns}'!$AI$2:$AO$7,MATCH($D$3250,'{Dropdowns}'!$AH$2:$AH$7,0),7),"")</f>
        <v/>
      </c>
      <c r="I3247" s="246" t="inlineStr">
        <is>
          <t>VSD Frequency</t>
        </is>
      </c>
      <c r="J3247" s="403" t="n"/>
      <c r="K3247" s="65" t="n"/>
      <c r="L3247" s="65" t="n"/>
      <c r="M3247" s="13" t="n"/>
    </row>
    <row r="3248" ht="13.35" customHeight="1" s="162">
      <c r="B3248" s="492"/>
      <c r="C3248" s="492"/>
      <c r="D3248" s="492"/>
      <c r="E3248" s="492"/>
      <c r="F3248" s="492"/>
      <c r="G3248" s="492"/>
      <c r="H3248" s="492"/>
      <c r="I3248" s="14" t="n"/>
      <c r="J3248" s="14" t="n"/>
      <c r="K3248" s="14" t="n"/>
      <c r="L3248" s="38" t="n"/>
      <c r="M3248" s="13" t="n"/>
      <c r="Q3248">
        <f>IF(B3248="","",B3248)</f>
        <v/>
      </c>
      <c r="R3248">
        <f>IF(C3247="—",Q3248,IF(C3248="","",C3248))</f>
        <v/>
      </c>
      <c r="S3248">
        <f>IF(D3247="—",R3248,IF(D3248="","",D3248))</f>
        <v/>
      </c>
      <c r="T3248">
        <f>IF(E3247="—",S3248,IF(E3248="","",E3248))</f>
        <v/>
      </c>
      <c r="U3248">
        <f>IF(F3247="—",T3248,IF(F3248="","",F3248))</f>
        <v/>
      </c>
      <c r="V3248">
        <f>IF(G3247="—",U3248,IF(G3248="","",G3248))</f>
        <v/>
      </c>
      <c r="W3248">
        <f>IFERROR(MATCH("Fan",$C$3247:$H$3247,0),"")</f>
        <v/>
      </c>
      <c r="X3248">
        <f>IF(W3248="","",INDEX(P3250:U3250,W3248))</f>
        <v/>
      </c>
      <c r="Y3248">
        <f>IF(W3248="","",INDEX(Q3249:V3249,W3248))</f>
        <v/>
      </c>
    </row>
    <row r="3249" ht="13.35" customHeight="1" s="162">
      <c r="B3249" s="491" t="inlineStr">
        <is>
          <t>Δ</t>
        </is>
      </c>
      <c r="C3249" s="498">
        <f>IF(OR(C3247="—",C3248="",Q3248=""),"",IF(OR(ISTEXT(C3248),ISTEXT(Q3248)),"","Δ "&amp;TEXT(C3248-Q3248,"0.00")))</f>
        <v/>
      </c>
      <c r="D3249" s="498">
        <f>IF(OR(D3247="—",D3248="",R3248=""),"",IF(OR(ISTEXT(D3248),ISTEXT(R3248)),"","Δ "&amp;TEXT(D3248-R3248,"0.00")))</f>
        <v/>
      </c>
      <c r="E3249" s="498">
        <f>IF(OR(E3247="—",E3248="",S3248=""),"",IF(OR(ISTEXT(E3248),ISTEXT(S3248)),"","Δ "&amp;TEXT(E3248-S3248,"0.00")))</f>
        <v/>
      </c>
      <c r="F3249" s="498">
        <f>IF(OR(F3247="—",F3248="",T3248=""),"",IF(OR(ISTEXT(F3248),ISTEXT(T3248)),"","Δ "&amp;TEXT(F3248-T3248,"0.00")))</f>
        <v/>
      </c>
      <c r="G3249" s="498">
        <f>IF(OR(G3247="—",G3248="",U3248=""),"",IF(OR(ISTEXT(G3248),ISTEXT(U3248)),"","Δ "&amp;TEXT(G3248-U3248,"0.00")))</f>
        <v/>
      </c>
      <c r="H3249" s="498">
        <f>IF(OR(H3247="—",H3248="",V3248=""),"",IF(OR(ISTEXT(H3248),ISTEXT(V3248)),"","Δ "&amp;TEXT(H3248-V3248,"0.00")))</f>
        <v/>
      </c>
      <c r="I3249" s="13" t="n"/>
      <c r="J3249" s="13" t="n"/>
      <c r="K3249" s="13" t="n"/>
      <c r="L3249" s="13" t="n"/>
      <c r="M3249" s="13" t="n"/>
      <c r="Q3249">
        <f>IF(OR(C3248="",ISTEXT(C3248)),R3249,C3248)</f>
        <v/>
      </c>
      <c r="R3249">
        <f>IF(OR(D3248="",ISTEXT(D3248)),S3249,D3248)</f>
        <v/>
      </c>
      <c r="S3249">
        <f>IF(OR(E3248="",ISTEXT(E3248)),T3249,E3248)</f>
        <v/>
      </c>
      <c r="T3249">
        <f>IF(OR(F3248="",ISTEXT(F3248)),U3249,F3248)</f>
        <v/>
      </c>
      <c r="U3249">
        <f>IF(OR(G3248="",ISTEXT(G3248)),V3249,G3248)</f>
        <v/>
      </c>
      <c r="V3249">
        <f>IF(OR(H3248="",ISTEXT(H3248)),"",H3248)</f>
        <v/>
      </c>
    </row>
    <row r="3250" ht="13.35" customHeight="1" s="162">
      <c r="B3250" s="425" t="inlineStr">
        <is>
          <t>Unit type:</t>
        </is>
      </c>
      <c r="D3250" s="522" t="inlineStr">
        <is>
          <t>EF</t>
        </is>
      </c>
      <c r="E3250" s="414" t="n"/>
      <c r="F3250" s="494" t="inlineStr">
        <is>
          <t>Airflow left to right. Δ = this reading minus the one before it; in. w.g.</t>
        </is>
      </c>
      <c r="P3250">
        <f>IF(B3248="","",B3248)</f>
        <v/>
      </c>
      <c r="Q3250">
        <f>IF(C3248="",P3250,C3248)</f>
        <v/>
      </c>
      <c r="R3250">
        <f>IF(D3248="",Q3250,D3248)</f>
        <v/>
      </c>
      <c r="S3250">
        <f>IF(E3248="",R3250,E3248)</f>
        <v/>
      </c>
      <c r="T3250">
        <f>IF(F3248="",S3250,F3248)</f>
        <v/>
      </c>
      <c r="U3250">
        <f>IF(G3248="",T3250,G3248)</f>
        <v/>
      </c>
      <c r="V3250">
        <f>IF(H3248="",U3250,H3248)</f>
        <v/>
      </c>
    </row>
    <row r="3251" ht="13.35" customHeight="1" s="162">
      <c r="B3251" s="500" t="inlineStr">
        <is>
          <t>Fan inlet</t>
        </is>
      </c>
      <c r="D3251" s="501">
        <f>IF(X3248="","",X3248)</f>
        <v/>
      </c>
      <c r="F3251" s="500" t="inlineStr">
        <is>
          <t>Discharge</t>
        </is>
      </c>
      <c r="I3251" s="501">
        <f>IF(V3250="","",V3250)</f>
        <v/>
      </c>
    </row>
    <row r="3252" ht="13.35" customHeight="1" s="162"/>
    <row r="3253" ht="13.35" customHeight="1" s="162">
      <c r="B3253" s="500" t="inlineStr">
        <is>
          <t>Fan TSP</t>
        </is>
      </c>
      <c r="E3253" s="501">
        <f>IF(OR(X3248="",Y3248=""),"",IF(OR(ISTEXT(X3248),ISTEXT(Y3248)),"",Y3248-X3248))</f>
        <v/>
      </c>
      <c r="F3253" s="500" t="inlineStr">
        <is>
          <t>ESP</t>
        </is>
      </c>
      <c r="I3253" s="501">
        <f>IF(OR(B3248="",V3250=""),"",IF(OR(ISTEXT(B3248),ISTEXT(V3250)),"",V3250-B3248))</f>
        <v/>
      </c>
      <c r="J3253" s="500" t="inlineStr">
        <is>
          <t>Unit ΔP (inlet → fan)</t>
        </is>
      </c>
      <c r="M3253" s="501">
        <f>IF(OR(B3248="",X3248=""),"",IF(OR(ISTEXT(B3248),ISTEXT(X3248)),"",X3248-B3248))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D3272" s="307"/>
      <c r="E3272" s="307"/>
      <c r="F3272" s="307"/>
      <c r="G3272" s="307"/>
      <c r="H3272" s="33" t="n"/>
      <c r="I3272" s="33" t="n"/>
      <c r="J3272" s="33"/>
      <c r="K3272" s="33" t="n"/>
      <c r="L3272" s="33"/>
      <c r="M3272" s="30">
        <f>IF(OR(H3272="",H3272=0),"",IF(L3272="",IF(J3272="","",IF(OR(ISTEXT(J3272),ISTEXT(H3272)),"",J3272/H3272)),IF(OR(ISTEXT(L3272),ISTEXT(H3272)),"",L3272/H3272)))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sheave</t>
        </is>
      </c>
      <c r="J3344" s="400" t="n"/>
      <c r="K3344" s="24">
        <f>IF('{Equipment Data Entry}'!J113="","",'{Equipment Data Entry}'!J113)</f>
        <v/>
      </c>
      <c r="L3344" s="21" t="inlineStr">
        <is>
          <t>Bore</t>
        </is>
      </c>
      <c r="M3344" s="208"/>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pulley</t>
        </is>
      </c>
      <c r="J3345" s="400" t="n"/>
      <c r="K3345" s="24">
        <f>IF('{Equipment Data Entry}'!K113="","",'{Equipment Data Entry}'!K113)</f>
        <v/>
      </c>
      <c r="L3345" s="21" t="inlineStr">
        <is>
          <t>Bore</t>
        </is>
      </c>
      <c r="M3345" s="208"/>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IF(OR(COUNT(E3348:G3348)=0,IF(N(E3349)&gt;0,E3349,N(D3344))=0,IF(N(D3346)&gt;0,D3346,N(E3345))=0),"",IF(N(E3349)&gt;0,E3349,N(D3344))*AVERAGE(E3348:G3348)/IF(N(D3346)&gt;0,D3346,N(E3345)))</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99" t="inlineStr">
        <is>
          <t>Motor HP (nameplate)</t>
        </is>
      </c>
      <c r="C3349" s="400"/>
      <c r="D3349" s="401"/>
      <c r="E3349" s="24"/>
      <c r="F3349" s="24"/>
      <c r="G3349" s="24"/>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90">
        <f>IFERROR(INDEX('{Dropdowns}'!$AI$2:$AO$7,MATCH($D$3354,'{Dropdowns}'!$AH$2:$AH$7,0),1),"")</f>
        <v/>
      </c>
      <c r="C3351" s="490">
        <f>IFERROR(INDEX('{Dropdowns}'!$AI$2:$AO$7,MATCH($D$3354,'{Dropdowns}'!$AH$2:$AH$7,0),2),"")</f>
        <v/>
      </c>
      <c r="D3351" s="490">
        <f>IFERROR(INDEX('{Dropdowns}'!$AI$2:$AO$7,MATCH($D$3354,'{Dropdowns}'!$AH$2:$AH$7,0),3),"")</f>
        <v/>
      </c>
      <c r="E3351" s="490">
        <f>IFERROR(INDEX('{Dropdowns}'!$AI$2:$AO$7,MATCH($D$3354,'{Dropdowns}'!$AH$2:$AH$7,0),4),"")</f>
        <v/>
      </c>
      <c r="F3351" s="490">
        <f>IFERROR(INDEX('{Dropdowns}'!$AI$2:$AO$7,MATCH($D$3354,'{Dropdowns}'!$AH$2:$AH$7,0),5),"")</f>
        <v/>
      </c>
      <c r="G3351" s="490">
        <f>IFERROR(INDEX('{Dropdowns}'!$AI$2:$AO$7,MATCH($D$3354,'{Dropdowns}'!$AH$2:$AH$7,0),6),"")</f>
        <v/>
      </c>
      <c r="H3351" s="490">
        <f>IFERROR(INDEX('{Dropdowns}'!$AI$2:$AO$7,MATCH($D$3354,'{Dropdowns}'!$AH$2:$AH$7,0),7),"")</f>
        <v/>
      </c>
      <c r="I3351" s="246" t="inlineStr">
        <is>
          <t>VSD Frequency</t>
        </is>
      </c>
      <c r="J3351" s="403" t="n"/>
      <c r="K3351" s="65" t="n"/>
      <c r="L3351" s="65" t="n"/>
      <c r="M3351" s="13" t="n"/>
    </row>
    <row r="3352" ht="13.35" customHeight="1" s="162">
      <c r="B3352" s="492"/>
      <c r="C3352" s="492"/>
      <c r="D3352" s="492"/>
      <c r="E3352" s="492"/>
      <c r="F3352" s="492"/>
      <c r="G3352" s="492"/>
      <c r="H3352" s="492"/>
      <c r="I3352" s="14" t="n"/>
      <c r="J3352" s="14" t="n"/>
      <c r="K3352" s="14" t="n"/>
      <c r="L3352" s="38" t="n"/>
      <c r="M3352" s="13" t="n"/>
      <c r="Q3352">
        <f>IF(B3352="","",B3352)</f>
        <v/>
      </c>
      <c r="R3352">
        <f>IF(C3351="—",Q3352,IF(C3352="","",C3352))</f>
        <v/>
      </c>
      <c r="S3352">
        <f>IF(D3351="—",R3352,IF(D3352="","",D3352))</f>
        <v/>
      </c>
      <c r="T3352">
        <f>IF(E3351="—",S3352,IF(E3352="","",E3352))</f>
        <v/>
      </c>
      <c r="U3352">
        <f>IF(F3351="—",T3352,IF(F3352="","",F3352))</f>
        <v/>
      </c>
      <c r="V3352">
        <f>IF(G3351="—",U3352,IF(G3352="","",G3352))</f>
        <v/>
      </c>
      <c r="W3352">
        <f>IFERROR(MATCH("Fan",$C$3351:$H$3351,0),"")</f>
        <v/>
      </c>
      <c r="X3352">
        <f>IF(W3352="","",INDEX(P3354:U3354,W3352))</f>
        <v/>
      </c>
      <c r="Y3352">
        <f>IF(W3352="","",INDEX(Q3353:V3353,W3352))</f>
        <v/>
      </c>
    </row>
    <row r="3353" ht="13.35" customHeight="1" s="162">
      <c r="B3353" s="491" t="inlineStr">
        <is>
          <t>Δ</t>
        </is>
      </c>
      <c r="C3353" s="498">
        <f>IF(OR(C3351="—",C3352="",Q3352=""),"",IF(OR(ISTEXT(C3352),ISTEXT(Q3352)),"","Δ "&amp;TEXT(C3352-Q3352,"0.00")))</f>
        <v/>
      </c>
      <c r="D3353" s="498">
        <f>IF(OR(D3351="—",D3352="",R3352=""),"",IF(OR(ISTEXT(D3352),ISTEXT(R3352)),"","Δ "&amp;TEXT(D3352-R3352,"0.00")))</f>
        <v/>
      </c>
      <c r="E3353" s="498">
        <f>IF(OR(E3351="—",E3352="",S3352=""),"",IF(OR(ISTEXT(E3352),ISTEXT(S3352)),"","Δ "&amp;TEXT(E3352-S3352,"0.00")))</f>
        <v/>
      </c>
      <c r="F3353" s="498">
        <f>IF(OR(F3351="—",F3352="",T3352=""),"",IF(OR(ISTEXT(F3352),ISTEXT(T3352)),"","Δ "&amp;TEXT(F3352-T3352,"0.00")))</f>
        <v/>
      </c>
      <c r="G3353" s="498">
        <f>IF(OR(G3351="—",G3352="",U3352=""),"",IF(OR(ISTEXT(G3352),ISTEXT(U3352)),"","Δ "&amp;TEXT(G3352-U3352,"0.00")))</f>
        <v/>
      </c>
      <c r="H3353" s="498">
        <f>IF(OR(H3351="—",H3352="",V3352=""),"",IF(OR(ISTEXT(H3352),ISTEXT(V3352)),"","Δ "&amp;TEXT(H3352-V3352,"0.00")))</f>
        <v/>
      </c>
      <c r="I3353" s="13" t="n"/>
      <c r="J3353" s="13" t="n"/>
      <c r="K3353" s="13" t="n"/>
      <c r="L3353" s="13" t="n"/>
      <c r="M3353" s="13" t="n"/>
      <c r="Q3353">
        <f>IF(OR(C3352="",ISTEXT(C3352)),R3353,C3352)</f>
        <v/>
      </c>
      <c r="R3353">
        <f>IF(OR(D3352="",ISTEXT(D3352)),S3353,D3352)</f>
        <v/>
      </c>
      <c r="S3353">
        <f>IF(OR(E3352="",ISTEXT(E3352)),T3353,E3352)</f>
        <v/>
      </c>
      <c r="T3353">
        <f>IF(OR(F3352="",ISTEXT(F3352)),U3353,F3352)</f>
        <v/>
      </c>
      <c r="U3353">
        <f>IF(OR(G3352="",ISTEXT(G3352)),V3353,G3352)</f>
        <v/>
      </c>
      <c r="V3353">
        <f>IF(OR(H3352="",ISTEXT(H3352)),"",H3352)</f>
        <v/>
      </c>
    </row>
    <row r="3354" ht="13.35" customHeight="1" s="162">
      <c r="B3354" s="425" t="inlineStr">
        <is>
          <t>Unit type:</t>
        </is>
      </c>
      <c r="D3354" s="522" t="inlineStr">
        <is>
          <t>EF</t>
        </is>
      </c>
      <c r="E3354" s="414" t="n"/>
      <c r="F3354" s="494" t="inlineStr">
        <is>
          <t>Airflow left to right. Δ = this reading minus the one before it; in. w.g.</t>
        </is>
      </c>
      <c r="P3354">
        <f>IF(B3352="","",B3352)</f>
        <v/>
      </c>
      <c r="Q3354">
        <f>IF(C3352="",P3354,C3352)</f>
        <v/>
      </c>
      <c r="R3354">
        <f>IF(D3352="",Q3354,D3352)</f>
        <v/>
      </c>
      <c r="S3354">
        <f>IF(E3352="",R3354,E3352)</f>
        <v/>
      </c>
      <c r="T3354">
        <f>IF(F3352="",S3354,F3352)</f>
        <v/>
      </c>
      <c r="U3354">
        <f>IF(G3352="",T3354,G3352)</f>
        <v/>
      </c>
      <c r="V3354">
        <f>IF(H3352="",U3354,H3352)</f>
        <v/>
      </c>
    </row>
    <row r="3355" ht="13.35" customHeight="1" s="162">
      <c r="B3355" s="500" t="inlineStr">
        <is>
          <t>Fan inlet</t>
        </is>
      </c>
      <c r="D3355" s="501">
        <f>IF(X3352="","",X3352)</f>
        <v/>
      </c>
      <c r="F3355" s="500" t="inlineStr">
        <is>
          <t>Discharge</t>
        </is>
      </c>
      <c r="I3355" s="501">
        <f>IF(V3354="","",V3354)</f>
        <v/>
      </c>
    </row>
    <row r="3356" ht="13.35" customHeight="1" s="162"/>
    <row r="3357" ht="13.35" customHeight="1" s="162">
      <c r="B3357" s="500" t="inlineStr">
        <is>
          <t>Fan TSP</t>
        </is>
      </c>
      <c r="E3357" s="501">
        <f>IF(OR(X3352="",Y3352=""),"",IF(OR(ISTEXT(X3352),ISTEXT(Y3352)),"",Y3352-X3352))</f>
        <v/>
      </c>
      <c r="F3357" s="500" t="inlineStr">
        <is>
          <t>ESP</t>
        </is>
      </c>
      <c r="I3357" s="501">
        <f>IF(OR(B3352="",V3354=""),"",IF(OR(ISTEXT(B3352),ISTEXT(V3354)),"",V3354-B3352))</f>
        <v/>
      </c>
      <c r="J3357" s="500" t="inlineStr">
        <is>
          <t>Unit ΔP (inlet → fan)</t>
        </is>
      </c>
      <c r="M3357" s="501">
        <f>IF(OR(B3352="",X3352=""),"",IF(OR(ISTEXT(B3352),ISTEXT(X3352)),"",X3352-B3352))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D3376" s="307"/>
      <c r="E3376" s="307"/>
      <c r="F3376" s="307"/>
      <c r="G3376" s="307"/>
      <c r="H3376" s="33" t="n"/>
      <c r="I3376" s="33" t="n"/>
      <c r="J3376" s="33"/>
      <c r="K3376" s="33" t="n"/>
      <c r="L3376" s="33"/>
      <c r="M3376" s="30">
        <f>IF(OR(H3376="",H3376=0),"",IF(L3376="",IF(J3376="","",IF(OR(ISTEXT(J3376),ISTEXT(H3376)),"",J3376/H3376)),IF(OR(ISTEXT(L3376),ISTEXT(H3376)),"",L3376/H3376)))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sheave</t>
        </is>
      </c>
      <c r="J3448" s="400" t="n"/>
      <c r="K3448" s="24">
        <f>IF('{Equipment Data Entry}'!J114="","",'{Equipment Data Entry}'!J114)</f>
        <v/>
      </c>
      <c r="L3448" s="21" t="inlineStr">
        <is>
          <t>Bore</t>
        </is>
      </c>
      <c r="M3448" s="208"/>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pulley</t>
        </is>
      </c>
      <c r="J3449" s="400" t="n"/>
      <c r="K3449" s="24">
        <f>IF('{Equipment Data Entry}'!K114="","",'{Equipment Data Entry}'!K114)</f>
        <v/>
      </c>
      <c r="L3449" s="21" t="inlineStr">
        <is>
          <t>Bore</t>
        </is>
      </c>
      <c r="M3449" s="208"/>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IF(OR(COUNT(E3452:G3452)=0,IF(N(E3453)&gt;0,E3453,N(D3448))=0,IF(N(D3450)&gt;0,D3450,N(E3449))=0),"",IF(N(E3453)&gt;0,E3453,N(D3448))*AVERAGE(E3452:G3452)/IF(N(D3450)&gt;0,D3450,N(E3449)))</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99" t="inlineStr">
        <is>
          <t>Motor HP (nameplate)</t>
        </is>
      </c>
      <c r="C3453" s="400"/>
      <c r="D3453" s="401"/>
      <c r="E3453" s="24"/>
      <c r="F3453" s="24"/>
      <c r="G3453" s="24"/>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90">
        <f>IFERROR(INDEX('{Dropdowns}'!$AI$2:$AO$7,MATCH($D$3458,'{Dropdowns}'!$AH$2:$AH$7,0),1),"")</f>
        <v/>
      </c>
      <c r="C3455" s="490">
        <f>IFERROR(INDEX('{Dropdowns}'!$AI$2:$AO$7,MATCH($D$3458,'{Dropdowns}'!$AH$2:$AH$7,0),2),"")</f>
        <v/>
      </c>
      <c r="D3455" s="490">
        <f>IFERROR(INDEX('{Dropdowns}'!$AI$2:$AO$7,MATCH($D$3458,'{Dropdowns}'!$AH$2:$AH$7,0),3),"")</f>
        <v/>
      </c>
      <c r="E3455" s="490">
        <f>IFERROR(INDEX('{Dropdowns}'!$AI$2:$AO$7,MATCH($D$3458,'{Dropdowns}'!$AH$2:$AH$7,0),4),"")</f>
        <v/>
      </c>
      <c r="F3455" s="490">
        <f>IFERROR(INDEX('{Dropdowns}'!$AI$2:$AO$7,MATCH($D$3458,'{Dropdowns}'!$AH$2:$AH$7,0),5),"")</f>
        <v/>
      </c>
      <c r="G3455" s="490">
        <f>IFERROR(INDEX('{Dropdowns}'!$AI$2:$AO$7,MATCH($D$3458,'{Dropdowns}'!$AH$2:$AH$7,0),6),"")</f>
        <v/>
      </c>
      <c r="H3455" s="490">
        <f>IFERROR(INDEX('{Dropdowns}'!$AI$2:$AO$7,MATCH($D$3458,'{Dropdowns}'!$AH$2:$AH$7,0),7),"")</f>
        <v/>
      </c>
      <c r="I3455" s="246" t="inlineStr">
        <is>
          <t>VSD Frequency</t>
        </is>
      </c>
      <c r="J3455" s="403" t="n"/>
      <c r="K3455" s="65" t="n"/>
      <c r="L3455" s="65" t="n"/>
      <c r="M3455" s="13" t="n"/>
    </row>
    <row r="3456" ht="13.35" customHeight="1" s="162">
      <c r="B3456" s="492"/>
      <c r="C3456" s="492"/>
      <c r="D3456" s="492"/>
      <c r="E3456" s="492"/>
      <c r="F3456" s="492"/>
      <c r="G3456" s="492"/>
      <c r="H3456" s="492"/>
      <c r="I3456" s="14" t="n"/>
      <c r="J3456" s="14" t="n"/>
      <c r="K3456" s="14" t="n"/>
      <c r="L3456" s="38" t="n"/>
      <c r="M3456" s="13" t="n"/>
      <c r="Q3456">
        <f>IF(B3456="","",B3456)</f>
        <v/>
      </c>
      <c r="R3456">
        <f>IF(C3455="—",Q3456,IF(C3456="","",C3456))</f>
        <v/>
      </c>
      <c r="S3456">
        <f>IF(D3455="—",R3456,IF(D3456="","",D3456))</f>
        <v/>
      </c>
      <c r="T3456">
        <f>IF(E3455="—",S3456,IF(E3456="","",E3456))</f>
        <v/>
      </c>
      <c r="U3456">
        <f>IF(F3455="—",T3456,IF(F3456="","",F3456))</f>
        <v/>
      </c>
      <c r="V3456">
        <f>IF(G3455="—",U3456,IF(G3456="","",G3456))</f>
        <v/>
      </c>
      <c r="W3456">
        <f>IFERROR(MATCH("Fan",$C$3455:$H$3455,0),"")</f>
        <v/>
      </c>
      <c r="X3456">
        <f>IF(W3456="","",INDEX(P3458:U3458,W3456))</f>
        <v/>
      </c>
      <c r="Y3456">
        <f>IF(W3456="","",INDEX(Q3457:V3457,W3456))</f>
        <v/>
      </c>
    </row>
    <row r="3457" ht="13.35" customHeight="1" s="162">
      <c r="B3457" s="491" t="inlineStr">
        <is>
          <t>Δ</t>
        </is>
      </c>
      <c r="C3457" s="498">
        <f>IF(OR(C3455="—",C3456="",Q3456=""),"",IF(OR(ISTEXT(C3456),ISTEXT(Q3456)),"","Δ "&amp;TEXT(C3456-Q3456,"0.00")))</f>
        <v/>
      </c>
      <c r="D3457" s="498">
        <f>IF(OR(D3455="—",D3456="",R3456=""),"",IF(OR(ISTEXT(D3456),ISTEXT(R3456)),"","Δ "&amp;TEXT(D3456-R3456,"0.00")))</f>
        <v/>
      </c>
      <c r="E3457" s="498">
        <f>IF(OR(E3455="—",E3456="",S3456=""),"",IF(OR(ISTEXT(E3456),ISTEXT(S3456)),"","Δ "&amp;TEXT(E3456-S3456,"0.00")))</f>
        <v/>
      </c>
      <c r="F3457" s="498">
        <f>IF(OR(F3455="—",F3456="",T3456=""),"",IF(OR(ISTEXT(F3456),ISTEXT(T3456)),"","Δ "&amp;TEXT(F3456-T3456,"0.00")))</f>
        <v/>
      </c>
      <c r="G3457" s="498">
        <f>IF(OR(G3455="—",G3456="",U3456=""),"",IF(OR(ISTEXT(G3456),ISTEXT(U3456)),"","Δ "&amp;TEXT(G3456-U3456,"0.00")))</f>
        <v/>
      </c>
      <c r="H3457" s="498">
        <f>IF(OR(H3455="—",H3456="",V3456=""),"",IF(OR(ISTEXT(H3456),ISTEXT(V3456)),"","Δ "&amp;TEXT(H3456-V3456,"0.00")))</f>
        <v/>
      </c>
      <c r="I3457" s="13" t="n"/>
      <c r="J3457" s="13" t="n"/>
      <c r="K3457" s="13" t="n"/>
      <c r="L3457" s="13" t="n"/>
      <c r="M3457" s="13" t="n"/>
      <c r="Q3457">
        <f>IF(OR(C3456="",ISTEXT(C3456)),R3457,C3456)</f>
        <v/>
      </c>
      <c r="R3457">
        <f>IF(OR(D3456="",ISTEXT(D3456)),S3457,D3456)</f>
        <v/>
      </c>
      <c r="S3457">
        <f>IF(OR(E3456="",ISTEXT(E3456)),T3457,E3456)</f>
        <v/>
      </c>
      <c r="T3457">
        <f>IF(OR(F3456="",ISTEXT(F3456)),U3457,F3456)</f>
        <v/>
      </c>
      <c r="U3457">
        <f>IF(OR(G3456="",ISTEXT(G3456)),V3457,G3456)</f>
        <v/>
      </c>
      <c r="V3457">
        <f>IF(OR(H3456="",ISTEXT(H3456)),"",H3456)</f>
        <v/>
      </c>
    </row>
    <row r="3458" ht="13.35" customHeight="1" s="162">
      <c r="B3458" s="425" t="inlineStr">
        <is>
          <t>Unit type:</t>
        </is>
      </c>
      <c r="D3458" s="522" t="inlineStr">
        <is>
          <t>EF</t>
        </is>
      </c>
      <c r="E3458" s="414" t="n"/>
      <c r="F3458" s="494" t="inlineStr">
        <is>
          <t>Airflow left to right. Δ = this reading minus the one before it; in. w.g.</t>
        </is>
      </c>
      <c r="P3458">
        <f>IF(B3456="","",B3456)</f>
        <v/>
      </c>
      <c r="Q3458">
        <f>IF(C3456="",P3458,C3456)</f>
        <v/>
      </c>
      <c r="R3458">
        <f>IF(D3456="",Q3458,D3456)</f>
        <v/>
      </c>
      <c r="S3458">
        <f>IF(E3456="",R3458,E3456)</f>
        <v/>
      </c>
      <c r="T3458">
        <f>IF(F3456="",S3458,F3456)</f>
        <v/>
      </c>
      <c r="U3458">
        <f>IF(G3456="",T3458,G3456)</f>
        <v/>
      </c>
      <c r="V3458">
        <f>IF(H3456="",U3458,H3456)</f>
        <v/>
      </c>
    </row>
    <row r="3459" ht="13.35" customHeight="1" s="162">
      <c r="B3459" s="500" t="inlineStr">
        <is>
          <t>Fan inlet</t>
        </is>
      </c>
      <c r="D3459" s="501">
        <f>IF(X3456="","",X3456)</f>
        <v/>
      </c>
      <c r="F3459" s="500" t="inlineStr">
        <is>
          <t>Discharge</t>
        </is>
      </c>
      <c r="I3459" s="501">
        <f>IF(V3458="","",V3458)</f>
        <v/>
      </c>
    </row>
    <row r="3460" ht="13.35" customHeight="1" s="162"/>
    <row r="3461" ht="13.35" customHeight="1" s="162">
      <c r="B3461" s="500" t="inlineStr">
        <is>
          <t>Fan TSP</t>
        </is>
      </c>
      <c r="E3461" s="501">
        <f>IF(OR(X3456="",Y3456=""),"",IF(OR(ISTEXT(X3456),ISTEXT(Y3456)),"",Y3456-X3456))</f>
        <v/>
      </c>
      <c r="F3461" s="500" t="inlineStr">
        <is>
          <t>ESP</t>
        </is>
      </c>
      <c r="I3461" s="501">
        <f>IF(OR(B3456="",V3458=""),"",IF(OR(ISTEXT(B3456),ISTEXT(V3458)),"",V3458-B3456))</f>
        <v/>
      </c>
      <c r="J3461" s="500" t="inlineStr">
        <is>
          <t>Unit ΔP (inlet → fan)</t>
        </is>
      </c>
      <c r="M3461" s="501">
        <f>IF(OR(B3456="",X3456=""),"",IF(OR(ISTEXT(B3456),ISTEXT(X3456)),"",X3456-B3456))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D3480" s="307"/>
      <c r="E3480" s="307"/>
      <c r="F3480" s="307"/>
      <c r="G3480" s="307"/>
      <c r="H3480" s="33" t="n"/>
      <c r="I3480" s="33" t="n"/>
      <c r="J3480" s="33"/>
      <c r="K3480" s="33" t="n"/>
      <c r="L3480" s="33"/>
      <c r="M3480" s="30">
        <f>IF(OR(H3480="",H3480=0),"",IF(L3480="",IF(J3480="","",IF(OR(ISTEXT(J3480),ISTEXT(H3480)),"",J3480/H3480)),IF(OR(ISTEXT(L3480),ISTEXT(H3480)),"",L3480/H3480)))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sheave</t>
        </is>
      </c>
      <c r="J3552" s="400" t="n"/>
      <c r="K3552" s="24">
        <f>IF('{Equipment Data Entry}'!J115="","",'{Equipment Data Entry}'!J115)</f>
        <v/>
      </c>
      <c r="L3552" s="21" t="inlineStr">
        <is>
          <t>Bore</t>
        </is>
      </c>
      <c r="M3552" s="208"/>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pulley</t>
        </is>
      </c>
      <c r="J3553" s="400" t="n"/>
      <c r="K3553" s="24">
        <f>IF('{Equipment Data Entry}'!K115="","",'{Equipment Data Entry}'!K115)</f>
        <v/>
      </c>
      <c r="L3553" s="21" t="inlineStr">
        <is>
          <t>Bore</t>
        </is>
      </c>
      <c r="M3553" s="208"/>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IF(OR(COUNT(E3556:G3556)=0,IF(N(E3557)&gt;0,E3557,N(D3552))=0,IF(N(D3554)&gt;0,D3554,N(E3553))=0),"",IF(N(E3557)&gt;0,E3557,N(D3552))*AVERAGE(E3556:G3556)/IF(N(D3554)&gt;0,D3554,N(E3553)))</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99" t="inlineStr">
        <is>
          <t>Motor HP (nameplate)</t>
        </is>
      </c>
      <c r="C3557" s="400"/>
      <c r="D3557" s="401"/>
      <c r="E3557" s="24"/>
      <c r="F3557" s="24"/>
      <c r="G3557" s="24"/>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90">
        <f>IFERROR(INDEX('{Dropdowns}'!$AI$2:$AO$7,MATCH($D$3562,'{Dropdowns}'!$AH$2:$AH$7,0),1),"")</f>
        <v/>
      </c>
      <c r="C3559" s="490">
        <f>IFERROR(INDEX('{Dropdowns}'!$AI$2:$AO$7,MATCH($D$3562,'{Dropdowns}'!$AH$2:$AH$7,0),2),"")</f>
        <v/>
      </c>
      <c r="D3559" s="490">
        <f>IFERROR(INDEX('{Dropdowns}'!$AI$2:$AO$7,MATCH($D$3562,'{Dropdowns}'!$AH$2:$AH$7,0),3),"")</f>
        <v/>
      </c>
      <c r="E3559" s="490">
        <f>IFERROR(INDEX('{Dropdowns}'!$AI$2:$AO$7,MATCH($D$3562,'{Dropdowns}'!$AH$2:$AH$7,0),4),"")</f>
        <v/>
      </c>
      <c r="F3559" s="490">
        <f>IFERROR(INDEX('{Dropdowns}'!$AI$2:$AO$7,MATCH($D$3562,'{Dropdowns}'!$AH$2:$AH$7,0),5),"")</f>
        <v/>
      </c>
      <c r="G3559" s="490">
        <f>IFERROR(INDEX('{Dropdowns}'!$AI$2:$AO$7,MATCH($D$3562,'{Dropdowns}'!$AH$2:$AH$7,0),6),"")</f>
        <v/>
      </c>
      <c r="H3559" s="490">
        <f>IFERROR(INDEX('{Dropdowns}'!$AI$2:$AO$7,MATCH($D$3562,'{Dropdowns}'!$AH$2:$AH$7,0),7),"")</f>
        <v/>
      </c>
      <c r="I3559" s="246" t="inlineStr">
        <is>
          <t>VSD Frequency</t>
        </is>
      </c>
      <c r="J3559" s="403" t="n"/>
      <c r="K3559" s="65" t="n"/>
      <c r="L3559" s="65" t="n"/>
      <c r="M3559" s="13" t="n"/>
    </row>
    <row r="3560" ht="13.35" customHeight="1" s="162">
      <c r="B3560" s="492"/>
      <c r="C3560" s="492"/>
      <c r="D3560" s="492"/>
      <c r="E3560" s="492"/>
      <c r="F3560" s="492"/>
      <c r="G3560" s="492"/>
      <c r="H3560" s="492"/>
      <c r="I3560" s="14" t="n"/>
      <c r="J3560" s="14" t="n"/>
      <c r="K3560" s="14" t="n"/>
      <c r="L3560" s="38" t="n"/>
      <c r="M3560" s="13" t="n"/>
      <c r="Q3560">
        <f>IF(B3560="","",B3560)</f>
        <v/>
      </c>
      <c r="R3560">
        <f>IF(C3559="—",Q3560,IF(C3560="","",C3560))</f>
        <v/>
      </c>
      <c r="S3560">
        <f>IF(D3559="—",R3560,IF(D3560="","",D3560))</f>
        <v/>
      </c>
      <c r="T3560">
        <f>IF(E3559="—",S3560,IF(E3560="","",E3560))</f>
        <v/>
      </c>
      <c r="U3560">
        <f>IF(F3559="—",T3560,IF(F3560="","",F3560))</f>
        <v/>
      </c>
      <c r="V3560">
        <f>IF(G3559="—",U3560,IF(G3560="","",G3560))</f>
        <v/>
      </c>
      <c r="W3560">
        <f>IFERROR(MATCH("Fan",$C$3559:$H$3559,0),"")</f>
        <v/>
      </c>
      <c r="X3560">
        <f>IF(W3560="","",INDEX(P3562:U3562,W3560))</f>
        <v/>
      </c>
      <c r="Y3560">
        <f>IF(W3560="","",INDEX(Q3561:V3561,W3560))</f>
        <v/>
      </c>
    </row>
    <row r="3561" ht="13.35" customHeight="1" s="162">
      <c r="B3561" s="491" t="inlineStr">
        <is>
          <t>Δ</t>
        </is>
      </c>
      <c r="C3561" s="498">
        <f>IF(OR(C3559="—",C3560="",Q3560=""),"",IF(OR(ISTEXT(C3560),ISTEXT(Q3560)),"","Δ "&amp;TEXT(C3560-Q3560,"0.00")))</f>
        <v/>
      </c>
      <c r="D3561" s="498">
        <f>IF(OR(D3559="—",D3560="",R3560=""),"",IF(OR(ISTEXT(D3560),ISTEXT(R3560)),"","Δ "&amp;TEXT(D3560-R3560,"0.00")))</f>
        <v/>
      </c>
      <c r="E3561" s="498">
        <f>IF(OR(E3559="—",E3560="",S3560=""),"",IF(OR(ISTEXT(E3560),ISTEXT(S3560)),"","Δ "&amp;TEXT(E3560-S3560,"0.00")))</f>
        <v/>
      </c>
      <c r="F3561" s="498">
        <f>IF(OR(F3559="—",F3560="",T3560=""),"",IF(OR(ISTEXT(F3560),ISTEXT(T3560)),"","Δ "&amp;TEXT(F3560-T3560,"0.00")))</f>
        <v/>
      </c>
      <c r="G3561" s="498">
        <f>IF(OR(G3559="—",G3560="",U3560=""),"",IF(OR(ISTEXT(G3560),ISTEXT(U3560)),"","Δ "&amp;TEXT(G3560-U3560,"0.00")))</f>
        <v/>
      </c>
      <c r="H3561" s="498">
        <f>IF(OR(H3559="—",H3560="",V3560=""),"",IF(OR(ISTEXT(H3560),ISTEXT(V3560)),"","Δ "&amp;TEXT(H3560-V3560,"0.00")))</f>
        <v/>
      </c>
      <c r="I3561" s="13" t="n"/>
      <c r="J3561" s="13" t="n"/>
      <c r="K3561" s="13" t="n"/>
      <c r="L3561" s="13" t="n"/>
      <c r="M3561" s="13" t="n"/>
      <c r="Q3561">
        <f>IF(OR(C3560="",ISTEXT(C3560)),R3561,C3560)</f>
        <v/>
      </c>
      <c r="R3561">
        <f>IF(OR(D3560="",ISTEXT(D3560)),S3561,D3560)</f>
        <v/>
      </c>
      <c r="S3561">
        <f>IF(OR(E3560="",ISTEXT(E3560)),T3561,E3560)</f>
        <v/>
      </c>
      <c r="T3561">
        <f>IF(OR(F3560="",ISTEXT(F3560)),U3561,F3560)</f>
        <v/>
      </c>
      <c r="U3561">
        <f>IF(OR(G3560="",ISTEXT(G3560)),V3561,G3560)</f>
        <v/>
      </c>
      <c r="V3561">
        <f>IF(OR(H3560="",ISTEXT(H3560)),"",H3560)</f>
        <v/>
      </c>
    </row>
    <row r="3562" ht="13.35" customHeight="1" s="162">
      <c r="B3562" s="425" t="inlineStr">
        <is>
          <t>Unit type:</t>
        </is>
      </c>
      <c r="D3562" s="522" t="inlineStr">
        <is>
          <t>EF</t>
        </is>
      </c>
      <c r="E3562" s="414" t="n"/>
      <c r="F3562" s="494" t="inlineStr">
        <is>
          <t>Airflow left to right. Δ = this reading minus the one before it; in. w.g.</t>
        </is>
      </c>
      <c r="P3562">
        <f>IF(B3560="","",B3560)</f>
        <v/>
      </c>
      <c r="Q3562">
        <f>IF(C3560="",P3562,C3560)</f>
        <v/>
      </c>
      <c r="R3562">
        <f>IF(D3560="",Q3562,D3560)</f>
        <v/>
      </c>
      <c r="S3562">
        <f>IF(E3560="",R3562,E3560)</f>
        <v/>
      </c>
      <c r="T3562">
        <f>IF(F3560="",S3562,F3560)</f>
        <v/>
      </c>
      <c r="U3562">
        <f>IF(G3560="",T3562,G3560)</f>
        <v/>
      </c>
      <c r="V3562">
        <f>IF(H3560="",U3562,H3560)</f>
        <v/>
      </c>
    </row>
    <row r="3563" ht="13.35" customHeight="1" s="162">
      <c r="B3563" s="500" t="inlineStr">
        <is>
          <t>Fan inlet</t>
        </is>
      </c>
      <c r="D3563" s="501">
        <f>IF(X3560="","",X3560)</f>
        <v/>
      </c>
      <c r="F3563" s="500" t="inlineStr">
        <is>
          <t>Discharge</t>
        </is>
      </c>
      <c r="I3563" s="501">
        <f>IF(V3562="","",V3562)</f>
        <v/>
      </c>
    </row>
    <row r="3564" ht="13.35" customHeight="1" s="162"/>
    <row r="3565" ht="13.35" customHeight="1" s="162">
      <c r="B3565" s="500" t="inlineStr">
        <is>
          <t>Fan TSP</t>
        </is>
      </c>
      <c r="E3565" s="501">
        <f>IF(OR(X3560="",Y3560=""),"",IF(OR(ISTEXT(X3560),ISTEXT(Y3560)),"",Y3560-X3560))</f>
        <v/>
      </c>
      <c r="F3565" s="500" t="inlineStr">
        <is>
          <t>ESP</t>
        </is>
      </c>
      <c r="I3565" s="501">
        <f>IF(OR(B3560="",V3562=""),"",IF(OR(ISTEXT(B3560),ISTEXT(V3562)),"",V3562-B3560))</f>
        <v/>
      </c>
      <c r="J3565" s="500" t="inlineStr">
        <is>
          <t>Unit ΔP (inlet → fan)</t>
        </is>
      </c>
      <c r="M3565" s="501">
        <f>IF(OR(B3560="",X3560=""),"",IF(OR(ISTEXT(B3560),ISTEXT(X3560)),"",X3560-B3560))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D3584" s="307"/>
      <c r="E3584" s="307"/>
      <c r="F3584" s="307"/>
      <c r="G3584" s="307"/>
      <c r="H3584" s="33" t="n"/>
      <c r="I3584" s="33" t="n"/>
      <c r="J3584" s="33"/>
      <c r="K3584" s="33" t="n"/>
      <c r="L3584" s="33"/>
      <c r="M3584" s="30">
        <f>IF(OR(H3584="",H3584=0),"",IF(L3584="",IF(J3584="","",IF(OR(ISTEXT(J3584),ISTEXT(H3584)),"",J3584/H3584)),IF(OR(ISTEXT(L3584),ISTEXT(H3584)),"",L3584/H3584)))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sheave</t>
        </is>
      </c>
      <c r="J3656" s="400" t="n"/>
      <c r="K3656" s="24">
        <f>IF('{Equipment Data Entry}'!J116="","",'{Equipment Data Entry}'!J116)</f>
        <v/>
      </c>
      <c r="L3656" s="21" t="inlineStr">
        <is>
          <t>Bore</t>
        </is>
      </c>
      <c r="M3656" s="208"/>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pulley</t>
        </is>
      </c>
      <c r="J3657" s="400" t="n"/>
      <c r="K3657" s="24">
        <f>IF('{Equipment Data Entry}'!K116="","",'{Equipment Data Entry}'!K116)</f>
        <v/>
      </c>
      <c r="L3657" s="21" t="inlineStr">
        <is>
          <t>Bore</t>
        </is>
      </c>
      <c r="M3657" s="208"/>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IF(OR(COUNT(E3660:G3660)=0,IF(N(E3661)&gt;0,E3661,N(D3656))=0,IF(N(D3658)&gt;0,D3658,N(E3657))=0),"",IF(N(E3661)&gt;0,E3661,N(D3656))*AVERAGE(E3660:G3660)/IF(N(D3658)&gt;0,D3658,N(E3657)))</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99" t="inlineStr">
        <is>
          <t>Motor HP (nameplate)</t>
        </is>
      </c>
      <c r="C3661" s="400"/>
      <c r="D3661" s="401"/>
      <c r="E3661" s="24"/>
      <c r="F3661" s="24"/>
      <c r="G3661" s="24"/>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90">
        <f>IFERROR(INDEX('{Dropdowns}'!$AI$2:$AO$7,MATCH($D$3666,'{Dropdowns}'!$AH$2:$AH$7,0),1),"")</f>
        <v/>
      </c>
      <c r="C3663" s="490">
        <f>IFERROR(INDEX('{Dropdowns}'!$AI$2:$AO$7,MATCH($D$3666,'{Dropdowns}'!$AH$2:$AH$7,0),2),"")</f>
        <v/>
      </c>
      <c r="D3663" s="490">
        <f>IFERROR(INDEX('{Dropdowns}'!$AI$2:$AO$7,MATCH($D$3666,'{Dropdowns}'!$AH$2:$AH$7,0),3),"")</f>
        <v/>
      </c>
      <c r="E3663" s="490">
        <f>IFERROR(INDEX('{Dropdowns}'!$AI$2:$AO$7,MATCH($D$3666,'{Dropdowns}'!$AH$2:$AH$7,0),4),"")</f>
        <v/>
      </c>
      <c r="F3663" s="490">
        <f>IFERROR(INDEX('{Dropdowns}'!$AI$2:$AO$7,MATCH($D$3666,'{Dropdowns}'!$AH$2:$AH$7,0),5),"")</f>
        <v/>
      </c>
      <c r="G3663" s="490">
        <f>IFERROR(INDEX('{Dropdowns}'!$AI$2:$AO$7,MATCH($D$3666,'{Dropdowns}'!$AH$2:$AH$7,0),6),"")</f>
        <v/>
      </c>
      <c r="H3663" s="490">
        <f>IFERROR(INDEX('{Dropdowns}'!$AI$2:$AO$7,MATCH($D$3666,'{Dropdowns}'!$AH$2:$AH$7,0),7),"")</f>
        <v/>
      </c>
      <c r="I3663" s="246" t="inlineStr">
        <is>
          <t>VSD Frequency</t>
        </is>
      </c>
      <c r="J3663" s="403" t="n"/>
      <c r="K3663" s="65" t="n"/>
      <c r="L3663" s="65" t="n"/>
      <c r="M3663" s="13" t="n"/>
    </row>
    <row r="3664" ht="13.35" customHeight="1" s="162">
      <c r="B3664" s="492"/>
      <c r="C3664" s="492"/>
      <c r="D3664" s="492"/>
      <c r="E3664" s="492"/>
      <c r="F3664" s="492"/>
      <c r="G3664" s="492"/>
      <c r="H3664" s="492"/>
      <c r="I3664" s="14" t="n"/>
      <c r="J3664" s="14" t="n"/>
      <c r="K3664" s="14" t="n"/>
      <c r="L3664" s="38" t="n"/>
      <c r="M3664" s="13" t="n"/>
      <c r="Q3664">
        <f>IF(B3664="","",B3664)</f>
        <v/>
      </c>
      <c r="R3664">
        <f>IF(C3663="—",Q3664,IF(C3664="","",C3664))</f>
        <v/>
      </c>
      <c r="S3664">
        <f>IF(D3663="—",R3664,IF(D3664="","",D3664))</f>
        <v/>
      </c>
      <c r="T3664">
        <f>IF(E3663="—",S3664,IF(E3664="","",E3664))</f>
        <v/>
      </c>
      <c r="U3664">
        <f>IF(F3663="—",T3664,IF(F3664="","",F3664))</f>
        <v/>
      </c>
      <c r="V3664">
        <f>IF(G3663="—",U3664,IF(G3664="","",G3664))</f>
        <v/>
      </c>
      <c r="W3664">
        <f>IFERROR(MATCH("Fan",$C$3663:$H$3663,0),"")</f>
        <v/>
      </c>
      <c r="X3664">
        <f>IF(W3664="","",INDEX(P3666:U3666,W3664))</f>
        <v/>
      </c>
      <c r="Y3664">
        <f>IF(W3664="","",INDEX(Q3665:V3665,W3664))</f>
        <v/>
      </c>
    </row>
    <row r="3665" ht="13.35" customHeight="1" s="162">
      <c r="B3665" s="491" t="inlineStr">
        <is>
          <t>Δ</t>
        </is>
      </c>
      <c r="C3665" s="498">
        <f>IF(OR(C3663="—",C3664="",Q3664=""),"",IF(OR(ISTEXT(C3664),ISTEXT(Q3664)),"","Δ "&amp;TEXT(C3664-Q3664,"0.00")))</f>
        <v/>
      </c>
      <c r="D3665" s="498">
        <f>IF(OR(D3663="—",D3664="",R3664=""),"",IF(OR(ISTEXT(D3664),ISTEXT(R3664)),"","Δ "&amp;TEXT(D3664-R3664,"0.00")))</f>
        <v/>
      </c>
      <c r="E3665" s="498">
        <f>IF(OR(E3663="—",E3664="",S3664=""),"",IF(OR(ISTEXT(E3664),ISTEXT(S3664)),"","Δ "&amp;TEXT(E3664-S3664,"0.00")))</f>
        <v/>
      </c>
      <c r="F3665" s="498">
        <f>IF(OR(F3663="—",F3664="",T3664=""),"",IF(OR(ISTEXT(F3664),ISTEXT(T3664)),"","Δ "&amp;TEXT(F3664-T3664,"0.00")))</f>
        <v/>
      </c>
      <c r="G3665" s="498">
        <f>IF(OR(G3663="—",G3664="",U3664=""),"",IF(OR(ISTEXT(G3664),ISTEXT(U3664)),"","Δ "&amp;TEXT(G3664-U3664,"0.00")))</f>
        <v/>
      </c>
      <c r="H3665" s="498">
        <f>IF(OR(H3663="—",H3664="",V3664=""),"",IF(OR(ISTEXT(H3664),ISTEXT(V3664)),"","Δ "&amp;TEXT(H3664-V3664,"0.00")))</f>
        <v/>
      </c>
      <c r="I3665" s="13" t="n"/>
      <c r="J3665" s="13" t="n"/>
      <c r="K3665" s="13" t="n"/>
      <c r="L3665" s="13" t="n"/>
      <c r="M3665" s="13" t="n"/>
      <c r="Q3665">
        <f>IF(OR(C3664="",ISTEXT(C3664)),R3665,C3664)</f>
        <v/>
      </c>
      <c r="R3665">
        <f>IF(OR(D3664="",ISTEXT(D3664)),S3665,D3664)</f>
        <v/>
      </c>
      <c r="S3665">
        <f>IF(OR(E3664="",ISTEXT(E3664)),T3665,E3664)</f>
        <v/>
      </c>
      <c r="T3665">
        <f>IF(OR(F3664="",ISTEXT(F3664)),U3665,F3664)</f>
        <v/>
      </c>
      <c r="U3665">
        <f>IF(OR(G3664="",ISTEXT(G3664)),V3665,G3664)</f>
        <v/>
      </c>
      <c r="V3665">
        <f>IF(OR(H3664="",ISTEXT(H3664)),"",H3664)</f>
        <v/>
      </c>
    </row>
    <row r="3666" ht="13.35" customHeight="1" s="162">
      <c r="B3666" s="425" t="inlineStr">
        <is>
          <t>Unit type:</t>
        </is>
      </c>
      <c r="D3666" s="522" t="inlineStr">
        <is>
          <t>EF</t>
        </is>
      </c>
      <c r="E3666" s="414" t="n"/>
      <c r="F3666" s="494" t="inlineStr">
        <is>
          <t>Airflow left to right. Δ = this reading minus the one before it; in. w.g.</t>
        </is>
      </c>
      <c r="P3666">
        <f>IF(B3664="","",B3664)</f>
        <v/>
      </c>
      <c r="Q3666">
        <f>IF(C3664="",P3666,C3664)</f>
        <v/>
      </c>
      <c r="R3666">
        <f>IF(D3664="",Q3666,D3664)</f>
        <v/>
      </c>
      <c r="S3666">
        <f>IF(E3664="",R3666,E3664)</f>
        <v/>
      </c>
      <c r="T3666">
        <f>IF(F3664="",S3666,F3664)</f>
        <v/>
      </c>
      <c r="U3666">
        <f>IF(G3664="",T3666,G3664)</f>
        <v/>
      </c>
      <c r="V3666">
        <f>IF(H3664="",U3666,H3664)</f>
        <v/>
      </c>
    </row>
    <row r="3667" ht="13.35" customHeight="1" s="162">
      <c r="B3667" s="500" t="inlineStr">
        <is>
          <t>Fan inlet</t>
        </is>
      </c>
      <c r="D3667" s="501">
        <f>IF(X3664="","",X3664)</f>
        <v/>
      </c>
      <c r="F3667" s="500" t="inlineStr">
        <is>
          <t>Discharge</t>
        </is>
      </c>
      <c r="I3667" s="501">
        <f>IF(V3666="","",V3666)</f>
        <v/>
      </c>
    </row>
    <row r="3668" ht="13.35" customHeight="1" s="162"/>
    <row r="3669" ht="13.35" customHeight="1" s="162">
      <c r="B3669" s="500" t="inlineStr">
        <is>
          <t>Fan TSP</t>
        </is>
      </c>
      <c r="E3669" s="501">
        <f>IF(OR(X3664="",Y3664=""),"",IF(OR(ISTEXT(X3664),ISTEXT(Y3664)),"",Y3664-X3664))</f>
        <v/>
      </c>
      <c r="F3669" s="500" t="inlineStr">
        <is>
          <t>ESP</t>
        </is>
      </c>
      <c r="I3669" s="501">
        <f>IF(OR(B3664="",V3666=""),"",IF(OR(ISTEXT(B3664),ISTEXT(V3666)),"",V3666-B3664))</f>
        <v/>
      </c>
      <c r="J3669" s="500" t="inlineStr">
        <is>
          <t>Unit ΔP (inlet → fan)</t>
        </is>
      </c>
      <c r="M3669" s="501">
        <f>IF(OR(B3664="",X3664=""),"",IF(OR(ISTEXT(B3664),ISTEXT(X3664)),"",X3664-B3664))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D3688" s="307"/>
      <c r="E3688" s="307"/>
      <c r="F3688" s="307"/>
      <c r="G3688" s="307"/>
      <c r="H3688" s="33" t="n"/>
      <c r="I3688" s="33" t="n"/>
      <c r="J3688" s="33"/>
      <c r="K3688" s="33" t="n"/>
      <c r="L3688" s="33"/>
      <c r="M3688" s="30">
        <f>IF(OR(H3688="",H3688=0),"",IF(L3688="",IF(J3688="","",IF(OR(ISTEXT(J3688),ISTEXT(H3688)),"",J3688/H3688)),IF(OR(ISTEXT(L3688),ISTEXT(H3688)),"",L3688/H3688)))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sheave</t>
        </is>
      </c>
      <c r="J3760" s="400" t="n"/>
      <c r="K3760" s="24">
        <f>IF('{Equipment Data Entry}'!J117="","",'{Equipment Data Entry}'!J117)</f>
        <v/>
      </c>
      <c r="L3760" s="21" t="inlineStr">
        <is>
          <t>Bore</t>
        </is>
      </c>
      <c r="M3760" s="208"/>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pulley</t>
        </is>
      </c>
      <c r="J3761" s="400" t="n"/>
      <c r="K3761" s="24">
        <f>IF('{Equipment Data Entry}'!K117="","",'{Equipment Data Entry}'!K117)</f>
        <v/>
      </c>
      <c r="L3761" s="21" t="inlineStr">
        <is>
          <t>Bore</t>
        </is>
      </c>
      <c r="M3761" s="208"/>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IF(OR(COUNT(E3764:G3764)=0,IF(N(E3765)&gt;0,E3765,N(D3760))=0,IF(N(D3762)&gt;0,D3762,N(E3761))=0),"",IF(N(E3765)&gt;0,E3765,N(D3760))*AVERAGE(E3764:G3764)/IF(N(D3762)&gt;0,D3762,N(E3761)))</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99" t="inlineStr">
        <is>
          <t>Motor HP (nameplate)</t>
        </is>
      </c>
      <c r="C3765" s="400"/>
      <c r="D3765" s="401"/>
      <c r="E3765" s="24"/>
      <c r="F3765" s="24"/>
      <c r="G3765" s="24"/>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90">
        <f>IFERROR(INDEX('{Dropdowns}'!$AI$2:$AO$7,MATCH($D$3770,'{Dropdowns}'!$AH$2:$AH$7,0),1),"")</f>
        <v/>
      </c>
      <c r="C3767" s="490">
        <f>IFERROR(INDEX('{Dropdowns}'!$AI$2:$AO$7,MATCH($D$3770,'{Dropdowns}'!$AH$2:$AH$7,0),2),"")</f>
        <v/>
      </c>
      <c r="D3767" s="490">
        <f>IFERROR(INDEX('{Dropdowns}'!$AI$2:$AO$7,MATCH($D$3770,'{Dropdowns}'!$AH$2:$AH$7,0),3),"")</f>
        <v/>
      </c>
      <c r="E3767" s="490">
        <f>IFERROR(INDEX('{Dropdowns}'!$AI$2:$AO$7,MATCH($D$3770,'{Dropdowns}'!$AH$2:$AH$7,0),4),"")</f>
        <v/>
      </c>
      <c r="F3767" s="490">
        <f>IFERROR(INDEX('{Dropdowns}'!$AI$2:$AO$7,MATCH($D$3770,'{Dropdowns}'!$AH$2:$AH$7,0),5),"")</f>
        <v/>
      </c>
      <c r="G3767" s="490">
        <f>IFERROR(INDEX('{Dropdowns}'!$AI$2:$AO$7,MATCH($D$3770,'{Dropdowns}'!$AH$2:$AH$7,0),6),"")</f>
        <v/>
      </c>
      <c r="H3767" s="490">
        <f>IFERROR(INDEX('{Dropdowns}'!$AI$2:$AO$7,MATCH($D$3770,'{Dropdowns}'!$AH$2:$AH$7,0),7),"")</f>
        <v/>
      </c>
      <c r="I3767" s="246" t="inlineStr">
        <is>
          <t>VSD Frequency</t>
        </is>
      </c>
      <c r="J3767" s="403" t="n"/>
      <c r="K3767" s="65" t="n"/>
      <c r="L3767" s="65" t="n"/>
      <c r="M3767" s="13" t="n"/>
    </row>
    <row r="3768" ht="13.35" customHeight="1" s="162">
      <c r="B3768" s="492"/>
      <c r="C3768" s="492"/>
      <c r="D3768" s="492"/>
      <c r="E3768" s="492"/>
      <c r="F3768" s="492"/>
      <c r="G3768" s="492"/>
      <c r="H3768" s="492"/>
      <c r="I3768" s="14" t="n"/>
      <c r="J3768" s="14" t="n"/>
      <c r="K3768" s="14" t="n"/>
      <c r="L3768" s="38" t="n"/>
      <c r="M3768" s="13" t="n"/>
      <c r="Q3768">
        <f>IF(B3768="","",B3768)</f>
        <v/>
      </c>
      <c r="R3768">
        <f>IF(C3767="—",Q3768,IF(C3768="","",C3768))</f>
        <v/>
      </c>
      <c r="S3768">
        <f>IF(D3767="—",R3768,IF(D3768="","",D3768))</f>
        <v/>
      </c>
      <c r="T3768">
        <f>IF(E3767="—",S3768,IF(E3768="","",E3768))</f>
        <v/>
      </c>
      <c r="U3768">
        <f>IF(F3767="—",T3768,IF(F3768="","",F3768))</f>
        <v/>
      </c>
      <c r="V3768">
        <f>IF(G3767="—",U3768,IF(G3768="","",G3768))</f>
        <v/>
      </c>
      <c r="W3768">
        <f>IFERROR(MATCH("Fan",$C$3767:$H$3767,0),"")</f>
        <v/>
      </c>
      <c r="X3768">
        <f>IF(W3768="","",INDEX(P3770:U3770,W3768))</f>
        <v/>
      </c>
      <c r="Y3768">
        <f>IF(W3768="","",INDEX(Q3769:V3769,W3768))</f>
        <v/>
      </c>
    </row>
    <row r="3769" ht="13.35" customHeight="1" s="162">
      <c r="B3769" s="491" t="inlineStr">
        <is>
          <t>Δ</t>
        </is>
      </c>
      <c r="C3769" s="498">
        <f>IF(OR(C3767="—",C3768="",Q3768=""),"",IF(OR(ISTEXT(C3768),ISTEXT(Q3768)),"","Δ "&amp;TEXT(C3768-Q3768,"0.00")))</f>
        <v/>
      </c>
      <c r="D3769" s="498">
        <f>IF(OR(D3767="—",D3768="",R3768=""),"",IF(OR(ISTEXT(D3768),ISTEXT(R3768)),"","Δ "&amp;TEXT(D3768-R3768,"0.00")))</f>
        <v/>
      </c>
      <c r="E3769" s="498">
        <f>IF(OR(E3767="—",E3768="",S3768=""),"",IF(OR(ISTEXT(E3768),ISTEXT(S3768)),"","Δ "&amp;TEXT(E3768-S3768,"0.00")))</f>
        <v/>
      </c>
      <c r="F3769" s="498">
        <f>IF(OR(F3767="—",F3768="",T3768=""),"",IF(OR(ISTEXT(F3768),ISTEXT(T3768)),"","Δ "&amp;TEXT(F3768-T3768,"0.00")))</f>
        <v/>
      </c>
      <c r="G3769" s="498">
        <f>IF(OR(G3767="—",G3768="",U3768=""),"",IF(OR(ISTEXT(G3768),ISTEXT(U3768)),"","Δ "&amp;TEXT(G3768-U3768,"0.00")))</f>
        <v/>
      </c>
      <c r="H3769" s="498">
        <f>IF(OR(H3767="—",H3768="",V3768=""),"",IF(OR(ISTEXT(H3768),ISTEXT(V3768)),"","Δ "&amp;TEXT(H3768-V3768,"0.00")))</f>
        <v/>
      </c>
      <c r="I3769" s="13" t="n"/>
      <c r="J3769" s="13" t="n"/>
      <c r="K3769" s="13" t="n"/>
      <c r="L3769" s="13" t="n"/>
      <c r="M3769" s="13" t="n"/>
      <c r="Q3769">
        <f>IF(OR(C3768="",ISTEXT(C3768)),R3769,C3768)</f>
        <v/>
      </c>
      <c r="R3769">
        <f>IF(OR(D3768="",ISTEXT(D3768)),S3769,D3768)</f>
        <v/>
      </c>
      <c r="S3769">
        <f>IF(OR(E3768="",ISTEXT(E3768)),T3769,E3768)</f>
        <v/>
      </c>
      <c r="T3769">
        <f>IF(OR(F3768="",ISTEXT(F3768)),U3769,F3768)</f>
        <v/>
      </c>
      <c r="U3769">
        <f>IF(OR(G3768="",ISTEXT(G3768)),V3769,G3768)</f>
        <v/>
      </c>
      <c r="V3769">
        <f>IF(OR(H3768="",ISTEXT(H3768)),"",H3768)</f>
        <v/>
      </c>
    </row>
    <row r="3770" ht="13.35" customHeight="1" s="162">
      <c r="B3770" s="425" t="inlineStr">
        <is>
          <t>Unit type:</t>
        </is>
      </c>
      <c r="D3770" s="522" t="inlineStr">
        <is>
          <t>EF</t>
        </is>
      </c>
      <c r="E3770" s="414" t="n"/>
      <c r="F3770" s="494" t="inlineStr">
        <is>
          <t>Airflow left to right. Δ = this reading minus the one before it; in. w.g.</t>
        </is>
      </c>
      <c r="P3770">
        <f>IF(B3768="","",B3768)</f>
        <v/>
      </c>
      <c r="Q3770">
        <f>IF(C3768="",P3770,C3768)</f>
        <v/>
      </c>
      <c r="R3770">
        <f>IF(D3768="",Q3770,D3768)</f>
        <v/>
      </c>
      <c r="S3770">
        <f>IF(E3768="",R3770,E3768)</f>
        <v/>
      </c>
      <c r="T3770">
        <f>IF(F3768="",S3770,F3768)</f>
        <v/>
      </c>
      <c r="U3770">
        <f>IF(G3768="",T3770,G3768)</f>
        <v/>
      </c>
      <c r="V3770">
        <f>IF(H3768="",U3770,H3768)</f>
        <v/>
      </c>
    </row>
    <row r="3771" ht="13.35" customHeight="1" s="162">
      <c r="B3771" s="500" t="inlineStr">
        <is>
          <t>Fan inlet</t>
        </is>
      </c>
      <c r="D3771" s="501">
        <f>IF(X3768="","",X3768)</f>
        <v/>
      </c>
      <c r="F3771" s="500" t="inlineStr">
        <is>
          <t>Discharge</t>
        </is>
      </c>
      <c r="I3771" s="501">
        <f>IF(V3770="","",V3770)</f>
        <v/>
      </c>
    </row>
    <row r="3772" ht="13.35" customHeight="1" s="162"/>
    <row r="3773" ht="13.35" customHeight="1" s="162">
      <c r="B3773" s="500" t="inlineStr">
        <is>
          <t>Fan TSP</t>
        </is>
      </c>
      <c r="E3773" s="501">
        <f>IF(OR(X3768="",Y3768=""),"",IF(OR(ISTEXT(X3768),ISTEXT(Y3768)),"",Y3768-X3768))</f>
        <v/>
      </c>
      <c r="F3773" s="500" t="inlineStr">
        <is>
          <t>ESP</t>
        </is>
      </c>
      <c r="I3773" s="501">
        <f>IF(OR(B3768="",V3770=""),"",IF(OR(ISTEXT(B3768),ISTEXT(V3770)),"",V3770-B3768))</f>
        <v/>
      </c>
      <c r="J3773" s="500" t="inlineStr">
        <is>
          <t>Unit ΔP (inlet → fan)</t>
        </is>
      </c>
      <c r="M3773" s="501">
        <f>IF(OR(B3768="",X3768=""),"",IF(OR(ISTEXT(B3768),ISTEXT(X3768)),"",X3768-B3768))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D3792" s="307"/>
      <c r="E3792" s="307"/>
      <c r="F3792" s="307"/>
      <c r="G3792" s="307"/>
      <c r="H3792" s="33" t="n"/>
      <c r="I3792" s="33" t="n"/>
      <c r="J3792" s="33"/>
      <c r="K3792" s="33" t="n"/>
      <c r="L3792" s="33"/>
      <c r="M3792" s="30">
        <f>IF(OR(H3792="",H3792=0),"",IF(L3792="",IF(J3792="","",IF(OR(ISTEXT(J3792),ISTEXT(H3792)),"",J3792/H3792)),IF(OR(ISTEXT(L3792),ISTEXT(H3792)),"",L3792/H3792)))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sheave</t>
        </is>
      </c>
      <c r="J3864" s="400" t="n"/>
      <c r="K3864" s="24">
        <f>IF('{Equipment Data Entry}'!J118="","",'{Equipment Data Entry}'!J118)</f>
        <v/>
      </c>
      <c r="L3864" s="21" t="inlineStr">
        <is>
          <t>Bore</t>
        </is>
      </c>
      <c r="M3864" s="208"/>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pulley</t>
        </is>
      </c>
      <c r="J3865" s="400" t="n"/>
      <c r="K3865" s="24">
        <f>IF('{Equipment Data Entry}'!K118="","",'{Equipment Data Entry}'!K118)</f>
        <v/>
      </c>
      <c r="L3865" s="21" t="inlineStr">
        <is>
          <t>Bore</t>
        </is>
      </c>
      <c r="M3865" s="208"/>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IF(OR(COUNT(E3868:G3868)=0,IF(N(E3869)&gt;0,E3869,N(D3864))=0,IF(N(D3866)&gt;0,D3866,N(E3865))=0),"",IF(N(E3869)&gt;0,E3869,N(D3864))*AVERAGE(E3868:G3868)/IF(N(D3866)&gt;0,D3866,N(E3865)))</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99" t="inlineStr">
        <is>
          <t>Motor HP (nameplate)</t>
        </is>
      </c>
      <c r="C3869" s="400"/>
      <c r="D3869" s="401"/>
      <c r="E3869" s="24"/>
      <c r="F3869" s="24"/>
      <c r="G3869" s="24"/>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90">
        <f>IFERROR(INDEX('{Dropdowns}'!$AI$2:$AO$7,MATCH($D$3874,'{Dropdowns}'!$AH$2:$AH$7,0),1),"")</f>
        <v/>
      </c>
      <c r="C3871" s="490">
        <f>IFERROR(INDEX('{Dropdowns}'!$AI$2:$AO$7,MATCH($D$3874,'{Dropdowns}'!$AH$2:$AH$7,0),2),"")</f>
        <v/>
      </c>
      <c r="D3871" s="490">
        <f>IFERROR(INDEX('{Dropdowns}'!$AI$2:$AO$7,MATCH($D$3874,'{Dropdowns}'!$AH$2:$AH$7,0),3),"")</f>
        <v/>
      </c>
      <c r="E3871" s="490">
        <f>IFERROR(INDEX('{Dropdowns}'!$AI$2:$AO$7,MATCH($D$3874,'{Dropdowns}'!$AH$2:$AH$7,0),4),"")</f>
        <v/>
      </c>
      <c r="F3871" s="490">
        <f>IFERROR(INDEX('{Dropdowns}'!$AI$2:$AO$7,MATCH($D$3874,'{Dropdowns}'!$AH$2:$AH$7,0),5),"")</f>
        <v/>
      </c>
      <c r="G3871" s="490">
        <f>IFERROR(INDEX('{Dropdowns}'!$AI$2:$AO$7,MATCH($D$3874,'{Dropdowns}'!$AH$2:$AH$7,0),6),"")</f>
        <v/>
      </c>
      <c r="H3871" s="490">
        <f>IFERROR(INDEX('{Dropdowns}'!$AI$2:$AO$7,MATCH($D$3874,'{Dropdowns}'!$AH$2:$AH$7,0),7),"")</f>
        <v/>
      </c>
      <c r="I3871" s="246" t="inlineStr">
        <is>
          <t>VSD Frequency</t>
        </is>
      </c>
      <c r="J3871" s="403" t="n"/>
      <c r="K3871" s="65" t="n"/>
      <c r="L3871" s="65" t="n"/>
      <c r="M3871" s="13" t="n"/>
    </row>
    <row r="3872" ht="13.35" customHeight="1" s="162">
      <c r="B3872" s="492"/>
      <c r="C3872" s="492"/>
      <c r="D3872" s="492"/>
      <c r="E3872" s="492"/>
      <c r="F3872" s="492"/>
      <c r="G3872" s="492"/>
      <c r="H3872" s="492"/>
      <c r="I3872" s="14" t="n"/>
      <c r="J3872" s="14" t="n"/>
      <c r="K3872" s="14" t="n"/>
      <c r="L3872" s="38" t="n"/>
      <c r="M3872" s="13" t="n"/>
      <c r="Q3872">
        <f>IF(B3872="","",B3872)</f>
        <v/>
      </c>
      <c r="R3872">
        <f>IF(C3871="—",Q3872,IF(C3872="","",C3872))</f>
        <v/>
      </c>
      <c r="S3872">
        <f>IF(D3871="—",R3872,IF(D3872="","",D3872))</f>
        <v/>
      </c>
      <c r="T3872">
        <f>IF(E3871="—",S3872,IF(E3872="","",E3872))</f>
        <v/>
      </c>
      <c r="U3872">
        <f>IF(F3871="—",T3872,IF(F3872="","",F3872))</f>
        <v/>
      </c>
      <c r="V3872">
        <f>IF(G3871="—",U3872,IF(G3872="","",G3872))</f>
        <v/>
      </c>
      <c r="W3872">
        <f>IFERROR(MATCH("Fan",$C$3871:$H$3871,0),"")</f>
        <v/>
      </c>
      <c r="X3872">
        <f>IF(W3872="","",INDEX(P3874:U3874,W3872))</f>
        <v/>
      </c>
      <c r="Y3872">
        <f>IF(W3872="","",INDEX(Q3873:V3873,W3872))</f>
        <v/>
      </c>
    </row>
    <row r="3873" ht="13.35" customHeight="1" s="162">
      <c r="B3873" s="491" t="inlineStr">
        <is>
          <t>Δ</t>
        </is>
      </c>
      <c r="C3873" s="498">
        <f>IF(OR(C3871="—",C3872="",Q3872=""),"",IF(OR(ISTEXT(C3872),ISTEXT(Q3872)),"","Δ "&amp;TEXT(C3872-Q3872,"0.00")))</f>
        <v/>
      </c>
      <c r="D3873" s="498">
        <f>IF(OR(D3871="—",D3872="",R3872=""),"",IF(OR(ISTEXT(D3872),ISTEXT(R3872)),"","Δ "&amp;TEXT(D3872-R3872,"0.00")))</f>
        <v/>
      </c>
      <c r="E3873" s="498">
        <f>IF(OR(E3871="—",E3872="",S3872=""),"",IF(OR(ISTEXT(E3872),ISTEXT(S3872)),"","Δ "&amp;TEXT(E3872-S3872,"0.00")))</f>
        <v/>
      </c>
      <c r="F3873" s="498">
        <f>IF(OR(F3871="—",F3872="",T3872=""),"",IF(OR(ISTEXT(F3872),ISTEXT(T3872)),"","Δ "&amp;TEXT(F3872-T3872,"0.00")))</f>
        <v/>
      </c>
      <c r="G3873" s="498">
        <f>IF(OR(G3871="—",G3872="",U3872=""),"",IF(OR(ISTEXT(G3872),ISTEXT(U3872)),"","Δ "&amp;TEXT(G3872-U3872,"0.00")))</f>
        <v/>
      </c>
      <c r="H3873" s="498">
        <f>IF(OR(H3871="—",H3872="",V3872=""),"",IF(OR(ISTEXT(H3872),ISTEXT(V3872)),"","Δ "&amp;TEXT(H3872-V3872,"0.00")))</f>
        <v/>
      </c>
      <c r="I3873" s="13" t="n"/>
      <c r="J3873" s="13" t="n"/>
      <c r="K3873" s="13" t="n"/>
      <c r="L3873" s="13" t="n"/>
      <c r="M3873" s="13" t="n"/>
      <c r="Q3873">
        <f>IF(OR(C3872="",ISTEXT(C3872)),R3873,C3872)</f>
        <v/>
      </c>
      <c r="R3873">
        <f>IF(OR(D3872="",ISTEXT(D3872)),S3873,D3872)</f>
        <v/>
      </c>
      <c r="S3873">
        <f>IF(OR(E3872="",ISTEXT(E3872)),T3873,E3872)</f>
        <v/>
      </c>
      <c r="T3873">
        <f>IF(OR(F3872="",ISTEXT(F3872)),U3873,F3872)</f>
        <v/>
      </c>
      <c r="U3873">
        <f>IF(OR(G3872="",ISTEXT(G3872)),V3873,G3872)</f>
        <v/>
      </c>
      <c r="V3873">
        <f>IF(OR(H3872="",ISTEXT(H3872)),"",H3872)</f>
        <v/>
      </c>
    </row>
    <row r="3874" ht="13.35" customHeight="1" s="162">
      <c r="B3874" s="425" t="inlineStr">
        <is>
          <t>Unit type:</t>
        </is>
      </c>
      <c r="D3874" s="522" t="inlineStr">
        <is>
          <t>EF</t>
        </is>
      </c>
      <c r="E3874" s="414" t="n"/>
      <c r="F3874" s="494" t="inlineStr">
        <is>
          <t>Airflow left to right. Δ = this reading minus the one before it; in. w.g.</t>
        </is>
      </c>
      <c r="P3874">
        <f>IF(B3872="","",B3872)</f>
        <v/>
      </c>
      <c r="Q3874">
        <f>IF(C3872="",P3874,C3872)</f>
        <v/>
      </c>
      <c r="R3874">
        <f>IF(D3872="",Q3874,D3872)</f>
        <v/>
      </c>
      <c r="S3874">
        <f>IF(E3872="",R3874,E3872)</f>
        <v/>
      </c>
      <c r="T3874">
        <f>IF(F3872="",S3874,F3872)</f>
        <v/>
      </c>
      <c r="U3874">
        <f>IF(G3872="",T3874,G3872)</f>
        <v/>
      </c>
      <c r="V3874">
        <f>IF(H3872="",U3874,H3872)</f>
        <v/>
      </c>
    </row>
    <row r="3875" ht="13.35" customHeight="1" s="162">
      <c r="B3875" s="500" t="inlineStr">
        <is>
          <t>Fan inlet</t>
        </is>
      </c>
      <c r="D3875" s="501">
        <f>IF(X3872="","",X3872)</f>
        <v/>
      </c>
      <c r="F3875" s="500" t="inlineStr">
        <is>
          <t>Discharge</t>
        </is>
      </c>
      <c r="I3875" s="501">
        <f>IF(V3874="","",V3874)</f>
        <v/>
      </c>
    </row>
    <row r="3876" ht="13.35" customHeight="1" s="162"/>
    <row r="3877" ht="13.35" customHeight="1" s="162">
      <c r="B3877" s="500" t="inlineStr">
        <is>
          <t>Fan TSP</t>
        </is>
      </c>
      <c r="E3877" s="501">
        <f>IF(OR(X3872="",Y3872=""),"",IF(OR(ISTEXT(X3872),ISTEXT(Y3872)),"",Y3872-X3872))</f>
        <v/>
      </c>
      <c r="F3877" s="500" t="inlineStr">
        <is>
          <t>ESP</t>
        </is>
      </c>
      <c r="I3877" s="501">
        <f>IF(OR(B3872="",V3874=""),"",IF(OR(ISTEXT(B3872),ISTEXT(V3874)),"",V3874-B3872))</f>
        <v/>
      </c>
      <c r="J3877" s="500" t="inlineStr">
        <is>
          <t>Unit ΔP (inlet → fan)</t>
        </is>
      </c>
      <c r="M3877" s="501">
        <f>IF(OR(B3872="",X3872=""),"",IF(OR(ISTEXT(B3872),ISTEXT(X3872)),"",X3872-B3872))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D3896" s="307"/>
      <c r="E3896" s="307"/>
      <c r="F3896" s="307"/>
      <c r="G3896" s="307"/>
      <c r="H3896" s="33" t="n"/>
      <c r="I3896" s="33" t="n"/>
      <c r="J3896" s="33"/>
      <c r="K3896" s="33" t="n"/>
      <c r="L3896" s="33"/>
      <c r="M3896" s="30">
        <f>IF(OR(H3896="",H3896=0),"",IF(L3896="",IF(J3896="","",IF(OR(ISTEXT(J3896),ISTEXT(H3896)),"",J3896/H3896)),IF(OR(ISTEXT(L3896),ISTEXT(H3896)),"",L3896/H3896)))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sheave</t>
        </is>
      </c>
      <c r="J3968" s="400" t="n"/>
      <c r="K3968" s="24">
        <f>IF('{Equipment Data Entry}'!J119="","",'{Equipment Data Entry}'!J119)</f>
        <v/>
      </c>
      <c r="L3968" s="21" t="inlineStr">
        <is>
          <t>Bore</t>
        </is>
      </c>
      <c r="M3968" s="208"/>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pulley</t>
        </is>
      </c>
      <c r="J3969" s="400" t="n"/>
      <c r="K3969" s="24">
        <f>IF('{Equipment Data Entry}'!K119="","",'{Equipment Data Entry}'!K119)</f>
        <v/>
      </c>
      <c r="L3969" s="21" t="inlineStr">
        <is>
          <t>Bore</t>
        </is>
      </c>
      <c r="M3969" s="208"/>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IF(OR(COUNT(E3972:G3972)=0,IF(N(E3973)&gt;0,E3973,N(D3968))=0,IF(N(D3970)&gt;0,D3970,N(E3969))=0),"",IF(N(E3973)&gt;0,E3973,N(D3968))*AVERAGE(E3972:G3972)/IF(N(D3970)&gt;0,D3970,N(E3969)))</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99" t="inlineStr">
        <is>
          <t>Motor HP (nameplate)</t>
        </is>
      </c>
      <c r="C3973" s="400"/>
      <c r="D3973" s="401"/>
      <c r="E3973" s="24"/>
      <c r="F3973" s="24"/>
      <c r="G3973" s="24"/>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90">
        <f>IFERROR(INDEX('{Dropdowns}'!$AI$2:$AO$7,MATCH($D$3978,'{Dropdowns}'!$AH$2:$AH$7,0),1),"")</f>
        <v/>
      </c>
      <c r="C3975" s="490">
        <f>IFERROR(INDEX('{Dropdowns}'!$AI$2:$AO$7,MATCH($D$3978,'{Dropdowns}'!$AH$2:$AH$7,0),2),"")</f>
        <v/>
      </c>
      <c r="D3975" s="490">
        <f>IFERROR(INDEX('{Dropdowns}'!$AI$2:$AO$7,MATCH($D$3978,'{Dropdowns}'!$AH$2:$AH$7,0),3),"")</f>
        <v/>
      </c>
      <c r="E3975" s="490">
        <f>IFERROR(INDEX('{Dropdowns}'!$AI$2:$AO$7,MATCH($D$3978,'{Dropdowns}'!$AH$2:$AH$7,0),4),"")</f>
        <v/>
      </c>
      <c r="F3975" s="490">
        <f>IFERROR(INDEX('{Dropdowns}'!$AI$2:$AO$7,MATCH($D$3978,'{Dropdowns}'!$AH$2:$AH$7,0),5),"")</f>
        <v/>
      </c>
      <c r="G3975" s="490">
        <f>IFERROR(INDEX('{Dropdowns}'!$AI$2:$AO$7,MATCH($D$3978,'{Dropdowns}'!$AH$2:$AH$7,0),6),"")</f>
        <v/>
      </c>
      <c r="H3975" s="490">
        <f>IFERROR(INDEX('{Dropdowns}'!$AI$2:$AO$7,MATCH($D$3978,'{Dropdowns}'!$AH$2:$AH$7,0),7),"")</f>
        <v/>
      </c>
      <c r="I3975" s="246" t="inlineStr">
        <is>
          <t>VSD Frequency</t>
        </is>
      </c>
      <c r="J3975" s="403" t="n"/>
      <c r="K3975" s="65" t="n"/>
      <c r="L3975" s="65" t="n"/>
      <c r="M3975" s="13" t="n"/>
    </row>
    <row r="3976" ht="13.35" customHeight="1" s="162">
      <c r="B3976" s="492"/>
      <c r="C3976" s="492"/>
      <c r="D3976" s="492"/>
      <c r="E3976" s="492"/>
      <c r="F3976" s="492"/>
      <c r="G3976" s="492"/>
      <c r="H3976" s="492"/>
      <c r="I3976" s="14" t="n"/>
      <c r="J3976" s="14" t="n"/>
      <c r="K3976" s="14" t="n"/>
      <c r="L3976" s="38" t="n"/>
      <c r="M3976" s="13" t="n"/>
      <c r="Q3976">
        <f>IF(B3976="","",B3976)</f>
        <v/>
      </c>
      <c r="R3976">
        <f>IF(C3975="—",Q3976,IF(C3976="","",C3976))</f>
        <v/>
      </c>
      <c r="S3976">
        <f>IF(D3975="—",R3976,IF(D3976="","",D3976))</f>
        <v/>
      </c>
      <c r="T3976">
        <f>IF(E3975="—",S3976,IF(E3976="","",E3976))</f>
        <v/>
      </c>
      <c r="U3976">
        <f>IF(F3975="—",T3976,IF(F3976="","",F3976))</f>
        <v/>
      </c>
      <c r="V3976">
        <f>IF(G3975="—",U3976,IF(G3976="","",G3976))</f>
        <v/>
      </c>
      <c r="W3976">
        <f>IFERROR(MATCH("Fan",$C$3975:$H$3975,0),"")</f>
        <v/>
      </c>
      <c r="X3976">
        <f>IF(W3976="","",INDEX(P3978:U3978,W3976))</f>
        <v/>
      </c>
      <c r="Y3976">
        <f>IF(W3976="","",INDEX(Q3977:V3977,W3976))</f>
        <v/>
      </c>
    </row>
    <row r="3977" ht="13.35" customHeight="1" s="162">
      <c r="B3977" s="491" t="inlineStr">
        <is>
          <t>Δ</t>
        </is>
      </c>
      <c r="C3977" s="498">
        <f>IF(OR(C3975="—",C3976="",Q3976=""),"",IF(OR(ISTEXT(C3976),ISTEXT(Q3976)),"","Δ "&amp;TEXT(C3976-Q3976,"0.00")))</f>
        <v/>
      </c>
      <c r="D3977" s="498">
        <f>IF(OR(D3975="—",D3976="",R3976=""),"",IF(OR(ISTEXT(D3976),ISTEXT(R3976)),"","Δ "&amp;TEXT(D3976-R3976,"0.00")))</f>
        <v/>
      </c>
      <c r="E3977" s="498">
        <f>IF(OR(E3975="—",E3976="",S3976=""),"",IF(OR(ISTEXT(E3976),ISTEXT(S3976)),"","Δ "&amp;TEXT(E3976-S3976,"0.00")))</f>
        <v/>
      </c>
      <c r="F3977" s="498">
        <f>IF(OR(F3975="—",F3976="",T3976=""),"",IF(OR(ISTEXT(F3976),ISTEXT(T3976)),"","Δ "&amp;TEXT(F3976-T3976,"0.00")))</f>
        <v/>
      </c>
      <c r="G3977" s="498">
        <f>IF(OR(G3975="—",G3976="",U3976=""),"",IF(OR(ISTEXT(G3976),ISTEXT(U3976)),"","Δ "&amp;TEXT(G3976-U3976,"0.00")))</f>
        <v/>
      </c>
      <c r="H3977" s="498">
        <f>IF(OR(H3975="—",H3976="",V3976=""),"",IF(OR(ISTEXT(H3976),ISTEXT(V3976)),"","Δ "&amp;TEXT(H3976-V3976,"0.00")))</f>
        <v/>
      </c>
      <c r="I3977" s="13" t="n"/>
      <c r="J3977" s="13" t="n"/>
      <c r="K3977" s="13" t="n"/>
      <c r="L3977" s="13" t="n"/>
      <c r="M3977" s="13" t="n"/>
      <c r="Q3977">
        <f>IF(OR(C3976="",ISTEXT(C3976)),R3977,C3976)</f>
        <v/>
      </c>
      <c r="R3977">
        <f>IF(OR(D3976="",ISTEXT(D3976)),S3977,D3976)</f>
        <v/>
      </c>
      <c r="S3977">
        <f>IF(OR(E3976="",ISTEXT(E3976)),T3977,E3976)</f>
        <v/>
      </c>
      <c r="T3977">
        <f>IF(OR(F3976="",ISTEXT(F3976)),U3977,F3976)</f>
        <v/>
      </c>
      <c r="U3977">
        <f>IF(OR(G3976="",ISTEXT(G3976)),V3977,G3976)</f>
        <v/>
      </c>
      <c r="V3977">
        <f>IF(OR(H3976="",ISTEXT(H3976)),"",H3976)</f>
        <v/>
      </c>
    </row>
    <row r="3978" ht="13.35" customHeight="1" s="162">
      <c r="B3978" s="425" t="inlineStr">
        <is>
          <t>Unit type:</t>
        </is>
      </c>
      <c r="D3978" s="522" t="inlineStr">
        <is>
          <t>EF</t>
        </is>
      </c>
      <c r="E3978" s="414" t="n"/>
      <c r="F3978" s="494" t="inlineStr">
        <is>
          <t>Airflow left to right. Δ = this reading minus the one before it; in. w.g.</t>
        </is>
      </c>
      <c r="P3978">
        <f>IF(B3976="","",B3976)</f>
        <v/>
      </c>
      <c r="Q3978">
        <f>IF(C3976="",P3978,C3976)</f>
        <v/>
      </c>
      <c r="R3978">
        <f>IF(D3976="",Q3978,D3976)</f>
        <v/>
      </c>
      <c r="S3978">
        <f>IF(E3976="",R3978,E3976)</f>
        <v/>
      </c>
      <c r="T3978">
        <f>IF(F3976="",S3978,F3976)</f>
        <v/>
      </c>
      <c r="U3978">
        <f>IF(G3976="",T3978,G3976)</f>
        <v/>
      </c>
      <c r="V3978">
        <f>IF(H3976="",U3978,H3976)</f>
        <v/>
      </c>
    </row>
    <row r="3979" ht="13.35" customHeight="1" s="162">
      <c r="B3979" s="500" t="inlineStr">
        <is>
          <t>Fan inlet</t>
        </is>
      </c>
      <c r="D3979" s="501">
        <f>IF(X3976="","",X3976)</f>
        <v/>
      </c>
      <c r="F3979" s="500" t="inlineStr">
        <is>
          <t>Discharge</t>
        </is>
      </c>
      <c r="I3979" s="501">
        <f>IF(V3978="","",V3978)</f>
        <v/>
      </c>
    </row>
    <row r="3980" ht="13.35" customHeight="1" s="162"/>
    <row r="3981" ht="13.35" customHeight="1" s="162">
      <c r="B3981" s="500" t="inlineStr">
        <is>
          <t>Fan TSP</t>
        </is>
      </c>
      <c r="E3981" s="501">
        <f>IF(OR(X3976="",Y3976=""),"",IF(OR(ISTEXT(X3976),ISTEXT(Y3976)),"",Y3976-X3976))</f>
        <v/>
      </c>
      <c r="F3981" s="500" t="inlineStr">
        <is>
          <t>ESP</t>
        </is>
      </c>
      <c r="I3981" s="501">
        <f>IF(OR(B3976="",V3978=""),"",IF(OR(ISTEXT(B3976),ISTEXT(V3978)),"",V3978-B3976))</f>
        <v/>
      </c>
      <c r="J3981" s="500" t="inlineStr">
        <is>
          <t>Unit ΔP (inlet → fan)</t>
        </is>
      </c>
      <c r="M3981" s="501">
        <f>IF(OR(B3976="",X3976=""),"",IF(OR(ISTEXT(B3976),ISTEXT(X3976)),"",X3976-B3976))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D4000" s="307"/>
      <c r="E4000" s="307"/>
      <c r="F4000" s="307"/>
      <c r="G4000" s="307"/>
      <c r="H4000" s="33" t="n"/>
      <c r="I4000" s="33" t="n"/>
      <c r="J4000" s="33"/>
      <c r="K4000" s="33" t="n"/>
      <c r="L4000" s="33"/>
      <c r="M4000" s="30">
        <f>IF(OR(H4000="",H4000=0),"",IF(L4000="",IF(J4000="","",IF(OR(ISTEXT(J4000),ISTEXT(H4000)),"",J4000/H4000)),IF(OR(ISTEXT(L4000),ISTEXT(H4000)),"",L4000/H4000)))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sheave</t>
        </is>
      </c>
      <c r="J4072" s="400" t="n"/>
      <c r="K4072" s="24">
        <f>IF('{Equipment Data Entry}'!J120="","",'{Equipment Data Entry}'!J120)</f>
        <v/>
      </c>
      <c r="L4072" s="21" t="inlineStr">
        <is>
          <t>Bore</t>
        </is>
      </c>
      <c r="M4072" s="208"/>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pulley</t>
        </is>
      </c>
      <c r="J4073" s="400" t="n"/>
      <c r="K4073" s="24">
        <f>IF('{Equipment Data Entry}'!K120="","",'{Equipment Data Entry}'!K120)</f>
        <v/>
      </c>
      <c r="L4073" s="21" t="inlineStr">
        <is>
          <t>Bore</t>
        </is>
      </c>
      <c r="M4073" s="208"/>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IF(OR(COUNT(E4076:G4076)=0,IF(N(E4077)&gt;0,E4077,N(D4072))=0,IF(N(D4074)&gt;0,D4074,N(E4073))=0),"",IF(N(E4077)&gt;0,E4077,N(D4072))*AVERAGE(E4076:G4076)/IF(N(D4074)&gt;0,D4074,N(E4073)))</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99" t="inlineStr">
        <is>
          <t>Motor HP (nameplate)</t>
        </is>
      </c>
      <c r="C4077" s="400"/>
      <c r="D4077" s="401"/>
      <c r="E4077" s="24"/>
      <c r="F4077" s="24"/>
      <c r="G4077" s="24"/>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90">
        <f>IFERROR(INDEX('{Dropdowns}'!$AI$2:$AO$7,MATCH($D$4082,'{Dropdowns}'!$AH$2:$AH$7,0),1),"")</f>
        <v/>
      </c>
      <c r="C4079" s="490">
        <f>IFERROR(INDEX('{Dropdowns}'!$AI$2:$AO$7,MATCH($D$4082,'{Dropdowns}'!$AH$2:$AH$7,0),2),"")</f>
        <v/>
      </c>
      <c r="D4079" s="490">
        <f>IFERROR(INDEX('{Dropdowns}'!$AI$2:$AO$7,MATCH($D$4082,'{Dropdowns}'!$AH$2:$AH$7,0),3),"")</f>
        <v/>
      </c>
      <c r="E4079" s="490">
        <f>IFERROR(INDEX('{Dropdowns}'!$AI$2:$AO$7,MATCH($D$4082,'{Dropdowns}'!$AH$2:$AH$7,0),4),"")</f>
        <v/>
      </c>
      <c r="F4079" s="490">
        <f>IFERROR(INDEX('{Dropdowns}'!$AI$2:$AO$7,MATCH($D$4082,'{Dropdowns}'!$AH$2:$AH$7,0),5),"")</f>
        <v/>
      </c>
      <c r="G4079" s="490">
        <f>IFERROR(INDEX('{Dropdowns}'!$AI$2:$AO$7,MATCH($D$4082,'{Dropdowns}'!$AH$2:$AH$7,0),6),"")</f>
        <v/>
      </c>
      <c r="H4079" s="490">
        <f>IFERROR(INDEX('{Dropdowns}'!$AI$2:$AO$7,MATCH($D$4082,'{Dropdowns}'!$AH$2:$AH$7,0),7),"")</f>
        <v/>
      </c>
      <c r="I4079" s="246" t="inlineStr">
        <is>
          <t>VSD Frequency</t>
        </is>
      </c>
      <c r="J4079" s="403" t="n"/>
      <c r="K4079" s="65" t="n"/>
      <c r="L4079" s="65" t="n"/>
      <c r="M4079" s="13" t="n"/>
    </row>
    <row r="4080" ht="13.35" customHeight="1" s="162">
      <c r="B4080" s="492"/>
      <c r="C4080" s="492"/>
      <c r="D4080" s="492"/>
      <c r="E4080" s="492"/>
      <c r="F4080" s="492"/>
      <c r="G4080" s="492"/>
      <c r="H4080" s="492"/>
      <c r="I4080" s="14" t="n"/>
      <c r="J4080" s="14" t="n"/>
      <c r="K4080" s="14" t="n"/>
      <c r="L4080" s="38" t="n"/>
      <c r="M4080" s="13" t="n"/>
      <c r="Q4080">
        <f>IF(B4080="","",B4080)</f>
        <v/>
      </c>
      <c r="R4080">
        <f>IF(C4079="—",Q4080,IF(C4080="","",C4080))</f>
        <v/>
      </c>
      <c r="S4080">
        <f>IF(D4079="—",R4080,IF(D4080="","",D4080))</f>
        <v/>
      </c>
      <c r="T4080">
        <f>IF(E4079="—",S4080,IF(E4080="","",E4080))</f>
        <v/>
      </c>
      <c r="U4080">
        <f>IF(F4079="—",T4080,IF(F4080="","",F4080))</f>
        <v/>
      </c>
      <c r="V4080">
        <f>IF(G4079="—",U4080,IF(G4080="","",G4080))</f>
        <v/>
      </c>
      <c r="W4080">
        <f>IFERROR(MATCH("Fan",$C$4079:$H$4079,0),"")</f>
        <v/>
      </c>
      <c r="X4080">
        <f>IF(W4080="","",INDEX(P4082:U4082,W4080))</f>
        <v/>
      </c>
      <c r="Y4080">
        <f>IF(W4080="","",INDEX(Q4081:V4081,W4080))</f>
        <v/>
      </c>
    </row>
    <row r="4081" ht="13.35" customHeight="1" s="162">
      <c r="B4081" s="491" t="inlineStr">
        <is>
          <t>Δ</t>
        </is>
      </c>
      <c r="C4081" s="498">
        <f>IF(OR(C4079="—",C4080="",Q4080=""),"",IF(OR(ISTEXT(C4080),ISTEXT(Q4080)),"","Δ "&amp;TEXT(C4080-Q4080,"0.00")))</f>
        <v/>
      </c>
      <c r="D4081" s="498">
        <f>IF(OR(D4079="—",D4080="",R4080=""),"",IF(OR(ISTEXT(D4080),ISTEXT(R4080)),"","Δ "&amp;TEXT(D4080-R4080,"0.00")))</f>
        <v/>
      </c>
      <c r="E4081" s="498">
        <f>IF(OR(E4079="—",E4080="",S4080=""),"",IF(OR(ISTEXT(E4080),ISTEXT(S4080)),"","Δ "&amp;TEXT(E4080-S4080,"0.00")))</f>
        <v/>
      </c>
      <c r="F4081" s="498">
        <f>IF(OR(F4079="—",F4080="",T4080=""),"",IF(OR(ISTEXT(F4080),ISTEXT(T4080)),"","Δ "&amp;TEXT(F4080-T4080,"0.00")))</f>
        <v/>
      </c>
      <c r="G4081" s="498">
        <f>IF(OR(G4079="—",G4080="",U4080=""),"",IF(OR(ISTEXT(G4080),ISTEXT(U4080)),"","Δ "&amp;TEXT(G4080-U4080,"0.00")))</f>
        <v/>
      </c>
      <c r="H4081" s="498">
        <f>IF(OR(H4079="—",H4080="",V4080=""),"",IF(OR(ISTEXT(H4080),ISTEXT(V4080)),"","Δ "&amp;TEXT(H4080-V4080,"0.00")))</f>
        <v/>
      </c>
      <c r="I4081" s="13" t="n"/>
      <c r="J4081" s="13" t="n"/>
      <c r="K4081" s="13" t="n"/>
      <c r="L4081" s="13" t="n"/>
      <c r="M4081" s="13" t="n"/>
      <c r="Q4081">
        <f>IF(OR(C4080="",ISTEXT(C4080)),R4081,C4080)</f>
        <v/>
      </c>
      <c r="R4081">
        <f>IF(OR(D4080="",ISTEXT(D4080)),S4081,D4080)</f>
        <v/>
      </c>
      <c r="S4081">
        <f>IF(OR(E4080="",ISTEXT(E4080)),T4081,E4080)</f>
        <v/>
      </c>
      <c r="T4081">
        <f>IF(OR(F4080="",ISTEXT(F4080)),U4081,F4080)</f>
        <v/>
      </c>
      <c r="U4081">
        <f>IF(OR(G4080="",ISTEXT(G4080)),V4081,G4080)</f>
        <v/>
      </c>
      <c r="V4081">
        <f>IF(OR(H4080="",ISTEXT(H4080)),"",H4080)</f>
        <v/>
      </c>
    </row>
    <row r="4082" ht="13.35" customHeight="1" s="162">
      <c r="B4082" s="425" t="inlineStr">
        <is>
          <t>Unit type:</t>
        </is>
      </c>
      <c r="D4082" s="522" t="inlineStr">
        <is>
          <t>EF</t>
        </is>
      </c>
      <c r="E4082" s="414" t="n"/>
      <c r="F4082" s="494" t="inlineStr">
        <is>
          <t>Airflow left to right. Δ = this reading minus the one before it; in. w.g.</t>
        </is>
      </c>
      <c r="P4082">
        <f>IF(B4080="","",B4080)</f>
        <v/>
      </c>
      <c r="Q4082">
        <f>IF(C4080="",P4082,C4080)</f>
        <v/>
      </c>
      <c r="R4082">
        <f>IF(D4080="",Q4082,D4080)</f>
        <v/>
      </c>
      <c r="S4082">
        <f>IF(E4080="",R4082,E4080)</f>
        <v/>
      </c>
      <c r="T4082">
        <f>IF(F4080="",S4082,F4080)</f>
        <v/>
      </c>
      <c r="U4082">
        <f>IF(G4080="",T4082,G4080)</f>
        <v/>
      </c>
      <c r="V4082">
        <f>IF(H4080="",U4082,H4080)</f>
        <v/>
      </c>
    </row>
    <row r="4083" ht="13.35" customHeight="1" s="162">
      <c r="B4083" s="500" t="inlineStr">
        <is>
          <t>Fan inlet</t>
        </is>
      </c>
      <c r="D4083" s="501">
        <f>IF(X4080="","",X4080)</f>
        <v/>
      </c>
      <c r="F4083" s="500" t="inlineStr">
        <is>
          <t>Discharge</t>
        </is>
      </c>
      <c r="I4083" s="501">
        <f>IF(V4082="","",V4082)</f>
        <v/>
      </c>
    </row>
    <row r="4084" ht="13.35" customHeight="1" s="162"/>
    <row r="4085" ht="13.35" customHeight="1" s="162">
      <c r="B4085" s="500" t="inlineStr">
        <is>
          <t>Fan TSP</t>
        </is>
      </c>
      <c r="E4085" s="501">
        <f>IF(OR(X4080="",Y4080=""),"",IF(OR(ISTEXT(X4080),ISTEXT(Y4080)),"",Y4080-X4080))</f>
        <v/>
      </c>
      <c r="F4085" s="500" t="inlineStr">
        <is>
          <t>ESP</t>
        </is>
      </c>
      <c r="I4085" s="501">
        <f>IF(OR(B4080="",V4082=""),"",IF(OR(ISTEXT(B4080),ISTEXT(V4082)),"",V4082-B4080))</f>
        <v/>
      </c>
      <c r="J4085" s="500" t="inlineStr">
        <is>
          <t>Unit ΔP (inlet → fan)</t>
        </is>
      </c>
      <c r="M4085" s="501">
        <f>IF(OR(B4080="",X4080=""),"",IF(OR(ISTEXT(B4080),ISTEXT(X4080)),"",X4080-B4080))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D4104" s="307"/>
      <c r="E4104" s="307"/>
      <c r="F4104" s="307"/>
      <c r="G4104" s="307"/>
      <c r="H4104" s="33" t="n"/>
      <c r="I4104" s="33" t="n"/>
      <c r="J4104" s="33"/>
      <c r="K4104" s="33" t="n"/>
      <c r="L4104" s="33"/>
      <c r="M4104" s="30">
        <f>IF(OR(H4104="",H4104=0),"",IF(L4104="",IF(J4104="","",IF(OR(ISTEXT(J4104),ISTEXT(H4104)),"",J4104/H4104)),IF(OR(ISTEXT(L4104),ISTEXT(H4104)),"",L4104/H4104)))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248">
    <mergeCell ref="B2080:M2080"/>
    <mergeCell ref="D4107:M4107"/>
    <mergeCell ref="I1568:J1568"/>
    <mergeCell ref="I2214:M2214"/>
    <mergeCell ref="I2621:J2621"/>
    <mergeCell ref="G4060:H4061"/>
    <mergeCell ref="B675:C675"/>
    <mergeCell ref="D2407:G2407"/>
    <mergeCell ref="C2129:D2129"/>
    <mergeCell ref="I368:M369"/>
    <mergeCell ref="B4010:F4010"/>
    <mergeCell ref="B3255:F3255"/>
    <mergeCell ref="B551:F551"/>
    <mergeCell ref="C1401:D1401"/>
    <mergeCell ref="B2941:D2941"/>
    <mergeCell ref="F1586:M1586"/>
    <mergeCell ref="B368:C369"/>
    <mergeCell ref="B578:F578"/>
    <mergeCell ref="D4066:G4066"/>
    <mergeCell ref="B313:M313"/>
    <mergeCell ref="B3127:G3127"/>
    <mergeCell ref="I956:J956"/>
    <mergeCell ref="I2511:L2511"/>
    <mergeCell ref="B363:C363"/>
    <mergeCell ref="B2824:C2824"/>
    <mergeCell ref="D1066:E1066"/>
    <mergeCell ref="I1167:J1167"/>
    <mergeCell ref="B3551:C3551"/>
    <mergeCell ref="B2817:C2817"/>
    <mergeCell ref="I1894:J1894"/>
    <mergeCell ref="B1485:D1485"/>
    <mergeCell ref="L3446:M3446"/>
    <mergeCell ref="F130:M130"/>
    <mergeCell ref="I1475:K1475"/>
    <mergeCell ref="D1408:F1409"/>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M1591:M1592"/>
    <mergeCell ref="B2087:G2087"/>
    <mergeCell ref="B3562:C3562"/>
    <mergeCell ref="B1717:M1717"/>
    <mergeCell ref="F3458:M3458"/>
    <mergeCell ref="B2720:C2720"/>
    <mergeCell ref="B3135:C3135"/>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B1571:C1571"/>
    <mergeCell ref="G2396:H2397"/>
    <mergeCell ref="B1876:C1877"/>
    <mergeCell ref="B3870:G3870"/>
    <mergeCell ref="B3906:F3906"/>
    <mergeCell ref="B3235:C3235"/>
    <mergeCell ref="B56:C57"/>
    <mergeCell ref="H2943:H2944"/>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B1366:G1366"/>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B2183:M2183"/>
    <mergeCell ref="M2215:M2216"/>
    <mergeCell ref="B2341:M2341"/>
    <mergeCell ref="B3968:C3968"/>
    <mergeCell ref="D546:E546"/>
    <mergeCell ref="I2827:K2827"/>
    <mergeCell ref="I1049:J1049"/>
    <mergeCell ref="B1457:M1457"/>
    <mergeCell ref="B1693:D169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C2961:D2961"/>
    <mergeCell ref="I3763:K3763"/>
    <mergeCell ref="I1678:K1678"/>
    <mergeCell ref="I1372:J1372"/>
    <mergeCell ref="E1994:F1994"/>
    <mergeCell ref="D2630:F2630"/>
    <mergeCell ref="B3662:G3662"/>
    <mergeCell ref="G2319:G2320"/>
    <mergeCell ref="D56:F57"/>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B1716:M1716"/>
    <mergeCell ref="B436:D436"/>
    <mergeCell ref="I126:J126"/>
    <mergeCell ref="I424:J424"/>
    <mergeCell ref="B1560:M1560"/>
    <mergeCell ref="I1783:L1783"/>
    <mergeCell ref="B1718:M1718"/>
    <mergeCell ref="G967:G968"/>
    <mergeCell ref="D1263:G1263"/>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B676:M676"/>
    <mergeCell ref="B2303:C2303"/>
    <mergeCell ref="B1270:G1270"/>
    <mergeCell ref="B635:C635"/>
    <mergeCell ref="B1362:C1362"/>
    <mergeCell ref="G551:G552"/>
    <mergeCell ref="L1995:M1995"/>
    <mergeCell ref="G682:G683"/>
    <mergeCell ref="D223:G223"/>
    <mergeCell ref="I1679:L1679"/>
    <mergeCell ref="K3074:L3074"/>
    <mergeCell ref="B1364:C1364"/>
    <mergeCell ref="B1662:C1662"/>
    <mergeCell ref="B1268:D1268"/>
    <mergeCell ref="B1512:C1513"/>
    <mergeCell ref="D3795:M3795"/>
    <mergeCell ref="I2309:J2309"/>
    <mergeCell ref="B1722:F1722"/>
    <mergeCell ref="D2091:G2091"/>
    <mergeCell ref="F2733:H2733"/>
    <mergeCell ref="I3036:J3036"/>
    <mergeCell ref="D1038:M1038"/>
    <mergeCell ref="D2210:E2210"/>
    <mergeCell ref="I2311:J2311"/>
    <mergeCell ref="L227:M22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D2923:G2923"/>
    <mergeCell ref="K2423:L2423"/>
    <mergeCell ref="D3046:F3046"/>
    <mergeCell ref="D3650:G3650"/>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D3540:F3541"/>
    <mergeCell ref="B2620:D2620"/>
    <mergeCell ref="D530:G530"/>
    <mergeCell ref="I2608:J2608"/>
    <mergeCell ref="B944:C944"/>
    <mergeCell ref="D3447:G3447"/>
    <mergeCell ref="B639:C639"/>
    <mergeCell ref="D532:G532"/>
    <mergeCell ref="I635:J635"/>
    <mergeCell ref="I2136:M2137"/>
    <mergeCell ref="G3540:H3541"/>
    <mergeCell ref="D420:F421"/>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D2422:F2422"/>
    <mergeCell ref="B3548:C3548"/>
    <mergeCell ref="B312:M312"/>
    <mergeCell ref="B571:C571"/>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B3343:C3343"/>
    <mergeCell ref="I1512:M1513"/>
    <mergeCell ref="I633:J633"/>
    <mergeCell ref="I1686:J1686"/>
    <mergeCell ref="D3899:M3899"/>
    <mergeCell ref="I1360:J1360"/>
    <mergeCell ref="L3035:M3035"/>
    <mergeCell ref="I2413:J2413"/>
    <mergeCell ref="B2654:M2654"/>
    <mergeCell ref="G2812:H2813"/>
    <mergeCell ref="I2415:J2415"/>
    <mergeCell ref="L331:M331"/>
    <mergeCell ref="I1687:J1687"/>
    <mergeCell ref="B2733:D2733"/>
    <mergeCell ref="I784:M785"/>
    <mergeCell ref="H3359:H3360"/>
    <mergeCell ref="F1378:M1378"/>
    <mergeCell ref="D3131:G3131"/>
    <mergeCell ref="M2242:M2243"/>
    <mergeCell ref="D3254:F3254"/>
    <mergeCell ref="B370:F370"/>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I851:K851"/>
    <mergeCell ref="D363:M363"/>
    <mergeCell ref="I3545:J3545"/>
    <mergeCell ref="D442:E442"/>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K786:L786"/>
    <mergeCell ref="B3223:M3223"/>
    <mergeCell ref="B29:D29"/>
    <mergeCell ref="H266:H267"/>
    <mergeCell ref="I1685:J1685"/>
    <mergeCell ref="D3800:F3801"/>
    <mergeCell ref="E1370:F1370"/>
    <mergeCell ref="G1564:H1565"/>
    <mergeCell ref="D3129:G3129"/>
    <mergeCell ref="G3983:G3984"/>
    <mergeCell ref="B3963:C3963"/>
    <mergeCell ref="D3856:G3856"/>
    <mergeCell ref="B2708:C2709"/>
    <mergeCell ref="B3754:C3754"/>
    <mergeCell ref="F650:M650"/>
    <mergeCell ref="I1799:J1799"/>
    <mergeCell ref="B331:D331"/>
    <mergeCell ref="D3551:G3551"/>
    <mergeCell ref="I3020:M3021"/>
    <mergeCell ref="D310:M310"/>
    <mergeCell ref="D3072:F3073"/>
    <mergeCell ref="I1826:J1826"/>
    <mergeCell ref="B3756:C3756"/>
    <mergeCell ref="B4054:C4054"/>
    <mergeCell ref="B2549:M2549"/>
    <mergeCell ref="I643:K643"/>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M370:M371"/>
    <mergeCell ref="I1166:J1166"/>
    <mergeCell ref="C516:D51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I10:J10"/>
    <mergeCell ref="D962:E962"/>
    <mergeCell ref="K1098:L1098"/>
    <mergeCell ref="B3447:C3447"/>
    <mergeCell ref="I737:J737"/>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23:J23"/>
    <mergeCell ref="H2762:H2763"/>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D3233:G3233"/>
    <mergeCell ref="D3379:M3379"/>
    <mergeCell ref="B3047:F3047"/>
    <mergeCell ref="B3131:C3131"/>
    <mergeCell ref="D1260:G1260"/>
    <mergeCell ref="I631:L631"/>
    <mergeCell ref="G2423:G2424"/>
    <mergeCell ref="B435:D435"/>
    <mergeCell ref="I3452:J3452"/>
    <mergeCell ref="B2653:M2653"/>
    <mergeCell ref="D1883:G1883"/>
    <mergeCell ref="D259:M259"/>
    <mergeCell ref="B2444:M2444"/>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C2441:D2441"/>
    <mergeCell ref="I3967:L3967"/>
    <mergeCell ref="G3879:G3880"/>
    <mergeCell ref="C620:D62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M2735:M2736"/>
    <mergeCell ref="B1156:C1156"/>
    <mergeCell ref="H2215:H2216"/>
    <mergeCell ref="M3671:M3672"/>
    <mergeCell ref="I2084:M2085"/>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959:J959"/>
    <mergeCell ref="H3698:H3699"/>
    <mergeCell ref="G3906:G3907"/>
    <mergeCell ref="I3963:J3963"/>
    <mergeCell ref="J3357:L3357"/>
    <mergeCell ref="B2924:C2924"/>
    <mergeCell ref="B3222:C3222"/>
    <mergeCell ref="I2916:M2917"/>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H863:H864"/>
    <mergeCell ref="I682:J682"/>
    <mergeCell ref="I3540:M3541"/>
    <mergeCell ref="H3282:H3283"/>
    <mergeCell ref="D635:G635"/>
    <mergeCell ref="H2527:H2528"/>
    <mergeCell ref="B2516:D2516"/>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29:J3129"/>
    <mergeCell ref="G4:H5"/>
    <mergeCell ref="I3462:M3462"/>
    <mergeCell ref="B1478:G1478"/>
    <mergeCell ref="B2414:G2414"/>
    <mergeCell ref="B364:M364"/>
    <mergeCell ref="F1794:M1794"/>
    <mergeCell ref="B1160:C1160"/>
    <mergeCell ref="G1824:H1825"/>
    <mergeCell ref="I1672:J1672"/>
    <mergeCell ref="B2911:M2911"/>
    <mergeCell ref="H551:H552"/>
    <mergeCell ref="B2411:D2411"/>
    <mergeCell ref="G1826:G1827"/>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B160:C161"/>
    <mergeCell ref="K3983:L3983"/>
    <mergeCell ref="B3034:C3034"/>
    <mergeCell ref="G2527:G2528"/>
    <mergeCell ref="D2402:G2402"/>
    <mergeCell ref="M3879:M3880"/>
    <mergeCell ref="G2658:G2659"/>
    <mergeCell ref="I343:J343"/>
    <mergeCell ref="B2598:C2598"/>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B14:G14"/>
    <mergeCell ref="I535:L535"/>
    <mergeCell ref="D650:E650"/>
    <mergeCell ref="I3751:L3751"/>
    <mergeCell ref="B1561:M1561"/>
    <mergeCell ref="B220:C220"/>
    <mergeCell ref="B736:C736"/>
    <mergeCell ref="B518:C518"/>
    <mergeCell ref="B2:C2"/>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B3540:C3541"/>
    <mergeCell ref="K2735:L2735"/>
    <mergeCell ref="B2028:M2028"/>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B1173:D1173"/>
    <mergeCell ref="I542:J542"/>
    <mergeCell ref="D3488:F3489"/>
    <mergeCell ref="D3026:G3026"/>
    <mergeCell ref="I216:J216"/>
    <mergeCell ref="D1694:F1694"/>
    <mergeCell ref="L3555:M3555"/>
    <mergeCell ref="G2708:H2709"/>
    <mergeCell ref="I1367:L1367"/>
    <mergeCell ref="B2196:C2196"/>
    <mergeCell ref="D3649:G3649"/>
    <mergeCell ref="H4010:H4011"/>
    <mergeCell ref="I2188:M2189"/>
    <mergeCell ref="K2007:L2007"/>
    <mergeCell ref="E746:F746"/>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B2132:M2132"/>
    <mergeCell ref="B1071:F1071"/>
    <mergeCell ref="I3440:J3440"/>
    <mergeCell ref="C2492:D2492"/>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B1928:C1929"/>
    <mergeCell ref="D3483:M3483"/>
    <mergeCell ref="D2626:E2626"/>
    <mergeCell ref="B1873:M1873"/>
    <mergeCell ref="B3959:G3959"/>
    <mergeCell ref="B262:M262"/>
    <mergeCell ref="M3594:M3595"/>
    <mergeCell ref="D1777:G1777"/>
    <mergeCell ref="I335:J335"/>
    <mergeCell ref="C2233:D2233"/>
    <mergeCell ref="D2292:F2293"/>
    <mergeCell ref="D1898:E1898"/>
    <mergeCell ref="I1999:J1999"/>
    <mergeCell ref="D2504:G2504"/>
    <mergeCell ref="I2297:J2297"/>
    <mergeCell ref="B3983:F3983"/>
    <mergeCell ref="B472:C473"/>
    <mergeCell ref="G2631:G2632"/>
    <mergeCell ref="I2607:L2607"/>
    <mergeCell ref="D3863:G3863"/>
    <mergeCell ref="B2920:C2920"/>
    <mergeCell ref="D3326:M3326"/>
    <mergeCell ref="I3332:M3333"/>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I1465:J1465"/>
    <mergeCell ref="I1098:J1098"/>
    <mergeCell ref="B1821:M1821"/>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I1591:J1591"/>
    <mergeCell ref="M2346:M2347"/>
    <mergeCell ref="I2527:J2527"/>
    <mergeCell ref="B1611:C1611"/>
    <mergeCell ref="B521:M521"/>
    <mergeCell ref="I1470:K1470"/>
    <mergeCell ref="B3338:C3338"/>
    <mergeCell ref="I531:J531"/>
    <mergeCell ref="I2406:K2406"/>
    <mergeCell ref="B3796:M3796"/>
    <mergeCell ref="D102:M102"/>
    <mergeCell ref="F442:M442"/>
    <mergeCell ref="L3030:M3030"/>
    <mergeCell ref="B3027:C3027"/>
    <mergeCell ref="D1154:G1154"/>
    <mergeCell ref="I890:J890"/>
    <mergeCell ref="H2111:H2112"/>
    <mergeCell ref="M3698:M3699"/>
    <mergeCell ref="D1881:G1881"/>
    <mergeCell ref="B2607:G2607"/>
    <mergeCell ref="B726:C726"/>
    <mergeCell ref="I3904:M3905"/>
    <mergeCell ref="I134:M134"/>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C1348:D1348"/>
    <mergeCell ref="D112:G112"/>
    <mergeCell ref="H2346:H2347"/>
    <mergeCell ref="D1778:G1778"/>
    <mergeCell ref="B3659:D3659"/>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2658:J2658"/>
    <mergeCell ref="D3339:G3339"/>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B3443:C3443"/>
    <mergeCell ref="D2297:G2297"/>
    <mergeCell ref="C49:D49"/>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B3446:G3446"/>
    <mergeCell ref="B1822:M1822"/>
    <mergeCell ref="D2027:M2027"/>
    <mergeCell ref="I1695:J1695"/>
    <mergeCell ref="I3130:J3130"/>
    <mergeCell ref="B3173:M3173"/>
    <mergeCell ref="I1574:K1574"/>
    <mergeCell ref="M1383:M1384"/>
    <mergeCell ref="B2193:C2193"/>
    <mergeCell ref="D3592:F3593"/>
    <mergeCell ref="M655:M656"/>
    <mergeCell ref="C3689:D3689"/>
    <mergeCell ref="I3857:J3857"/>
    <mergeCell ref="C985:D985"/>
    <mergeCell ref="B1888:C1888"/>
    <mergeCell ref="B2111:F2111"/>
    <mergeCell ref="B2866:F2866"/>
    <mergeCell ref="G3178:G3179"/>
    <mergeCell ref="B1990:G1990"/>
    <mergeCell ref="B1890:C1890"/>
    <mergeCell ref="B3587:C3587"/>
    <mergeCell ref="D571:M571"/>
    <mergeCell ref="I994:J994"/>
    <mergeCell ref="J965:L965"/>
    <mergeCell ref="D2922:G2922"/>
    <mergeCell ref="B2711:G2711"/>
    <mergeCell ref="B1983:G1983"/>
    <mergeCell ref="B1680:C1680"/>
    <mergeCell ref="B2407:C2407"/>
    <mergeCell ref="I3141:J3141"/>
    <mergeCell ref="G3384:H3385"/>
    <mergeCell ref="B1406:M1406"/>
    <mergeCell ref="B2133:M2133"/>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B1998:G1998"/>
    <mergeCell ref="B3644:C3645"/>
    <mergeCell ref="G2344:H2345"/>
    <mergeCell ref="D3666:E3666"/>
    <mergeCell ref="H3047:H3048"/>
    <mergeCell ref="B1302:M1302"/>
    <mergeCell ref="D847:G847"/>
    <mergeCell ref="M994:M995"/>
    <mergeCell ref="B2815:G281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B2970:F2970"/>
    <mergeCell ref="B156:M156"/>
    <mergeCell ref="B3798:M3798"/>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B3641:M3641"/>
    <mergeCell ref="M58:M59"/>
    <mergeCell ref="B1784:C1784"/>
    <mergeCell ref="C204:D204"/>
    <mergeCell ref="D3670:F3670"/>
    <mergeCell ref="G3490:G3491"/>
    <mergeCell ref="B747:D747"/>
    <mergeCell ref="G162:G163"/>
    <mergeCell ref="F1485:H1485"/>
    <mergeCell ref="B259:C259"/>
    <mergeCell ref="B530:C530"/>
    <mergeCell ref="B1923:C1923"/>
    <mergeCell ref="I3247:J3247"/>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B3069:M3069"/>
    <mergeCell ref="B2611:C2611"/>
    <mergeCell ref="K1175:L1175"/>
    <mergeCell ref="I3660:J3660"/>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G655:G656"/>
    <mergeCell ref="B732:C733"/>
    <mergeCell ref="D1152:G1152"/>
    <mergeCell ref="B1778:C1778"/>
    <mergeCell ref="D1880:G1880"/>
    <mergeCell ref="C2388:D2388"/>
    <mergeCell ref="I2864:M2865"/>
    <mergeCell ref="I1985:J1985"/>
    <mergeCell ref="B3483:C3483"/>
    <mergeCell ref="B2724:D2724"/>
    <mergeCell ref="B2722:C2722"/>
    <mergeCell ref="D1096:F1097"/>
    <mergeCell ref="B1690:C1690"/>
    <mergeCell ref="D368:F369"/>
    <mergeCell ref="B2716:C2716"/>
    <mergeCell ref="D238:F238"/>
    <mergeCell ref="D1974:M1974"/>
    <mergeCell ref="B2423:F2423"/>
    <mergeCell ref="B3120:M3120"/>
    <mergeCell ref="B3848:M3848"/>
    <mergeCell ref="B4006:M4006"/>
    <mergeCell ref="B1300:M1300"/>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 ref="I16:J16"/>
    <mergeCell ref="I17:J17"/>
    <mergeCell ref="B21:D21"/>
    <mergeCell ref="E21:G21"/>
    <mergeCell ref="I120:J120"/>
    <mergeCell ref="I121:J121"/>
    <mergeCell ref="B125:D125"/>
    <mergeCell ref="E125:G125"/>
    <mergeCell ref="I224:J224"/>
    <mergeCell ref="I225:J225"/>
    <mergeCell ref="B229:D229"/>
    <mergeCell ref="E229:G229"/>
    <mergeCell ref="I328:J328"/>
    <mergeCell ref="I329:J329"/>
    <mergeCell ref="B333:D333"/>
    <mergeCell ref="E333:G333"/>
    <mergeCell ref="I432:J432"/>
    <mergeCell ref="I433:J433"/>
    <mergeCell ref="B437:D437"/>
    <mergeCell ref="E437:G437"/>
    <mergeCell ref="I536:J536"/>
    <mergeCell ref="I537:J537"/>
    <mergeCell ref="B541:D541"/>
    <mergeCell ref="E541:G541"/>
    <mergeCell ref="I640:J640"/>
    <mergeCell ref="I641:J641"/>
    <mergeCell ref="B645:D645"/>
    <mergeCell ref="E645:G645"/>
    <mergeCell ref="I744:J744"/>
    <mergeCell ref="I745:J745"/>
    <mergeCell ref="B749:D749"/>
    <mergeCell ref="E749:G749"/>
    <mergeCell ref="I848:J848"/>
    <mergeCell ref="I849:J849"/>
    <mergeCell ref="B853:D853"/>
    <mergeCell ref="E853:G853"/>
    <mergeCell ref="I952:J952"/>
    <mergeCell ref="I953:J953"/>
    <mergeCell ref="B957:D957"/>
    <mergeCell ref="E957:G957"/>
    <mergeCell ref="I1056:J1056"/>
    <mergeCell ref="I1057:J1057"/>
    <mergeCell ref="B1061:D1061"/>
    <mergeCell ref="E1061:G1061"/>
    <mergeCell ref="I1160:J1160"/>
    <mergeCell ref="I1161:J1161"/>
    <mergeCell ref="B1165:D1165"/>
    <mergeCell ref="E1165:G1165"/>
    <mergeCell ref="I1264:J1264"/>
    <mergeCell ref="I1265:J1265"/>
    <mergeCell ref="B1269:D1269"/>
    <mergeCell ref="E1269:G1269"/>
    <mergeCell ref="I1368:J1368"/>
    <mergeCell ref="I1369:J1369"/>
    <mergeCell ref="B1373:D1373"/>
    <mergeCell ref="E1373:G1373"/>
    <mergeCell ref="I1472:J1472"/>
    <mergeCell ref="I1473:J1473"/>
    <mergeCell ref="B1477:D1477"/>
    <mergeCell ref="E1477:G1477"/>
    <mergeCell ref="I1576:J1576"/>
    <mergeCell ref="I1577:J1577"/>
    <mergeCell ref="B1581:D1581"/>
    <mergeCell ref="E1581:G1581"/>
    <mergeCell ref="I1680:J1680"/>
    <mergeCell ref="I1681:J1681"/>
    <mergeCell ref="B1685:D1685"/>
    <mergeCell ref="E1685:G1685"/>
    <mergeCell ref="I1784:J1784"/>
    <mergeCell ref="I1785:J1785"/>
    <mergeCell ref="B1789:D1789"/>
    <mergeCell ref="E1789:G1789"/>
    <mergeCell ref="I1888:J1888"/>
    <mergeCell ref="I1889:J1889"/>
    <mergeCell ref="B1893:D1893"/>
    <mergeCell ref="E1893:G1893"/>
    <mergeCell ref="I1992:J1992"/>
    <mergeCell ref="I1993:J1993"/>
    <mergeCell ref="B1997:D1997"/>
    <mergeCell ref="E1997:G1997"/>
    <mergeCell ref="I2096:J2096"/>
    <mergeCell ref="I2097:J2097"/>
    <mergeCell ref="B2101:D2101"/>
    <mergeCell ref="E2101:G2101"/>
    <mergeCell ref="I2200:J2200"/>
    <mergeCell ref="I2201:J2201"/>
    <mergeCell ref="B2205:D2205"/>
    <mergeCell ref="E2205:G2205"/>
    <mergeCell ref="I2304:J2304"/>
    <mergeCell ref="I2305:J2305"/>
    <mergeCell ref="B2309:D2309"/>
    <mergeCell ref="E2309:G2309"/>
    <mergeCell ref="I2408:J2408"/>
    <mergeCell ref="I2409:J2409"/>
    <mergeCell ref="B2413:D2413"/>
    <mergeCell ref="E2413:G2413"/>
    <mergeCell ref="I2512:J2512"/>
    <mergeCell ref="I2513:J2513"/>
    <mergeCell ref="B2517:D2517"/>
    <mergeCell ref="E2517:G2517"/>
    <mergeCell ref="I2616:J2616"/>
    <mergeCell ref="I2617:J2617"/>
    <mergeCell ref="B2621:D2621"/>
    <mergeCell ref="E2621:G2621"/>
    <mergeCell ref="I2720:J2720"/>
    <mergeCell ref="I2721:J2721"/>
    <mergeCell ref="B2725:D2725"/>
    <mergeCell ref="E2725:G2725"/>
    <mergeCell ref="I2824:J2824"/>
    <mergeCell ref="I2825:J2825"/>
    <mergeCell ref="B2829:D2829"/>
    <mergeCell ref="E2829:G2829"/>
    <mergeCell ref="I2928:J2928"/>
    <mergeCell ref="I2929:J2929"/>
    <mergeCell ref="B2933:D2933"/>
    <mergeCell ref="E2933:G2933"/>
    <mergeCell ref="I3032:J3032"/>
    <mergeCell ref="I3033:J3033"/>
    <mergeCell ref="B3037:D3037"/>
    <mergeCell ref="E3037:G3037"/>
    <mergeCell ref="I3136:J3136"/>
    <mergeCell ref="I3137:J3137"/>
    <mergeCell ref="B3141:D3141"/>
    <mergeCell ref="E3141:G3141"/>
    <mergeCell ref="I3240:J3240"/>
    <mergeCell ref="I3241:J3241"/>
    <mergeCell ref="B3245:D3245"/>
    <mergeCell ref="E3245:G3245"/>
    <mergeCell ref="I3344:J3344"/>
    <mergeCell ref="I3345:J3345"/>
    <mergeCell ref="B3349:D3349"/>
    <mergeCell ref="E3349:G3349"/>
    <mergeCell ref="I3448:J3448"/>
    <mergeCell ref="I3449:J3449"/>
    <mergeCell ref="B3453:D3453"/>
    <mergeCell ref="E3453:G3453"/>
    <mergeCell ref="I3552:J3552"/>
    <mergeCell ref="I3553:J3553"/>
    <mergeCell ref="B3557:D3557"/>
    <mergeCell ref="E3557:G3557"/>
    <mergeCell ref="I3656:J3656"/>
    <mergeCell ref="I3657:J3657"/>
    <mergeCell ref="B3661:D3661"/>
    <mergeCell ref="E3661:G3661"/>
    <mergeCell ref="I3760:J3760"/>
    <mergeCell ref="I3761:J3761"/>
    <mergeCell ref="B3765:D3765"/>
    <mergeCell ref="E3765:G3765"/>
    <mergeCell ref="I3864:J3864"/>
    <mergeCell ref="I3865:J3865"/>
    <mergeCell ref="B3869:D3869"/>
    <mergeCell ref="E3869:G3869"/>
    <mergeCell ref="I3968:J3968"/>
    <mergeCell ref="I3969:J3969"/>
    <mergeCell ref="B3973:D3973"/>
    <mergeCell ref="E3973:G3973"/>
    <mergeCell ref="I4072:J4072"/>
    <mergeCell ref="I4073:J4073"/>
    <mergeCell ref="B4077:D4077"/>
    <mergeCell ref="E4077:G4077"/>
    <mergeCell ref="C48:G48"/>
    <mergeCell ref="C152:G152"/>
    <mergeCell ref="C256:G256"/>
    <mergeCell ref="C360:G360"/>
    <mergeCell ref="C464:G464"/>
    <mergeCell ref="C568:G568"/>
    <mergeCell ref="C672:G672"/>
    <mergeCell ref="C776:G776"/>
    <mergeCell ref="C880:G880"/>
    <mergeCell ref="C984:G984"/>
    <mergeCell ref="C1088:G1088"/>
    <mergeCell ref="C1192:G1192"/>
    <mergeCell ref="C1296:G1296"/>
    <mergeCell ref="C1400:G1400"/>
    <mergeCell ref="C1504:G1504"/>
    <mergeCell ref="C1608:G1608"/>
    <mergeCell ref="C1712:G1712"/>
    <mergeCell ref="C1816:G1816"/>
    <mergeCell ref="C1920:G1920"/>
    <mergeCell ref="C2024:G2024"/>
    <mergeCell ref="C2128:G2128"/>
    <mergeCell ref="C2232:G2232"/>
    <mergeCell ref="C2336:G2336"/>
    <mergeCell ref="C2440:G2440"/>
    <mergeCell ref="C2544:G2544"/>
    <mergeCell ref="C2648:G2648"/>
    <mergeCell ref="C2752:G2752"/>
    <mergeCell ref="C2856:G2856"/>
    <mergeCell ref="C2960:G2960"/>
    <mergeCell ref="C3064:G3064"/>
    <mergeCell ref="C3168:G3168"/>
    <mergeCell ref="C3272:G3272"/>
    <mergeCell ref="C3376:G3376"/>
    <mergeCell ref="C3480:G3480"/>
    <mergeCell ref="C3584:G3584"/>
    <mergeCell ref="C3688:G3688"/>
    <mergeCell ref="C3792:G3792"/>
    <mergeCell ref="C3896:G3896"/>
    <mergeCell ref="C4000:G4000"/>
    <mergeCell ref="C4104:G4104"/>
    <mergeCell ref="B27:C27"/>
    <mergeCell ref="F27:H27"/>
    <mergeCell ref="B131:C131"/>
    <mergeCell ref="F131:H131"/>
    <mergeCell ref="B235:C235"/>
    <mergeCell ref="F235:H235"/>
    <mergeCell ref="B339:C339"/>
    <mergeCell ref="F339:H339"/>
    <mergeCell ref="B443:C443"/>
    <mergeCell ref="F443:H443"/>
    <mergeCell ref="B547:C547"/>
    <mergeCell ref="F547:H547"/>
    <mergeCell ref="B651:C651"/>
    <mergeCell ref="F651:H651"/>
    <mergeCell ref="B755:C755"/>
    <mergeCell ref="F755:H755"/>
    <mergeCell ref="B859:C859"/>
    <mergeCell ref="F859:H859"/>
    <mergeCell ref="B963:C963"/>
    <mergeCell ref="F963:H963"/>
    <mergeCell ref="B1067:C1067"/>
    <mergeCell ref="F1067:H1067"/>
    <mergeCell ref="B1171:C1171"/>
    <mergeCell ref="F1171:H1171"/>
    <mergeCell ref="B1275:C1275"/>
    <mergeCell ref="F1275:H1275"/>
    <mergeCell ref="B1379:C1379"/>
    <mergeCell ref="F1379:H1379"/>
    <mergeCell ref="B1483:C1483"/>
    <mergeCell ref="F1483:H1483"/>
    <mergeCell ref="B1587:C1587"/>
    <mergeCell ref="F1587:H1587"/>
    <mergeCell ref="B1691:C1691"/>
    <mergeCell ref="F1691:H1691"/>
    <mergeCell ref="B1795:C1795"/>
    <mergeCell ref="F1795:H1795"/>
    <mergeCell ref="B1899:C1899"/>
    <mergeCell ref="F1899:H1899"/>
    <mergeCell ref="B2003:C2003"/>
    <mergeCell ref="F2003:H2003"/>
    <mergeCell ref="B2107:C2107"/>
    <mergeCell ref="F2107:H2107"/>
    <mergeCell ref="B2211:C2211"/>
    <mergeCell ref="F2211:H2211"/>
    <mergeCell ref="B2315:C2315"/>
    <mergeCell ref="F2315:H2315"/>
    <mergeCell ref="B2419:C2419"/>
    <mergeCell ref="F2419:H2419"/>
    <mergeCell ref="B2523:C2523"/>
    <mergeCell ref="F2523:H2523"/>
    <mergeCell ref="B2627:C2627"/>
    <mergeCell ref="F2627:H2627"/>
    <mergeCell ref="B2731:C2731"/>
    <mergeCell ref="F2731:H2731"/>
    <mergeCell ref="B2835:C2835"/>
    <mergeCell ref="F2835:H2835"/>
    <mergeCell ref="B2939:C2939"/>
    <mergeCell ref="F2939:H2939"/>
    <mergeCell ref="B3043:C3043"/>
    <mergeCell ref="F3043:H3043"/>
    <mergeCell ref="B3147:C3147"/>
    <mergeCell ref="F3147:H3147"/>
    <mergeCell ref="B3251:C3251"/>
    <mergeCell ref="F3251:H3251"/>
    <mergeCell ref="B3355:C3355"/>
    <mergeCell ref="F3355:H3355"/>
    <mergeCell ref="B3459:C3459"/>
    <mergeCell ref="F3459:H3459"/>
    <mergeCell ref="B3563:C3563"/>
    <mergeCell ref="F3563:H3563"/>
    <mergeCell ref="B3667:C3667"/>
    <mergeCell ref="F3667:H3667"/>
    <mergeCell ref="B3771:C3771"/>
    <mergeCell ref="F3771:H3771"/>
    <mergeCell ref="B3875:C3875"/>
    <mergeCell ref="F3875:H3875"/>
    <mergeCell ref="B3979:C3979"/>
    <mergeCell ref="F3979:H3979"/>
    <mergeCell ref="B4083:C4083"/>
    <mergeCell ref="F4083:H4083"/>
  </mergeCells>
  <conditionalFormatting sqref="C24:C25">
    <cfRule type="expression" priority="401" dxfId="713">
      <formula>$C$23="—"</formula>
    </cfRule>
  </conditionalFormatting>
  <conditionalFormatting sqref="D24:D25">
    <cfRule type="expression" priority="402" dxfId="713">
      <formula>$D$23="—"</formula>
    </cfRule>
  </conditionalFormatting>
  <conditionalFormatting sqref="E24:E25">
    <cfRule type="expression" priority="403" dxfId="713">
      <formula>$E$23="—"</formula>
    </cfRule>
  </conditionalFormatting>
  <conditionalFormatting sqref="F24:F25">
    <cfRule type="expression" priority="404" dxfId="713">
      <formula>$F$23="—"</formula>
    </cfRule>
  </conditionalFormatting>
  <conditionalFormatting sqref="G24:G25">
    <cfRule type="expression" priority="405" dxfId="713">
      <formula>$G$23="—"</formula>
    </cfRule>
  </conditionalFormatting>
  <conditionalFormatting sqref="H24:H25">
    <cfRule type="expression" priority="406" dxfId="713">
      <formula>$H$23="—"</formula>
    </cfRule>
  </conditionalFormatting>
  <conditionalFormatting sqref="C128:C129">
    <cfRule type="expression" priority="407" dxfId="713">
      <formula>$C$127="—"</formula>
    </cfRule>
  </conditionalFormatting>
  <conditionalFormatting sqref="D128:D129">
    <cfRule type="expression" priority="408" dxfId="713">
      <formula>$D$127="—"</formula>
    </cfRule>
  </conditionalFormatting>
  <conditionalFormatting sqref="E128:E129">
    <cfRule type="expression" priority="409" dxfId="713">
      <formula>$E$127="—"</formula>
    </cfRule>
  </conditionalFormatting>
  <conditionalFormatting sqref="F128:F129">
    <cfRule type="expression" priority="410" dxfId="713">
      <formula>$F$127="—"</formula>
    </cfRule>
  </conditionalFormatting>
  <conditionalFormatting sqref="G128:G129">
    <cfRule type="expression" priority="411" dxfId="713">
      <formula>$G$127="—"</formula>
    </cfRule>
  </conditionalFormatting>
  <conditionalFormatting sqref="H128:H129">
    <cfRule type="expression" priority="412" dxfId="713">
      <formula>$H$127="—"</formula>
    </cfRule>
  </conditionalFormatting>
  <conditionalFormatting sqref="C232:C233">
    <cfRule type="expression" priority="413" dxfId="713">
      <formula>$C$231="—"</formula>
    </cfRule>
  </conditionalFormatting>
  <conditionalFormatting sqref="D232:D233">
    <cfRule type="expression" priority="414" dxfId="713">
      <formula>$D$231="—"</formula>
    </cfRule>
  </conditionalFormatting>
  <conditionalFormatting sqref="E232:E233">
    <cfRule type="expression" priority="415" dxfId="713">
      <formula>$E$231="—"</formula>
    </cfRule>
  </conditionalFormatting>
  <conditionalFormatting sqref="F232:F233">
    <cfRule type="expression" priority="416" dxfId="713">
      <formula>$F$231="—"</formula>
    </cfRule>
  </conditionalFormatting>
  <conditionalFormatting sqref="G232:G233">
    <cfRule type="expression" priority="417" dxfId="713">
      <formula>$G$231="—"</formula>
    </cfRule>
  </conditionalFormatting>
  <conditionalFormatting sqref="H232:H233">
    <cfRule type="expression" priority="418" dxfId="713">
      <formula>$H$231="—"</formula>
    </cfRule>
  </conditionalFormatting>
  <conditionalFormatting sqref="C336:C337">
    <cfRule type="expression" priority="419" dxfId="713">
      <formula>$C$335="—"</formula>
    </cfRule>
  </conditionalFormatting>
  <conditionalFormatting sqref="D336:D337">
    <cfRule type="expression" priority="420" dxfId="713">
      <formula>$D$335="—"</formula>
    </cfRule>
  </conditionalFormatting>
  <conditionalFormatting sqref="E336:E337">
    <cfRule type="expression" priority="421" dxfId="713">
      <formula>$E$335="—"</formula>
    </cfRule>
  </conditionalFormatting>
  <conditionalFormatting sqref="F336:F337">
    <cfRule type="expression" priority="422" dxfId="713">
      <formula>$F$335="—"</formula>
    </cfRule>
  </conditionalFormatting>
  <conditionalFormatting sqref="G336:G337">
    <cfRule type="expression" priority="423" dxfId="713">
      <formula>$G$335="—"</formula>
    </cfRule>
  </conditionalFormatting>
  <conditionalFormatting sqref="H336:H337">
    <cfRule type="expression" priority="424" dxfId="713">
      <formula>$H$335="—"</formula>
    </cfRule>
  </conditionalFormatting>
  <conditionalFormatting sqref="C440:C441">
    <cfRule type="expression" priority="425" dxfId="713">
      <formula>$C$439="—"</formula>
    </cfRule>
  </conditionalFormatting>
  <conditionalFormatting sqref="D440:D441">
    <cfRule type="expression" priority="426" dxfId="713">
      <formula>$D$439="—"</formula>
    </cfRule>
  </conditionalFormatting>
  <conditionalFormatting sqref="E440:E441">
    <cfRule type="expression" priority="427" dxfId="713">
      <formula>$E$439="—"</formula>
    </cfRule>
  </conditionalFormatting>
  <conditionalFormatting sqref="F440:F441">
    <cfRule type="expression" priority="428" dxfId="713">
      <formula>$F$439="—"</formula>
    </cfRule>
  </conditionalFormatting>
  <conditionalFormatting sqref="G440:G441">
    <cfRule type="expression" priority="429" dxfId="713">
      <formula>$G$439="—"</formula>
    </cfRule>
  </conditionalFormatting>
  <conditionalFormatting sqref="H440:H441">
    <cfRule type="expression" priority="430" dxfId="713">
      <formula>$H$439="—"</formula>
    </cfRule>
  </conditionalFormatting>
  <conditionalFormatting sqref="C544:C545">
    <cfRule type="expression" priority="431" dxfId="713">
      <formula>$C$543="—"</formula>
    </cfRule>
  </conditionalFormatting>
  <conditionalFormatting sqref="D544:D545">
    <cfRule type="expression" priority="432" dxfId="713">
      <formula>$D$543="—"</formula>
    </cfRule>
  </conditionalFormatting>
  <conditionalFormatting sqref="E544:E545">
    <cfRule type="expression" priority="433" dxfId="713">
      <formula>$E$543="—"</formula>
    </cfRule>
  </conditionalFormatting>
  <conditionalFormatting sqref="F544:F545">
    <cfRule type="expression" priority="434" dxfId="713">
      <formula>$F$543="—"</formula>
    </cfRule>
  </conditionalFormatting>
  <conditionalFormatting sqref="G544:G545">
    <cfRule type="expression" priority="435" dxfId="713">
      <formula>$G$543="—"</formula>
    </cfRule>
  </conditionalFormatting>
  <conditionalFormatting sqref="H544:H545">
    <cfRule type="expression" priority="436" dxfId="713">
      <formula>$H$543="—"</formula>
    </cfRule>
  </conditionalFormatting>
  <conditionalFormatting sqref="C648:C649">
    <cfRule type="expression" priority="437" dxfId="713">
      <formula>$C$647="—"</formula>
    </cfRule>
  </conditionalFormatting>
  <conditionalFormatting sqref="D648:D649">
    <cfRule type="expression" priority="438" dxfId="713">
      <formula>$D$647="—"</formula>
    </cfRule>
  </conditionalFormatting>
  <conditionalFormatting sqref="E648:E649">
    <cfRule type="expression" priority="439" dxfId="713">
      <formula>$E$647="—"</formula>
    </cfRule>
  </conditionalFormatting>
  <conditionalFormatting sqref="F648:F649">
    <cfRule type="expression" priority="440" dxfId="713">
      <formula>$F$647="—"</formula>
    </cfRule>
  </conditionalFormatting>
  <conditionalFormatting sqref="G648:G649">
    <cfRule type="expression" priority="441" dxfId="713">
      <formula>$G$647="—"</formula>
    </cfRule>
  </conditionalFormatting>
  <conditionalFormatting sqref="H648:H649">
    <cfRule type="expression" priority="442" dxfId="713">
      <formula>$H$647="—"</formula>
    </cfRule>
  </conditionalFormatting>
  <conditionalFormatting sqref="C752:C753">
    <cfRule type="expression" priority="443" dxfId="713">
      <formula>$C$751="—"</formula>
    </cfRule>
  </conditionalFormatting>
  <conditionalFormatting sqref="D752:D753">
    <cfRule type="expression" priority="444" dxfId="713">
      <formula>$D$751="—"</formula>
    </cfRule>
  </conditionalFormatting>
  <conditionalFormatting sqref="E752:E753">
    <cfRule type="expression" priority="445" dxfId="713">
      <formula>$E$751="—"</formula>
    </cfRule>
  </conditionalFormatting>
  <conditionalFormatting sqref="F752:F753">
    <cfRule type="expression" priority="446" dxfId="713">
      <formula>$F$751="—"</formula>
    </cfRule>
  </conditionalFormatting>
  <conditionalFormatting sqref="G752:G753">
    <cfRule type="expression" priority="447" dxfId="713">
      <formula>$G$751="—"</formula>
    </cfRule>
  </conditionalFormatting>
  <conditionalFormatting sqref="H752:H753">
    <cfRule type="expression" priority="448" dxfId="713">
      <formula>$H$751="—"</formula>
    </cfRule>
  </conditionalFormatting>
  <conditionalFormatting sqref="C856:C857">
    <cfRule type="expression" priority="449" dxfId="713">
      <formula>$C$855="—"</formula>
    </cfRule>
  </conditionalFormatting>
  <conditionalFormatting sqref="D856:D857">
    <cfRule type="expression" priority="450" dxfId="713">
      <formula>$D$855="—"</formula>
    </cfRule>
  </conditionalFormatting>
  <conditionalFormatting sqref="E856:E857">
    <cfRule type="expression" priority="451" dxfId="713">
      <formula>$E$855="—"</formula>
    </cfRule>
  </conditionalFormatting>
  <conditionalFormatting sqref="F856:F857">
    <cfRule type="expression" priority="452" dxfId="713">
      <formula>$F$855="—"</formula>
    </cfRule>
  </conditionalFormatting>
  <conditionalFormatting sqref="G856:G857">
    <cfRule type="expression" priority="453" dxfId="713">
      <formula>$G$855="—"</formula>
    </cfRule>
  </conditionalFormatting>
  <conditionalFormatting sqref="H856:H857">
    <cfRule type="expression" priority="454" dxfId="713">
      <formula>$H$855="—"</formula>
    </cfRule>
  </conditionalFormatting>
  <conditionalFormatting sqref="C960:C961">
    <cfRule type="expression" priority="455" dxfId="713">
      <formula>$C$959="—"</formula>
    </cfRule>
  </conditionalFormatting>
  <conditionalFormatting sqref="D960:D961">
    <cfRule type="expression" priority="456" dxfId="713">
      <formula>$D$959="—"</formula>
    </cfRule>
  </conditionalFormatting>
  <conditionalFormatting sqref="E960:E961">
    <cfRule type="expression" priority="457" dxfId="713">
      <formula>$E$959="—"</formula>
    </cfRule>
  </conditionalFormatting>
  <conditionalFormatting sqref="F960:F961">
    <cfRule type="expression" priority="458" dxfId="713">
      <formula>$F$959="—"</formula>
    </cfRule>
  </conditionalFormatting>
  <conditionalFormatting sqref="G960:G961">
    <cfRule type="expression" priority="459" dxfId="713">
      <formula>$G$959="—"</formula>
    </cfRule>
  </conditionalFormatting>
  <conditionalFormatting sqref="H960:H961">
    <cfRule type="expression" priority="460" dxfId="713">
      <formula>$H$959="—"</formula>
    </cfRule>
  </conditionalFormatting>
  <conditionalFormatting sqref="C1064:C1065">
    <cfRule type="expression" priority="461" dxfId="713">
      <formula>$C$1063="—"</formula>
    </cfRule>
  </conditionalFormatting>
  <conditionalFormatting sqref="D1064:D1065">
    <cfRule type="expression" priority="462" dxfId="713">
      <formula>$D$1063="—"</formula>
    </cfRule>
  </conditionalFormatting>
  <conditionalFormatting sqref="E1064:E1065">
    <cfRule type="expression" priority="463" dxfId="713">
      <formula>$E$1063="—"</formula>
    </cfRule>
  </conditionalFormatting>
  <conditionalFormatting sqref="F1064:F1065">
    <cfRule type="expression" priority="464" dxfId="713">
      <formula>$F$1063="—"</formula>
    </cfRule>
  </conditionalFormatting>
  <conditionalFormatting sqref="G1064:G1065">
    <cfRule type="expression" priority="465" dxfId="713">
      <formula>$G$1063="—"</formula>
    </cfRule>
  </conditionalFormatting>
  <conditionalFormatting sqref="H1064:H1065">
    <cfRule type="expression" priority="466" dxfId="713">
      <formula>$H$1063="—"</formula>
    </cfRule>
  </conditionalFormatting>
  <conditionalFormatting sqref="C1168:C1169">
    <cfRule type="expression" priority="467" dxfId="713">
      <formula>$C$1167="—"</formula>
    </cfRule>
  </conditionalFormatting>
  <conditionalFormatting sqref="D1168:D1169">
    <cfRule type="expression" priority="468" dxfId="713">
      <formula>$D$1167="—"</formula>
    </cfRule>
  </conditionalFormatting>
  <conditionalFormatting sqref="E1168:E1169">
    <cfRule type="expression" priority="469" dxfId="713">
      <formula>$E$1167="—"</formula>
    </cfRule>
  </conditionalFormatting>
  <conditionalFormatting sqref="F1168:F1169">
    <cfRule type="expression" priority="470" dxfId="713">
      <formula>$F$1167="—"</formula>
    </cfRule>
  </conditionalFormatting>
  <conditionalFormatting sqref="G1168:G1169">
    <cfRule type="expression" priority="471" dxfId="713">
      <formula>$G$1167="—"</formula>
    </cfRule>
  </conditionalFormatting>
  <conditionalFormatting sqref="H1168:H1169">
    <cfRule type="expression" priority="472" dxfId="713">
      <formula>$H$1167="—"</formula>
    </cfRule>
  </conditionalFormatting>
  <conditionalFormatting sqref="C1272:C1273">
    <cfRule type="expression" priority="473" dxfId="713">
      <formula>$C$1271="—"</formula>
    </cfRule>
  </conditionalFormatting>
  <conditionalFormatting sqref="D1272:D1273">
    <cfRule type="expression" priority="474" dxfId="713">
      <formula>$D$1271="—"</formula>
    </cfRule>
  </conditionalFormatting>
  <conditionalFormatting sqref="E1272:E1273">
    <cfRule type="expression" priority="475" dxfId="713">
      <formula>$E$1271="—"</formula>
    </cfRule>
  </conditionalFormatting>
  <conditionalFormatting sqref="F1272:F1273">
    <cfRule type="expression" priority="476" dxfId="713">
      <formula>$F$1271="—"</formula>
    </cfRule>
  </conditionalFormatting>
  <conditionalFormatting sqref="G1272:G1273">
    <cfRule type="expression" priority="477" dxfId="713">
      <formula>$G$1271="—"</formula>
    </cfRule>
  </conditionalFormatting>
  <conditionalFormatting sqref="H1272:H1273">
    <cfRule type="expression" priority="478" dxfId="713">
      <formula>$H$1271="—"</formula>
    </cfRule>
  </conditionalFormatting>
  <conditionalFormatting sqref="C1376:C1377">
    <cfRule type="expression" priority="479" dxfId="713">
      <formula>$C$1375="—"</formula>
    </cfRule>
  </conditionalFormatting>
  <conditionalFormatting sqref="D1376:D1377">
    <cfRule type="expression" priority="480" dxfId="713">
      <formula>$D$1375="—"</formula>
    </cfRule>
  </conditionalFormatting>
  <conditionalFormatting sqref="E1376:E1377">
    <cfRule type="expression" priority="481" dxfId="713">
      <formula>$E$1375="—"</formula>
    </cfRule>
  </conditionalFormatting>
  <conditionalFormatting sqref="F1376:F1377">
    <cfRule type="expression" priority="482" dxfId="713">
      <formula>$F$1375="—"</formula>
    </cfRule>
  </conditionalFormatting>
  <conditionalFormatting sqref="G1376:G1377">
    <cfRule type="expression" priority="483" dxfId="713">
      <formula>$G$1375="—"</formula>
    </cfRule>
  </conditionalFormatting>
  <conditionalFormatting sqref="H1376:H1377">
    <cfRule type="expression" priority="484" dxfId="713">
      <formula>$H$1375="—"</formula>
    </cfRule>
  </conditionalFormatting>
  <conditionalFormatting sqref="C1480:C1481">
    <cfRule type="expression" priority="485" dxfId="713">
      <formula>$C$1479="—"</formula>
    </cfRule>
  </conditionalFormatting>
  <conditionalFormatting sqref="D1480:D1481">
    <cfRule type="expression" priority="486" dxfId="713">
      <formula>$D$1479="—"</formula>
    </cfRule>
  </conditionalFormatting>
  <conditionalFormatting sqref="E1480:E1481">
    <cfRule type="expression" priority="487" dxfId="713">
      <formula>$E$1479="—"</formula>
    </cfRule>
  </conditionalFormatting>
  <conditionalFormatting sqref="F1480:F1481">
    <cfRule type="expression" priority="488" dxfId="713">
      <formula>$F$1479="—"</formula>
    </cfRule>
  </conditionalFormatting>
  <conditionalFormatting sqref="G1480:G1481">
    <cfRule type="expression" priority="489" dxfId="713">
      <formula>$G$1479="—"</formula>
    </cfRule>
  </conditionalFormatting>
  <conditionalFormatting sqref="H1480:H1481">
    <cfRule type="expression" priority="490" dxfId="713">
      <formula>$H$1479="—"</formula>
    </cfRule>
  </conditionalFormatting>
  <conditionalFormatting sqref="C1584:C1585">
    <cfRule type="expression" priority="491" dxfId="713">
      <formula>$C$1583="—"</formula>
    </cfRule>
  </conditionalFormatting>
  <conditionalFormatting sqref="D1584:D1585">
    <cfRule type="expression" priority="492" dxfId="713">
      <formula>$D$1583="—"</formula>
    </cfRule>
  </conditionalFormatting>
  <conditionalFormatting sqref="E1584:E1585">
    <cfRule type="expression" priority="493" dxfId="713">
      <formula>$E$1583="—"</formula>
    </cfRule>
  </conditionalFormatting>
  <conditionalFormatting sqref="F1584:F1585">
    <cfRule type="expression" priority="494" dxfId="713">
      <formula>$F$1583="—"</formula>
    </cfRule>
  </conditionalFormatting>
  <conditionalFormatting sqref="G1584:G1585">
    <cfRule type="expression" priority="495" dxfId="713">
      <formula>$G$1583="—"</formula>
    </cfRule>
  </conditionalFormatting>
  <conditionalFormatting sqref="H1584:H1585">
    <cfRule type="expression" priority="496" dxfId="713">
      <formula>$H$1583="—"</formula>
    </cfRule>
  </conditionalFormatting>
  <conditionalFormatting sqref="C1688:C1689">
    <cfRule type="expression" priority="497" dxfId="713">
      <formula>$C$1687="—"</formula>
    </cfRule>
  </conditionalFormatting>
  <conditionalFormatting sqref="D1688:D1689">
    <cfRule type="expression" priority="498" dxfId="713">
      <formula>$D$1687="—"</formula>
    </cfRule>
  </conditionalFormatting>
  <conditionalFormatting sqref="E1688:E1689">
    <cfRule type="expression" priority="499" dxfId="713">
      <formula>$E$1687="—"</formula>
    </cfRule>
  </conditionalFormatting>
  <conditionalFormatting sqref="F1688:F1689">
    <cfRule type="expression" priority="500" dxfId="713">
      <formula>$F$1687="—"</formula>
    </cfRule>
  </conditionalFormatting>
  <conditionalFormatting sqref="G1688:G1689">
    <cfRule type="expression" priority="501" dxfId="713">
      <formula>$G$1687="—"</formula>
    </cfRule>
  </conditionalFormatting>
  <conditionalFormatting sqref="H1688:H1689">
    <cfRule type="expression" priority="502" dxfId="713">
      <formula>$H$1687="—"</formula>
    </cfRule>
  </conditionalFormatting>
  <conditionalFormatting sqref="C1792:C1793">
    <cfRule type="expression" priority="503" dxfId="713">
      <formula>$C$1791="—"</formula>
    </cfRule>
  </conditionalFormatting>
  <conditionalFormatting sqref="D1792:D1793">
    <cfRule type="expression" priority="504" dxfId="713">
      <formula>$D$1791="—"</formula>
    </cfRule>
  </conditionalFormatting>
  <conditionalFormatting sqref="E1792:E1793">
    <cfRule type="expression" priority="505" dxfId="713">
      <formula>$E$1791="—"</formula>
    </cfRule>
  </conditionalFormatting>
  <conditionalFormatting sqref="F1792:F1793">
    <cfRule type="expression" priority="506" dxfId="713">
      <formula>$F$1791="—"</formula>
    </cfRule>
  </conditionalFormatting>
  <conditionalFormatting sqref="G1792:G1793">
    <cfRule type="expression" priority="507" dxfId="713">
      <formula>$G$1791="—"</formula>
    </cfRule>
  </conditionalFormatting>
  <conditionalFormatting sqref="H1792:H1793">
    <cfRule type="expression" priority="508" dxfId="713">
      <formula>$H$1791="—"</formula>
    </cfRule>
  </conditionalFormatting>
  <conditionalFormatting sqref="C1896:C1897">
    <cfRule type="expression" priority="509" dxfId="713">
      <formula>$C$1895="—"</formula>
    </cfRule>
  </conditionalFormatting>
  <conditionalFormatting sqref="D1896:D1897">
    <cfRule type="expression" priority="510" dxfId="713">
      <formula>$D$1895="—"</formula>
    </cfRule>
  </conditionalFormatting>
  <conditionalFormatting sqref="E1896:E1897">
    <cfRule type="expression" priority="511" dxfId="713">
      <formula>$E$1895="—"</formula>
    </cfRule>
  </conditionalFormatting>
  <conditionalFormatting sqref="F1896:F1897">
    <cfRule type="expression" priority="512" dxfId="713">
      <formula>$F$1895="—"</formula>
    </cfRule>
  </conditionalFormatting>
  <conditionalFormatting sqref="G1896:G1897">
    <cfRule type="expression" priority="513" dxfId="713">
      <formula>$G$1895="—"</formula>
    </cfRule>
  </conditionalFormatting>
  <conditionalFormatting sqref="H1896:H1897">
    <cfRule type="expression" priority="514" dxfId="713">
      <formula>$H$1895="—"</formula>
    </cfRule>
  </conditionalFormatting>
  <conditionalFormatting sqref="C2000:C2001">
    <cfRule type="expression" priority="515" dxfId="713">
      <formula>$C$1999="—"</formula>
    </cfRule>
  </conditionalFormatting>
  <conditionalFormatting sqref="D2000:D2001">
    <cfRule type="expression" priority="516" dxfId="713">
      <formula>$D$1999="—"</formula>
    </cfRule>
  </conditionalFormatting>
  <conditionalFormatting sqref="E2000:E2001">
    <cfRule type="expression" priority="517" dxfId="713">
      <formula>$E$1999="—"</formula>
    </cfRule>
  </conditionalFormatting>
  <conditionalFormatting sqref="F2000:F2001">
    <cfRule type="expression" priority="518" dxfId="713">
      <formula>$F$1999="—"</formula>
    </cfRule>
  </conditionalFormatting>
  <conditionalFormatting sqref="G2000:G2001">
    <cfRule type="expression" priority="519" dxfId="713">
      <formula>$G$1999="—"</formula>
    </cfRule>
  </conditionalFormatting>
  <conditionalFormatting sqref="H2000:H2001">
    <cfRule type="expression" priority="520" dxfId="713">
      <formula>$H$1999="—"</formula>
    </cfRule>
  </conditionalFormatting>
  <conditionalFormatting sqref="C2104:C2105">
    <cfRule type="expression" priority="521" dxfId="713">
      <formula>$C$2103="—"</formula>
    </cfRule>
  </conditionalFormatting>
  <conditionalFormatting sqref="D2104:D2105">
    <cfRule type="expression" priority="522" dxfId="713">
      <formula>$D$2103="—"</formula>
    </cfRule>
  </conditionalFormatting>
  <conditionalFormatting sqref="E2104:E2105">
    <cfRule type="expression" priority="523" dxfId="713">
      <formula>$E$2103="—"</formula>
    </cfRule>
  </conditionalFormatting>
  <conditionalFormatting sqref="F2104:F2105">
    <cfRule type="expression" priority="524" dxfId="713">
      <formula>$F$2103="—"</formula>
    </cfRule>
  </conditionalFormatting>
  <conditionalFormatting sqref="G2104:G2105">
    <cfRule type="expression" priority="525" dxfId="713">
      <formula>$G$2103="—"</formula>
    </cfRule>
  </conditionalFormatting>
  <conditionalFormatting sqref="H2104:H2105">
    <cfRule type="expression" priority="526" dxfId="713">
      <formula>$H$2103="—"</formula>
    </cfRule>
  </conditionalFormatting>
  <conditionalFormatting sqref="C2208:C2209">
    <cfRule type="expression" priority="527" dxfId="713">
      <formula>$C$2207="—"</formula>
    </cfRule>
  </conditionalFormatting>
  <conditionalFormatting sqref="D2208:D2209">
    <cfRule type="expression" priority="528" dxfId="713">
      <formula>$D$2207="—"</formula>
    </cfRule>
  </conditionalFormatting>
  <conditionalFormatting sqref="E2208:E2209">
    <cfRule type="expression" priority="529" dxfId="713">
      <formula>$E$2207="—"</formula>
    </cfRule>
  </conditionalFormatting>
  <conditionalFormatting sqref="F2208:F2209">
    <cfRule type="expression" priority="530" dxfId="713">
      <formula>$F$2207="—"</formula>
    </cfRule>
  </conditionalFormatting>
  <conditionalFormatting sqref="G2208:G2209">
    <cfRule type="expression" priority="531" dxfId="713">
      <formula>$G$2207="—"</formula>
    </cfRule>
  </conditionalFormatting>
  <conditionalFormatting sqref="H2208:H2209">
    <cfRule type="expression" priority="532" dxfId="713">
      <formula>$H$2207="—"</formula>
    </cfRule>
  </conditionalFormatting>
  <conditionalFormatting sqref="C2312:C2313">
    <cfRule type="expression" priority="533" dxfId="713">
      <formula>$C$2311="—"</formula>
    </cfRule>
  </conditionalFormatting>
  <conditionalFormatting sqref="D2312:D2313">
    <cfRule type="expression" priority="534" dxfId="713">
      <formula>$D$2311="—"</formula>
    </cfRule>
  </conditionalFormatting>
  <conditionalFormatting sqref="E2312:E2313">
    <cfRule type="expression" priority="535" dxfId="713">
      <formula>$E$2311="—"</formula>
    </cfRule>
  </conditionalFormatting>
  <conditionalFormatting sqref="F2312:F2313">
    <cfRule type="expression" priority="536" dxfId="713">
      <formula>$F$2311="—"</formula>
    </cfRule>
  </conditionalFormatting>
  <conditionalFormatting sqref="G2312:G2313">
    <cfRule type="expression" priority="537" dxfId="713">
      <formula>$G$2311="—"</formula>
    </cfRule>
  </conditionalFormatting>
  <conditionalFormatting sqref="H2312:H2313">
    <cfRule type="expression" priority="538" dxfId="713">
      <formula>$H$2311="—"</formula>
    </cfRule>
  </conditionalFormatting>
  <conditionalFormatting sqref="C2416:C2417">
    <cfRule type="expression" priority="539" dxfId="713">
      <formula>$C$2415="—"</formula>
    </cfRule>
  </conditionalFormatting>
  <conditionalFormatting sqref="D2416:D2417">
    <cfRule type="expression" priority="540" dxfId="713">
      <formula>$D$2415="—"</formula>
    </cfRule>
  </conditionalFormatting>
  <conditionalFormatting sqref="E2416:E2417">
    <cfRule type="expression" priority="541" dxfId="713">
      <formula>$E$2415="—"</formula>
    </cfRule>
  </conditionalFormatting>
  <conditionalFormatting sqref="F2416:F2417">
    <cfRule type="expression" priority="542" dxfId="713">
      <formula>$F$2415="—"</formula>
    </cfRule>
  </conditionalFormatting>
  <conditionalFormatting sqref="G2416:G2417">
    <cfRule type="expression" priority="543" dxfId="713">
      <formula>$G$2415="—"</formula>
    </cfRule>
  </conditionalFormatting>
  <conditionalFormatting sqref="H2416:H2417">
    <cfRule type="expression" priority="544" dxfId="713">
      <formula>$H$2415="—"</formula>
    </cfRule>
  </conditionalFormatting>
  <conditionalFormatting sqref="C2520:C2521">
    <cfRule type="expression" priority="545" dxfId="713">
      <formula>$C$2519="—"</formula>
    </cfRule>
  </conditionalFormatting>
  <conditionalFormatting sqref="D2520:D2521">
    <cfRule type="expression" priority="546" dxfId="713">
      <formula>$D$2519="—"</formula>
    </cfRule>
  </conditionalFormatting>
  <conditionalFormatting sqref="E2520:E2521">
    <cfRule type="expression" priority="547" dxfId="713">
      <formula>$E$2519="—"</formula>
    </cfRule>
  </conditionalFormatting>
  <conditionalFormatting sqref="F2520:F2521">
    <cfRule type="expression" priority="548" dxfId="713">
      <formula>$F$2519="—"</formula>
    </cfRule>
  </conditionalFormatting>
  <conditionalFormatting sqref="G2520:G2521">
    <cfRule type="expression" priority="549" dxfId="713">
      <formula>$G$2519="—"</formula>
    </cfRule>
  </conditionalFormatting>
  <conditionalFormatting sqref="H2520:H2521">
    <cfRule type="expression" priority="550" dxfId="713">
      <formula>$H$2519="—"</formula>
    </cfRule>
  </conditionalFormatting>
  <conditionalFormatting sqref="C2624:C2625">
    <cfRule type="expression" priority="551" dxfId="713">
      <formula>$C$2623="—"</formula>
    </cfRule>
  </conditionalFormatting>
  <conditionalFormatting sqref="D2624:D2625">
    <cfRule type="expression" priority="552" dxfId="713">
      <formula>$D$2623="—"</formula>
    </cfRule>
  </conditionalFormatting>
  <conditionalFormatting sqref="E2624:E2625">
    <cfRule type="expression" priority="553" dxfId="713">
      <formula>$E$2623="—"</formula>
    </cfRule>
  </conditionalFormatting>
  <conditionalFormatting sqref="F2624:F2625">
    <cfRule type="expression" priority="554" dxfId="713">
      <formula>$F$2623="—"</formula>
    </cfRule>
  </conditionalFormatting>
  <conditionalFormatting sqref="G2624:G2625">
    <cfRule type="expression" priority="555" dxfId="713">
      <formula>$G$2623="—"</formula>
    </cfRule>
  </conditionalFormatting>
  <conditionalFormatting sqref="H2624:H2625">
    <cfRule type="expression" priority="556" dxfId="713">
      <formula>$H$2623="—"</formula>
    </cfRule>
  </conditionalFormatting>
  <conditionalFormatting sqref="C2728:C2729">
    <cfRule type="expression" priority="557" dxfId="713">
      <formula>$C$2727="—"</formula>
    </cfRule>
  </conditionalFormatting>
  <conditionalFormatting sqref="D2728:D2729">
    <cfRule type="expression" priority="558" dxfId="713">
      <formula>$D$2727="—"</formula>
    </cfRule>
  </conditionalFormatting>
  <conditionalFormatting sqref="E2728:E2729">
    <cfRule type="expression" priority="559" dxfId="713">
      <formula>$E$2727="—"</formula>
    </cfRule>
  </conditionalFormatting>
  <conditionalFormatting sqref="F2728:F2729">
    <cfRule type="expression" priority="560" dxfId="713">
      <formula>$F$2727="—"</formula>
    </cfRule>
  </conditionalFormatting>
  <conditionalFormatting sqref="G2728:G2729">
    <cfRule type="expression" priority="561" dxfId="713">
      <formula>$G$2727="—"</formula>
    </cfRule>
  </conditionalFormatting>
  <conditionalFormatting sqref="H2728:H2729">
    <cfRule type="expression" priority="562" dxfId="713">
      <formula>$H$2727="—"</formula>
    </cfRule>
  </conditionalFormatting>
  <conditionalFormatting sqref="C2832:C2833">
    <cfRule type="expression" priority="563" dxfId="713">
      <formula>$C$2831="—"</formula>
    </cfRule>
  </conditionalFormatting>
  <conditionalFormatting sqref="D2832:D2833">
    <cfRule type="expression" priority="564" dxfId="713">
      <formula>$D$2831="—"</formula>
    </cfRule>
  </conditionalFormatting>
  <conditionalFormatting sqref="E2832:E2833">
    <cfRule type="expression" priority="565" dxfId="713">
      <formula>$E$2831="—"</formula>
    </cfRule>
  </conditionalFormatting>
  <conditionalFormatting sqref="F2832:F2833">
    <cfRule type="expression" priority="566" dxfId="713">
      <formula>$F$2831="—"</formula>
    </cfRule>
  </conditionalFormatting>
  <conditionalFormatting sqref="G2832:G2833">
    <cfRule type="expression" priority="567" dxfId="713">
      <formula>$G$2831="—"</formula>
    </cfRule>
  </conditionalFormatting>
  <conditionalFormatting sqref="H2832:H2833">
    <cfRule type="expression" priority="568" dxfId="713">
      <formula>$H$2831="—"</formula>
    </cfRule>
  </conditionalFormatting>
  <conditionalFormatting sqref="C2936:C2937">
    <cfRule type="expression" priority="569" dxfId="713">
      <formula>$C$2935="—"</formula>
    </cfRule>
  </conditionalFormatting>
  <conditionalFormatting sqref="D2936:D2937">
    <cfRule type="expression" priority="570" dxfId="713">
      <formula>$D$2935="—"</formula>
    </cfRule>
  </conditionalFormatting>
  <conditionalFormatting sqref="E2936:E2937">
    <cfRule type="expression" priority="571" dxfId="713">
      <formula>$E$2935="—"</formula>
    </cfRule>
  </conditionalFormatting>
  <conditionalFormatting sqref="F2936:F2937">
    <cfRule type="expression" priority="572" dxfId="713">
      <formula>$F$2935="—"</formula>
    </cfRule>
  </conditionalFormatting>
  <conditionalFormatting sqref="G2936:G2937">
    <cfRule type="expression" priority="573" dxfId="713">
      <formula>$G$2935="—"</formula>
    </cfRule>
  </conditionalFormatting>
  <conditionalFormatting sqref="H2936:H2937">
    <cfRule type="expression" priority="574" dxfId="713">
      <formula>$H$2935="—"</formula>
    </cfRule>
  </conditionalFormatting>
  <conditionalFormatting sqref="C3040:C3041">
    <cfRule type="expression" priority="575" dxfId="713">
      <formula>$C$3039="—"</formula>
    </cfRule>
  </conditionalFormatting>
  <conditionalFormatting sqref="D3040:D3041">
    <cfRule type="expression" priority="576" dxfId="713">
      <formula>$D$3039="—"</formula>
    </cfRule>
  </conditionalFormatting>
  <conditionalFormatting sqref="E3040:E3041">
    <cfRule type="expression" priority="577" dxfId="713">
      <formula>$E$3039="—"</formula>
    </cfRule>
  </conditionalFormatting>
  <conditionalFormatting sqref="F3040:F3041">
    <cfRule type="expression" priority="578" dxfId="713">
      <formula>$F$3039="—"</formula>
    </cfRule>
  </conditionalFormatting>
  <conditionalFormatting sqref="G3040:G3041">
    <cfRule type="expression" priority="579" dxfId="713">
      <formula>$G$3039="—"</formula>
    </cfRule>
  </conditionalFormatting>
  <conditionalFormatting sqref="H3040:H3041">
    <cfRule type="expression" priority="580" dxfId="713">
      <formula>$H$3039="—"</formula>
    </cfRule>
  </conditionalFormatting>
  <conditionalFormatting sqref="C3144:C3145">
    <cfRule type="expression" priority="581" dxfId="713">
      <formula>$C$3143="—"</formula>
    </cfRule>
  </conditionalFormatting>
  <conditionalFormatting sqref="D3144:D3145">
    <cfRule type="expression" priority="582" dxfId="713">
      <formula>$D$3143="—"</formula>
    </cfRule>
  </conditionalFormatting>
  <conditionalFormatting sqref="E3144:E3145">
    <cfRule type="expression" priority="583" dxfId="713">
      <formula>$E$3143="—"</formula>
    </cfRule>
  </conditionalFormatting>
  <conditionalFormatting sqref="F3144:F3145">
    <cfRule type="expression" priority="584" dxfId="713">
      <formula>$F$3143="—"</formula>
    </cfRule>
  </conditionalFormatting>
  <conditionalFormatting sqref="G3144:G3145">
    <cfRule type="expression" priority="585" dxfId="713">
      <formula>$G$3143="—"</formula>
    </cfRule>
  </conditionalFormatting>
  <conditionalFormatting sqref="H3144:H3145">
    <cfRule type="expression" priority="586" dxfId="713">
      <formula>$H$3143="—"</formula>
    </cfRule>
  </conditionalFormatting>
  <conditionalFormatting sqref="C3248:C3249">
    <cfRule type="expression" priority="587" dxfId="713">
      <formula>$C$3247="—"</formula>
    </cfRule>
  </conditionalFormatting>
  <conditionalFormatting sqref="D3248:D3249">
    <cfRule type="expression" priority="588" dxfId="713">
      <formula>$D$3247="—"</formula>
    </cfRule>
  </conditionalFormatting>
  <conditionalFormatting sqref="E3248:E3249">
    <cfRule type="expression" priority="589" dxfId="713">
      <formula>$E$3247="—"</formula>
    </cfRule>
  </conditionalFormatting>
  <conditionalFormatting sqref="F3248:F3249">
    <cfRule type="expression" priority="590" dxfId="713">
      <formula>$F$3247="—"</formula>
    </cfRule>
  </conditionalFormatting>
  <conditionalFormatting sqref="G3248:G3249">
    <cfRule type="expression" priority="591" dxfId="713">
      <formula>$G$3247="—"</formula>
    </cfRule>
  </conditionalFormatting>
  <conditionalFormatting sqref="H3248:H3249">
    <cfRule type="expression" priority="592" dxfId="713">
      <formula>$H$3247="—"</formula>
    </cfRule>
  </conditionalFormatting>
  <conditionalFormatting sqref="C3352:C3353">
    <cfRule type="expression" priority="593" dxfId="713">
      <formula>$C$3351="—"</formula>
    </cfRule>
  </conditionalFormatting>
  <conditionalFormatting sqref="D3352:D3353">
    <cfRule type="expression" priority="594" dxfId="713">
      <formula>$D$3351="—"</formula>
    </cfRule>
  </conditionalFormatting>
  <conditionalFormatting sqref="E3352:E3353">
    <cfRule type="expression" priority="595" dxfId="713">
      <formula>$E$3351="—"</formula>
    </cfRule>
  </conditionalFormatting>
  <conditionalFormatting sqref="F3352:F3353">
    <cfRule type="expression" priority="596" dxfId="713">
      <formula>$F$3351="—"</formula>
    </cfRule>
  </conditionalFormatting>
  <conditionalFormatting sqref="G3352:G3353">
    <cfRule type="expression" priority="597" dxfId="713">
      <formula>$G$3351="—"</formula>
    </cfRule>
  </conditionalFormatting>
  <conditionalFormatting sqref="H3352:H3353">
    <cfRule type="expression" priority="598" dxfId="713">
      <formula>$H$3351="—"</formula>
    </cfRule>
  </conditionalFormatting>
  <conditionalFormatting sqref="C3456:C3457">
    <cfRule type="expression" priority="599" dxfId="713">
      <formula>$C$3455="—"</formula>
    </cfRule>
  </conditionalFormatting>
  <conditionalFormatting sqref="D3456:D3457">
    <cfRule type="expression" priority="600" dxfId="713">
      <formula>$D$3455="—"</formula>
    </cfRule>
  </conditionalFormatting>
  <conditionalFormatting sqref="E3456:E3457">
    <cfRule type="expression" priority="601" dxfId="713">
      <formula>$E$3455="—"</formula>
    </cfRule>
  </conditionalFormatting>
  <conditionalFormatting sqref="F3456:F3457">
    <cfRule type="expression" priority="602" dxfId="713">
      <formula>$F$3455="—"</formula>
    </cfRule>
  </conditionalFormatting>
  <conditionalFormatting sqref="G3456:G3457">
    <cfRule type="expression" priority="603" dxfId="713">
      <formula>$G$3455="—"</formula>
    </cfRule>
  </conditionalFormatting>
  <conditionalFormatting sqref="H3456:H3457">
    <cfRule type="expression" priority="604" dxfId="713">
      <formula>$H$3455="—"</formula>
    </cfRule>
  </conditionalFormatting>
  <conditionalFormatting sqref="C3560:C3561">
    <cfRule type="expression" priority="605" dxfId="713">
      <formula>$C$3559="—"</formula>
    </cfRule>
  </conditionalFormatting>
  <conditionalFormatting sqref="D3560:D3561">
    <cfRule type="expression" priority="606" dxfId="713">
      <formula>$D$3559="—"</formula>
    </cfRule>
  </conditionalFormatting>
  <conditionalFormatting sqref="E3560:E3561">
    <cfRule type="expression" priority="607" dxfId="713">
      <formula>$E$3559="—"</formula>
    </cfRule>
  </conditionalFormatting>
  <conditionalFormatting sqref="F3560:F3561">
    <cfRule type="expression" priority="608" dxfId="713">
      <formula>$F$3559="—"</formula>
    </cfRule>
  </conditionalFormatting>
  <conditionalFormatting sqref="G3560:G3561">
    <cfRule type="expression" priority="609" dxfId="713">
      <formula>$G$3559="—"</formula>
    </cfRule>
  </conditionalFormatting>
  <conditionalFormatting sqref="H3560:H3561">
    <cfRule type="expression" priority="610" dxfId="713">
      <formula>$H$3559="—"</formula>
    </cfRule>
  </conditionalFormatting>
  <conditionalFormatting sqref="C3664:C3665">
    <cfRule type="expression" priority="611" dxfId="713">
      <formula>$C$3663="—"</formula>
    </cfRule>
  </conditionalFormatting>
  <conditionalFormatting sqref="D3664:D3665">
    <cfRule type="expression" priority="612" dxfId="713">
      <formula>$D$3663="—"</formula>
    </cfRule>
  </conditionalFormatting>
  <conditionalFormatting sqref="E3664:E3665">
    <cfRule type="expression" priority="613" dxfId="713">
      <formula>$E$3663="—"</formula>
    </cfRule>
  </conditionalFormatting>
  <conditionalFormatting sqref="F3664:F3665">
    <cfRule type="expression" priority="614" dxfId="713">
      <formula>$F$3663="—"</formula>
    </cfRule>
  </conditionalFormatting>
  <conditionalFormatting sqref="G3664:G3665">
    <cfRule type="expression" priority="615" dxfId="713">
      <formula>$G$3663="—"</formula>
    </cfRule>
  </conditionalFormatting>
  <conditionalFormatting sqref="H3664:H3665">
    <cfRule type="expression" priority="616" dxfId="713">
      <formula>$H$3663="—"</formula>
    </cfRule>
  </conditionalFormatting>
  <conditionalFormatting sqref="C3768:C3769">
    <cfRule type="expression" priority="617" dxfId="713">
      <formula>$C$3767="—"</formula>
    </cfRule>
  </conditionalFormatting>
  <conditionalFormatting sqref="D3768:D3769">
    <cfRule type="expression" priority="618" dxfId="713">
      <formula>$D$3767="—"</formula>
    </cfRule>
  </conditionalFormatting>
  <conditionalFormatting sqref="E3768:E3769">
    <cfRule type="expression" priority="619" dxfId="713">
      <formula>$E$3767="—"</formula>
    </cfRule>
  </conditionalFormatting>
  <conditionalFormatting sqref="F3768:F3769">
    <cfRule type="expression" priority="620" dxfId="713">
      <formula>$F$3767="—"</formula>
    </cfRule>
  </conditionalFormatting>
  <conditionalFormatting sqref="G3768:G3769">
    <cfRule type="expression" priority="621" dxfId="713">
      <formula>$G$3767="—"</formula>
    </cfRule>
  </conditionalFormatting>
  <conditionalFormatting sqref="H3768:H3769">
    <cfRule type="expression" priority="622" dxfId="713">
      <formula>$H$3767="—"</formula>
    </cfRule>
  </conditionalFormatting>
  <conditionalFormatting sqref="C3872:C3873">
    <cfRule type="expression" priority="623" dxfId="713">
      <formula>$C$3871="—"</formula>
    </cfRule>
  </conditionalFormatting>
  <conditionalFormatting sqref="D3872:D3873">
    <cfRule type="expression" priority="624" dxfId="713">
      <formula>$D$3871="—"</formula>
    </cfRule>
  </conditionalFormatting>
  <conditionalFormatting sqref="E3872:E3873">
    <cfRule type="expression" priority="625" dxfId="713">
      <formula>$E$3871="—"</formula>
    </cfRule>
  </conditionalFormatting>
  <conditionalFormatting sqref="F3872:F3873">
    <cfRule type="expression" priority="626" dxfId="713">
      <formula>$F$3871="—"</formula>
    </cfRule>
  </conditionalFormatting>
  <conditionalFormatting sqref="G3872:G3873">
    <cfRule type="expression" priority="627" dxfId="713">
      <formula>$G$3871="—"</formula>
    </cfRule>
  </conditionalFormatting>
  <conditionalFormatting sqref="H3872:H3873">
    <cfRule type="expression" priority="628" dxfId="713">
      <formula>$H$3871="—"</formula>
    </cfRule>
  </conditionalFormatting>
  <conditionalFormatting sqref="C3976:C3977">
    <cfRule type="expression" priority="629" dxfId="713">
      <formula>$C$3975="—"</formula>
    </cfRule>
  </conditionalFormatting>
  <conditionalFormatting sqref="D3976:D3977">
    <cfRule type="expression" priority="630" dxfId="713">
      <formula>$D$3975="—"</formula>
    </cfRule>
  </conditionalFormatting>
  <conditionalFormatting sqref="E3976:E3977">
    <cfRule type="expression" priority="631" dxfId="713">
      <formula>$E$3975="—"</formula>
    </cfRule>
  </conditionalFormatting>
  <conditionalFormatting sqref="F3976:F3977">
    <cfRule type="expression" priority="632" dxfId="713">
      <formula>$F$3975="—"</formula>
    </cfRule>
  </conditionalFormatting>
  <conditionalFormatting sqref="G3976:G3977">
    <cfRule type="expression" priority="633" dxfId="713">
      <formula>$G$3975="—"</formula>
    </cfRule>
  </conditionalFormatting>
  <conditionalFormatting sqref="H3976:H3977">
    <cfRule type="expression" priority="634" dxfId="713">
      <formula>$H$3975="—"</formula>
    </cfRule>
  </conditionalFormatting>
  <conditionalFormatting sqref="C4080:C4081">
    <cfRule type="expression" priority="635" dxfId="713">
      <formula>$C$4079="—"</formula>
    </cfRule>
  </conditionalFormatting>
  <conditionalFormatting sqref="D4080:D4081">
    <cfRule type="expression" priority="636" dxfId="713">
      <formula>$D$4079="—"</formula>
    </cfRule>
  </conditionalFormatting>
  <conditionalFormatting sqref="E4080:E4081">
    <cfRule type="expression" priority="637" dxfId="713">
      <formula>$E$4079="—"</formula>
    </cfRule>
  </conditionalFormatting>
  <conditionalFormatting sqref="F4080:F4081">
    <cfRule type="expression" priority="638" dxfId="713">
      <formula>$F$4079="—"</formula>
    </cfRule>
  </conditionalFormatting>
  <conditionalFormatting sqref="G4080:G4081">
    <cfRule type="expression" priority="639" dxfId="713">
      <formula>$G$4079="—"</formula>
    </cfRule>
  </conditionalFormatting>
  <conditionalFormatting sqref="H4080:H4081">
    <cfRule type="expression" priority="640" dxfId="713">
      <formula>$H$4079="—"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54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54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54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54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54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54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54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54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54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54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54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54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54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54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54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54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54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54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54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54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54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54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54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54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54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54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54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54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54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54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54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54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54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54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54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54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54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54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54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54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54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54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54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54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&amp;#8805;3 points at &amp;#8804;6" spacing; round 6-9" = 6 points, 10-12" = 8, &gt;12" = 10 per axis on two axes at 90&amp;#176;; round &amp;#8804;5" may use 90% of the centerline velocity. Positions are measured from the duct wall (inside liner). Enter velocities (fpm) in the grid; Final VEL is the average. Flat oval (NEBB 6.3.3h): the flat part as a rectangle (W − H) × H with the rectangular rules, the two ends as one round of diameter H on the horizontal axis (6 / 8 / 10 points, half at each end); type the rectangle readings first (row by row), then the end points (left end, then right end). Final VEL = (rectangle average × its area + ends average × circle area) ÷ total area.</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IF($D$9="Flat Oval",IF(OR($G$9="",$I$9=""),"",$G$9&amp;""" x "&amp;$I$9&amp;""" oval"),IF($G$9="","",IF($D$9="Round",$G$9&amp;""" dia",$G$9&amp;""" x "&amp;$I$9&amp;"""")))</f>
        <v/>
      </c>
      <c r="G7" s="173" t="n"/>
      <c r="H7" s="525">
        <f>IF($D$9="Flat Oval",IF(OR($G$9="",$I$9=""),"",IF(OR(ISTEXT($G$9),ISTEXT($I$9)),"",ROUND(((($G$9-2*N($K$9))-($I$9-2*N($K$9)))*($I$9-2*N($K$9))+PI()*(($I$9-2*N($K$9))/2)^2)/144,3))),IF(OR($D$9="",$G$9=""),"",IF($D$9="Round",IF(ISTEXT($G$9),"",ROUND(PI()*(($G$9-2*N($K$9))/2)^2/144,3)),IF($I$9="","",IF(OR(ISTEXT($G$9),ISTEXT($I$9)),"",ROUND(($G$9-2*N($K$9))*($I$9-2*N($K$9))/144,3))))))</f>
        <v/>
      </c>
      <c r="I7" s="189" t="n"/>
      <c r="J7" s="189" t="n"/>
      <c r="K7" s="189">
        <f>IF(N(J7)*N(H7)=0,"",ROUND(N(J7)*N(H7),0))</f>
        <v/>
      </c>
      <c r="L7" s="189">
        <f>IF($D$9="Flat Oval",IF(OR($O$10="",$O$11="",N($O$12)+N($O$13)=0),"",ROUND(($O$10*$O$12+$O$11*$O$13)/($O$12+$O$13),0)),IF(COUNT(D11:M18)=0,"",ROUND(AVERAGE(D11:M18),0)))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IF($D$9="Flat Oval",IF($N$11="","",$N$9&amp;"x"&amp;$N$10&amp;"+"&amp;$O$9&amp;" ends"),IF($N$9="","",IF($D$9="Round",$N$9&amp;" x 2 axes",IF($N$10="","",$N$9&amp;" x "&amp;$N$10))))</f>
        <v/>
      </c>
      <c r="N9" s="534">
        <f>IF($D$9="Flat Oval",IF(OR($G$9="",$I$9=""),"",IF(OR(ISTEXT($G$9),ISTEXT($I$9)),"",IF($G$9-$I$9&lt;12,2,MIN(10,MAX(3,ROUNDUP(($G$9-$I$9)/6,0)))))),IF(OR($D$9="",$G$9=""),"",IF($D$9="Round",IF(ISTEXT($G$9),"",IF($G$9&lt;=9,6,IF($G$9&lt;=12,8,10))),IF(ISTEXT($G$9),"",IF($G$9&lt;12,2,MIN(10,MAX(3,ROUNDUP($G$9/6,0))))))))</f>
        <v/>
      </c>
      <c r="O9">
        <f>IF(AND($D$9="Flat Oval",NOT(OR($G$9="",$I$9="")),NOT(OR(ISTEXT($G$9),ISTEXT($I$9)))),IF($I$9&lt;=9,6,IF($I$9&lt;=12,8,10)),"")</f>
        <v/>
      </c>
      <c r="P9" s="473" t="inlineStr">
        <is>
          <t>Quick entry – type readings in order (row by row of the grid), down this column then the next:</t>
        </is>
      </c>
    </row>
    <row r="10" ht="13.35" customHeight="1" s="162">
      <c r="B10" s="535" t="inlineStr">
        <is>
          <t>Depth↓ Pos→ (in)</t>
        </is>
      </c>
      <c r="C10" s="414" t="n"/>
      <c r="D10" s="535">
        <f>IF($D$9="Flat Oval",IF(OR($N$9="",ISTEXT($N$9),1&gt;$N$9),"",ROUND((1-0.5)*($G$9-$I$9)/$N$9,1)),IF(ISTEXT($N$9),"",IF(OR($D$9="",$G$9="",1&gt;$N$9),"",IF($D$9="Round",IF(ISTEXT($G$9),"",ROUND(IF(1&lt;=$N$9/2,$G$9/2*(1-SQRT(($N$9-2*1+1)/$N$9)),$G$9-$G$9/2*(1-SQRT(($N$9-2*($N$9-1+1)+1)/$N$9))),1)),IF(ISTEXT($G$9),"",ROUND((1-0.5)*$G$9/$N$9,1))))))</f>
        <v/>
      </c>
      <c r="E10" s="535">
        <f>IF($D$9="Flat Oval",IF(OR($N$9="",ISTEXT($N$9),2&gt;$N$9),"",ROUND((2-0.5)*($G$9-$I$9)/$N$9,1)),IF(ISTEXT($N$9),"",IF(OR($D$9="",$G$9="",2&gt;$N$9),"",IF($D$9="Round",IF(ISTEXT($G$9),"",ROUND(IF(2&lt;=$N$9/2,$G$9/2*(1-SQRT(($N$9-2*2+1)/$N$9)),$G$9-$G$9/2*(1-SQRT(($N$9-2*($N$9-2+1)+1)/$N$9))),1)),IF(ISTEXT($G$9),"",ROUND((2-0.5)*$G$9/$N$9,1))))))</f>
        <v/>
      </c>
      <c r="F10" s="535">
        <f>IF($D$9="Flat Oval",IF(OR($N$9="",ISTEXT($N$9),3&gt;$N$9),"",ROUND((3-0.5)*($G$9-$I$9)/$N$9,1)),IF(ISTEXT($N$9),"",IF(OR($D$9="",$G$9="",3&gt;$N$9),"",IF($D$9="Round",IF(ISTEXT($G$9),"",ROUND(IF(3&lt;=$N$9/2,$G$9/2*(1-SQRT(($N$9-2*3+1)/$N$9)),$G$9-$G$9/2*(1-SQRT(($N$9-2*($N$9-3+1)+1)/$N$9))),1)),IF(ISTEXT($G$9),"",ROUND((3-0.5)*$G$9/$N$9,1))))))</f>
        <v/>
      </c>
      <c r="G10" s="535">
        <f>IF($D$9="Flat Oval",IF(OR($N$9="",ISTEXT($N$9),4&gt;$N$9),"",ROUND((4-0.5)*($G$9-$I$9)/$N$9,1)),IF(ISTEXT($N$9),"",IF(OR($D$9="",$G$9="",4&gt;$N$9),"",IF($D$9="Round",IF(ISTEXT($G$9),"",ROUND(IF(4&lt;=$N$9/2,$G$9/2*(1-SQRT(($N$9-2*4+1)/$N$9)),$G$9-$G$9/2*(1-SQRT(($N$9-2*($N$9-4+1)+1)/$N$9))),1)),IF(ISTEXT($G$9),"",ROUND((4-0.5)*$G$9/$N$9,1))))))</f>
        <v/>
      </c>
      <c r="H10" s="535">
        <f>IF($D$9="Flat Oval",IF(OR($N$9="",ISTEXT($N$9),5&gt;$N$9),"",ROUND((5-0.5)*($G$9-$I$9)/$N$9,1)),IF(ISTEXT($N$9),"",IF(OR($D$9="",$G$9="",5&gt;$N$9),"",IF($D$9="Round",IF(ISTEXT($G$9),"",ROUND(IF(5&lt;=$N$9/2,$G$9/2*(1-SQRT(($N$9-2*5+1)/$N$9)),$G$9-$G$9/2*(1-SQRT(($N$9-2*($N$9-5+1)+1)/$N$9))),1)),IF(ISTEXT($G$9),"",ROUND((5-0.5)*$G$9/$N$9,1))))))</f>
        <v/>
      </c>
      <c r="I10" s="535">
        <f>IF($D$9="Flat Oval",IF(OR($N$9="",ISTEXT($N$9),6&gt;$N$9),"",ROUND((6-0.5)*($G$9-$I$9)/$N$9,1)),IF(ISTEXT($N$9),"",IF(OR($D$9="",$G$9="",6&gt;$N$9),"",IF($D$9="Round",IF(ISTEXT($G$9),"",ROUND(IF(6&lt;=$N$9/2,$G$9/2*(1-SQRT(($N$9-2*6+1)/$N$9)),$G$9-$G$9/2*(1-SQRT(($N$9-2*($N$9-6+1)+1)/$N$9))),1)),IF(ISTEXT($G$9),"",ROUND((6-0.5)*$G$9/$N$9,1))))))</f>
        <v/>
      </c>
      <c r="J10" s="535">
        <f>IF($D$9="Flat Oval",IF(OR($N$9="",ISTEXT($N$9),7&gt;$N$9),"",ROUND((7-0.5)*($G$9-$I$9)/$N$9,1)),IF(ISTEXT($N$9),"",IF(OR($D$9="",$G$9="",7&gt;$N$9),"",IF($D$9="Round",IF(ISTEXT($G$9),"",ROUND(IF(7&lt;=$N$9/2,$G$9/2*(1-SQRT(($N$9-2*7+1)/$N$9)),$G$9-$G$9/2*(1-SQRT(($N$9-2*($N$9-7+1)+1)/$N$9))),1)),IF(ISTEXT($G$9),"",ROUND((7-0.5)*$G$9/$N$9,1))))))</f>
        <v/>
      </c>
      <c r="K10" s="535">
        <f>IF($D$9="Flat Oval",IF(OR($N$9="",ISTEXT($N$9),8&gt;$N$9),"",ROUND((8-0.5)*($G$9-$I$9)/$N$9,1)),IF(ISTEXT($N$9),"",IF(OR($D$9="",$G$9="",8&gt;$N$9),"",IF($D$9="Round",IF(ISTEXT($G$9),"",ROUND(IF(8&lt;=$N$9/2,$G$9/2*(1-SQRT(($N$9-2*8+1)/$N$9)),$G$9-$G$9/2*(1-SQRT(($N$9-2*($N$9-8+1)+1)/$N$9))),1)),IF(ISTEXT($G$9),"",ROUND((8-0.5)*$G$9/$N$9,1))))))</f>
        <v/>
      </c>
      <c r="L10" s="535">
        <f>IF($D$9="Flat Oval",IF(OR($N$9="",ISTEXT($N$9),9&gt;$N$9),"",ROUND((9-0.5)*($G$9-$I$9)/$N$9,1)),IF(ISTEXT($N$9),"",IF(OR($D$9="",$G$9="",9&gt;$N$9),"",IF($D$9="Round",IF(ISTEXT($G$9),"",ROUND(IF(9&lt;=$N$9/2,$G$9/2*(1-SQRT(($N$9-2*9+1)/$N$9)),$G$9-$G$9/2*(1-SQRT(($N$9-2*($N$9-9+1)+1)/$N$9))),1)),IF(ISTEXT($G$9),"",ROUND((9-0.5)*$G$9/$N$9,1))))))</f>
        <v/>
      </c>
      <c r="M10" s="535">
        <f>IF($D$9="Flat Oval",IF(OR($N$9="",ISTEXT($N$9),10&gt;$N$9),"",ROUND((10-0.5)*($G$9-$I$9)/$N$9,1)),IF(ISTEXT($N$9),"",IF(OR($D$9="",$G$9="",10&gt;$N$9),"",IF($D$9="Round",IF(ISTEXT($G$9),"",ROUND(IF(10&lt;=$N$9/2,$G$9/2*(1-SQRT(($N$9-2*10+1)/$N$9)),$G$9-$G$9/2*(1-SQRT(($N$9-2*($N$9-10+1)+1)/$N$9))),1)),IF(ISTEXT($G$9),"",ROUND((10-0.5)*$G$9/$N$9,1))))))</f>
        <v/>
      </c>
      <c r="N10" s="534">
        <f>IF($D$9="Flat Oval",IF(OR($G$9="",$I$9=""),"",IF(OR(ISTEXT($G$9),ISTEXT($I$9)),"",IF($I$9&lt;12,2,MIN(7,MAX(3,ROUNDUP($I$9/6,0)))))),IF(OR($D$9="",$G$9=""),"",IF($D$9="Round",2,IF($I$9="","",IF(ISTEXT($I$9),"",IF($I$9&lt;12,2,MIN(8,MAX(3,ROUNDUP($I$9/6,0)))))))))</f>
        <v/>
      </c>
      <c r="O10">
        <f>IF(OR(NOT($D$9="Flat Oval"),N($N$11)=0),"",IF(COUNT(D11:INDEX(M11:M18,$N$10))=0,"",AVERAGE(D11:INDEX(M11:M18,$N$10))))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IF($D$9="Flat Oval",IF(OR($N$10="",ISTEXT($N$10)),"",IF(1&lt;=$N$10,ROUND((1-0.5)*$I$9/$N$10,1),IF(1=$N$10+1,"Ends",""))),IF(OR($D$9="",$G$9=""),"",IF($D$9="Round",IF(1=1,"Axis 1 (0°)",IF(1=2,"Axis 2 (90°)","")),IF(ISTEXT($N$10),"",IF(1&gt;$N$10,"",IF(ISTEXT($I$9),"",ROUND((1-0.5)*$I$9/$N$10,1)))))))</f>
        <v/>
      </c>
      <c r="C11" s="538" t="n"/>
      <c r="D11" s="539">
        <f>IF($D$9="Flat Oval",IF(OR($N$11="",ISTEXT($N$9),ISTEXT($N$10)),"",IF(1&lt;=$N$10,IF(1&gt;$N$9,"",IF(((1-1)*$N$9+1)&gt;80,"",IF(INDEX($P$11:$W$20,MOD(((1-1)*$N$9+1)-1,10)+1,INT((((1-1)*$N$9+1)-1)/10)+1)="","",INDEX($P$11:$W$20,MOD(((1-1)*$N$9+1)-1,10)+1,INT((((1-1)*$N$9+1)-1)/10)+1)))),IF(AND(1=$N$10+1,1&lt;=$O$9),IF(($N$9*$N$10+1)&gt;80,"",IF(INDEX($P$11:$W$20,MOD(($N$9*$N$10+1)-1,10)+1,INT((($N$9*$N$10+1)-1)/10)+1)="","",INDEX($P$11:$W$20,MOD(($N$9*$N$10+1)-1,10)+1,INT((($N$9*$N$10+1)-1)/10)+1))),""))),IF($N$11="","",IF(OR(ISTEXT($N$9),ISTEXT($N$10),ISTEXT($N$11)),"",IF(OR(1&gt;$N$9,1&gt;$N$10,((1-1)*$N$9+1)&gt;$N$11),"",IF(INDEX($P$11:$W$20,MOD(((1-1)*$N$9+1)-1,10)+1,INT((((1-1)*$N$9+1)-1)/10)+1)="","",INDEX($P$11:$W$20,MOD(((1-1)*$N$9+1)-1,10)+1,INT((((1-1)*$N$9+1)-1)/10)+1))))))</f>
        <v/>
      </c>
      <c r="E11" s="539">
        <f>IF($D$9="Flat Oval",IF(OR($N$11="",ISTEXT($N$9),ISTEXT($N$10)),"",IF(1&lt;=$N$10,IF(2&gt;$N$9,"",IF(((1-1)*$N$9+2)&gt;80,"",IF(INDEX($P$11:$W$20,MOD(((1-1)*$N$9+2)-1,10)+1,INT((((1-1)*$N$9+2)-1)/10)+1)="","",INDEX($P$11:$W$20,MOD(((1-1)*$N$9+2)-1,10)+1,INT((((1-1)*$N$9+2)-1)/10)+1)))),IF(AND(1=$N$10+1,2&lt;=$O$9),IF(($N$9*$N$10+2)&gt;80,"",IF(INDEX($P$11:$W$20,MOD(($N$9*$N$10+2)-1,10)+1,INT((($N$9*$N$10+2)-1)/10)+1)="","",INDEX($P$11:$W$20,MOD(($N$9*$N$10+2)-1,10)+1,INT((($N$9*$N$10+2)-1)/10)+1))),""))),IF($N$11="","",IF(OR(ISTEXT($N$9),ISTEXT($N$10),ISTEXT($N$11)),"",IF(OR(2&gt;$N$9,1&gt;$N$10,((1-1)*$N$9+2)&gt;$N$11),"",IF(INDEX($P$11:$W$20,MOD(((1-1)*$N$9+2)-1,10)+1,INT((((1-1)*$N$9+2)-1)/10)+1)="","",INDEX($P$11:$W$20,MOD(((1-1)*$N$9+2)-1,10)+1,INT((((1-1)*$N$9+2)-1)/10)+1))))))</f>
        <v/>
      </c>
      <c r="F11" s="539">
        <f>IF($D$9="Flat Oval",IF(OR($N$11="",ISTEXT($N$9),ISTEXT($N$10)),"",IF(1&lt;=$N$10,IF(3&gt;$N$9,"",IF(((1-1)*$N$9+3)&gt;80,"",IF(INDEX($P$11:$W$20,MOD(((1-1)*$N$9+3)-1,10)+1,INT((((1-1)*$N$9+3)-1)/10)+1)="","",INDEX($P$11:$W$20,MOD(((1-1)*$N$9+3)-1,10)+1,INT((((1-1)*$N$9+3)-1)/10)+1)))),IF(AND(1=$N$10+1,3&lt;=$O$9),IF(($N$9*$N$10+3)&gt;80,"",IF(INDEX($P$11:$W$20,MOD(($N$9*$N$10+3)-1,10)+1,INT((($N$9*$N$10+3)-1)/10)+1)="","",INDEX($P$11:$W$20,MOD(($N$9*$N$10+3)-1,10)+1,INT((($N$9*$N$10+3)-1)/10)+1))),""))),IF($N$11="","",IF(OR(ISTEXT($N$9),ISTEXT($N$10),ISTEXT($N$11)),"",IF(OR(3&gt;$N$9,1&gt;$N$10,((1-1)*$N$9+3)&gt;$N$11),"",IF(INDEX($P$11:$W$20,MOD(((1-1)*$N$9+3)-1,10)+1,INT((((1-1)*$N$9+3)-1)/10)+1)="","",INDEX($P$11:$W$20,MOD(((1-1)*$N$9+3)-1,10)+1,INT((((1-1)*$N$9+3)-1)/10)+1))))))</f>
        <v/>
      </c>
      <c r="G11" s="539">
        <f>IF($D$9="Flat Oval",IF(OR($N$11="",ISTEXT($N$9),ISTEXT($N$10)),"",IF(1&lt;=$N$10,IF(4&gt;$N$9,"",IF(((1-1)*$N$9+4)&gt;80,"",IF(INDEX($P$11:$W$20,MOD(((1-1)*$N$9+4)-1,10)+1,INT((((1-1)*$N$9+4)-1)/10)+1)="","",INDEX($P$11:$W$20,MOD(((1-1)*$N$9+4)-1,10)+1,INT((((1-1)*$N$9+4)-1)/10)+1)))),IF(AND(1=$N$10+1,4&lt;=$O$9),IF(($N$9*$N$10+4)&gt;80,"",IF(INDEX($P$11:$W$20,MOD(($N$9*$N$10+4)-1,10)+1,INT((($N$9*$N$10+4)-1)/10)+1)="","",INDEX($P$11:$W$20,MOD(($N$9*$N$10+4)-1,10)+1,INT((($N$9*$N$10+4)-1)/10)+1))),""))),IF($N$11="","",IF(OR(ISTEXT($N$9),ISTEXT($N$10),ISTEXT($N$11)),"",IF(OR(4&gt;$N$9,1&gt;$N$10,((1-1)*$N$9+4)&gt;$N$11),"",IF(INDEX($P$11:$W$20,MOD(((1-1)*$N$9+4)-1,10)+1,INT((((1-1)*$N$9+4)-1)/10)+1)="","",INDEX($P$11:$W$20,MOD(((1-1)*$N$9+4)-1,10)+1,INT((((1-1)*$N$9+4)-1)/10)+1))))))</f>
        <v/>
      </c>
      <c r="H11" s="539">
        <f>IF($D$9="Flat Oval",IF(OR($N$11="",ISTEXT($N$9),ISTEXT($N$10)),"",IF(1&lt;=$N$10,IF(5&gt;$N$9,"",IF(((1-1)*$N$9+5)&gt;80,"",IF(INDEX($P$11:$W$20,MOD(((1-1)*$N$9+5)-1,10)+1,INT((((1-1)*$N$9+5)-1)/10)+1)="","",INDEX($P$11:$W$20,MOD(((1-1)*$N$9+5)-1,10)+1,INT((((1-1)*$N$9+5)-1)/10)+1)))),IF(AND(1=$N$10+1,5&lt;=$O$9),IF(($N$9*$N$10+5)&gt;80,"",IF(INDEX($P$11:$W$20,MOD(($N$9*$N$10+5)-1,10)+1,INT((($N$9*$N$10+5)-1)/10)+1)="","",INDEX($P$11:$W$20,MOD(($N$9*$N$10+5)-1,10)+1,INT((($N$9*$N$10+5)-1)/10)+1))),""))),IF($N$11="","",IF(OR(ISTEXT($N$9),ISTEXT($N$10),ISTEXT($N$11)),"",IF(OR(5&gt;$N$9,1&gt;$N$10,((1-1)*$N$9+5)&gt;$N$11),"",IF(INDEX($P$11:$W$20,MOD(((1-1)*$N$9+5)-1,10)+1,INT((((1-1)*$N$9+5)-1)/10)+1)="","",INDEX($P$11:$W$20,MOD(((1-1)*$N$9+5)-1,10)+1,INT((((1-1)*$N$9+5)-1)/10)+1))))))</f>
        <v/>
      </c>
      <c r="I11" s="539">
        <f>IF($D$9="Flat Oval",IF(OR($N$11="",ISTEXT($N$9),ISTEXT($N$10)),"",IF(1&lt;=$N$10,IF(6&gt;$N$9,"",IF(((1-1)*$N$9+6)&gt;80,"",IF(INDEX($P$11:$W$20,MOD(((1-1)*$N$9+6)-1,10)+1,INT((((1-1)*$N$9+6)-1)/10)+1)="","",INDEX($P$11:$W$20,MOD(((1-1)*$N$9+6)-1,10)+1,INT((((1-1)*$N$9+6)-1)/10)+1)))),IF(AND(1=$N$10+1,6&lt;=$O$9),IF(($N$9*$N$10+6)&gt;80,"",IF(INDEX($P$11:$W$20,MOD(($N$9*$N$10+6)-1,10)+1,INT((($N$9*$N$10+6)-1)/10)+1)="","",INDEX($P$11:$W$20,MOD(($N$9*$N$10+6)-1,10)+1,INT((($N$9*$N$10+6)-1)/10)+1))),""))),IF($N$11="","",IF(OR(ISTEXT($N$9),ISTEXT($N$10),ISTEXT($N$11)),"",IF(OR(6&gt;$N$9,1&gt;$N$10,((1-1)*$N$9+6)&gt;$N$11),"",IF(INDEX($P$11:$W$20,MOD(((1-1)*$N$9+6)-1,10)+1,INT((((1-1)*$N$9+6)-1)/10)+1)="","",INDEX($P$11:$W$20,MOD(((1-1)*$N$9+6)-1,10)+1,INT((((1-1)*$N$9+6)-1)/10)+1))))))</f>
        <v/>
      </c>
      <c r="J11" s="539">
        <f>IF($D$9="Flat Oval",IF(OR($N$11="",ISTEXT($N$9),ISTEXT($N$10)),"",IF(1&lt;=$N$10,IF(7&gt;$N$9,"",IF(((1-1)*$N$9+7)&gt;80,"",IF(INDEX($P$11:$W$20,MOD(((1-1)*$N$9+7)-1,10)+1,INT((((1-1)*$N$9+7)-1)/10)+1)="","",INDEX($P$11:$W$20,MOD(((1-1)*$N$9+7)-1,10)+1,INT((((1-1)*$N$9+7)-1)/10)+1)))),IF(AND(1=$N$10+1,7&lt;=$O$9),IF(($N$9*$N$10+7)&gt;80,"",IF(INDEX($P$11:$W$20,MOD(($N$9*$N$10+7)-1,10)+1,INT((($N$9*$N$10+7)-1)/10)+1)="","",INDEX($P$11:$W$20,MOD(($N$9*$N$10+7)-1,10)+1,INT((($N$9*$N$10+7)-1)/10)+1))),""))),IF($N$11="","",IF(OR(ISTEXT($N$9),ISTEXT($N$10),ISTEXT($N$11)),"",IF(OR(7&gt;$N$9,1&gt;$N$10,((1-1)*$N$9+7)&gt;$N$11),"",IF(INDEX($P$11:$W$20,MOD(((1-1)*$N$9+7)-1,10)+1,INT((((1-1)*$N$9+7)-1)/10)+1)="","",INDEX($P$11:$W$20,MOD(((1-1)*$N$9+7)-1,10)+1,INT((((1-1)*$N$9+7)-1)/10)+1))))))</f>
        <v/>
      </c>
      <c r="K11" s="539">
        <f>IF($D$9="Flat Oval",IF(OR($N$11="",ISTEXT($N$9),ISTEXT($N$10)),"",IF(1&lt;=$N$10,IF(8&gt;$N$9,"",IF(((1-1)*$N$9+8)&gt;80,"",IF(INDEX($P$11:$W$20,MOD(((1-1)*$N$9+8)-1,10)+1,INT((((1-1)*$N$9+8)-1)/10)+1)="","",INDEX($P$11:$W$20,MOD(((1-1)*$N$9+8)-1,10)+1,INT((((1-1)*$N$9+8)-1)/10)+1)))),IF(AND(1=$N$10+1,8&lt;=$O$9),IF(($N$9*$N$10+8)&gt;80,"",IF(INDEX($P$11:$W$20,MOD(($N$9*$N$10+8)-1,10)+1,INT((($N$9*$N$10+8)-1)/10)+1)="","",INDEX($P$11:$W$20,MOD(($N$9*$N$10+8)-1,10)+1,INT((($N$9*$N$10+8)-1)/10)+1))),""))),IF($N$11="","",IF(OR(ISTEXT($N$9),ISTEXT($N$10),ISTEXT($N$11)),"",IF(OR(8&gt;$N$9,1&gt;$N$10,((1-1)*$N$9+8)&gt;$N$11),"",IF(INDEX($P$11:$W$20,MOD(((1-1)*$N$9+8)-1,10)+1,INT((((1-1)*$N$9+8)-1)/10)+1)="","",INDEX($P$11:$W$20,MOD(((1-1)*$N$9+8)-1,10)+1,INT((((1-1)*$N$9+8)-1)/10)+1))))))</f>
        <v/>
      </c>
      <c r="L11" s="539">
        <f>IF($D$9="Flat Oval",IF(OR($N$11="",ISTEXT($N$9),ISTEXT($N$10)),"",IF(1&lt;=$N$10,IF(9&gt;$N$9,"",IF(((1-1)*$N$9+9)&gt;80,"",IF(INDEX($P$11:$W$20,MOD(((1-1)*$N$9+9)-1,10)+1,INT((((1-1)*$N$9+9)-1)/10)+1)="","",INDEX($P$11:$W$20,MOD(((1-1)*$N$9+9)-1,10)+1,INT((((1-1)*$N$9+9)-1)/10)+1)))),IF(AND(1=$N$10+1,9&lt;=$O$9),IF(($N$9*$N$10+9)&gt;80,"",IF(INDEX($P$11:$W$20,MOD(($N$9*$N$10+9)-1,10)+1,INT((($N$9*$N$10+9)-1)/10)+1)="","",INDEX($P$11:$W$20,MOD(($N$9*$N$10+9)-1,10)+1,INT((($N$9*$N$10+9)-1)/10)+1))),""))),IF($N$11="","",IF(OR(ISTEXT($N$9),ISTEXT($N$10),ISTEXT($N$11)),"",IF(OR(9&gt;$N$9,1&gt;$N$10,((1-1)*$N$9+9)&gt;$N$11),"",IF(INDEX($P$11:$W$20,MOD(((1-1)*$N$9+9)-1,10)+1,INT((((1-1)*$N$9+9)-1)/10)+1)="","",INDEX($P$11:$W$20,MOD(((1-1)*$N$9+9)-1,10)+1,INT((((1-1)*$N$9+9)-1)/10)+1))))))</f>
        <v/>
      </c>
      <c r="M11" s="539">
        <f>IF($D$9="Flat Oval",IF(OR($N$11="",ISTEXT($N$9),ISTEXT($N$10)),"",IF(1&lt;=$N$10,IF(10&gt;$N$9,"",IF(((1-1)*$N$9+10)&gt;80,"",IF(INDEX($P$11:$W$20,MOD(((1-1)*$N$9+10)-1,10)+1,INT((((1-1)*$N$9+10)-1)/10)+1)="","",INDEX($P$11:$W$20,MOD(((1-1)*$N$9+10)-1,10)+1,INT((((1-1)*$N$9+10)-1)/10)+1)))),IF(AND(1=$N$10+1,10&lt;=$O$9),IF(($N$9*$N$10+10)&gt;80,"",IF(INDEX($P$11:$W$20,MOD(($N$9*$N$10+10)-1,10)+1,INT((($N$9*$N$10+10)-1)/10)+1)="","",INDEX($P$11:$W$20,MOD(($N$9*$N$10+10)-1,10)+1,INT((($N$9*$N$10+10)-1)/10)+1))),""))),IF($N$11="","",IF(OR(ISTEXT($N$9),ISTEXT($N$10),ISTEXT($N$11)),"",IF(OR(10&gt;$N$9,1&gt;$N$10,((1-1)*$N$9+10)&gt;$N$11),"",IF(INDEX($P$11:$W$20,MOD(((1-1)*$N$9+10)-1,10)+1,INT((((1-1)*$N$9+10)-1)/10)+1)="","",INDEX($P$11:$W$20,MOD(((1-1)*$N$9+10)-1,10)+1,INT((((1-1)*$N$9+10)-1)/10)+1))))))</f>
        <v/>
      </c>
      <c r="N11" s="534">
        <f>IF($D$9="Flat Oval",IF(OR($N$9="",$N$10="",$O$9=""),"",$N$9*$N$10+$O$9),IF(OR(N9="",N10=""),"",IF(OR(ISTEXT(N9),ISTEXT(N10)),"",N9*N10)))</f>
        <v/>
      </c>
      <c r="O11">
        <f>IF(OR(NOT($D$9="Flat Oval"),N($N$11)=0),"",IF(COUNT(INDEX(D11:D18,$N$10+1):INDEX(M11:M18,$N$10+1))=0,"",AVERAGE(INDEX(D11:D18,$N$10+1):INDEX(M11:M18,$N$10+1))))</f>
        <v/>
      </c>
      <c r="P11" s="540" t="n"/>
      <c r="Q11" s="540" t="n"/>
      <c r="R11" s="540" t="n"/>
      <c r="S11" s="540" t="n"/>
      <c r="T11" s="540" t="n"/>
      <c r="U11" s="540" t="n"/>
      <c r="V11" s="540" t="n"/>
      <c r="W11" s="540" t="n"/>
    </row>
    <row r="12" ht="13.35" customHeight="1" s="162">
      <c r="B12" s="537">
        <f>IF($D$9="Flat Oval",IF(OR($N$10="",ISTEXT($N$10)),"",IF(2&lt;=$N$10,ROUND((2-0.5)*$I$9/$N$10,1),IF(2=$N$10+1,"Ends",""))),IF(OR($D$9="",$G$9=""),"",IF($D$9="Round",IF(2=1,"Axis 1 (0°)",IF(2=2,"Axis 2 (90°)","")),IF(ISTEXT($N$10),"",IF(2&gt;$N$10,"",IF(ISTEXT($I$9),"",ROUND((2-0.5)*$I$9/$N$10,1)))))))</f>
        <v/>
      </c>
      <c r="C12" s="538" t="n"/>
      <c r="D12" s="539">
        <f>IF($D$9="Flat Oval",IF(OR($N$11="",ISTEXT($N$9),ISTEXT($N$10)),"",IF(2&lt;=$N$10,IF(1&gt;$N$9,"",IF(((2-1)*$N$9+1)&gt;80,"",IF(INDEX($P$11:$W$20,MOD(((2-1)*$N$9+1)-1,10)+1,INT((((2-1)*$N$9+1)-1)/10)+1)="","",INDEX($P$11:$W$20,MOD(((2-1)*$N$9+1)-1,10)+1,INT((((2-1)*$N$9+1)-1)/10)+1)))),IF(AND(2=$N$10+1,1&lt;=$O$9),IF(($N$9*$N$10+1)&gt;80,"",IF(INDEX($P$11:$W$20,MOD(($N$9*$N$10+1)-1,10)+1,INT((($N$9*$N$10+1)-1)/10)+1)="","",INDEX($P$11:$W$20,MOD(($N$9*$N$10+1)-1,10)+1,INT((($N$9*$N$10+1)-1)/10)+1))),""))),IF($N$11="","",IF(OR(ISTEXT($N$9),ISTEXT($N$10),ISTEXT($N$11)),"",IF(OR(1&gt;$N$9,2&gt;$N$10,((2-1)*$N$9+1)&gt;$N$11),"",IF(INDEX($P$11:$W$20,MOD(((2-1)*$N$9+1)-1,10)+1,INT((((2-1)*$N$9+1)-1)/10)+1)="","",INDEX($P$11:$W$20,MOD(((2-1)*$N$9+1)-1,10)+1,INT((((2-1)*$N$9+1)-1)/10)+1))))))</f>
        <v/>
      </c>
      <c r="E12" s="539">
        <f>IF($D$9="Flat Oval",IF(OR($N$11="",ISTEXT($N$9),ISTEXT($N$10)),"",IF(2&lt;=$N$10,IF(2&gt;$N$9,"",IF(((2-1)*$N$9+2)&gt;80,"",IF(INDEX($P$11:$W$20,MOD(((2-1)*$N$9+2)-1,10)+1,INT((((2-1)*$N$9+2)-1)/10)+1)="","",INDEX($P$11:$W$20,MOD(((2-1)*$N$9+2)-1,10)+1,INT((((2-1)*$N$9+2)-1)/10)+1)))),IF(AND(2=$N$10+1,2&lt;=$O$9),IF(($N$9*$N$10+2)&gt;80,"",IF(INDEX($P$11:$W$20,MOD(($N$9*$N$10+2)-1,10)+1,INT((($N$9*$N$10+2)-1)/10)+1)="","",INDEX($P$11:$W$20,MOD(($N$9*$N$10+2)-1,10)+1,INT((($N$9*$N$10+2)-1)/10)+1))),""))),IF($N$11="","",IF(OR(ISTEXT($N$9),ISTEXT($N$10),ISTEXT($N$11)),"",IF(OR(2&gt;$N$9,2&gt;$N$10,((2-1)*$N$9+2)&gt;$N$11),"",IF(INDEX($P$11:$W$20,MOD(((2-1)*$N$9+2)-1,10)+1,INT((((2-1)*$N$9+2)-1)/10)+1)="","",INDEX($P$11:$W$20,MOD(((2-1)*$N$9+2)-1,10)+1,INT((((2-1)*$N$9+2)-1)/10)+1))))))</f>
        <v/>
      </c>
      <c r="F12" s="539">
        <f>IF($D$9="Flat Oval",IF(OR($N$11="",ISTEXT($N$9),ISTEXT($N$10)),"",IF(2&lt;=$N$10,IF(3&gt;$N$9,"",IF(((2-1)*$N$9+3)&gt;80,"",IF(INDEX($P$11:$W$20,MOD(((2-1)*$N$9+3)-1,10)+1,INT((((2-1)*$N$9+3)-1)/10)+1)="","",INDEX($P$11:$W$20,MOD(((2-1)*$N$9+3)-1,10)+1,INT((((2-1)*$N$9+3)-1)/10)+1)))),IF(AND(2=$N$10+1,3&lt;=$O$9),IF(($N$9*$N$10+3)&gt;80,"",IF(INDEX($P$11:$W$20,MOD(($N$9*$N$10+3)-1,10)+1,INT((($N$9*$N$10+3)-1)/10)+1)="","",INDEX($P$11:$W$20,MOD(($N$9*$N$10+3)-1,10)+1,INT((($N$9*$N$10+3)-1)/10)+1))),""))),IF($N$11="","",IF(OR(ISTEXT($N$9),ISTEXT($N$10),ISTEXT($N$11)),"",IF(OR(3&gt;$N$9,2&gt;$N$10,((2-1)*$N$9+3)&gt;$N$11),"",IF(INDEX($P$11:$W$20,MOD(((2-1)*$N$9+3)-1,10)+1,INT((((2-1)*$N$9+3)-1)/10)+1)="","",INDEX($P$11:$W$20,MOD(((2-1)*$N$9+3)-1,10)+1,INT((((2-1)*$N$9+3)-1)/10)+1))))))</f>
        <v/>
      </c>
      <c r="G12" s="539">
        <f>IF($D$9="Flat Oval",IF(OR($N$11="",ISTEXT($N$9),ISTEXT($N$10)),"",IF(2&lt;=$N$10,IF(4&gt;$N$9,"",IF(((2-1)*$N$9+4)&gt;80,"",IF(INDEX($P$11:$W$20,MOD(((2-1)*$N$9+4)-1,10)+1,INT((((2-1)*$N$9+4)-1)/10)+1)="","",INDEX($P$11:$W$20,MOD(((2-1)*$N$9+4)-1,10)+1,INT((((2-1)*$N$9+4)-1)/10)+1)))),IF(AND(2=$N$10+1,4&lt;=$O$9),IF(($N$9*$N$10+4)&gt;80,"",IF(INDEX($P$11:$W$20,MOD(($N$9*$N$10+4)-1,10)+1,INT((($N$9*$N$10+4)-1)/10)+1)="","",INDEX($P$11:$W$20,MOD(($N$9*$N$10+4)-1,10)+1,INT((($N$9*$N$10+4)-1)/10)+1))),""))),IF($N$11="","",IF(OR(ISTEXT($N$9),ISTEXT($N$10),ISTEXT($N$11)),"",IF(OR(4&gt;$N$9,2&gt;$N$10,((2-1)*$N$9+4)&gt;$N$11),"",IF(INDEX($P$11:$W$20,MOD(((2-1)*$N$9+4)-1,10)+1,INT((((2-1)*$N$9+4)-1)/10)+1)="","",INDEX($P$11:$W$20,MOD(((2-1)*$N$9+4)-1,10)+1,INT((((2-1)*$N$9+4)-1)/10)+1))))))</f>
        <v/>
      </c>
      <c r="H12" s="539">
        <f>IF($D$9="Flat Oval",IF(OR($N$11="",ISTEXT($N$9),ISTEXT($N$10)),"",IF(2&lt;=$N$10,IF(5&gt;$N$9,"",IF(((2-1)*$N$9+5)&gt;80,"",IF(INDEX($P$11:$W$20,MOD(((2-1)*$N$9+5)-1,10)+1,INT((((2-1)*$N$9+5)-1)/10)+1)="","",INDEX($P$11:$W$20,MOD(((2-1)*$N$9+5)-1,10)+1,INT((((2-1)*$N$9+5)-1)/10)+1)))),IF(AND(2=$N$10+1,5&lt;=$O$9),IF(($N$9*$N$10+5)&gt;80,"",IF(INDEX($P$11:$W$20,MOD(($N$9*$N$10+5)-1,10)+1,INT((($N$9*$N$10+5)-1)/10)+1)="","",INDEX($P$11:$W$20,MOD(($N$9*$N$10+5)-1,10)+1,INT((($N$9*$N$10+5)-1)/10)+1))),""))),IF($N$11="","",IF(OR(ISTEXT($N$9),ISTEXT($N$10),ISTEXT($N$11)),"",IF(OR(5&gt;$N$9,2&gt;$N$10,((2-1)*$N$9+5)&gt;$N$11),"",IF(INDEX($P$11:$W$20,MOD(((2-1)*$N$9+5)-1,10)+1,INT((((2-1)*$N$9+5)-1)/10)+1)="","",INDEX($P$11:$W$20,MOD(((2-1)*$N$9+5)-1,10)+1,INT((((2-1)*$N$9+5)-1)/10)+1))))))</f>
        <v/>
      </c>
      <c r="I12" s="539">
        <f>IF($D$9="Flat Oval",IF(OR($N$11="",ISTEXT($N$9),ISTEXT($N$10)),"",IF(2&lt;=$N$10,IF(6&gt;$N$9,"",IF(((2-1)*$N$9+6)&gt;80,"",IF(INDEX($P$11:$W$20,MOD(((2-1)*$N$9+6)-1,10)+1,INT((((2-1)*$N$9+6)-1)/10)+1)="","",INDEX($P$11:$W$20,MOD(((2-1)*$N$9+6)-1,10)+1,INT((((2-1)*$N$9+6)-1)/10)+1)))),IF(AND(2=$N$10+1,6&lt;=$O$9),IF(($N$9*$N$10+6)&gt;80,"",IF(INDEX($P$11:$W$20,MOD(($N$9*$N$10+6)-1,10)+1,INT((($N$9*$N$10+6)-1)/10)+1)="","",INDEX($P$11:$W$20,MOD(($N$9*$N$10+6)-1,10)+1,INT((($N$9*$N$10+6)-1)/10)+1))),""))),IF($N$11="","",IF(OR(ISTEXT($N$9),ISTEXT($N$10),ISTEXT($N$11)),"",IF(OR(6&gt;$N$9,2&gt;$N$10,((2-1)*$N$9+6)&gt;$N$11),"",IF(INDEX($P$11:$W$20,MOD(((2-1)*$N$9+6)-1,10)+1,INT((((2-1)*$N$9+6)-1)/10)+1)="","",INDEX($P$11:$W$20,MOD(((2-1)*$N$9+6)-1,10)+1,INT((((2-1)*$N$9+6)-1)/10)+1))))))</f>
        <v/>
      </c>
      <c r="J12" s="539">
        <f>IF($D$9="Flat Oval",IF(OR($N$11="",ISTEXT($N$9),ISTEXT($N$10)),"",IF(2&lt;=$N$10,IF(7&gt;$N$9,"",IF(((2-1)*$N$9+7)&gt;80,"",IF(INDEX($P$11:$W$20,MOD(((2-1)*$N$9+7)-1,10)+1,INT((((2-1)*$N$9+7)-1)/10)+1)="","",INDEX($P$11:$W$20,MOD(((2-1)*$N$9+7)-1,10)+1,INT((((2-1)*$N$9+7)-1)/10)+1)))),IF(AND(2=$N$10+1,7&lt;=$O$9),IF(($N$9*$N$10+7)&gt;80,"",IF(INDEX($P$11:$W$20,MOD(($N$9*$N$10+7)-1,10)+1,INT((($N$9*$N$10+7)-1)/10)+1)="","",INDEX($P$11:$W$20,MOD(($N$9*$N$10+7)-1,10)+1,INT((($N$9*$N$10+7)-1)/10)+1))),""))),IF($N$11="","",IF(OR(ISTEXT($N$9),ISTEXT($N$10),ISTEXT($N$11)),"",IF(OR(7&gt;$N$9,2&gt;$N$10,((2-1)*$N$9+7)&gt;$N$11),"",IF(INDEX($P$11:$W$20,MOD(((2-1)*$N$9+7)-1,10)+1,INT((((2-1)*$N$9+7)-1)/10)+1)="","",INDEX($P$11:$W$20,MOD(((2-1)*$N$9+7)-1,10)+1,INT((((2-1)*$N$9+7)-1)/10)+1))))))</f>
        <v/>
      </c>
      <c r="K12" s="539">
        <f>IF($D$9="Flat Oval",IF(OR($N$11="",ISTEXT($N$9),ISTEXT($N$10)),"",IF(2&lt;=$N$10,IF(8&gt;$N$9,"",IF(((2-1)*$N$9+8)&gt;80,"",IF(INDEX($P$11:$W$20,MOD(((2-1)*$N$9+8)-1,10)+1,INT((((2-1)*$N$9+8)-1)/10)+1)="","",INDEX($P$11:$W$20,MOD(((2-1)*$N$9+8)-1,10)+1,INT((((2-1)*$N$9+8)-1)/10)+1)))),IF(AND(2=$N$10+1,8&lt;=$O$9),IF(($N$9*$N$10+8)&gt;80,"",IF(INDEX($P$11:$W$20,MOD(($N$9*$N$10+8)-1,10)+1,INT((($N$9*$N$10+8)-1)/10)+1)="","",INDEX($P$11:$W$20,MOD(($N$9*$N$10+8)-1,10)+1,INT((($N$9*$N$10+8)-1)/10)+1))),""))),IF($N$11="","",IF(OR(ISTEXT($N$9),ISTEXT($N$10),ISTEXT($N$11)),"",IF(OR(8&gt;$N$9,2&gt;$N$10,((2-1)*$N$9+8)&gt;$N$11),"",IF(INDEX($P$11:$W$20,MOD(((2-1)*$N$9+8)-1,10)+1,INT((((2-1)*$N$9+8)-1)/10)+1)="","",INDEX($P$11:$W$20,MOD(((2-1)*$N$9+8)-1,10)+1,INT((((2-1)*$N$9+8)-1)/10)+1))))))</f>
        <v/>
      </c>
      <c r="L12" s="539">
        <f>IF($D$9="Flat Oval",IF(OR($N$11="",ISTEXT($N$9),ISTEXT($N$10)),"",IF(2&lt;=$N$10,IF(9&gt;$N$9,"",IF(((2-1)*$N$9+9)&gt;80,"",IF(INDEX($P$11:$W$20,MOD(((2-1)*$N$9+9)-1,10)+1,INT((((2-1)*$N$9+9)-1)/10)+1)="","",INDEX($P$11:$W$20,MOD(((2-1)*$N$9+9)-1,10)+1,INT((((2-1)*$N$9+9)-1)/10)+1)))),IF(AND(2=$N$10+1,9&lt;=$O$9),IF(($N$9*$N$10+9)&gt;80,"",IF(INDEX($P$11:$W$20,MOD(($N$9*$N$10+9)-1,10)+1,INT((($N$9*$N$10+9)-1)/10)+1)="","",INDEX($P$11:$W$20,MOD(($N$9*$N$10+9)-1,10)+1,INT((($N$9*$N$10+9)-1)/10)+1))),""))),IF($N$11="","",IF(OR(ISTEXT($N$9),ISTEXT($N$10),ISTEXT($N$11)),"",IF(OR(9&gt;$N$9,2&gt;$N$10,((2-1)*$N$9+9)&gt;$N$11),"",IF(INDEX($P$11:$W$20,MOD(((2-1)*$N$9+9)-1,10)+1,INT((((2-1)*$N$9+9)-1)/10)+1)="","",INDEX($P$11:$W$20,MOD(((2-1)*$N$9+9)-1,10)+1,INT((((2-1)*$N$9+9)-1)/10)+1))))))</f>
        <v/>
      </c>
      <c r="M12" s="539">
        <f>IF($D$9="Flat Oval",IF(OR($N$11="",ISTEXT($N$9),ISTEXT($N$10)),"",IF(2&lt;=$N$10,IF(10&gt;$N$9,"",IF(((2-1)*$N$9+10)&gt;80,"",IF(INDEX($P$11:$W$20,MOD(((2-1)*$N$9+10)-1,10)+1,INT((((2-1)*$N$9+10)-1)/10)+1)="","",INDEX($P$11:$W$20,MOD(((2-1)*$N$9+10)-1,10)+1,INT((((2-1)*$N$9+10)-1)/10)+1)))),IF(AND(2=$N$10+1,10&lt;=$O$9),IF(($N$9*$N$10+10)&gt;80,"",IF(INDEX($P$11:$W$20,MOD(($N$9*$N$10+10)-1,10)+1,INT((($N$9*$N$10+10)-1)/10)+1)="","",INDEX($P$11:$W$20,MOD(($N$9*$N$10+10)-1,10)+1,INT((($N$9*$N$10+10)-1)/10)+1))),""))),IF($N$11="","",IF(OR(ISTEXT($N$9),ISTEXT($N$10),ISTEXT($N$11)),"",IF(OR(10&gt;$N$9,2&gt;$N$10,((2-1)*$N$9+10)&gt;$N$11),"",IF(INDEX($P$11:$W$20,MOD(((2-1)*$N$9+10)-1,10)+1,INT((((2-1)*$N$9+10)-1)/10)+1)="","",INDEX($P$11:$W$20,MOD(((2-1)*$N$9+10)-1,10)+1,INT((((2-1)*$N$9+10)-1)/10)+1))))))</f>
        <v/>
      </c>
      <c r="O12">
        <f>IF(AND($D$9="Flat Oval",NOT(OR($G$9="",$I$9="")),NOT(OR(ISTEXT($G$9),ISTEXT($I$9)))),(($G$9-2*N($K$9))-($I$9-2*N($K$9)))*($I$9-2*N($K$9))/144,"")</f>
        <v/>
      </c>
      <c r="P12" s="540" t="n"/>
      <c r="Q12" s="540" t="n"/>
      <c r="R12" s="540" t="n"/>
      <c r="S12" s="540" t="n"/>
      <c r="T12" s="540" t="n"/>
      <c r="U12" s="540" t="n"/>
      <c r="V12" s="540" t="n"/>
      <c r="W12" s="540" t="n"/>
    </row>
    <row r="13" ht="13.35" customHeight="1" s="162">
      <c r="B13" s="537">
        <f>IF($D$9="Flat Oval",IF(OR($N$10="",ISTEXT($N$10)),"",IF(3&lt;=$N$10,ROUND((3-0.5)*$I$9/$N$10,1),IF(3=$N$10+1,"Ends",""))),IF(OR($D$9="",$G$9=""),"",IF($D$9="Round",IF(3=1,"Axis 1 (0°)",IF(3=2,"Axis 2 (90°)","")),IF(ISTEXT($N$10),"",IF(3&gt;$N$10,"",IF(ISTEXT($I$9),"",ROUND((3-0.5)*$I$9/$N$10,1)))))))</f>
        <v/>
      </c>
      <c r="C13" s="538" t="n"/>
      <c r="D13" s="539">
        <f>IF($D$9="Flat Oval",IF(OR($N$11="",ISTEXT($N$9),ISTEXT($N$10)),"",IF(3&lt;=$N$10,IF(1&gt;$N$9,"",IF(((3-1)*$N$9+1)&gt;80,"",IF(INDEX($P$11:$W$20,MOD(((3-1)*$N$9+1)-1,10)+1,INT((((3-1)*$N$9+1)-1)/10)+1)="","",INDEX($P$11:$W$20,MOD(((3-1)*$N$9+1)-1,10)+1,INT((((3-1)*$N$9+1)-1)/10)+1)))),IF(AND(3=$N$10+1,1&lt;=$O$9),IF(($N$9*$N$10+1)&gt;80,"",IF(INDEX($P$11:$W$20,MOD(($N$9*$N$10+1)-1,10)+1,INT((($N$9*$N$10+1)-1)/10)+1)="","",INDEX($P$11:$W$20,MOD(($N$9*$N$10+1)-1,10)+1,INT((($N$9*$N$10+1)-1)/10)+1))),""))),IF($N$11="","",IF(OR(ISTEXT($N$9),ISTEXT($N$10),ISTEXT($N$11)),"",IF(OR(1&gt;$N$9,3&gt;$N$10,((3-1)*$N$9+1)&gt;$N$11),"",IF(INDEX($P$11:$W$20,MOD(((3-1)*$N$9+1)-1,10)+1,INT((((3-1)*$N$9+1)-1)/10)+1)="","",INDEX($P$11:$W$20,MOD(((3-1)*$N$9+1)-1,10)+1,INT((((3-1)*$N$9+1)-1)/10)+1))))))</f>
        <v/>
      </c>
      <c r="E13" s="539">
        <f>IF($D$9="Flat Oval",IF(OR($N$11="",ISTEXT($N$9),ISTEXT($N$10)),"",IF(3&lt;=$N$10,IF(2&gt;$N$9,"",IF(((3-1)*$N$9+2)&gt;80,"",IF(INDEX($P$11:$W$20,MOD(((3-1)*$N$9+2)-1,10)+1,INT((((3-1)*$N$9+2)-1)/10)+1)="","",INDEX($P$11:$W$20,MOD(((3-1)*$N$9+2)-1,10)+1,INT((((3-1)*$N$9+2)-1)/10)+1)))),IF(AND(3=$N$10+1,2&lt;=$O$9),IF(($N$9*$N$10+2)&gt;80,"",IF(INDEX($P$11:$W$20,MOD(($N$9*$N$10+2)-1,10)+1,INT((($N$9*$N$10+2)-1)/10)+1)="","",INDEX($P$11:$W$20,MOD(($N$9*$N$10+2)-1,10)+1,INT((($N$9*$N$10+2)-1)/10)+1))),""))),IF($N$11="","",IF(OR(ISTEXT($N$9),ISTEXT($N$10),ISTEXT($N$11)),"",IF(OR(2&gt;$N$9,3&gt;$N$10,((3-1)*$N$9+2)&gt;$N$11),"",IF(INDEX($P$11:$W$20,MOD(((3-1)*$N$9+2)-1,10)+1,INT((((3-1)*$N$9+2)-1)/10)+1)="","",INDEX($P$11:$W$20,MOD(((3-1)*$N$9+2)-1,10)+1,INT((((3-1)*$N$9+2)-1)/10)+1))))))</f>
        <v/>
      </c>
      <c r="F13" s="539">
        <f>IF($D$9="Flat Oval",IF(OR($N$11="",ISTEXT($N$9),ISTEXT($N$10)),"",IF(3&lt;=$N$10,IF(3&gt;$N$9,"",IF(((3-1)*$N$9+3)&gt;80,"",IF(INDEX($P$11:$W$20,MOD(((3-1)*$N$9+3)-1,10)+1,INT((((3-1)*$N$9+3)-1)/10)+1)="","",INDEX($P$11:$W$20,MOD(((3-1)*$N$9+3)-1,10)+1,INT((((3-1)*$N$9+3)-1)/10)+1)))),IF(AND(3=$N$10+1,3&lt;=$O$9),IF(($N$9*$N$10+3)&gt;80,"",IF(INDEX($P$11:$W$20,MOD(($N$9*$N$10+3)-1,10)+1,INT((($N$9*$N$10+3)-1)/10)+1)="","",INDEX($P$11:$W$20,MOD(($N$9*$N$10+3)-1,10)+1,INT((($N$9*$N$10+3)-1)/10)+1))),""))),IF($N$11="","",IF(OR(ISTEXT($N$9),ISTEXT($N$10),ISTEXT($N$11)),"",IF(OR(3&gt;$N$9,3&gt;$N$10,((3-1)*$N$9+3)&gt;$N$11),"",IF(INDEX($P$11:$W$20,MOD(((3-1)*$N$9+3)-1,10)+1,INT((((3-1)*$N$9+3)-1)/10)+1)="","",INDEX($P$11:$W$20,MOD(((3-1)*$N$9+3)-1,10)+1,INT((((3-1)*$N$9+3)-1)/10)+1))))))</f>
        <v/>
      </c>
      <c r="G13" s="539">
        <f>IF($D$9="Flat Oval",IF(OR($N$11="",ISTEXT($N$9),ISTEXT($N$10)),"",IF(3&lt;=$N$10,IF(4&gt;$N$9,"",IF(((3-1)*$N$9+4)&gt;80,"",IF(INDEX($P$11:$W$20,MOD(((3-1)*$N$9+4)-1,10)+1,INT((((3-1)*$N$9+4)-1)/10)+1)="","",INDEX($P$11:$W$20,MOD(((3-1)*$N$9+4)-1,10)+1,INT((((3-1)*$N$9+4)-1)/10)+1)))),IF(AND(3=$N$10+1,4&lt;=$O$9),IF(($N$9*$N$10+4)&gt;80,"",IF(INDEX($P$11:$W$20,MOD(($N$9*$N$10+4)-1,10)+1,INT((($N$9*$N$10+4)-1)/10)+1)="","",INDEX($P$11:$W$20,MOD(($N$9*$N$10+4)-1,10)+1,INT((($N$9*$N$10+4)-1)/10)+1))),""))),IF($N$11="","",IF(OR(ISTEXT($N$9),ISTEXT($N$10),ISTEXT($N$11)),"",IF(OR(4&gt;$N$9,3&gt;$N$10,((3-1)*$N$9+4)&gt;$N$11),"",IF(INDEX($P$11:$W$20,MOD(((3-1)*$N$9+4)-1,10)+1,INT((((3-1)*$N$9+4)-1)/10)+1)="","",INDEX($P$11:$W$20,MOD(((3-1)*$N$9+4)-1,10)+1,INT((((3-1)*$N$9+4)-1)/10)+1))))))</f>
        <v/>
      </c>
      <c r="H13" s="539">
        <f>IF($D$9="Flat Oval",IF(OR($N$11="",ISTEXT($N$9),ISTEXT($N$10)),"",IF(3&lt;=$N$10,IF(5&gt;$N$9,"",IF(((3-1)*$N$9+5)&gt;80,"",IF(INDEX($P$11:$W$20,MOD(((3-1)*$N$9+5)-1,10)+1,INT((((3-1)*$N$9+5)-1)/10)+1)="","",INDEX($P$11:$W$20,MOD(((3-1)*$N$9+5)-1,10)+1,INT((((3-1)*$N$9+5)-1)/10)+1)))),IF(AND(3=$N$10+1,5&lt;=$O$9),IF(($N$9*$N$10+5)&gt;80,"",IF(INDEX($P$11:$W$20,MOD(($N$9*$N$10+5)-1,10)+1,INT((($N$9*$N$10+5)-1)/10)+1)="","",INDEX($P$11:$W$20,MOD(($N$9*$N$10+5)-1,10)+1,INT((($N$9*$N$10+5)-1)/10)+1))),""))),IF($N$11="","",IF(OR(ISTEXT($N$9),ISTEXT($N$10),ISTEXT($N$11)),"",IF(OR(5&gt;$N$9,3&gt;$N$10,((3-1)*$N$9+5)&gt;$N$11),"",IF(INDEX($P$11:$W$20,MOD(((3-1)*$N$9+5)-1,10)+1,INT((((3-1)*$N$9+5)-1)/10)+1)="","",INDEX($P$11:$W$20,MOD(((3-1)*$N$9+5)-1,10)+1,INT((((3-1)*$N$9+5)-1)/10)+1))))))</f>
        <v/>
      </c>
      <c r="I13" s="539">
        <f>IF($D$9="Flat Oval",IF(OR($N$11="",ISTEXT($N$9),ISTEXT($N$10)),"",IF(3&lt;=$N$10,IF(6&gt;$N$9,"",IF(((3-1)*$N$9+6)&gt;80,"",IF(INDEX($P$11:$W$20,MOD(((3-1)*$N$9+6)-1,10)+1,INT((((3-1)*$N$9+6)-1)/10)+1)="","",INDEX($P$11:$W$20,MOD(((3-1)*$N$9+6)-1,10)+1,INT((((3-1)*$N$9+6)-1)/10)+1)))),IF(AND(3=$N$10+1,6&lt;=$O$9),IF(($N$9*$N$10+6)&gt;80,"",IF(INDEX($P$11:$W$20,MOD(($N$9*$N$10+6)-1,10)+1,INT((($N$9*$N$10+6)-1)/10)+1)="","",INDEX($P$11:$W$20,MOD(($N$9*$N$10+6)-1,10)+1,INT((($N$9*$N$10+6)-1)/10)+1))),""))),IF($N$11="","",IF(OR(ISTEXT($N$9),ISTEXT($N$10),ISTEXT($N$11)),"",IF(OR(6&gt;$N$9,3&gt;$N$10,((3-1)*$N$9+6)&gt;$N$11),"",IF(INDEX($P$11:$W$20,MOD(((3-1)*$N$9+6)-1,10)+1,INT((((3-1)*$N$9+6)-1)/10)+1)="","",INDEX($P$11:$W$20,MOD(((3-1)*$N$9+6)-1,10)+1,INT((((3-1)*$N$9+6)-1)/10)+1))))))</f>
        <v/>
      </c>
      <c r="J13" s="539">
        <f>IF($D$9="Flat Oval",IF(OR($N$11="",ISTEXT($N$9),ISTEXT($N$10)),"",IF(3&lt;=$N$10,IF(7&gt;$N$9,"",IF(((3-1)*$N$9+7)&gt;80,"",IF(INDEX($P$11:$W$20,MOD(((3-1)*$N$9+7)-1,10)+1,INT((((3-1)*$N$9+7)-1)/10)+1)="","",INDEX($P$11:$W$20,MOD(((3-1)*$N$9+7)-1,10)+1,INT((((3-1)*$N$9+7)-1)/10)+1)))),IF(AND(3=$N$10+1,7&lt;=$O$9),IF(($N$9*$N$10+7)&gt;80,"",IF(INDEX($P$11:$W$20,MOD(($N$9*$N$10+7)-1,10)+1,INT((($N$9*$N$10+7)-1)/10)+1)="","",INDEX($P$11:$W$20,MOD(($N$9*$N$10+7)-1,10)+1,INT((($N$9*$N$10+7)-1)/10)+1))),""))),IF($N$11="","",IF(OR(ISTEXT($N$9),ISTEXT($N$10),ISTEXT($N$11)),"",IF(OR(7&gt;$N$9,3&gt;$N$10,((3-1)*$N$9+7)&gt;$N$11),"",IF(INDEX($P$11:$W$20,MOD(((3-1)*$N$9+7)-1,10)+1,INT((((3-1)*$N$9+7)-1)/10)+1)="","",INDEX($P$11:$W$20,MOD(((3-1)*$N$9+7)-1,10)+1,INT((((3-1)*$N$9+7)-1)/10)+1))))))</f>
        <v/>
      </c>
      <c r="K13" s="539">
        <f>IF($D$9="Flat Oval",IF(OR($N$11="",ISTEXT($N$9),ISTEXT($N$10)),"",IF(3&lt;=$N$10,IF(8&gt;$N$9,"",IF(((3-1)*$N$9+8)&gt;80,"",IF(INDEX($P$11:$W$20,MOD(((3-1)*$N$9+8)-1,10)+1,INT((((3-1)*$N$9+8)-1)/10)+1)="","",INDEX($P$11:$W$20,MOD(((3-1)*$N$9+8)-1,10)+1,INT((((3-1)*$N$9+8)-1)/10)+1)))),IF(AND(3=$N$10+1,8&lt;=$O$9),IF(($N$9*$N$10+8)&gt;80,"",IF(INDEX($P$11:$W$20,MOD(($N$9*$N$10+8)-1,10)+1,INT((($N$9*$N$10+8)-1)/10)+1)="","",INDEX($P$11:$W$20,MOD(($N$9*$N$10+8)-1,10)+1,INT((($N$9*$N$10+8)-1)/10)+1))),""))),IF($N$11="","",IF(OR(ISTEXT($N$9),ISTEXT($N$10),ISTEXT($N$11)),"",IF(OR(8&gt;$N$9,3&gt;$N$10,((3-1)*$N$9+8)&gt;$N$11),"",IF(INDEX($P$11:$W$20,MOD(((3-1)*$N$9+8)-1,10)+1,INT((((3-1)*$N$9+8)-1)/10)+1)="","",INDEX($P$11:$W$20,MOD(((3-1)*$N$9+8)-1,10)+1,INT((((3-1)*$N$9+8)-1)/10)+1))))))</f>
        <v/>
      </c>
      <c r="L13" s="539">
        <f>IF($D$9="Flat Oval",IF(OR($N$11="",ISTEXT($N$9),ISTEXT($N$10)),"",IF(3&lt;=$N$10,IF(9&gt;$N$9,"",IF(((3-1)*$N$9+9)&gt;80,"",IF(INDEX($P$11:$W$20,MOD(((3-1)*$N$9+9)-1,10)+1,INT((((3-1)*$N$9+9)-1)/10)+1)="","",INDEX($P$11:$W$20,MOD(((3-1)*$N$9+9)-1,10)+1,INT((((3-1)*$N$9+9)-1)/10)+1)))),IF(AND(3=$N$10+1,9&lt;=$O$9),IF(($N$9*$N$10+9)&gt;80,"",IF(INDEX($P$11:$W$20,MOD(($N$9*$N$10+9)-1,10)+1,INT((($N$9*$N$10+9)-1)/10)+1)="","",INDEX($P$11:$W$20,MOD(($N$9*$N$10+9)-1,10)+1,INT((($N$9*$N$10+9)-1)/10)+1))),""))),IF($N$11="","",IF(OR(ISTEXT($N$9),ISTEXT($N$10),ISTEXT($N$11)),"",IF(OR(9&gt;$N$9,3&gt;$N$10,((3-1)*$N$9+9)&gt;$N$11),"",IF(INDEX($P$11:$W$20,MOD(((3-1)*$N$9+9)-1,10)+1,INT((((3-1)*$N$9+9)-1)/10)+1)="","",INDEX($P$11:$W$20,MOD(((3-1)*$N$9+9)-1,10)+1,INT((((3-1)*$N$9+9)-1)/10)+1))))))</f>
        <v/>
      </c>
      <c r="M13" s="539">
        <f>IF($D$9="Flat Oval",IF(OR($N$11="",ISTEXT($N$9),ISTEXT($N$10)),"",IF(3&lt;=$N$10,IF(10&gt;$N$9,"",IF(((3-1)*$N$9+10)&gt;80,"",IF(INDEX($P$11:$W$20,MOD(((3-1)*$N$9+10)-1,10)+1,INT((((3-1)*$N$9+10)-1)/10)+1)="","",INDEX($P$11:$W$20,MOD(((3-1)*$N$9+10)-1,10)+1,INT((((3-1)*$N$9+10)-1)/10)+1)))),IF(AND(3=$N$10+1,10&lt;=$O$9),IF(($N$9*$N$10+10)&gt;80,"",IF(INDEX($P$11:$W$20,MOD(($N$9*$N$10+10)-1,10)+1,INT((($N$9*$N$10+10)-1)/10)+1)="","",INDEX($P$11:$W$20,MOD(($N$9*$N$10+10)-1,10)+1,INT((($N$9*$N$10+10)-1)/10)+1))),""))),IF($N$11="","",IF(OR(ISTEXT($N$9),ISTEXT($N$10),ISTEXT($N$11)),"",IF(OR(10&gt;$N$9,3&gt;$N$10,((3-1)*$N$9+10)&gt;$N$11),"",IF(INDEX($P$11:$W$20,MOD(((3-1)*$N$9+10)-1,10)+1,INT((((3-1)*$N$9+10)-1)/10)+1)="","",INDEX($P$11:$W$20,MOD(((3-1)*$N$9+10)-1,10)+1,INT((((3-1)*$N$9+10)-1)/10)+1))))))</f>
        <v/>
      </c>
      <c r="O13">
        <f>IF(AND($D$9="Flat Oval",NOT(OR($G$9="",$I$9="")),NOT(OR(ISTEXT($G$9),ISTEXT($I$9)))),PI()*(($I$9-2*N($K$9))/2)^2/144,"")</f>
        <v/>
      </c>
      <c r="P13" s="540" t="n"/>
      <c r="Q13" s="540" t="n"/>
      <c r="R13" s="540" t="n"/>
      <c r="S13" s="540" t="n"/>
      <c r="T13" s="540" t="n"/>
      <c r="U13" s="540" t="n"/>
      <c r="V13" s="540" t="n"/>
      <c r="W13" s="540" t="n"/>
    </row>
    <row r="14" ht="13.35" customHeight="1" s="162">
      <c r="B14" s="537">
        <f>IF($D$9="Flat Oval",IF(OR($N$10="",ISTEXT($N$10)),"",IF(4&lt;=$N$10,ROUND((4-0.5)*$I$9/$N$10,1),IF(4=$N$10+1,"Ends",""))),IF(OR($D$9="",$G$9=""),"",IF($D$9="Round",IF(4=1,"Axis 1 (0°)",IF(4=2,"Axis 2 (90°)","")),IF(ISTEXT($N$10),"",IF(4&gt;$N$10,"",IF(ISTEXT($I$9),"",ROUND((4-0.5)*$I$9/$N$10,1)))))))</f>
        <v/>
      </c>
      <c r="C14" s="538" t="n"/>
      <c r="D14" s="539">
        <f>IF($D$9="Flat Oval",IF(OR($N$11="",ISTEXT($N$9),ISTEXT($N$10)),"",IF(4&lt;=$N$10,IF(1&gt;$N$9,"",IF(((4-1)*$N$9+1)&gt;80,"",IF(INDEX($P$11:$W$20,MOD(((4-1)*$N$9+1)-1,10)+1,INT((((4-1)*$N$9+1)-1)/10)+1)="","",INDEX($P$11:$W$20,MOD(((4-1)*$N$9+1)-1,10)+1,INT((((4-1)*$N$9+1)-1)/10)+1)))),IF(AND(4=$N$10+1,1&lt;=$O$9),IF(($N$9*$N$10+1)&gt;80,"",IF(INDEX($P$11:$W$20,MOD(($N$9*$N$10+1)-1,10)+1,INT((($N$9*$N$10+1)-1)/10)+1)="","",INDEX($P$11:$W$20,MOD(($N$9*$N$10+1)-1,10)+1,INT((($N$9*$N$10+1)-1)/10)+1))),""))),IF($N$11="","",IF(OR(ISTEXT($N$9),ISTEXT($N$10),ISTEXT($N$11)),"",IF(OR(1&gt;$N$9,4&gt;$N$10,((4-1)*$N$9+1)&gt;$N$11),"",IF(INDEX($P$11:$W$20,MOD(((4-1)*$N$9+1)-1,10)+1,INT((((4-1)*$N$9+1)-1)/10)+1)="","",INDEX($P$11:$W$20,MOD(((4-1)*$N$9+1)-1,10)+1,INT((((4-1)*$N$9+1)-1)/10)+1))))))</f>
        <v/>
      </c>
      <c r="E14" s="539">
        <f>IF($D$9="Flat Oval",IF(OR($N$11="",ISTEXT($N$9),ISTEXT($N$10)),"",IF(4&lt;=$N$10,IF(2&gt;$N$9,"",IF(((4-1)*$N$9+2)&gt;80,"",IF(INDEX($P$11:$W$20,MOD(((4-1)*$N$9+2)-1,10)+1,INT((((4-1)*$N$9+2)-1)/10)+1)="","",INDEX($P$11:$W$20,MOD(((4-1)*$N$9+2)-1,10)+1,INT((((4-1)*$N$9+2)-1)/10)+1)))),IF(AND(4=$N$10+1,2&lt;=$O$9),IF(($N$9*$N$10+2)&gt;80,"",IF(INDEX($P$11:$W$20,MOD(($N$9*$N$10+2)-1,10)+1,INT((($N$9*$N$10+2)-1)/10)+1)="","",INDEX($P$11:$W$20,MOD(($N$9*$N$10+2)-1,10)+1,INT((($N$9*$N$10+2)-1)/10)+1))),""))),IF($N$11="","",IF(OR(ISTEXT($N$9),ISTEXT($N$10),ISTEXT($N$11)),"",IF(OR(2&gt;$N$9,4&gt;$N$10,((4-1)*$N$9+2)&gt;$N$11),"",IF(INDEX($P$11:$W$20,MOD(((4-1)*$N$9+2)-1,10)+1,INT((((4-1)*$N$9+2)-1)/10)+1)="","",INDEX($P$11:$W$20,MOD(((4-1)*$N$9+2)-1,10)+1,INT((((4-1)*$N$9+2)-1)/10)+1))))))</f>
        <v/>
      </c>
      <c r="F14" s="539">
        <f>IF($D$9="Flat Oval",IF(OR($N$11="",ISTEXT($N$9),ISTEXT($N$10)),"",IF(4&lt;=$N$10,IF(3&gt;$N$9,"",IF(((4-1)*$N$9+3)&gt;80,"",IF(INDEX($P$11:$W$20,MOD(((4-1)*$N$9+3)-1,10)+1,INT((((4-1)*$N$9+3)-1)/10)+1)="","",INDEX($P$11:$W$20,MOD(((4-1)*$N$9+3)-1,10)+1,INT((((4-1)*$N$9+3)-1)/10)+1)))),IF(AND(4=$N$10+1,3&lt;=$O$9),IF(($N$9*$N$10+3)&gt;80,"",IF(INDEX($P$11:$W$20,MOD(($N$9*$N$10+3)-1,10)+1,INT((($N$9*$N$10+3)-1)/10)+1)="","",INDEX($P$11:$W$20,MOD(($N$9*$N$10+3)-1,10)+1,INT((($N$9*$N$10+3)-1)/10)+1))),""))),IF($N$11="","",IF(OR(ISTEXT($N$9),ISTEXT($N$10),ISTEXT($N$11)),"",IF(OR(3&gt;$N$9,4&gt;$N$10,((4-1)*$N$9+3)&gt;$N$11),"",IF(INDEX($P$11:$W$20,MOD(((4-1)*$N$9+3)-1,10)+1,INT((((4-1)*$N$9+3)-1)/10)+1)="","",INDEX($P$11:$W$20,MOD(((4-1)*$N$9+3)-1,10)+1,INT((((4-1)*$N$9+3)-1)/10)+1))))))</f>
        <v/>
      </c>
      <c r="G14" s="539">
        <f>IF($D$9="Flat Oval",IF(OR($N$11="",ISTEXT($N$9),ISTEXT($N$10)),"",IF(4&lt;=$N$10,IF(4&gt;$N$9,"",IF(((4-1)*$N$9+4)&gt;80,"",IF(INDEX($P$11:$W$20,MOD(((4-1)*$N$9+4)-1,10)+1,INT((((4-1)*$N$9+4)-1)/10)+1)="","",INDEX($P$11:$W$20,MOD(((4-1)*$N$9+4)-1,10)+1,INT((((4-1)*$N$9+4)-1)/10)+1)))),IF(AND(4=$N$10+1,4&lt;=$O$9),IF(($N$9*$N$10+4)&gt;80,"",IF(INDEX($P$11:$W$20,MOD(($N$9*$N$10+4)-1,10)+1,INT((($N$9*$N$10+4)-1)/10)+1)="","",INDEX($P$11:$W$20,MOD(($N$9*$N$10+4)-1,10)+1,INT((($N$9*$N$10+4)-1)/10)+1))),""))),IF($N$11="","",IF(OR(ISTEXT($N$9),ISTEXT($N$10),ISTEXT($N$11)),"",IF(OR(4&gt;$N$9,4&gt;$N$10,((4-1)*$N$9+4)&gt;$N$11),"",IF(INDEX($P$11:$W$20,MOD(((4-1)*$N$9+4)-1,10)+1,INT((((4-1)*$N$9+4)-1)/10)+1)="","",INDEX($P$11:$W$20,MOD(((4-1)*$N$9+4)-1,10)+1,INT((((4-1)*$N$9+4)-1)/10)+1))))))</f>
        <v/>
      </c>
      <c r="H14" s="539">
        <f>IF($D$9="Flat Oval",IF(OR($N$11="",ISTEXT($N$9),ISTEXT($N$10)),"",IF(4&lt;=$N$10,IF(5&gt;$N$9,"",IF(((4-1)*$N$9+5)&gt;80,"",IF(INDEX($P$11:$W$20,MOD(((4-1)*$N$9+5)-1,10)+1,INT((((4-1)*$N$9+5)-1)/10)+1)="","",INDEX($P$11:$W$20,MOD(((4-1)*$N$9+5)-1,10)+1,INT((((4-1)*$N$9+5)-1)/10)+1)))),IF(AND(4=$N$10+1,5&lt;=$O$9),IF(($N$9*$N$10+5)&gt;80,"",IF(INDEX($P$11:$W$20,MOD(($N$9*$N$10+5)-1,10)+1,INT((($N$9*$N$10+5)-1)/10)+1)="","",INDEX($P$11:$W$20,MOD(($N$9*$N$10+5)-1,10)+1,INT((($N$9*$N$10+5)-1)/10)+1))),""))),IF($N$11="","",IF(OR(ISTEXT($N$9),ISTEXT($N$10),ISTEXT($N$11)),"",IF(OR(5&gt;$N$9,4&gt;$N$10,((4-1)*$N$9+5)&gt;$N$11),"",IF(INDEX($P$11:$W$20,MOD(((4-1)*$N$9+5)-1,10)+1,INT((((4-1)*$N$9+5)-1)/10)+1)="","",INDEX($P$11:$W$20,MOD(((4-1)*$N$9+5)-1,10)+1,INT((((4-1)*$N$9+5)-1)/10)+1))))))</f>
        <v/>
      </c>
      <c r="I14" s="539">
        <f>IF($D$9="Flat Oval",IF(OR($N$11="",ISTEXT($N$9),ISTEXT($N$10)),"",IF(4&lt;=$N$10,IF(6&gt;$N$9,"",IF(((4-1)*$N$9+6)&gt;80,"",IF(INDEX($P$11:$W$20,MOD(((4-1)*$N$9+6)-1,10)+1,INT((((4-1)*$N$9+6)-1)/10)+1)="","",INDEX($P$11:$W$20,MOD(((4-1)*$N$9+6)-1,10)+1,INT((((4-1)*$N$9+6)-1)/10)+1)))),IF(AND(4=$N$10+1,6&lt;=$O$9),IF(($N$9*$N$10+6)&gt;80,"",IF(INDEX($P$11:$W$20,MOD(($N$9*$N$10+6)-1,10)+1,INT((($N$9*$N$10+6)-1)/10)+1)="","",INDEX($P$11:$W$20,MOD(($N$9*$N$10+6)-1,10)+1,INT((($N$9*$N$10+6)-1)/10)+1))),""))),IF($N$11="","",IF(OR(ISTEXT($N$9),ISTEXT($N$10),ISTEXT($N$11)),"",IF(OR(6&gt;$N$9,4&gt;$N$10,((4-1)*$N$9+6)&gt;$N$11),"",IF(INDEX($P$11:$W$20,MOD(((4-1)*$N$9+6)-1,10)+1,INT((((4-1)*$N$9+6)-1)/10)+1)="","",INDEX($P$11:$W$20,MOD(((4-1)*$N$9+6)-1,10)+1,INT((((4-1)*$N$9+6)-1)/10)+1))))))</f>
        <v/>
      </c>
      <c r="J14" s="539">
        <f>IF($D$9="Flat Oval",IF(OR($N$11="",ISTEXT($N$9),ISTEXT($N$10)),"",IF(4&lt;=$N$10,IF(7&gt;$N$9,"",IF(((4-1)*$N$9+7)&gt;80,"",IF(INDEX($P$11:$W$20,MOD(((4-1)*$N$9+7)-1,10)+1,INT((((4-1)*$N$9+7)-1)/10)+1)="","",INDEX($P$11:$W$20,MOD(((4-1)*$N$9+7)-1,10)+1,INT((((4-1)*$N$9+7)-1)/10)+1)))),IF(AND(4=$N$10+1,7&lt;=$O$9),IF(($N$9*$N$10+7)&gt;80,"",IF(INDEX($P$11:$W$20,MOD(($N$9*$N$10+7)-1,10)+1,INT((($N$9*$N$10+7)-1)/10)+1)="","",INDEX($P$11:$W$20,MOD(($N$9*$N$10+7)-1,10)+1,INT((($N$9*$N$10+7)-1)/10)+1))),""))),IF($N$11="","",IF(OR(ISTEXT($N$9),ISTEXT($N$10),ISTEXT($N$11)),"",IF(OR(7&gt;$N$9,4&gt;$N$10,((4-1)*$N$9+7)&gt;$N$11),"",IF(INDEX($P$11:$W$20,MOD(((4-1)*$N$9+7)-1,10)+1,INT((((4-1)*$N$9+7)-1)/10)+1)="","",INDEX($P$11:$W$20,MOD(((4-1)*$N$9+7)-1,10)+1,INT((((4-1)*$N$9+7)-1)/10)+1))))))</f>
        <v/>
      </c>
      <c r="K14" s="539">
        <f>IF($D$9="Flat Oval",IF(OR($N$11="",ISTEXT($N$9),ISTEXT($N$10)),"",IF(4&lt;=$N$10,IF(8&gt;$N$9,"",IF(((4-1)*$N$9+8)&gt;80,"",IF(INDEX($P$11:$W$20,MOD(((4-1)*$N$9+8)-1,10)+1,INT((((4-1)*$N$9+8)-1)/10)+1)="","",INDEX($P$11:$W$20,MOD(((4-1)*$N$9+8)-1,10)+1,INT((((4-1)*$N$9+8)-1)/10)+1)))),IF(AND(4=$N$10+1,8&lt;=$O$9),IF(($N$9*$N$10+8)&gt;80,"",IF(INDEX($P$11:$W$20,MOD(($N$9*$N$10+8)-1,10)+1,INT((($N$9*$N$10+8)-1)/10)+1)="","",INDEX($P$11:$W$20,MOD(($N$9*$N$10+8)-1,10)+1,INT((($N$9*$N$10+8)-1)/10)+1))),""))),IF($N$11="","",IF(OR(ISTEXT($N$9),ISTEXT($N$10),ISTEXT($N$11)),"",IF(OR(8&gt;$N$9,4&gt;$N$10,((4-1)*$N$9+8)&gt;$N$11),"",IF(INDEX($P$11:$W$20,MOD(((4-1)*$N$9+8)-1,10)+1,INT((((4-1)*$N$9+8)-1)/10)+1)="","",INDEX($P$11:$W$20,MOD(((4-1)*$N$9+8)-1,10)+1,INT((((4-1)*$N$9+8)-1)/10)+1))))))</f>
        <v/>
      </c>
      <c r="L14" s="539">
        <f>IF($D$9="Flat Oval",IF(OR($N$11="",ISTEXT($N$9),ISTEXT($N$10)),"",IF(4&lt;=$N$10,IF(9&gt;$N$9,"",IF(((4-1)*$N$9+9)&gt;80,"",IF(INDEX($P$11:$W$20,MOD(((4-1)*$N$9+9)-1,10)+1,INT((((4-1)*$N$9+9)-1)/10)+1)="","",INDEX($P$11:$W$20,MOD(((4-1)*$N$9+9)-1,10)+1,INT((((4-1)*$N$9+9)-1)/10)+1)))),IF(AND(4=$N$10+1,9&lt;=$O$9),IF(($N$9*$N$10+9)&gt;80,"",IF(INDEX($P$11:$W$20,MOD(($N$9*$N$10+9)-1,10)+1,INT((($N$9*$N$10+9)-1)/10)+1)="","",INDEX($P$11:$W$20,MOD(($N$9*$N$10+9)-1,10)+1,INT((($N$9*$N$10+9)-1)/10)+1))),""))),IF($N$11="","",IF(OR(ISTEXT($N$9),ISTEXT($N$10),ISTEXT($N$11)),"",IF(OR(9&gt;$N$9,4&gt;$N$10,((4-1)*$N$9+9)&gt;$N$11),"",IF(INDEX($P$11:$W$20,MOD(((4-1)*$N$9+9)-1,10)+1,INT((((4-1)*$N$9+9)-1)/10)+1)="","",INDEX($P$11:$W$20,MOD(((4-1)*$N$9+9)-1,10)+1,INT((((4-1)*$N$9+9)-1)/10)+1))))))</f>
        <v/>
      </c>
      <c r="M14" s="539">
        <f>IF($D$9="Flat Oval",IF(OR($N$11="",ISTEXT($N$9),ISTEXT($N$10)),"",IF(4&lt;=$N$10,IF(10&gt;$N$9,"",IF(((4-1)*$N$9+10)&gt;80,"",IF(INDEX($P$11:$W$20,MOD(((4-1)*$N$9+10)-1,10)+1,INT((((4-1)*$N$9+10)-1)/10)+1)="","",INDEX($P$11:$W$20,MOD(((4-1)*$N$9+10)-1,10)+1,INT((((4-1)*$N$9+10)-1)/10)+1)))),IF(AND(4=$N$10+1,10&lt;=$O$9),IF(($N$9*$N$10+10)&gt;80,"",IF(INDEX($P$11:$W$20,MOD(($N$9*$N$10+10)-1,10)+1,INT((($N$9*$N$10+10)-1)/10)+1)="","",INDEX($P$11:$W$20,MOD(($N$9*$N$10+10)-1,10)+1,INT((($N$9*$N$10+10)-1)/10)+1))),""))),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IF($D$9="Flat Oval",IF(OR($N$10="",ISTEXT($N$10)),"",IF(5&lt;=$N$10,ROUND((5-0.5)*$I$9/$N$10,1),IF(5=$N$10+1,"Ends",""))),IF(OR($D$9="",$G$9=""),"",IF($D$9="Round",IF(5=1,"Axis 1 (0°)",IF(5=2,"Axis 2 (90°)","")),IF(ISTEXT($N$10),"",IF(5&gt;$N$10,"",IF(ISTEXT($I$9),"",ROUND((5-0.5)*$I$9/$N$10,1)))))))</f>
        <v/>
      </c>
      <c r="C15" s="538" t="n"/>
      <c r="D15" s="539">
        <f>IF($D$9="Flat Oval",IF(OR($N$11="",ISTEXT($N$9),ISTEXT($N$10)),"",IF(5&lt;=$N$10,IF(1&gt;$N$9,"",IF(((5-1)*$N$9+1)&gt;80,"",IF(INDEX($P$11:$W$20,MOD(((5-1)*$N$9+1)-1,10)+1,INT((((5-1)*$N$9+1)-1)/10)+1)="","",INDEX($P$11:$W$20,MOD(((5-1)*$N$9+1)-1,10)+1,INT((((5-1)*$N$9+1)-1)/10)+1)))),IF(AND(5=$N$10+1,1&lt;=$O$9),IF(($N$9*$N$10+1)&gt;80,"",IF(INDEX($P$11:$W$20,MOD(($N$9*$N$10+1)-1,10)+1,INT((($N$9*$N$10+1)-1)/10)+1)="","",INDEX($P$11:$W$20,MOD(($N$9*$N$10+1)-1,10)+1,INT((($N$9*$N$10+1)-1)/10)+1))),""))),IF($N$11="","",IF(OR(ISTEXT($N$9),ISTEXT($N$10),ISTEXT($N$11)),"",IF(OR(1&gt;$N$9,5&gt;$N$10,((5-1)*$N$9+1)&gt;$N$11),"",IF(INDEX($P$11:$W$20,MOD(((5-1)*$N$9+1)-1,10)+1,INT((((5-1)*$N$9+1)-1)/10)+1)="","",INDEX($P$11:$W$20,MOD(((5-1)*$N$9+1)-1,10)+1,INT((((5-1)*$N$9+1)-1)/10)+1))))))</f>
        <v/>
      </c>
      <c r="E15" s="539">
        <f>IF($D$9="Flat Oval",IF(OR($N$11="",ISTEXT($N$9),ISTEXT($N$10)),"",IF(5&lt;=$N$10,IF(2&gt;$N$9,"",IF(((5-1)*$N$9+2)&gt;80,"",IF(INDEX($P$11:$W$20,MOD(((5-1)*$N$9+2)-1,10)+1,INT((((5-1)*$N$9+2)-1)/10)+1)="","",INDEX($P$11:$W$20,MOD(((5-1)*$N$9+2)-1,10)+1,INT((((5-1)*$N$9+2)-1)/10)+1)))),IF(AND(5=$N$10+1,2&lt;=$O$9),IF(($N$9*$N$10+2)&gt;80,"",IF(INDEX($P$11:$W$20,MOD(($N$9*$N$10+2)-1,10)+1,INT((($N$9*$N$10+2)-1)/10)+1)="","",INDEX($P$11:$W$20,MOD(($N$9*$N$10+2)-1,10)+1,INT((($N$9*$N$10+2)-1)/10)+1))),""))),IF($N$11="","",IF(OR(ISTEXT($N$9),ISTEXT($N$10),ISTEXT($N$11)),"",IF(OR(2&gt;$N$9,5&gt;$N$10,((5-1)*$N$9+2)&gt;$N$11),"",IF(INDEX($P$11:$W$20,MOD(((5-1)*$N$9+2)-1,10)+1,INT((((5-1)*$N$9+2)-1)/10)+1)="","",INDEX($P$11:$W$20,MOD(((5-1)*$N$9+2)-1,10)+1,INT((((5-1)*$N$9+2)-1)/10)+1))))))</f>
        <v/>
      </c>
      <c r="F15" s="539">
        <f>IF($D$9="Flat Oval",IF(OR($N$11="",ISTEXT($N$9),ISTEXT($N$10)),"",IF(5&lt;=$N$10,IF(3&gt;$N$9,"",IF(((5-1)*$N$9+3)&gt;80,"",IF(INDEX($P$11:$W$20,MOD(((5-1)*$N$9+3)-1,10)+1,INT((((5-1)*$N$9+3)-1)/10)+1)="","",INDEX($P$11:$W$20,MOD(((5-1)*$N$9+3)-1,10)+1,INT((((5-1)*$N$9+3)-1)/10)+1)))),IF(AND(5=$N$10+1,3&lt;=$O$9),IF(($N$9*$N$10+3)&gt;80,"",IF(INDEX($P$11:$W$20,MOD(($N$9*$N$10+3)-1,10)+1,INT((($N$9*$N$10+3)-1)/10)+1)="","",INDEX($P$11:$W$20,MOD(($N$9*$N$10+3)-1,10)+1,INT((($N$9*$N$10+3)-1)/10)+1))),""))),IF($N$11="","",IF(OR(ISTEXT($N$9),ISTEXT($N$10),ISTEXT($N$11)),"",IF(OR(3&gt;$N$9,5&gt;$N$10,((5-1)*$N$9+3)&gt;$N$11),"",IF(INDEX($P$11:$W$20,MOD(((5-1)*$N$9+3)-1,10)+1,INT((((5-1)*$N$9+3)-1)/10)+1)="","",INDEX($P$11:$W$20,MOD(((5-1)*$N$9+3)-1,10)+1,INT((((5-1)*$N$9+3)-1)/10)+1))))))</f>
        <v/>
      </c>
      <c r="G15" s="539">
        <f>IF($D$9="Flat Oval",IF(OR($N$11="",ISTEXT($N$9),ISTEXT($N$10)),"",IF(5&lt;=$N$10,IF(4&gt;$N$9,"",IF(((5-1)*$N$9+4)&gt;80,"",IF(INDEX($P$11:$W$20,MOD(((5-1)*$N$9+4)-1,10)+1,INT((((5-1)*$N$9+4)-1)/10)+1)="","",INDEX($P$11:$W$20,MOD(((5-1)*$N$9+4)-1,10)+1,INT((((5-1)*$N$9+4)-1)/10)+1)))),IF(AND(5=$N$10+1,4&lt;=$O$9),IF(($N$9*$N$10+4)&gt;80,"",IF(INDEX($P$11:$W$20,MOD(($N$9*$N$10+4)-1,10)+1,INT((($N$9*$N$10+4)-1)/10)+1)="","",INDEX($P$11:$W$20,MOD(($N$9*$N$10+4)-1,10)+1,INT((($N$9*$N$10+4)-1)/10)+1))),""))),IF($N$11="","",IF(OR(ISTEXT($N$9),ISTEXT($N$10),ISTEXT($N$11)),"",IF(OR(4&gt;$N$9,5&gt;$N$10,((5-1)*$N$9+4)&gt;$N$11),"",IF(INDEX($P$11:$W$20,MOD(((5-1)*$N$9+4)-1,10)+1,INT((((5-1)*$N$9+4)-1)/10)+1)="","",INDEX($P$11:$W$20,MOD(((5-1)*$N$9+4)-1,10)+1,INT((((5-1)*$N$9+4)-1)/10)+1))))))</f>
        <v/>
      </c>
      <c r="H15" s="539">
        <f>IF($D$9="Flat Oval",IF(OR($N$11="",ISTEXT($N$9),ISTEXT($N$10)),"",IF(5&lt;=$N$10,IF(5&gt;$N$9,"",IF(((5-1)*$N$9+5)&gt;80,"",IF(INDEX($P$11:$W$20,MOD(((5-1)*$N$9+5)-1,10)+1,INT((((5-1)*$N$9+5)-1)/10)+1)="","",INDEX($P$11:$W$20,MOD(((5-1)*$N$9+5)-1,10)+1,INT((((5-1)*$N$9+5)-1)/10)+1)))),IF(AND(5=$N$10+1,5&lt;=$O$9),IF(($N$9*$N$10+5)&gt;80,"",IF(INDEX($P$11:$W$20,MOD(($N$9*$N$10+5)-1,10)+1,INT((($N$9*$N$10+5)-1)/10)+1)="","",INDEX($P$11:$W$20,MOD(($N$9*$N$10+5)-1,10)+1,INT((($N$9*$N$10+5)-1)/10)+1))),""))),IF($N$11="","",IF(OR(ISTEXT($N$9),ISTEXT($N$10),ISTEXT($N$11)),"",IF(OR(5&gt;$N$9,5&gt;$N$10,((5-1)*$N$9+5)&gt;$N$11),"",IF(INDEX($P$11:$W$20,MOD(((5-1)*$N$9+5)-1,10)+1,INT((((5-1)*$N$9+5)-1)/10)+1)="","",INDEX($P$11:$W$20,MOD(((5-1)*$N$9+5)-1,10)+1,INT((((5-1)*$N$9+5)-1)/10)+1))))))</f>
        <v/>
      </c>
      <c r="I15" s="539">
        <f>IF($D$9="Flat Oval",IF(OR($N$11="",ISTEXT($N$9),ISTEXT($N$10)),"",IF(5&lt;=$N$10,IF(6&gt;$N$9,"",IF(((5-1)*$N$9+6)&gt;80,"",IF(INDEX($P$11:$W$20,MOD(((5-1)*$N$9+6)-1,10)+1,INT((((5-1)*$N$9+6)-1)/10)+1)="","",INDEX($P$11:$W$20,MOD(((5-1)*$N$9+6)-1,10)+1,INT((((5-1)*$N$9+6)-1)/10)+1)))),IF(AND(5=$N$10+1,6&lt;=$O$9),IF(($N$9*$N$10+6)&gt;80,"",IF(INDEX($P$11:$W$20,MOD(($N$9*$N$10+6)-1,10)+1,INT((($N$9*$N$10+6)-1)/10)+1)="","",INDEX($P$11:$W$20,MOD(($N$9*$N$10+6)-1,10)+1,INT((($N$9*$N$10+6)-1)/10)+1))),""))),IF($N$11="","",IF(OR(ISTEXT($N$9),ISTEXT($N$10),ISTEXT($N$11)),"",IF(OR(6&gt;$N$9,5&gt;$N$10,((5-1)*$N$9+6)&gt;$N$11),"",IF(INDEX($P$11:$W$20,MOD(((5-1)*$N$9+6)-1,10)+1,INT((((5-1)*$N$9+6)-1)/10)+1)="","",INDEX($P$11:$W$20,MOD(((5-1)*$N$9+6)-1,10)+1,INT((((5-1)*$N$9+6)-1)/10)+1))))))</f>
        <v/>
      </c>
      <c r="J15" s="539">
        <f>IF($D$9="Flat Oval",IF(OR($N$11="",ISTEXT($N$9),ISTEXT($N$10)),"",IF(5&lt;=$N$10,IF(7&gt;$N$9,"",IF(((5-1)*$N$9+7)&gt;80,"",IF(INDEX($P$11:$W$20,MOD(((5-1)*$N$9+7)-1,10)+1,INT((((5-1)*$N$9+7)-1)/10)+1)="","",INDEX($P$11:$W$20,MOD(((5-1)*$N$9+7)-1,10)+1,INT((((5-1)*$N$9+7)-1)/10)+1)))),IF(AND(5=$N$10+1,7&lt;=$O$9),IF(($N$9*$N$10+7)&gt;80,"",IF(INDEX($P$11:$W$20,MOD(($N$9*$N$10+7)-1,10)+1,INT((($N$9*$N$10+7)-1)/10)+1)="","",INDEX($P$11:$W$20,MOD(($N$9*$N$10+7)-1,10)+1,INT((($N$9*$N$10+7)-1)/10)+1))),""))),IF($N$11="","",IF(OR(ISTEXT($N$9),ISTEXT($N$10),ISTEXT($N$11)),"",IF(OR(7&gt;$N$9,5&gt;$N$10,((5-1)*$N$9+7)&gt;$N$11),"",IF(INDEX($P$11:$W$20,MOD(((5-1)*$N$9+7)-1,10)+1,INT((((5-1)*$N$9+7)-1)/10)+1)="","",INDEX($P$11:$W$20,MOD(((5-1)*$N$9+7)-1,10)+1,INT((((5-1)*$N$9+7)-1)/10)+1))))))</f>
        <v/>
      </c>
      <c r="K15" s="539">
        <f>IF($D$9="Flat Oval",IF(OR($N$11="",ISTEXT($N$9),ISTEXT($N$10)),"",IF(5&lt;=$N$10,IF(8&gt;$N$9,"",IF(((5-1)*$N$9+8)&gt;80,"",IF(INDEX($P$11:$W$20,MOD(((5-1)*$N$9+8)-1,10)+1,INT((((5-1)*$N$9+8)-1)/10)+1)="","",INDEX($P$11:$W$20,MOD(((5-1)*$N$9+8)-1,10)+1,INT((((5-1)*$N$9+8)-1)/10)+1)))),IF(AND(5=$N$10+1,8&lt;=$O$9),IF(($N$9*$N$10+8)&gt;80,"",IF(INDEX($P$11:$W$20,MOD(($N$9*$N$10+8)-1,10)+1,INT((($N$9*$N$10+8)-1)/10)+1)="","",INDEX($P$11:$W$20,MOD(($N$9*$N$10+8)-1,10)+1,INT((($N$9*$N$10+8)-1)/10)+1))),""))),IF($N$11="","",IF(OR(ISTEXT($N$9),ISTEXT($N$10),ISTEXT($N$11)),"",IF(OR(8&gt;$N$9,5&gt;$N$10,((5-1)*$N$9+8)&gt;$N$11),"",IF(INDEX($P$11:$W$20,MOD(((5-1)*$N$9+8)-1,10)+1,INT((((5-1)*$N$9+8)-1)/10)+1)="","",INDEX($P$11:$W$20,MOD(((5-1)*$N$9+8)-1,10)+1,INT((((5-1)*$N$9+8)-1)/10)+1))))))</f>
        <v/>
      </c>
      <c r="L15" s="539">
        <f>IF($D$9="Flat Oval",IF(OR($N$11="",ISTEXT($N$9),ISTEXT($N$10)),"",IF(5&lt;=$N$10,IF(9&gt;$N$9,"",IF(((5-1)*$N$9+9)&gt;80,"",IF(INDEX($P$11:$W$20,MOD(((5-1)*$N$9+9)-1,10)+1,INT((((5-1)*$N$9+9)-1)/10)+1)="","",INDEX($P$11:$W$20,MOD(((5-1)*$N$9+9)-1,10)+1,INT((((5-1)*$N$9+9)-1)/10)+1)))),IF(AND(5=$N$10+1,9&lt;=$O$9),IF(($N$9*$N$10+9)&gt;80,"",IF(INDEX($P$11:$W$20,MOD(($N$9*$N$10+9)-1,10)+1,INT((($N$9*$N$10+9)-1)/10)+1)="","",INDEX($P$11:$W$20,MOD(($N$9*$N$10+9)-1,10)+1,INT((($N$9*$N$10+9)-1)/10)+1))),""))),IF($N$11="","",IF(OR(ISTEXT($N$9),ISTEXT($N$10),ISTEXT($N$11)),"",IF(OR(9&gt;$N$9,5&gt;$N$10,((5-1)*$N$9+9)&gt;$N$11),"",IF(INDEX($P$11:$W$20,MOD(((5-1)*$N$9+9)-1,10)+1,INT((((5-1)*$N$9+9)-1)/10)+1)="","",INDEX($P$11:$W$20,MOD(((5-1)*$N$9+9)-1,10)+1,INT((((5-1)*$N$9+9)-1)/10)+1))))))</f>
        <v/>
      </c>
      <c r="M15" s="539">
        <f>IF($D$9="Flat Oval",IF(OR($N$11="",ISTEXT($N$9),ISTEXT($N$10)),"",IF(5&lt;=$N$10,IF(10&gt;$N$9,"",IF(((5-1)*$N$9+10)&gt;80,"",IF(INDEX($P$11:$W$20,MOD(((5-1)*$N$9+10)-1,10)+1,INT((((5-1)*$N$9+10)-1)/10)+1)="","",INDEX($P$11:$W$20,MOD(((5-1)*$N$9+10)-1,10)+1,INT((((5-1)*$N$9+10)-1)/10)+1)))),IF(AND(5=$N$10+1,10&lt;=$O$9),IF(($N$9*$N$10+10)&gt;80,"",IF(INDEX($P$11:$W$20,MOD(($N$9*$N$10+10)-1,10)+1,INT((($N$9*$N$10+10)-1)/10)+1)="","",INDEX($P$11:$W$20,MOD(($N$9*$N$10+10)-1,10)+1,INT((($N$9*$N$10+10)-1)/10)+1))),""))),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IF($D$9="Flat Oval",IF(OR($N$10="",ISTEXT($N$10)),"",IF(6&lt;=$N$10,ROUND((6-0.5)*$I$9/$N$10,1),IF(6=$N$10+1,"Ends",""))),IF(OR($D$9="",$G$9=""),"",IF($D$9="Round",IF(6=1,"Axis 1 (0°)",IF(6=2,"Axis 2 (90°)","")),IF(ISTEXT($N$10),"",IF(6&gt;$N$10,"",IF(ISTEXT($I$9),"",ROUND((6-0.5)*$I$9/$N$10,1)))))))</f>
        <v/>
      </c>
      <c r="C16" s="538" t="n"/>
      <c r="D16" s="539">
        <f>IF($D$9="Flat Oval",IF(OR($N$11="",ISTEXT($N$9),ISTEXT($N$10)),"",IF(6&lt;=$N$10,IF(1&gt;$N$9,"",IF(((6-1)*$N$9+1)&gt;80,"",IF(INDEX($P$11:$W$20,MOD(((6-1)*$N$9+1)-1,10)+1,INT((((6-1)*$N$9+1)-1)/10)+1)="","",INDEX($P$11:$W$20,MOD(((6-1)*$N$9+1)-1,10)+1,INT((((6-1)*$N$9+1)-1)/10)+1)))),IF(AND(6=$N$10+1,1&lt;=$O$9),IF(($N$9*$N$10+1)&gt;80,"",IF(INDEX($P$11:$W$20,MOD(($N$9*$N$10+1)-1,10)+1,INT((($N$9*$N$10+1)-1)/10)+1)="","",INDEX($P$11:$W$20,MOD(($N$9*$N$10+1)-1,10)+1,INT((($N$9*$N$10+1)-1)/10)+1))),""))),IF($N$11="","",IF(OR(ISTEXT($N$9),ISTEXT($N$10),ISTEXT($N$11)),"",IF(OR(1&gt;$N$9,6&gt;$N$10,((6-1)*$N$9+1)&gt;$N$11),"",IF(INDEX($P$11:$W$20,MOD(((6-1)*$N$9+1)-1,10)+1,INT((((6-1)*$N$9+1)-1)/10)+1)="","",INDEX($P$11:$W$20,MOD(((6-1)*$N$9+1)-1,10)+1,INT((((6-1)*$N$9+1)-1)/10)+1))))))</f>
        <v/>
      </c>
      <c r="E16" s="539">
        <f>IF($D$9="Flat Oval",IF(OR($N$11="",ISTEXT($N$9),ISTEXT($N$10)),"",IF(6&lt;=$N$10,IF(2&gt;$N$9,"",IF(((6-1)*$N$9+2)&gt;80,"",IF(INDEX($P$11:$W$20,MOD(((6-1)*$N$9+2)-1,10)+1,INT((((6-1)*$N$9+2)-1)/10)+1)="","",INDEX($P$11:$W$20,MOD(((6-1)*$N$9+2)-1,10)+1,INT((((6-1)*$N$9+2)-1)/10)+1)))),IF(AND(6=$N$10+1,2&lt;=$O$9),IF(($N$9*$N$10+2)&gt;80,"",IF(INDEX($P$11:$W$20,MOD(($N$9*$N$10+2)-1,10)+1,INT((($N$9*$N$10+2)-1)/10)+1)="","",INDEX($P$11:$W$20,MOD(($N$9*$N$10+2)-1,10)+1,INT((($N$9*$N$10+2)-1)/10)+1))),""))),IF($N$11="","",IF(OR(ISTEXT($N$9),ISTEXT($N$10),ISTEXT($N$11)),"",IF(OR(2&gt;$N$9,6&gt;$N$10,((6-1)*$N$9+2)&gt;$N$11),"",IF(INDEX($P$11:$W$20,MOD(((6-1)*$N$9+2)-1,10)+1,INT((((6-1)*$N$9+2)-1)/10)+1)="","",INDEX($P$11:$W$20,MOD(((6-1)*$N$9+2)-1,10)+1,INT((((6-1)*$N$9+2)-1)/10)+1))))))</f>
        <v/>
      </c>
      <c r="F16" s="539">
        <f>IF($D$9="Flat Oval",IF(OR($N$11="",ISTEXT($N$9),ISTEXT($N$10)),"",IF(6&lt;=$N$10,IF(3&gt;$N$9,"",IF(((6-1)*$N$9+3)&gt;80,"",IF(INDEX($P$11:$W$20,MOD(((6-1)*$N$9+3)-1,10)+1,INT((((6-1)*$N$9+3)-1)/10)+1)="","",INDEX($P$11:$W$20,MOD(((6-1)*$N$9+3)-1,10)+1,INT((((6-1)*$N$9+3)-1)/10)+1)))),IF(AND(6=$N$10+1,3&lt;=$O$9),IF(($N$9*$N$10+3)&gt;80,"",IF(INDEX($P$11:$W$20,MOD(($N$9*$N$10+3)-1,10)+1,INT((($N$9*$N$10+3)-1)/10)+1)="","",INDEX($P$11:$W$20,MOD(($N$9*$N$10+3)-1,10)+1,INT((($N$9*$N$10+3)-1)/10)+1))),""))),IF($N$11="","",IF(OR(ISTEXT($N$9),ISTEXT($N$10),ISTEXT($N$11)),"",IF(OR(3&gt;$N$9,6&gt;$N$10,((6-1)*$N$9+3)&gt;$N$11),"",IF(INDEX($P$11:$W$20,MOD(((6-1)*$N$9+3)-1,10)+1,INT((((6-1)*$N$9+3)-1)/10)+1)="","",INDEX($P$11:$W$20,MOD(((6-1)*$N$9+3)-1,10)+1,INT((((6-1)*$N$9+3)-1)/10)+1))))))</f>
        <v/>
      </c>
      <c r="G16" s="539">
        <f>IF($D$9="Flat Oval",IF(OR($N$11="",ISTEXT($N$9),ISTEXT($N$10)),"",IF(6&lt;=$N$10,IF(4&gt;$N$9,"",IF(((6-1)*$N$9+4)&gt;80,"",IF(INDEX($P$11:$W$20,MOD(((6-1)*$N$9+4)-1,10)+1,INT((((6-1)*$N$9+4)-1)/10)+1)="","",INDEX($P$11:$W$20,MOD(((6-1)*$N$9+4)-1,10)+1,INT((((6-1)*$N$9+4)-1)/10)+1)))),IF(AND(6=$N$10+1,4&lt;=$O$9),IF(($N$9*$N$10+4)&gt;80,"",IF(INDEX($P$11:$W$20,MOD(($N$9*$N$10+4)-1,10)+1,INT((($N$9*$N$10+4)-1)/10)+1)="","",INDEX($P$11:$W$20,MOD(($N$9*$N$10+4)-1,10)+1,INT((($N$9*$N$10+4)-1)/10)+1))),""))),IF($N$11="","",IF(OR(ISTEXT($N$9),ISTEXT($N$10),ISTEXT($N$11)),"",IF(OR(4&gt;$N$9,6&gt;$N$10,((6-1)*$N$9+4)&gt;$N$11),"",IF(INDEX($P$11:$W$20,MOD(((6-1)*$N$9+4)-1,10)+1,INT((((6-1)*$N$9+4)-1)/10)+1)="","",INDEX($P$11:$W$20,MOD(((6-1)*$N$9+4)-1,10)+1,INT((((6-1)*$N$9+4)-1)/10)+1))))))</f>
        <v/>
      </c>
      <c r="H16" s="539">
        <f>IF($D$9="Flat Oval",IF(OR($N$11="",ISTEXT($N$9),ISTEXT($N$10)),"",IF(6&lt;=$N$10,IF(5&gt;$N$9,"",IF(((6-1)*$N$9+5)&gt;80,"",IF(INDEX($P$11:$W$20,MOD(((6-1)*$N$9+5)-1,10)+1,INT((((6-1)*$N$9+5)-1)/10)+1)="","",INDEX($P$11:$W$20,MOD(((6-1)*$N$9+5)-1,10)+1,INT((((6-1)*$N$9+5)-1)/10)+1)))),IF(AND(6=$N$10+1,5&lt;=$O$9),IF(($N$9*$N$10+5)&gt;80,"",IF(INDEX($P$11:$W$20,MOD(($N$9*$N$10+5)-1,10)+1,INT((($N$9*$N$10+5)-1)/10)+1)="","",INDEX($P$11:$W$20,MOD(($N$9*$N$10+5)-1,10)+1,INT((($N$9*$N$10+5)-1)/10)+1))),""))),IF($N$11="","",IF(OR(ISTEXT($N$9),ISTEXT($N$10),ISTEXT($N$11)),"",IF(OR(5&gt;$N$9,6&gt;$N$10,((6-1)*$N$9+5)&gt;$N$11),"",IF(INDEX($P$11:$W$20,MOD(((6-1)*$N$9+5)-1,10)+1,INT((((6-1)*$N$9+5)-1)/10)+1)="","",INDEX($P$11:$W$20,MOD(((6-1)*$N$9+5)-1,10)+1,INT((((6-1)*$N$9+5)-1)/10)+1))))))</f>
        <v/>
      </c>
      <c r="I16" s="539">
        <f>IF($D$9="Flat Oval",IF(OR($N$11="",ISTEXT($N$9),ISTEXT($N$10)),"",IF(6&lt;=$N$10,IF(6&gt;$N$9,"",IF(((6-1)*$N$9+6)&gt;80,"",IF(INDEX($P$11:$W$20,MOD(((6-1)*$N$9+6)-1,10)+1,INT((((6-1)*$N$9+6)-1)/10)+1)="","",INDEX($P$11:$W$20,MOD(((6-1)*$N$9+6)-1,10)+1,INT((((6-1)*$N$9+6)-1)/10)+1)))),IF(AND(6=$N$10+1,6&lt;=$O$9),IF(($N$9*$N$10+6)&gt;80,"",IF(INDEX($P$11:$W$20,MOD(($N$9*$N$10+6)-1,10)+1,INT((($N$9*$N$10+6)-1)/10)+1)="","",INDEX($P$11:$W$20,MOD(($N$9*$N$10+6)-1,10)+1,INT((($N$9*$N$10+6)-1)/10)+1))),""))),IF($N$11="","",IF(OR(ISTEXT($N$9),ISTEXT($N$10),ISTEXT($N$11)),"",IF(OR(6&gt;$N$9,6&gt;$N$10,((6-1)*$N$9+6)&gt;$N$11),"",IF(INDEX($P$11:$W$20,MOD(((6-1)*$N$9+6)-1,10)+1,INT((((6-1)*$N$9+6)-1)/10)+1)="","",INDEX($P$11:$W$20,MOD(((6-1)*$N$9+6)-1,10)+1,INT((((6-1)*$N$9+6)-1)/10)+1))))))</f>
        <v/>
      </c>
      <c r="J16" s="539">
        <f>IF($D$9="Flat Oval",IF(OR($N$11="",ISTEXT($N$9),ISTEXT($N$10)),"",IF(6&lt;=$N$10,IF(7&gt;$N$9,"",IF(((6-1)*$N$9+7)&gt;80,"",IF(INDEX($P$11:$W$20,MOD(((6-1)*$N$9+7)-1,10)+1,INT((((6-1)*$N$9+7)-1)/10)+1)="","",INDEX($P$11:$W$20,MOD(((6-1)*$N$9+7)-1,10)+1,INT((((6-1)*$N$9+7)-1)/10)+1)))),IF(AND(6=$N$10+1,7&lt;=$O$9),IF(($N$9*$N$10+7)&gt;80,"",IF(INDEX($P$11:$W$20,MOD(($N$9*$N$10+7)-1,10)+1,INT((($N$9*$N$10+7)-1)/10)+1)="","",INDEX($P$11:$W$20,MOD(($N$9*$N$10+7)-1,10)+1,INT((($N$9*$N$10+7)-1)/10)+1))),""))),IF($N$11="","",IF(OR(ISTEXT($N$9),ISTEXT($N$10),ISTEXT($N$11)),"",IF(OR(7&gt;$N$9,6&gt;$N$10,((6-1)*$N$9+7)&gt;$N$11),"",IF(INDEX($P$11:$W$20,MOD(((6-1)*$N$9+7)-1,10)+1,INT((((6-1)*$N$9+7)-1)/10)+1)="","",INDEX($P$11:$W$20,MOD(((6-1)*$N$9+7)-1,10)+1,INT((((6-1)*$N$9+7)-1)/10)+1))))))</f>
        <v/>
      </c>
      <c r="K16" s="539">
        <f>IF($D$9="Flat Oval",IF(OR($N$11="",ISTEXT($N$9),ISTEXT($N$10)),"",IF(6&lt;=$N$10,IF(8&gt;$N$9,"",IF(((6-1)*$N$9+8)&gt;80,"",IF(INDEX($P$11:$W$20,MOD(((6-1)*$N$9+8)-1,10)+1,INT((((6-1)*$N$9+8)-1)/10)+1)="","",INDEX($P$11:$W$20,MOD(((6-1)*$N$9+8)-1,10)+1,INT((((6-1)*$N$9+8)-1)/10)+1)))),IF(AND(6=$N$10+1,8&lt;=$O$9),IF(($N$9*$N$10+8)&gt;80,"",IF(INDEX($P$11:$W$20,MOD(($N$9*$N$10+8)-1,10)+1,INT((($N$9*$N$10+8)-1)/10)+1)="","",INDEX($P$11:$W$20,MOD(($N$9*$N$10+8)-1,10)+1,INT((($N$9*$N$10+8)-1)/10)+1))),""))),IF($N$11="","",IF(OR(ISTEXT($N$9),ISTEXT($N$10),ISTEXT($N$11)),"",IF(OR(8&gt;$N$9,6&gt;$N$10,((6-1)*$N$9+8)&gt;$N$11),"",IF(INDEX($P$11:$W$20,MOD(((6-1)*$N$9+8)-1,10)+1,INT((((6-1)*$N$9+8)-1)/10)+1)="","",INDEX($P$11:$W$20,MOD(((6-1)*$N$9+8)-1,10)+1,INT((((6-1)*$N$9+8)-1)/10)+1))))))</f>
        <v/>
      </c>
      <c r="L16" s="539">
        <f>IF($D$9="Flat Oval",IF(OR($N$11="",ISTEXT($N$9),ISTEXT($N$10)),"",IF(6&lt;=$N$10,IF(9&gt;$N$9,"",IF(((6-1)*$N$9+9)&gt;80,"",IF(INDEX($P$11:$W$20,MOD(((6-1)*$N$9+9)-1,10)+1,INT((((6-1)*$N$9+9)-1)/10)+1)="","",INDEX($P$11:$W$20,MOD(((6-1)*$N$9+9)-1,10)+1,INT((((6-1)*$N$9+9)-1)/10)+1)))),IF(AND(6=$N$10+1,9&lt;=$O$9),IF(($N$9*$N$10+9)&gt;80,"",IF(INDEX($P$11:$W$20,MOD(($N$9*$N$10+9)-1,10)+1,INT((($N$9*$N$10+9)-1)/10)+1)="","",INDEX($P$11:$W$20,MOD(($N$9*$N$10+9)-1,10)+1,INT((($N$9*$N$10+9)-1)/10)+1))),""))),IF($N$11="","",IF(OR(ISTEXT($N$9),ISTEXT($N$10),ISTEXT($N$11)),"",IF(OR(9&gt;$N$9,6&gt;$N$10,((6-1)*$N$9+9)&gt;$N$11),"",IF(INDEX($P$11:$W$20,MOD(((6-1)*$N$9+9)-1,10)+1,INT((((6-1)*$N$9+9)-1)/10)+1)="","",INDEX($P$11:$W$20,MOD(((6-1)*$N$9+9)-1,10)+1,INT((((6-1)*$N$9+9)-1)/10)+1))))))</f>
        <v/>
      </c>
      <c r="M16" s="539">
        <f>IF($D$9="Flat Oval",IF(OR($N$11="",ISTEXT($N$9),ISTEXT($N$10)),"",IF(6&lt;=$N$10,IF(10&gt;$N$9,"",IF(((6-1)*$N$9+10)&gt;80,"",IF(INDEX($P$11:$W$20,MOD(((6-1)*$N$9+10)-1,10)+1,INT((((6-1)*$N$9+10)-1)/10)+1)="","",INDEX($P$11:$W$20,MOD(((6-1)*$N$9+10)-1,10)+1,INT((((6-1)*$N$9+10)-1)/10)+1)))),IF(AND(6=$N$10+1,10&lt;=$O$9),IF(($N$9*$N$10+10)&gt;80,"",IF(INDEX($P$11:$W$20,MOD(($N$9*$N$10+10)-1,10)+1,INT((($N$9*$N$10+10)-1)/10)+1)="","",INDEX($P$11:$W$20,MOD(($N$9*$N$10+10)-1,10)+1,INT((($N$9*$N$10+10)-1)/10)+1))),""))),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IF($D$9="Flat Oval",IF(OR($N$10="",ISTEXT($N$10)),"",IF(7&lt;=$N$10,ROUND((7-0.5)*$I$9/$N$10,1),IF(7=$N$10+1,"Ends",""))),IF(OR($D$9="",$G$9=""),"",IF($D$9="Round",IF(7=1,"Axis 1 (0°)",IF(7=2,"Axis 2 (90°)","")),IF(ISTEXT($N$10),"",IF(7&gt;$N$10,"",IF(ISTEXT($I$9),"",ROUND((7-0.5)*$I$9/$N$10,1)))))))</f>
        <v/>
      </c>
      <c r="C17" s="538" t="n"/>
      <c r="D17" s="539">
        <f>IF($D$9="Flat Oval",IF(OR($N$11="",ISTEXT($N$9),ISTEXT($N$10)),"",IF(7&lt;=$N$10,IF(1&gt;$N$9,"",IF(((7-1)*$N$9+1)&gt;80,"",IF(INDEX($P$11:$W$20,MOD(((7-1)*$N$9+1)-1,10)+1,INT((((7-1)*$N$9+1)-1)/10)+1)="","",INDEX($P$11:$W$20,MOD(((7-1)*$N$9+1)-1,10)+1,INT((((7-1)*$N$9+1)-1)/10)+1)))),IF(AND(7=$N$10+1,1&lt;=$O$9),IF(($N$9*$N$10+1)&gt;80,"",IF(INDEX($P$11:$W$20,MOD(($N$9*$N$10+1)-1,10)+1,INT((($N$9*$N$10+1)-1)/10)+1)="","",INDEX($P$11:$W$20,MOD(($N$9*$N$10+1)-1,10)+1,INT((($N$9*$N$10+1)-1)/10)+1))),""))),IF($N$11="","",IF(OR(ISTEXT($N$9),ISTEXT($N$10),ISTEXT($N$11)),"",IF(OR(1&gt;$N$9,7&gt;$N$10,((7-1)*$N$9+1)&gt;$N$11),"",IF(INDEX($P$11:$W$20,MOD(((7-1)*$N$9+1)-1,10)+1,INT((((7-1)*$N$9+1)-1)/10)+1)="","",INDEX($P$11:$W$20,MOD(((7-1)*$N$9+1)-1,10)+1,INT((((7-1)*$N$9+1)-1)/10)+1))))))</f>
        <v/>
      </c>
      <c r="E17" s="539">
        <f>IF($D$9="Flat Oval",IF(OR($N$11="",ISTEXT($N$9),ISTEXT($N$10)),"",IF(7&lt;=$N$10,IF(2&gt;$N$9,"",IF(((7-1)*$N$9+2)&gt;80,"",IF(INDEX($P$11:$W$20,MOD(((7-1)*$N$9+2)-1,10)+1,INT((((7-1)*$N$9+2)-1)/10)+1)="","",INDEX($P$11:$W$20,MOD(((7-1)*$N$9+2)-1,10)+1,INT((((7-1)*$N$9+2)-1)/10)+1)))),IF(AND(7=$N$10+1,2&lt;=$O$9),IF(($N$9*$N$10+2)&gt;80,"",IF(INDEX($P$11:$W$20,MOD(($N$9*$N$10+2)-1,10)+1,INT((($N$9*$N$10+2)-1)/10)+1)="","",INDEX($P$11:$W$20,MOD(($N$9*$N$10+2)-1,10)+1,INT((($N$9*$N$10+2)-1)/10)+1))),""))),IF($N$11="","",IF(OR(ISTEXT($N$9),ISTEXT($N$10),ISTEXT($N$11)),"",IF(OR(2&gt;$N$9,7&gt;$N$10,((7-1)*$N$9+2)&gt;$N$11),"",IF(INDEX($P$11:$W$20,MOD(((7-1)*$N$9+2)-1,10)+1,INT((((7-1)*$N$9+2)-1)/10)+1)="","",INDEX($P$11:$W$20,MOD(((7-1)*$N$9+2)-1,10)+1,INT((((7-1)*$N$9+2)-1)/10)+1))))))</f>
        <v/>
      </c>
      <c r="F17" s="539">
        <f>IF($D$9="Flat Oval",IF(OR($N$11="",ISTEXT($N$9),ISTEXT($N$10)),"",IF(7&lt;=$N$10,IF(3&gt;$N$9,"",IF(((7-1)*$N$9+3)&gt;80,"",IF(INDEX($P$11:$W$20,MOD(((7-1)*$N$9+3)-1,10)+1,INT((((7-1)*$N$9+3)-1)/10)+1)="","",INDEX($P$11:$W$20,MOD(((7-1)*$N$9+3)-1,10)+1,INT((((7-1)*$N$9+3)-1)/10)+1)))),IF(AND(7=$N$10+1,3&lt;=$O$9),IF(($N$9*$N$10+3)&gt;80,"",IF(INDEX($P$11:$W$20,MOD(($N$9*$N$10+3)-1,10)+1,INT((($N$9*$N$10+3)-1)/10)+1)="","",INDEX($P$11:$W$20,MOD(($N$9*$N$10+3)-1,10)+1,INT((($N$9*$N$10+3)-1)/10)+1))),""))),IF($N$11="","",IF(OR(ISTEXT($N$9),ISTEXT($N$10),ISTEXT($N$11)),"",IF(OR(3&gt;$N$9,7&gt;$N$10,((7-1)*$N$9+3)&gt;$N$11),"",IF(INDEX($P$11:$W$20,MOD(((7-1)*$N$9+3)-1,10)+1,INT((((7-1)*$N$9+3)-1)/10)+1)="","",INDEX($P$11:$W$20,MOD(((7-1)*$N$9+3)-1,10)+1,INT((((7-1)*$N$9+3)-1)/10)+1))))))</f>
        <v/>
      </c>
      <c r="G17" s="539">
        <f>IF($D$9="Flat Oval",IF(OR($N$11="",ISTEXT($N$9),ISTEXT($N$10)),"",IF(7&lt;=$N$10,IF(4&gt;$N$9,"",IF(((7-1)*$N$9+4)&gt;80,"",IF(INDEX($P$11:$W$20,MOD(((7-1)*$N$9+4)-1,10)+1,INT((((7-1)*$N$9+4)-1)/10)+1)="","",INDEX($P$11:$W$20,MOD(((7-1)*$N$9+4)-1,10)+1,INT((((7-1)*$N$9+4)-1)/10)+1)))),IF(AND(7=$N$10+1,4&lt;=$O$9),IF(($N$9*$N$10+4)&gt;80,"",IF(INDEX($P$11:$W$20,MOD(($N$9*$N$10+4)-1,10)+1,INT((($N$9*$N$10+4)-1)/10)+1)="","",INDEX($P$11:$W$20,MOD(($N$9*$N$10+4)-1,10)+1,INT((($N$9*$N$10+4)-1)/10)+1))),""))),IF($N$11="","",IF(OR(ISTEXT($N$9),ISTEXT($N$10),ISTEXT($N$11)),"",IF(OR(4&gt;$N$9,7&gt;$N$10,((7-1)*$N$9+4)&gt;$N$11),"",IF(INDEX($P$11:$W$20,MOD(((7-1)*$N$9+4)-1,10)+1,INT((((7-1)*$N$9+4)-1)/10)+1)="","",INDEX($P$11:$W$20,MOD(((7-1)*$N$9+4)-1,10)+1,INT((((7-1)*$N$9+4)-1)/10)+1))))))</f>
        <v/>
      </c>
      <c r="H17" s="539">
        <f>IF($D$9="Flat Oval",IF(OR($N$11="",ISTEXT($N$9),ISTEXT($N$10)),"",IF(7&lt;=$N$10,IF(5&gt;$N$9,"",IF(((7-1)*$N$9+5)&gt;80,"",IF(INDEX($P$11:$W$20,MOD(((7-1)*$N$9+5)-1,10)+1,INT((((7-1)*$N$9+5)-1)/10)+1)="","",INDEX($P$11:$W$20,MOD(((7-1)*$N$9+5)-1,10)+1,INT((((7-1)*$N$9+5)-1)/10)+1)))),IF(AND(7=$N$10+1,5&lt;=$O$9),IF(($N$9*$N$10+5)&gt;80,"",IF(INDEX($P$11:$W$20,MOD(($N$9*$N$10+5)-1,10)+1,INT((($N$9*$N$10+5)-1)/10)+1)="","",INDEX($P$11:$W$20,MOD(($N$9*$N$10+5)-1,10)+1,INT((($N$9*$N$10+5)-1)/10)+1))),""))),IF($N$11="","",IF(OR(ISTEXT($N$9),ISTEXT($N$10),ISTEXT($N$11)),"",IF(OR(5&gt;$N$9,7&gt;$N$10,((7-1)*$N$9+5)&gt;$N$11),"",IF(INDEX($P$11:$W$20,MOD(((7-1)*$N$9+5)-1,10)+1,INT((((7-1)*$N$9+5)-1)/10)+1)="","",INDEX($P$11:$W$20,MOD(((7-1)*$N$9+5)-1,10)+1,INT((((7-1)*$N$9+5)-1)/10)+1))))))</f>
        <v/>
      </c>
      <c r="I17" s="539">
        <f>IF($D$9="Flat Oval",IF(OR($N$11="",ISTEXT($N$9),ISTEXT($N$10)),"",IF(7&lt;=$N$10,IF(6&gt;$N$9,"",IF(((7-1)*$N$9+6)&gt;80,"",IF(INDEX($P$11:$W$20,MOD(((7-1)*$N$9+6)-1,10)+1,INT((((7-1)*$N$9+6)-1)/10)+1)="","",INDEX($P$11:$W$20,MOD(((7-1)*$N$9+6)-1,10)+1,INT((((7-1)*$N$9+6)-1)/10)+1)))),IF(AND(7=$N$10+1,6&lt;=$O$9),IF(($N$9*$N$10+6)&gt;80,"",IF(INDEX($P$11:$W$20,MOD(($N$9*$N$10+6)-1,10)+1,INT((($N$9*$N$10+6)-1)/10)+1)="","",INDEX($P$11:$W$20,MOD(($N$9*$N$10+6)-1,10)+1,INT((($N$9*$N$10+6)-1)/10)+1))),""))),IF($N$11="","",IF(OR(ISTEXT($N$9),ISTEXT($N$10),ISTEXT($N$11)),"",IF(OR(6&gt;$N$9,7&gt;$N$10,((7-1)*$N$9+6)&gt;$N$11),"",IF(INDEX($P$11:$W$20,MOD(((7-1)*$N$9+6)-1,10)+1,INT((((7-1)*$N$9+6)-1)/10)+1)="","",INDEX($P$11:$W$20,MOD(((7-1)*$N$9+6)-1,10)+1,INT((((7-1)*$N$9+6)-1)/10)+1))))))</f>
        <v/>
      </c>
      <c r="J17" s="539">
        <f>IF($D$9="Flat Oval",IF(OR($N$11="",ISTEXT($N$9),ISTEXT($N$10)),"",IF(7&lt;=$N$10,IF(7&gt;$N$9,"",IF(((7-1)*$N$9+7)&gt;80,"",IF(INDEX($P$11:$W$20,MOD(((7-1)*$N$9+7)-1,10)+1,INT((((7-1)*$N$9+7)-1)/10)+1)="","",INDEX($P$11:$W$20,MOD(((7-1)*$N$9+7)-1,10)+1,INT((((7-1)*$N$9+7)-1)/10)+1)))),IF(AND(7=$N$10+1,7&lt;=$O$9),IF(($N$9*$N$10+7)&gt;80,"",IF(INDEX($P$11:$W$20,MOD(($N$9*$N$10+7)-1,10)+1,INT((($N$9*$N$10+7)-1)/10)+1)="","",INDEX($P$11:$W$20,MOD(($N$9*$N$10+7)-1,10)+1,INT((($N$9*$N$10+7)-1)/10)+1))),""))),IF($N$11="","",IF(OR(ISTEXT($N$9),ISTEXT($N$10),ISTEXT($N$11)),"",IF(OR(7&gt;$N$9,7&gt;$N$10,((7-1)*$N$9+7)&gt;$N$11),"",IF(INDEX($P$11:$W$20,MOD(((7-1)*$N$9+7)-1,10)+1,INT((((7-1)*$N$9+7)-1)/10)+1)="","",INDEX($P$11:$W$20,MOD(((7-1)*$N$9+7)-1,10)+1,INT((((7-1)*$N$9+7)-1)/10)+1))))))</f>
        <v/>
      </c>
      <c r="K17" s="539">
        <f>IF($D$9="Flat Oval",IF(OR($N$11="",ISTEXT($N$9),ISTEXT($N$10)),"",IF(7&lt;=$N$10,IF(8&gt;$N$9,"",IF(((7-1)*$N$9+8)&gt;80,"",IF(INDEX($P$11:$W$20,MOD(((7-1)*$N$9+8)-1,10)+1,INT((((7-1)*$N$9+8)-1)/10)+1)="","",INDEX($P$11:$W$20,MOD(((7-1)*$N$9+8)-1,10)+1,INT((((7-1)*$N$9+8)-1)/10)+1)))),IF(AND(7=$N$10+1,8&lt;=$O$9),IF(($N$9*$N$10+8)&gt;80,"",IF(INDEX($P$11:$W$20,MOD(($N$9*$N$10+8)-1,10)+1,INT((($N$9*$N$10+8)-1)/10)+1)="","",INDEX($P$11:$W$20,MOD(($N$9*$N$10+8)-1,10)+1,INT((($N$9*$N$10+8)-1)/10)+1))),""))),IF($N$11="","",IF(OR(ISTEXT($N$9),ISTEXT($N$10),ISTEXT($N$11)),"",IF(OR(8&gt;$N$9,7&gt;$N$10,((7-1)*$N$9+8)&gt;$N$11),"",IF(INDEX($P$11:$W$20,MOD(((7-1)*$N$9+8)-1,10)+1,INT((((7-1)*$N$9+8)-1)/10)+1)="","",INDEX($P$11:$W$20,MOD(((7-1)*$N$9+8)-1,10)+1,INT((((7-1)*$N$9+8)-1)/10)+1))))))</f>
        <v/>
      </c>
      <c r="L17" s="539">
        <f>IF($D$9="Flat Oval",IF(OR($N$11="",ISTEXT($N$9),ISTEXT($N$10)),"",IF(7&lt;=$N$10,IF(9&gt;$N$9,"",IF(((7-1)*$N$9+9)&gt;80,"",IF(INDEX($P$11:$W$20,MOD(((7-1)*$N$9+9)-1,10)+1,INT((((7-1)*$N$9+9)-1)/10)+1)="","",INDEX($P$11:$W$20,MOD(((7-1)*$N$9+9)-1,10)+1,INT((((7-1)*$N$9+9)-1)/10)+1)))),IF(AND(7=$N$10+1,9&lt;=$O$9),IF(($N$9*$N$10+9)&gt;80,"",IF(INDEX($P$11:$W$20,MOD(($N$9*$N$10+9)-1,10)+1,INT((($N$9*$N$10+9)-1)/10)+1)="","",INDEX($P$11:$W$20,MOD(($N$9*$N$10+9)-1,10)+1,INT((($N$9*$N$10+9)-1)/10)+1))),""))),IF($N$11="","",IF(OR(ISTEXT($N$9),ISTEXT($N$10),ISTEXT($N$11)),"",IF(OR(9&gt;$N$9,7&gt;$N$10,((7-1)*$N$9+9)&gt;$N$11),"",IF(INDEX($P$11:$W$20,MOD(((7-1)*$N$9+9)-1,10)+1,INT((((7-1)*$N$9+9)-1)/10)+1)="","",INDEX($P$11:$W$20,MOD(((7-1)*$N$9+9)-1,10)+1,INT((((7-1)*$N$9+9)-1)/10)+1))))))</f>
        <v/>
      </c>
      <c r="M17" s="539">
        <f>IF($D$9="Flat Oval",IF(OR($N$11="",ISTEXT($N$9),ISTEXT($N$10)),"",IF(7&lt;=$N$10,IF(10&gt;$N$9,"",IF(((7-1)*$N$9+10)&gt;80,"",IF(INDEX($P$11:$W$20,MOD(((7-1)*$N$9+10)-1,10)+1,INT((((7-1)*$N$9+10)-1)/10)+1)="","",INDEX($P$11:$W$20,MOD(((7-1)*$N$9+10)-1,10)+1,INT((((7-1)*$N$9+10)-1)/10)+1)))),IF(AND(7=$N$10+1,10&lt;=$O$9),IF(($N$9*$N$10+10)&gt;80,"",IF(INDEX($P$11:$W$20,MOD(($N$9*$N$10+10)-1,10)+1,INT((($N$9*$N$10+10)-1)/10)+1)="","",INDEX($P$11:$W$20,MOD(($N$9*$N$10+10)-1,10)+1,INT((($N$9*$N$10+10)-1)/10)+1))),""))),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IF($D$9="Flat Oval",IF(OR($N$10="",ISTEXT($N$10)),"",IF(8&lt;=$N$10,ROUND((8-0.5)*$I$9/$N$10,1),IF(8=$N$10+1,"Ends",""))),IF(OR($D$9="",$G$9=""),"",IF($D$9="Round",IF(8=1,"Axis 1 (0°)",IF(8=2,"Axis 2 (90°)","")),IF(ISTEXT($N$10),"",IF(8&gt;$N$10,"",IF(ISTEXT($I$9),"",ROUND((8-0.5)*$I$9/$N$10,1)))))))</f>
        <v/>
      </c>
      <c r="C18" s="538" t="n"/>
      <c r="D18" s="539">
        <f>IF($D$9="Flat Oval",IF(OR($N$11="",ISTEXT($N$9),ISTEXT($N$10)),"",IF(8&lt;=$N$10,IF(1&gt;$N$9,"",IF(((8-1)*$N$9+1)&gt;80,"",IF(INDEX($P$11:$W$20,MOD(((8-1)*$N$9+1)-1,10)+1,INT((((8-1)*$N$9+1)-1)/10)+1)="","",INDEX($P$11:$W$20,MOD(((8-1)*$N$9+1)-1,10)+1,INT((((8-1)*$N$9+1)-1)/10)+1)))),IF(AND(8=$N$10+1,1&lt;=$O$9),IF(($N$9*$N$10+1)&gt;80,"",IF(INDEX($P$11:$W$20,MOD(($N$9*$N$10+1)-1,10)+1,INT((($N$9*$N$10+1)-1)/10)+1)="","",INDEX($P$11:$W$20,MOD(($N$9*$N$10+1)-1,10)+1,INT((($N$9*$N$10+1)-1)/10)+1))),""))),IF($N$11="","",IF(OR(ISTEXT($N$9),ISTEXT($N$10),ISTEXT($N$11)),"",IF(OR(1&gt;$N$9,8&gt;$N$10,((8-1)*$N$9+1)&gt;$N$11),"",IF(INDEX($P$11:$W$20,MOD(((8-1)*$N$9+1)-1,10)+1,INT((((8-1)*$N$9+1)-1)/10)+1)="","",INDEX($P$11:$W$20,MOD(((8-1)*$N$9+1)-1,10)+1,INT((((8-1)*$N$9+1)-1)/10)+1))))))</f>
        <v/>
      </c>
      <c r="E18" s="539">
        <f>IF($D$9="Flat Oval",IF(OR($N$11="",ISTEXT($N$9),ISTEXT($N$10)),"",IF(8&lt;=$N$10,IF(2&gt;$N$9,"",IF(((8-1)*$N$9+2)&gt;80,"",IF(INDEX($P$11:$W$20,MOD(((8-1)*$N$9+2)-1,10)+1,INT((((8-1)*$N$9+2)-1)/10)+1)="","",INDEX($P$11:$W$20,MOD(((8-1)*$N$9+2)-1,10)+1,INT((((8-1)*$N$9+2)-1)/10)+1)))),IF(AND(8=$N$10+1,2&lt;=$O$9),IF(($N$9*$N$10+2)&gt;80,"",IF(INDEX($P$11:$W$20,MOD(($N$9*$N$10+2)-1,10)+1,INT((($N$9*$N$10+2)-1)/10)+1)="","",INDEX($P$11:$W$20,MOD(($N$9*$N$10+2)-1,10)+1,INT((($N$9*$N$10+2)-1)/10)+1))),""))),IF($N$11="","",IF(OR(ISTEXT($N$9),ISTEXT($N$10),ISTEXT($N$11)),"",IF(OR(2&gt;$N$9,8&gt;$N$10,((8-1)*$N$9+2)&gt;$N$11),"",IF(INDEX($P$11:$W$20,MOD(((8-1)*$N$9+2)-1,10)+1,INT((((8-1)*$N$9+2)-1)/10)+1)="","",INDEX($P$11:$W$20,MOD(((8-1)*$N$9+2)-1,10)+1,INT((((8-1)*$N$9+2)-1)/10)+1))))))</f>
        <v/>
      </c>
      <c r="F18" s="539">
        <f>IF($D$9="Flat Oval",IF(OR($N$11="",ISTEXT($N$9),ISTEXT($N$10)),"",IF(8&lt;=$N$10,IF(3&gt;$N$9,"",IF(((8-1)*$N$9+3)&gt;80,"",IF(INDEX($P$11:$W$20,MOD(((8-1)*$N$9+3)-1,10)+1,INT((((8-1)*$N$9+3)-1)/10)+1)="","",INDEX($P$11:$W$20,MOD(((8-1)*$N$9+3)-1,10)+1,INT((((8-1)*$N$9+3)-1)/10)+1)))),IF(AND(8=$N$10+1,3&lt;=$O$9),IF(($N$9*$N$10+3)&gt;80,"",IF(INDEX($P$11:$W$20,MOD(($N$9*$N$10+3)-1,10)+1,INT((($N$9*$N$10+3)-1)/10)+1)="","",INDEX($P$11:$W$20,MOD(($N$9*$N$10+3)-1,10)+1,INT((($N$9*$N$10+3)-1)/10)+1))),""))),IF($N$11="","",IF(OR(ISTEXT($N$9),ISTEXT($N$10),ISTEXT($N$11)),"",IF(OR(3&gt;$N$9,8&gt;$N$10,((8-1)*$N$9+3)&gt;$N$11),"",IF(INDEX($P$11:$W$20,MOD(((8-1)*$N$9+3)-1,10)+1,INT((((8-1)*$N$9+3)-1)/10)+1)="","",INDEX($P$11:$W$20,MOD(((8-1)*$N$9+3)-1,10)+1,INT((((8-1)*$N$9+3)-1)/10)+1))))))</f>
        <v/>
      </c>
      <c r="G18" s="539">
        <f>IF($D$9="Flat Oval",IF(OR($N$11="",ISTEXT($N$9),ISTEXT($N$10)),"",IF(8&lt;=$N$10,IF(4&gt;$N$9,"",IF(((8-1)*$N$9+4)&gt;80,"",IF(INDEX($P$11:$W$20,MOD(((8-1)*$N$9+4)-1,10)+1,INT((((8-1)*$N$9+4)-1)/10)+1)="","",INDEX($P$11:$W$20,MOD(((8-1)*$N$9+4)-1,10)+1,INT((((8-1)*$N$9+4)-1)/10)+1)))),IF(AND(8=$N$10+1,4&lt;=$O$9),IF(($N$9*$N$10+4)&gt;80,"",IF(INDEX($P$11:$W$20,MOD(($N$9*$N$10+4)-1,10)+1,INT((($N$9*$N$10+4)-1)/10)+1)="","",INDEX($P$11:$W$20,MOD(($N$9*$N$10+4)-1,10)+1,INT((($N$9*$N$10+4)-1)/10)+1))),""))),IF($N$11="","",IF(OR(ISTEXT($N$9),ISTEXT($N$10),ISTEXT($N$11)),"",IF(OR(4&gt;$N$9,8&gt;$N$10,((8-1)*$N$9+4)&gt;$N$11),"",IF(INDEX($P$11:$W$20,MOD(((8-1)*$N$9+4)-1,10)+1,INT((((8-1)*$N$9+4)-1)/10)+1)="","",INDEX($P$11:$W$20,MOD(((8-1)*$N$9+4)-1,10)+1,INT((((8-1)*$N$9+4)-1)/10)+1))))))</f>
        <v/>
      </c>
      <c r="H18" s="539">
        <f>IF($D$9="Flat Oval",IF(OR($N$11="",ISTEXT($N$9),ISTEXT($N$10)),"",IF(8&lt;=$N$10,IF(5&gt;$N$9,"",IF(((8-1)*$N$9+5)&gt;80,"",IF(INDEX($P$11:$W$20,MOD(((8-1)*$N$9+5)-1,10)+1,INT((((8-1)*$N$9+5)-1)/10)+1)="","",INDEX($P$11:$W$20,MOD(((8-1)*$N$9+5)-1,10)+1,INT((((8-1)*$N$9+5)-1)/10)+1)))),IF(AND(8=$N$10+1,5&lt;=$O$9),IF(($N$9*$N$10+5)&gt;80,"",IF(INDEX($P$11:$W$20,MOD(($N$9*$N$10+5)-1,10)+1,INT((($N$9*$N$10+5)-1)/10)+1)="","",INDEX($P$11:$W$20,MOD(($N$9*$N$10+5)-1,10)+1,INT((($N$9*$N$10+5)-1)/10)+1))),""))),IF($N$11="","",IF(OR(ISTEXT($N$9),ISTEXT($N$10),ISTEXT($N$11)),"",IF(OR(5&gt;$N$9,8&gt;$N$10,((8-1)*$N$9+5)&gt;$N$11),"",IF(INDEX($P$11:$W$20,MOD(((8-1)*$N$9+5)-1,10)+1,INT((((8-1)*$N$9+5)-1)/10)+1)="","",INDEX($P$11:$W$20,MOD(((8-1)*$N$9+5)-1,10)+1,INT((((8-1)*$N$9+5)-1)/10)+1))))))</f>
        <v/>
      </c>
      <c r="I18" s="539">
        <f>IF($D$9="Flat Oval",IF(OR($N$11="",ISTEXT($N$9),ISTEXT($N$10)),"",IF(8&lt;=$N$10,IF(6&gt;$N$9,"",IF(((8-1)*$N$9+6)&gt;80,"",IF(INDEX($P$11:$W$20,MOD(((8-1)*$N$9+6)-1,10)+1,INT((((8-1)*$N$9+6)-1)/10)+1)="","",INDEX($P$11:$W$20,MOD(((8-1)*$N$9+6)-1,10)+1,INT((((8-1)*$N$9+6)-1)/10)+1)))),IF(AND(8=$N$10+1,6&lt;=$O$9),IF(($N$9*$N$10+6)&gt;80,"",IF(INDEX($P$11:$W$20,MOD(($N$9*$N$10+6)-1,10)+1,INT((($N$9*$N$10+6)-1)/10)+1)="","",INDEX($P$11:$W$20,MOD(($N$9*$N$10+6)-1,10)+1,INT((($N$9*$N$10+6)-1)/10)+1))),""))),IF($N$11="","",IF(OR(ISTEXT($N$9),ISTEXT($N$10),ISTEXT($N$11)),"",IF(OR(6&gt;$N$9,8&gt;$N$10,((8-1)*$N$9+6)&gt;$N$11),"",IF(INDEX($P$11:$W$20,MOD(((8-1)*$N$9+6)-1,10)+1,INT((((8-1)*$N$9+6)-1)/10)+1)="","",INDEX($P$11:$W$20,MOD(((8-1)*$N$9+6)-1,10)+1,INT((((8-1)*$N$9+6)-1)/10)+1))))))</f>
        <v/>
      </c>
      <c r="J18" s="539">
        <f>IF($D$9="Flat Oval",IF(OR($N$11="",ISTEXT($N$9),ISTEXT($N$10)),"",IF(8&lt;=$N$10,IF(7&gt;$N$9,"",IF(((8-1)*$N$9+7)&gt;80,"",IF(INDEX($P$11:$W$20,MOD(((8-1)*$N$9+7)-1,10)+1,INT((((8-1)*$N$9+7)-1)/10)+1)="","",INDEX($P$11:$W$20,MOD(((8-1)*$N$9+7)-1,10)+1,INT((((8-1)*$N$9+7)-1)/10)+1)))),IF(AND(8=$N$10+1,7&lt;=$O$9),IF(($N$9*$N$10+7)&gt;80,"",IF(INDEX($P$11:$W$20,MOD(($N$9*$N$10+7)-1,10)+1,INT((($N$9*$N$10+7)-1)/10)+1)="","",INDEX($P$11:$W$20,MOD(($N$9*$N$10+7)-1,10)+1,INT((($N$9*$N$10+7)-1)/10)+1))),""))),IF($N$11="","",IF(OR(ISTEXT($N$9),ISTEXT($N$10),ISTEXT($N$11)),"",IF(OR(7&gt;$N$9,8&gt;$N$10,((8-1)*$N$9+7)&gt;$N$11),"",IF(INDEX($P$11:$W$20,MOD(((8-1)*$N$9+7)-1,10)+1,INT((((8-1)*$N$9+7)-1)/10)+1)="","",INDEX($P$11:$W$20,MOD(((8-1)*$N$9+7)-1,10)+1,INT((((8-1)*$N$9+7)-1)/10)+1))))))</f>
        <v/>
      </c>
      <c r="K18" s="539">
        <f>IF($D$9="Flat Oval",IF(OR($N$11="",ISTEXT($N$9),ISTEXT($N$10)),"",IF(8&lt;=$N$10,IF(8&gt;$N$9,"",IF(((8-1)*$N$9+8)&gt;80,"",IF(INDEX($P$11:$W$20,MOD(((8-1)*$N$9+8)-1,10)+1,INT((((8-1)*$N$9+8)-1)/10)+1)="","",INDEX($P$11:$W$20,MOD(((8-1)*$N$9+8)-1,10)+1,INT((((8-1)*$N$9+8)-1)/10)+1)))),IF(AND(8=$N$10+1,8&lt;=$O$9),IF(($N$9*$N$10+8)&gt;80,"",IF(INDEX($P$11:$W$20,MOD(($N$9*$N$10+8)-1,10)+1,INT((($N$9*$N$10+8)-1)/10)+1)="","",INDEX($P$11:$W$20,MOD(($N$9*$N$10+8)-1,10)+1,INT((($N$9*$N$10+8)-1)/10)+1))),""))),IF($N$11="","",IF(OR(ISTEXT($N$9),ISTEXT($N$10),ISTEXT($N$11)),"",IF(OR(8&gt;$N$9,8&gt;$N$10,((8-1)*$N$9+8)&gt;$N$11),"",IF(INDEX($P$11:$W$20,MOD(((8-1)*$N$9+8)-1,10)+1,INT((((8-1)*$N$9+8)-1)/10)+1)="","",INDEX($P$11:$W$20,MOD(((8-1)*$N$9+8)-1,10)+1,INT((((8-1)*$N$9+8)-1)/10)+1))))))</f>
        <v/>
      </c>
      <c r="L18" s="539">
        <f>IF($D$9="Flat Oval",IF(OR($N$11="",ISTEXT($N$9),ISTEXT($N$10)),"",IF(8&lt;=$N$10,IF(9&gt;$N$9,"",IF(((8-1)*$N$9+9)&gt;80,"",IF(INDEX($P$11:$W$20,MOD(((8-1)*$N$9+9)-1,10)+1,INT((((8-1)*$N$9+9)-1)/10)+1)="","",INDEX($P$11:$W$20,MOD(((8-1)*$N$9+9)-1,10)+1,INT((((8-1)*$N$9+9)-1)/10)+1)))),IF(AND(8=$N$10+1,9&lt;=$O$9),IF(($N$9*$N$10+9)&gt;80,"",IF(INDEX($P$11:$W$20,MOD(($N$9*$N$10+9)-1,10)+1,INT((($N$9*$N$10+9)-1)/10)+1)="","",INDEX($P$11:$W$20,MOD(($N$9*$N$10+9)-1,10)+1,INT((($N$9*$N$10+9)-1)/10)+1))),""))),IF($N$11="","",IF(OR(ISTEXT($N$9),ISTEXT($N$10),ISTEXT($N$11)),"",IF(OR(9&gt;$N$9,8&gt;$N$10,((8-1)*$N$9+9)&gt;$N$11),"",IF(INDEX($P$11:$W$20,MOD(((8-1)*$N$9+9)-1,10)+1,INT((((8-1)*$N$9+9)-1)/10)+1)="","",INDEX($P$11:$W$20,MOD(((8-1)*$N$9+9)-1,10)+1,INT((((8-1)*$N$9+9)-1)/10)+1))))))</f>
        <v/>
      </c>
      <c r="M18" s="539">
        <f>IF($D$9="Flat Oval",IF(OR($N$11="",ISTEXT($N$9),ISTEXT($N$10)),"",IF(8&lt;=$N$10,IF(10&gt;$N$9,"",IF(((8-1)*$N$9+10)&gt;80,"",IF(INDEX($P$11:$W$20,MOD(((8-1)*$N$9+10)-1,10)+1,INT((((8-1)*$N$9+10)-1)/10)+1)="","",INDEX($P$11:$W$20,MOD(((8-1)*$N$9+10)-1,10)+1,INT((((8-1)*$N$9+10)-1)/10)+1)))),IF(AND(8=$N$10+1,10&lt;=$O$9),IF(($N$9*$N$10+10)&gt;80,"",IF(INDEX($P$11:$W$20,MOD(($N$9*$N$10+10)-1,10)+1,INT((($N$9*$N$10+10)-1)/10)+1)="","",INDEX($P$11:$W$20,MOD(($N$9*$N$10+10)-1,10)+1,INT((($N$9*$N$10+10)-1)/10)+1))),""))),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IF($D$24="Flat Oval",IF(OR($G$24="",$I$24=""),"",$G$24&amp;""" x "&amp;$I$24&amp;""" oval"),IF($G$24="","",IF($D$24="Round",$G$24&amp;""" dia",$G$24&amp;""" x "&amp;$I$24&amp;"""")))</f>
        <v/>
      </c>
      <c r="G22" s="173" t="n"/>
      <c r="H22" s="525">
        <f>IF($D$24="Flat Oval",IF(OR($G$24="",$I$24=""),"",IF(OR(ISTEXT($G$24),ISTEXT($I$24)),"",ROUND(((($G$24-2*N($K$24))-($I$24-2*N($K$24)))*($I$24-2*N($K$24))+PI()*(($I$24-2*N($K$24))/2)^2)/144,3))),IF(OR($D$24="",$G$24=""),"",IF($D$24="Round",IF(ISTEXT($G$24),"",ROUND(PI()*(($G$24-2*N($K$24))/2)^2/144,3)),IF($I$24="","",IF(OR(ISTEXT($G$24),ISTEXT($I$24)),"",ROUND(($G$24-2*N($K$24))*($I$24-2*N($K$24))/144,3))))))</f>
        <v/>
      </c>
      <c r="I22" s="189" t="n"/>
      <c r="J22" s="189" t="n"/>
      <c r="K22" s="189">
        <f>IF(N(J22)*N(H22)=0,"",ROUND(N(J22)*N(H22),0))</f>
        <v/>
      </c>
      <c r="L22" s="189">
        <f>IF($D$24="Flat Oval",IF(OR($O$25="",$O$26="",N($O$27)+N($O$28)=0),"",ROUND(($O$25*$O$27+$O$26*$O$28)/($O$27+$O$28),0)),IF(COUNT(D26:M33)=0,"",ROUND(AVERAGE(D26:M33),0)))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IF($D$24="Flat Oval",IF($N$26="","",$N$24&amp;"x"&amp;$N$25&amp;"+"&amp;$O$24&amp;" ends"),IF($N$24="","",IF($D$24="Round",$N$24&amp;" x 2 axes",IF($N$25="","",$N$24&amp;" x "&amp;$N$25))))</f>
        <v/>
      </c>
      <c r="N24" s="534">
        <f>IF($D$24="Flat Oval",IF(OR($G$24="",$I$24=""),"",IF(OR(ISTEXT($G$24),ISTEXT($I$24)),"",IF($G$24-$I$24&lt;12,2,MIN(10,MAX(3,ROUNDUP(($G$24-$I$24)/6,0)))))),IF(OR($D$24="",$G$24=""),"",IF($D$24="Round",IF(ISTEXT($G$24),"",IF($G$24&lt;=9,6,IF($G$24&lt;=12,8,10))),IF(ISTEXT($G$24),"",IF($G$24&lt;12,2,MIN(10,MAX(3,ROUNDUP($G$24/6,0))))))))</f>
        <v/>
      </c>
      <c r="O24">
        <f>IF(AND($D$24="Flat Oval",NOT(OR($G$24="",$I$24="")),NOT(OR(ISTEXT($G$24),ISTEXT($I$24)))),IF($I$24&lt;=9,6,IF($I$24&lt;=12,8,10)),"")</f>
        <v/>
      </c>
      <c r="P24" s="473" t="inlineStr">
        <is>
          <t>Quick entry – type readings in order (row by row of the grid), down this column then the next:</t>
        </is>
      </c>
    </row>
    <row r="25" ht="13.35" customHeight="1" s="162">
      <c r="B25" s="535" t="inlineStr">
        <is>
          <t>Depth↓ Pos→ (in)</t>
        </is>
      </c>
      <c r="C25" s="414" t="n"/>
      <c r="D25" s="535">
        <f>IF($D$24="Flat Oval",IF(OR($N$24="",ISTEXT($N$24),1&gt;$N$24),"",ROUND((1-0.5)*($G$24-$I$24)/$N$24,1)),IF(ISTEXT($N$24),"",IF(OR($D$24="",$G$24="",1&gt;$N$24),"",IF($D$24="Round",IF(ISTEXT($G$24),"",ROUND(IF(1&lt;=$N$24/2,$G$24/2*(1-SQRT(($N$24-2*1+1)/$N$24)),$G$24-$G$24/2*(1-SQRT(($N$24-2*($N$24-1+1)+1)/$N$24))),1)),IF(ISTEXT($G$24),"",ROUND((1-0.5)*$G$24/$N$24,1))))))</f>
        <v/>
      </c>
      <c r="E25" s="535">
        <f>IF($D$24="Flat Oval",IF(OR($N$24="",ISTEXT($N$24),2&gt;$N$24),"",ROUND((2-0.5)*($G$24-$I$24)/$N$24,1)),IF(ISTEXT($N$24),"",IF(OR($D$24="",$G$24="",2&gt;$N$24),"",IF($D$24="Round",IF(ISTEXT($G$24),"",ROUND(IF(2&lt;=$N$24/2,$G$24/2*(1-SQRT(($N$24-2*2+1)/$N$24)),$G$24-$G$24/2*(1-SQRT(($N$24-2*($N$24-2+1)+1)/$N$24))),1)),IF(ISTEXT($G$24),"",ROUND((2-0.5)*$G$24/$N$24,1))))))</f>
        <v/>
      </c>
      <c r="F25" s="535">
        <f>IF($D$24="Flat Oval",IF(OR($N$24="",ISTEXT($N$24),3&gt;$N$24),"",ROUND((3-0.5)*($G$24-$I$24)/$N$24,1)),IF(ISTEXT($N$24),"",IF(OR($D$24="",$G$24="",3&gt;$N$24),"",IF($D$24="Round",IF(ISTEXT($G$24),"",ROUND(IF(3&lt;=$N$24/2,$G$24/2*(1-SQRT(($N$24-2*3+1)/$N$24)),$G$24-$G$24/2*(1-SQRT(($N$24-2*($N$24-3+1)+1)/$N$24))),1)),IF(ISTEXT($G$24),"",ROUND((3-0.5)*$G$24/$N$24,1))))))</f>
        <v/>
      </c>
      <c r="G25" s="535">
        <f>IF($D$24="Flat Oval",IF(OR($N$24="",ISTEXT($N$24),4&gt;$N$24),"",ROUND((4-0.5)*($G$24-$I$24)/$N$24,1)),IF(ISTEXT($N$24),"",IF(OR($D$24="",$G$24="",4&gt;$N$24),"",IF($D$24="Round",IF(ISTEXT($G$24),"",ROUND(IF(4&lt;=$N$24/2,$G$24/2*(1-SQRT(($N$24-2*4+1)/$N$24)),$G$24-$G$24/2*(1-SQRT(($N$24-2*($N$24-4+1)+1)/$N$24))),1)),IF(ISTEXT($G$24),"",ROUND((4-0.5)*$G$24/$N$24,1))))))</f>
        <v/>
      </c>
      <c r="H25" s="535">
        <f>IF($D$24="Flat Oval",IF(OR($N$24="",ISTEXT($N$24),5&gt;$N$24),"",ROUND((5-0.5)*($G$24-$I$24)/$N$24,1)),IF(ISTEXT($N$24),"",IF(OR($D$24="",$G$24="",5&gt;$N$24),"",IF($D$24="Round",IF(ISTEXT($G$24),"",ROUND(IF(5&lt;=$N$24/2,$G$24/2*(1-SQRT(($N$24-2*5+1)/$N$24)),$G$24-$G$24/2*(1-SQRT(($N$24-2*($N$24-5+1)+1)/$N$24))),1)),IF(ISTEXT($G$24),"",ROUND((5-0.5)*$G$24/$N$24,1))))))</f>
        <v/>
      </c>
      <c r="I25" s="535">
        <f>IF($D$24="Flat Oval",IF(OR($N$24="",ISTEXT($N$24),6&gt;$N$24),"",ROUND((6-0.5)*($G$24-$I$24)/$N$24,1)),IF(ISTEXT($N$24),"",IF(OR($D$24="",$G$24="",6&gt;$N$24),"",IF($D$24="Round",IF(ISTEXT($G$24),"",ROUND(IF(6&lt;=$N$24/2,$G$24/2*(1-SQRT(($N$24-2*6+1)/$N$24)),$G$24-$G$24/2*(1-SQRT(($N$24-2*($N$24-6+1)+1)/$N$24))),1)),IF(ISTEXT($G$24),"",ROUND((6-0.5)*$G$24/$N$24,1))))))</f>
        <v/>
      </c>
      <c r="J25" s="535">
        <f>IF($D$24="Flat Oval",IF(OR($N$24="",ISTEXT($N$24),7&gt;$N$24),"",ROUND((7-0.5)*($G$24-$I$24)/$N$24,1)),IF(ISTEXT($N$24),"",IF(OR($D$24="",$G$24="",7&gt;$N$24),"",IF($D$24="Round",IF(ISTEXT($G$24),"",ROUND(IF(7&lt;=$N$24/2,$G$24/2*(1-SQRT(($N$24-2*7+1)/$N$24)),$G$24-$G$24/2*(1-SQRT(($N$24-2*($N$24-7+1)+1)/$N$24))),1)),IF(ISTEXT($G$24),"",ROUND((7-0.5)*$G$24/$N$24,1))))))</f>
        <v/>
      </c>
      <c r="K25" s="535">
        <f>IF($D$24="Flat Oval",IF(OR($N$24="",ISTEXT($N$24),8&gt;$N$24),"",ROUND((8-0.5)*($G$24-$I$24)/$N$24,1)),IF(ISTEXT($N$24),"",IF(OR($D$24="",$G$24="",8&gt;$N$24),"",IF($D$24="Round",IF(ISTEXT($G$24),"",ROUND(IF(8&lt;=$N$24/2,$G$24/2*(1-SQRT(($N$24-2*8+1)/$N$24)),$G$24-$G$24/2*(1-SQRT(($N$24-2*($N$24-8+1)+1)/$N$24))),1)),IF(ISTEXT($G$24),"",ROUND((8-0.5)*$G$24/$N$24,1))))))</f>
        <v/>
      </c>
      <c r="L25" s="535">
        <f>IF($D$24="Flat Oval",IF(OR($N$24="",ISTEXT($N$24),9&gt;$N$24),"",ROUND((9-0.5)*($G$24-$I$24)/$N$24,1)),IF(ISTEXT($N$24),"",IF(OR($D$24="",$G$24="",9&gt;$N$24),"",IF($D$24="Round",IF(ISTEXT($G$24),"",ROUND(IF(9&lt;=$N$24/2,$G$24/2*(1-SQRT(($N$24-2*9+1)/$N$24)),$G$24-$G$24/2*(1-SQRT(($N$24-2*($N$24-9+1)+1)/$N$24))),1)),IF(ISTEXT($G$24),"",ROUND((9-0.5)*$G$24/$N$24,1))))))</f>
        <v/>
      </c>
      <c r="M25" s="535">
        <f>IF($D$24="Flat Oval",IF(OR($N$24="",ISTEXT($N$24),10&gt;$N$24),"",ROUND((10-0.5)*($G$24-$I$24)/$N$24,1)),IF(ISTEXT($N$24),"",IF(OR($D$24="",$G$24="",10&gt;$N$24),"",IF($D$24="Round",IF(ISTEXT($G$24),"",ROUND(IF(10&lt;=$N$24/2,$G$24/2*(1-SQRT(($N$24-2*10+1)/$N$24)),$G$24-$G$24/2*(1-SQRT(($N$24-2*($N$24-10+1)+1)/$N$24))),1)),IF(ISTEXT($G$24),"",ROUND((10-0.5)*$G$24/$N$24,1))))))</f>
        <v/>
      </c>
      <c r="N25" s="534">
        <f>IF($D$24="Flat Oval",IF(OR($G$24="",$I$24=""),"",IF(OR(ISTEXT($G$24),ISTEXT($I$24)),"",IF($I$24&lt;12,2,MIN(7,MAX(3,ROUNDUP($I$24/6,0)))))),IF(OR($D$24="",$G$24=""),"",IF($D$24="Round",2,IF($I$24="","",IF(ISTEXT($I$24),"",IF($I$24&lt;12,2,MIN(8,MAX(3,ROUNDUP($I$24/6,0)))))))))</f>
        <v/>
      </c>
      <c r="O25">
        <f>IF(OR(NOT($D$24="Flat Oval"),N($N$26)=0),"",IF(COUNT(D26:INDEX(M26:M33,$N$25))=0,"",AVERAGE(D26:INDEX(M26:M33,$N$25))))</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IF($D$24="Flat Oval",IF(OR($N$25="",ISTEXT($N$25)),"",IF(1&lt;=$N$25,ROUND((1-0.5)*$I$24/$N$25,1),IF(1=$N$25+1,"Ends",""))),IF(OR($D$24="",$G$24=""),"",IF($D$24="Round",IF(1=1,"Axis 1 (0°)",IF(1=2,"Axis 2 (90°)","")),IF(ISTEXT($N$25),"",IF(1&gt;$N$25,"",IF(ISTEXT($I$24),"",ROUND((1-0.5)*$I$24/$N$25,1)))))))</f>
        <v/>
      </c>
      <c r="C26" s="538" t="n"/>
      <c r="D26" s="539">
        <f>IF($D$24="Flat Oval",IF(OR($N$26="",ISTEXT($N$24),ISTEXT($N$25)),"",IF(1&lt;=$N$25,IF(1&gt;$N$24,"",IF(((1-1)*$N$24+1)&gt;80,"",IF(INDEX($P$26:$W$35,MOD(((1-1)*$N$24+1)-1,10)+1,INT((((1-1)*$N$24+1)-1)/10)+1)="","",INDEX($P$26:$W$35,MOD(((1-1)*$N$24+1)-1,10)+1,INT((((1-1)*$N$24+1)-1)/10)+1)))),IF(AND(1=$N$25+1,1&lt;=$O$24),IF(($N$24*$N$25+1)&gt;80,"",IF(INDEX($P$26:$W$35,MOD(($N$24*$N$25+1)-1,10)+1,INT((($N$24*$N$25+1)-1)/10)+1)="","",INDEX($P$26:$W$35,MOD(($N$24*$N$25+1)-1,10)+1,INT((($N$24*$N$25+1)-1)/10)+1))),""))),IF($N$26="","",IF(OR(ISTEXT($N$24),ISTEXT($N$25),ISTEXT($N$26)),"",IF(OR(1&gt;$N$24,1&gt;$N$25,((1-1)*$N$24+1)&gt;$N$26),"",IF(INDEX($P$26:$W$35,MOD(((1-1)*$N$24+1)-1,10)+1,INT((((1-1)*$N$24+1)-1)/10)+1)="","",INDEX($P$26:$W$35,MOD(((1-1)*$N$24+1)-1,10)+1,INT((((1-1)*$N$24+1)-1)/10)+1))))))</f>
        <v/>
      </c>
      <c r="E26" s="539">
        <f>IF($D$24="Flat Oval",IF(OR($N$26="",ISTEXT($N$24),ISTEXT($N$25)),"",IF(1&lt;=$N$25,IF(2&gt;$N$24,"",IF(((1-1)*$N$24+2)&gt;80,"",IF(INDEX($P$26:$W$35,MOD(((1-1)*$N$24+2)-1,10)+1,INT((((1-1)*$N$24+2)-1)/10)+1)="","",INDEX($P$26:$W$35,MOD(((1-1)*$N$24+2)-1,10)+1,INT((((1-1)*$N$24+2)-1)/10)+1)))),IF(AND(1=$N$25+1,2&lt;=$O$24),IF(($N$24*$N$25+2)&gt;80,"",IF(INDEX($P$26:$W$35,MOD(($N$24*$N$25+2)-1,10)+1,INT((($N$24*$N$25+2)-1)/10)+1)="","",INDEX($P$26:$W$35,MOD(($N$24*$N$25+2)-1,10)+1,INT((($N$24*$N$25+2)-1)/10)+1))),""))),IF($N$26="","",IF(OR(ISTEXT($N$24),ISTEXT($N$25),ISTEXT($N$26)),"",IF(OR(2&gt;$N$24,1&gt;$N$25,((1-1)*$N$24+2)&gt;$N$26),"",IF(INDEX($P$26:$W$35,MOD(((1-1)*$N$24+2)-1,10)+1,INT((((1-1)*$N$24+2)-1)/10)+1)="","",INDEX($P$26:$W$35,MOD(((1-1)*$N$24+2)-1,10)+1,INT((((1-1)*$N$24+2)-1)/10)+1))))))</f>
        <v/>
      </c>
      <c r="F26" s="539">
        <f>IF($D$24="Flat Oval",IF(OR($N$26="",ISTEXT($N$24),ISTEXT($N$25)),"",IF(1&lt;=$N$25,IF(3&gt;$N$24,"",IF(((1-1)*$N$24+3)&gt;80,"",IF(INDEX($P$26:$W$35,MOD(((1-1)*$N$24+3)-1,10)+1,INT((((1-1)*$N$24+3)-1)/10)+1)="","",INDEX($P$26:$W$35,MOD(((1-1)*$N$24+3)-1,10)+1,INT((((1-1)*$N$24+3)-1)/10)+1)))),IF(AND(1=$N$25+1,3&lt;=$O$24),IF(($N$24*$N$25+3)&gt;80,"",IF(INDEX($P$26:$W$35,MOD(($N$24*$N$25+3)-1,10)+1,INT((($N$24*$N$25+3)-1)/10)+1)="","",INDEX($P$26:$W$35,MOD(($N$24*$N$25+3)-1,10)+1,INT((($N$24*$N$25+3)-1)/10)+1))),""))),IF($N$26="","",IF(OR(ISTEXT($N$24),ISTEXT($N$25),ISTEXT($N$26)),"",IF(OR(3&gt;$N$24,1&gt;$N$25,((1-1)*$N$24+3)&gt;$N$26),"",IF(INDEX($P$26:$W$35,MOD(((1-1)*$N$24+3)-1,10)+1,INT((((1-1)*$N$24+3)-1)/10)+1)="","",INDEX($P$26:$W$35,MOD(((1-1)*$N$24+3)-1,10)+1,INT((((1-1)*$N$24+3)-1)/10)+1))))))</f>
        <v/>
      </c>
      <c r="G26" s="539">
        <f>IF($D$24="Flat Oval",IF(OR($N$26="",ISTEXT($N$24),ISTEXT($N$25)),"",IF(1&lt;=$N$25,IF(4&gt;$N$24,"",IF(((1-1)*$N$24+4)&gt;80,"",IF(INDEX($P$26:$W$35,MOD(((1-1)*$N$24+4)-1,10)+1,INT((((1-1)*$N$24+4)-1)/10)+1)="","",INDEX($P$26:$W$35,MOD(((1-1)*$N$24+4)-1,10)+1,INT((((1-1)*$N$24+4)-1)/10)+1)))),IF(AND(1=$N$25+1,4&lt;=$O$24),IF(($N$24*$N$25+4)&gt;80,"",IF(INDEX($P$26:$W$35,MOD(($N$24*$N$25+4)-1,10)+1,INT((($N$24*$N$25+4)-1)/10)+1)="","",INDEX($P$26:$W$35,MOD(($N$24*$N$25+4)-1,10)+1,INT((($N$24*$N$25+4)-1)/10)+1))),""))),IF($N$26="","",IF(OR(ISTEXT($N$24),ISTEXT($N$25),ISTEXT($N$26)),"",IF(OR(4&gt;$N$24,1&gt;$N$25,((1-1)*$N$24+4)&gt;$N$26),"",IF(INDEX($P$26:$W$35,MOD(((1-1)*$N$24+4)-1,10)+1,INT((((1-1)*$N$24+4)-1)/10)+1)="","",INDEX($P$26:$W$35,MOD(((1-1)*$N$24+4)-1,10)+1,INT((((1-1)*$N$24+4)-1)/10)+1))))))</f>
        <v/>
      </c>
      <c r="H26" s="539">
        <f>IF($D$24="Flat Oval",IF(OR($N$26="",ISTEXT($N$24),ISTEXT($N$25)),"",IF(1&lt;=$N$25,IF(5&gt;$N$24,"",IF(((1-1)*$N$24+5)&gt;80,"",IF(INDEX($P$26:$W$35,MOD(((1-1)*$N$24+5)-1,10)+1,INT((((1-1)*$N$24+5)-1)/10)+1)="","",INDEX($P$26:$W$35,MOD(((1-1)*$N$24+5)-1,10)+1,INT((((1-1)*$N$24+5)-1)/10)+1)))),IF(AND(1=$N$25+1,5&lt;=$O$24),IF(($N$24*$N$25+5)&gt;80,"",IF(INDEX($P$26:$W$35,MOD(($N$24*$N$25+5)-1,10)+1,INT((($N$24*$N$25+5)-1)/10)+1)="","",INDEX($P$26:$W$35,MOD(($N$24*$N$25+5)-1,10)+1,INT((($N$24*$N$25+5)-1)/10)+1))),""))),IF($N$26="","",IF(OR(ISTEXT($N$24),ISTEXT($N$25),ISTEXT($N$26)),"",IF(OR(5&gt;$N$24,1&gt;$N$25,((1-1)*$N$24+5)&gt;$N$26),"",IF(INDEX($P$26:$W$35,MOD(((1-1)*$N$24+5)-1,10)+1,INT((((1-1)*$N$24+5)-1)/10)+1)="","",INDEX($P$26:$W$35,MOD(((1-1)*$N$24+5)-1,10)+1,INT((((1-1)*$N$24+5)-1)/10)+1))))))</f>
        <v/>
      </c>
      <c r="I26" s="539">
        <f>IF($D$24="Flat Oval",IF(OR($N$26="",ISTEXT($N$24),ISTEXT($N$25)),"",IF(1&lt;=$N$25,IF(6&gt;$N$24,"",IF(((1-1)*$N$24+6)&gt;80,"",IF(INDEX($P$26:$W$35,MOD(((1-1)*$N$24+6)-1,10)+1,INT((((1-1)*$N$24+6)-1)/10)+1)="","",INDEX($P$26:$W$35,MOD(((1-1)*$N$24+6)-1,10)+1,INT((((1-1)*$N$24+6)-1)/10)+1)))),IF(AND(1=$N$25+1,6&lt;=$O$24),IF(($N$24*$N$25+6)&gt;80,"",IF(INDEX($P$26:$W$35,MOD(($N$24*$N$25+6)-1,10)+1,INT((($N$24*$N$25+6)-1)/10)+1)="","",INDEX($P$26:$W$35,MOD(($N$24*$N$25+6)-1,10)+1,INT((($N$24*$N$25+6)-1)/10)+1))),""))),IF($N$26="","",IF(OR(ISTEXT($N$24),ISTEXT($N$25),ISTEXT($N$26)),"",IF(OR(6&gt;$N$24,1&gt;$N$25,((1-1)*$N$24+6)&gt;$N$26),"",IF(INDEX($P$26:$W$35,MOD(((1-1)*$N$24+6)-1,10)+1,INT((((1-1)*$N$24+6)-1)/10)+1)="","",INDEX($P$26:$W$35,MOD(((1-1)*$N$24+6)-1,10)+1,INT((((1-1)*$N$24+6)-1)/10)+1))))))</f>
        <v/>
      </c>
      <c r="J26" s="539">
        <f>IF($D$24="Flat Oval",IF(OR($N$26="",ISTEXT($N$24),ISTEXT($N$25)),"",IF(1&lt;=$N$25,IF(7&gt;$N$24,"",IF(((1-1)*$N$24+7)&gt;80,"",IF(INDEX($P$26:$W$35,MOD(((1-1)*$N$24+7)-1,10)+1,INT((((1-1)*$N$24+7)-1)/10)+1)="","",INDEX($P$26:$W$35,MOD(((1-1)*$N$24+7)-1,10)+1,INT((((1-1)*$N$24+7)-1)/10)+1)))),IF(AND(1=$N$25+1,7&lt;=$O$24),IF(($N$24*$N$25+7)&gt;80,"",IF(INDEX($P$26:$W$35,MOD(($N$24*$N$25+7)-1,10)+1,INT((($N$24*$N$25+7)-1)/10)+1)="","",INDEX($P$26:$W$35,MOD(($N$24*$N$25+7)-1,10)+1,INT((($N$24*$N$25+7)-1)/10)+1))),""))),IF($N$26="","",IF(OR(ISTEXT($N$24),ISTEXT($N$25),ISTEXT($N$26)),"",IF(OR(7&gt;$N$24,1&gt;$N$25,((1-1)*$N$24+7)&gt;$N$26),"",IF(INDEX($P$26:$W$35,MOD(((1-1)*$N$24+7)-1,10)+1,INT((((1-1)*$N$24+7)-1)/10)+1)="","",INDEX($P$26:$W$35,MOD(((1-1)*$N$24+7)-1,10)+1,INT((((1-1)*$N$24+7)-1)/10)+1))))))</f>
        <v/>
      </c>
      <c r="K26" s="539">
        <f>IF($D$24="Flat Oval",IF(OR($N$26="",ISTEXT($N$24),ISTEXT($N$25)),"",IF(1&lt;=$N$25,IF(8&gt;$N$24,"",IF(((1-1)*$N$24+8)&gt;80,"",IF(INDEX($P$26:$W$35,MOD(((1-1)*$N$24+8)-1,10)+1,INT((((1-1)*$N$24+8)-1)/10)+1)="","",INDEX($P$26:$W$35,MOD(((1-1)*$N$24+8)-1,10)+1,INT((((1-1)*$N$24+8)-1)/10)+1)))),IF(AND(1=$N$25+1,8&lt;=$O$24),IF(($N$24*$N$25+8)&gt;80,"",IF(INDEX($P$26:$W$35,MOD(($N$24*$N$25+8)-1,10)+1,INT((($N$24*$N$25+8)-1)/10)+1)="","",INDEX($P$26:$W$35,MOD(($N$24*$N$25+8)-1,10)+1,INT((($N$24*$N$25+8)-1)/10)+1))),""))),IF($N$26="","",IF(OR(ISTEXT($N$24),ISTEXT($N$25),ISTEXT($N$26)),"",IF(OR(8&gt;$N$24,1&gt;$N$25,((1-1)*$N$24+8)&gt;$N$26),"",IF(INDEX($P$26:$W$35,MOD(((1-1)*$N$24+8)-1,10)+1,INT((((1-1)*$N$24+8)-1)/10)+1)="","",INDEX($P$26:$W$35,MOD(((1-1)*$N$24+8)-1,10)+1,INT((((1-1)*$N$24+8)-1)/10)+1))))))</f>
        <v/>
      </c>
      <c r="L26" s="539">
        <f>IF($D$24="Flat Oval",IF(OR($N$26="",ISTEXT($N$24),ISTEXT($N$25)),"",IF(1&lt;=$N$25,IF(9&gt;$N$24,"",IF(((1-1)*$N$24+9)&gt;80,"",IF(INDEX($P$26:$W$35,MOD(((1-1)*$N$24+9)-1,10)+1,INT((((1-1)*$N$24+9)-1)/10)+1)="","",INDEX($P$26:$W$35,MOD(((1-1)*$N$24+9)-1,10)+1,INT((((1-1)*$N$24+9)-1)/10)+1)))),IF(AND(1=$N$25+1,9&lt;=$O$24),IF(($N$24*$N$25+9)&gt;80,"",IF(INDEX($P$26:$W$35,MOD(($N$24*$N$25+9)-1,10)+1,INT((($N$24*$N$25+9)-1)/10)+1)="","",INDEX($P$26:$W$35,MOD(($N$24*$N$25+9)-1,10)+1,INT((($N$24*$N$25+9)-1)/10)+1))),""))),IF($N$26="","",IF(OR(ISTEXT($N$24),ISTEXT($N$25),ISTEXT($N$26)),"",IF(OR(9&gt;$N$24,1&gt;$N$25,((1-1)*$N$24+9)&gt;$N$26),"",IF(INDEX($P$26:$W$35,MOD(((1-1)*$N$24+9)-1,10)+1,INT((((1-1)*$N$24+9)-1)/10)+1)="","",INDEX($P$26:$W$35,MOD(((1-1)*$N$24+9)-1,10)+1,INT((((1-1)*$N$24+9)-1)/10)+1))))))</f>
        <v/>
      </c>
      <c r="M26" s="539">
        <f>IF($D$24="Flat Oval",IF(OR($N$26="",ISTEXT($N$24),ISTEXT($N$25)),"",IF(1&lt;=$N$25,IF(10&gt;$N$24,"",IF(((1-1)*$N$24+10)&gt;80,"",IF(INDEX($P$26:$W$35,MOD(((1-1)*$N$24+10)-1,10)+1,INT((((1-1)*$N$24+10)-1)/10)+1)="","",INDEX($P$26:$W$35,MOD(((1-1)*$N$24+10)-1,10)+1,INT((((1-1)*$N$24+10)-1)/10)+1)))),IF(AND(1=$N$25+1,10&lt;=$O$24),IF(($N$24*$N$25+10)&gt;80,"",IF(INDEX($P$26:$W$35,MOD(($N$24*$N$25+10)-1,10)+1,INT((($N$24*$N$25+10)-1)/10)+1)="","",INDEX($P$26:$W$35,MOD(($N$24*$N$25+10)-1,10)+1,INT((($N$24*$N$25+10)-1)/10)+1))),""))),IF($N$26="","",IF(OR(ISTEXT($N$24),ISTEXT($N$25),ISTEXT($N$26)),"",IF(OR(10&gt;$N$24,1&gt;$N$25,((1-1)*$N$24+10)&gt;$N$26),"",IF(INDEX($P$26:$W$35,MOD(((1-1)*$N$24+10)-1,10)+1,INT((((1-1)*$N$24+10)-1)/10)+1)="","",INDEX($P$26:$W$35,MOD(((1-1)*$N$24+10)-1,10)+1,INT((((1-1)*$N$24+10)-1)/10)+1))))))</f>
        <v/>
      </c>
      <c r="N26" s="534">
        <f>IF($D$24="Flat Oval",IF(OR($N$24="",$N$25="",$O$24=""),"",$N$24*$N$25+$O$24),IF(OR(N24="",N25=""),"",IF(OR(ISTEXT(N24),ISTEXT(N25)),"",N24*N25)))</f>
        <v/>
      </c>
      <c r="O26">
        <f>IF(OR(NOT($D$24="Flat Oval"),N($N$26)=0),"",IF(COUNT(INDEX(D26:D33,$N$25+1):INDEX(M26:M33,$N$25+1))=0,"",AVERAGE(INDEX(D26:D33,$N$25+1):INDEX(M26:M33,$N$25+1))))</f>
        <v/>
      </c>
      <c r="P26" s="540" t="n"/>
      <c r="Q26" s="540" t="n"/>
      <c r="R26" s="540" t="n"/>
      <c r="S26" s="540" t="n"/>
      <c r="T26" s="540" t="n"/>
      <c r="U26" s="540" t="n"/>
      <c r="V26" s="540" t="n"/>
      <c r="W26" s="540" t="n"/>
    </row>
    <row r="27" ht="13.35" customHeight="1" s="162">
      <c r="B27" s="537">
        <f>IF($D$24="Flat Oval",IF(OR($N$25="",ISTEXT($N$25)),"",IF(2&lt;=$N$25,ROUND((2-0.5)*$I$24/$N$25,1),IF(2=$N$25+1,"Ends",""))),IF(OR($D$24="",$G$24=""),"",IF($D$24="Round",IF(2=1,"Axis 1 (0°)",IF(2=2,"Axis 2 (90°)","")),IF(ISTEXT($N$25),"",IF(2&gt;$N$25,"",IF(ISTEXT($I$24),"",ROUND((2-0.5)*$I$24/$N$25,1)))))))</f>
        <v/>
      </c>
      <c r="C27" s="538" t="n"/>
      <c r="D27" s="539">
        <f>IF($D$24="Flat Oval",IF(OR($N$26="",ISTEXT($N$24),ISTEXT($N$25)),"",IF(2&lt;=$N$25,IF(1&gt;$N$24,"",IF(((2-1)*$N$24+1)&gt;80,"",IF(INDEX($P$26:$W$35,MOD(((2-1)*$N$24+1)-1,10)+1,INT((((2-1)*$N$24+1)-1)/10)+1)="","",INDEX($P$26:$W$35,MOD(((2-1)*$N$24+1)-1,10)+1,INT((((2-1)*$N$24+1)-1)/10)+1)))),IF(AND(2=$N$25+1,1&lt;=$O$24),IF(($N$24*$N$25+1)&gt;80,"",IF(INDEX($P$26:$W$35,MOD(($N$24*$N$25+1)-1,10)+1,INT((($N$24*$N$25+1)-1)/10)+1)="","",INDEX($P$26:$W$35,MOD(($N$24*$N$25+1)-1,10)+1,INT((($N$24*$N$25+1)-1)/10)+1))),""))),IF($N$26="","",IF(OR(ISTEXT($N$24),ISTEXT($N$25),ISTEXT($N$26)),"",IF(OR(1&gt;$N$24,2&gt;$N$25,((2-1)*$N$24+1)&gt;$N$26),"",IF(INDEX($P$26:$W$35,MOD(((2-1)*$N$24+1)-1,10)+1,INT((((2-1)*$N$24+1)-1)/10)+1)="","",INDEX($P$26:$W$35,MOD(((2-1)*$N$24+1)-1,10)+1,INT((((2-1)*$N$24+1)-1)/10)+1))))))</f>
        <v/>
      </c>
      <c r="E27" s="539">
        <f>IF($D$24="Flat Oval",IF(OR($N$26="",ISTEXT($N$24),ISTEXT($N$25)),"",IF(2&lt;=$N$25,IF(2&gt;$N$24,"",IF(((2-1)*$N$24+2)&gt;80,"",IF(INDEX($P$26:$W$35,MOD(((2-1)*$N$24+2)-1,10)+1,INT((((2-1)*$N$24+2)-1)/10)+1)="","",INDEX($P$26:$W$35,MOD(((2-1)*$N$24+2)-1,10)+1,INT((((2-1)*$N$24+2)-1)/10)+1)))),IF(AND(2=$N$25+1,2&lt;=$O$24),IF(($N$24*$N$25+2)&gt;80,"",IF(INDEX($P$26:$W$35,MOD(($N$24*$N$25+2)-1,10)+1,INT((($N$24*$N$25+2)-1)/10)+1)="","",INDEX($P$26:$W$35,MOD(($N$24*$N$25+2)-1,10)+1,INT((($N$24*$N$25+2)-1)/10)+1))),""))),IF($N$26="","",IF(OR(ISTEXT($N$24),ISTEXT($N$25),ISTEXT($N$26)),"",IF(OR(2&gt;$N$24,2&gt;$N$25,((2-1)*$N$24+2)&gt;$N$26),"",IF(INDEX($P$26:$W$35,MOD(((2-1)*$N$24+2)-1,10)+1,INT((((2-1)*$N$24+2)-1)/10)+1)="","",INDEX($P$26:$W$35,MOD(((2-1)*$N$24+2)-1,10)+1,INT((((2-1)*$N$24+2)-1)/10)+1))))))</f>
        <v/>
      </c>
      <c r="F27" s="539">
        <f>IF($D$24="Flat Oval",IF(OR($N$26="",ISTEXT($N$24),ISTEXT($N$25)),"",IF(2&lt;=$N$25,IF(3&gt;$N$24,"",IF(((2-1)*$N$24+3)&gt;80,"",IF(INDEX($P$26:$W$35,MOD(((2-1)*$N$24+3)-1,10)+1,INT((((2-1)*$N$24+3)-1)/10)+1)="","",INDEX($P$26:$W$35,MOD(((2-1)*$N$24+3)-1,10)+1,INT((((2-1)*$N$24+3)-1)/10)+1)))),IF(AND(2=$N$25+1,3&lt;=$O$24),IF(($N$24*$N$25+3)&gt;80,"",IF(INDEX($P$26:$W$35,MOD(($N$24*$N$25+3)-1,10)+1,INT((($N$24*$N$25+3)-1)/10)+1)="","",INDEX($P$26:$W$35,MOD(($N$24*$N$25+3)-1,10)+1,INT((($N$24*$N$25+3)-1)/10)+1))),""))),IF($N$26="","",IF(OR(ISTEXT($N$24),ISTEXT($N$25),ISTEXT($N$26)),"",IF(OR(3&gt;$N$24,2&gt;$N$25,((2-1)*$N$24+3)&gt;$N$26),"",IF(INDEX($P$26:$W$35,MOD(((2-1)*$N$24+3)-1,10)+1,INT((((2-1)*$N$24+3)-1)/10)+1)="","",INDEX($P$26:$W$35,MOD(((2-1)*$N$24+3)-1,10)+1,INT((((2-1)*$N$24+3)-1)/10)+1))))))</f>
        <v/>
      </c>
      <c r="G27" s="539">
        <f>IF($D$24="Flat Oval",IF(OR($N$26="",ISTEXT($N$24),ISTEXT($N$25)),"",IF(2&lt;=$N$25,IF(4&gt;$N$24,"",IF(((2-1)*$N$24+4)&gt;80,"",IF(INDEX($P$26:$W$35,MOD(((2-1)*$N$24+4)-1,10)+1,INT((((2-1)*$N$24+4)-1)/10)+1)="","",INDEX($P$26:$W$35,MOD(((2-1)*$N$24+4)-1,10)+1,INT((((2-1)*$N$24+4)-1)/10)+1)))),IF(AND(2=$N$25+1,4&lt;=$O$24),IF(($N$24*$N$25+4)&gt;80,"",IF(INDEX($P$26:$W$35,MOD(($N$24*$N$25+4)-1,10)+1,INT((($N$24*$N$25+4)-1)/10)+1)="","",INDEX($P$26:$W$35,MOD(($N$24*$N$25+4)-1,10)+1,INT((($N$24*$N$25+4)-1)/10)+1))),""))),IF($N$26="","",IF(OR(ISTEXT($N$24),ISTEXT($N$25),ISTEXT($N$26)),"",IF(OR(4&gt;$N$24,2&gt;$N$25,((2-1)*$N$24+4)&gt;$N$26),"",IF(INDEX($P$26:$W$35,MOD(((2-1)*$N$24+4)-1,10)+1,INT((((2-1)*$N$24+4)-1)/10)+1)="","",INDEX($P$26:$W$35,MOD(((2-1)*$N$24+4)-1,10)+1,INT((((2-1)*$N$24+4)-1)/10)+1))))))</f>
        <v/>
      </c>
      <c r="H27" s="539">
        <f>IF($D$24="Flat Oval",IF(OR($N$26="",ISTEXT($N$24),ISTEXT($N$25)),"",IF(2&lt;=$N$25,IF(5&gt;$N$24,"",IF(((2-1)*$N$24+5)&gt;80,"",IF(INDEX($P$26:$W$35,MOD(((2-1)*$N$24+5)-1,10)+1,INT((((2-1)*$N$24+5)-1)/10)+1)="","",INDEX($P$26:$W$35,MOD(((2-1)*$N$24+5)-1,10)+1,INT((((2-1)*$N$24+5)-1)/10)+1)))),IF(AND(2=$N$25+1,5&lt;=$O$24),IF(($N$24*$N$25+5)&gt;80,"",IF(INDEX($P$26:$W$35,MOD(($N$24*$N$25+5)-1,10)+1,INT((($N$24*$N$25+5)-1)/10)+1)="","",INDEX($P$26:$W$35,MOD(($N$24*$N$25+5)-1,10)+1,INT((($N$24*$N$25+5)-1)/10)+1))),""))),IF($N$26="","",IF(OR(ISTEXT($N$24),ISTEXT($N$25),ISTEXT($N$26)),"",IF(OR(5&gt;$N$24,2&gt;$N$25,((2-1)*$N$24+5)&gt;$N$26),"",IF(INDEX($P$26:$W$35,MOD(((2-1)*$N$24+5)-1,10)+1,INT((((2-1)*$N$24+5)-1)/10)+1)="","",INDEX($P$26:$W$35,MOD(((2-1)*$N$24+5)-1,10)+1,INT((((2-1)*$N$24+5)-1)/10)+1))))))</f>
        <v/>
      </c>
      <c r="I27" s="539">
        <f>IF($D$24="Flat Oval",IF(OR($N$26="",ISTEXT($N$24),ISTEXT($N$25)),"",IF(2&lt;=$N$25,IF(6&gt;$N$24,"",IF(((2-1)*$N$24+6)&gt;80,"",IF(INDEX($P$26:$W$35,MOD(((2-1)*$N$24+6)-1,10)+1,INT((((2-1)*$N$24+6)-1)/10)+1)="","",INDEX($P$26:$W$35,MOD(((2-1)*$N$24+6)-1,10)+1,INT((((2-1)*$N$24+6)-1)/10)+1)))),IF(AND(2=$N$25+1,6&lt;=$O$24),IF(($N$24*$N$25+6)&gt;80,"",IF(INDEX($P$26:$W$35,MOD(($N$24*$N$25+6)-1,10)+1,INT((($N$24*$N$25+6)-1)/10)+1)="","",INDEX($P$26:$W$35,MOD(($N$24*$N$25+6)-1,10)+1,INT((($N$24*$N$25+6)-1)/10)+1))),""))),IF($N$26="","",IF(OR(ISTEXT($N$24),ISTEXT($N$25),ISTEXT($N$26)),"",IF(OR(6&gt;$N$24,2&gt;$N$25,((2-1)*$N$24+6)&gt;$N$26),"",IF(INDEX($P$26:$W$35,MOD(((2-1)*$N$24+6)-1,10)+1,INT((((2-1)*$N$24+6)-1)/10)+1)="","",INDEX($P$26:$W$35,MOD(((2-1)*$N$24+6)-1,10)+1,INT((((2-1)*$N$24+6)-1)/10)+1))))))</f>
        <v/>
      </c>
      <c r="J27" s="539">
        <f>IF($D$24="Flat Oval",IF(OR($N$26="",ISTEXT($N$24),ISTEXT($N$25)),"",IF(2&lt;=$N$25,IF(7&gt;$N$24,"",IF(((2-1)*$N$24+7)&gt;80,"",IF(INDEX($P$26:$W$35,MOD(((2-1)*$N$24+7)-1,10)+1,INT((((2-1)*$N$24+7)-1)/10)+1)="","",INDEX($P$26:$W$35,MOD(((2-1)*$N$24+7)-1,10)+1,INT((((2-1)*$N$24+7)-1)/10)+1)))),IF(AND(2=$N$25+1,7&lt;=$O$24),IF(($N$24*$N$25+7)&gt;80,"",IF(INDEX($P$26:$W$35,MOD(($N$24*$N$25+7)-1,10)+1,INT((($N$24*$N$25+7)-1)/10)+1)="","",INDEX($P$26:$W$35,MOD(($N$24*$N$25+7)-1,10)+1,INT((($N$24*$N$25+7)-1)/10)+1))),""))),IF($N$26="","",IF(OR(ISTEXT($N$24),ISTEXT($N$25),ISTEXT($N$26)),"",IF(OR(7&gt;$N$24,2&gt;$N$25,((2-1)*$N$24+7)&gt;$N$26),"",IF(INDEX($P$26:$W$35,MOD(((2-1)*$N$24+7)-1,10)+1,INT((((2-1)*$N$24+7)-1)/10)+1)="","",INDEX($P$26:$W$35,MOD(((2-1)*$N$24+7)-1,10)+1,INT((((2-1)*$N$24+7)-1)/10)+1))))))</f>
        <v/>
      </c>
      <c r="K27" s="539">
        <f>IF($D$24="Flat Oval",IF(OR($N$26="",ISTEXT($N$24),ISTEXT($N$25)),"",IF(2&lt;=$N$25,IF(8&gt;$N$24,"",IF(((2-1)*$N$24+8)&gt;80,"",IF(INDEX($P$26:$W$35,MOD(((2-1)*$N$24+8)-1,10)+1,INT((((2-1)*$N$24+8)-1)/10)+1)="","",INDEX($P$26:$W$35,MOD(((2-1)*$N$24+8)-1,10)+1,INT((((2-1)*$N$24+8)-1)/10)+1)))),IF(AND(2=$N$25+1,8&lt;=$O$24),IF(($N$24*$N$25+8)&gt;80,"",IF(INDEX($P$26:$W$35,MOD(($N$24*$N$25+8)-1,10)+1,INT((($N$24*$N$25+8)-1)/10)+1)="","",INDEX($P$26:$W$35,MOD(($N$24*$N$25+8)-1,10)+1,INT((($N$24*$N$25+8)-1)/10)+1))),""))),IF($N$26="","",IF(OR(ISTEXT($N$24),ISTEXT($N$25),ISTEXT($N$26)),"",IF(OR(8&gt;$N$24,2&gt;$N$25,((2-1)*$N$24+8)&gt;$N$26),"",IF(INDEX($P$26:$W$35,MOD(((2-1)*$N$24+8)-1,10)+1,INT((((2-1)*$N$24+8)-1)/10)+1)="","",INDEX($P$26:$W$35,MOD(((2-1)*$N$24+8)-1,10)+1,INT((((2-1)*$N$24+8)-1)/10)+1))))))</f>
        <v/>
      </c>
      <c r="L27" s="539">
        <f>IF($D$24="Flat Oval",IF(OR($N$26="",ISTEXT($N$24),ISTEXT($N$25)),"",IF(2&lt;=$N$25,IF(9&gt;$N$24,"",IF(((2-1)*$N$24+9)&gt;80,"",IF(INDEX($P$26:$W$35,MOD(((2-1)*$N$24+9)-1,10)+1,INT((((2-1)*$N$24+9)-1)/10)+1)="","",INDEX($P$26:$W$35,MOD(((2-1)*$N$24+9)-1,10)+1,INT((((2-1)*$N$24+9)-1)/10)+1)))),IF(AND(2=$N$25+1,9&lt;=$O$24),IF(($N$24*$N$25+9)&gt;80,"",IF(INDEX($P$26:$W$35,MOD(($N$24*$N$25+9)-1,10)+1,INT((($N$24*$N$25+9)-1)/10)+1)="","",INDEX($P$26:$W$35,MOD(($N$24*$N$25+9)-1,10)+1,INT((($N$24*$N$25+9)-1)/10)+1))),""))),IF($N$26="","",IF(OR(ISTEXT($N$24),ISTEXT($N$25),ISTEXT($N$26)),"",IF(OR(9&gt;$N$24,2&gt;$N$25,((2-1)*$N$24+9)&gt;$N$26),"",IF(INDEX($P$26:$W$35,MOD(((2-1)*$N$24+9)-1,10)+1,INT((((2-1)*$N$24+9)-1)/10)+1)="","",INDEX($P$26:$W$35,MOD(((2-1)*$N$24+9)-1,10)+1,INT((((2-1)*$N$24+9)-1)/10)+1))))))</f>
        <v/>
      </c>
      <c r="M27" s="539">
        <f>IF($D$24="Flat Oval",IF(OR($N$26="",ISTEXT($N$24),ISTEXT($N$25)),"",IF(2&lt;=$N$25,IF(10&gt;$N$24,"",IF(((2-1)*$N$24+10)&gt;80,"",IF(INDEX($P$26:$W$35,MOD(((2-1)*$N$24+10)-1,10)+1,INT((((2-1)*$N$24+10)-1)/10)+1)="","",INDEX($P$26:$W$35,MOD(((2-1)*$N$24+10)-1,10)+1,INT((((2-1)*$N$24+10)-1)/10)+1)))),IF(AND(2=$N$25+1,10&lt;=$O$24),IF(($N$24*$N$25+10)&gt;80,"",IF(INDEX($P$26:$W$35,MOD(($N$24*$N$25+10)-1,10)+1,INT((($N$24*$N$25+10)-1)/10)+1)="","",INDEX($P$26:$W$35,MOD(($N$24*$N$25+10)-1,10)+1,INT((($N$24*$N$25+10)-1)/10)+1))),""))),IF($N$26="","",IF(OR(ISTEXT($N$24),ISTEXT($N$25),ISTEXT($N$26)),"",IF(OR(10&gt;$N$24,2&gt;$N$25,((2-1)*$N$24+10)&gt;$N$26),"",IF(INDEX($P$26:$W$35,MOD(((2-1)*$N$24+10)-1,10)+1,INT((((2-1)*$N$24+10)-1)/10)+1)="","",INDEX($P$26:$W$35,MOD(((2-1)*$N$24+10)-1,10)+1,INT((((2-1)*$N$24+10)-1)/10)+1))))))</f>
        <v/>
      </c>
      <c r="O27">
        <f>IF(AND($D$24="Flat Oval",NOT(OR($G$24="",$I$24="")),NOT(OR(ISTEXT($G$24),ISTEXT($I$24)))),(($G$24-2*N($K$24))-($I$24-2*N($K$24)))*($I$24-2*N($K$24))/144,"")</f>
        <v/>
      </c>
      <c r="P27" s="540" t="n"/>
      <c r="Q27" s="540" t="n"/>
      <c r="R27" s="540" t="n"/>
      <c r="S27" s="540" t="n"/>
      <c r="T27" s="540" t="n"/>
      <c r="U27" s="540" t="n"/>
      <c r="V27" s="540" t="n"/>
      <c r="W27" s="540" t="n"/>
    </row>
    <row r="28" ht="13.35" customHeight="1" s="162">
      <c r="B28" s="537">
        <f>IF($D$24="Flat Oval",IF(OR($N$25="",ISTEXT($N$25)),"",IF(3&lt;=$N$25,ROUND((3-0.5)*$I$24/$N$25,1),IF(3=$N$25+1,"Ends",""))),IF(OR($D$24="",$G$24=""),"",IF($D$24="Round",IF(3=1,"Axis 1 (0°)",IF(3=2,"Axis 2 (90°)","")),IF(ISTEXT($N$25),"",IF(3&gt;$N$25,"",IF(ISTEXT($I$24),"",ROUND((3-0.5)*$I$24/$N$25,1)))))))</f>
        <v/>
      </c>
      <c r="C28" s="538" t="n"/>
      <c r="D28" s="539">
        <f>IF($D$24="Flat Oval",IF(OR($N$26="",ISTEXT($N$24),ISTEXT($N$25)),"",IF(3&lt;=$N$25,IF(1&gt;$N$24,"",IF(((3-1)*$N$24+1)&gt;80,"",IF(INDEX($P$26:$W$35,MOD(((3-1)*$N$24+1)-1,10)+1,INT((((3-1)*$N$24+1)-1)/10)+1)="","",INDEX($P$26:$W$35,MOD(((3-1)*$N$24+1)-1,10)+1,INT((((3-1)*$N$24+1)-1)/10)+1)))),IF(AND(3=$N$25+1,1&lt;=$O$24),IF(($N$24*$N$25+1)&gt;80,"",IF(INDEX($P$26:$W$35,MOD(($N$24*$N$25+1)-1,10)+1,INT((($N$24*$N$25+1)-1)/10)+1)="","",INDEX($P$26:$W$35,MOD(($N$24*$N$25+1)-1,10)+1,INT((($N$24*$N$25+1)-1)/10)+1))),""))),IF($N$26="","",IF(OR(ISTEXT($N$24),ISTEXT($N$25),ISTEXT($N$26)),"",IF(OR(1&gt;$N$24,3&gt;$N$25,((3-1)*$N$24+1)&gt;$N$26),"",IF(INDEX($P$26:$W$35,MOD(((3-1)*$N$24+1)-1,10)+1,INT((((3-1)*$N$24+1)-1)/10)+1)="","",INDEX($P$26:$W$35,MOD(((3-1)*$N$24+1)-1,10)+1,INT((((3-1)*$N$24+1)-1)/10)+1))))))</f>
        <v/>
      </c>
      <c r="E28" s="539">
        <f>IF($D$24="Flat Oval",IF(OR($N$26="",ISTEXT($N$24),ISTEXT($N$25)),"",IF(3&lt;=$N$25,IF(2&gt;$N$24,"",IF(((3-1)*$N$24+2)&gt;80,"",IF(INDEX($P$26:$W$35,MOD(((3-1)*$N$24+2)-1,10)+1,INT((((3-1)*$N$24+2)-1)/10)+1)="","",INDEX($P$26:$W$35,MOD(((3-1)*$N$24+2)-1,10)+1,INT((((3-1)*$N$24+2)-1)/10)+1)))),IF(AND(3=$N$25+1,2&lt;=$O$24),IF(($N$24*$N$25+2)&gt;80,"",IF(INDEX($P$26:$W$35,MOD(($N$24*$N$25+2)-1,10)+1,INT((($N$24*$N$25+2)-1)/10)+1)="","",INDEX($P$26:$W$35,MOD(($N$24*$N$25+2)-1,10)+1,INT((($N$24*$N$25+2)-1)/10)+1))),""))),IF($N$26="","",IF(OR(ISTEXT($N$24),ISTEXT($N$25),ISTEXT($N$26)),"",IF(OR(2&gt;$N$24,3&gt;$N$25,((3-1)*$N$24+2)&gt;$N$26),"",IF(INDEX($P$26:$W$35,MOD(((3-1)*$N$24+2)-1,10)+1,INT((((3-1)*$N$24+2)-1)/10)+1)="","",INDEX($P$26:$W$35,MOD(((3-1)*$N$24+2)-1,10)+1,INT((((3-1)*$N$24+2)-1)/10)+1))))))</f>
        <v/>
      </c>
      <c r="F28" s="539">
        <f>IF($D$24="Flat Oval",IF(OR($N$26="",ISTEXT($N$24),ISTEXT($N$25)),"",IF(3&lt;=$N$25,IF(3&gt;$N$24,"",IF(((3-1)*$N$24+3)&gt;80,"",IF(INDEX($P$26:$W$35,MOD(((3-1)*$N$24+3)-1,10)+1,INT((((3-1)*$N$24+3)-1)/10)+1)="","",INDEX($P$26:$W$35,MOD(((3-1)*$N$24+3)-1,10)+1,INT((((3-1)*$N$24+3)-1)/10)+1)))),IF(AND(3=$N$25+1,3&lt;=$O$24),IF(($N$24*$N$25+3)&gt;80,"",IF(INDEX($P$26:$W$35,MOD(($N$24*$N$25+3)-1,10)+1,INT((($N$24*$N$25+3)-1)/10)+1)="","",INDEX($P$26:$W$35,MOD(($N$24*$N$25+3)-1,10)+1,INT((($N$24*$N$25+3)-1)/10)+1))),""))),IF($N$26="","",IF(OR(ISTEXT($N$24),ISTEXT($N$25),ISTEXT($N$26)),"",IF(OR(3&gt;$N$24,3&gt;$N$25,((3-1)*$N$24+3)&gt;$N$26),"",IF(INDEX($P$26:$W$35,MOD(((3-1)*$N$24+3)-1,10)+1,INT((((3-1)*$N$24+3)-1)/10)+1)="","",INDEX($P$26:$W$35,MOD(((3-1)*$N$24+3)-1,10)+1,INT((((3-1)*$N$24+3)-1)/10)+1))))))</f>
        <v/>
      </c>
      <c r="G28" s="539">
        <f>IF($D$24="Flat Oval",IF(OR($N$26="",ISTEXT($N$24),ISTEXT($N$25)),"",IF(3&lt;=$N$25,IF(4&gt;$N$24,"",IF(((3-1)*$N$24+4)&gt;80,"",IF(INDEX($P$26:$W$35,MOD(((3-1)*$N$24+4)-1,10)+1,INT((((3-1)*$N$24+4)-1)/10)+1)="","",INDEX($P$26:$W$35,MOD(((3-1)*$N$24+4)-1,10)+1,INT((((3-1)*$N$24+4)-1)/10)+1)))),IF(AND(3=$N$25+1,4&lt;=$O$24),IF(($N$24*$N$25+4)&gt;80,"",IF(INDEX($P$26:$W$35,MOD(($N$24*$N$25+4)-1,10)+1,INT((($N$24*$N$25+4)-1)/10)+1)="","",INDEX($P$26:$W$35,MOD(($N$24*$N$25+4)-1,10)+1,INT((($N$24*$N$25+4)-1)/10)+1))),""))),IF($N$26="","",IF(OR(ISTEXT($N$24),ISTEXT($N$25),ISTEXT($N$26)),"",IF(OR(4&gt;$N$24,3&gt;$N$25,((3-1)*$N$24+4)&gt;$N$26),"",IF(INDEX($P$26:$W$35,MOD(((3-1)*$N$24+4)-1,10)+1,INT((((3-1)*$N$24+4)-1)/10)+1)="","",INDEX($P$26:$W$35,MOD(((3-1)*$N$24+4)-1,10)+1,INT((((3-1)*$N$24+4)-1)/10)+1))))))</f>
        <v/>
      </c>
      <c r="H28" s="539">
        <f>IF($D$24="Flat Oval",IF(OR($N$26="",ISTEXT($N$24),ISTEXT($N$25)),"",IF(3&lt;=$N$25,IF(5&gt;$N$24,"",IF(((3-1)*$N$24+5)&gt;80,"",IF(INDEX($P$26:$W$35,MOD(((3-1)*$N$24+5)-1,10)+1,INT((((3-1)*$N$24+5)-1)/10)+1)="","",INDEX($P$26:$W$35,MOD(((3-1)*$N$24+5)-1,10)+1,INT((((3-1)*$N$24+5)-1)/10)+1)))),IF(AND(3=$N$25+1,5&lt;=$O$24),IF(($N$24*$N$25+5)&gt;80,"",IF(INDEX($P$26:$W$35,MOD(($N$24*$N$25+5)-1,10)+1,INT((($N$24*$N$25+5)-1)/10)+1)="","",INDEX($P$26:$W$35,MOD(($N$24*$N$25+5)-1,10)+1,INT((($N$24*$N$25+5)-1)/10)+1))),""))),IF($N$26="","",IF(OR(ISTEXT($N$24),ISTEXT($N$25),ISTEXT($N$26)),"",IF(OR(5&gt;$N$24,3&gt;$N$25,((3-1)*$N$24+5)&gt;$N$26),"",IF(INDEX($P$26:$W$35,MOD(((3-1)*$N$24+5)-1,10)+1,INT((((3-1)*$N$24+5)-1)/10)+1)="","",INDEX($P$26:$W$35,MOD(((3-1)*$N$24+5)-1,10)+1,INT((((3-1)*$N$24+5)-1)/10)+1))))))</f>
        <v/>
      </c>
      <c r="I28" s="539">
        <f>IF($D$24="Flat Oval",IF(OR($N$26="",ISTEXT($N$24),ISTEXT($N$25)),"",IF(3&lt;=$N$25,IF(6&gt;$N$24,"",IF(((3-1)*$N$24+6)&gt;80,"",IF(INDEX($P$26:$W$35,MOD(((3-1)*$N$24+6)-1,10)+1,INT((((3-1)*$N$24+6)-1)/10)+1)="","",INDEX($P$26:$W$35,MOD(((3-1)*$N$24+6)-1,10)+1,INT((((3-1)*$N$24+6)-1)/10)+1)))),IF(AND(3=$N$25+1,6&lt;=$O$24),IF(($N$24*$N$25+6)&gt;80,"",IF(INDEX($P$26:$W$35,MOD(($N$24*$N$25+6)-1,10)+1,INT((($N$24*$N$25+6)-1)/10)+1)="","",INDEX($P$26:$W$35,MOD(($N$24*$N$25+6)-1,10)+1,INT((($N$24*$N$25+6)-1)/10)+1))),""))),IF($N$26="","",IF(OR(ISTEXT($N$24),ISTEXT($N$25),ISTEXT($N$26)),"",IF(OR(6&gt;$N$24,3&gt;$N$25,((3-1)*$N$24+6)&gt;$N$26),"",IF(INDEX($P$26:$W$35,MOD(((3-1)*$N$24+6)-1,10)+1,INT((((3-1)*$N$24+6)-1)/10)+1)="","",INDEX($P$26:$W$35,MOD(((3-1)*$N$24+6)-1,10)+1,INT((((3-1)*$N$24+6)-1)/10)+1))))))</f>
        <v/>
      </c>
      <c r="J28" s="539">
        <f>IF($D$24="Flat Oval",IF(OR($N$26="",ISTEXT($N$24),ISTEXT($N$25)),"",IF(3&lt;=$N$25,IF(7&gt;$N$24,"",IF(((3-1)*$N$24+7)&gt;80,"",IF(INDEX($P$26:$W$35,MOD(((3-1)*$N$24+7)-1,10)+1,INT((((3-1)*$N$24+7)-1)/10)+1)="","",INDEX($P$26:$W$35,MOD(((3-1)*$N$24+7)-1,10)+1,INT((((3-1)*$N$24+7)-1)/10)+1)))),IF(AND(3=$N$25+1,7&lt;=$O$24),IF(($N$24*$N$25+7)&gt;80,"",IF(INDEX($P$26:$W$35,MOD(($N$24*$N$25+7)-1,10)+1,INT((($N$24*$N$25+7)-1)/10)+1)="","",INDEX($P$26:$W$35,MOD(($N$24*$N$25+7)-1,10)+1,INT((($N$24*$N$25+7)-1)/10)+1))),""))),IF($N$26="","",IF(OR(ISTEXT($N$24),ISTEXT($N$25),ISTEXT($N$26)),"",IF(OR(7&gt;$N$24,3&gt;$N$25,((3-1)*$N$24+7)&gt;$N$26),"",IF(INDEX($P$26:$W$35,MOD(((3-1)*$N$24+7)-1,10)+1,INT((((3-1)*$N$24+7)-1)/10)+1)="","",INDEX($P$26:$W$35,MOD(((3-1)*$N$24+7)-1,10)+1,INT((((3-1)*$N$24+7)-1)/10)+1))))))</f>
        <v/>
      </c>
      <c r="K28" s="539">
        <f>IF($D$24="Flat Oval",IF(OR($N$26="",ISTEXT($N$24),ISTEXT($N$25)),"",IF(3&lt;=$N$25,IF(8&gt;$N$24,"",IF(((3-1)*$N$24+8)&gt;80,"",IF(INDEX($P$26:$W$35,MOD(((3-1)*$N$24+8)-1,10)+1,INT((((3-1)*$N$24+8)-1)/10)+1)="","",INDEX($P$26:$W$35,MOD(((3-1)*$N$24+8)-1,10)+1,INT((((3-1)*$N$24+8)-1)/10)+1)))),IF(AND(3=$N$25+1,8&lt;=$O$24),IF(($N$24*$N$25+8)&gt;80,"",IF(INDEX($P$26:$W$35,MOD(($N$24*$N$25+8)-1,10)+1,INT((($N$24*$N$25+8)-1)/10)+1)="","",INDEX($P$26:$W$35,MOD(($N$24*$N$25+8)-1,10)+1,INT((($N$24*$N$25+8)-1)/10)+1))),""))),IF($N$26="","",IF(OR(ISTEXT($N$24),ISTEXT($N$25),ISTEXT($N$26)),"",IF(OR(8&gt;$N$24,3&gt;$N$25,((3-1)*$N$24+8)&gt;$N$26),"",IF(INDEX($P$26:$W$35,MOD(((3-1)*$N$24+8)-1,10)+1,INT((((3-1)*$N$24+8)-1)/10)+1)="","",INDEX($P$26:$W$35,MOD(((3-1)*$N$24+8)-1,10)+1,INT((((3-1)*$N$24+8)-1)/10)+1))))))</f>
        <v/>
      </c>
      <c r="L28" s="539">
        <f>IF($D$24="Flat Oval",IF(OR($N$26="",ISTEXT($N$24),ISTEXT($N$25)),"",IF(3&lt;=$N$25,IF(9&gt;$N$24,"",IF(((3-1)*$N$24+9)&gt;80,"",IF(INDEX($P$26:$W$35,MOD(((3-1)*$N$24+9)-1,10)+1,INT((((3-1)*$N$24+9)-1)/10)+1)="","",INDEX($P$26:$W$35,MOD(((3-1)*$N$24+9)-1,10)+1,INT((((3-1)*$N$24+9)-1)/10)+1)))),IF(AND(3=$N$25+1,9&lt;=$O$24),IF(($N$24*$N$25+9)&gt;80,"",IF(INDEX($P$26:$W$35,MOD(($N$24*$N$25+9)-1,10)+1,INT((($N$24*$N$25+9)-1)/10)+1)="","",INDEX($P$26:$W$35,MOD(($N$24*$N$25+9)-1,10)+1,INT((($N$24*$N$25+9)-1)/10)+1))),""))),IF($N$26="","",IF(OR(ISTEXT($N$24),ISTEXT($N$25),ISTEXT($N$26)),"",IF(OR(9&gt;$N$24,3&gt;$N$25,((3-1)*$N$24+9)&gt;$N$26),"",IF(INDEX($P$26:$W$35,MOD(((3-1)*$N$24+9)-1,10)+1,INT((((3-1)*$N$24+9)-1)/10)+1)="","",INDEX($P$26:$W$35,MOD(((3-1)*$N$24+9)-1,10)+1,INT((((3-1)*$N$24+9)-1)/10)+1))))))</f>
        <v/>
      </c>
      <c r="M28" s="539">
        <f>IF($D$24="Flat Oval",IF(OR($N$26="",ISTEXT($N$24),ISTEXT($N$25)),"",IF(3&lt;=$N$25,IF(10&gt;$N$24,"",IF(((3-1)*$N$24+10)&gt;80,"",IF(INDEX($P$26:$W$35,MOD(((3-1)*$N$24+10)-1,10)+1,INT((((3-1)*$N$24+10)-1)/10)+1)="","",INDEX($P$26:$W$35,MOD(((3-1)*$N$24+10)-1,10)+1,INT((((3-1)*$N$24+10)-1)/10)+1)))),IF(AND(3=$N$25+1,10&lt;=$O$24),IF(($N$24*$N$25+10)&gt;80,"",IF(INDEX($P$26:$W$35,MOD(($N$24*$N$25+10)-1,10)+1,INT((($N$24*$N$25+10)-1)/10)+1)="","",INDEX($P$26:$W$35,MOD(($N$24*$N$25+10)-1,10)+1,INT((($N$24*$N$25+10)-1)/10)+1))),""))),IF($N$26="","",IF(OR(ISTEXT($N$24),ISTEXT($N$25),ISTEXT($N$26)),"",IF(OR(10&gt;$N$24,3&gt;$N$25,((3-1)*$N$24+10)&gt;$N$26),"",IF(INDEX($P$26:$W$35,MOD(((3-1)*$N$24+10)-1,10)+1,INT((((3-1)*$N$24+10)-1)/10)+1)="","",INDEX($P$26:$W$35,MOD(((3-1)*$N$24+10)-1,10)+1,INT((((3-1)*$N$24+10)-1)/10)+1))))))</f>
        <v/>
      </c>
      <c r="O28">
        <f>IF(AND($D$24="Flat Oval",NOT(OR($G$24="",$I$24="")),NOT(OR(ISTEXT($G$24),ISTEXT($I$24)))),PI()*(($I$24-2*N($K$24))/2)^2/144,"")</f>
        <v/>
      </c>
      <c r="P28" s="540" t="n"/>
      <c r="Q28" s="540" t="n"/>
      <c r="R28" s="540" t="n"/>
      <c r="S28" s="540" t="n"/>
      <c r="T28" s="540" t="n"/>
      <c r="U28" s="540" t="n"/>
      <c r="V28" s="540" t="n"/>
      <c r="W28" s="540" t="n"/>
    </row>
    <row r="29" ht="13.35" customHeight="1" s="162">
      <c r="B29" s="537">
        <f>IF($D$24="Flat Oval",IF(OR($N$25="",ISTEXT($N$25)),"",IF(4&lt;=$N$25,ROUND((4-0.5)*$I$24/$N$25,1),IF(4=$N$25+1,"Ends",""))),IF(OR($D$24="",$G$24=""),"",IF($D$24="Round",IF(4=1,"Axis 1 (0°)",IF(4=2,"Axis 2 (90°)","")),IF(ISTEXT($N$25),"",IF(4&gt;$N$25,"",IF(ISTEXT($I$24),"",ROUND((4-0.5)*$I$24/$N$25,1)))))))</f>
        <v/>
      </c>
      <c r="C29" s="538" t="n"/>
      <c r="D29" s="539">
        <f>IF($D$24="Flat Oval",IF(OR($N$26="",ISTEXT($N$24),ISTEXT($N$25)),"",IF(4&lt;=$N$25,IF(1&gt;$N$24,"",IF(((4-1)*$N$24+1)&gt;80,"",IF(INDEX($P$26:$W$35,MOD(((4-1)*$N$24+1)-1,10)+1,INT((((4-1)*$N$24+1)-1)/10)+1)="","",INDEX($P$26:$W$35,MOD(((4-1)*$N$24+1)-1,10)+1,INT((((4-1)*$N$24+1)-1)/10)+1)))),IF(AND(4=$N$25+1,1&lt;=$O$24),IF(($N$24*$N$25+1)&gt;80,"",IF(INDEX($P$26:$W$35,MOD(($N$24*$N$25+1)-1,10)+1,INT((($N$24*$N$25+1)-1)/10)+1)="","",INDEX($P$26:$W$35,MOD(($N$24*$N$25+1)-1,10)+1,INT((($N$24*$N$25+1)-1)/10)+1))),""))),IF($N$26="","",IF(OR(ISTEXT($N$24),ISTEXT($N$25),ISTEXT($N$26)),"",IF(OR(1&gt;$N$24,4&gt;$N$25,((4-1)*$N$24+1)&gt;$N$26),"",IF(INDEX($P$26:$W$35,MOD(((4-1)*$N$24+1)-1,10)+1,INT((((4-1)*$N$24+1)-1)/10)+1)="","",INDEX($P$26:$W$35,MOD(((4-1)*$N$24+1)-1,10)+1,INT((((4-1)*$N$24+1)-1)/10)+1))))))</f>
        <v/>
      </c>
      <c r="E29" s="539">
        <f>IF($D$24="Flat Oval",IF(OR($N$26="",ISTEXT($N$24),ISTEXT($N$25)),"",IF(4&lt;=$N$25,IF(2&gt;$N$24,"",IF(((4-1)*$N$24+2)&gt;80,"",IF(INDEX($P$26:$W$35,MOD(((4-1)*$N$24+2)-1,10)+1,INT((((4-1)*$N$24+2)-1)/10)+1)="","",INDEX($P$26:$W$35,MOD(((4-1)*$N$24+2)-1,10)+1,INT((((4-1)*$N$24+2)-1)/10)+1)))),IF(AND(4=$N$25+1,2&lt;=$O$24),IF(($N$24*$N$25+2)&gt;80,"",IF(INDEX($P$26:$W$35,MOD(($N$24*$N$25+2)-1,10)+1,INT((($N$24*$N$25+2)-1)/10)+1)="","",INDEX($P$26:$W$35,MOD(($N$24*$N$25+2)-1,10)+1,INT((($N$24*$N$25+2)-1)/10)+1))),""))),IF($N$26="","",IF(OR(ISTEXT($N$24),ISTEXT($N$25),ISTEXT($N$26)),"",IF(OR(2&gt;$N$24,4&gt;$N$25,((4-1)*$N$24+2)&gt;$N$26),"",IF(INDEX($P$26:$W$35,MOD(((4-1)*$N$24+2)-1,10)+1,INT((((4-1)*$N$24+2)-1)/10)+1)="","",INDEX($P$26:$W$35,MOD(((4-1)*$N$24+2)-1,10)+1,INT((((4-1)*$N$24+2)-1)/10)+1))))))</f>
        <v/>
      </c>
      <c r="F29" s="539">
        <f>IF($D$24="Flat Oval",IF(OR($N$26="",ISTEXT($N$24),ISTEXT($N$25)),"",IF(4&lt;=$N$25,IF(3&gt;$N$24,"",IF(((4-1)*$N$24+3)&gt;80,"",IF(INDEX($P$26:$W$35,MOD(((4-1)*$N$24+3)-1,10)+1,INT((((4-1)*$N$24+3)-1)/10)+1)="","",INDEX($P$26:$W$35,MOD(((4-1)*$N$24+3)-1,10)+1,INT((((4-1)*$N$24+3)-1)/10)+1)))),IF(AND(4=$N$25+1,3&lt;=$O$24),IF(($N$24*$N$25+3)&gt;80,"",IF(INDEX($P$26:$W$35,MOD(($N$24*$N$25+3)-1,10)+1,INT((($N$24*$N$25+3)-1)/10)+1)="","",INDEX($P$26:$W$35,MOD(($N$24*$N$25+3)-1,10)+1,INT((($N$24*$N$25+3)-1)/10)+1))),""))),IF($N$26="","",IF(OR(ISTEXT($N$24),ISTEXT($N$25),ISTEXT($N$26)),"",IF(OR(3&gt;$N$24,4&gt;$N$25,((4-1)*$N$24+3)&gt;$N$26),"",IF(INDEX($P$26:$W$35,MOD(((4-1)*$N$24+3)-1,10)+1,INT((((4-1)*$N$24+3)-1)/10)+1)="","",INDEX($P$26:$W$35,MOD(((4-1)*$N$24+3)-1,10)+1,INT((((4-1)*$N$24+3)-1)/10)+1))))))</f>
        <v/>
      </c>
      <c r="G29" s="539">
        <f>IF($D$24="Flat Oval",IF(OR($N$26="",ISTEXT($N$24),ISTEXT($N$25)),"",IF(4&lt;=$N$25,IF(4&gt;$N$24,"",IF(((4-1)*$N$24+4)&gt;80,"",IF(INDEX($P$26:$W$35,MOD(((4-1)*$N$24+4)-1,10)+1,INT((((4-1)*$N$24+4)-1)/10)+1)="","",INDEX($P$26:$W$35,MOD(((4-1)*$N$24+4)-1,10)+1,INT((((4-1)*$N$24+4)-1)/10)+1)))),IF(AND(4=$N$25+1,4&lt;=$O$24),IF(($N$24*$N$25+4)&gt;80,"",IF(INDEX($P$26:$W$35,MOD(($N$24*$N$25+4)-1,10)+1,INT((($N$24*$N$25+4)-1)/10)+1)="","",INDEX($P$26:$W$35,MOD(($N$24*$N$25+4)-1,10)+1,INT((($N$24*$N$25+4)-1)/10)+1))),""))),IF($N$26="","",IF(OR(ISTEXT($N$24),ISTEXT($N$25),ISTEXT($N$26)),"",IF(OR(4&gt;$N$24,4&gt;$N$25,((4-1)*$N$24+4)&gt;$N$26),"",IF(INDEX($P$26:$W$35,MOD(((4-1)*$N$24+4)-1,10)+1,INT((((4-1)*$N$24+4)-1)/10)+1)="","",INDEX($P$26:$W$35,MOD(((4-1)*$N$24+4)-1,10)+1,INT((((4-1)*$N$24+4)-1)/10)+1))))))</f>
        <v/>
      </c>
      <c r="H29" s="539">
        <f>IF($D$24="Flat Oval",IF(OR($N$26="",ISTEXT($N$24),ISTEXT($N$25)),"",IF(4&lt;=$N$25,IF(5&gt;$N$24,"",IF(((4-1)*$N$24+5)&gt;80,"",IF(INDEX($P$26:$W$35,MOD(((4-1)*$N$24+5)-1,10)+1,INT((((4-1)*$N$24+5)-1)/10)+1)="","",INDEX($P$26:$W$35,MOD(((4-1)*$N$24+5)-1,10)+1,INT((((4-1)*$N$24+5)-1)/10)+1)))),IF(AND(4=$N$25+1,5&lt;=$O$24),IF(($N$24*$N$25+5)&gt;80,"",IF(INDEX($P$26:$W$35,MOD(($N$24*$N$25+5)-1,10)+1,INT((($N$24*$N$25+5)-1)/10)+1)="","",INDEX($P$26:$W$35,MOD(($N$24*$N$25+5)-1,10)+1,INT((($N$24*$N$25+5)-1)/10)+1))),""))),IF($N$26="","",IF(OR(ISTEXT($N$24),ISTEXT($N$25),ISTEXT($N$26)),"",IF(OR(5&gt;$N$24,4&gt;$N$25,((4-1)*$N$24+5)&gt;$N$26),"",IF(INDEX($P$26:$W$35,MOD(((4-1)*$N$24+5)-1,10)+1,INT((((4-1)*$N$24+5)-1)/10)+1)="","",INDEX($P$26:$W$35,MOD(((4-1)*$N$24+5)-1,10)+1,INT((((4-1)*$N$24+5)-1)/10)+1))))))</f>
        <v/>
      </c>
      <c r="I29" s="539">
        <f>IF($D$24="Flat Oval",IF(OR($N$26="",ISTEXT($N$24),ISTEXT($N$25)),"",IF(4&lt;=$N$25,IF(6&gt;$N$24,"",IF(((4-1)*$N$24+6)&gt;80,"",IF(INDEX($P$26:$W$35,MOD(((4-1)*$N$24+6)-1,10)+1,INT((((4-1)*$N$24+6)-1)/10)+1)="","",INDEX($P$26:$W$35,MOD(((4-1)*$N$24+6)-1,10)+1,INT((((4-1)*$N$24+6)-1)/10)+1)))),IF(AND(4=$N$25+1,6&lt;=$O$24),IF(($N$24*$N$25+6)&gt;80,"",IF(INDEX($P$26:$W$35,MOD(($N$24*$N$25+6)-1,10)+1,INT((($N$24*$N$25+6)-1)/10)+1)="","",INDEX($P$26:$W$35,MOD(($N$24*$N$25+6)-1,10)+1,INT((($N$24*$N$25+6)-1)/10)+1))),""))),IF($N$26="","",IF(OR(ISTEXT($N$24),ISTEXT($N$25),ISTEXT($N$26)),"",IF(OR(6&gt;$N$24,4&gt;$N$25,((4-1)*$N$24+6)&gt;$N$26),"",IF(INDEX($P$26:$W$35,MOD(((4-1)*$N$24+6)-1,10)+1,INT((((4-1)*$N$24+6)-1)/10)+1)="","",INDEX($P$26:$W$35,MOD(((4-1)*$N$24+6)-1,10)+1,INT((((4-1)*$N$24+6)-1)/10)+1))))))</f>
        <v/>
      </c>
      <c r="J29" s="539">
        <f>IF($D$24="Flat Oval",IF(OR($N$26="",ISTEXT($N$24),ISTEXT($N$25)),"",IF(4&lt;=$N$25,IF(7&gt;$N$24,"",IF(((4-1)*$N$24+7)&gt;80,"",IF(INDEX($P$26:$W$35,MOD(((4-1)*$N$24+7)-1,10)+1,INT((((4-1)*$N$24+7)-1)/10)+1)="","",INDEX($P$26:$W$35,MOD(((4-1)*$N$24+7)-1,10)+1,INT((((4-1)*$N$24+7)-1)/10)+1)))),IF(AND(4=$N$25+1,7&lt;=$O$24),IF(($N$24*$N$25+7)&gt;80,"",IF(INDEX($P$26:$W$35,MOD(($N$24*$N$25+7)-1,10)+1,INT((($N$24*$N$25+7)-1)/10)+1)="","",INDEX($P$26:$W$35,MOD(($N$24*$N$25+7)-1,10)+1,INT((($N$24*$N$25+7)-1)/10)+1))),""))),IF($N$26="","",IF(OR(ISTEXT($N$24),ISTEXT($N$25),ISTEXT($N$26)),"",IF(OR(7&gt;$N$24,4&gt;$N$25,((4-1)*$N$24+7)&gt;$N$26),"",IF(INDEX($P$26:$W$35,MOD(((4-1)*$N$24+7)-1,10)+1,INT((((4-1)*$N$24+7)-1)/10)+1)="","",INDEX($P$26:$W$35,MOD(((4-1)*$N$24+7)-1,10)+1,INT((((4-1)*$N$24+7)-1)/10)+1))))))</f>
        <v/>
      </c>
      <c r="K29" s="539">
        <f>IF($D$24="Flat Oval",IF(OR($N$26="",ISTEXT($N$24),ISTEXT($N$25)),"",IF(4&lt;=$N$25,IF(8&gt;$N$24,"",IF(((4-1)*$N$24+8)&gt;80,"",IF(INDEX($P$26:$W$35,MOD(((4-1)*$N$24+8)-1,10)+1,INT((((4-1)*$N$24+8)-1)/10)+1)="","",INDEX($P$26:$W$35,MOD(((4-1)*$N$24+8)-1,10)+1,INT((((4-1)*$N$24+8)-1)/10)+1)))),IF(AND(4=$N$25+1,8&lt;=$O$24),IF(($N$24*$N$25+8)&gt;80,"",IF(INDEX($P$26:$W$35,MOD(($N$24*$N$25+8)-1,10)+1,INT((($N$24*$N$25+8)-1)/10)+1)="","",INDEX($P$26:$W$35,MOD(($N$24*$N$25+8)-1,10)+1,INT((($N$24*$N$25+8)-1)/10)+1))),""))),IF($N$26="","",IF(OR(ISTEXT($N$24),ISTEXT($N$25),ISTEXT($N$26)),"",IF(OR(8&gt;$N$24,4&gt;$N$25,((4-1)*$N$24+8)&gt;$N$26),"",IF(INDEX($P$26:$W$35,MOD(((4-1)*$N$24+8)-1,10)+1,INT((((4-1)*$N$24+8)-1)/10)+1)="","",INDEX($P$26:$W$35,MOD(((4-1)*$N$24+8)-1,10)+1,INT((((4-1)*$N$24+8)-1)/10)+1))))))</f>
        <v/>
      </c>
      <c r="L29" s="539">
        <f>IF($D$24="Flat Oval",IF(OR($N$26="",ISTEXT($N$24),ISTEXT($N$25)),"",IF(4&lt;=$N$25,IF(9&gt;$N$24,"",IF(((4-1)*$N$24+9)&gt;80,"",IF(INDEX($P$26:$W$35,MOD(((4-1)*$N$24+9)-1,10)+1,INT((((4-1)*$N$24+9)-1)/10)+1)="","",INDEX($P$26:$W$35,MOD(((4-1)*$N$24+9)-1,10)+1,INT((((4-1)*$N$24+9)-1)/10)+1)))),IF(AND(4=$N$25+1,9&lt;=$O$24),IF(($N$24*$N$25+9)&gt;80,"",IF(INDEX($P$26:$W$35,MOD(($N$24*$N$25+9)-1,10)+1,INT((($N$24*$N$25+9)-1)/10)+1)="","",INDEX($P$26:$W$35,MOD(($N$24*$N$25+9)-1,10)+1,INT((($N$24*$N$25+9)-1)/10)+1))),""))),IF($N$26="","",IF(OR(ISTEXT($N$24),ISTEXT($N$25),ISTEXT($N$26)),"",IF(OR(9&gt;$N$24,4&gt;$N$25,((4-1)*$N$24+9)&gt;$N$26),"",IF(INDEX($P$26:$W$35,MOD(((4-1)*$N$24+9)-1,10)+1,INT((((4-1)*$N$24+9)-1)/10)+1)="","",INDEX($P$26:$W$35,MOD(((4-1)*$N$24+9)-1,10)+1,INT((((4-1)*$N$24+9)-1)/10)+1))))))</f>
        <v/>
      </c>
      <c r="M29" s="539">
        <f>IF($D$24="Flat Oval",IF(OR($N$26="",ISTEXT($N$24),ISTEXT($N$25)),"",IF(4&lt;=$N$25,IF(10&gt;$N$24,"",IF(((4-1)*$N$24+10)&gt;80,"",IF(INDEX($P$26:$W$35,MOD(((4-1)*$N$24+10)-1,10)+1,INT((((4-1)*$N$24+10)-1)/10)+1)="","",INDEX($P$26:$W$35,MOD(((4-1)*$N$24+10)-1,10)+1,INT((((4-1)*$N$24+10)-1)/10)+1)))),IF(AND(4=$N$25+1,10&lt;=$O$24),IF(($N$24*$N$25+10)&gt;80,"",IF(INDEX($P$26:$W$35,MOD(($N$24*$N$25+10)-1,10)+1,INT((($N$24*$N$25+10)-1)/10)+1)="","",INDEX($P$26:$W$35,MOD(($N$24*$N$25+10)-1,10)+1,INT((($N$24*$N$25+10)-1)/10)+1))),""))),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IF($D$24="Flat Oval",IF(OR($N$25="",ISTEXT($N$25)),"",IF(5&lt;=$N$25,ROUND((5-0.5)*$I$24/$N$25,1),IF(5=$N$25+1,"Ends",""))),IF(OR($D$24="",$G$24=""),"",IF($D$24="Round",IF(5=1,"Axis 1 (0°)",IF(5=2,"Axis 2 (90°)","")),IF(ISTEXT($N$25),"",IF(5&gt;$N$25,"",IF(ISTEXT($I$24),"",ROUND((5-0.5)*$I$24/$N$25,1)))))))</f>
        <v/>
      </c>
      <c r="C30" s="538" t="n"/>
      <c r="D30" s="539">
        <f>IF($D$24="Flat Oval",IF(OR($N$26="",ISTEXT($N$24),ISTEXT($N$25)),"",IF(5&lt;=$N$25,IF(1&gt;$N$24,"",IF(((5-1)*$N$24+1)&gt;80,"",IF(INDEX($P$26:$W$35,MOD(((5-1)*$N$24+1)-1,10)+1,INT((((5-1)*$N$24+1)-1)/10)+1)="","",INDEX($P$26:$W$35,MOD(((5-1)*$N$24+1)-1,10)+1,INT((((5-1)*$N$24+1)-1)/10)+1)))),IF(AND(5=$N$25+1,1&lt;=$O$24),IF(($N$24*$N$25+1)&gt;80,"",IF(INDEX($P$26:$W$35,MOD(($N$24*$N$25+1)-1,10)+1,INT((($N$24*$N$25+1)-1)/10)+1)="","",INDEX($P$26:$W$35,MOD(($N$24*$N$25+1)-1,10)+1,INT((($N$24*$N$25+1)-1)/10)+1))),""))),IF($N$26="","",IF(OR(ISTEXT($N$24),ISTEXT($N$25),ISTEXT($N$26)),"",IF(OR(1&gt;$N$24,5&gt;$N$25,((5-1)*$N$24+1)&gt;$N$26),"",IF(INDEX($P$26:$W$35,MOD(((5-1)*$N$24+1)-1,10)+1,INT((((5-1)*$N$24+1)-1)/10)+1)="","",INDEX($P$26:$W$35,MOD(((5-1)*$N$24+1)-1,10)+1,INT((((5-1)*$N$24+1)-1)/10)+1))))))</f>
        <v/>
      </c>
      <c r="E30" s="539">
        <f>IF($D$24="Flat Oval",IF(OR($N$26="",ISTEXT($N$24),ISTEXT($N$25)),"",IF(5&lt;=$N$25,IF(2&gt;$N$24,"",IF(((5-1)*$N$24+2)&gt;80,"",IF(INDEX($P$26:$W$35,MOD(((5-1)*$N$24+2)-1,10)+1,INT((((5-1)*$N$24+2)-1)/10)+1)="","",INDEX($P$26:$W$35,MOD(((5-1)*$N$24+2)-1,10)+1,INT((((5-1)*$N$24+2)-1)/10)+1)))),IF(AND(5=$N$25+1,2&lt;=$O$24),IF(($N$24*$N$25+2)&gt;80,"",IF(INDEX($P$26:$W$35,MOD(($N$24*$N$25+2)-1,10)+1,INT((($N$24*$N$25+2)-1)/10)+1)="","",INDEX($P$26:$W$35,MOD(($N$24*$N$25+2)-1,10)+1,INT((($N$24*$N$25+2)-1)/10)+1))),""))),IF($N$26="","",IF(OR(ISTEXT($N$24),ISTEXT($N$25),ISTEXT($N$26)),"",IF(OR(2&gt;$N$24,5&gt;$N$25,((5-1)*$N$24+2)&gt;$N$26),"",IF(INDEX($P$26:$W$35,MOD(((5-1)*$N$24+2)-1,10)+1,INT((((5-1)*$N$24+2)-1)/10)+1)="","",INDEX($P$26:$W$35,MOD(((5-1)*$N$24+2)-1,10)+1,INT((((5-1)*$N$24+2)-1)/10)+1))))))</f>
        <v/>
      </c>
      <c r="F30" s="539">
        <f>IF($D$24="Flat Oval",IF(OR($N$26="",ISTEXT($N$24),ISTEXT($N$25)),"",IF(5&lt;=$N$25,IF(3&gt;$N$24,"",IF(((5-1)*$N$24+3)&gt;80,"",IF(INDEX($P$26:$W$35,MOD(((5-1)*$N$24+3)-1,10)+1,INT((((5-1)*$N$24+3)-1)/10)+1)="","",INDEX($P$26:$W$35,MOD(((5-1)*$N$24+3)-1,10)+1,INT((((5-1)*$N$24+3)-1)/10)+1)))),IF(AND(5=$N$25+1,3&lt;=$O$24),IF(($N$24*$N$25+3)&gt;80,"",IF(INDEX($P$26:$W$35,MOD(($N$24*$N$25+3)-1,10)+1,INT((($N$24*$N$25+3)-1)/10)+1)="","",INDEX($P$26:$W$35,MOD(($N$24*$N$25+3)-1,10)+1,INT((($N$24*$N$25+3)-1)/10)+1))),""))),IF($N$26="","",IF(OR(ISTEXT($N$24),ISTEXT($N$25),ISTEXT($N$26)),"",IF(OR(3&gt;$N$24,5&gt;$N$25,((5-1)*$N$24+3)&gt;$N$26),"",IF(INDEX($P$26:$W$35,MOD(((5-1)*$N$24+3)-1,10)+1,INT((((5-1)*$N$24+3)-1)/10)+1)="","",INDEX($P$26:$W$35,MOD(((5-1)*$N$24+3)-1,10)+1,INT((((5-1)*$N$24+3)-1)/10)+1))))))</f>
        <v/>
      </c>
      <c r="G30" s="539">
        <f>IF($D$24="Flat Oval",IF(OR($N$26="",ISTEXT($N$24),ISTEXT($N$25)),"",IF(5&lt;=$N$25,IF(4&gt;$N$24,"",IF(((5-1)*$N$24+4)&gt;80,"",IF(INDEX($P$26:$W$35,MOD(((5-1)*$N$24+4)-1,10)+1,INT((((5-1)*$N$24+4)-1)/10)+1)="","",INDEX($P$26:$W$35,MOD(((5-1)*$N$24+4)-1,10)+1,INT((((5-1)*$N$24+4)-1)/10)+1)))),IF(AND(5=$N$25+1,4&lt;=$O$24),IF(($N$24*$N$25+4)&gt;80,"",IF(INDEX($P$26:$W$35,MOD(($N$24*$N$25+4)-1,10)+1,INT((($N$24*$N$25+4)-1)/10)+1)="","",INDEX($P$26:$W$35,MOD(($N$24*$N$25+4)-1,10)+1,INT((($N$24*$N$25+4)-1)/10)+1))),""))),IF($N$26="","",IF(OR(ISTEXT($N$24),ISTEXT($N$25),ISTEXT($N$26)),"",IF(OR(4&gt;$N$24,5&gt;$N$25,((5-1)*$N$24+4)&gt;$N$26),"",IF(INDEX($P$26:$W$35,MOD(((5-1)*$N$24+4)-1,10)+1,INT((((5-1)*$N$24+4)-1)/10)+1)="","",INDEX($P$26:$W$35,MOD(((5-1)*$N$24+4)-1,10)+1,INT((((5-1)*$N$24+4)-1)/10)+1))))))</f>
        <v/>
      </c>
      <c r="H30" s="539">
        <f>IF($D$24="Flat Oval",IF(OR($N$26="",ISTEXT($N$24),ISTEXT($N$25)),"",IF(5&lt;=$N$25,IF(5&gt;$N$24,"",IF(((5-1)*$N$24+5)&gt;80,"",IF(INDEX($P$26:$W$35,MOD(((5-1)*$N$24+5)-1,10)+1,INT((((5-1)*$N$24+5)-1)/10)+1)="","",INDEX($P$26:$W$35,MOD(((5-1)*$N$24+5)-1,10)+1,INT((((5-1)*$N$24+5)-1)/10)+1)))),IF(AND(5=$N$25+1,5&lt;=$O$24),IF(($N$24*$N$25+5)&gt;80,"",IF(INDEX($P$26:$W$35,MOD(($N$24*$N$25+5)-1,10)+1,INT((($N$24*$N$25+5)-1)/10)+1)="","",INDEX($P$26:$W$35,MOD(($N$24*$N$25+5)-1,10)+1,INT((($N$24*$N$25+5)-1)/10)+1))),""))),IF($N$26="","",IF(OR(ISTEXT($N$24),ISTEXT($N$25),ISTEXT($N$26)),"",IF(OR(5&gt;$N$24,5&gt;$N$25,((5-1)*$N$24+5)&gt;$N$26),"",IF(INDEX($P$26:$W$35,MOD(((5-1)*$N$24+5)-1,10)+1,INT((((5-1)*$N$24+5)-1)/10)+1)="","",INDEX($P$26:$W$35,MOD(((5-1)*$N$24+5)-1,10)+1,INT((((5-1)*$N$24+5)-1)/10)+1))))))</f>
        <v/>
      </c>
      <c r="I30" s="539">
        <f>IF($D$24="Flat Oval",IF(OR($N$26="",ISTEXT($N$24),ISTEXT($N$25)),"",IF(5&lt;=$N$25,IF(6&gt;$N$24,"",IF(((5-1)*$N$24+6)&gt;80,"",IF(INDEX($P$26:$W$35,MOD(((5-1)*$N$24+6)-1,10)+1,INT((((5-1)*$N$24+6)-1)/10)+1)="","",INDEX($P$26:$W$35,MOD(((5-1)*$N$24+6)-1,10)+1,INT((((5-1)*$N$24+6)-1)/10)+1)))),IF(AND(5=$N$25+1,6&lt;=$O$24),IF(($N$24*$N$25+6)&gt;80,"",IF(INDEX($P$26:$W$35,MOD(($N$24*$N$25+6)-1,10)+1,INT((($N$24*$N$25+6)-1)/10)+1)="","",INDEX($P$26:$W$35,MOD(($N$24*$N$25+6)-1,10)+1,INT((($N$24*$N$25+6)-1)/10)+1))),""))),IF($N$26="","",IF(OR(ISTEXT($N$24),ISTEXT($N$25),ISTEXT($N$26)),"",IF(OR(6&gt;$N$24,5&gt;$N$25,((5-1)*$N$24+6)&gt;$N$26),"",IF(INDEX($P$26:$W$35,MOD(((5-1)*$N$24+6)-1,10)+1,INT((((5-1)*$N$24+6)-1)/10)+1)="","",INDEX($P$26:$W$35,MOD(((5-1)*$N$24+6)-1,10)+1,INT((((5-1)*$N$24+6)-1)/10)+1))))))</f>
        <v/>
      </c>
      <c r="J30" s="539">
        <f>IF($D$24="Flat Oval",IF(OR($N$26="",ISTEXT($N$24),ISTEXT($N$25)),"",IF(5&lt;=$N$25,IF(7&gt;$N$24,"",IF(((5-1)*$N$24+7)&gt;80,"",IF(INDEX($P$26:$W$35,MOD(((5-1)*$N$24+7)-1,10)+1,INT((((5-1)*$N$24+7)-1)/10)+1)="","",INDEX($P$26:$W$35,MOD(((5-1)*$N$24+7)-1,10)+1,INT((((5-1)*$N$24+7)-1)/10)+1)))),IF(AND(5=$N$25+1,7&lt;=$O$24),IF(($N$24*$N$25+7)&gt;80,"",IF(INDEX($P$26:$W$35,MOD(($N$24*$N$25+7)-1,10)+1,INT((($N$24*$N$25+7)-1)/10)+1)="","",INDEX($P$26:$W$35,MOD(($N$24*$N$25+7)-1,10)+1,INT((($N$24*$N$25+7)-1)/10)+1))),""))),IF($N$26="","",IF(OR(ISTEXT($N$24),ISTEXT($N$25),ISTEXT($N$26)),"",IF(OR(7&gt;$N$24,5&gt;$N$25,((5-1)*$N$24+7)&gt;$N$26),"",IF(INDEX($P$26:$W$35,MOD(((5-1)*$N$24+7)-1,10)+1,INT((((5-1)*$N$24+7)-1)/10)+1)="","",INDEX($P$26:$W$35,MOD(((5-1)*$N$24+7)-1,10)+1,INT((((5-1)*$N$24+7)-1)/10)+1))))))</f>
        <v/>
      </c>
      <c r="K30" s="539">
        <f>IF($D$24="Flat Oval",IF(OR($N$26="",ISTEXT($N$24),ISTEXT($N$25)),"",IF(5&lt;=$N$25,IF(8&gt;$N$24,"",IF(((5-1)*$N$24+8)&gt;80,"",IF(INDEX($P$26:$W$35,MOD(((5-1)*$N$24+8)-1,10)+1,INT((((5-1)*$N$24+8)-1)/10)+1)="","",INDEX($P$26:$W$35,MOD(((5-1)*$N$24+8)-1,10)+1,INT((((5-1)*$N$24+8)-1)/10)+1)))),IF(AND(5=$N$25+1,8&lt;=$O$24),IF(($N$24*$N$25+8)&gt;80,"",IF(INDEX($P$26:$W$35,MOD(($N$24*$N$25+8)-1,10)+1,INT((($N$24*$N$25+8)-1)/10)+1)="","",INDEX($P$26:$W$35,MOD(($N$24*$N$25+8)-1,10)+1,INT((($N$24*$N$25+8)-1)/10)+1))),""))),IF($N$26="","",IF(OR(ISTEXT($N$24),ISTEXT($N$25),ISTEXT($N$26)),"",IF(OR(8&gt;$N$24,5&gt;$N$25,((5-1)*$N$24+8)&gt;$N$26),"",IF(INDEX($P$26:$W$35,MOD(((5-1)*$N$24+8)-1,10)+1,INT((((5-1)*$N$24+8)-1)/10)+1)="","",INDEX($P$26:$W$35,MOD(((5-1)*$N$24+8)-1,10)+1,INT((((5-1)*$N$24+8)-1)/10)+1))))))</f>
        <v/>
      </c>
      <c r="L30" s="539">
        <f>IF($D$24="Flat Oval",IF(OR($N$26="",ISTEXT($N$24),ISTEXT($N$25)),"",IF(5&lt;=$N$25,IF(9&gt;$N$24,"",IF(((5-1)*$N$24+9)&gt;80,"",IF(INDEX($P$26:$W$35,MOD(((5-1)*$N$24+9)-1,10)+1,INT((((5-1)*$N$24+9)-1)/10)+1)="","",INDEX($P$26:$W$35,MOD(((5-1)*$N$24+9)-1,10)+1,INT((((5-1)*$N$24+9)-1)/10)+1)))),IF(AND(5=$N$25+1,9&lt;=$O$24),IF(($N$24*$N$25+9)&gt;80,"",IF(INDEX($P$26:$W$35,MOD(($N$24*$N$25+9)-1,10)+1,INT((($N$24*$N$25+9)-1)/10)+1)="","",INDEX($P$26:$W$35,MOD(($N$24*$N$25+9)-1,10)+1,INT((($N$24*$N$25+9)-1)/10)+1))),""))),IF($N$26="","",IF(OR(ISTEXT($N$24),ISTEXT($N$25),ISTEXT($N$26)),"",IF(OR(9&gt;$N$24,5&gt;$N$25,((5-1)*$N$24+9)&gt;$N$26),"",IF(INDEX($P$26:$W$35,MOD(((5-1)*$N$24+9)-1,10)+1,INT((((5-1)*$N$24+9)-1)/10)+1)="","",INDEX($P$26:$W$35,MOD(((5-1)*$N$24+9)-1,10)+1,INT((((5-1)*$N$24+9)-1)/10)+1))))))</f>
        <v/>
      </c>
      <c r="M30" s="539">
        <f>IF($D$24="Flat Oval",IF(OR($N$26="",ISTEXT($N$24),ISTEXT($N$25)),"",IF(5&lt;=$N$25,IF(10&gt;$N$24,"",IF(((5-1)*$N$24+10)&gt;80,"",IF(INDEX($P$26:$W$35,MOD(((5-1)*$N$24+10)-1,10)+1,INT((((5-1)*$N$24+10)-1)/10)+1)="","",INDEX($P$26:$W$35,MOD(((5-1)*$N$24+10)-1,10)+1,INT((((5-1)*$N$24+10)-1)/10)+1)))),IF(AND(5=$N$25+1,10&lt;=$O$24),IF(($N$24*$N$25+10)&gt;80,"",IF(INDEX($P$26:$W$35,MOD(($N$24*$N$25+10)-1,10)+1,INT((($N$24*$N$25+10)-1)/10)+1)="","",INDEX($P$26:$W$35,MOD(($N$24*$N$25+10)-1,10)+1,INT((($N$24*$N$25+10)-1)/10)+1))),""))),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IF($D$24="Flat Oval",IF(OR($N$25="",ISTEXT($N$25)),"",IF(6&lt;=$N$25,ROUND((6-0.5)*$I$24/$N$25,1),IF(6=$N$25+1,"Ends",""))),IF(OR($D$24="",$G$24=""),"",IF($D$24="Round",IF(6=1,"Axis 1 (0°)",IF(6=2,"Axis 2 (90°)","")),IF(ISTEXT($N$25),"",IF(6&gt;$N$25,"",IF(ISTEXT($I$24),"",ROUND((6-0.5)*$I$24/$N$25,1)))))))</f>
        <v/>
      </c>
      <c r="C31" s="538" t="n"/>
      <c r="D31" s="539">
        <f>IF($D$24="Flat Oval",IF(OR($N$26="",ISTEXT($N$24),ISTEXT($N$25)),"",IF(6&lt;=$N$25,IF(1&gt;$N$24,"",IF(((6-1)*$N$24+1)&gt;80,"",IF(INDEX($P$26:$W$35,MOD(((6-1)*$N$24+1)-1,10)+1,INT((((6-1)*$N$24+1)-1)/10)+1)="","",INDEX($P$26:$W$35,MOD(((6-1)*$N$24+1)-1,10)+1,INT((((6-1)*$N$24+1)-1)/10)+1)))),IF(AND(6=$N$25+1,1&lt;=$O$24),IF(($N$24*$N$25+1)&gt;80,"",IF(INDEX($P$26:$W$35,MOD(($N$24*$N$25+1)-1,10)+1,INT((($N$24*$N$25+1)-1)/10)+1)="","",INDEX($P$26:$W$35,MOD(($N$24*$N$25+1)-1,10)+1,INT((($N$24*$N$25+1)-1)/10)+1))),""))),IF($N$26="","",IF(OR(ISTEXT($N$24),ISTEXT($N$25),ISTEXT($N$26)),"",IF(OR(1&gt;$N$24,6&gt;$N$25,((6-1)*$N$24+1)&gt;$N$26),"",IF(INDEX($P$26:$W$35,MOD(((6-1)*$N$24+1)-1,10)+1,INT((((6-1)*$N$24+1)-1)/10)+1)="","",INDEX($P$26:$W$35,MOD(((6-1)*$N$24+1)-1,10)+1,INT((((6-1)*$N$24+1)-1)/10)+1))))))</f>
        <v/>
      </c>
      <c r="E31" s="539">
        <f>IF($D$24="Flat Oval",IF(OR($N$26="",ISTEXT($N$24),ISTEXT($N$25)),"",IF(6&lt;=$N$25,IF(2&gt;$N$24,"",IF(((6-1)*$N$24+2)&gt;80,"",IF(INDEX($P$26:$W$35,MOD(((6-1)*$N$24+2)-1,10)+1,INT((((6-1)*$N$24+2)-1)/10)+1)="","",INDEX($P$26:$W$35,MOD(((6-1)*$N$24+2)-1,10)+1,INT((((6-1)*$N$24+2)-1)/10)+1)))),IF(AND(6=$N$25+1,2&lt;=$O$24),IF(($N$24*$N$25+2)&gt;80,"",IF(INDEX($P$26:$W$35,MOD(($N$24*$N$25+2)-1,10)+1,INT((($N$24*$N$25+2)-1)/10)+1)="","",INDEX($P$26:$W$35,MOD(($N$24*$N$25+2)-1,10)+1,INT((($N$24*$N$25+2)-1)/10)+1))),""))),IF($N$26="","",IF(OR(ISTEXT($N$24),ISTEXT($N$25),ISTEXT($N$26)),"",IF(OR(2&gt;$N$24,6&gt;$N$25,((6-1)*$N$24+2)&gt;$N$26),"",IF(INDEX($P$26:$W$35,MOD(((6-1)*$N$24+2)-1,10)+1,INT((((6-1)*$N$24+2)-1)/10)+1)="","",INDEX($P$26:$W$35,MOD(((6-1)*$N$24+2)-1,10)+1,INT((((6-1)*$N$24+2)-1)/10)+1))))))</f>
        <v/>
      </c>
      <c r="F31" s="539">
        <f>IF($D$24="Flat Oval",IF(OR($N$26="",ISTEXT($N$24),ISTEXT($N$25)),"",IF(6&lt;=$N$25,IF(3&gt;$N$24,"",IF(((6-1)*$N$24+3)&gt;80,"",IF(INDEX($P$26:$W$35,MOD(((6-1)*$N$24+3)-1,10)+1,INT((((6-1)*$N$24+3)-1)/10)+1)="","",INDEX($P$26:$W$35,MOD(((6-1)*$N$24+3)-1,10)+1,INT((((6-1)*$N$24+3)-1)/10)+1)))),IF(AND(6=$N$25+1,3&lt;=$O$24),IF(($N$24*$N$25+3)&gt;80,"",IF(INDEX($P$26:$W$35,MOD(($N$24*$N$25+3)-1,10)+1,INT((($N$24*$N$25+3)-1)/10)+1)="","",INDEX($P$26:$W$35,MOD(($N$24*$N$25+3)-1,10)+1,INT((($N$24*$N$25+3)-1)/10)+1))),""))),IF($N$26="","",IF(OR(ISTEXT($N$24),ISTEXT($N$25),ISTEXT($N$26)),"",IF(OR(3&gt;$N$24,6&gt;$N$25,((6-1)*$N$24+3)&gt;$N$26),"",IF(INDEX($P$26:$W$35,MOD(((6-1)*$N$24+3)-1,10)+1,INT((((6-1)*$N$24+3)-1)/10)+1)="","",INDEX($P$26:$W$35,MOD(((6-1)*$N$24+3)-1,10)+1,INT((((6-1)*$N$24+3)-1)/10)+1))))))</f>
        <v/>
      </c>
      <c r="G31" s="539">
        <f>IF($D$24="Flat Oval",IF(OR($N$26="",ISTEXT($N$24),ISTEXT($N$25)),"",IF(6&lt;=$N$25,IF(4&gt;$N$24,"",IF(((6-1)*$N$24+4)&gt;80,"",IF(INDEX($P$26:$W$35,MOD(((6-1)*$N$24+4)-1,10)+1,INT((((6-1)*$N$24+4)-1)/10)+1)="","",INDEX($P$26:$W$35,MOD(((6-1)*$N$24+4)-1,10)+1,INT((((6-1)*$N$24+4)-1)/10)+1)))),IF(AND(6=$N$25+1,4&lt;=$O$24),IF(($N$24*$N$25+4)&gt;80,"",IF(INDEX($P$26:$W$35,MOD(($N$24*$N$25+4)-1,10)+1,INT((($N$24*$N$25+4)-1)/10)+1)="","",INDEX($P$26:$W$35,MOD(($N$24*$N$25+4)-1,10)+1,INT((($N$24*$N$25+4)-1)/10)+1))),""))),IF($N$26="","",IF(OR(ISTEXT($N$24),ISTEXT($N$25),ISTEXT($N$26)),"",IF(OR(4&gt;$N$24,6&gt;$N$25,((6-1)*$N$24+4)&gt;$N$26),"",IF(INDEX($P$26:$W$35,MOD(((6-1)*$N$24+4)-1,10)+1,INT((((6-1)*$N$24+4)-1)/10)+1)="","",INDEX($P$26:$W$35,MOD(((6-1)*$N$24+4)-1,10)+1,INT((((6-1)*$N$24+4)-1)/10)+1))))))</f>
        <v/>
      </c>
      <c r="H31" s="539">
        <f>IF($D$24="Flat Oval",IF(OR($N$26="",ISTEXT($N$24),ISTEXT($N$25)),"",IF(6&lt;=$N$25,IF(5&gt;$N$24,"",IF(((6-1)*$N$24+5)&gt;80,"",IF(INDEX($P$26:$W$35,MOD(((6-1)*$N$24+5)-1,10)+1,INT((((6-1)*$N$24+5)-1)/10)+1)="","",INDEX($P$26:$W$35,MOD(((6-1)*$N$24+5)-1,10)+1,INT((((6-1)*$N$24+5)-1)/10)+1)))),IF(AND(6=$N$25+1,5&lt;=$O$24),IF(($N$24*$N$25+5)&gt;80,"",IF(INDEX($P$26:$W$35,MOD(($N$24*$N$25+5)-1,10)+1,INT((($N$24*$N$25+5)-1)/10)+1)="","",INDEX($P$26:$W$35,MOD(($N$24*$N$25+5)-1,10)+1,INT((($N$24*$N$25+5)-1)/10)+1))),""))),IF($N$26="","",IF(OR(ISTEXT($N$24),ISTEXT($N$25),ISTEXT($N$26)),"",IF(OR(5&gt;$N$24,6&gt;$N$25,((6-1)*$N$24+5)&gt;$N$26),"",IF(INDEX($P$26:$W$35,MOD(((6-1)*$N$24+5)-1,10)+1,INT((((6-1)*$N$24+5)-1)/10)+1)="","",INDEX($P$26:$W$35,MOD(((6-1)*$N$24+5)-1,10)+1,INT((((6-1)*$N$24+5)-1)/10)+1))))))</f>
        <v/>
      </c>
      <c r="I31" s="539">
        <f>IF($D$24="Flat Oval",IF(OR($N$26="",ISTEXT($N$24),ISTEXT($N$25)),"",IF(6&lt;=$N$25,IF(6&gt;$N$24,"",IF(((6-1)*$N$24+6)&gt;80,"",IF(INDEX($P$26:$W$35,MOD(((6-1)*$N$24+6)-1,10)+1,INT((((6-1)*$N$24+6)-1)/10)+1)="","",INDEX($P$26:$W$35,MOD(((6-1)*$N$24+6)-1,10)+1,INT((((6-1)*$N$24+6)-1)/10)+1)))),IF(AND(6=$N$25+1,6&lt;=$O$24),IF(($N$24*$N$25+6)&gt;80,"",IF(INDEX($P$26:$W$35,MOD(($N$24*$N$25+6)-1,10)+1,INT((($N$24*$N$25+6)-1)/10)+1)="","",INDEX($P$26:$W$35,MOD(($N$24*$N$25+6)-1,10)+1,INT((($N$24*$N$25+6)-1)/10)+1))),""))),IF($N$26="","",IF(OR(ISTEXT($N$24),ISTEXT($N$25),ISTEXT($N$26)),"",IF(OR(6&gt;$N$24,6&gt;$N$25,((6-1)*$N$24+6)&gt;$N$26),"",IF(INDEX($P$26:$W$35,MOD(((6-1)*$N$24+6)-1,10)+1,INT((((6-1)*$N$24+6)-1)/10)+1)="","",INDEX($P$26:$W$35,MOD(((6-1)*$N$24+6)-1,10)+1,INT((((6-1)*$N$24+6)-1)/10)+1))))))</f>
        <v/>
      </c>
      <c r="J31" s="539">
        <f>IF($D$24="Flat Oval",IF(OR($N$26="",ISTEXT($N$24),ISTEXT($N$25)),"",IF(6&lt;=$N$25,IF(7&gt;$N$24,"",IF(((6-1)*$N$24+7)&gt;80,"",IF(INDEX($P$26:$W$35,MOD(((6-1)*$N$24+7)-1,10)+1,INT((((6-1)*$N$24+7)-1)/10)+1)="","",INDEX($P$26:$W$35,MOD(((6-1)*$N$24+7)-1,10)+1,INT((((6-1)*$N$24+7)-1)/10)+1)))),IF(AND(6=$N$25+1,7&lt;=$O$24),IF(($N$24*$N$25+7)&gt;80,"",IF(INDEX($P$26:$W$35,MOD(($N$24*$N$25+7)-1,10)+1,INT((($N$24*$N$25+7)-1)/10)+1)="","",INDEX($P$26:$W$35,MOD(($N$24*$N$25+7)-1,10)+1,INT((($N$24*$N$25+7)-1)/10)+1))),""))),IF($N$26="","",IF(OR(ISTEXT($N$24),ISTEXT($N$25),ISTEXT($N$26)),"",IF(OR(7&gt;$N$24,6&gt;$N$25,((6-1)*$N$24+7)&gt;$N$26),"",IF(INDEX($P$26:$W$35,MOD(((6-1)*$N$24+7)-1,10)+1,INT((((6-1)*$N$24+7)-1)/10)+1)="","",INDEX($P$26:$W$35,MOD(((6-1)*$N$24+7)-1,10)+1,INT((((6-1)*$N$24+7)-1)/10)+1))))))</f>
        <v/>
      </c>
      <c r="K31" s="539">
        <f>IF($D$24="Flat Oval",IF(OR($N$26="",ISTEXT($N$24),ISTEXT($N$25)),"",IF(6&lt;=$N$25,IF(8&gt;$N$24,"",IF(((6-1)*$N$24+8)&gt;80,"",IF(INDEX($P$26:$W$35,MOD(((6-1)*$N$24+8)-1,10)+1,INT((((6-1)*$N$24+8)-1)/10)+1)="","",INDEX($P$26:$W$35,MOD(((6-1)*$N$24+8)-1,10)+1,INT((((6-1)*$N$24+8)-1)/10)+1)))),IF(AND(6=$N$25+1,8&lt;=$O$24),IF(($N$24*$N$25+8)&gt;80,"",IF(INDEX($P$26:$W$35,MOD(($N$24*$N$25+8)-1,10)+1,INT((($N$24*$N$25+8)-1)/10)+1)="","",INDEX($P$26:$W$35,MOD(($N$24*$N$25+8)-1,10)+1,INT((($N$24*$N$25+8)-1)/10)+1))),""))),IF($N$26="","",IF(OR(ISTEXT($N$24),ISTEXT($N$25),ISTEXT($N$26)),"",IF(OR(8&gt;$N$24,6&gt;$N$25,((6-1)*$N$24+8)&gt;$N$26),"",IF(INDEX($P$26:$W$35,MOD(((6-1)*$N$24+8)-1,10)+1,INT((((6-1)*$N$24+8)-1)/10)+1)="","",INDEX($P$26:$W$35,MOD(((6-1)*$N$24+8)-1,10)+1,INT((((6-1)*$N$24+8)-1)/10)+1))))))</f>
        <v/>
      </c>
      <c r="L31" s="539">
        <f>IF($D$24="Flat Oval",IF(OR($N$26="",ISTEXT($N$24),ISTEXT($N$25)),"",IF(6&lt;=$N$25,IF(9&gt;$N$24,"",IF(((6-1)*$N$24+9)&gt;80,"",IF(INDEX($P$26:$W$35,MOD(((6-1)*$N$24+9)-1,10)+1,INT((((6-1)*$N$24+9)-1)/10)+1)="","",INDEX($P$26:$W$35,MOD(((6-1)*$N$24+9)-1,10)+1,INT((((6-1)*$N$24+9)-1)/10)+1)))),IF(AND(6=$N$25+1,9&lt;=$O$24),IF(($N$24*$N$25+9)&gt;80,"",IF(INDEX($P$26:$W$35,MOD(($N$24*$N$25+9)-1,10)+1,INT((($N$24*$N$25+9)-1)/10)+1)="","",INDEX($P$26:$W$35,MOD(($N$24*$N$25+9)-1,10)+1,INT((($N$24*$N$25+9)-1)/10)+1))),""))),IF($N$26="","",IF(OR(ISTEXT($N$24),ISTEXT($N$25),ISTEXT($N$26)),"",IF(OR(9&gt;$N$24,6&gt;$N$25,((6-1)*$N$24+9)&gt;$N$26),"",IF(INDEX($P$26:$W$35,MOD(((6-1)*$N$24+9)-1,10)+1,INT((((6-1)*$N$24+9)-1)/10)+1)="","",INDEX($P$26:$W$35,MOD(((6-1)*$N$24+9)-1,10)+1,INT((((6-1)*$N$24+9)-1)/10)+1))))))</f>
        <v/>
      </c>
      <c r="M31" s="539">
        <f>IF($D$24="Flat Oval",IF(OR($N$26="",ISTEXT($N$24),ISTEXT($N$25)),"",IF(6&lt;=$N$25,IF(10&gt;$N$24,"",IF(((6-1)*$N$24+10)&gt;80,"",IF(INDEX($P$26:$W$35,MOD(((6-1)*$N$24+10)-1,10)+1,INT((((6-1)*$N$24+10)-1)/10)+1)="","",INDEX($P$26:$W$35,MOD(((6-1)*$N$24+10)-1,10)+1,INT((((6-1)*$N$24+10)-1)/10)+1)))),IF(AND(6=$N$25+1,10&lt;=$O$24),IF(($N$24*$N$25+10)&gt;80,"",IF(INDEX($P$26:$W$35,MOD(($N$24*$N$25+10)-1,10)+1,INT((($N$24*$N$25+10)-1)/10)+1)="","",INDEX($P$26:$W$35,MOD(($N$24*$N$25+10)-1,10)+1,INT((($N$24*$N$25+10)-1)/10)+1))),""))),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IF($D$24="Flat Oval",IF(OR($N$25="",ISTEXT($N$25)),"",IF(7&lt;=$N$25,ROUND((7-0.5)*$I$24/$N$25,1),IF(7=$N$25+1,"Ends",""))),IF(OR($D$24="",$G$24=""),"",IF($D$24="Round",IF(7=1,"Axis 1 (0°)",IF(7=2,"Axis 2 (90°)","")),IF(ISTEXT($N$25),"",IF(7&gt;$N$25,"",IF(ISTEXT($I$24),"",ROUND((7-0.5)*$I$24/$N$25,1)))))))</f>
        <v/>
      </c>
      <c r="C32" s="538" t="n"/>
      <c r="D32" s="539">
        <f>IF($D$24="Flat Oval",IF(OR($N$26="",ISTEXT($N$24),ISTEXT($N$25)),"",IF(7&lt;=$N$25,IF(1&gt;$N$24,"",IF(((7-1)*$N$24+1)&gt;80,"",IF(INDEX($P$26:$W$35,MOD(((7-1)*$N$24+1)-1,10)+1,INT((((7-1)*$N$24+1)-1)/10)+1)="","",INDEX($P$26:$W$35,MOD(((7-1)*$N$24+1)-1,10)+1,INT((((7-1)*$N$24+1)-1)/10)+1)))),IF(AND(7=$N$25+1,1&lt;=$O$24),IF(($N$24*$N$25+1)&gt;80,"",IF(INDEX($P$26:$W$35,MOD(($N$24*$N$25+1)-1,10)+1,INT((($N$24*$N$25+1)-1)/10)+1)="","",INDEX($P$26:$W$35,MOD(($N$24*$N$25+1)-1,10)+1,INT((($N$24*$N$25+1)-1)/10)+1))),""))),IF($N$26="","",IF(OR(ISTEXT($N$24),ISTEXT($N$25),ISTEXT($N$26)),"",IF(OR(1&gt;$N$24,7&gt;$N$25,((7-1)*$N$24+1)&gt;$N$26),"",IF(INDEX($P$26:$W$35,MOD(((7-1)*$N$24+1)-1,10)+1,INT((((7-1)*$N$24+1)-1)/10)+1)="","",INDEX($P$26:$W$35,MOD(((7-1)*$N$24+1)-1,10)+1,INT((((7-1)*$N$24+1)-1)/10)+1))))))</f>
        <v/>
      </c>
      <c r="E32" s="539">
        <f>IF($D$24="Flat Oval",IF(OR($N$26="",ISTEXT($N$24),ISTEXT($N$25)),"",IF(7&lt;=$N$25,IF(2&gt;$N$24,"",IF(((7-1)*$N$24+2)&gt;80,"",IF(INDEX($P$26:$W$35,MOD(((7-1)*$N$24+2)-1,10)+1,INT((((7-1)*$N$24+2)-1)/10)+1)="","",INDEX($P$26:$W$35,MOD(((7-1)*$N$24+2)-1,10)+1,INT((((7-1)*$N$24+2)-1)/10)+1)))),IF(AND(7=$N$25+1,2&lt;=$O$24),IF(($N$24*$N$25+2)&gt;80,"",IF(INDEX($P$26:$W$35,MOD(($N$24*$N$25+2)-1,10)+1,INT((($N$24*$N$25+2)-1)/10)+1)="","",INDEX($P$26:$W$35,MOD(($N$24*$N$25+2)-1,10)+1,INT((($N$24*$N$25+2)-1)/10)+1))),""))),IF($N$26="","",IF(OR(ISTEXT($N$24),ISTEXT($N$25),ISTEXT($N$26)),"",IF(OR(2&gt;$N$24,7&gt;$N$25,((7-1)*$N$24+2)&gt;$N$26),"",IF(INDEX($P$26:$W$35,MOD(((7-1)*$N$24+2)-1,10)+1,INT((((7-1)*$N$24+2)-1)/10)+1)="","",INDEX($P$26:$W$35,MOD(((7-1)*$N$24+2)-1,10)+1,INT((((7-1)*$N$24+2)-1)/10)+1))))))</f>
        <v/>
      </c>
      <c r="F32" s="539">
        <f>IF($D$24="Flat Oval",IF(OR($N$26="",ISTEXT($N$24),ISTEXT($N$25)),"",IF(7&lt;=$N$25,IF(3&gt;$N$24,"",IF(((7-1)*$N$24+3)&gt;80,"",IF(INDEX($P$26:$W$35,MOD(((7-1)*$N$24+3)-1,10)+1,INT((((7-1)*$N$24+3)-1)/10)+1)="","",INDEX($P$26:$W$35,MOD(((7-1)*$N$24+3)-1,10)+1,INT((((7-1)*$N$24+3)-1)/10)+1)))),IF(AND(7=$N$25+1,3&lt;=$O$24),IF(($N$24*$N$25+3)&gt;80,"",IF(INDEX($P$26:$W$35,MOD(($N$24*$N$25+3)-1,10)+1,INT((($N$24*$N$25+3)-1)/10)+1)="","",INDEX($P$26:$W$35,MOD(($N$24*$N$25+3)-1,10)+1,INT((($N$24*$N$25+3)-1)/10)+1))),""))),IF($N$26="","",IF(OR(ISTEXT($N$24),ISTEXT($N$25),ISTEXT($N$26)),"",IF(OR(3&gt;$N$24,7&gt;$N$25,((7-1)*$N$24+3)&gt;$N$26),"",IF(INDEX($P$26:$W$35,MOD(((7-1)*$N$24+3)-1,10)+1,INT((((7-1)*$N$24+3)-1)/10)+1)="","",INDEX($P$26:$W$35,MOD(((7-1)*$N$24+3)-1,10)+1,INT((((7-1)*$N$24+3)-1)/10)+1))))))</f>
        <v/>
      </c>
      <c r="G32" s="539">
        <f>IF($D$24="Flat Oval",IF(OR($N$26="",ISTEXT($N$24),ISTEXT($N$25)),"",IF(7&lt;=$N$25,IF(4&gt;$N$24,"",IF(((7-1)*$N$24+4)&gt;80,"",IF(INDEX($P$26:$W$35,MOD(((7-1)*$N$24+4)-1,10)+1,INT((((7-1)*$N$24+4)-1)/10)+1)="","",INDEX($P$26:$W$35,MOD(((7-1)*$N$24+4)-1,10)+1,INT((((7-1)*$N$24+4)-1)/10)+1)))),IF(AND(7=$N$25+1,4&lt;=$O$24),IF(($N$24*$N$25+4)&gt;80,"",IF(INDEX($P$26:$W$35,MOD(($N$24*$N$25+4)-1,10)+1,INT((($N$24*$N$25+4)-1)/10)+1)="","",INDEX($P$26:$W$35,MOD(($N$24*$N$25+4)-1,10)+1,INT((($N$24*$N$25+4)-1)/10)+1))),""))),IF($N$26="","",IF(OR(ISTEXT($N$24),ISTEXT($N$25),ISTEXT($N$26)),"",IF(OR(4&gt;$N$24,7&gt;$N$25,((7-1)*$N$24+4)&gt;$N$26),"",IF(INDEX($P$26:$W$35,MOD(((7-1)*$N$24+4)-1,10)+1,INT((((7-1)*$N$24+4)-1)/10)+1)="","",INDEX($P$26:$W$35,MOD(((7-1)*$N$24+4)-1,10)+1,INT((((7-1)*$N$24+4)-1)/10)+1))))))</f>
        <v/>
      </c>
      <c r="H32" s="539">
        <f>IF($D$24="Flat Oval",IF(OR($N$26="",ISTEXT($N$24),ISTEXT($N$25)),"",IF(7&lt;=$N$25,IF(5&gt;$N$24,"",IF(((7-1)*$N$24+5)&gt;80,"",IF(INDEX($P$26:$W$35,MOD(((7-1)*$N$24+5)-1,10)+1,INT((((7-1)*$N$24+5)-1)/10)+1)="","",INDEX($P$26:$W$35,MOD(((7-1)*$N$24+5)-1,10)+1,INT((((7-1)*$N$24+5)-1)/10)+1)))),IF(AND(7=$N$25+1,5&lt;=$O$24),IF(($N$24*$N$25+5)&gt;80,"",IF(INDEX($P$26:$W$35,MOD(($N$24*$N$25+5)-1,10)+1,INT((($N$24*$N$25+5)-1)/10)+1)="","",INDEX($P$26:$W$35,MOD(($N$24*$N$25+5)-1,10)+1,INT((($N$24*$N$25+5)-1)/10)+1))),""))),IF($N$26="","",IF(OR(ISTEXT($N$24),ISTEXT($N$25),ISTEXT($N$26)),"",IF(OR(5&gt;$N$24,7&gt;$N$25,((7-1)*$N$24+5)&gt;$N$26),"",IF(INDEX($P$26:$W$35,MOD(((7-1)*$N$24+5)-1,10)+1,INT((((7-1)*$N$24+5)-1)/10)+1)="","",INDEX($P$26:$W$35,MOD(((7-1)*$N$24+5)-1,10)+1,INT((((7-1)*$N$24+5)-1)/10)+1))))))</f>
        <v/>
      </c>
      <c r="I32" s="539">
        <f>IF($D$24="Flat Oval",IF(OR($N$26="",ISTEXT($N$24),ISTEXT($N$25)),"",IF(7&lt;=$N$25,IF(6&gt;$N$24,"",IF(((7-1)*$N$24+6)&gt;80,"",IF(INDEX($P$26:$W$35,MOD(((7-1)*$N$24+6)-1,10)+1,INT((((7-1)*$N$24+6)-1)/10)+1)="","",INDEX($P$26:$W$35,MOD(((7-1)*$N$24+6)-1,10)+1,INT((((7-1)*$N$24+6)-1)/10)+1)))),IF(AND(7=$N$25+1,6&lt;=$O$24),IF(($N$24*$N$25+6)&gt;80,"",IF(INDEX($P$26:$W$35,MOD(($N$24*$N$25+6)-1,10)+1,INT((($N$24*$N$25+6)-1)/10)+1)="","",INDEX($P$26:$W$35,MOD(($N$24*$N$25+6)-1,10)+1,INT((($N$24*$N$25+6)-1)/10)+1))),""))),IF($N$26="","",IF(OR(ISTEXT($N$24),ISTEXT($N$25),ISTEXT($N$26)),"",IF(OR(6&gt;$N$24,7&gt;$N$25,((7-1)*$N$24+6)&gt;$N$26),"",IF(INDEX($P$26:$W$35,MOD(((7-1)*$N$24+6)-1,10)+1,INT((((7-1)*$N$24+6)-1)/10)+1)="","",INDEX($P$26:$W$35,MOD(((7-1)*$N$24+6)-1,10)+1,INT((((7-1)*$N$24+6)-1)/10)+1))))))</f>
        <v/>
      </c>
      <c r="J32" s="539">
        <f>IF($D$24="Flat Oval",IF(OR($N$26="",ISTEXT($N$24),ISTEXT($N$25)),"",IF(7&lt;=$N$25,IF(7&gt;$N$24,"",IF(((7-1)*$N$24+7)&gt;80,"",IF(INDEX($P$26:$W$35,MOD(((7-1)*$N$24+7)-1,10)+1,INT((((7-1)*$N$24+7)-1)/10)+1)="","",INDEX($P$26:$W$35,MOD(((7-1)*$N$24+7)-1,10)+1,INT((((7-1)*$N$24+7)-1)/10)+1)))),IF(AND(7=$N$25+1,7&lt;=$O$24),IF(($N$24*$N$25+7)&gt;80,"",IF(INDEX($P$26:$W$35,MOD(($N$24*$N$25+7)-1,10)+1,INT((($N$24*$N$25+7)-1)/10)+1)="","",INDEX($P$26:$W$35,MOD(($N$24*$N$25+7)-1,10)+1,INT((($N$24*$N$25+7)-1)/10)+1))),""))),IF($N$26="","",IF(OR(ISTEXT($N$24),ISTEXT($N$25),ISTEXT($N$26)),"",IF(OR(7&gt;$N$24,7&gt;$N$25,((7-1)*$N$24+7)&gt;$N$26),"",IF(INDEX($P$26:$W$35,MOD(((7-1)*$N$24+7)-1,10)+1,INT((((7-1)*$N$24+7)-1)/10)+1)="","",INDEX($P$26:$W$35,MOD(((7-1)*$N$24+7)-1,10)+1,INT((((7-1)*$N$24+7)-1)/10)+1))))))</f>
        <v/>
      </c>
      <c r="K32" s="539">
        <f>IF($D$24="Flat Oval",IF(OR($N$26="",ISTEXT($N$24),ISTEXT($N$25)),"",IF(7&lt;=$N$25,IF(8&gt;$N$24,"",IF(((7-1)*$N$24+8)&gt;80,"",IF(INDEX($P$26:$W$35,MOD(((7-1)*$N$24+8)-1,10)+1,INT((((7-1)*$N$24+8)-1)/10)+1)="","",INDEX($P$26:$W$35,MOD(((7-1)*$N$24+8)-1,10)+1,INT((((7-1)*$N$24+8)-1)/10)+1)))),IF(AND(7=$N$25+1,8&lt;=$O$24),IF(($N$24*$N$25+8)&gt;80,"",IF(INDEX($P$26:$W$35,MOD(($N$24*$N$25+8)-1,10)+1,INT((($N$24*$N$25+8)-1)/10)+1)="","",INDEX($P$26:$W$35,MOD(($N$24*$N$25+8)-1,10)+1,INT((($N$24*$N$25+8)-1)/10)+1))),""))),IF($N$26="","",IF(OR(ISTEXT($N$24),ISTEXT($N$25),ISTEXT($N$26)),"",IF(OR(8&gt;$N$24,7&gt;$N$25,((7-1)*$N$24+8)&gt;$N$26),"",IF(INDEX($P$26:$W$35,MOD(((7-1)*$N$24+8)-1,10)+1,INT((((7-1)*$N$24+8)-1)/10)+1)="","",INDEX($P$26:$W$35,MOD(((7-1)*$N$24+8)-1,10)+1,INT((((7-1)*$N$24+8)-1)/10)+1))))))</f>
        <v/>
      </c>
      <c r="L32" s="539">
        <f>IF($D$24="Flat Oval",IF(OR($N$26="",ISTEXT($N$24),ISTEXT($N$25)),"",IF(7&lt;=$N$25,IF(9&gt;$N$24,"",IF(((7-1)*$N$24+9)&gt;80,"",IF(INDEX($P$26:$W$35,MOD(((7-1)*$N$24+9)-1,10)+1,INT((((7-1)*$N$24+9)-1)/10)+1)="","",INDEX($P$26:$W$35,MOD(((7-1)*$N$24+9)-1,10)+1,INT((((7-1)*$N$24+9)-1)/10)+1)))),IF(AND(7=$N$25+1,9&lt;=$O$24),IF(($N$24*$N$25+9)&gt;80,"",IF(INDEX($P$26:$W$35,MOD(($N$24*$N$25+9)-1,10)+1,INT((($N$24*$N$25+9)-1)/10)+1)="","",INDEX($P$26:$W$35,MOD(($N$24*$N$25+9)-1,10)+1,INT((($N$24*$N$25+9)-1)/10)+1))),""))),IF($N$26="","",IF(OR(ISTEXT($N$24),ISTEXT($N$25),ISTEXT($N$26)),"",IF(OR(9&gt;$N$24,7&gt;$N$25,((7-1)*$N$24+9)&gt;$N$26),"",IF(INDEX($P$26:$W$35,MOD(((7-1)*$N$24+9)-1,10)+1,INT((((7-1)*$N$24+9)-1)/10)+1)="","",INDEX($P$26:$W$35,MOD(((7-1)*$N$24+9)-1,10)+1,INT((((7-1)*$N$24+9)-1)/10)+1))))))</f>
        <v/>
      </c>
      <c r="M32" s="539">
        <f>IF($D$24="Flat Oval",IF(OR($N$26="",ISTEXT($N$24),ISTEXT($N$25)),"",IF(7&lt;=$N$25,IF(10&gt;$N$24,"",IF(((7-1)*$N$24+10)&gt;80,"",IF(INDEX($P$26:$W$35,MOD(((7-1)*$N$24+10)-1,10)+1,INT((((7-1)*$N$24+10)-1)/10)+1)="","",INDEX($P$26:$W$35,MOD(((7-1)*$N$24+10)-1,10)+1,INT((((7-1)*$N$24+10)-1)/10)+1)))),IF(AND(7=$N$25+1,10&lt;=$O$24),IF(($N$24*$N$25+10)&gt;80,"",IF(INDEX($P$26:$W$35,MOD(($N$24*$N$25+10)-1,10)+1,INT((($N$24*$N$25+10)-1)/10)+1)="","",INDEX($P$26:$W$35,MOD(($N$24*$N$25+10)-1,10)+1,INT((($N$24*$N$25+10)-1)/10)+1))),""))),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IF($D$24="Flat Oval",IF(OR($N$25="",ISTEXT($N$25)),"",IF(8&lt;=$N$25,ROUND((8-0.5)*$I$24/$N$25,1),IF(8=$N$25+1,"Ends",""))),IF(OR($D$24="",$G$24=""),"",IF($D$24="Round",IF(8=1,"Axis 1 (0°)",IF(8=2,"Axis 2 (90°)","")),IF(ISTEXT($N$25),"",IF(8&gt;$N$25,"",IF(ISTEXT($I$24),"",ROUND((8-0.5)*$I$24/$N$25,1)))))))</f>
        <v/>
      </c>
      <c r="C33" s="538" t="n"/>
      <c r="D33" s="539">
        <f>IF($D$24="Flat Oval",IF(OR($N$26="",ISTEXT($N$24),ISTEXT($N$25)),"",IF(8&lt;=$N$25,IF(1&gt;$N$24,"",IF(((8-1)*$N$24+1)&gt;80,"",IF(INDEX($P$26:$W$35,MOD(((8-1)*$N$24+1)-1,10)+1,INT((((8-1)*$N$24+1)-1)/10)+1)="","",INDEX($P$26:$W$35,MOD(((8-1)*$N$24+1)-1,10)+1,INT((((8-1)*$N$24+1)-1)/10)+1)))),IF(AND(8=$N$25+1,1&lt;=$O$24),IF(($N$24*$N$25+1)&gt;80,"",IF(INDEX($P$26:$W$35,MOD(($N$24*$N$25+1)-1,10)+1,INT((($N$24*$N$25+1)-1)/10)+1)="","",INDEX($P$26:$W$35,MOD(($N$24*$N$25+1)-1,10)+1,INT((($N$24*$N$25+1)-1)/10)+1))),""))),IF($N$26="","",IF(OR(ISTEXT($N$24),ISTEXT($N$25),ISTEXT($N$26)),"",IF(OR(1&gt;$N$24,8&gt;$N$25,((8-1)*$N$24+1)&gt;$N$26),"",IF(INDEX($P$26:$W$35,MOD(((8-1)*$N$24+1)-1,10)+1,INT((((8-1)*$N$24+1)-1)/10)+1)="","",INDEX($P$26:$W$35,MOD(((8-1)*$N$24+1)-1,10)+1,INT((((8-1)*$N$24+1)-1)/10)+1))))))</f>
        <v/>
      </c>
      <c r="E33" s="539">
        <f>IF($D$24="Flat Oval",IF(OR($N$26="",ISTEXT($N$24),ISTEXT($N$25)),"",IF(8&lt;=$N$25,IF(2&gt;$N$24,"",IF(((8-1)*$N$24+2)&gt;80,"",IF(INDEX($P$26:$W$35,MOD(((8-1)*$N$24+2)-1,10)+1,INT((((8-1)*$N$24+2)-1)/10)+1)="","",INDEX($P$26:$W$35,MOD(((8-1)*$N$24+2)-1,10)+1,INT((((8-1)*$N$24+2)-1)/10)+1)))),IF(AND(8=$N$25+1,2&lt;=$O$24),IF(($N$24*$N$25+2)&gt;80,"",IF(INDEX($P$26:$W$35,MOD(($N$24*$N$25+2)-1,10)+1,INT((($N$24*$N$25+2)-1)/10)+1)="","",INDEX($P$26:$W$35,MOD(($N$24*$N$25+2)-1,10)+1,INT((($N$24*$N$25+2)-1)/10)+1))),""))),IF($N$26="","",IF(OR(ISTEXT($N$24),ISTEXT($N$25),ISTEXT($N$26)),"",IF(OR(2&gt;$N$24,8&gt;$N$25,((8-1)*$N$24+2)&gt;$N$26),"",IF(INDEX($P$26:$W$35,MOD(((8-1)*$N$24+2)-1,10)+1,INT((((8-1)*$N$24+2)-1)/10)+1)="","",INDEX($P$26:$W$35,MOD(((8-1)*$N$24+2)-1,10)+1,INT((((8-1)*$N$24+2)-1)/10)+1))))))</f>
        <v/>
      </c>
      <c r="F33" s="539">
        <f>IF($D$24="Flat Oval",IF(OR($N$26="",ISTEXT($N$24),ISTEXT($N$25)),"",IF(8&lt;=$N$25,IF(3&gt;$N$24,"",IF(((8-1)*$N$24+3)&gt;80,"",IF(INDEX($P$26:$W$35,MOD(((8-1)*$N$24+3)-1,10)+1,INT((((8-1)*$N$24+3)-1)/10)+1)="","",INDEX($P$26:$W$35,MOD(((8-1)*$N$24+3)-1,10)+1,INT((((8-1)*$N$24+3)-1)/10)+1)))),IF(AND(8=$N$25+1,3&lt;=$O$24),IF(($N$24*$N$25+3)&gt;80,"",IF(INDEX($P$26:$W$35,MOD(($N$24*$N$25+3)-1,10)+1,INT((($N$24*$N$25+3)-1)/10)+1)="","",INDEX($P$26:$W$35,MOD(($N$24*$N$25+3)-1,10)+1,INT((($N$24*$N$25+3)-1)/10)+1))),""))),IF($N$26="","",IF(OR(ISTEXT($N$24),ISTEXT($N$25),ISTEXT($N$26)),"",IF(OR(3&gt;$N$24,8&gt;$N$25,((8-1)*$N$24+3)&gt;$N$26),"",IF(INDEX($P$26:$W$35,MOD(((8-1)*$N$24+3)-1,10)+1,INT((((8-1)*$N$24+3)-1)/10)+1)="","",INDEX($P$26:$W$35,MOD(((8-1)*$N$24+3)-1,10)+1,INT((((8-1)*$N$24+3)-1)/10)+1))))))</f>
        <v/>
      </c>
      <c r="G33" s="539">
        <f>IF($D$24="Flat Oval",IF(OR($N$26="",ISTEXT($N$24),ISTEXT($N$25)),"",IF(8&lt;=$N$25,IF(4&gt;$N$24,"",IF(((8-1)*$N$24+4)&gt;80,"",IF(INDEX($P$26:$W$35,MOD(((8-1)*$N$24+4)-1,10)+1,INT((((8-1)*$N$24+4)-1)/10)+1)="","",INDEX($P$26:$W$35,MOD(((8-1)*$N$24+4)-1,10)+1,INT((((8-1)*$N$24+4)-1)/10)+1)))),IF(AND(8=$N$25+1,4&lt;=$O$24),IF(($N$24*$N$25+4)&gt;80,"",IF(INDEX($P$26:$W$35,MOD(($N$24*$N$25+4)-1,10)+1,INT((($N$24*$N$25+4)-1)/10)+1)="","",INDEX($P$26:$W$35,MOD(($N$24*$N$25+4)-1,10)+1,INT((($N$24*$N$25+4)-1)/10)+1))),""))),IF($N$26="","",IF(OR(ISTEXT($N$24),ISTEXT($N$25),ISTEXT($N$26)),"",IF(OR(4&gt;$N$24,8&gt;$N$25,((8-1)*$N$24+4)&gt;$N$26),"",IF(INDEX($P$26:$W$35,MOD(((8-1)*$N$24+4)-1,10)+1,INT((((8-1)*$N$24+4)-1)/10)+1)="","",INDEX($P$26:$W$35,MOD(((8-1)*$N$24+4)-1,10)+1,INT((((8-1)*$N$24+4)-1)/10)+1))))))</f>
        <v/>
      </c>
      <c r="H33" s="539">
        <f>IF($D$24="Flat Oval",IF(OR($N$26="",ISTEXT($N$24),ISTEXT($N$25)),"",IF(8&lt;=$N$25,IF(5&gt;$N$24,"",IF(((8-1)*$N$24+5)&gt;80,"",IF(INDEX($P$26:$W$35,MOD(((8-1)*$N$24+5)-1,10)+1,INT((((8-1)*$N$24+5)-1)/10)+1)="","",INDEX($P$26:$W$35,MOD(((8-1)*$N$24+5)-1,10)+1,INT((((8-1)*$N$24+5)-1)/10)+1)))),IF(AND(8=$N$25+1,5&lt;=$O$24),IF(($N$24*$N$25+5)&gt;80,"",IF(INDEX($P$26:$W$35,MOD(($N$24*$N$25+5)-1,10)+1,INT((($N$24*$N$25+5)-1)/10)+1)="","",INDEX($P$26:$W$35,MOD(($N$24*$N$25+5)-1,10)+1,INT((($N$24*$N$25+5)-1)/10)+1))),""))),IF($N$26="","",IF(OR(ISTEXT($N$24),ISTEXT($N$25),ISTEXT($N$26)),"",IF(OR(5&gt;$N$24,8&gt;$N$25,((8-1)*$N$24+5)&gt;$N$26),"",IF(INDEX($P$26:$W$35,MOD(((8-1)*$N$24+5)-1,10)+1,INT((((8-1)*$N$24+5)-1)/10)+1)="","",INDEX($P$26:$W$35,MOD(((8-1)*$N$24+5)-1,10)+1,INT((((8-1)*$N$24+5)-1)/10)+1))))))</f>
        <v/>
      </c>
      <c r="I33" s="539">
        <f>IF($D$24="Flat Oval",IF(OR($N$26="",ISTEXT($N$24),ISTEXT($N$25)),"",IF(8&lt;=$N$25,IF(6&gt;$N$24,"",IF(((8-1)*$N$24+6)&gt;80,"",IF(INDEX($P$26:$W$35,MOD(((8-1)*$N$24+6)-1,10)+1,INT((((8-1)*$N$24+6)-1)/10)+1)="","",INDEX($P$26:$W$35,MOD(((8-1)*$N$24+6)-1,10)+1,INT((((8-1)*$N$24+6)-1)/10)+1)))),IF(AND(8=$N$25+1,6&lt;=$O$24),IF(($N$24*$N$25+6)&gt;80,"",IF(INDEX($P$26:$W$35,MOD(($N$24*$N$25+6)-1,10)+1,INT((($N$24*$N$25+6)-1)/10)+1)="","",INDEX($P$26:$W$35,MOD(($N$24*$N$25+6)-1,10)+1,INT((($N$24*$N$25+6)-1)/10)+1))),""))),IF($N$26="","",IF(OR(ISTEXT($N$24),ISTEXT($N$25),ISTEXT($N$26)),"",IF(OR(6&gt;$N$24,8&gt;$N$25,((8-1)*$N$24+6)&gt;$N$26),"",IF(INDEX($P$26:$W$35,MOD(((8-1)*$N$24+6)-1,10)+1,INT((((8-1)*$N$24+6)-1)/10)+1)="","",INDEX($P$26:$W$35,MOD(((8-1)*$N$24+6)-1,10)+1,INT((((8-1)*$N$24+6)-1)/10)+1))))))</f>
        <v/>
      </c>
      <c r="J33" s="539">
        <f>IF($D$24="Flat Oval",IF(OR($N$26="",ISTEXT($N$24),ISTEXT($N$25)),"",IF(8&lt;=$N$25,IF(7&gt;$N$24,"",IF(((8-1)*$N$24+7)&gt;80,"",IF(INDEX($P$26:$W$35,MOD(((8-1)*$N$24+7)-1,10)+1,INT((((8-1)*$N$24+7)-1)/10)+1)="","",INDEX($P$26:$W$35,MOD(((8-1)*$N$24+7)-1,10)+1,INT((((8-1)*$N$24+7)-1)/10)+1)))),IF(AND(8=$N$25+1,7&lt;=$O$24),IF(($N$24*$N$25+7)&gt;80,"",IF(INDEX($P$26:$W$35,MOD(($N$24*$N$25+7)-1,10)+1,INT((($N$24*$N$25+7)-1)/10)+1)="","",INDEX($P$26:$W$35,MOD(($N$24*$N$25+7)-1,10)+1,INT((($N$24*$N$25+7)-1)/10)+1))),""))),IF($N$26="","",IF(OR(ISTEXT($N$24),ISTEXT($N$25),ISTEXT($N$26)),"",IF(OR(7&gt;$N$24,8&gt;$N$25,((8-1)*$N$24+7)&gt;$N$26),"",IF(INDEX($P$26:$W$35,MOD(((8-1)*$N$24+7)-1,10)+1,INT((((8-1)*$N$24+7)-1)/10)+1)="","",INDEX($P$26:$W$35,MOD(((8-1)*$N$24+7)-1,10)+1,INT((((8-1)*$N$24+7)-1)/10)+1))))))</f>
        <v/>
      </c>
      <c r="K33" s="539">
        <f>IF($D$24="Flat Oval",IF(OR($N$26="",ISTEXT($N$24),ISTEXT($N$25)),"",IF(8&lt;=$N$25,IF(8&gt;$N$24,"",IF(((8-1)*$N$24+8)&gt;80,"",IF(INDEX($P$26:$W$35,MOD(((8-1)*$N$24+8)-1,10)+1,INT((((8-1)*$N$24+8)-1)/10)+1)="","",INDEX($P$26:$W$35,MOD(((8-1)*$N$24+8)-1,10)+1,INT((((8-1)*$N$24+8)-1)/10)+1)))),IF(AND(8=$N$25+1,8&lt;=$O$24),IF(($N$24*$N$25+8)&gt;80,"",IF(INDEX($P$26:$W$35,MOD(($N$24*$N$25+8)-1,10)+1,INT((($N$24*$N$25+8)-1)/10)+1)="","",INDEX($P$26:$W$35,MOD(($N$24*$N$25+8)-1,10)+1,INT((($N$24*$N$25+8)-1)/10)+1))),""))),IF($N$26="","",IF(OR(ISTEXT($N$24),ISTEXT($N$25),ISTEXT($N$26)),"",IF(OR(8&gt;$N$24,8&gt;$N$25,((8-1)*$N$24+8)&gt;$N$26),"",IF(INDEX($P$26:$W$35,MOD(((8-1)*$N$24+8)-1,10)+1,INT((((8-1)*$N$24+8)-1)/10)+1)="","",INDEX($P$26:$W$35,MOD(((8-1)*$N$24+8)-1,10)+1,INT((((8-1)*$N$24+8)-1)/10)+1))))))</f>
        <v/>
      </c>
      <c r="L33" s="539">
        <f>IF($D$24="Flat Oval",IF(OR($N$26="",ISTEXT($N$24),ISTEXT($N$25)),"",IF(8&lt;=$N$25,IF(9&gt;$N$24,"",IF(((8-1)*$N$24+9)&gt;80,"",IF(INDEX($P$26:$W$35,MOD(((8-1)*$N$24+9)-1,10)+1,INT((((8-1)*$N$24+9)-1)/10)+1)="","",INDEX($P$26:$W$35,MOD(((8-1)*$N$24+9)-1,10)+1,INT((((8-1)*$N$24+9)-1)/10)+1)))),IF(AND(8=$N$25+1,9&lt;=$O$24),IF(($N$24*$N$25+9)&gt;80,"",IF(INDEX($P$26:$W$35,MOD(($N$24*$N$25+9)-1,10)+1,INT((($N$24*$N$25+9)-1)/10)+1)="","",INDEX($P$26:$W$35,MOD(($N$24*$N$25+9)-1,10)+1,INT((($N$24*$N$25+9)-1)/10)+1))),""))),IF($N$26="","",IF(OR(ISTEXT($N$24),ISTEXT($N$25),ISTEXT($N$26)),"",IF(OR(9&gt;$N$24,8&gt;$N$25,((8-1)*$N$24+9)&gt;$N$26),"",IF(INDEX($P$26:$W$35,MOD(((8-1)*$N$24+9)-1,10)+1,INT((((8-1)*$N$24+9)-1)/10)+1)="","",INDEX($P$26:$W$35,MOD(((8-1)*$N$24+9)-1,10)+1,INT((((8-1)*$N$24+9)-1)/10)+1))))))</f>
        <v/>
      </c>
      <c r="M33" s="539">
        <f>IF($D$24="Flat Oval",IF(OR($N$26="",ISTEXT($N$24),ISTEXT($N$25)),"",IF(8&lt;=$N$25,IF(10&gt;$N$24,"",IF(((8-1)*$N$24+10)&gt;80,"",IF(INDEX($P$26:$W$35,MOD(((8-1)*$N$24+10)-1,10)+1,INT((((8-1)*$N$24+10)-1)/10)+1)="","",INDEX($P$26:$W$35,MOD(((8-1)*$N$24+10)-1,10)+1,INT((((8-1)*$N$24+10)-1)/10)+1)))),IF(AND(8=$N$25+1,10&lt;=$O$24),IF(($N$24*$N$25+10)&gt;80,"",IF(INDEX($P$26:$W$35,MOD(($N$24*$N$25+10)-1,10)+1,INT((($N$24*$N$25+10)-1)/10)+1)="","",INDEX($P$26:$W$35,MOD(($N$24*$N$25+10)-1,10)+1,INT((($N$24*$N$25+10)-1)/10)+1))),""))),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IF($D$39="Flat Oval",IF(OR($G$39="",$I$39=""),"",$G$39&amp;""" x "&amp;$I$39&amp;""" oval"),IF($G$39="","",IF($D$39="Round",$G$39&amp;""" dia",$G$39&amp;""" x "&amp;$I$39&amp;"""")))</f>
        <v/>
      </c>
      <c r="G37" s="173" t="n"/>
      <c r="H37" s="525">
        <f>IF($D$39="Flat Oval",IF(OR($G$39="",$I$39=""),"",IF(OR(ISTEXT($G$39),ISTEXT($I$39)),"",ROUND(((($G$39-2*N($K$39))-($I$39-2*N($K$39)))*($I$39-2*N($K$39))+PI()*(($I$39-2*N($K$39))/2)^2)/144,3))),IF(OR($D$39="",$G$39=""),"",IF($D$39="Round",IF(ISTEXT($G$39),"",ROUND(PI()*(($G$39-2*N($K$39))/2)^2/144,3)),IF($I$39="","",IF(OR(ISTEXT($G$39),ISTEXT($I$39)),"",ROUND(($G$39-2*N($K$39))*($I$39-2*N($K$39))/144,3))))))</f>
        <v/>
      </c>
      <c r="I37" s="189" t="n"/>
      <c r="J37" s="189" t="n"/>
      <c r="K37" s="189">
        <f>IF(N(J37)*N(H37)=0,"",ROUND(N(J37)*N(H37),0))</f>
        <v/>
      </c>
      <c r="L37" s="189">
        <f>IF($D$39="Flat Oval",IF(OR($O$40="",$O$41="",N($O$42)+N($O$43)=0),"",ROUND(($O$40*$O$42+$O$41*$O$43)/($O$42+$O$43),0)),IF(COUNT(D41:M48)=0,"",ROUND(AVERAGE(D41:M48),0)))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IF($D$39="Flat Oval",IF($N$41="","",$N$39&amp;"x"&amp;$N$40&amp;"+"&amp;$O$39&amp;" ends"),IF($N$39="","",IF($D$39="Round",$N$39&amp;" x 2 axes",IF($N$40="","",$N$39&amp;" x "&amp;$N$40))))</f>
        <v/>
      </c>
      <c r="N39" s="534">
        <f>IF($D$39="Flat Oval",IF(OR($G$39="",$I$39=""),"",IF(OR(ISTEXT($G$39),ISTEXT($I$39)),"",IF($G$39-$I$39&lt;12,2,MIN(10,MAX(3,ROUNDUP(($G$39-$I$39)/6,0)))))),IF(OR($D$39="",$G$39=""),"",IF($D$39="Round",IF(ISTEXT($G$39),"",IF($G$39&lt;=9,6,IF($G$39&lt;=12,8,10))),IF(ISTEXT($G$39),"",IF($G$39&lt;12,2,MIN(10,MAX(3,ROUNDUP($G$39/6,0))))))))</f>
        <v/>
      </c>
      <c r="O39">
        <f>IF(AND($D$39="Flat Oval",NOT(OR($G$39="",$I$39="")),NOT(OR(ISTEXT($G$39),ISTEXT($I$39)))),IF($I$39&lt;=9,6,IF($I$39&lt;=12,8,10)),"")</f>
        <v/>
      </c>
      <c r="P39" s="473" t="inlineStr">
        <is>
          <t>Quick entry – type readings in order (row by row of the grid), down this column then the next:</t>
        </is>
      </c>
    </row>
    <row r="40" ht="13.35" customHeight="1" s="162">
      <c r="B40" s="535" t="inlineStr">
        <is>
          <t>Depth↓ Pos→ (in)</t>
        </is>
      </c>
      <c r="C40" s="414" t="n"/>
      <c r="D40" s="535">
        <f>IF($D$39="Flat Oval",IF(OR($N$39="",ISTEXT($N$39),1&gt;$N$39),"",ROUND((1-0.5)*($G$39-$I$39)/$N$39,1)),IF(ISTEXT($N$39),"",IF(OR($D$39="",$G$39="",1&gt;$N$39),"",IF($D$39="Round",IF(ISTEXT($G$39),"",ROUND(IF(1&lt;=$N$39/2,$G$39/2*(1-SQRT(($N$39-2*1+1)/$N$39)),$G$39-$G$39/2*(1-SQRT(($N$39-2*($N$39-1+1)+1)/$N$39))),1)),IF(ISTEXT($G$39),"",ROUND((1-0.5)*$G$39/$N$39,1))))))</f>
        <v/>
      </c>
      <c r="E40" s="535">
        <f>IF($D$39="Flat Oval",IF(OR($N$39="",ISTEXT($N$39),2&gt;$N$39),"",ROUND((2-0.5)*($G$39-$I$39)/$N$39,1)),IF(ISTEXT($N$39),"",IF(OR($D$39="",$G$39="",2&gt;$N$39),"",IF($D$39="Round",IF(ISTEXT($G$39),"",ROUND(IF(2&lt;=$N$39/2,$G$39/2*(1-SQRT(($N$39-2*2+1)/$N$39)),$G$39-$G$39/2*(1-SQRT(($N$39-2*($N$39-2+1)+1)/$N$39))),1)),IF(ISTEXT($G$39),"",ROUND((2-0.5)*$G$39/$N$39,1))))))</f>
        <v/>
      </c>
      <c r="F40" s="535">
        <f>IF($D$39="Flat Oval",IF(OR($N$39="",ISTEXT($N$39),3&gt;$N$39),"",ROUND((3-0.5)*($G$39-$I$39)/$N$39,1)),IF(ISTEXT($N$39),"",IF(OR($D$39="",$G$39="",3&gt;$N$39),"",IF($D$39="Round",IF(ISTEXT($G$39),"",ROUND(IF(3&lt;=$N$39/2,$G$39/2*(1-SQRT(($N$39-2*3+1)/$N$39)),$G$39-$G$39/2*(1-SQRT(($N$39-2*($N$39-3+1)+1)/$N$39))),1)),IF(ISTEXT($G$39),"",ROUND((3-0.5)*$G$39/$N$39,1))))))</f>
        <v/>
      </c>
      <c r="G40" s="535">
        <f>IF($D$39="Flat Oval",IF(OR($N$39="",ISTEXT($N$39),4&gt;$N$39),"",ROUND((4-0.5)*($G$39-$I$39)/$N$39,1)),IF(ISTEXT($N$39),"",IF(OR($D$39="",$G$39="",4&gt;$N$39),"",IF($D$39="Round",IF(ISTEXT($G$39),"",ROUND(IF(4&lt;=$N$39/2,$G$39/2*(1-SQRT(($N$39-2*4+1)/$N$39)),$G$39-$G$39/2*(1-SQRT(($N$39-2*($N$39-4+1)+1)/$N$39))),1)),IF(ISTEXT($G$39),"",ROUND((4-0.5)*$G$39/$N$39,1))))))</f>
        <v/>
      </c>
      <c r="H40" s="535">
        <f>IF($D$39="Flat Oval",IF(OR($N$39="",ISTEXT($N$39),5&gt;$N$39),"",ROUND((5-0.5)*($G$39-$I$39)/$N$39,1)),IF(ISTEXT($N$39),"",IF(OR($D$39="",$G$39="",5&gt;$N$39),"",IF($D$39="Round",IF(ISTEXT($G$39),"",ROUND(IF(5&lt;=$N$39/2,$G$39/2*(1-SQRT(($N$39-2*5+1)/$N$39)),$G$39-$G$39/2*(1-SQRT(($N$39-2*($N$39-5+1)+1)/$N$39))),1)),IF(ISTEXT($G$39),"",ROUND((5-0.5)*$G$39/$N$39,1))))))</f>
        <v/>
      </c>
      <c r="I40" s="535">
        <f>IF($D$39="Flat Oval",IF(OR($N$39="",ISTEXT($N$39),6&gt;$N$39),"",ROUND((6-0.5)*($G$39-$I$39)/$N$39,1)),IF(ISTEXT($N$39),"",IF(OR($D$39="",$G$39="",6&gt;$N$39),"",IF($D$39="Round",IF(ISTEXT($G$39),"",ROUND(IF(6&lt;=$N$39/2,$G$39/2*(1-SQRT(($N$39-2*6+1)/$N$39)),$G$39-$G$39/2*(1-SQRT(($N$39-2*($N$39-6+1)+1)/$N$39))),1)),IF(ISTEXT($G$39),"",ROUND((6-0.5)*$G$39/$N$39,1))))))</f>
        <v/>
      </c>
      <c r="J40" s="535">
        <f>IF($D$39="Flat Oval",IF(OR($N$39="",ISTEXT($N$39),7&gt;$N$39),"",ROUND((7-0.5)*($G$39-$I$39)/$N$39,1)),IF(ISTEXT($N$39),"",IF(OR($D$39="",$G$39="",7&gt;$N$39),"",IF($D$39="Round",IF(ISTEXT($G$39),"",ROUND(IF(7&lt;=$N$39/2,$G$39/2*(1-SQRT(($N$39-2*7+1)/$N$39)),$G$39-$G$39/2*(1-SQRT(($N$39-2*($N$39-7+1)+1)/$N$39))),1)),IF(ISTEXT($G$39),"",ROUND((7-0.5)*$G$39/$N$39,1))))))</f>
        <v/>
      </c>
      <c r="K40" s="535">
        <f>IF($D$39="Flat Oval",IF(OR($N$39="",ISTEXT($N$39),8&gt;$N$39),"",ROUND((8-0.5)*($G$39-$I$39)/$N$39,1)),IF(ISTEXT($N$39),"",IF(OR($D$39="",$G$39="",8&gt;$N$39),"",IF($D$39="Round",IF(ISTEXT($G$39),"",ROUND(IF(8&lt;=$N$39/2,$G$39/2*(1-SQRT(($N$39-2*8+1)/$N$39)),$G$39-$G$39/2*(1-SQRT(($N$39-2*($N$39-8+1)+1)/$N$39))),1)),IF(ISTEXT($G$39),"",ROUND((8-0.5)*$G$39/$N$39,1))))))</f>
        <v/>
      </c>
      <c r="L40" s="535">
        <f>IF($D$39="Flat Oval",IF(OR($N$39="",ISTEXT($N$39),9&gt;$N$39),"",ROUND((9-0.5)*($G$39-$I$39)/$N$39,1)),IF(ISTEXT($N$39),"",IF(OR($D$39="",$G$39="",9&gt;$N$39),"",IF($D$39="Round",IF(ISTEXT($G$39),"",ROUND(IF(9&lt;=$N$39/2,$G$39/2*(1-SQRT(($N$39-2*9+1)/$N$39)),$G$39-$G$39/2*(1-SQRT(($N$39-2*($N$39-9+1)+1)/$N$39))),1)),IF(ISTEXT($G$39),"",ROUND((9-0.5)*$G$39/$N$39,1))))))</f>
        <v/>
      </c>
      <c r="M40" s="535">
        <f>IF($D$39="Flat Oval",IF(OR($N$39="",ISTEXT($N$39),10&gt;$N$39),"",ROUND((10-0.5)*($G$39-$I$39)/$N$39,1)),IF(ISTEXT($N$39),"",IF(OR($D$39="",$G$39="",10&gt;$N$39),"",IF($D$39="Round",IF(ISTEXT($G$39),"",ROUND(IF(10&lt;=$N$39/2,$G$39/2*(1-SQRT(($N$39-2*10+1)/$N$39)),$G$39-$G$39/2*(1-SQRT(($N$39-2*($N$39-10+1)+1)/$N$39))),1)),IF(ISTEXT($G$39),"",ROUND((10-0.5)*$G$39/$N$39,1))))))</f>
        <v/>
      </c>
      <c r="N40" s="534">
        <f>IF($D$39="Flat Oval",IF(OR($G$39="",$I$39=""),"",IF(OR(ISTEXT($G$39),ISTEXT($I$39)),"",IF($I$39&lt;12,2,MIN(7,MAX(3,ROUNDUP($I$39/6,0)))))),IF(OR($D$39="",$G$39=""),"",IF($D$39="Round",2,IF($I$39="","",IF(ISTEXT($I$39),"",IF($I$39&lt;12,2,MIN(8,MAX(3,ROUNDUP($I$39/6,0)))))))))</f>
        <v/>
      </c>
      <c r="O40">
        <f>IF(OR(NOT($D$39="Flat Oval"),N($N$41)=0),"",IF(COUNT(D41:INDEX(M41:M48,$N$40))=0,"",AVERAGE(D41:INDEX(M41:M48,$N$40))))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IF($D$39="Flat Oval",IF(OR($N$40="",ISTEXT($N$40)),"",IF(1&lt;=$N$40,ROUND((1-0.5)*$I$39/$N$40,1),IF(1=$N$40+1,"Ends",""))),IF(OR($D$39="",$G$39=""),"",IF($D$39="Round",IF(1=1,"Axis 1 (0°)",IF(1=2,"Axis 2 (90°)","")),IF(ISTEXT($N$40),"",IF(1&gt;$N$40,"",IF(ISTEXT($I$39),"",ROUND((1-0.5)*$I$39/$N$40,1)))))))</f>
        <v/>
      </c>
      <c r="C41" s="538" t="n"/>
      <c r="D41" s="539">
        <f>IF($D$39="Flat Oval",IF(OR($N$41="",ISTEXT($N$39),ISTEXT($N$40)),"",IF(1&lt;=$N$40,IF(1&gt;$N$39,"",IF(((1-1)*$N$39+1)&gt;80,"",IF(INDEX($P$41:$W$50,MOD(((1-1)*$N$39+1)-1,10)+1,INT((((1-1)*$N$39+1)-1)/10)+1)="","",INDEX($P$41:$W$50,MOD(((1-1)*$N$39+1)-1,10)+1,INT((((1-1)*$N$39+1)-1)/10)+1)))),IF(AND(1=$N$40+1,1&lt;=$O$39),IF(($N$39*$N$40+1)&gt;80,"",IF(INDEX($P$41:$W$50,MOD(($N$39*$N$40+1)-1,10)+1,INT((($N$39*$N$40+1)-1)/10)+1)="","",INDEX($P$41:$W$50,MOD(($N$39*$N$40+1)-1,10)+1,INT((($N$39*$N$40+1)-1)/10)+1))),""))),IF($N$41="","",IF(OR(ISTEXT($N$39),ISTEXT($N$40),ISTEXT($N$41)),"",IF(OR(1&gt;$N$39,1&gt;$N$40,((1-1)*$N$39+1)&gt;$N$41),"",IF(INDEX($P$41:$W$50,MOD(((1-1)*$N$39+1)-1,10)+1,INT((((1-1)*$N$39+1)-1)/10)+1)="","",INDEX($P$41:$W$50,MOD(((1-1)*$N$39+1)-1,10)+1,INT((((1-1)*$N$39+1)-1)/10)+1))))))</f>
        <v/>
      </c>
      <c r="E41" s="539">
        <f>IF($D$39="Flat Oval",IF(OR($N$41="",ISTEXT($N$39),ISTEXT($N$40)),"",IF(1&lt;=$N$40,IF(2&gt;$N$39,"",IF(((1-1)*$N$39+2)&gt;80,"",IF(INDEX($P$41:$W$50,MOD(((1-1)*$N$39+2)-1,10)+1,INT((((1-1)*$N$39+2)-1)/10)+1)="","",INDEX($P$41:$W$50,MOD(((1-1)*$N$39+2)-1,10)+1,INT((((1-1)*$N$39+2)-1)/10)+1)))),IF(AND(1=$N$40+1,2&lt;=$O$39),IF(($N$39*$N$40+2)&gt;80,"",IF(INDEX($P$41:$W$50,MOD(($N$39*$N$40+2)-1,10)+1,INT((($N$39*$N$40+2)-1)/10)+1)="","",INDEX($P$41:$W$50,MOD(($N$39*$N$40+2)-1,10)+1,INT((($N$39*$N$40+2)-1)/10)+1))),""))),IF($N$41="","",IF(OR(ISTEXT($N$39),ISTEXT($N$40),ISTEXT($N$41)),"",IF(OR(2&gt;$N$39,1&gt;$N$40,((1-1)*$N$39+2)&gt;$N$41),"",IF(INDEX($P$41:$W$50,MOD(((1-1)*$N$39+2)-1,10)+1,INT((((1-1)*$N$39+2)-1)/10)+1)="","",INDEX($P$41:$W$50,MOD(((1-1)*$N$39+2)-1,10)+1,INT((((1-1)*$N$39+2)-1)/10)+1))))))</f>
        <v/>
      </c>
      <c r="F41" s="539">
        <f>IF($D$39="Flat Oval",IF(OR($N$41="",ISTEXT($N$39),ISTEXT($N$40)),"",IF(1&lt;=$N$40,IF(3&gt;$N$39,"",IF(((1-1)*$N$39+3)&gt;80,"",IF(INDEX($P$41:$W$50,MOD(((1-1)*$N$39+3)-1,10)+1,INT((((1-1)*$N$39+3)-1)/10)+1)="","",INDEX($P$41:$W$50,MOD(((1-1)*$N$39+3)-1,10)+1,INT((((1-1)*$N$39+3)-1)/10)+1)))),IF(AND(1=$N$40+1,3&lt;=$O$39),IF(($N$39*$N$40+3)&gt;80,"",IF(INDEX($P$41:$W$50,MOD(($N$39*$N$40+3)-1,10)+1,INT((($N$39*$N$40+3)-1)/10)+1)="","",INDEX($P$41:$W$50,MOD(($N$39*$N$40+3)-1,10)+1,INT((($N$39*$N$40+3)-1)/10)+1))),""))),IF($N$41="","",IF(OR(ISTEXT($N$39),ISTEXT($N$40),ISTEXT($N$41)),"",IF(OR(3&gt;$N$39,1&gt;$N$40,((1-1)*$N$39+3)&gt;$N$41),"",IF(INDEX($P$41:$W$50,MOD(((1-1)*$N$39+3)-1,10)+1,INT((((1-1)*$N$39+3)-1)/10)+1)="","",INDEX($P$41:$W$50,MOD(((1-1)*$N$39+3)-1,10)+1,INT((((1-1)*$N$39+3)-1)/10)+1))))))</f>
        <v/>
      </c>
      <c r="G41" s="539">
        <f>IF($D$39="Flat Oval",IF(OR($N$41="",ISTEXT($N$39),ISTEXT($N$40)),"",IF(1&lt;=$N$40,IF(4&gt;$N$39,"",IF(((1-1)*$N$39+4)&gt;80,"",IF(INDEX($P$41:$W$50,MOD(((1-1)*$N$39+4)-1,10)+1,INT((((1-1)*$N$39+4)-1)/10)+1)="","",INDEX($P$41:$W$50,MOD(((1-1)*$N$39+4)-1,10)+1,INT((((1-1)*$N$39+4)-1)/10)+1)))),IF(AND(1=$N$40+1,4&lt;=$O$39),IF(($N$39*$N$40+4)&gt;80,"",IF(INDEX($P$41:$W$50,MOD(($N$39*$N$40+4)-1,10)+1,INT((($N$39*$N$40+4)-1)/10)+1)="","",INDEX($P$41:$W$50,MOD(($N$39*$N$40+4)-1,10)+1,INT((($N$39*$N$40+4)-1)/10)+1))),""))),IF($N$41="","",IF(OR(ISTEXT($N$39),ISTEXT($N$40),ISTEXT($N$41)),"",IF(OR(4&gt;$N$39,1&gt;$N$40,((1-1)*$N$39+4)&gt;$N$41),"",IF(INDEX($P$41:$W$50,MOD(((1-1)*$N$39+4)-1,10)+1,INT((((1-1)*$N$39+4)-1)/10)+1)="","",INDEX($P$41:$W$50,MOD(((1-1)*$N$39+4)-1,10)+1,INT((((1-1)*$N$39+4)-1)/10)+1))))))</f>
        <v/>
      </c>
      <c r="H41" s="539">
        <f>IF($D$39="Flat Oval",IF(OR($N$41="",ISTEXT($N$39),ISTEXT($N$40)),"",IF(1&lt;=$N$40,IF(5&gt;$N$39,"",IF(((1-1)*$N$39+5)&gt;80,"",IF(INDEX($P$41:$W$50,MOD(((1-1)*$N$39+5)-1,10)+1,INT((((1-1)*$N$39+5)-1)/10)+1)="","",INDEX($P$41:$W$50,MOD(((1-1)*$N$39+5)-1,10)+1,INT((((1-1)*$N$39+5)-1)/10)+1)))),IF(AND(1=$N$40+1,5&lt;=$O$39),IF(($N$39*$N$40+5)&gt;80,"",IF(INDEX($P$41:$W$50,MOD(($N$39*$N$40+5)-1,10)+1,INT((($N$39*$N$40+5)-1)/10)+1)="","",INDEX($P$41:$W$50,MOD(($N$39*$N$40+5)-1,10)+1,INT((($N$39*$N$40+5)-1)/10)+1))),""))),IF($N$41="","",IF(OR(ISTEXT($N$39),ISTEXT($N$40),ISTEXT($N$41)),"",IF(OR(5&gt;$N$39,1&gt;$N$40,((1-1)*$N$39+5)&gt;$N$41),"",IF(INDEX($P$41:$W$50,MOD(((1-1)*$N$39+5)-1,10)+1,INT((((1-1)*$N$39+5)-1)/10)+1)="","",INDEX($P$41:$W$50,MOD(((1-1)*$N$39+5)-1,10)+1,INT((((1-1)*$N$39+5)-1)/10)+1))))))</f>
        <v/>
      </c>
      <c r="I41" s="539">
        <f>IF($D$39="Flat Oval",IF(OR($N$41="",ISTEXT($N$39),ISTEXT($N$40)),"",IF(1&lt;=$N$40,IF(6&gt;$N$39,"",IF(((1-1)*$N$39+6)&gt;80,"",IF(INDEX($P$41:$W$50,MOD(((1-1)*$N$39+6)-1,10)+1,INT((((1-1)*$N$39+6)-1)/10)+1)="","",INDEX($P$41:$W$50,MOD(((1-1)*$N$39+6)-1,10)+1,INT((((1-1)*$N$39+6)-1)/10)+1)))),IF(AND(1=$N$40+1,6&lt;=$O$39),IF(($N$39*$N$40+6)&gt;80,"",IF(INDEX($P$41:$W$50,MOD(($N$39*$N$40+6)-1,10)+1,INT((($N$39*$N$40+6)-1)/10)+1)="","",INDEX($P$41:$W$50,MOD(($N$39*$N$40+6)-1,10)+1,INT((($N$39*$N$40+6)-1)/10)+1))),""))),IF($N$41="","",IF(OR(ISTEXT($N$39),ISTEXT($N$40),ISTEXT($N$41)),"",IF(OR(6&gt;$N$39,1&gt;$N$40,((1-1)*$N$39+6)&gt;$N$41),"",IF(INDEX($P$41:$W$50,MOD(((1-1)*$N$39+6)-1,10)+1,INT((((1-1)*$N$39+6)-1)/10)+1)="","",INDEX($P$41:$W$50,MOD(((1-1)*$N$39+6)-1,10)+1,INT((((1-1)*$N$39+6)-1)/10)+1))))))</f>
        <v/>
      </c>
      <c r="J41" s="539">
        <f>IF($D$39="Flat Oval",IF(OR($N$41="",ISTEXT($N$39),ISTEXT($N$40)),"",IF(1&lt;=$N$40,IF(7&gt;$N$39,"",IF(((1-1)*$N$39+7)&gt;80,"",IF(INDEX($P$41:$W$50,MOD(((1-1)*$N$39+7)-1,10)+1,INT((((1-1)*$N$39+7)-1)/10)+1)="","",INDEX($P$41:$W$50,MOD(((1-1)*$N$39+7)-1,10)+1,INT((((1-1)*$N$39+7)-1)/10)+1)))),IF(AND(1=$N$40+1,7&lt;=$O$39),IF(($N$39*$N$40+7)&gt;80,"",IF(INDEX($P$41:$W$50,MOD(($N$39*$N$40+7)-1,10)+1,INT((($N$39*$N$40+7)-1)/10)+1)="","",INDEX($P$41:$W$50,MOD(($N$39*$N$40+7)-1,10)+1,INT((($N$39*$N$40+7)-1)/10)+1))),""))),IF($N$41="","",IF(OR(ISTEXT($N$39),ISTEXT($N$40),ISTEXT($N$41)),"",IF(OR(7&gt;$N$39,1&gt;$N$40,((1-1)*$N$39+7)&gt;$N$41),"",IF(INDEX($P$41:$W$50,MOD(((1-1)*$N$39+7)-1,10)+1,INT((((1-1)*$N$39+7)-1)/10)+1)="","",INDEX($P$41:$W$50,MOD(((1-1)*$N$39+7)-1,10)+1,INT((((1-1)*$N$39+7)-1)/10)+1))))))</f>
        <v/>
      </c>
      <c r="K41" s="539">
        <f>IF($D$39="Flat Oval",IF(OR($N$41="",ISTEXT($N$39),ISTEXT($N$40)),"",IF(1&lt;=$N$40,IF(8&gt;$N$39,"",IF(((1-1)*$N$39+8)&gt;80,"",IF(INDEX($P$41:$W$50,MOD(((1-1)*$N$39+8)-1,10)+1,INT((((1-1)*$N$39+8)-1)/10)+1)="","",INDEX($P$41:$W$50,MOD(((1-1)*$N$39+8)-1,10)+1,INT((((1-1)*$N$39+8)-1)/10)+1)))),IF(AND(1=$N$40+1,8&lt;=$O$39),IF(($N$39*$N$40+8)&gt;80,"",IF(INDEX($P$41:$W$50,MOD(($N$39*$N$40+8)-1,10)+1,INT((($N$39*$N$40+8)-1)/10)+1)="","",INDEX($P$41:$W$50,MOD(($N$39*$N$40+8)-1,10)+1,INT((($N$39*$N$40+8)-1)/10)+1))),""))),IF($N$41="","",IF(OR(ISTEXT($N$39),ISTEXT($N$40),ISTEXT($N$41)),"",IF(OR(8&gt;$N$39,1&gt;$N$40,((1-1)*$N$39+8)&gt;$N$41),"",IF(INDEX($P$41:$W$50,MOD(((1-1)*$N$39+8)-1,10)+1,INT((((1-1)*$N$39+8)-1)/10)+1)="","",INDEX($P$41:$W$50,MOD(((1-1)*$N$39+8)-1,10)+1,INT((((1-1)*$N$39+8)-1)/10)+1))))))</f>
        <v/>
      </c>
      <c r="L41" s="539">
        <f>IF($D$39="Flat Oval",IF(OR($N$41="",ISTEXT($N$39),ISTEXT($N$40)),"",IF(1&lt;=$N$40,IF(9&gt;$N$39,"",IF(((1-1)*$N$39+9)&gt;80,"",IF(INDEX($P$41:$W$50,MOD(((1-1)*$N$39+9)-1,10)+1,INT((((1-1)*$N$39+9)-1)/10)+1)="","",INDEX($P$41:$W$50,MOD(((1-1)*$N$39+9)-1,10)+1,INT((((1-1)*$N$39+9)-1)/10)+1)))),IF(AND(1=$N$40+1,9&lt;=$O$39),IF(($N$39*$N$40+9)&gt;80,"",IF(INDEX($P$41:$W$50,MOD(($N$39*$N$40+9)-1,10)+1,INT((($N$39*$N$40+9)-1)/10)+1)="","",INDEX($P$41:$W$50,MOD(($N$39*$N$40+9)-1,10)+1,INT((($N$39*$N$40+9)-1)/10)+1))),""))),IF($N$41="","",IF(OR(ISTEXT($N$39),ISTEXT($N$40),ISTEXT($N$41)),"",IF(OR(9&gt;$N$39,1&gt;$N$40,((1-1)*$N$39+9)&gt;$N$41),"",IF(INDEX($P$41:$W$50,MOD(((1-1)*$N$39+9)-1,10)+1,INT((((1-1)*$N$39+9)-1)/10)+1)="","",INDEX($P$41:$W$50,MOD(((1-1)*$N$39+9)-1,10)+1,INT((((1-1)*$N$39+9)-1)/10)+1))))))</f>
        <v/>
      </c>
      <c r="M41" s="539">
        <f>IF($D$39="Flat Oval",IF(OR($N$41="",ISTEXT($N$39),ISTEXT($N$40)),"",IF(1&lt;=$N$40,IF(10&gt;$N$39,"",IF(((1-1)*$N$39+10)&gt;80,"",IF(INDEX($P$41:$W$50,MOD(((1-1)*$N$39+10)-1,10)+1,INT((((1-1)*$N$39+10)-1)/10)+1)="","",INDEX($P$41:$W$50,MOD(((1-1)*$N$39+10)-1,10)+1,INT((((1-1)*$N$39+10)-1)/10)+1)))),IF(AND(1=$N$40+1,10&lt;=$O$39),IF(($N$39*$N$40+10)&gt;80,"",IF(INDEX($P$41:$W$50,MOD(($N$39*$N$40+10)-1,10)+1,INT((($N$39*$N$40+10)-1)/10)+1)="","",INDEX($P$41:$W$50,MOD(($N$39*$N$40+10)-1,10)+1,INT((($N$39*$N$40+10)-1)/10)+1))),""))),IF($N$41="","",IF(OR(ISTEXT($N$39),ISTEXT($N$40),ISTEXT($N$41)),"",IF(OR(10&gt;$N$39,1&gt;$N$40,((1-1)*$N$39+10)&gt;$N$41),"",IF(INDEX($P$41:$W$50,MOD(((1-1)*$N$39+10)-1,10)+1,INT((((1-1)*$N$39+10)-1)/10)+1)="","",INDEX($P$41:$W$50,MOD(((1-1)*$N$39+10)-1,10)+1,INT((((1-1)*$N$39+10)-1)/10)+1))))))</f>
        <v/>
      </c>
      <c r="N41" s="534">
        <f>IF($D$39="Flat Oval",IF(OR($N$39="",$N$40="",$O$39=""),"",$N$39*$N$40+$O$39),IF(OR(N39="",N40=""),"",IF(OR(ISTEXT(N39),ISTEXT(N40)),"",N39*N40)))</f>
        <v/>
      </c>
      <c r="O41">
        <f>IF(OR(NOT($D$39="Flat Oval"),N($N$41)=0),"",IF(COUNT(INDEX(D41:D48,$N$40+1):INDEX(M41:M48,$N$40+1))=0,"",AVERAGE(INDEX(D41:D48,$N$40+1):INDEX(M41:M48,$N$40+1))))</f>
        <v/>
      </c>
      <c r="P41" s="540" t="n"/>
      <c r="Q41" s="540" t="n"/>
      <c r="R41" s="540" t="n"/>
      <c r="S41" s="540" t="n"/>
      <c r="T41" s="540" t="n"/>
      <c r="U41" s="540" t="n"/>
      <c r="V41" s="540" t="n"/>
      <c r="W41" s="540" t="n"/>
    </row>
    <row r="42" ht="13.35" customHeight="1" s="162">
      <c r="B42" s="537">
        <f>IF($D$39="Flat Oval",IF(OR($N$40="",ISTEXT($N$40)),"",IF(2&lt;=$N$40,ROUND((2-0.5)*$I$39/$N$40,1),IF(2=$N$40+1,"Ends",""))),IF(OR($D$39="",$G$39=""),"",IF($D$39="Round",IF(2=1,"Axis 1 (0°)",IF(2=2,"Axis 2 (90°)","")),IF(ISTEXT($N$40),"",IF(2&gt;$N$40,"",IF(ISTEXT($I$39),"",ROUND((2-0.5)*$I$39/$N$40,1)))))))</f>
        <v/>
      </c>
      <c r="C42" s="538" t="n"/>
      <c r="D42" s="539">
        <f>IF($D$39="Flat Oval",IF(OR($N$41="",ISTEXT($N$39),ISTEXT($N$40)),"",IF(2&lt;=$N$40,IF(1&gt;$N$39,"",IF(((2-1)*$N$39+1)&gt;80,"",IF(INDEX($P$41:$W$50,MOD(((2-1)*$N$39+1)-1,10)+1,INT((((2-1)*$N$39+1)-1)/10)+1)="","",INDEX($P$41:$W$50,MOD(((2-1)*$N$39+1)-1,10)+1,INT((((2-1)*$N$39+1)-1)/10)+1)))),IF(AND(2=$N$40+1,1&lt;=$O$39),IF(($N$39*$N$40+1)&gt;80,"",IF(INDEX($P$41:$W$50,MOD(($N$39*$N$40+1)-1,10)+1,INT((($N$39*$N$40+1)-1)/10)+1)="","",INDEX($P$41:$W$50,MOD(($N$39*$N$40+1)-1,10)+1,INT((($N$39*$N$40+1)-1)/10)+1))),""))),IF($N$41="","",IF(OR(ISTEXT($N$39),ISTEXT($N$40),ISTEXT($N$41)),"",IF(OR(1&gt;$N$39,2&gt;$N$40,((2-1)*$N$39+1)&gt;$N$41),"",IF(INDEX($P$41:$W$50,MOD(((2-1)*$N$39+1)-1,10)+1,INT((((2-1)*$N$39+1)-1)/10)+1)="","",INDEX($P$41:$W$50,MOD(((2-1)*$N$39+1)-1,10)+1,INT((((2-1)*$N$39+1)-1)/10)+1))))))</f>
        <v/>
      </c>
      <c r="E42" s="539">
        <f>IF($D$39="Flat Oval",IF(OR($N$41="",ISTEXT($N$39),ISTEXT($N$40)),"",IF(2&lt;=$N$40,IF(2&gt;$N$39,"",IF(((2-1)*$N$39+2)&gt;80,"",IF(INDEX($P$41:$W$50,MOD(((2-1)*$N$39+2)-1,10)+1,INT((((2-1)*$N$39+2)-1)/10)+1)="","",INDEX($P$41:$W$50,MOD(((2-1)*$N$39+2)-1,10)+1,INT((((2-1)*$N$39+2)-1)/10)+1)))),IF(AND(2=$N$40+1,2&lt;=$O$39),IF(($N$39*$N$40+2)&gt;80,"",IF(INDEX($P$41:$W$50,MOD(($N$39*$N$40+2)-1,10)+1,INT((($N$39*$N$40+2)-1)/10)+1)="","",INDEX($P$41:$W$50,MOD(($N$39*$N$40+2)-1,10)+1,INT((($N$39*$N$40+2)-1)/10)+1))),""))),IF($N$41="","",IF(OR(ISTEXT($N$39),ISTEXT($N$40),ISTEXT($N$41)),"",IF(OR(2&gt;$N$39,2&gt;$N$40,((2-1)*$N$39+2)&gt;$N$41),"",IF(INDEX($P$41:$W$50,MOD(((2-1)*$N$39+2)-1,10)+1,INT((((2-1)*$N$39+2)-1)/10)+1)="","",INDEX($P$41:$W$50,MOD(((2-1)*$N$39+2)-1,10)+1,INT((((2-1)*$N$39+2)-1)/10)+1))))))</f>
        <v/>
      </c>
      <c r="F42" s="539">
        <f>IF($D$39="Flat Oval",IF(OR($N$41="",ISTEXT($N$39),ISTEXT($N$40)),"",IF(2&lt;=$N$40,IF(3&gt;$N$39,"",IF(((2-1)*$N$39+3)&gt;80,"",IF(INDEX($P$41:$W$50,MOD(((2-1)*$N$39+3)-1,10)+1,INT((((2-1)*$N$39+3)-1)/10)+1)="","",INDEX($P$41:$W$50,MOD(((2-1)*$N$39+3)-1,10)+1,INT((((2-1)*$N$39+3)-1)/10)+1)))),IF(AND(2=$N$40+1,3&lt;=$O$39),IF(($N$39*$N$40+3)&gt;80,"",IF(INDEX($P$41:$W$50,MOD(($N$39*$N$40+3)-1,10)+1,INT((($N$39*$N$40+3)-1)/10)+1)="","",INDEX($P$41:$W$50,MOD(($N$39*$N$40+3)-1,10)+1,INT((($N$39*$N$40+3)-1)/10)+1))),""))),IF($N$41="","",IF(OR(ISTEXT($N$39),ISTEXT($N$40),ISTEXT($N$41)),"",IF(OR(3&gt;$N$39,2&gt;$N$40,((2-1)*$N$39+3)&gt;$N$41),"",IF(INDEX($P$41:$W$50,MOD(((2-1)*$N$39+3)-1,10)+1,INT((((2-1)*$N$39+3)-1)/10)+1)="","",INDEX($P$41:$W$50,MOD(((2-1)*$N$39+3)-1,10)+1,INT((((2-1)*$N$39+3)-1)/10)+1))))))</f>
        <v/>
      </c>
      <c r="G42" s="539">
        <f>IF($D$39="Flat Oval",IF(OR($N$41="",ISTEXT($N$39),ISTEXT($N$40)),"",IF(2&lt;=$N$40,IF(4&gt;$N$39,"",IF(((2-1)*$N$39+4)&gt;80,"",IF(INDEX($P$41:$W$50,MOD(((2-1)*$N$39+4)-1,10)+1,INT((((2-1)*$N$39+4)-1)/10)+1)="","",INDEX($P$41:$W$50,MOD(((2-1)*$N$39+4)-1,10)+1,INT((((2-1)*$N$39+4)-1)/10)+1)))),IF(AND(2=$N$40+1,4&lt;=$O$39),IF(($N$39*$N$40+4)&gt;80,"",IF(INDEX($P$41:$W$50,MOD(($N$39*$N$40+4)-1,10)+1,INT((($N$39*$N$40+4)-1)/10)+1)="","",INDEX($P$41:$W$50,MOD(($N$39*$N$40+4)-1,10)+1,INT((($N$39*$N$40+4)-1)/10)+1))),""))),IF($N$41="","",IF(OR(ISTEXT($N$39),ISTEXT($N$40),ISTEXT($N$41)),"",IF(OR(4&gt;$N$39,2&gt;$N$40,((2-1)*$N$39+4)&gt;$N$41),"",IF(INDEX($P$41:$W$50,MOD(((2-1)*$N$39+4)-1,10)+1,INT((((2-1)*$N$39+4)-1)/10)+1)="","",INDEX($P$41:$W$50,MOD(((2-1)*$N$39+4)-1,10)+1,INT((((2-1)*$N$39+4)-1)/10)+1))))))</f>
        <v/>
      </c>
      <c r="H42" s="539">
        <f>IF($D$39="Flat Oval",IF(OR($N$41="",ISTEXT($N$39),ISTEXT($N$40)),"",IF(2&lt;=$N$40,IF(5&gt;$N$39,"",IF(((2-1)*$N$39+5)&gt;80,"",IF(INDEX($P$41:$W$50,MOD(((2-1)*$N$39+5)-1,10)+1,INT((((2-1)*$N$39+5)-1)/10)+1)="","",INDEX($P$41:$W$50,MOD(((2-1)*$N$39+5)-1,10)+1,INT((((2-1)*$N$39+5)-1)/10)+1)))),IF(AND(2=$N$40+1,5&lt;=$O$39),IF(($N$39*$N$40+5)&gt;80,"",IF(INDEX($P$41:$W$50,MOD(($N$39*$N$40+5)-1,10)+1,INT((($N$39*$N$40+5)-1)/10)+1)="","",INDEX($P$41:$W$50,MOD(($N$39*$N$40+5)-1,10)+1,INT((($N$39*$N$40+5)-1)/10)+1))),""))),IF($N$41="","",IF(OR(ISTEXT($N$39),ISTEXT($N$40),ISTEXT($N$41)),"",IF(OR(5&gt;$N$39,2&gt;$N$40,((2-1)*$N$39+5)&gt;$N$41),"",IF(INDEX($P$41:$W$50,MOD(((2-1)*$N$39+5)-1,10)+1,INT((((2-1)*$N$39+5)-1)/10)+1)="","",INDEX($P$41:$W$50,MOD(((2-1)*$N$39+5)-1,10)+1,INT((((2-1)*$N$39+5)-1)/10)+1))))))</f>
        <v/>
      </c>
      <c r="I42" s="539">
        <f>IF($D$39="Flat Oval",IF(OR($N$41="",ISTEXT($N$39),ISTEXT($N$40)),"",IF(2&lt;=$N$40,IF(6&gt;$N$39,"",IF(((2-1)*$N$39+6)&gt;80,"",IF(INDEX($P$41:$W$50,MOD(((2-1)*$N$39+6)-1,10)+1,INT((((2-1)*$N$39+6)-1)/10)+1)="","",INDEX($P$41:$W$50,MOD(((2-1)*$N$39+6)-1,10)+1,INT((((2-1)*$N$39+6)-1)/10)+1)))),IF(AND(2=$N$40+1,6&lt;=$O$39),IF(($N$39*$N$40+6)&gt;80,"",IF(INDEX($P$41:$W$50,MOD(($N$39*$N$40+6)-1,10)+1,INT((($N$39*$N$40+6)-1)/10)+1)="","",INDEX($P$41:$W$50,MOD(($N$39*$N$40+6)-1,10)+1,INT((($N$39*$N$40+6)-1)/10)+1))),""))),IF($N$41="","",IF(OR(ISTEXT($N$39),ISTEXT($N$40),ISTEXT($N$41)),"",IF(OR(6&gt;$N$39,2&gt;$N$40,((2-1)*$N$39+6)&gt;$N$41),"",IF(INDEX($P$41:$W$50,MOD(((2-1)*$N$39+6)-1,10)+1,INT((((2-1)*$N$39+6)-1)/10)+1)="","",INDEX($P$41:$W$50,MOD(((2-1)*$N$39+6)-1,10)+1,INT((((2-1)*$N$39+6)-1)/10)+1))))))</f>
        <v/>
      </c>
      <c r="J42" s="539">
        <f>IF($D$39="Flat Oval",IF(OR($N$41="",ISTEXT($N$39),ISTEXT($N$40)),"",IF(2&lt;=$N$40,IF(7&gt;$N$39,"",IF(((2-1)*$N$39+7)&gt;80,"",IF(INDEX($P$41:$W$50,MOD(((2-1)*$N$39+7)-1,10)+1,INT((((2-1)*$N$39+7)-1)/10)+1)="","",INDEX($P$41:$W$50,MOD(((2-1)*$N$39+7)-1,10)+1,INT((((2-1)*$N$39+7)-1)/10)+1)))),IF(AND(2=$N$40+1,7&lt;=$O$39),IF(($N$39*$N$40+7)&gt;80,"",IF(INDEX($P$41:$W$50,MOD(($N$39*$N$40+7)-1,10)+1,INT((($N$39*$N$40+7)-1)/10)+1)="","",INDEX($P$41:$W$50,MOD(($N$39*$N$40+7)-1,10)+1,INT((($N$39*$N$40+7)-1)/10)+1))),""))),IF($N$41="","",IF(OR(ISTEXT($N$39),ISTEXT($N$40),ISTEXT($N$41)),"",IF(OR(7&gt;$N$39,2&gt;$N$40,((2-1)*$N$39+7)&gt;$N$41),"",IF(INDEX($P$41:$W$50,MOD(((2-1)*$N$39+7)-1,10)+1,INT((((2-1)*$N$39+7)-1)/10)+1)="","",INDEX($P$41:$W$50,MOD(((2-1)*$N$39+7)-1,10)+1,INT((((2-1)*$N$39+7)-1)/10)+1))))))</f>
        <v/>
      </c>
      <c r="K42" s="539">
        <f>IF($D$39="Flat Oval",IF(OR($N$41="",ISTEXT($N$39),ISTEXT($N$40)),"",IF(2&lt;=$N$40,IF(8&gt;$N$39,"",IF(((2-1)*$N$39+8)&gt;80,"",IF(INDEX($P$41:$W$50,MOD(((2-1)*$N$39+8)-1,10)+1,INT((((2-1)*$N$39+8)-1)/10)+1)="","",INDEX($P$41:$W$50,MOD(((2-1)*$N$39+8)-1,10)+1,INT((((2-1)*$N$39+8)-1)/10)+1)))),IF(AND(2=$N$40+1,8&lt;=$O$39),IF(($N$39*$N$40+8)&gt;80,"",IF(INDEX($P$41:$W$50,MOD(($N$39*$N$40+8)-1,10)+1,INT((($N$39*$N$40+8)-1)/10)+1)="","",INDEX($P$41:$W$50,MOD(($N$39*$N$40+8)-1,10)+1,INT((($N$39*$N$40+8)-1)/10)+1))),""))),IF($N$41="","",IF(OR(ISTEXT($N$39),ISTEXT($N$40),ISTEXT($N$41)),"",IF(OR(8&gt;$N$39,2&gt;$N$40,((2-1)*$N$39+8)&gt;$N$41),"",IF(INDEX($P$41:$W$50,MOD(((2-1)*$N$39+8)-1,10)+1,INT((((2-1)*$N$39+8)-1)/10)+1)="","",INDEX($P$41:$W$50,MOD(((2-1)*$N$39+8)-1,10)+1,INT((((2-1)*$N$39+8)-1)/10)+1))))))</f>
        <v/>
      </c>
      <c r="L42" s="539">
        <f>IF($D$39="Flat Oval",IF(OR($N$41="",ISTEXT($N$39),ISTEXT($N$40)),"",IF(2&lt;=$N$40,IF(9&gt;$N$39,"",IF(((2-1)*$N$39+9)&gt;80,"",IF(INDEX($P$41:$W$50,MOD(((2-1)*$N$39+9)-1,10)+1,INT((((2-1)*$N$39+9)-1)/10)+1)="","",INDEX($P$41:$W$50,MOD(((2-1)*$N$39+9)-1,10)+1,INT((((2-1)*$N$39+9)-1)/10)+1)))),IF(AND(2=$N$40+1,9&lt;=$O$39),IF(($N$39*$N$40+9)&gt;80,"",IF(INDEX($P$41:$W$50,MOD(($N$39*$N$40+9)-1,10)+1,INT((($N$39*$N$40+9)-1)/10)+1)="","",INDEX($P$41:$W$50,MOD(($N$39*$N$40+9)-1,10)+1,INT((($N$39*$N$40+9)-1)/10)+1))),""))),IF($N$41="","",IF(OR(ISTEXT($N$39),ISTEXT($N$40),ISTEXT($N$41)),"",IF(OR(9&gt;$N$39,2&gt;$N$40,((2-1)*$N$39+9)&gt;$N$41),"",IF(INDEX($P$41:$W$50,MOD(((2-1)*$N$39+9)-1,10)+1,INT((((2-1)*$N$39+9)-1)/10)+1)="","",INDEX($P$41:$W$50,MOD(((2-1)*$N$39+9)-1,10)+1,INT((((2-1)*$N$39+9)-1)/10)+1))))))</f>
        <v/>
      </c>
      <c r="M42" s="539">
        <f>IF($D$39="Flat Oval",IF(OR($N$41="",ISTEXT($N$39),ISTEXT($N$40)),"",IF(2&lt;=$N$40,IF(10&gt;$N$39,"",IF(((2-1)*$N$39+10)&gt;80,"",IF(INDEX($P$41:$W$50,MOD(((2-1)*$N$39+10)-1,10)+1,INT((((2-1)*$N$39+10)-1)/10)+1)="","",INDEX($P$41:$W$50,MOD(((2-1)*$N$39+10)-1,10)+1,INT((((2-1)*$N$39+10)-1)/10)+1)))),IF(AND(2=$N$40+1,10&lt;=$O$39),IF(($N$39*$N$40+10)&gt;80,"",IF(INDEX($P$41:$W$50,MOD(($N$39*$N$40+10)-1,10)+1,INT((($N$39*$N$40+10)-1)/10)+1)="","",INDEX($P$41:$W$50,MOD(($N$39*$N$40+10)-1,10)+1,INT((($N$39*$N$40+10)-1)/10)+1))),""))),IF($N$41="","",IF(OR(ISTEXT($N$39),ISTEXT($N$40),ISTEXT($N$41)),"",IF(OR(10&gt;$N$39,2&gt;$N$40,((2-1)*$N$39+10)&gt;$N$41),"",IF(INDEX($P$41:$W$50,MOD(((2-1)*$N$39+10)-1,10)+1,INT((((2-1)*$N$39+10)-1)/10)+1)="","",INDEX($P$41:$W$50,MOD(((2-1)*$N$39+10)-1,10)+1,INT((((2-1)*$N$39+10)-1)/10)+1))))))</f>
        <v/>
      </c>
      <c r="O42">
        <f>IF(AND($D$39="Flat Oval",NOT(OR($G$39="",$I$39="")),NOT(OR(ISTEXT($G$39),ISTEXT($I$39)))),(($G$39-2*N($K$39))-($I$39-2*N($K$39)))*($I$39-2*N($K$39))/144,"")</f>
        <v/>
      </c>
      <c r="P42" s="540" t="n"/>
      <c r="Q42" s="540" t="n"/>
      <c r="R42" s="540" t="n"/>
      <c r="S42" s="540" t="n"/>
      <c r="T42" s="540" t="n"/>
      <c r="U42" s="540" t="n"/>
      <c r="V42" s="540" t="n"/>
      <c r="W42" s="540" t="n"/>
    </row>
    <row r="43" ht="13.35" customHeight="1" s="162">
      <c r="B43" s="537">
        <f>IF($D$39="Flat Oval",IF(OR($N$40="",ISTEXT($N$40)),"",IF(3&lt;=$N$40,ROUND((3-0.5)*$I$39/$N$40,1),IF(3=$N$40+1,"Ends",""))),IF(OR($D$39="",$G$39=""),"",IF($D$39="Round",IF(3=1,"Axis 1 (0°)",IF(3=2,"Axis 2 (90°)","")),IF(ISTEXT($N$40),"",IF(3&gt;$N$40,"",IF(ISTEXT($I$39),"",ROUND((3-0.5)*$I$39/$N$40,1)))))))</f>
        <v/>
      </c>
      <c r="C43" s="538" t="n"/>
      <c r="D43" s="539">
        <f>IF($D$39="Flat Oval",IF(OR($N$41="",ISTEXT($N$39),ISTEXT($N$40)),"",IF(3&lt;=$N$40,IF(1&gt;$N$39,"",IF(((3-1)*$N$39+1)&gt;80,"",IF(INDEX($P$41:$W$50,MOD(((3-1)*$N$39+1)-1,10)+1,INT((((3-1)*$N$39+1)-1)/10)+1)="","",INDEX($P$41:$W$50,MOD(((3-1)*$N$39+1)-1,10)+1,INT((((3-1)*$N$39+1)-1)/10)+1)))),IF(AND(3=$N$40+1,1&lt;=$O$39),IF(($N$39*$N$40+1)&gt;80,"",IF(INDEX($P$41:$W$50,MOD(($N$39*$N$40+1)-1,10)+1,INT((($N$39*$N$40+1)-1)/10)+1)="","",INDEX($P$41:$W$50,MOD(($N$39*$N$40+1)-1,10)+1,INT((($N$39*$N$40+1)-1)/10)+1))),""))),IF($N$41="","",IF(OR(ISTEXT($N$39),ISTEXT($N$40),ISTEXT($N$41)),"",IF(OR(1&gt;$N$39,3&gt;$N$40,((3-1)*$N$39+1)&gt;$N$41),"",IF(INDEX($P$41:$W$50,MOD(((3-1)*$N$39+1)-1,10)+1,INT((((3-1)*$N$39+1)-1)/10)+1)="","",INDEX($P$41:$W$50,MOD(((3-1)*$N$39+1)-1,10)+1,INT((((3-1)*$N$39+1)-1)/10)+1))))))</f>
        <v/>
      </c>
      <c r="E43" s="539">
        <f>IF($D$39="Flat Oval",IF(OR($N$41="",ISTEXT($N$39),ISTEXT($N$40)),"",IF(3&lt;=$N$40,IF(2&gt;$N$39,"",IF(((3-1)*$N$39+2)&gt;80,"",IF(INDEX($P$41:$W$50,MOD(((3-1)*$N$39+2)-1,10)+1,INT((((3-1)*$N$39+2)-1)/10)+1)="","",INDEX($P$41:$W$50,MOD(((3-1)*$N$39+2)-1,10)+1,INT((((3-1)*$N$39+2)-1)/10)+1)))),IF(AND(3=$N$40+1,2&lt;=$O$39),IF(($N$39*$N$40+2)&gt;80,"",IF(INDEX($P$41:$W$50,MOD(($N$39*$N$40+2)-1,10)+1,INT((($N$39*$N$40+2)-1)/10)+1)="","",INDEX($P$41:$W$50,MOD(($N$39*$N$40+2)-1,10)+1,INT((($N$39*$N$40+2)-1)/10)+1))),""))),IF($N$41="","",IF(OR(ISTEXT($N$39),ISTEXT($N$40),ISTEXT($N$41)),"",IF(OR(2&gt;$N$39,3&gt;$N$40,((3-1)*$N$39+2)&gt;$N$41),"",IF(INDEX($P$41:$W$50,MOD(((3-1)*$N$39+2)-1,10)+1,INT((((3-1)*$N$39+2)-1)/10)+1)="","",INDEX($P$41:$W$50,MOD(((3-1)*$N$39+2)-1,10)+1,INT((((3-1)*$N$39+2)-1)/10)+1))))))</f>
        <v/>
      </c>
      <c r="F43" s="539">
        <f>IF($D$39="Flat Oval",IF(OR($N$41="",ISTEXT($N$39),ISTEXT($N$40)),"",IF(3&lt;=$N$40,IF(3&gt;$N$39,"",IF(((3-1)*$N$39+3)&gt;80,"",IF(INDEX($P$41:$W$50,MOD(((3-1)*$N$39+3)-1,10)+1,INT((((3-1)*$N$39+3)-1)/10)+1)="","",INDEX($P$41:$W$50,MOD(((3-1)*$N$39+3)-1,10)+1,INT((((3-1)*$N$39+3)-1)/10)+1)))),IF(AND(3=$N$40+1,3&lt;=$O$39),IF(($N$39*$N$40+3)&gt;80,"",IF(INDEX($P$41:$W$50,MOD(($N$39*$N$40+3)-1,10)+1,INT((($N$39*$N$40+3)-1)/10)+1)="","",INDEX($P$41:$W$50,MOD(($N$39*$N$40+3)-1,10)+1,INT((($N$39*$N$40+3)-1)/10)+1))),""))),IF($N$41="","",IF(OR(ISTEXT($N$39),ISTEXT($N$40),ISTEXT($N$41)),"",IF(OR(3&gt;$N$39,3&gt;$N$40,((3-1)*$N$39+3)&gt;$N$41),"",IF(INDEX($P$41:$W$50,MOD(((3-1)*$N$39+3)-1,10)+1,INT((((3-1)*$N$39+3)-1)/10)+1)="","",INDEX($P$41:$W$50,MOD(((3-1)*$N$39+3)-1,10)+1,INT((((3-1)*$N$39+3)-1)/10)+1))))))</f>
        <v/>
      </c>
      <c r="G43" s="539">
        <f>IF($D$39="Flat Oval",IF(OR($N$41="",ISTEXT($N$39),ISTEXT($N$40)),"",IF(3&lt;=$N$40,IF(4&gt;$N$39,"",IF(((3-1)*$N$39+4)&gt;80,"",IF(INDEX($P$41:$W$50,MOD(((3-1)*$N$39+4)-1,10)+1,INT((((3-1)*$N$39+4)-1)/10)+1)="","",INDEX($P$41:$W$50,MOD(((3-1)*$N$39+4)-1,10)+1,INT((((3-1)*$N$39+4)-1)/10)+1)))),IF(AND(3=$N$40+1,4&lt;=$O$39),IF(($N$39*$N$40+4)&gt;80,"",IF(INDEX($P$41:$W$50,MOD(($N$39*$N$40+4)-1,10)+1,INT((($N$39*$N$40+4)-1)/10)+1)="","",INDEX($P$41:$W$50,MOD(($N$39*$N$40+4)-1,10)+1,INT((($N$39*$N$40+4)-1)/10)+1))),""))),IF($N$41="","",IF(OR(ISTEXT($N$39),ISTEXT($N$40),ISTEXT($N$41)),"",IF(OR(4&gt;$N$39,3&gt;$N$40,((3-1)*$N$39+4)&gt;$N$41),"",IF(INDEX($P$41:$W$50,MOD(((3-1)*$N$39+4)-1,10)+1,INT((((3-1)*$N$39+4)-1)/10)+1)="","",INDEX($P$41:$W$50,MOD(((3-1)*$N$39+4)-1,10)+1,INT((((3-1)*$N$39+4)-1)/10)+1))))))</f>
        <v/>
      </c>
      <c r="H43" s="539">
        <f>IF($D$39="Flat Oval",IF(OR($N$41="",ISTEXT($N$39),ISTEXT($N$40)),"",IF(3&lt;=$N$40,IF(5&gt;$N$39,"",IF(((3-1)*$N$39+5)&gt;80,"",IF(INDEX($P$41:$W$50,MOD(((3-1)*$N$39+5)-1,10)+1,INT((((3-1)*$N$39+5)-1)/10)+1)="","",INDEX($P$41:$W$50,MOD(((3-1)*$N$39+5)-1,10)+1,INT((((3-1)*$N$39+5)-1)/10)+1)))),IF(AND(3=$N$40+1,5&lt;=$O$39),IF(($N$39*$N$40+5)&gt;80,"",IF(INDEX($P$41:$W$50,MOD(($N$39*$N$40+5)-1,10)+1,INT((($N$39*$N$40+5)-1)/10)+1)="","",INDEX($P$41:$W$50,MOD(($N$39*$N$40+5)-1,10)+1,INT((($N$39*$N$40+5)-1)/10)+1))),""))),IF($N$41="","",IF(OR(ISTEXT($N$39),ISTEXT($N$40),ISTEXT($N$41)),"",IF(OR(5&gt;$N$39,3&gt;$N$40,((3-1)*$N$39+5)&gt;$N$41),"",IF(INDEX($P$41:$W$50,MOD(((3-1)*$N$39+5)-1,10)+1,INT((((3-1)*$N$39+5)-1)/10)+1)="","",INDEX($P$41:$W$50,MOD(((3-1)*$N$39+5)-1,10)+1,INT((((3-1)*$N$39+5)-1)/10)+1))))))</f>
        <v/>
      </c>
      <c r="I43" s="539">
        <f>IF($D$39="Flat Oval",IF(OR($N$41="",ISTEXT($N$39),ISTEXT($N$40)),"",IF(3&lt;=$N$40,IF(6&gt;$N$39,"",IF(((3-1)*$N$39+6)&gt;80,"",IF(INDEX($P$41:$W$50,MOD(((3-1)*$N$39+6)-1,10)+1,INT((((3-1)*$N$39+6)-1)/10)+1)="","",INDEX($P$41:$W$50,MOD(((3-1)*$N$39+6)-1,10)+1,INT((((3-1)*$N$39+6)-1)/10)+1)))),IF(AND(3=$N$40+1,6&lt;=$O$39),IF(($N$39*$N$40+6)&gt;80,"",IF(INDEX($P$41:$W$50,MOD(($N$39*$N$40+6)-1,10)+1,INT((($N$39*$N$40+6)-1)/10)+1)="","",INDEX($P$41:$W$50,MOD(($N$39*$N$40+6)-1,10)+1,INT((($N$39*$N$40+6)-1)/10)+1))),""))),IF($N$41="","",IF(OR(ISTEXT($N$39),ISTEXT($N$40),ISTEXT($N$41)),"",IF(OR(6&gt;$N$39,3&gt;$N$40,((3-1)*$N$39+6)&gt;$N$41),"",IF(INDEX($P$41:$W$50,MOD(((3-1)*$N$39+6)-1,10)+1,INT((((3-1)*$N$39+6)-1)/10)+1)="","",INDEX($P$41:$W$50,MOD(((3-1)*$N$39+6)-1,10)+1,INT((((3-1)*$N$39+6)-1)/10)+1))))))</f>
        <v/>
      </c>
      <c r="J43" s="539">
        <f>IF($D$39="Flat Oval",IF(OR($N$41="",ISTEXT($N$39),ISTEXT($N$40)),"",IF(3&lt;=$N$40,IF(7&gt;$N$39,"",IF(((3-1)*$N$39+7)&gt;80,"",IF(INDEX($P$41:$W$50,MOD(((3-1)*$N$39+7)-1,10)+1,INT((((3-1)*$N$39+7)-1)/10)+1)="","",INDEX($P$41:$W$50,MOD(((3-1)*$N$39+7)-1,10)+1,INT((((3-1)*$N$39+7)-1)/10)+1)))),IF(AND(3=$N$40+1,7&lt;=$O$39),IF(($N$39*$N$40+7)&gt;80,"",IF(INDEX($P$41:$W$50,MOD(($N$39*$N$40+7)-1,10)+1,INT((($N$39*$N$40+7)-1)/10)+1)="","",INDEX($P$41:$W$50,MOD(($N$39*$N$40+7)-1,10)+1,INT((($N$39*$N$40+7)-1)/10)+1))),""))),IF($N$41="","",IF(OR(ISTEXT($N$39),ISTEXT($N$40),ISTEXT($N$41)),"",IF(OR(7&gt;$N$39,3&gt;$N$40,((3-1)*$N$39+7)&gt;$N$41),"",IF(INDEX($P$41:$W$50,MOD(((3-1)*$N$39+7)-1,10)+1,INT((((3-1)*$N$39+7)-1)/10)+1)="","",INDEX($P$41:$W$50,MOD(((3-1)*$N$39+7)-1,10)+1,INT((((3-1)*$N$39+7)-1)/10)+1))))))</f>
        <v/>
      </c>
      <c r="K43" s="539">
        <f>IF($D$39="Flat Oval",IF(OR($N$41="",ISTEXT($N$39),ISTEXT($N$40)),"",IF(3&lt;=$N$40,IF(8&gt;$N$39,"",IF(((3-1)*$N$39+8)&gt;80,"",IF(INDEX($P$41:$W$50,MOD(((3-1)*$N$39+8)-1,10)+1,INT((((3-1)*$N$39+8)-1)/10)+1)="","",INDEX($P$41:$W$50,MOD(((3-1)*$N$39+8)-1,10)+1,INT((((3-1)*$N$39+8)-1)/10)+1)))),IF(AND(3=$N$40+1,8&lt;=$O$39),IF(($N$39*$N$40+8)&gt;80,"",IF(INDEX($P$41:$W$50,MOD(($N$39*$N$40+8)-1,10)+1,INT((($N$39*$N$40+8)-1)/10)+1)="","",INDEX($P$41:$W$50,MOD(($N$39*$N$40+8)-1,10)+1,INT((($N$39*$N$40+8)-1)/10)+1))),""))),IF($N$41="","",IF(OR(ISTEXT($N$39),ISTEXT($N$40),ISTEXT($N$41)),"",IF(OR(8&gt;$N$39,3&gt;$N$40,((3-1)*$N$39+8)&gt;$N$41),"",IF(INDEX($P$41:$W$50,MOD(((3-1)*$N$39+8)-1,10)+1,INT((((3-1)*$N$39+8)-1)/10)+1)="","",INDEX($P$41:$W$50,MOD(((3-1)*$N$39+8)-1,10)+1,INT((((3-1)*$N$39+8)-1)/10)+1))))))</f>
        <v/>
      </c>
      <c r="L43" s="539">
        <f>IF($D$39="Flat Oval",IF(OR($N$41="",ISTEXT($N$39),ISTEXT($N$40)),"",IF(3&lt;=$N$40,IF(9&gt;$N$39,"",IF(((3-1)*$N$39+9)&gt;80,"",IF(INDEX($P$41:$W$50,MOD(((3-1)*$N$39+9)-1,10)+1,INT((((3-1)*$N$39+9)-1)/10)+1)="","",INDEX($P$41:$W$50,MOD(((3-1)*$N$39+9)-1,10)+1,INT((((3-1)*$N$39+9)-1)/10)+1)))),IF(AND(3=$N$40+1,9&lt;=$O$39),IF(($N$39*$N$40+9)&gt;80,"",IF(INDEX($P$41:$W$50,MOD(($N$39*$N$40+9)-1,10)+1,INT((($N$39*$N$40+9)-1)/10)+1)="","",INDEX($P$41:$W$50,MOD(($N$39*$N$40+9)-1,10)+1,INT((($N$39*$N$40+9)-1)/10)+1))),""))),IF($N$41="","",IF(OR(ISTEXT($N$39),ISTEXT($N$40),ISTEXT($N$41)),"",IF(OR(9&gt;$N$39,3&gt;$N$40,((3-1)*$N$39+9)&gt;$N$41),"",IF(INDEX($P$41:$W$50,MOD(((3-1)*$N$39+9)-1,10)+1,INT((((3-1)*$N$39+9)-1)/10)+1)="","",INDEX($P$41:$W$50,MOD(((3-1)*$N$39+9)-1,10)+1,INT((((3-1)*$N$39+9)-1)/10)+1))))))</f>
        <v/>
      </c>
      <c r="M43" s="539">
        <f>IF($D$39="Flat Oval",IF(OR($N$41="",ISTEXT($N$39),ISTEXT($N$40)),"",IF(3&lt;=$N$40,IF(10&gt;$N$39,"",IF(((3-1)*$N$39+10)&gt;80,"",IF(INDEX($P$41:$W$50,MOD(((3-1)*$N$39+10)-1,10)+1,INT((((3-1)*$N$39+10)-1)/10)+1)="","",INDEX($P$41:$W$50,MOD(((3-1)*$N$39+10)-1,10)+1,INT((((3-1)*$N$39+10)-1)/10)+1)))),IF(AND(3=$N$40+1,10&lt;=$O$39),IF(($N$39*$N$40+10)&gt;80,"",IF(INDEX($P$41:$W$50,MOD(($N$39*$N$40+10)-1,10)+1,INT((($N$39*$N$40+10)-1)/10)+1)="","",INDEX($P$41:$W$50,MOD(($N$39*$N$40+10)-1,10)+1,INT((($N$39*$N$40+10)-1)/10)+1))),""))),IF($N$41="","",IF(OR(ISTEXT($N$39),ISTEXT($N$40),ISTEXT($N$41)),"",IF(OR(10&gt;$N$39,3&gt;$N$40,((3-1)*$N$39+10)&gt;$N$41),"",IF(INDEX($P$41:$W$50,MOD(((3-1)*$N$39+10)-1,10)+1,INT((((3-1)*$N$39+10)-1)/10)+1)="","",INDEX($P$41:$W$50,MOD(((3-1)*$N$39+10)-1,10)+1,INT((((3-1)*$N$39+10)-1)/10)+1))))))</f>
        <v/>
      </c>
      <c r="O43">
        <f>IF(AND($D$39="Flat Oval",NOT(OR($G$39="",$I$39="")),NOT(OR(ISTEXT($G$39),ISTEXT($I$39)))),PI()*(($I$39-2*N($K$39))/2)^2/144,"")</f>
        <v/>
      </c>
      <c r="P43" s="540" t="n"/>
      <c r="Q43" s="540" t="n"/>
      <c r="R43" s="540" t="n"/>
      <c r="S43" s="540" t="n"/>
      <c r="T43" s="540" t="n"/>
      <c r="U43" s="540" t="n"/>
      <c r="V43" s="540" t="n"/>
      <c r="W43" s="540" t="n"/>
    </row>
    <row r="44" ht="13.35" customHeight="1" s="162">
      <c r="B44" s="537">
        <f>IF($D$39="Flat Oval",IF(OR($N$40="",ISTEXT($N$40)),"",IF(4&lt;=$N$40,ROUND((4-0.5)*$I$39/$N$40,1),IF(4=$N$40+1,"Ends",""))),IF(OR($D$39="",$G$39=""),"",IF($D$39="Round",IF(4=1,"Axis 1 (0°)",IF(4=2,"Axis 2 (90°)","")),IF(ISTEXT($N$40),"",IF(4&gt;$N$40,"",IF(ISTEXT($I$39),"",ROUND((4-0.5)*$I$39/$N$40,1)))))))</f>
        <v/>
      </c>
      <c r="C44" s="538" t="n"/>
      <c r="D44" s="539">
        <f>IF($D$39="Flat Oval",IF(OR($N$41="",ISTEXT($N$39),ISTEXT($N$40)),"",IF(4&lt;=$N$40,IF(1&gt;$N$39,"",IF(((4-1)*$N$39+1)&gt;80,"",IF(INDEX($P$41:$W$50,MOD(((4-1)*$N$39+1)-1,10)+1,INT((((4-1)*$N$39+1)-1)/10)+1)="","",INDEX($P$41:$W$50,MOD(((4-1)*$N$39+1)-1,10)+1,INT((((4-1)*$N$39+1)-1)/10)+1)))),IF(AND(4=$N$40+1,1&lt;=$O$39),IF(($N$39*$N$40+1)&gt;80,"",IF(INDEX($P$41:$W$50,MOD(($N$39*$N$40+1)-1,10)+1,INT((($N$39*$N$40+1)-1)/10)+1)="","",INDEX($P$41:$W$50,MOD(($N$39*$N$40+1)-1,10)+1,INT((($N$39*$N$40+1)-1)/10)+1))),""))),IF($N$41="","",IF(OR(ISTEXT($N$39),ISTEXT($N$40),ISTEXT($N$41)),"",IF(OR(1&gt;$N$39,4&gt;$N$40,((4-1)*$N$39+1)&gt;$N$41),"",IF(INDEX($P$41:$W$50,MOD(((4-1)*$N$39+1)-1,10)+1,INT((((4-1)*$N$39+1)-1)/10)+1)="","",INDEX($P$41:$W$50,MOD(((4-1)*$N$39+1)-1,10)+1,INT((((4-1)*$N$39+1)-1)/10)+1))))))</f>
        <v/>
      </c>
      <c r="E44" s="539">
        <f>IF($D$39="Flat Oval",IF(OR($N$41="",ISTEXT($N$39),ISTEXT($N$40)),"",IF(4&lt;=$N$40,IF(2&gt;$N$39,"",IF(((4-1)*$N$39+2)&gt;80,"",IF(INDEX($P$41:$W$50,MOD(((4-1)*$N$39+2)-1,10)+1,INT((((4-1)*$N$39+2)-1)/10)+1)="","",INDEX($P$41:$W$50,MOD(((4-1)*$N$39+2)-1,10)+1,INT((((4-1)*$N$39+2)-1)/10)+1)))),IF(AND(4=$N$40+1,2&lt;=$O$39),IF(($N$39*$N$40+2)&gt;80,"",IF(INDEX($P$41:$W$50,MOD(($N$39*$N$40+2)-1,10)+1,INT((($N$39*$N$40+2)-1)/10)+1)="","",INDEX($P$41:$W$50,MOD(($N$39*$N$40+2)-1,10)+1,INT((($N$39*$N$40+2)-1)/10)+1))),""))),IF($N$41="","",IF(OR(ISTEXT($N$39),ISTEXT($N$40),ISTEXT($N$41)),"",IF(OR(2&gt;$N$39,4&gt;$N$40,((4-1)*$N$39+2)&gt;$N$41),"",IF(INDEX($P$41:$W$50,MOD(((4-1)*$N$39+2)-1,10)+1,INT((((4-1)*$N$39+2)-1)/10)+1)="","",INDEX($P$41:$W$50,MOD(((4-1)*$N$39+2)-1,10)+1,INT((((4-1)*$N$39+2)-1)/10)+1))))))</f>
        <v/>
      </c>
      <c r="F44" s="539">
        <f>IF($D$39="Flat Oval",IF(OR($N$41="",ISTEXT($N$39),ISTEXT($N$40)),"",IF(4&lt;=$N$40,IF(3&gt;$N$39,"",IF(((4-1)*$N$39+3)&gt;80,"",IF(INDEX($P$41:$W$50,MOD(((4-1)*$N$39+3)-1,10)+1,INT((((4-1)*$N$39+3)-1)/10)+1)="","",INDEX($P$41:$W$50,MOD(((4-1)*$N$39+3)-1,10)+1,INT((((4-1)*$N$39+3)-1)/10)+1)))),IF(AND(4=$N$40+1,3&lt;=$O$39),IF(($N$39*$N$40+3)&gt;80,"",IF(INDEX($P$41:$W$50,MOD(($N$39*$N$40+3)-1,10)+1,INT((($N$39*$N$40+3)-1)/10)+1)="","",INDEX($P$41:$W$50,MOD(($N$39*$N$40+3)-1,10)+1,INT((($N$39*$N$40+3)-1)/10)+1))),""))),IF($N$41="","",IF(OR(ISTEXT($N$39),ISTEXT($N$40),ISTEXT($N$41)),"",IF(OR(3&gt;$N$39,4&gt;$N$40,((4-1)*$N$39+3)&gt;$N$41),"",IF(INDEX($P$41:$W$50,MOD(((4-1)*$N$39+3)-1,10)+1,INT((((4-1)*$N$39+3)-1)/10)+1)="","",INDEX($P$41:$W$50,MOD(((4-1)*$N$39+3)-1,10)+1,INT((((4-1)*$N$39+3)-1)/10)+1))))))</f>
        <v/>
      </c>
      <c r="G44" s="539">
        <f>IF($D$39="Flat Oval",IF(OR($N$41="",ISTEXT($N$39),ISTEXT($N$40)),"",IF(4&lt;=$N$40,IF(4&gt;$N$39,"",IF(((4-1)*$N$39+4)&gt;80,"",IF(INDEX($P$41:$W$50,MOD(((4-1)*$N$39+4)-1,10)+1,INT((((4-1)*$N$39+4)-1)/10)+1)="","",INDEX($P$41:$W$50,MOD(((4-1)*$N$39+4)-1,10)+1,INT((((4-1)*$N$39+4)-1)/10)+1)))),IF(AND(4=$N$40+1,4&lt;=$O$39),IF(($N$39*$N$40+4)&gt;80,"",IF(INDEX($P$41:$W$50,MOD(($N$39*$N$40+4)-1,10)+1,INT((($N$39*$N$40+4)-1)/10)+1)="","",INDEX($P$41:$W$50,MOD(($N$39*$N$40+4)-1,10)+1,INT((($N$39*$N$40+4)-1)/10)+1))),""))),IF($N$41="","",IF(OR(ISTEXT($N$39),ISTEXT($N$40),ISTEXT($N$41)),"",IF(OR(4&gt;$N$39,4&gt;$N$40,((4-1)*$N$39+4)&gt;$N$41),"",IF(INDEX($P$41:$W$50,MOD(((4-1)*$N$39+4)-1,10)+1,INT((((4-1)*$N$39+4)-1)/10)+1)="","",INDEX($P$41:$W$50,MOD(((4-1)*$N$39+4)-1,10)+1,INT((((4-1)*$N$39+4)-1)/10)+1))))))</f>
        <v/>
      </c>
      <c r="H44" s="539">
        <f>IF($D$39="Flat Oval",IF(OR($N$41="",ISTEXT($N$39),ISTEXT($N$40)),"",IF(4&lt;=$N$40,IF(5&gt;$N$39,"",IF(((4-1)*$N$39+5)&gt;80,"",IF(INDEX($P$41:$W$50,MOD(((4-1)*$N$39+5)-1,10)+1,INT((((4-1)*$N$39+5)-1)/10)+1)="","",INDEX($P$41:$W$50,MOD(((4-1)*$N$39+5)-1,10)+1,INT((((4-1)*$N$39+5)-1)/10)+1)))),IF(AND(4=$N$40+1,5&lt;=$O$39),IF(($N$39*$N$40+5)&gt;80,"",IF(INDEX($P$41:$W$50,MOD(($N$39*$N$40+5)-1,10)+1,INT((($N$39*$N$40+5)-1)/10)+1)="","",INDEX($P$41:$W$50,MOD(($N$39*$N$40+5)-1,10)+1,INT((($N$39*$N$40+5)-1)/10)+1))),""))),IF($N$41="","",IF(OR(ISTEXT($N$39),ISTEXT($N$40),ISTEXT($N$41)),"",IF(OR(5&gt;$N$39,4&gt;$N$40,((4-1)*$N$39+5)&gt;$N$41),"",IF(INDEX($P$41:$W$50,MOD(((4-1)*$N$39+5)-1,10)+1,INT((((4-1)*$N$39+5)-1)/10)+1)="","",INDEX($P$41:$W$50,MOD(((4-1)*$N$39+5)-1,10)+1,INT((((4-1)*$N$39+5)-1)/10)+1))))))</f>
        <v/>
      </c>
      <c r="I44" s="539">
        <f>IF($D$39="Flat Oval",IF(OR($N$41="",ISTEXT($N$39),ISTEXT($N$40)),"",IF(4&lt;=$N$40,IF(6&gt;$N$39,"",IF(((4-1)*$N$39+6)&gt;80,"",IF(INDEX($P$41:$W$50,MOD(((4-1)*$N$39+6)-1,10)+1,INT((((4-1)*$N$39+6)-1)/10)+1)="","",INDEX($P$41:$W$50,MOD(((4-1)*$N$39+6)-1,10)+1,INT((((4-1)*$N$39+6)-1)/10)+1)))),IF(AND(4=$N$40+1,6&lt;=$O$39),IF(($N$39*$N$40+6)&gt;80,"",IF(INDEX($P$41:$W$50,MOD(($N$39*$N$40+6)-1,10)+1,INT((($N$39*$N$40+6)-1)/10)+1)="","",INDEX($P$41:$W$50,MOD(($N$39*$N$40+6)-1,10)+1,INT((($N$39*$N$40+6)-1)/10)+1))),""))),IF($N$41="","",IF(OR(ISTEXT($N$39),ISTEXT($N$40),ISTEXT($N$41)),"",IF(OR(6&gt;$N$39,4&gt;$N$40,((4-1)*$N$39+6)&gt;$N$41),"",IF(INDEX($P$41:$W$50,MOD(((4-1)*$N$39+6)-1,10)+1,INT((((4-1)*$N$39+6)-1)/10)+1)="","",INDEX($P$41:$W$50,MOD(((4-1)*$N$39+6)-1,10)+1,INT((((4-1)*$N$39+6)-1)/10)+1))))))</f>
        <v/>
      </c>
      <c r="J44" s="539">
        <f>IF($D$39="Flat Oval",IF(OR($N$41="",ISTEXT($N$39),ISTEXT($N$40)),"",IF(4&lt;=$N$40,IF(7&gt;$N$39,"",IF(((4-1)*$N$39+7)&gt;80,"",IF(INDEX($P$41:$W$50,MOD(((4-1)*$N$39+7)-1,10)+1,INT((((4-1)*$N$39+7)-1)/10)+1)="","",INDEX($P$41:$W$50,MOD(((4-1)*$N$39+7)-1,10)+1,INT((((4-1)*$N$39+7)-1)/10)+1)))),IF(AND(4=$N$40+1,7&lt;=$O$39),IF(($N$39*$N$40+7)&gt;80,"",IF(INDEX($P$41:$W$50,MOD(($N$39*$N$40+7)-1,10)+1,INT((($N$39*$N$40+7)-1)/10)+1)="","",INDEX($P$41:$W$50,MOD(($N$39*$N$40+7)-1,10)+1,INT((($N$39*$N$40+7)-1)/10)+1))),""))),IF($N$41="","",IF(OR(ISTEXT($N$39),ISTEXT($N$40),ISTEXT($N$41)),"",IF(OR(7&gt;$N$39,4&gt;$N$40,((4-1)*$N$39+7)&gt;$N$41),"",IF(INDEX($P$41:$W$50,MOD(((4-1)*$N$39+7)-1,10)+1,INT((((4-1)*$N$39+7)-1)/10)+1)="","",INDEX($P$41:$W$50,MOD(((4-1)*$N$39+7)-1,10)+1,INT((((4-1)*$N$39+7)-1)/10)+1))))))</f>
        <v/>
      </c>
      <c r="K44" s="539">
        <f>IF($D$39="Flat Oval",IF(OR($N$41="",ISTEXT($N$39),ISTEXT($N$40)),"",IF(4&lt;=$N$40,IF(8&gt;$N$39,"",IF(((4-1)*$N$39+8)&gt;80,"",IF(INDEX($P$41:$W$50,MOD(((4-1)*$N$39+8)-1,10)+1,INT((((4-1)*$N$39+8)-1)/10)+1)="","",INDEX($P$41:$W$50,MOD(((4-1)*$N$39+8)-1,10)+1,INT((((4-1)*$N$39+8)-1)/10)+1)))),IF(AND(4=$N$40+1,8&lt;=$O$39),IF(($N$39*$N$40+8)&gt;80,"",IF(INDEX($P$41:$W$50,MOD(($N$39*$N$40+8)-1,10)+1,INT((($N$39*$N$40+8)-1)/10)+1)="","",INDEX($P$41:$W$50,MOD(($N$39*$N$40+8)-1,10)+1,INT((($N$39*$N$40+8)-1)/10)+1))),""))),IF($N$41="","",IF(OR(ISTEXT($N$39),ISTEXT($N$40),ISTEXT($N$41)),"",IF(OR(8&gt;$N$39,4&gt;$N$40,((4-1)*$N$39+8)&gt;$N$41),"",IF(INDEX($P$41:$W$50,MOD(((4-1)*$N$39+8)-1,10)+1,INT((((4-1)*$N$39+8)-1)/10)+1)="","",INDEX($P$41:$W$50,MOD(((4-1)*$N$39+8)-1,10)+1,INT((((4-1)*$N$39+8)-1)/10)+1))))))</f>
        <v/>
      </c>
      <c r="L44" s="539">
        <f>IF($D$39="Flat Oval",IF(OR($N$41="",ISTEXT($N$39),ISTEXT($N$40)),"",IF(4&lt;=$N$40,IF(9&gt;$N$39,"",IF(((4-1)*$N$39+9)&gt;80,"",IF(INDEX($P$41:$W$50,MOD(((4-1)*$N$39+9)-1,10)+1,INT((((4-1)*$N$39+9)-1)/10)+1)="","",INDEX($P$41:$W$50,MOD(((4-1)*$N$39+9)-1,10)+1,INT((((4-1)*$N$39+9)-1)/10)+1)))),IF(AND(4=$N$40+1,9&lt;=$O$39),IF(($N$39*$N$40+9)&gt;80,"",IF(INDEX($P$41:$W$50,MOD(($N$39*$N$40+9)-1,10)+1,INT((($N$39*$N$40+9)-1)/10)+1)="","",INDEX($P$41:$W$50,MOD(($N$39*$N$40+9)-1,10)+1,INT((($N$39*$N$40+9)-1)/10)+1))),""))),IF($N$41="","",IF(OR(ISTEXT($N$39),ISTEXT($N$40),ISTEXT($N$41)),"",IF(OR(9&gt;$N$39,4&gt;$N$40,((4-1)*$N$39+9)&gt;$N$41),"",IF(INDEX($P$41:$W$50,MOD(((4-1)*$N$39+9)-1,10)+1,INT((((4-1)*$N$39+9)-1)/10)+1)="","",INDEX($P$41:$W$50,MOD(((4-1)*$N$39+9)-1,10)+1,INT((((4-1)*$N$39+9)-1)/10)+1))))))</f>
        <v/>
      </c>
      <c r="M44" s="539">
        <f>IF($D$39="Flat Oval",IF(OR($N$41="",ISTEXT($N$39),ISTEXT($N$40)),"",IF(4&lt;=$N$40,IF(10&gt;$N$39,"",IF(((4-1)*$N$39+10)&gt;80,"",IF(INDEX($P$41:$W$50,MOD(((4-1)*$N$39+10)-1,10)+1,INT((((4-1)*$N$39+10)-1)/10)+1)="","",INDEX($P$41:$W$50,MOD(((4-1)*$N$39+10)-1,10)+1,INT((((4-1)*$N$39+10)-1)/10)+1)))),IF(AND(4=$N$40+1,10&lt;=$O$39),IF(($N$39*$N$40+10)&gt;80,"",IF(INDEX($P$41:$W$50,MOD(($N$39*$N$40+10)-1,10)+1,INT((($N$39*$N$40+10)-1)/10)+1)="","",INDEX($P$41:$W$50,MOD(($N$39*$N$40+10)-1,10)+1,INT((($N$39*$N$40+10)-1)/10)+1))),""))),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IF($D$39="Flat Oval",IF(OR($N$40="",ISTEXT($N$40)),"",IF(5&lt;=$N$40,ROUND((5-0.5)*$I$39/$N$40,1),IF(5=$N$40+1,"Ends",""))),IF(OR($D$39="",$G$39=""),"",IF($D$39="Round",IF(5=1,"Axis 1 (0°)",IF(5=2,"Axis 2 (90°)","")),IF(ISTEXT($N$40),"",IF(5&gt;$N$40,"",IF(ISTEXT($I$39),"",ROUND((5-0.5)*$I$39/$N$40,1)))))))</f>
        <v/>
      </c>
      <c r="C45" s="538" t="n"/>
      <c r="D45" s="539">
        <f>IF($D$39="Flat Oval",IF(OR($N$41="",ISTEXT($N$39),ISTEXT($N$40)),"",IF(5&lt;=$N$40,IF(1&gt;$N$39,"",IF(((5-1)*$N$39+1)&gt;80,"",IF(INDEX($P$41:$W$50,MOD(((5-1)*$N$39+1)-1,10)+1,INT((((5-1)*$N$39+1)-1)/10)+1)="","",INDEX($P$41:$W$50,MOD(((5-1)*$N$39+1)-1,10)+1,INT((((5-1)*$N$39+1)-1)/10)+1)))),IF(AND(5=$N$40+1,1&lt;=$O$39),IF(($N$39*$N$40+1)&gt;80,"",IF(INDEX($P$41:$W$50,MOD(($N$39*$N$40+1)-1,10)+1,INT((($N$39*$N$40+1)-1)/10)+1)="","",INDEX($P$41:$W$50,MOD(($N$39*$N$40+1)-1,10)+1,INT((($N$39*$N$40+1)-1)/10)+1))),""))),IF($N$41="","",IF(OR(ISTEXT($N$39),ISTEXT($N$40),ISTEXT($N$41)),"",IF(OR(1&gt;$N$39,5&gt;$N$40,((5-1)*$N$39+1)&gt;$N$41),"",IF(INDEX($P$41:$W$50,MOD(((5-1)*$N$39+1)-1,10)+1,INT((((5-1)*$N$39+1)-1)/10)+1)="","",INDEX($P$41:$W$50,MOD(((5-1)*$N$39+1)-1,10)+1,INT((((5-1)*$N$39+1)-1)/10)+1))))))</f>
        <v/>
      </c>
      <c r="E45" s="539">
        <f>IF($D$39="Flat Oval",IF(OR($N$41="",ISTEXT($N$39),ISTEXT($N$40)),"",IF(5&lt;=$N$40,IF(2&gt;$N$39,"",IF(((5-1)*$N$39+2)&gt;80,"",IF(INDEX($P$41:$W$50,MOD(((5-1)*$N$39+2)-1,10)+1,INT((((5-1)*$N$39+2)-1)/10)+1)="","",INDEX($P$41:$W$50,MOD(((5-1)*$N$39+2)-1,10)+1,INT((((5-1)*$N$39+2)-1)/10)+1)))),IF(AND(5=$N$40+1,2&lt;=$O$39),IF(($N$39*$N$40+2)&gt;80,"",IF(INDEX($P$41:$W$50,MOD(($N$39*$N$40+2)-1,10)+1,INT((($N$39*$N$40+2)-1)/10)+1)="","",INDEX($P$41:$W$50,MOD(($N$39*$N$40+2)-1,10)+1,INT((($N$39*$N$40+2)-1)/10)+1))),""))),IF($N$41="","",IF(OR(ISTEXT($N$39),ISTEXT($N$40),ISTEXT($N$41)),"",IF(OR(2&gt;$N$39,5&gt;$N$40,((5-1)*$N$39+2)&gt;$N$41),"",IF(INDEX($P$41:$W$50,MOD(((5-1)*$N$39+2)-1,10)+1,INT((((5-1)*$N$39+2)-1)/10)+1)="","",INDEX($P$41:$W$50,MOD(((5-1)*$N$39+2)-1,10)+1,INT((((5-1)*$N$39+2)-1)/10)+1))))))</f>
        <v/>
      </c>
      <c r="F45" s="539">
        <f>IF($D$39="Flat Oval",IF(OR($N$41="",ISTEXT($N$39),ISTEXT($N$40)),"",IF(5&lt;=$N$40,IF(3&gt;$N$39,"",IF(((5-1)*$N$39+3)&gt;80,"",IF(INDEX($P$41:$W$50,MOD(((5-1)*$N$39+3)-1,10)+1,INT((((5-1)*$N$39+3)-1)/10)+1)="","",INDEX($P$41:$W$50,MOD(((5-1)*$N$39+3)-1,10)+1,INT((((5-1)*$N$39+3)-1)/10)+1)))),IF(AND(5=$N$40+1,3&lt;=$O$39),IF(($N$39*$N$40+3)&gt;80,"",IF(INDEX($P$41:$W$50,MOD(($N$39*$N$40+3)-1,10)+1,INT((($N$39*$N$40+3)-1)/10)+1)="","",INDEX($P$41:$W$50,MOD(($N$39*$N$40+3)-1,10)+1,INT((($N$39*$N$40+3)-1)/10)+1))),""))),IF($N$41="","",IF(OR(ISTEXT($N$39),ISTEXT($N$40),ISTEXT($N$41)),"",IF(OR(3&gt;$N$39,5&gt;$N$40,((5-1)*$N$39+3)&gt;$N$41),"",IF(INDEX($P$41:$W$50,MOD(((5-1)*$N$39+3)-1,10)+1,INT((((5-1)*$N$39+3)-1)/10)+1)="","",INDEX($P$41:$W$50,MOD(((5-1)*$N$39+3)-1,10)+1,INT((((5-1)*$N$39+3)-1)/10)+1))))))</f>
        <v/>
      </c>
      <c r="G45" s="539">
        <f>IF($D$39="Flat Oval",IF(OR($N$41="",ISTEXT($N$39),ISTEXT($N$40)),"",IF(5&lt;=$N$40,IF(4&gt;$N$39,"",IF(((5-1)*$N$39+4)&gt;80,"",IF(INDEX($P$41:$W$50,MOD(((5-1)*$N$39+4)-1,10)+1,INT((((5-1)*$N$39+4)-1)/10)+1)="","",INDEX($P$41:$W$50,MOD(((5-1)*$N$39+4)-1,10)+1,INT((((5-1)*$N$39+4)-1)/10)+1)))),IF(AND(5=$N$40+1,4&lt;=$O$39),IF(($N$39*$N$40+4)&gt;80,"",IF(INDEX($P$41:$W$50,MOD(($N$39*$N$40+4)-1,10)+1,INT((($N$39*$N$40+4)-1)/10)+1)="","",INDEX($P$41:$W$50,MOD(($N$39*$N$40+4)-1,10)+1,INT((($N$39*$N$40+4)-1)/10)+1))),""))),IF($N$41="","",IF(OR(ISTEXT($N$39),ISTEXT($N$40),ISTEXT($N$41)),"",IF(OR(4&gt;$N$39,5&gt;$N$40,((5-1)*$N$39+4)&gt;$N$41),"",IF(INDEX($P$41:$W$50,MOD(((5-1)*$N$39+4)-1,10)+1,INT((((5-1)*$N$39+4)-1)/10)+1)="","",INDEX($P$41:$W$50,MOD(((5-1)*$N$39+4)-1,10)+1,INT((((5-1)*$N$39+4)-1)/10)+1))))))</f>
        <v/>
      </c>
      <c r="H45" s="539">
        <f>IF($D$39="Flat Oval",IF(OR($N$41="",ISTEXT($N$39),ISTEXT($N$40)),"",IF(5&lt;=$N$40,IF(5&gt;$N$39,"",IF(((5-1)*$N$39+5)&gt;80,"",IF(INDEX($P$41:$W$50,MOD(((5-1)*$N$39+5)-1,10)+1,INT((((5-1)*$N$39+5)-1)/10)+1)="","",INDEX($P$41:$W$50,MOD(((5-1)*$N$39+5)-1,10)+1,INT((((5-1)*$N$39+5)-1)/10)+1)))),IF(AND(5=$N$40+1,5&lt;=$O$39),IF(($N$39*$N$40+5)&gt;80,"",IF(INDEX($P$41:$W$50,MOD(($N$39*$N$40+5)-1,10)+1,INT((($N$39*$N$40+5)-1)/10)+1)="","",INDEX($P$41:$W$50,MOD(($N$39*$N$40+5)-1,10)+1,INT((($N$39*$N$40+5)-1)/10)+1))),""))),IF($N$41="","",IF(OR(ISTEXT($N$39),ISTEXT($N$40),ISTEXT($N$41)),"",IF(OR(5&gt;$N$39,5&gt;$N$40,((5-1)*$N$39+5)&gt;$N$41),"",IF(INDEX($P$41:$W$50,MOD(((5-1)*$N$39+5)-1,10)+1,INT((((5-1)*$N$39+5)-1)/10)+1)="","",INDEX($P$41:$W$50,MOD(((5-1)*$N$39+5)-1,10)+1,INT((((5-1)*$N$39+5)-1)/10)+1))))))</f>
        <v/>
      </c>
      <c r="I45" s="539">
        <f>IF($D$39="Flat Oval",IF(OR($N$41="",ISTEXT($N$39),ISTEXT($N$40)),"",IF(5&lt;=$N$40,IF(6&gt;$N$39,"",IF(((5-1)*$N$39+6)&gt;80,"",IF(INDEX($P$41:$W$50,MOD(((5-1)*$N$39+6)-1,10)+1,INT((((5-1)*$N$39+6)-1)/10)+1)="","",INDEX($P$41:$W$50,MOD(((5-1)*$N$39+6)-1,10)+1,INT((((5-1)*$N$39+6)-1)/10)+1)))),IF(AND(5=$N$40+1,6&lt;=$O$39),IF(($N$39*$N$40+6)&gt;80,"",IF(INDEX($P$41:$W$50,MOD(($N$39*$N$40+6)-1,10)+1,INT((($N$39*$N$40+6)-1)/10)+1)="","",INDEX($P$41:$W$50,MOD(($N$39*$N$40+6)-1,10)+1,INT((($N$39*$N$40+6)-1)/10)+1))),""))),IF($N$41="","",IF(OR(ISTEXT($N$39),ISTEXT($N$40),ISTEXT($N$41)),"",IF(OR(6&gt;$N$39,5&gt;$N$40,((5-1)*$N$39+6)&gt;$N$41),"",IF(INDEX($P$41:$W$50,MOD(((5-1)*$N$39+6)-1,10)+1,INT((((5-1)*$N$39+6)-1)/10)+1)="","",INDEX($P$41:$W$50,MOD(((5-1)*$N$39+6)-1,10)+1,INT((((5-1)*$N$39+6)-1)/10)+1))))))</f>
        <v/>
      </c>
      <c r="J45" s="539">
        <f>IF($D$39="Flat Oval",IF(OR($N$41="",ISTEXT($N$39),ISTEXT($N$40)),"",IF(5&lt;=$N$40,IF(7&gt;$N$39,"",IF(((5-1)*$N$39+7)&gt;80,"",IF(INDEX($P$41:$W$50,MOD(((5-1)*$N$39+7)-1,10)+1,INT((((5-1)*$N$39+7)-1)/10)+1)="","",INDEX($P$41:$W$50,MOD(((5-1)*$N$39+7)-1,10)+1,INT((((5-1)*$N$39+7)-1)/10)+1)))),IF(AND(5=$N$40+1,7&lt;=$O$39),IF(($N$39*$N$40+7)&gt;80,"",IF(INDEX($P$41:$W$50,MOD(($N$39*$N$40+7)-1,10)+1,INT((($N$39*$N$40+7)-1)/10)+1)="","",INDEX($P$41:$W$50,MOD(($N$39*$N$40+7)-1,10)+1,INT((($N$39*$N$40+7)-1)/10)+1))),""))),IF($N$41="","",IF(OR(ISTEXT($N$39),ISTEXT($N$40),ISTEXT($N$41)),"",IF(OR(7&gt;$N$39,5&gt;$N$40,((5-1)*$N$39+7)&gt;$N$41),"",IF(INDEX($P$41:$W$50,MOD(((5-1)*$N$39+7)-1,10)+1,INT((((5-1)*$N$39+7)-1)/10)+1)="","",INDEX($P$41:$W$50,MOD(((5-1)*$N$39+7)-1,10)+1,INT((((5-1)*$N$39+7)-1)/10)+1))))))</f>
        <v/>
      </c>
      <c r="K45" s="539">
        <f>IF($D$39="Flat Oval",IF(OR($N$41="",ISTEXT($N$39),ISTEXT($N$40)),"",IF(5&lt;=$N$40,IF(8&gt;$N$39,"",IF(((5-1)*$N$39+8)&gt;80,"",IF(INDEX($P$41:$W$50,MOD(((5-1)*$N$39+8)-1,10)+1,INT((((5-1)*$N$39+8)-1)/10)+1)="","",INDEX($P$41:$W$50,MOD(((5-1)*$N$39+8)-1,10)+1,INT((((5-1)*$N$39+8)-1)/10)+1)))),IF(AND(5=$N$40+1,8&lt;=$O$39),IF(($N$39*$N$40+8)&gt;80,"",IF(INDEX($P$41:$W$50,MOD(($N$39*$N$40+8)-1,10)+1,INT((($N$39*$N$40+8)-1)/10)+1)="","",INDEX($P$41:$W$50,MOD(($N$39*$N$40+8)-1,10)+1,INT((($N$39*$N$40+8)-1)/10)+1))),""))),IF($N$41="","",IF(OR(ISTEXT($N$39),ISTEXT($N$40),ISTEXT($N$41)),"",IF(OR(8&gt;$N$39,5&gt;$N$40,((5-1)*$N$39+8)&gt;$N$41),"",IF(INDEX($P$41:$W$50,MOD(((5-1)*$N$39+8)-1,10)+1,INT((((5-1)*$N$39+8)-1)/10)+1)="","",INDEX($P$41:$W$50,MOD(((5-1)*$N$39+8)-1,10)+1,INT((((5-1)*$N$39+8)-1)/10)+1))))))</f>
        <v/>
      </c>
      <c r="L45" s="539">
        <f>IF($D$39="Flat Oval",IF(OR($N$41="",ISTEXT($N$39),ISTEXT($N$40)),"",IF(5&lt;=$N$40,IF(9&gt;$N$39,"",IF(((5-1)*$N$39+9)&gt;80,"",IF(INDEX($P$41:$W$50,MOD(((5-1)*$N$39+9)-1,10)+1,INT((((5-1)*$N$39+9)-1)/10)+1)="","",INDEX($P$41:$W$50,MOD(((5-1)*$N$39+9)-1,10)+1,INT((((5-1)*$N$39+9)-1)/10)+1)))),IF(AND(5=$N$40+1,9&lt;=$O$39),IF(($N$39*$N$40+9)&gt;80,"",IF(INDEX($P$41:$W$50,MOD(($N$39*$N$40+9)-1,10)+1,INT((($N$39*$N$40+9)-1)/10)+1)="","",INDEX($P$41:$W$50,MOD(($N$39*$N$40+9)-1,10)+1,INT((($N$39*$N$40+9)-1)/10)+1))),""))),IF($N$41="","",IF(OR(ISTEXT($N$39),ISTEXT($N$40),ISTEXT($N$41)),"",IF(OR(9&gt;$N$39,5&gt;$N$40,((5-1)*$N$39+9)&gt;$N$41),"",IF(INDEX($P$41:$W$50,MOD(((5-1)*$N$39+9)-1,10)+1,INT((((5-1)*$N$39+9)-1)/10)+1)="","",INDEX($P$41:$W$50,MOD(((5-1)*$N$39+9)-1,10)+1,INT((((5-1)*$N$39+9)-1)/10)+1))))))</f>
        <v/>
      </c>
      <c r="M45" s="539">
        <f>IF($D$39="Flat Oval",IF(OR($N$41="",ISTEXT($N$39),ISTEXT($N$40)),"",IF(5&lt;=$N$40,IF(10&gt;$N$39,"",IF(((5-1)*$N$39+10)&gt;80,"",IF(INDEX($P$41:$W$50,MOD(((5-1)*$N$39+10)-1,10)+1,INT((((5-1)*$N$39+10)-1)/10)+1)="","",INDEX($P$41:$W$50,MOD(((5-1)*$N$39+10)-1,10)+1,INT((((5-1)*$N$39+10)-1)/10)+1)))),IF(AND(5=$N$40+1,10&lt;=$O$39),IF(($N$39*$N$40+10)&gt;80,"",IF(INDEX($P$41:$W$50,MOD(($N$39*$N$40+10)-1,10)+1,INT((($N$39*$N$40+10)-1)/10)+1)="","",INDEX($P$41:$W$50,MOD(($N$39*$N$40+10)-1,10)+1,INT((($N$39*$N$40+10)-1)/10)+1))),""))),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IF($D$39="Flat Oval",IF(OR($N$40="",ISTEXT($N$40)),"",IF(6&lt;=$N$40,ROUND((6-0.5)*$I$39/$N$40,1),IF(6=$N$40+1,"Ends",""))),IF(OR($D$39="",$G$39=""),"",IF($D$39="Round",IF(6=1,"Axis 1 (0°)",IF(6=2,"Axis 2 (90°)","")),IF(ISTEXT($N$40),"",IF(6&gt;$N$40,"",IF(ISTEXT($I$39),"",ROUND((6-0.5)*$I$39/$N$40,1)))))))</f>
        <v/>
      </c>
      <c r="C46" s="538" t="n"/>
      <c r="D46" s="539">
        <f>IF($D$39="Flat Oval",IF(OR($N$41="",ISTEXT($N$39),ISTEXT($N$40)),"",IF(6&lt;=$N$40,IF(1&gt;$N$39,"",IF(((6-1)*$N$39+1)&gt;80,"",IF(INDEX($P$41:$W$50,MOD(((6-1)*$N$39+1)-1,10)+1,INT((((6-1)*$N$39+1)-1)/10)+1)="","",INDEX($P$41:$W$50,MOD(((6-1)*$N$39+1)-1,10)+1,INT((((6-1)*$N$39+1)-1)/10)+1)))),IF(AND(6=$N$40+1,1&lt;=$O$39),IF(($N$39*$N$40+1)&gt;80,"",IF(INDEX($P$41:$W$50,MOD(($N$39*$N$40+1)-1,10)+1,INT((($N$39*$N$40+1)-1)/10)+1)="","",INDEX($P$41:$W$50,MOD(($N$39*$N$40+1)-1,10)+1,INT((($N$39*$N$40+1)-1)/10)+1))),""))),IF($N$41="","",IF(OR(ISTEXT($N$39),ISTEXT($N$40),ISTEXT($N$41)),"",IF(OR(1&gt;$N$39,6&gt;$N$40,((6-1)*$N$39+1)&gt;$N$41),"",IF(INDEX($P$41:$W$50,MOD(((6-1)*$N$39+1)-1,10)+1,INT((((6-1)*$N$39+1)-1)/10)+1)="","",INDEX($P$41:$W$50,MOD(((6-1)*$N$39+1)-1,10)+1,INT((((6-1)*$N$39+1)-1)/10)+1))))))</f>
        <v/>
      </c>
      <c r="E46" s="539">
        <f>IF($D$39="Flat Oval",IF(OR($N$41="",ISTEXT($N$39),ISTEXT($N$40)),"",IF(6&lt;=$N$40,IF(2&gt;$N$39,"",IF(((6-1)*$N$39+2)&gt;80,"",IF(INDEX($P$41:$W$50,MOD(((6-1)*$N$39+2)-1,10)+1,INT((((6-1)*$N$39+2)-1)/10)+1)="","",INDEX($P$41:$W$50,MOD(((6-1)*$N$39+2)-1,10)+1,INT((((6-1)*$N$39+2)-1)/10)+1)))),IF(AND(6=$N$40+1,2&lt;=$O$39),IF(($N$39*$N$40+2)&gt;80,"",IF(INDEX($P$41:$W$50,MOD(($N$39*$N$40+2)-1,10)+1,INT((($N$39*$N$40+2)-1)/10)+1)="","",INDEX($P$41:$W$50,MOD(($N$39*$N$40+2)-1,10)+1,INT((($N$39*$N$40+2)-1)/10)+1))),""))),IF($N$41="","",IF(OR(ISTEXT($N$39),ISTEXT($N$40),ISTEXT($N$41)),"",IF(OR(2&gt;$N$39,6&gt;$N$40,((6-1)*$N$39+2)&gt;$N$41),"",IF(INDEX($P$41:$W$50,MOD(((6-1)*$N$39+2)-1,10)+1,INT((((6-1)*$N$39+2)-1)/10)+1)="","",INDEX($P$41:$W$50,MOD(((6-1)*$N$39+2)-1,10)+1,INT((((6-1)*$N$39+2)-1)/10)+1))))))</f>
        <v/>
      </c>
      <c r="F46" s="539">
        <f>IF($D$39="Flat Oval",IF(OR($N$41="",ISTEXT($N$39),ISTEXT($N$40)),"",IF(6&lt;=$N$40,IF(3&gt;$N$39,"",IF(((6-1)*$N$39+3)&gt;80,"",IF(INDEX($P$41:$W$50,MOD(((6-1)*$N$39+3)-1,10)+1,INT((((6-1)*$N$39+3)-1)/10)+1)="","",INDEX($P$41:$W$50,MOD(((6-1)*$N$39+3)-1,10)+1,INT((((6-1)*$N$39+3)-1)/10)+1)))),IF(AND(6=$N$40+1,3&lt;=$O$39),IF(($N$39*$N$40+3)&gt;80,"",IF(INDEX($P$41:$W$50,MOD(($N$39*$N$40+3)-1,10)+1,INT((($N$39*$N$40+3)-1)/10)+1)="","",INDEX($P$41:$W$50,MOD(($N$39*$N$40+3)-1,10)+1,INT((($N$39*$N$40+3)-1)/10)+1))),""))),IF($N$41="","",IF(OR(ISTEXT($N$39),ISTEXT($N$40),ISTEXT($N$41)),"",IF(OR(3&gt;$N$39,6&gt;$N$40,((6-1)*$N$39+3)&gt;$N$41),"",IF(INDEX($P$41:$W$50,MOD(((6-1)*$N$39+3)-1,10)+1,INT((((6-1)*$N$39+3)-1)/10)+1)="","",INDEX($P$41:$W$50,MOD(((6-1)*$N$39+3)-1,10)+1,INT((((6-1)*$N$39+3)-1)/10)+1))))))</f>
        <v/>
      </c>
      <c r="G46" s="539">
        <f>IF($D$39="Flat Oval",IF(OR($N$41="",ISTEXT($N$39),ISTEXT($N$40)),"",IF(6&lt;=$N$40,IF(4&gt;$N$39,"",IF(((6-1)*$N$39+4)&gt;80,"",IF(INDEX($P$41:$W$50,MOD(((6-1)*$N$39+4)-1,10)+1,INT((((6-1)*$N$39+4)-1)/10)+1)="","",INDEX($P$41:$W$50,MOD(((6-1)*$N$39+4)-1,10)+1,INT((((6-1)*$N$39+4)-1)/10)+1)))),IF(AND(6=$N$40+1,4&lt;=$O$39),IF(($N$39*$N$40+4)&gt;80,"",IF(INDEX($P$41:$W$50,MOD(($N$39*$N$40+4)-1,10)+1,INT((($N$39*$N$40+4)-1)/10)+1)="","",INDEX($P$41:$W$50,MOD(($N$39*$N$40+4)-1,10)+1,INT((($N$39*$N$40+4)-1)/10)+1))),""))),IF($N$41="","",IF(OR(ISTEXT($N$39),ISTEXT($N$40),ISTEXT($N$41)),"",IF(OR(4&gt;$N$39,6&gt;$N$40,((6-1)*$N$39+4)&gt;$N$41),"",IF(INDEX($P$41:$W$50,MOD(((6-1)*$N$39+4)-1,10)+1,INT((((6-1)*$N$39+4)-1)/10)+1)="","",INDEX($P$41:$W$50,MOD(((6-1)*$N$39+4)-1,10)+1,INT((((6-1)*$N$39+4)-1)/10)+1))))))</f>
        <v/>
      </c>
      <c r="H46" s="539">
        <f>IF($D$39="Flat Oval",IF(OR($N$41="",ISTEXT($N$39),ISTEXT($N$40)),"",IF(6&lt;=$N$40,IF(5&gt;$N$39,"",IF(((6-1)*$N$39+5)&gt;80,"",IF(INDEX($P$41:$W$50,MOD(((6-1)*$N$39+5)-1,10)+1,INT((((6-1)*$N$39+5)-1)/10)+1)="","",INDEX($P$41:$W$50,MOD(((6-1)*$N$39+5)-1,10)+1,INT((((6-1)*$N$39+5)-1)/10)+1)))),IF(AND(6=$N$40+1,5&lt;=$O$39),IF(($N$39*$N$40+5)&gt;80,"",IF(INDEX($P$41:$W$50,MOD(($N$39*$N$40+5)-1,10)+1,INT((($N$39*$N$40+5)-1)/10)+1)="","",INDEX($P$41:$W$50,MOD(($N$39*$N$40+5)-1,10)+1,INT((($N$39*$N$40+5)-1)/10)+1))),""))),IF($N$41="","",IF(OR(ISTEXT($N$39),ISTEXT($N$40),ISTEXT($N$41)),"",IF(OR(5&gt;$N$39,6&gt;$N$40,((6-1)*$N$39+5)&gt;$N$41),"",IF(INDEX($P$41:$W$50,MOD(((6-1)*$N$39+5)-1,10)+1,INT((((6-1)*$N$39+5)-1)/10)+1)="","",INDEX($P$41:$W$50,MOD(((6-1)*$N$39+5)-1,10)+1,INT((((6-1)*$N$39+5)-1)/10)+1))))))</f>
        <v/>
      </c>
      <c r="I46" s="539">
        <f>IF($D$39="Flat Oval",IF(OR($N$41="",ISTEXT($N$39),ISTEXT($N$40)),"",IF(6&lt;=$N$40,IF(6&gt;$N$39,"",IF(((6-1)*$N$39+6)&gt;80,"",IF(INDEX($P$41:$W$50,MOD(((6-1)*$N$39+6)-1,10)+1,INT((((6-1)*$N$39+6)-1)/10)+1)="","",INDEX($P$41:$W$50,MOD(((6-1)*$N$39+6)-1,10)+1,INT((((6-1)*$N$39+6)-1)/10)+1)))),IF(AND(6=$N$40+1,6&lt;=$O$39),IF(($N$39*$N$40+6)&gt;80,"",IF(INDEX($P$41:$W$50,MOD(($N$39*$N$40+6)-1,10)+1,INT((($N$39*$N$40+6)-1)/10)+1)="","",INDEX($P$41:$W$50,MOD(($N$39*$N$40+6)-1,10)+1,INT((($N$39*$N$40+6)-1)/10)+1))),""))),IF($N$41="","",IF(OR(ISTEXT($N$39),ISTEXT($N$40),ISTEXT($N$41)),"",IF(OR(6&gt;$N$39,6&gt;$N$40,((6-1)*$N$39+6)&gt;$N$41),"",IF(INDEX($P$41:$W$50,MOD(((6-1)*$N$39+6)-1,10)+1,INT((((6-1)*$N$39+6)-1)/10)+1)="","",INDEX($P$41:$W$50,MOD(((6-1)*$N$39+6)-1,10)+1,INT((((6-1)*$N$39+6)-1)/10)+1))))))</f>
        <v/>
      </c>
      <c r="J46" s="539">
        <f>IF($D$39="Flat Oval",IF(OR($N$41="",ISTEXT($N$39),ISTEXT($N$40)),"",IF(6&lt;=$N$40,IF(7&gt;$N$39,"",IF(((6-1)*$N$39+7)&gt;80,"",IF(INDEX($P$41:$W$50,MOD(((6-1)*$N$39+7)-1,10)+1,INT((((6-1)*$N$39+7)-1)/10)+1)="","",INDEX($P$41:$W$50,MOD(((6-1)*$N$39+7)-1,10)+1,INT((((6-1)*$N$39+7)-1)/10)+1)))),IF(AND(6=$N$40+1,7&lt;=$O$39),IF(($N$39*$N$40+7)&gt;80,"",IF(INDEX($P$41:$W$50,MOD(($N$39*$N$40+7)-1,10)+1,INT((($N$39*$N$40+7)-1)/10)+1)="","",INDEX($P$41:$W$50,MOD(($N$39*$N$40+7)-1,10)+1,INT((($N$39*$N$40+7)-1)/10)+1))),""))),IF($N$41="","",IF(OR(ISTEXT($N$39),ISTEXT($N$40),ISTEXT($N$41)),"",IF(OR(7&gt;$N$39,6&gt;$N$40,((6-1)*$N$39+7)&gt;$N$41),"",IF(INDEX($P$41:$W$50,MOD(((6-1)*$N$39+7)-1,10)+1,INT((((6-1)*$N$39+7)-1)/10)+1)="","",INDEX($P$41:$W$50,MOD(((6-1)*$N$39+7)-1,10)+1,INT((((6-1)*$N$39+7)-1)/10)+1))))))</f>
        <v/>
      </c>
      <c r="K46" s="539">
        <f>IF($D$39="Flat Oval",IF(OR($N$41="",ISTEXT($N$39),ISTEXT($N$40)),"",IF(6&lt;=$N$40,IF(8&gt;$N$39,"",IF(((6-1)*$N$39+8)&gt;80,"",IF(INDEX($P$41:$W$50,MOD(((6-1)*$N$39+8)-1,10)+1,INT((((6-1)*$N$39+8)-1)/10)+1)="","",INDEX($P$41:$W$50,MOD(((6-1)*$N$39+8)-1,10)+1,INT((((6-1)*$N$39+8)-1)/10)+1)))),IF(AND(6=$N$40+1,8&lt;=$O$39),IF(($N$39*$N$40+8)&gt;80,"",IF(INDEX($P$41:$W$50,MOD(($N$39*$N$40+8)-1,10)+1,INT((($N$39*$N$40+8)-1)/10)+1)="","",INDEX($P$41:$W$50,MOD(($N$39*$N$40+8)-1,10)+1,INT((($N$39*$N$40+8)-1)/10)+1))),""))),IF($N$41="","",IF(OR(ISTEXT($N$39),ISTEXT($N$40),ISTEXT($N$41)),"",IF(OR(8&gt;$N$39,6&gt;$N$40,((6-1)*$N$39+8)&gt;$N$41),"",IF(INDEX($P$41:$W$50,MOD(((6-1)*$N$39+8)-1,10)+1,INT((((6-1)*$N$39+8)-1)/10)+1)="","",INDEX($P$41:$W$50,MOD(((6-1)*$N$39+8)-1,10)+1,INT((((6-1)*$N$39+8)-1)/10)+1))))))</f>
        <v/>
      </c>
      <c r="L46" s="539">
        <f>IF($D$39="Flat Oval",IF(OR($N$41="",ISTEXT($N$39),ISTEXT($N$40)),"",IF(6&lt;=$N$40,IF(9&gt;$N$39,"",IF(((6-1)*$N$39+9)&gt;80,"",IF(INDEX($P$41:$W$50,MOD(((6-1)*$N$39+9)-1,10)+1,INT((((6-1)*$N$39+9)-1)/10)+1)="","",INDEX($P$41:$W$50,MOD(((6-1)*$N$39+9)-1,10)+1,INT((((6-1)*$N$39+9)-1)/10)+1)))),IF(AND(6=$N$40+1,9&lt;=$O$39),IF(($N$39*$N$40+9)&gt;80,"",IF(INDEX($P$41:$W$50,MOD(($N$39*$N$40+9)-1,10)+1,INT((($N$39*$N$40+9)-1)/10)+1)="","",INDEX($P$41:$W$50,MOD(($N$39*$N$40+9)-1,10)+1,INT((($N$39*$N$40+9)-1)/10)+1))),""))),IF($N$41="","",IF(OR(ISTEXT($N$39),ISTEXT($N$40),ISTEXT($N$41)),"",IF(OR(9&gt;$N$39,6&gt;$N$40,((6-1)*$N$39+9)&gt;$N$41),"",IF(INDEX($P$41:$W$50,MOD(((6-1)*$N$39+9)-1,10)+1,INT((((6-1)*$N$39+9)-1)/10)+1)="","",INDEX($P$41:$W$50,MOD(((6-1)*$N$39+9)-1,10)+1,INT((((6-1)*$N$39+9)-1)/10)+1))))))</f>
        <v/>
      </c>
      <c r="M46" s="539">
        <f>IF($D$39="Flat Oval",IF(OR($N$41="",ISTEXT($N$39),ISTEXT($N$40)),"",IF(6&lt;=$N$40,IF(10&gt;$N$39,"",IF(((6-1)*$N$39+10)&gt;80,"",IF(INDEX($P$41:$W$50,MOD(((6-1)*$N$39+10)-1,10)+1,INT((((6-1)*$N$39+10)-1)/10)+1)="","",INDEX($P$41:$W$50,MOD(((6-1)*$N$39+10)-1,10)+1,INT((((6-1)*$N$39+10)-1)/10)+1)))),IF(AND(6=$N$40+1,10&lt;=$O$39),IF(($N$39*$N$40+10)&gt;80,"",IF(INDEX($P$41:$W$50,MOD(($N$39*$N$40+10)-1,10)+1,INT((($N$39*$N$40+10)-1)/10)+1)="","",INDEX($P$41:$W$50,MOD(($N$39*$N$40+10)-1,10)+1,INT((($N$39*$N$40+10)-1)/10)+1))),""))),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IF($D$39="Flat Oval",IF(OR($N$40="",ISTEXT($N$40)),"",IF(7&lt;=$N$40,ROUND((7-0.5)*$I$39/$N$40,1),IF(7=$N$40+1,"Ends",""))),IF(OR($D$39="",$G$39=""),"",IF($D$39="Round",IF(7=1,"Axis 1 (0°)",IF(7=2,"Axis 2 (90°)","")),IF(ISTEXT($N$40),"",IF(7&gt;$N$40,"",IF(ISTEXT($I$39),"",ROUND((7-0.5)*$I$39/$N$40,1)))))))</f>
        <v/>
      </c>
      <c r="C47" s="538" t="n"/>
      <c r="D47" s="539">
        <f>IF($D$39="Flat Oval",IF(OR($N$41="",ISTEXT($N$39),ISTEXT($N$40)),"",IF(7&lt;=$N$40,IF(1&gt;$N$39,"",IF(((7-1)*$N$39+1)&gt;80,"",IF(INDEX($P$41:$W$50,MOD(((7-1)*$N$39+1)-1,10)+1,INT((((7-1)*$N$39+1)-1)/10)+1)="","",INDEX($P$41:$W$50,MOD(((7-1)*$N$39+1)-1,10)+1,INT((((7-1)*$N$39+1)-1)/10)+1)))),IF(AND(7=$N$40+1,1&lt;=$O$39),IF(($N$39*$N$40+1)&gt;80,"",IF(INDEX($P$41:$W$50,MOD(($N$39*$N$40+1)-1,10)+1,INT((($N$39*$N$40+1)-1)/10)+1)="","",INDEX($P$41:$W$50,MOD(($N$39*$N$40+1)-1,10)+1,INT((($N$39*$N$40+1)-1)/10)+1))),""))),IF($N$41="","",IF(OR(ISTEXT($N$39),ISTEXT($N$40),ISTEXT($N$41)),"",IF(OR(1&gt;$N$39,7&gt;$N$40,((7-1)*$N$39+1)&gt;$N$41),"",IF(INDEX($P$41:$W$50,MOD(((7-1)*$N$39+1)-1,10)+1,INT((((7-1)*$N$39+1)-1)/10)+1)="","",INDEX($P$41:$W$50,MOD(((7-1)*$N$39+1)-1,10)+1,INT((((7-1)*$N$39+1)-1)/10)+1))))))</f>
        <v/>
      </c>
      <c r="E47" s="539">
        <f>IF($D$39="Flat Oval",IF(OR($N$41="",ISTEXT($N$39),ISTEXT($N$40)),"",IF(7&lt;=$N$40,IF(2&gt;$N$39,"",IF(((7-1)*$N$39+2)&gt;80,"",IF(INDEX($P$41:$W$50,MOD(((7-1)*$N$39+2)-1,10)+1,INT((((7-1)*$N$39+2)-1)/10)+1)="","",INDEX($P$41:$W$50,MOD(((7-1)*$N$39+2)-1,10)+1,INT((((7-1)*$N$39+2)-1)/10)+1)))),IF(AND(7=$N$40+1,2&lt;=$O$39),IF(($N$39*$N$40+2)&gt;80,"",IF(INDEX($P$41:$W$50,MOD(($N$39*$N$40+2)-1,10)+1,INT((($N$39*$N$40+2)-1)/10)+1)="","",INDEX($P$41:$W$50,MOD(($N$39*$N$40+2)-1,10)+1,INT((($N$39*$N$40+2)-1)/10)+1))),""))),IF($N$41="","",IF(OR(ISTEXT($N$39),ISTEXT($N$40),ISTEXT($N$41)),"",IF(OR(2&gt;$N$39,7&gt;$N$40,((7-1)*$N$39+2)&gt;$N$41),"",IF(INDEX($P$41:$W$50,MOD(((7-1)*$N$39+2)-1,10)+1,INT((((7-1)*$N$39+2)-1)/10)+1)="","",INDEX($P$41:$W$50,MOD(((7-1)*$N$39+2)-1,10)+1,INT((((7-1)*$N$39+2)-1)/10)+1))))))</f>
        <v/>
      </c>
      <c r="F47" s="539">
        <f>IF($D$39="Flat Oval",IF(OR($N$41="",ISTEXT($N$39),ISTEXT($N$40)),"",IF(7&lt;=$N$40,IF(3&gt;$N$39,"",IF(((7-1)*$N$39+3)&gt;80,"",IF(INDEX($P$41:$W$50,MOD(((7-1)*$N$39+3)-1,10)+1,INT((((7-1)*$N$39+3)-1)/10)+1)="","",INDEX($P$41:$W$50,MOD(((7-1)*$N$39+3)-1,10)+1,INT((((7-1)*$N$39+3)-1)/10)+1)))),IF(AND(7=$N$40+1,3&lt;=$O$39),IF(($N$39*$N$40+3)&gt;80,"",IF(INDEX($P$41:$W$50,MOD(($N$39*$N$40+3)-1,10)+1,INT((($N$39*$N$40+3)-1)/10)+1)="","",INDEX($P$41:$W$50,MOD(($N$39*$N$40+3)-1,10)+1,INT((($N$39*$N$40+3)-1)/10)+1))),""))),IF($N$41="","",IF(OR(ISTEXT($N$39),ISTEXT($N$40),ISTEXT($N$41)),"",IF(OR(3&gt;$N$39,7&gt;$N$40,((7-1)*$N$39+3)&gt;$N$41),"",IF(INDEX($P$41:$W$50,MOD(((7-1)*$N$39+3)-1,10)+1,INT((((7-1)*$N$39+3)-1)/10)+1)="","",INDEX($P$41:$W$50,MOD(((7-1)*$N$39+3)-1,10)+1,INT((((7-1)*$N$39+3)-1)/10)+1))))))</f>
        <v/>
      </c>
      <c r="G47" s="539">
        <f>IF($D$39="Flat Oval",IF(OR($N$41="",ISTEXT($N$39),ISTEXT($N$40)),"",IF(7&lt;=$N$40,IF(4&gt;$N$39,"",IF(((7-1)*$N$39+4)&gt;80,"",IF(INDEX($P$41:$W$50,MOD(((7-1)*$N$39+4)-1,10)+1,INT((((7-1)*$N$39+4)-1)/10)+1)="","",INDEX($P$41:$W$50,MOD(((7-1)*$N$39+4)-1,10)+1,INT((((7-1)*$N$39+4)-1)/10)+1)))),IF(AND(7=$N$40+1,4&lt;=$O$39),IF(($N$39*$N$40+4)&gt;80,"",IF(INDEX($P$41:$W$50,MOD(($N$39*$N$40+4)-1,10)+1,INT((($N$39*$N$40+4)-1)/10)+1)="","",INDEX($P$41:$W$50,MOD(($N$39*$N$40+4)-1,10)+1,INT((($N$39*$N$40+4)-1)/10)+1))),""))),IF($N$41="","",IF(OR(ISTEXT($N$39),ISTEXT($N$40),ISTEXT($N$41)),"",IF(OR(4&gt;$N$39,7&gt;$N$40,((7-1)*$N$39+4)&gt;$N$41),"",IF(INDEX($P$41:$W$50,MOD(((7-1)*$N$39+4)-1,10)+1,INT((((7-1)*$N$39+4)-1)/10)+1)="","",INDEX($P$41:$W$50,MOD(((7-1)*$N$39+4)-1,10)+1,INT((((7-1)*$N$39+4)-1)/10)+1))))))</f>
        <v/>
      </c>
      <c r="H47" s="539">
        <f>IF($D$39="Flat Oval",IF(OR($N$41="",ISTEXT($N$39),ISTEXT($N$40)),"",IF(7&lt;=$N$40,IF(5&gt;$N$39,"",IF(((7-1)*$N$39+5)&gt;80,"",IF(INDEX($P$41:$W$50,MOD(((7-1)*$N$39+5)-1,10)+1,INT((((7-1)*$N$39+5)-1)/10)+1)="","",INDEX($P$41:$W$50,MOD(((7-1)*$N$39+5)-1,10)+1,INT((((7-1)*$N$39+5)-1)/10)+1)))),IF(AND(7=$N$40+1,5&lt;=$O$39),IF(($N$39*$N$40+5)&gt;80,"",IF(INDEX($P$41:$W$50,MOD(($N$39*$N$40+5)-1,10)+1,INT((($N$39*$N$40+5)-1)/10)+1)="","",INDEX($P$41:$W$50,MOD(($N$39*$N$40+5)-1,10)+1,INT((($N$39*$N$40+5)-1)/10)+1))),""))),IF($N$41="","",IF(OR(ISTEXT($N$39),ISTEXT($N$40),ISTEXT($N$41)),"",IF(OR(5&gt;$N$39,7&gt;$N$40,((7-1)*$N$39+5)&gt;$N$41),"",IF(INDEX($P$41:$W$50,MOD(((7-1)*$N$39+5)-1,10)+1,INT((((7-1)*$N$39+5)-1)/10)+1)="","",INDEX($P$41:$W$50,MOD(((7-1)*$N$39+5)-1,10)+1,INT((((7-1)*$N$39+5)-1)/10)+1))))))</f>
        <v/>
      </c>
      <c r="I47" s="539">
        <f>IF($D$39="Flat Oval",IF(OR($N$41="",ISTEXT($N$39),ISTEXT($N$40)),"",IF(7&lt;=$N$40,IF(6&gt;$N$39,"",IF(((7-1)*$N$39+6)&gt;80,"",IF(INDEX($P$41:$W$50,MOD(((7-1)*$N$39+6)-1,10)+1,INT((((7-1)*$N$39+6)-1)/10)+1)="","",INDEX($P$41:$W$50,MOD(((7-1)*$N$39+6)-1,10)+1,INT((((7-1)*$N$39+6)-1)/10)+1)))),IF(AND(7=$N$40+1,6&lt;=$O$39),IF(($N$39*$N$40+6)&gt;80,"",IF(INDEX($P$41:$W$50,MOD(($N$39*$N$40+6)-1,10)+1,INT((($N$39*$N$40+6)-1)/10)+1)="","",INDEX($P$41:$W$50,MOD(($N$39*$N$40+6)-1,10)+1,INT((($N$39*$N$40+6)-1)/10)+1))),""))),IF($N$41="","",IF(OR(ISTEXT($N$39),ISTEXT($N$40),ISTEXT($N$41)),"",IF(OR(6&gt;$N$39,7&gt;$N$40,((7-1)*$N$39+6)&gt;$N$41),"",IF(INDEX($P$41:$W$50,MOD(((7-1)*$N$39+6)-1,10)+1,INT((((7-1)*$N$39+6)-1)/10)+1)="","",INDEX($P$41:$W$50,MOD(((7-1)*$N$39+6)-1,10)+1,INT((((7-1)*$N$39+6)-1)/10)+1))))))</f>
        <v/>
      </c>
      <c r="J47" s="539">
        <f>IF($D$39="Flat Oval",IF(OR($N$41="",ISTEXT($N$39),ISTEXT($N$40)),"",IF(7&lt;=$N$40,IF(7&gt;$N$39,"",IF(((7-1)*$N$39+7)&gt;80,"",IF(INDEX($P$41:$W$50,MOD(((7-1)*$N$39+7)-1,10)+1,INT((((7-1)*$N$39+7)-1)/10)+1)="","",INDEX($P$41:$W$50,MOD(((7-1)*$N$39+7)-1,10)+1,INT((((7-1)*$N$39+7)-1)/10)+1)))),IF(AND(7=$N$40+1,7&lt;=$O$39),IF(($N$39*$N$40+7)&gt;80,"",IF(INDEX($P$41:$W$50,MOD(($N$39*$N$40+7)-1,10)+1,INT((($N$39*$N$40+7)-1)/10)+1)="","",INDEX($P$41:$W$50,MOD(($N$39*$N$40+7)-1,10)+1,INT((($N$39*$N$40+7)-1)/10)+1))),""))),IF($N$41="","",IF(OR(ISTEXT($N$39),ISTEXT($N$40),ISTEXT($N$41)),"",IF(OR(7&gt;$N$39,7&gt;$N$40,((7-1)*$N$39+7)&gt;$N$41),"",IF(INDEX($P$41:$W$50,MOD(((7-1)*$N$39+7)-1,10)+1,INT((((7-1)*$N$39+7)-1)/10)+1)="","",INDEX($P$41:$W$50,MOD(((7-1)*$N$39+7)-1,10)+1,INT((((7-1)*$N$39+7)-1)/10)+1))))))</f>
        <v/>
      </c>
      <c r="K47" s="539">
        <f>IF($D$39="Flat Oval",IF(OR($N$41="",ISTEXT($N$39),ISTEXT($N$40)),"",IF(7&lt;=$N$40,IF(8&gt;$N$39,"",IF(((7-1)*$N$39+8)&gt;80,"",IF(INDEX($P$41:$W$50,MOD(((7-1)*$N$39+8)-1,10)+1,INT((((7-1)*$N$39+8)-1)/10)+1)="","",INDEX($P$41:$W$50,MOD(((7-1)*$N$39+8)-1,10)+1,INT((((7-1)*$N$39+8)-1)/10)+1)))),IF(AND(7=$N$40+1,8&lt;=$O$39),IF(($N$39*$N$40+8)&gt;80,"",IF(INDEX($P$41:$W$50,MOD(($N$39*$N$40+8)-1,10)+1,INT((($N$39*$N$40+8)-1)/10)+1)="","",INDEX($P$41:$W$50,MOD(($N$39*$N$40+8)-1,10)+1,INT((($N$39*$N$40+8)-1)/10)+1))),""))),IF($N$41="","",IF(OR(ISTEXT($N$39),ISTEXT($N$40),ISTEXT($N$41)),"",IF(OR(8&gt;$N$39,7&gt;$N$40,((7-1)*$N$39+8)&gt;$N$41),"",IF(INDEX($P$41:$W$50,MOD(((7-1)*$N$39+8)-1,10)+1,INT((((7-1)*$N$39+8)-1)/10)+1)="","",INDEX($P$41:$W$50,MOD(((7-1)*$N$39+8)-1,10)+1,INT((((7-1)*$N$39+8)-1)/10)+1))))))</f>
        <v/>
      </c>
      <c r="L47" s="539">
        <f>IF($D$39="Flat Oval",IF(OR($N$41="",ISTEXT($N$39),ISTEXT($N$40)),"",IF(7&lt;=$N$40,IF(9&gt;$N$39,"",IF(((7-1)*$N$39+9)&gt;80,"",IF(INDEX($P$41:$W$50,MOD(((7-1)*$N$39+9)-1,10)+1,INT((((7-1)*$N$39+9)-1)/10)+1)="","",INDEX($P$41:$W$50,MOD(((7-1)*$N$39+9)-1,10)+1,INT((((7-1)*$N$39+9)-1)/10)+1)))),IF(AND(7=$N$40+1,9&lt;=$O$39),IF(($N$39*$N$40+9)&gt;80,"",IF(INDEX($P$41:$W$50,MOD(($N$39*$N$40+9)-1,10)+1,INT((($N$39*$N$40+9)-1)/10)+1)="","",INDEX($P$41:$W$50,MOD(($N$39*$N$40+9)-1,10)+1,INT((($N$39*$N$40+9)-1)/10)+1))),""))),IF($N$41="","",IF(OR(ISTEXT($N$39),ISTEXT($N$40),ISTEXT($N$41)),"",IF(OR(9&gt;$N$39,7&gt;$N$40,((7-1)*$N$39+9)&gt;$N$41),"",IF(INDEX($P$41:$W$50,MOD(((7-1)*$N$39+9)-1,10)+1,INT((((7-1)*$N$39+9)-1)/10)+1)="","",INDEX($P$41:$W$50,MOD(((7-1)*$N$39+9)-1,10)+1,INT((((7-1)*$N$39+9)-1)/10)+1))))))</f>
        <v/>
      </c>
      <c r="M47" s="539">
        <f>IF($D$39="Flat Oval",IF(OR($N$41="",ISTEXT($N$39),ISTEXT($N$40)),"",IF(7&lt;=$N$40,IF(10&gt;$N$39,"",IF(((7-1)*$N$39+10)&gt;80,"",IF(INDEX($P$41:$W$50,MOD(((7-1)*$N$39+10)-1,10)+1,INT((((7-1)*$N$39+10)-1)/10)+1)="","",INDEX($P$41:$W$50,MOD(((7-1)*$N$39+10)-1,10)+1,INT((((7-1)*$N$39+10)-1)/10)+1)))),IF(AND(7=$N$40+1,10&lt;=$O$39),IF(($N$39*$N$40+10)&gt;80,"",IF(INDEX($P$41:$W$50,MOD(($N$39*$N$40+10)-1,10)+1,INT((($N$39*$N$40+10)-1)/10)+1)="","",INDEX($P$41:$W$50,MOD(($N$39*$N$40+10)-1,10)+1,INT((($N$39*$N$40+10)-1)/10)+1))),""))),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IF($D$39="Flat Oval",IF(OR($N$40="",ISTEXT($N$40)),"",IF(8&lt;=$N$40,ROUND((8-0.5)*$I$39/$N$40,1),IF(8=$N$40+1,"Ends",""))),IF(OR($D$39="",$G$39=""),"",IF($D$39="Round",IF(8=1,"Axis 1 (0°)",IF(8=2,"Axis 2 (90°)","")),IF(ISTEXT($N$40),"",IF(8&gt;$N$40,"",IF(ISTEXT($I$39),"",ROUND((8-0.5)*$I$39/$N$40,1)))))))</f>
        <v/>
      </c>
      <c r="C48" s="538" t="n"/>
      <c r="D48" s="539">
        <f>IF($D$39="Flat Oval",IF(OR($N$41="",ISTEXT($N$39),ISTEXT($N$40)),"",IF(8&lt;=$N$40,IF(1&gt;$N$39,"",IF(((8-1)*$N$39+1)&gt;80,"",IF(INDEX($P$41:$W$50,MOD(((8-1)*$N$39+1)-1,10)+1,INT((((8-1)*$N$39+1)-1)/10)+1)="","",INDEX($P$41:$W$50,MOD(((8-1)*$N$39+1)-1,10)+1,INT((((8-1)*$N$39+1)-1)/10)+1)))),IF(AND(8=$N$40+1,1&lt;=$O$39),IF(($N$39*$N$40+1)&gt;80,"",IF(INDEX($P$41:$W$50,MOD(($N$39*$N$40+1)-1,10)+1,INT((($N$39*$N$40+1)-1)/10)+1)="","",INDEX($P$41:$W$50,MOD(($N$39*$N$40+1)-1,10)+1,INT((($N$39*$N$40+1)-1)/10)+1))),""))),IF($N$41="","",IF(OR(ISTEXT($N$39),ISTEXT($N$40),ISTEXT($N$41)),"",IF(OR(1&gt;$N$39,8&gt;$N$40,((8-1)*$N$39+1)&gt;$N$41),"",IF(INDEX($P$41:$W$50,MOD(((8-1)*$N$39+1)-1,10)+1,INT((((8-1)*$N$39+1)-1)/10)+1)="","",INDEX($P$41:$W$50,MOD(((8-1)*$N$39+1)-1,10)+1,INT((((8-1)*$N$39+1)-1)/10)+1))))))</f>
        <v/>
      </c>
      <c r="E48" s="539">
        <f>IF($D$39="Flat Oval",IF(OR($N$41="",ISTEXT($N$39),ISTEXT($N$40)),"",IF(8&lt;=$N$40,IF(2&gt;$N$39,"",IF(((8-1)*$N$39+2)&gt;80,"",IF(INDEX($P$41:$W$50,MOD(((8-1)*$N$39+2)-1,10)+1,INT((((8-1)*$N$39+2)-1)/10)+1)="","",INDEX($P$41:$W$50,MOD(((8-1)*$N$39+2)-1,10)+1,INT((((8-1)*$N$39+2)-1)/10)+1)))),IF(AND(8=$N$40+1,2&lt;=$O$39),IF(($N$39*$N$40+2)&gt;80,"",IF(INDEX($P$41:$W$50,MOD(($N$39*$N$40+2)-1,10)+1,INT((($N$39*$N$40+2)-1)/10)+1)="","",INDEX($P$41:$W$50,MOD(($N$39*$N$40+2)-1,10)+1,INT((($N$39*$N$40+2)-1)/10)+1))),""))),IF($N$41="","",IF(OR(ISTEXT($N$39),ISTEXT($N$40),ISTEXT($N$41)),"",IF(OR(2&gt;$N$39,8&gt;$N$40,((8-1)*$N$39+2)&gt;$N$41),"",IF(INDEX($P$41:$W$50,MOD(((8-1)*$N$39+2)-1,10)+1,INT((((8-1)*$N$39+2)-1)/10)+1)="","",INDEX($P$41:$W$50,MOD(((8-1)*$N$39+2)-1,10)+1,INT((((8-1)*$N$39+2)-1)/10)+1))))))</f>
        <v/>
      </c>
      <c r="F48" s="539">
        <f>IF($D$39="Flat Oval",IF(OR($N$41="",ISTEXT($N$39),ISTEXT($N$40)),"",IF(8&lt;=$N$40,IF(3&gt;$N$39,"",IF(((8-1)*$N$39+3)&gt;80,"",IF(INDEX($P$41:$W$50,MOD(((8-1)*$N$39+3)-1,10)+1,INT((((8-1)*$N$39+3)-1)/10)+1)="","",INDEX($P$41:$W$50,MOD(((8-1)*$N$39+3)-1,10)+1,INT((((8-1)*$N$39+3)-1)/10)+1)))),IF(AND(8=$N$40+1,3&lt;=$O$39),IF(($N$39*$N$40+3)&gt;80,"",IF(INDEX($P$41:$W$50,MOD(($N$39*$N$40+3)-1,10)+1,INT((($N$39*$N$40+3)-1)/10)+1)="","",INDEX($P$41:$W$50,MOD(($N$39*$N$40+3)-1,10)+1,INT((($N$39*$N$40+3)-1)/10)+1))),""))),IF($N$41="","",IF(OR(ISTEXT($N$39),ISTEXT($N$40),ISTEXT($N$41)),"",IF(OR(3&gt;$N$39,8&gt;$N$40,((8-1)*$N$39+3)&gt;$N$41),"",IF(INDEX($P$41:$W$50,MOD(((8-1)*$N$39+3)-1,10)+1,INT((((8-1)*$N$39+3)-1)/10)+1)="","",INDEX($P$41:$W$50,MOD(((8-1)*$N$39+3)-1,10)+1,INT((((8-1)*$N$39+3)-1)/10)+1))))))</f>
        <v/>
      </c>
      <c r="G48" s="539">
        <f>IF($D$39="Flat Oval",IF(OR($N$41="",ISTEXT($N$39),ISTEXT($N$40)),"",IF(8&lt;=$N$40,IF(4&gt;$N$39,"",IF(((8-1)*$N$39+4)&gt;80,"",IF(INDEX($P$41:$W$50,MOD(((8-1)*$N$39+4)-1,10)+1,INT((((8-1)*$N$39+4)-1)/10)+1)="","",INDEX($P$41:$W$50,MOD(((8-1)*$N$39+4)-1,10)+1,INT((((8-1)*$N$39+4)-1)/10)+1)))),IF(AND(8=$N$40+1,4&lt;=$O$39),IF(($N$39*$N$40+4)&gt;80,"",IF(INDEX($P$41:$W$50,MOD(($N$39*$N$40+4)-1,10)+1,INT((($N$39*$N$40+4)-1)/10)+1)="","",INDEX($P$41:$W$50,MOD(($N$39*$N$40+4)-1,10)+1,INT((($N$39*$N$40+4)-1)/10)+1))),""))),IF($N$41="","",IF(OR(ISTEXT($N$39),ISTEXT($N$40),ISTEXT($N$41)),"",IF(OR(4&gt;$N$39,8&gt;$N$40,((8-1)*$N$39+4)&gt;$N$41),"",IF(INDEX($P$41:$W$50,MOD(((8-1)*$N$39+4)-1,10)+1,INT((((8-1)*$N$39+4)-1)/10)+1)="","",INDEX($P$41:$W$50,MOD(((8-1)*$N$39+4)-1,10)+1,INT((((8-1)*$N$39+4)-1)/10)+1))))))</f>
        <v/>
      </c>
      <c r="H48" s="539">
        <f>IF($D$39="Flat Oval",IF(OR($N$41="",ISTEXT($N$39),ISTEXT($N$40)),"",IF(8&lt;=$N$40,IF(5&gt;$N$39,"",IF(((8-1)*$N$39+5)&gt;80,"",IF(INDEX($P$41:$W$50,MOD(((8-1)*$N$39+5)-1,10)+1,INT((((8-1)*$N$39+5)-1)/10)+1)="","",INDEX($P$41:$W$50,MOD(((8-1)*$N$39+5)-1,10)+1,INT((((8-1)*$N$39+5)-1)/10)+1)))),IF(AND(8=$N$40+1,5&lt;=$O$39),IF(($N$39*$N$40+5)&gt;80,"",IF(INDEX($P$41:$W$50,MOD(($N$39*$N$40+5)-1,10)+1,INT((($N$39*$N$40+5)-1)/10)+1)="","",INDEX($P$41:$W$50,MOD(($N$39*$N$40+5)-1,10)+1,INT((($N$39*$N$40+5)-1)/10)+1))),""))),IF($N$41="","",IF(OR(ISTEXT($N$39),ISTEXT($N$40),ISTEXT($N$41)),"",IF(OR(5&gt;$N$39,8&gt;$N$40,((8-1)*$N$39+5)&gt;$N$41),"",IF(INDEX($P$41:$W$50,MOD(((8-1)*$N$39+5)-1,10)+1,INT((((8-1)*$N$39+5)-1)/10)+1)="","",INDEX($P$41:$W$50,MOD(((8-1)*$N$39+5)-1,10)+1,INT((((8-1)*$N$39+5)-1)/10)+1))))))</f>
        <v/>
      </c>
      <c r="I48" s="539">
        <f>IF($D$39="Flat Oval",IF(OR($N$41="",ISTEXT($N$39),ISTEXT($N$40)),"",IF(8&lt;=$N$40,IF(6&gt;$N$39,"",IF(((8-1)*$N$39+6)&gt;80,"",IF(INDEX($P$41:$W$50,MOD(((8-1)*$N$39+6)-1,10)+1,INT((((8-1)*$N$39+6)-1)/10)+1)="","",INDEX($P$41:$W$50,MOD(((8-1)*$N$39+6)-1,10)+1,INT((((8-1)*$N$39+6)-1)/10)+1)))),IF(AND(8=$N$40+1,6&lt;=$O$39),IF(($N$39*$N$40+6)&gt;80,"",IF(INDEX($P$41:$W$50,MOD(($N$39*$N$40+6)-1,10)+1,INT((($N$39*$N$40+6)-1)/10)+1)="","",INDEX($P$41:$W$50,MOD(($N$39*$N$40+6)-1,10)+1,INT((($N$39*$N$40+6)-1)/10)+1))),""))),IF($N$41="","",IF(OR(ISTEXT($N$39),ISTEXT($N$40),ISTEXT($N$41)),"",IF(OR(6&gt;$N$39,8&gt;$N$40,((8-1)*$N$39+6)&gt;$N$41),"",IF(INDEX($P$41:$W$50,MOD(((8-1)*$N$39+6)-1,10)+1,INT((((8-1)*$N$39+6)-1)/10)+1)="","",INDEX($P$41:$W$50,MOD(((8-1)*$N$39+6)-1,10)+1,INT((((8-1)*$N$39+6)-1)/10)+1))))))</f>
        <v/>
      </c>
      <c r="J48" s="539">
        <f>IF($D$39="Flat Oval",IF(OR($N$41="",ISTEXT($N$39),ISTEXT($N$40)),"",IF(8&lt;=$N$40,IF(7&gt;$N$39,"",IF(((8-1)*$N$39+7)&gt;80,"",IF(INDEX($P$41:$W$50,MOD(((8-1)*$N$39+7)-1,10)+1,INT((((8-1)*$N$39+7)-1)/10)+1)="","",INDEX($P$41:$W$50,MOD(((8-1)*$N$39+7)-1,10)+1,INT((((8-1)*$N$39+7)-1)/10)+1)))),IF(AND(8=$N$40+1,7&lt;=$O$39),IF(($N$39*$N$40+7)&gt;80,"",IF(INDEX($P$41:$W$50,MOD(($N$39*$N$40+7)-1,10)+1,INT((($N$39*$N$40+7)-1)/10)+1)="","",INDEX($P$41:$W$50,MOD(($N$39*$N$40+7)-1,10)+1,INT((($N$39*$N$40+7)-1)/10)+1))),""))),IF($N$41="","",IF(OR(ISTEXT($N$39),ISTEXT($N$40),ISTEXT($N$41)),"",IF(OR(7&gt;$N$39,8&gt;$N$40,((8-1)*$N$39+7)&gt;$N$41),"",IF(INDEX($P$41:$W$50,MOD(((8-1)*$N$39+7)-1,10)+1,INT((((8-1)*$N$39+7)-1)/10)+1)="","",INDEX($P$41:$W$50,MOD(((8-1)*$N$39+7)-1,10)+1,INT((((8-1)*$N$39+7)-1)/10)+1))))))</f>
        <v/>
      </c>
      <c r="K48" s="539">
        <f>IF($D$39="Flat Oval",IF(OR($N$41="",ISTEXT($N$39),ISTEXT($N$40)),"",IF(8&lt;=$N$40,IF(8&gt;$N$39,"",IF(((8-1)*$N$39+8)&gt;80,"",IF(INDEX($P$41:$W$50,MOD(((8-1)*$N$39+8)-1,10)+1,INT((((8-1)*$N$39+8)-1)/10)+1)="","",INDEX($P$41:$W$50,MOD(((8-1)*$N$39+8)-1,10)+1,INT((((8-1)*$N$39+8)-1)/10)+1)))),IF(AND(8=$N$40+1,8&lt;=$O$39),IF(($N$39*$N$40+8)&gt;80,"",IF(INDEX($P$41:$W$50,MOD(($N$39*$N$40+8)-1,10)+1,INT((($N$39*$N$40+8)-1)/10)+1)="","",INDEX($P$41:$W$50,MOD(($N$39*$N$40+8)-1,10)+1,INT((($N$39*$N$40+8)-1)/10)+1))),""))),IF($N$41="","",IF(OR(ISTEXT($N$39),ISTEXT($N$40),ISTEXT($N$41)),"",IF(OR(8&gt;$N$39,8&gt;$N$40,((8-1)*$N$39+8)&gt;$N$41),"",IF(INDEX($P$41:$W$50,MOD(((8-1)*$N$39+8)-1,10)+1,INT((((8-1)*$N$39+8)-1)/10)+1)="","",INDEX($P$41:$W$50,MOD(((8-1)*$N$39+8)-1,10)+1,INT((((8-1)*$N$39+8)-1)/10)+1))))))</f>
        <v/>
      </c>
      <c r="L48" s="539">
        <f>IF($D$39="Flat Oval",IF(OR($N$41="",ISTEXT($N$39),ISTEXT($N$40)),"",IF(8&lt;=$N$40,IF(9&gt;$N$39,"",IF(((8-1)*$N$39+9)&gt;80,"",IF(INDEX($P$41:$W$50,MOD(((8-1)*$N$39+9)-1,10)+1,INT((((8-1)*$N$39+9)-1)/10)+1)="","",INDEX($P$41:$W$50,MOD(((8-1)*$N$39+9)-1,10)+1,INT((((8-1)*$N$39+9)-1)/10)+1)))),IF(AND(8=$N$40+1,9&lt;=$O$39),IF(($N$39*$N$40+9)&gt;80,"",IF(INDEX($P$41:$W$50,MOD(($N$39*$N$40+9)-1,10)+1,INT((($N$39*$N$40+9)-1)/10)+1)="","",INDEX($P$41:$W$50,MOD(($N$39*$N$40+9)-1,10)+1,INT((($N$39*$N$40+9)-1)/10)+1))),""))),IF($N$41="","",IF(OR(ISTEXT($N$39),ISTEXT($N$40),ISTEXT($N$41)),"",IF(OR(9&gt;$N$39,8&gt;$N$40,((8-1)*$N$39+9)&gt;$N$41),"",IF(INDEX($P$41:$W$50,MOD(((8-1)*$N$39+9)-1,10)+1,INT((((8-1)*$N$39+9)-1)/10)+1)="","",INDEX($P$41:$W$50,MOD(((8-1)*$N$39+9)-1,10)+1,INT((((8-1)*$N$39+9)-1)/10)+1))))))</f>
        <v/>
      </c>
      <c r="M48" s="539">
        <f>IF($D$39="Flat Oval",IF(OR($N$41="",ISTEXT($N$39),ISTEXT($N$40)),"",IF(8&lt;=$N$40,IF(10&gt;$N$39,"",IF(((8-1)*$N$39+10)&gt;80,"",IF(INDEX($P$41:$W$50,MOD(((8-1)*$N$39+10)-1,10)+1,INT((((8-1)*$N$39+10)-1)/10)+1)="","",INDEX($P$41:$W$50,MOD(((8-1)*$N$39+10)-1,10)+1,INT((((8-1)*$N$39+10)-1)/10)+1)))),IF(AND(8=$N$40+1,10&lt;=$O$39),IF(($N$39*$N$40+10)&gt;80,"",IF(INDEX($P$41:$W$50,MOD(($N$39*$N$40+10)-1,10)+1,INT((($N$39*$N$40+10)-1)/10)+1)="","",INDEX($P$41:$W$50,MOD(($N$39*$N$40+10)-1,10)+1,INT((($N$39*$N$40+10)-1)/10)+1))),""))),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IF($D$58="Flat Oval",IF(OR($G$58="",$I$58=""),"",$G$58&amp;""" x "&amp;$I$58&amp;""" oval"),IF($G$58="","",IF($D$58="Round",$G$58&amp;""" dia",$G$58&amp;""" x "&amp;$I$58&amp;"""")))</f>
        <v/>
      </c>
      <c r="G56" s="173" t="n"/>
      <c r="H56" s="525">
        <f>IF($D$58="Flat Oval",IF(OR($G$58="",$I$58=""),"",IF(OR(ISTEXT($G$58),ISTEXT($I$58)),"",ROUND(((($G$58-2*N($K$58))-($I$58-2*N($K$58)))*($I$58-2*N($K$58))+PI()*(($I$58-2*N($K$58))/2)^2)/144,3))),IF(OR($D$58="",$G$58=""),"",IF($D$58="Round",IF(ISTEXT($G$58),"",ROUND(PI()*(($G$58-2*N($K$58))/2)^2/144,3)),IF($I$58="","",IF(OR(ISTEXT($G$58),ISTEXT($I$58)),"",ROUND(($G$58-2*N($K$58))*($I$58-2*N($K$58))/144,3))))))</f>
        <v/>
      </c>
      <c r="I56" s="189" t="n"/>
      <c r="J56" s="189" t="n"/>
      <c r="K56" s="189">
        <f>IF(N(J56)*N(H56)=0,"",ROUND(N(J56)*N(H56),0))</f>
        <v/>
      </c>
      <c r="L56" s="189">
        <f>IF($D$58="Flat Oval",IF(OR($O$59="",$O$60="",N($O$61)+N($O$62)=0),"",ROUND(($O$59*$O$61+$O$60*$O$62)/($O$61+$O$62),0)),IF(COUNT(D60:M67)=0,"",ROUND(AVERAGE(D60:M67),0)))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IF($D$58="Flat Oval",IF($N$60="","",$N$58&amp;"x"&amp;$N$59&amp;"+"&amp;$O$58&amp;" ends"),IF($N$58="","",IF($D$58="Round",$N$58&amp;" x 2 axes",IF($N$59="","",$N$58&amp;" x "&amp;$N$59))))</f>
        <v/>
      </c>
      <c r="N58" s="534">
        <f>IF($D$58="Flat Oval",IF(OR($G$58="",$I$58=""),"",IF(OR(ISTEXT($G$58),ISTEXT($I$58)),"",IF($G$58-$I$58&lt;12,2,MIN(10,MAX(3,ROUNDUP(($G$58-$I$58)/6,0)))))),IF(OR($D$58="",$G$58=""),"",IF($D$58="Round",IF(ISTEXT($G$58),"",IF($G$58&lt;=9,6,IF($G$58&lt;=12,8,10))),IF(ISTEXT($G$58),"",IF($G$58&lt;12,2,MIN(10,MAX(3,ROUNDUP($G$58/6,0))))))))</f>
        <v/>
      </c>
      <c r="O58">
        <f>IF(AND($D$58="Flat Oval",NOT(OR($G$58="",$I$58="")),NOT(OR(ISTEXT($G$58),ISTEXT($I$58)))),IF($I$58&lt;=9,6,IF($I$58&lt;=12,8,10)),"")</f>
        <v/>
      </c>
      <c r="P58" s="473" t="inlineStr">
        <is>
          <t>Quick entry – type readings in order (row by row of the grid), down this column then the next:</t>
        </is>
      </c>
    </row>
    <row r="59" ht="13.35" customHeight="1" s="162">
      <c r="B59" s="535" t="inlineStr">
        <is>
          <t>Depth↓ Pos→ (in)</t>
        </is>
      </c>
      <c r="C59" s="414" t="n"/>
      <c r="D59" s="535">
        <f>IF($D$58="Flat Oval",IF(OR($N$58="",ISTEXT($N$58),1&gt;$N$58),"",ROUND((1-0.5)*($G$58-$I$58)/$N$58,1)),IF(ISTEXT($N$58),"",IF(OR($D$58="",$G$58="",1&gt;$N$58),"",IF($D$58="Round",IF(ISTEXT($G$58),"",ROUND(IF(1&lt;=$N$58/2,$G$58/2*(1-SQRT(($N$58-2*1+1)/$N$58)),$G$58-$G$58/2*(1-SQRT(($N$58-2*($N$58-1+1)+1)/$N$58))),1)),IF(ISTEXT($G$58),"",ROUND((1-0.5)*$G$58/$N$58,1))))))</f>
        <v/>
      </c>
      <c r="E59" s="535">
        <f>IF($D$58="Flat Oval",IF(OR($N$58="",ISTEXT($N$58),2&gt;$N$58),"",ROUND((2-0.5)*($G$58-$I$58)/$N$58,1)),IF(ISTEXT($N$58),"",IF(OR($D$58="",$G$58="",2&gt;$N$58),"",IF($D$58="Round",IF(ISTEXT($G$58),"",ROUND(IF(2&lt;=$N$58/2,$G$58/2*(1-SQRT(($N$58-2*2+1)/$N$58)),$G$58-$G$58/2*(1-SQRT(($N$58-2*($N$58-2+1)+1)/$N$58))),1)),IF(ISTEXT($G$58),"",ROUND((2-0.5)*$G$58/$N$58,1))))))</f>
        <v/>
      </c>
      <c r="F59" s="535">
        <f>IF($D$58="Flat Oval",IF(OR($N$58="",ISTEXT($N$58),3&gt;$N$58),"",ROUND((3-0.5)*($G$58-$I$58)/$N$58,1)),IF(ISTEXT($N$58),"",IF(OR($D$58="",$G$58="",3&gt;$N$58),"",IF($D$58="Round",IF(ISTEXT($G$58),"",ROUND(IF(3&lt;=$N$58/2,$G$58/2*(1-SQRT(($N$58-2*3+1)/$N$58)),$G$58-$G$58/2*(1-SQRT(($N$58-2*($N$58-3+1)+1)/$N$58))),1)),IF(ISTEXT($G$58),"",ROUND((3-0.5)*$G$58/$N$58,1))))))</f>
        <v/>
      </c>
      <c r="G59" s="535">
        <f>IF($D$58="Flat Oval",IF(OR($N$58="",ISTEXT($N$58),4&gt;$N$58),"",ROUND((4-0.5)*($G$58-$I$58)/$N$58,1)),IF(ISTEXT($N$58),"",IF(OR($D$58="",$G$58="",4&gt;$N$58),"",IF($D$58="Round",IF(ISTEXT($G$58),"",ROUND(IF(4&lt;=$N$58/2,$G$58/2*(1-SQRT(($N$58-2*4+1)/$N$58)),$G$58-$G$58/2*(1-SQRT(($N$58-2*($N$58-4+1)+1)/$N$58))),1)),IF(ISTEXT($G$58),"",ROUND((4-0.5)*$G$58/$N$58,1))))))</f>
        <v/>
      </c>
      <c r="H59" s="535">
        <f>IF($D$58="Flat Oval",IF(OR($N$58="",ISTEXT($N$58),5&gt;$N$58),"",ROUND((5-0.5)*($G$58-$I$58)/$N$58,1)),IF(ISTEXT($N$58),"",IF(OR($D$58="",$G$58="",5&gt;$N$58),"",IF($D$58="Round",IF(ISTEXT($G$58),"",ROUND(IF(5&lt;=$N$58/2,$G$58/2*(1-SQRT(($N$58-2*5+1)/$N$58)),$G$58-$G$58/2*(1-SQRT(($N$58-2*($N$58-5+1)+1)/$N$58))),1)),IF(ISTEXT($G$58),"",ROUND((5-0.5)*$G$58/$N$58,1))))))</f>
        <v/>
      </c>
      <c r="I59" s="535">
        <f>IF($D$58="Flat Oval",IF(OR($N$58="",ISTEXT($N$58),6&gt;$N$58),"",ROUND((6-0.5)*($G$58-$I$58)/$N$58,1)),IF(ISTEXT($N$58),"",IF(OR($D$58="",$G$58="",6&gt;$N$58),"",IF($D$58="Round",IF(ISTEXT($G$58),"",ROUND(IF(6&lt;=$N$58/2,$G$58/2*(1-SQRT(($N$58-2*6+1)/$N$58)),$G$58-$G$58/2*(1-SQRT(($N$58-2*($N$58-6+1)+1)/$N$58))),1)),IF(ISTEXT($G$58),"",ROUND((6-0.5)*$G$58/$N$58,1))))))</f>
        <v/>
      </c>
      <c r="J59" s="535">
        <f>IF($D$58="Flat Oval",IF(OR($N$58="",ISTEXT($N$58),7&gt;$N$58),"",ROUND((7-0.5)*($G$58-$I$58)/$N$58,1)),IF(ISTEXT($N$58),"",IF(OR($D$58="",$G$58="",7&gt;$N$58),"",IF($D$58="Round",IF(ISTEXT($G$58),"",ROUND(IF(7&lt;=$N$58/2,$G$58/2*(1-SQRT(($N$58-2*7+1)/$N$58)),$G$58-$G$58/2*(1-SQRT(($N$58-2*($N$58-7+1)+1)/$N$58))),1)),IF(ISTEXT($G$58),"",ROUND((7-0.5)*$G$58/$N$58,1))))))</f>
        <v/>
      </c>
      <c r="K59" s="535">
        <f>IF($D$58="Flat Oval",IF(OR($N$58="",ISTEXT($N$58),8&gt;$N$58),"",ROUND((8-0.5)*($G$58-$I$58)/$N$58,1)),IF(ISTEXT($N$58),"",IF(OR($D$58="",$G$58="",8&gt;$N$58),"",IF($D$58="Round",IF(ISTEXT($G$58),"",ROUND(IF(8&lt;=$N$58/2,$G$58/2*(1-SQRT(($N$58-2*8+1)/$N$58)),$G$58-$G$58/2*(1-SQRT(($N$58-2*($N$58-8+1)+1)/$N$58))),1)),IF(ISTEXT($G$58),"",ROUND((8-0.5)*$G$58/$N$58,1))))))</f>
        <v/>
      </c>
      <c r="L59" s="535">
        <f>IF($D$58="Flat Oval",IF(OR($N$58="",ISTEXT($N$58),9&gt;$N$58),"",ROUND((9-0.5)*($G$58-$I$58)/$N$58,1)),IF(ISTEXT($N$58),"",IF(OR($D$58="",$G$58="",9&gt;$N$58),"",IF($D$58="Round",IF(ISTEXT($G$58),"",ROUND(IF(9&lt;=$N$58/2,$G$58/2*(1-SQRT(($N$58-2*9+1)/$N$58)),$G$58-$G$58/2*(1-SQRT(($N$58-2*($N$58-9+1)+1)/$N$58))),1)),IF(ISTEXT($G$58),"",ROUND((9-0.5)*$G$58/$N$58,1))))))</f>
        <v/>
      </c>
      <c r="M59" s="535">
        <f>IF($D$58="Flat Oval",IF(OR($N$58="",ISTEXT($N$58),10&gt;$N$58),"",ROUND((10-0.5)*($G$58-$I$58)/$N$58,1)),IF(ISTEXT($N$58),"",IF(OR($D$58="",$G$58="",10&gt;$N$58),"",IF($D$58="Round",IF(ISTEXT($G$58),"",ROUND(IF(10&lt;=$N$58/2,$G$58/2*(1-SQRT(($N$58-2*10+1)/$N$58)),$G$58-$G$58/2*(1-SQRT(($N$58-2*($N$58-10+1)+1)/$N$58))),1)),IF(ISTEXT($G$58),"",ROUND((10-0.5)*$G$58/$N$58,1))))))</f>
        <v/>
      </c>
      <c r="N59" s="534">
        <f>IF($D$58="Flat Oval",IF(OR($G$58="",$I$58=""),"",IF(OR(ISTEXT($G$58),ISTEXT($I$58)),"",IF($I$58&lt;12,2,MIN(7,MAX(3,ROUNDUP($I$58/6,0)))))),IF(OR($D$58="",$G$58=""),"",IF($D$58="Round",2,IF($I$58="","",IF(ISTEXT($I$58),"",IF($I$58&lt;12,2,MIN(8,MAX(3,ROUNDUP($I$58/6,0)))))))))</f>
        <v/>
      </c>
      <c r="O59">
        <f>IF(OR(NOT($D$58="Flat Oval"),N($N$60)=0),"",IF(COUNT(D60:INDEX(M60:M67,$N$59))=0,"",AVERAGE(D60:INDEX(M60:M67,$N$59))))</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IF($D$58="Flat Oval",IF(OR($N$59="",ISTEXT($N$59)),"",IF(1&lt;=$N$59,ROUND((1-0.5)*$I$58/$N$59,1),IF(1=$N$59+1,"Ends",""))),IF(OR($D$58="",$G$58=""),"",IF($D$58="Round",IF(1=1,"Axis 1 (0°)",IF(1=2,"Axis 2 (90°)","")),IF(ISTEXT($N$59),"",IF(1&gt;$N$59,"",IF(ISTEXT($I$58),"",ROUND((1-0.5)*$I$58/$N$59,1)))))))</f>
        <v/>
      </c>
      <c r="C60" s="538" t="n"/>
      <c r="D60" s="539">
        <f>IF($D$58="Flat Oval",IF(OR($N$60="",ISTEXT($N$58),ISTEXT($N$59)),"",IF(1&lt;=$N$59,IF(1&gt;$N$58,"",IF(((1-1)*$N$58+1)&gt;80,"",IF(INDEX($P$60:$W$69,MOD(((1-1)*$N$58+1)-1,10)+1,INT((((1-1)*$N$58+1)-1)/10)+1)="","",INDEX($P$60:$W$69,MOD(((1-1)*$N$58+1)-1,10)+1,INT((((1-1)*$N$58+1)-1)/10)+1)))),IF(AND(1=$N$59+1,1&lt;=$O$58),IF(($N$58*$N$59+1)&gt;80,"",IF(INDEX($P$60:$W$69,MOD(($N$58*$N$59+1)-1,10)+1,INT((($N$58*$N$59+1)-1)/10)+1)="","",INDEX($P$60:$W$69,MOD(($N$58*$N$59+1)-1,10)+1,INT((($N$58*$N$59+1)-1)/10)+1))),""))),IF($N$60="","",IF(OR(ISTEXT($N$58),ISTEXT($N$59),ISTEXT($N$60)),"",IF(OR(1&gt;$N$58,1&gt;$N$59,((1-1)*$N$58+1)&gt;$N$60),"",IF(INDEX($P$60:$W$69,MOD(((1-1)*$N$58+1)-1,10)+1,INT((((1-1)*$N$58+1)-1)/10)+1)="","",INDEX($P$60:$W$69,MOD(((1-1)*$N$58+1)-1,10)+1,INT((((1-1)*$N$58+1)-1)/10)+1))))))</f>
        <v/>
      </c>
      <c r="E60" s="539">
        <f>IF($D$58="Flat Oval",IF(OR($N$60="",ISTEXT($N$58),ISTEXT($N$59)),"",IF(1&lt;=$N$59,IF(2&gt;$N$58,"",IF(((1-1)*$N$58+2)&gt;80,"",IF(INDEX($P$60:$W$69,MOD(((1-1)*$N$58+2)-1,10)+1,INT((((1-1)*$N$58+2)-1)/10)+1)="","",INDEX($P$60:$W$69,MOD(((1-1)*$N$58+2)-1,10)+1,INT((((1-1)*$N$58+2)-1)/10)+1)))),IF(AND(1=$N$59+1,2&lt;=$O$58),IF(($N$58*$N$59+2)&gt;80,"",IF(INDEX($P$60:$W$69,MOD(($N$58*$N$59+2)-1,10)+1,INT((($N$58*$N$59+2)-1)/10)+1)="","",INDEX($P$60:$W$69,MOD(($N$58*$N$59+2)-1,10)+1,INT((($N$58*$N$59+2)-1)/10)+1))),""))),IF($N$60="","",IF(OR(ISTEXT($N$58),ISTEXT($N$59),ISTEXT($N$60)),"",IF(OR(2&gt;$N$58,1&gt;$N$59,((1-1)*$N$58+2)&gt;$N$60),"",IF(INDEX($P$60:$W$69,MOD(((1-1)*$N$58+2)-1,10)+1,INT((((1-1)*$N$58+2)-1)/10)+1)="","",INDEX($P$60:$W$69,MOD(((1-1)*$N$58+2)-1,10)+1,INT((((1-1)*$N$58+2)-1)/10)+1))))))</f>
        <v/>
      </c>
      <c r="F60" s="539">
        <f>IF($D$58="Flat Oval",IF(OR($N$60="",ISTEXT($N$58),ISTEXT($N$59)),"",IF(1&lt;=$N$59,IF(3&gt;$N$58,"",IF(((1-1)*$N$58+3)&gt;80,"",IF(INDEX($P$60:$W$69,MOD(((1-1)*$N$58+3)-1,10)+1,INT((((1-1)*$N$58+3)-1)/10)+1)="","",INDEX($P$60:$W$69,MOD(((1-1)*$N$58+3)-1,10)+1,INT((((1-1)*$N$58+3)-1)/10)+1)))),IF(AND(1=$N$59+1,3&lt;=$O$58),IF(($N$58*$N$59+3)&gt;80,"",IF(INDEX($P$60:$W$69,MOD(($N$58*$N$59+3)-1,10)+1,INT((($N$58*$N$59+3)-1)/10)+1)="","",INDEX($P$60:$W$69,MOD(($N$58*$N$59+3)-1,10)+1,INT((($N$58*$N$59+3)-1)/10)+1))),""))),IF($N$60="","",IF(OR(ISTEXT($N$58),ISTEXT($N$59),ISTEXT($N$60)),"",IF(OR(3&gt;$N$58,1&gt;$N$59,((1-1)*$N$58+3)&gt;$N$60),"",IF(INDEX($P$60:$W$69,MOD(((1-1)*$N$58+3)-1,10)+1,INT((((1-1)*$N$58+3)-1)/10)+1)="","",INDEX($P$60:$W$69,MOD(((1-1)*$N$58+3)-1,10)+1,INT((((1-1)*$N$58+3)-1)/10)+1))))))</f>
        <v/>
      </c>
      <c r="G60" s="539">
        <f>IF($D$58="Flat Oval",IF(OR($N$60="",ISTEXT($N$58),ISTEXT($N$59)),"",IF(1&lt;=$N$59,IF(4&gt;$N$58,"",IF(((1-1)*$N$58+4)&gt;80,"",IF(INDEX($P$60:$W$69,MOD(((1-1)*$N$58+4)-1,10)+1,INT((((1-1)*$N$58+4)-1)/10)+1)="","",INDEX($P$60:$W$69,MOD(((1-1)*$N$58+4)-1,10)+1,INT((((1-1)*$N$58+4)-1)/10)+1)))),IF(AND(1=$N$59+1,4&lt;=$O$58),IF(($N$58*$N$59+4)&gt;80,"",IF(INDEX($P$60:$W$69,MOD(($N$58*$N$59+4)-1,10)+1,INT((($N$58*$N$59+4)-1)/10)+1)="","",INDEX($P$60:$W$69,MOD(($N$58*$N$59+4)-1,10)+1,INT((($N$58*$N$59+4)-1)/10)+1))),""))),IF($N$60="","",IF(OR(ISTEXT($N$58),ISTEXT($N$59),ISTEXT($N$60)),"",IF(OR(4&gt;$N$58,1&gt;$N$59,((1-1)*$N$58+4)&gt;$N$60),"",IF(INDEX($P$60:$W$69,MOD(((1-1)*$N$58+4)-1,10)+1,INT((((1-1)*$N$58+4)-1)/10)+1)="","",INDEX($P$60:$W$69,MOD(((1-1)*$N$58+4)-1,10)+1,INT((((1-1)*$N$58+4)-1)/10)+1))))))</f>
        <v/>
      </c>
      <c r="H60" s="539">
        <f>IF($D$58="Flat Oval",IF(OR($N$60="",ISTEXT($N$58),ISTEXT($N$59)),"",IF(1&lt;=$N$59,IF(5&gt;$N$58,"",IF(((1-1)*$N$58+5)&gt;80,"",IF(INDEX($P$60:$W$69,MOD(((1-1)*$N$58+5)-1,10)+1,INT((((1-1)*$N$58+5)-1)/10)+1)="","",INDEX($P$60:$W$69,MOD(((1-1)*$N$58+5)-1,10)+1,INT((((1-1)*$N$58+5)-1)/10)+1)))),IF(AND(1=$N$59+1,5&lt;=$O$58),IF(($N$58*$N$59+5)&gt;80,"",IF(INDEX($P$60:$W$69,MOD(($N$58*$N$59+5)-1,10)+1,INT((($N$58*$N$59+5)-1)/10)+1)="","",INDEX($P$60:$W$69,MOD(($N$58*$N$59+5)-1,10)+1,INT((($N$58*$N$59+5)-1)/10)+1))),""))),IF($N$60="","",IF(OR(ISTEXT($N$58),ISTEXT($N$59),ISTEXT($N$60)),"",IF(OR(5&gt;$N$58,1&gt;$N$59,((1-1)*$N$58+5)&gt;$N$60),"",IF(INDEX($P$60:$W$69,MOD(((1-1)*$N$58+5)-1,10)+1,INT((((1-1)*$N$58+5)-1)/10)+1)="","",INDEX($P$60:$W$69,MOD(((1-1)*$N$58+5)-1,10)+1,INT((((1-1)*$N$58+5)-1)/10)+1))))))</f>
        <v/>
      </c>
      <c r="I60" s="539">
        <f>IF($D$58="Flat Oval",IF(OR($N$60="",ISTEXT($N$58),ISTEXT($N$59)),"",IF(1&lt;=$N$59,IF(6&gt;$N$58,"",IF(((1-1)*$N$58+6)&gt;80,"",IF(INDEX($P$60:$W$69,MOD(((1-1)*$N$58+6)-1,10)+1,INT((((1-1)*$N$58+6)-1)/10)+1)="","",INDEX($P$60:$W$69,MOD(((1-1)*$N$58+6)-1,10)+1,INT((((1-1)*$N$58+6)-1)/10)+1)))),IF(AND(1=$N$59+1,6&lt;=$O$58),IF(($N$58*$N$59+6)&gt;80,"",IF(INDEX($P$60:$W$69,MOD(($N$58*$N$59+6)-1,10)+1,INT((($N$58*$N$59+6)-1)/10)+1)="","",INDEX($P$60:$W$69,MOD(($N$58*$N$59+6)-1,10)+1,INT((($N$58*$N$59+6)-1)/10)+1))),""))),IF($N$60="","",IF(OR(ISTEXT($N$58),ISTEXT($N$59),ISTEXT($N$60)),"",IF(OR(6&gt;$N$58,1&gt;$N$59,((1-1)*$N$58+6)&gt;$N$60),"",IF(INDEX($P$60:$W$69,MOD(((1-1)*$N$58+6)-1,10)+1,INT((((1-1)*$N$58+6)-1)/10)+1)="","",INDEX($P$60:$W$69,MOD(((1-1)*$N$58+6)-1,10)+1,INT((((1-1)*$N$58+6)-1)/10)+1))))))</f>
        <v/>
      </c>
      <c r="J60" s="539">
        <f>IF($D$58="Flat Oval",IF(OR($N$60="",ISTEXT($N$58),ISTEXT($N$59)),"",IF(1&lt;=$N$59,IF(7&gt;$N$58,"",IF(((1-1)*$N$58+7)&gt;80,"",IF(INDEX($P$60:$W$69,MOD(((1-1)*$N$58+7)-1,10)+1,INT((((1-1)*$N$58+7)-1)/10)+1)="","",INDEX($P$60:$W$69,MOD(((1-1)*$N$58+7)-1,10)+1,INT((((1-1)*$N$58+7)-1)/10)+1)))),IF(AND(1=$N$59+1,7&lt;=$O$58),IF(($N$58*$N$59+7)&gt;80,"",IF(INDEX($P$60:$W$69,MOD(($N$58*$N$59+7)-1,10)+1,INT((($N$58*$N$59+7)-1)/10)+1)="","",INDEX($P$60:$W$69,MOD(($N$58*$N$59+7)-1,10)+1,INT((($N$58*$N$59+7)-1)/10)+1))),""))),IF($N$60="","",IF(OR(ISTEXT($N$58),ISTEXT($N$59),ISTEXT($N$60)),"",IF(OR(7&gt;$N$58,1&gt;$N$59,((1-1)*$N$58+7)&gt;$N$60),"",IF(INDEX($P$60:$W$69,MOD(((1-1)*$N$58+7)-1,10)+1,INT((((1-1)*$N$58+7)-1)/10)+1)="","",INDEX($P$60:$W$69,MOD(((1-1)*$N$58+7)-1,10)+1,INT((((1-1)*$N$58+7)-1)/10)+1))))))</f>
        <v/>
      </c>
      <c r="K60" s="539">
        <f>IF($D$58="Flat Oval",IF(OR($N$60="",ISTEXT($N$58),ISTEXT($N$59)),"",IF(1&lt;=$N$59,IF(8&gt;$N$58,"",IF(((1-1)*$N$58+8)&gt;80,"",IF(INDEX($P$60:$W$69,MOD(((1-1)*$N$58+8)-1,10)+1,INT((((1-1)*$N$58+8)-1)/10)+1)="","",INDEX($P$60:$W$69,MOD(((1-1)*$N$58+8)-1,10)+1,INT((((1-1)*$N$58+8)-1)/10)+1)))),IF(AND(1=$N$59+1,8&lt;=$O$58),IF(($N$58*$N$59+8)&gt;80,"",IF(INDEX($P$60:$W$69,MOD(($N$58*$N$59+8)-1,10)+1,INT((($N$58*$N$59+8)-1)/10)+1)="","",INDEX($P$60:$W$69,MOD(($N$58*$N$59+8)-1,10)+1,INT((($N$58*$N$59+8)-1)/10)+1))),""))),IF($N$60="","",IF(OR(ISTEXT($N$58),ISTEXT($N$59),ISTEXT($N$60)),"",IF(OR(8&gt;$N$58,1&gt;$N$59,((1-1)*$N$58+8)&gt;$N$60),"",IF(INDEX($P$60:$W$69,MOD(((1-1)*$N$58+8)-1,10)+1,INT((((1-1)*$N$58+8)-1)/10)+1)="","",INDEX($P$60:$W$69,MOD(((1-1)*$N$58+8)-1,10)+1,INT((((1-1)*$N$58+8)-1)/10)+1))))))</f>
        <v/>
      </c>
      <c r="L60" s="539">
        <f>IF($D$58="Flat Oval",IF(OR($N$60="",ISTEXT($N$58),ISTEXT($N$59)),"",IF(1&lt;=$N$59,IF(9&gt;$N$58,"",IF(((1-1)*$N$58+9)&gt;80,"",IF(INDEX($P$60:$W$69,MOD(((1-1)*$N$58+9)-1,10)+1,INT((((1-1)*$N$58+9)-1)/10)+1)="","",INDEX($P$60:$W$69,MOD(((1-1)*$N$58+9)-1,10)+1,INT((((1-1)*$N$58+9)-1)/10)+1)))),IF(AND(1=$N$59+1,9&lt;=$O$58),IF(($N$58*$N$59+9)&gt;80,"",IF(INDEX($P$60:$W$69,MOD(($N$58*$N$59+9)-1,10)+1,INT((($N$58*$N$59+9)-1)/10)+1)="","",INDEX($P$60:$W$69,MOD(($N$58*$N$59+9)-1,10)+1,INT((($N$58*$N$59+9)-1)/10)+1))),""))),IF($N$60="","",IF(OR(ISTEXT($N$58),ISTEXT($N$59),ISTEXT($N$60)),"",IF(OR(9&gt;$N$58,1&gt;$N$59,((1-1)*$N$58+9)&gt;$N$60),"",IF(INDEX($P$60:$W$69,MOD(((1-1)*$N$58+9)-1,10)+1,INT((((1-1)*$N$58+9)-1)/10)+1)="","",INDEX($P$60:$W$69,MOD(((1-1)*$N$58+9)-1,10)+1,INT((((1-1)*$N$58+9)-1)/10)+1))))))</f>
        <v/>
      </c>
      <c r="M60" s="539">
        <f>IF($D$58="Flat Oval",IF(OR($N$60="",ISTEXT($N$58),ISTEXT($N$59)),"",IF(1&lt;=$N$59,IF(10&gt;$N$58,"",IF(((1-1)*$N$58+10)&gt;80,"",IF(INDEX($P$60:$W$69,MOD(((1-1)*$N$58+10)-1,10)+1,INT((((1-1)*$N$58+10)-1)/10)+1)="","",INDEX($P$60:$W$69,MOD(((1-1)*$N$58+10)-1,10)+1,INT((((1-1)*$N$58+10)-1)/10)+1)))),IF(AND(1=$N$59+1,10&lt;=$O$58),IF(($N$58*$N$59+10)&gt;80,"",IF(INDEX($P$60:$W$69,MOD(($N$58*$N$59+10)-1,10)+1,INT((($N$58*$N$59+10)-1)/10)+1)="","",INDEX($P$60:$W$69,MOD(($N$58*$N$59+10)-1,10)+1,INT((($N$58*$N$59+10)-1)/10)+1))),""))),IF($N$60="","",IF(OR(ISTEXT($N$58),ISTEXT($N$59),ISTEXT($N$60)),"",IF(OR(10&gt;$N$58,1&gt;$N$59,((1-1)*$N$58+10)&gt;$N$60),"",IF(INDEX($P$60:$W$69,MOD(((1-1)*$N$58+10)-1,10)+1,INT((((1-1)*$N$58+10)-1)/10)+1)="","",INDEX($P$60:$W$69,MOD(((1-1)*$N$58+10)-1,10)+1,INT((((1-1)*$N$58+10)-1)/10)+1))))))</f>
        <v/>
      </c>
      <c r="N60" s="534">
        <f>IF($D$58="Flat Oval",IF(OR($N$58="",$N$59="",$O$58=""),"",$N$58*$N$59+$O$58),IF(OR(N58="",N59=""),"",IF(OR(ISTEXT(N58),ISTEXT(N59)),"",N58*N59)))</f>
        <v/>
      </c>
      <c r="O60">
        <f>IF(OR(NOT($D$58="Flat Oval"),N($N$60)=0),"",IF(COUNT(INDEX(D60:D67,$N$59+1):INDEX(M60:M67,$N$59+1))=0,"",AVERAGE(INDEX(D60:D67,$N$59+1):INDEX(M60:M67,$N$59+1))))</f>
        <v/>
      </c>
      <c r="P60" s="540" t="n"/>
      <c r="Q60" s="540" t="n"/>
      <c r="R60" s="540" t="n"/>
      <c r="S60" s="540" t="n"/>
      <c r="T60" s="540" t="n"/>
      <c r="U60" s="540" t="n"/>
      <c r="V60" s="540" t="n"/>
      <c r="W60" s="540" t="n"/>
    </row>
    <row r="61" ht="13.35" customHeight="1" s="162">
      <c r="B61" s="537">
        <f>IF($D$58="Flat Oval",IF(OR($N$59="",ISTEXT($N$59)),"",IF(2&lt;=$N$59,ROUND((2-0.5)*$I$58/$N$59,1),IF(2=$N$59+1,"Ends",""))),IF(OR($D$58="",$G$58=""),"",IF($D$58="Round",IF(2=1,"Axis 1 (0°)",IF(2=2,"Axis 2 (90°)","")),IF(ISTEXT($N$59),"",IF(2&gt;$N$59,"",IF(ISTEXT($I$58),"",ROUND((2-0.5)*$I$58/$N$59,1)))))))</f>
        <v/>
      </c>
      <c r="C61" s="538" t="n"/>
      <c r="D61" s="539">
        <f>IF($D$58="Flat Oval",IF(OR($N$60="",ISTEXT($N$58),ISTEXT($N$59)),"",IF(2&lt;=$N$59,IF(1&gt;$N$58,"",IF(((2-1)*$N$58+1)&gt;80,"",IF(INDEX($P$60:$W$69,MOD(((2-1)*$N$58+1)-1,10)+1,INT((((2-1)*$N$58+1)-1)/10)+1)="","",INDEX($P$60:$W$69,MOD(((2-1)*$N$58+1)-1,10)+1,INT((((2-1)*$N$58+1)-1)/10)+1)))),IF(AND(2=$N$59+1,1&lt;=$O$58),IF(($N$58*$N$59+1)&gt;80,"",IF(INDEX($P$60:$W$69,MOD(($N$58*$N$59+1)-1,10)+1,INT((($N$58*$N$59+1)-1)/10)+1)="","",INDEX($P$60:$W$69,MOD(($N$58*$N$59+1)-1,10)+1,INT((($N$58*$N$59+1)-1)/10)+1))),""))),IF($N$60="","",IF(OR(ISTEXT($N$58),ISTEXT($N$59),ISTEXT($N$60)),"",IF(OR(1&gt;$N$58,2&gt;$N$59,((2-1)*$N$58+1)&gt;$N$60),"",IF(INDEX($P$60:$W$69,MOD(((2-1)*$N$58+1)-1,10)+1,INT((((2-1)*$N$58+1)-1)/10)+1)="","",INDEX($P$60:$W$69,MOD(((2-1)*$N$58+1)-1,10)+1,INT((((2-1)*$N$58+1)-1)/10)+1))))))</f>
        <v/>
      </c>
      <c r="E61" s="539">
        <f>IF($D$58="Flat Oval",IF(OR($N$60="",ISTEXT($N$58),ISTEXT($N$59)),"",IF(2&lt;=$N$59,IF(2&gt;$N$58,"",IF(((2-1)*$N$58+2)&gt;80,"",IF(INDEX($P$60:$W$69,MOD(((2-1)*$N$58+2)-1,10)+1,INT((((2-1)*$N$58+2)-1)/10)+1)="","",INDEX($P$60:$W$69,MOD(((2-1)*$N$58+2)-1,10)+1,INT((((2-1)*$N$58+2)-1)/10)+1)))),IF(AND(2=$N$59+1,2&lt;=$O$58),IF(($N$58*$N$59+2)&gt;80,"",IF(INDEX($P$60:$W$69,MOD(($N$58*$N$59+2)-1,10)+1,INT((($N$58*$N$59+2)-1)/10)+1)="","",INDEX($P$60:$W$69,MOD(($N$58*$N$59+2)-1,10)+1,INT((($N$58*$N$59+2)-1)/10)+1))),""))),IF($N$60="","",IF(OR(ISTEXT($N$58),ISTEXT($N$59),ISTEXT($N$60)),"",IF(OR(2&gt;$N$58,2&gt;$N$59,((2-1)*$N$58+2)&gt;$N$60),"",IF(INDEX($P$60:$W$69,MOD(((2-1)*$N$58+2)-1,10)+1,INT((((2-1)*$N$58+2)-1)/10)+1)="","",INDEX($P$60:$W$69,MOD(((2-1)*$N$58+2)-1,10)+1,INT((((2-1)*$N$58+2)-1)/10)+1))))))</f>
        <v/>
      </c>
      <c r="F61" s="539">
        <f>IF($D$58="Flat Oval",IF(OR($N$60="",ISTEXT($N$58),ISTEXT($N$59)),"",IF(2&lt;=$N$59,IF(3&gt;$N$58,"",IF(((2-1)*$N$58+3)&gt;80,"",IF(INDEX($P$60:$W$69,MOD(((2-1)*$N$58+3)-1,10)+1,INT((((2-1)*$N$58+3)-1)/10)+1)="","",INDEX($P$60:$W$69,MOD(((2-1)*$N$58+3)-1,10)+1,INT((((2-1)*$N$58+3)-1)/10)+1)))),IF(AND(2=$N$59+1,3&lt;=$O$58),IF(($N$58*$N$59+3)&gt;80,"",IF(INDEX($P$60:$W$69,MOD(($N$58*$N$59+3)-1,10)+1,INT((($N$58*$N$59+3)-1)/10)+1)="","",INDEX($P$60:$W$69,MOD(($N$58*$N$59+3)-1,10)+1,INT((($N$58*$N$59+3)-1)/10)+1))),""))),IF($N$60="","",IF(OR(ISTEXT($N$58),ISTEXT($N$59),ISTEXT($N$60)),"",IF(OR(3&gt;$N$58,2&gt;$N$59,((2-1)*$N$58+3)&gt;$N$60),"",IF(INDEX($P$60:$W$69,MOD(((2-1)*$N$58+3)-1,10)+1,INT((((2-1)*$N$58+3)-1)/10)+1)="","",INDEX($P$60:$W$69,MOD(((2-1)*$N$58+3)-1,10)+1,INT((((2-1)*$N$58+3)-1)/10)+1))))))</f>
        <v/>
      </c>
      <c r="G61" s="539">
        <f>IF($D$58="Flat Oval",IF(OR($N$60="",ISTEXT($N$58),ISTEXT($N$59)),"",IF(2&lt;=$N$59,IF(4&gt;$N$58,"",IF(((2-1)*$N$58+4)&gt;80,"",IF(INDEX($P$60:$W$69,MOD(((2-1)*$N$58+4)-1,10)+1,INT((((2-1)*$N$58+4)-1)/10)+1)="","",INDEX($P$60:$W$69,MOD(((2-1)*$N$58+4)-1,10)+1,INT((((2-1)*$N$58+4)-1)/10)+1)))),IF(AND(2=$N$59+1,4&lt;=$O$58),IF(($N$58*$N$59+4)&gt;80,"",IF(INDEX($P$60:$W$69,MOD(($N$58*$N$59+4)-1,10)+1,INT((($N$58*$N$59+4)-1)/10)+1)="","",INDEX($P$60:$W$69,MOD(($N$58*$N$59+4)-1,10)+1,INT((($N$58*$N$59+4)-1)/10)+1))),""))),IF($N$60="","",IF(OR(ISTEXT($N$58),ISTEXT($N$59),ISTEXT($N$60)),"",IF(OR(4&gt;$N$58,2&gt;$N$59,((2-1)*$N$58+4)&gt;$N$60),"",IF(INDEX($P$60:$W$69,MOD(((2-1)*$N$58+4)-1,10)+1,INT((((2-1)*$N$58+4)-1)/10)+1)="","",INDEX($P$60:$W$69,MOD(((2-1)*$N$58+4)-1,10)+1,INT((((2-1)*$N$58+4)-1)/10)+1))))))</f>
        <v/>
      </c>
      <c r="H61" s="539">
        <f>IF($D$58="Flat Oval",IF(OR($N$60="",ISTEXT($N$58),ISTEXT($N$59)),"",IF(2&lt;=$N$59,IF(5&gt;$N$58,"",IF(((2-1)*$N$58+5)&gt;80,"",IF(INDEX($P$60:$W$69,MOD(((2-1)*$N$58+5)-1,10)+1,INT((((2-1)*$N$58+5)-1)/10)+1)="","",INDEX($P$60:$W$69,MOD(((2-1)*$N$58+5)-1,10)+1,INT((((2-1)*$N$58+5)-1)/10)+1)))),IF(AND(2=$N$59+1,5&lt;=$O$58),IF(($N$58*$N$59+5)&gt;80,"",IF(INDEX($P$60:$W$69,MOD(($N$58*$N$59+5)-1,10)+1,INT((($N$58*$N$59+5)-1)/10)+1)="","",INDEX($P$60:$W$69,MOD(($N$58*$N$59+5)-1,10)+1,INT((($N$58*$N$59+5)-1)/10)+1))),""))),IF($N$60="","",IF(OR(ISTEXT($N$58),ISTEXT($N$59),ISTEXT($N$60)),"",IF(OR(5&gt;$N$58,2&gt;$N$59,((2-1)*$N$58+5)&gt;$N$60),"",IF(INDEX($P$60:$W$69,MOD(((2-1)*$N$58+5)-1,10)+1,INT((((2-1)*$N$58+5)-1)/10)+1)="","",INDEX($P$60:$W$69,MOD(((2-1)*$N$58+5)-1,10)+1,INT((((2-1)*$N$58+5)-1)/10)+1))))))</f>
        <v/>
      </c>
      <c r="I61" s="539">
        <f>IF($D$58="Flat Oval",IF(OR($N$60="",ISTEXT($N$58),ISTEXT($N$59)),"",IF(2&lt;=$N$59,IF(6&gt;$N$58,"",IF(((2-1)*$N$58+6)&gt;80,"",IF(INDEX($P$60:$W$69,MOD(((2-1)*$N$58+6)-1,10)+1,INT((((2-1)*$N$58+6)-1)/10)+1)="","",INDEX($P$60:$W$69,MOD(((2-1)*$N$58+6)-1,10)+1,INT((((2-1)*$N$58+6)-1)/10)+1)))),IF(AND(2=$N$59+1,6&lt;=$O$58),IF(($N$58*$N$59+6)&gt;80,"",IF(INDEX($P$60:$W$69,MOD(($N$58*$N$59+6)-1,10)+1,INT((($N$58*$N$59+6)-1)/10)+1)="","",INDEX($P$60:$W$69,MOD(($N$58*$N$59+6)-1,10)+1,INT((($N$58*$N$59+6)-1)/10)+1))),""))),IF($N$60="","",IF(OR(ISTEXT($N$58),ISTEXT($N$59),ISTEXT($N$60)),"",IF(OR(6&gt;$N$58,2&gt;$N$59,((2-1)*$N$58+6)&gt;$N$60),"",IF(INDEX($P$60:$W$69,MOD(((2-1)*$N$58+6)-1,10)+1,INT((((2-1)*$N$58+6)-1)/10)+1)="","",INDEX($P$60:$W$69,MOD(((2-1)*$N$58+6)-1,10)+1,INT((((2-1)*$N$58+6)-1)/10)+1))))))</f>
        <v/>
      </c>
      <c r="J61" s="539">
        <f>IF($D$58="Flat Oval",IF(OR($N$60="",ISTEXT($N$58),ISTEXT($N$59)),"",IF(2&lt;=$N$59,IF(7&gt;$N$58,"",IF(((2-1)*$N$58+7)&gt;80,"",IF(INDEX($P$60:$W$69,MOD(((2-1)*$N$58+7)-1,10)+1,INT((((2-1)*$N$58+7)-1)/10)+1)="","",INDEX($P$60:$W$69,MOD(((2-1)*$N$58+7)-1,10)+1,INT((((2-1)*$N$58+7)-1)/10)+1)))),IF(AND(2=$N$59+1,7&lt;=$O$58),IF(($N$58*$N$59+7)&gt;80,"",IF(INDEX($P$60:$W$69,MOD(($N$58*$N$59+7)-1,10)+1,INT((($N$58*$N$59+7)-1)/10)+1)="","",INDEX($P$60:$W$69,MOD(($N$58*$N$59+7)-1,10)+1,INT((($N$58*$N$59+7)-1)/10)+1))),""))),IF($N$60="","",IF(OR(ISTEXT($N$58),ISTEXT($N$59),ISTEXT($N$60)),"",IF(OR(7&gt;$N$58,2&gt;$N$59,((2-1)*$N$58+7)&gt;$N$60),"",IF(INDEX($P$60:$W$69,MOD(((2-1)*$N$58+7)-1,10)+1,INT((((2-1)*$N$58+7)-1)/10)+1)="","",INDEX($P$60:$W$69,MOD(((2-1)*$N$58+7)-1,10)+1,INT((((2-1)*$N$58+7)-1)/10)+1))))))</f>
        <v/>
      </c>
      <c r="K61" s="539">
        <f>IF($D$58="Flat Oval",IF(OR($N$60="",ISTEXT($N$58),ISTEXT($N$59)),"",IF(2&lt;=$N$59,IF(8&gt;$N$58,"",IF(((2-1)*$N$58+8)&gt;80,"",IF(INDEX($P$60:$W$69,MOD(((2-1)*$N$58+8)-1,10)+1,INT((((2-1)*$N$58+8)-1)/10)+1)="","",INDEX($P$60:$W$69,MOD(((2-1)*$N$58+8)-1,10)+1,INT((((2-1)*$N$58+8)-1)/10)+1)))),IF(AND(2=$N$59+1,8&lt;=$O$58),IF(($N$58*$N$59+8)&gt;80,"",IF(INDEX($P$60:$W$69,MOD(($N$58*$N$59+8)-1,10)+1,INT((($N$58*$N$59+8)-1)/10)+1)="","",INDEX($P$60:$W$69,MOD(($N$58*$N$59+8)-1,10)+1,INT((($N$58*$N$59+8)-1)/10)+1))),""))),IF($N$60="","",IF(OR(ISTEXT($N$58),ISTEXT($N$59),ISTEXT($N$60)),"",IF(OR(8&gt;$N$58,2&gt;$N$59,((2-1)*$N$58+8)&gt;$N$60),"",IF(INDEX($P$60:$W$69,MOD(((2-1)*$N$58+8)-1,10)+1,INT((((2-1)*$N$58+8)-1)/10)+1)="","",INDEX($P$60:$W$69,MOD(((2-1)*$N$58+8)-1,10)+1,INT((((2-1)*$N$58+8)-1)/10)+1))))))</f>
        <v/>
      </c>
      <c r="L61" s="539">
        <f>IF($D$58="Flat Oval",IF(OR($N$60="",ISTEXT($N$58),ISTEXT($N$59)),"",IF(2&lt;=$N$59,IF(9&gt;$N$58,"",IF(((2-1)*$N$58+9)&gt;80,"",IF(INDEX($P$60:$W$69,MOD(((2-1)*$N$58+9)-1,10)+1,INT((((2-1)*$N$58+9)-1)/10)+1)="","",INDEX($P$60:$W$69,MOD(((2-1)*$N$58+9)-1,10)+1,INT((((2-1)*$N$58+9)-1)/10)+1)))),IF(AND(2=$N$59+1,9&lt;=$O$58),IF(($N$58*$N$59+9)&gt;80,"",IF(INDEX($P$60:$W$69,MOD(($N$58*$N$59+9)-1,10)+1,INT((($N$58*$N$59+9)-1)/10)+1)="","",INDEX($P$60:$W$69,MOD(($N$58*$N$59+9)-1,10)+1,INT((($N$58*$N$59+9)-1)/10)+1))),""))),IF($N$60="","",IF(OR(ISTEXT($N$58),ISTEXT($N$59),ISTEXT($N$60)),"",IF(OR(9&gt;$N$58,2&gt;$N$59,((2-1)*$N$58+9)&gt;$N$60),"",IF(INDEX($P$60:$W$69,MOD(((2-1)*$N$58+9)-1,10)+1,INT((((2-1)*$N$58+9)-1)/10)+1)="","",INDEX($P$60:$W$69,MOD(((2-1)*$N$58+9)-1,10)+1,INT((((2-1)*$N$58+9)-1)/10)+1))))))</f>
        <v/>
      </c>
      <c r="M61" s="539">
        <f>IF($D$58="Flat Oval",IF(OR($N$60="",ISTEXT($N$58),ISTEXT($N$59)),"",IF(2&lt;=$N$59,IF(10&gt;$N$58,"",IF(((2-1)*$N$58+10)&gt;80,"",IF(INDEX($P$60:$W$69,MOD(((2-1)*$N$58+10)-1,10)+1,INT((((2-1)*$N$58+10)-1)/10)+1)="","",INDEX($P$60:$W$69,MOD(((2-1)*$N$58+10)-1,10)+1,INT((((2-1)*$N$58+10)-1)/10)+1)))),IF(AND(2=$N$59+1,10&lt;=$O$58),IF(($N$58*$N$59+10)&gt;80,"",IF(INDEX($P$60:$W$69,MOD(($N$58*$N$59+10)-1,10)+1,INT((($N$58*$N$59+10)-1)/10)+1)="","",INDEX($P$60:$W$69,MOD(($N$58*$N$59+10)-1,10)+1,INT((($N$58*$N$59+10)-1)/10)+1))),""))),IF($N$60="","",IF(OR(ISTEXT($N$58),ISTEXT($N$59),ISTEXT($N$60)),"",IF(OR(10&gt;$N$58,2&gt;$N$59,((2-1)*$N$58+10)&gt;$N$60),"",IF(INDEX($P$60:$W$69,MOD(((2-1)*$N$58+10)-1,10)+1,INT((((2-1)*$N$58+10)-1)/10)+1)="","",INDEX($P$60:$W$69,MOD(((2-1)*$N$58+10)-1,10)+1,INT((((2-1)*$N$58+10)-1)/10)+1))))))</f>
        <v/>
      </c>
      <c r="O61">
        <f>IF(AND($D$58="Flat Oval",NOT(OR($G$58="",$I$58="")),NOT(OR(ISTEXT($G$58),ISTEXT($I$58)))),(($G$58-2*N($K$58))-($I$58-2*N($K$58)))*($I$58-2*N($K$58))/144,"")</f>
        <v/>
      </c>
      <c r="P61" s="540" t="n"/>
      <c r="Q61" s="540" t="n"/>
      <c r="R61" s="540" t="n"/>
      <c r="S61" s="540" t="n"/>
      <c r="T61" s="540" t="n"/>
      <c r="U61" s="540" t="n"/>
      <c r="V61" s="540" t="n"/>
      <c r="W61" s="540" t="n"/>
    </row>
    <row r="62" ht="13.35" customHeight="1" s="162">
      <c r="B62" s="537">
        <f>IF($D$58="Flat Oval",IF(OR($N$59="",ISTEXT($N$59)),"",IF(3&lt;=$N$59,ROUND((3-0.5)*$I$58/$N$59,1),IF(3=$N$59+1,"Ends",""))),IF(OR($D$58="",$G$58=""),"",IF($D$58="Round",IF(3=1,"Axis 1 (0°)",IF(3=2,"Axis 2 (90°)","")),IF(ISTEXT($N$59),"",IF(3&gt;$N$59,"",IF(ISTEXT($I$58),"",ROUND((3-0.5)*$I$58/$N$59,1)))))))</f>
        <v/>
      </c>
      <c r="C62" s="538" t="n"/>
      <c r="D62" s="539">
        <f>IF($D$58="Flat Oval",IF(OR($N$60="",ISTEXT($N$58),ISTEXT($N$59)),"",IF(3&lt;=$N$59,IF(1&gt;$N$58,"",IF(((3-1)*$N$58+1)&gt;80,"",IF(INDEX($P$60:$W$69,MOD(((3-1)*$N$58+1)-1,10)+1,INT((((3-1)*$N$58+1)-1)/10)+1)="","",INDEX($P$60:$W$69,MOD(((3-1)*$N$58+1)-1,10)+1,INT((((3-1)*$N$58+1)-1)/10)+1)))),IF(AND(3=$N$59+1,1&lt;=$O$58),IF(($N$58*$N$59+1)&gt;80,"",IF(INDEX($P$60:$W$69,MOD(($N$58*$N$59+1)-1,10)+1,INT((($N$58*$N$59+1)-1)/10)+1)="","",INDEX($P$60:$W$69,MOD(($N$58*$N$59+1)-1,10)+1,INT((($N$58*$N$59+1)-1)/10)+1))),""))),IF($N$60="","",IF(OR(ISTEXT($N$58),ISTEXT($N$59),ISTEXT($N$60)),"",IF(OR(1&gt;$N$58,3&gt;$N$59,((3-1)*$N$58+1)&gt;$N$60),"",IF(INDEX($P$60:$W$69,MOD(((3-1)*$N$58+1)-1,10)+1,INT((((3-1)*$N$58+1)-1)/10)+1)="","",INDEX($P$60:$W$69,MOD(((3-1)*$N$58+1)-1,10)+1,INT((((3-1)*$N$58+1)-1)/10)+1))))))</f>
        <v/>
      </c>
      <c r="E62" s="539">
        <f>IF($D$58="Flat Oval",IF(OR($N$60="",ISTEXT($N$58),ISTEXT($N$59)),"",IF(3&lt;=$N$59,IF(2&gt;$N$58,"",IF(((3-1)*$N$58+2)&gt;80,"",IF(INDEX($P$60:$W$69,MOD(((3-1)*$N$58+2)-1,10)+1,INT((((3-1)*$N$58+2)-1)/10)+1)="","",INDEX($P$60:$W$69,MOD(((3-1)*$N$58+2)-1,10)+1,INT((((3-1)*$N$58+2)-1)/10)+1)))),IF(AND(3=$N$59+1,2&lt;=$O$58),IF(($N$58*$N$59+2)&gt;80,"",IF(INDEX($P$60:$W$69,MOD(($N$58*$N$59+2)-1,10)+1,INT((($N$58*$N$59+2)-1)/10)+1)="","",INDEX($P$60:$W$69,MOD(($N$58*$N$59+2)-1,10)+1,INT((($N$58*$N$59+2)-1)/10)+1))),""))),IF($N$60="","",IF(OR(ISTEXT($N$58),ISTEXT($N$59),ISTEXT($N$60)),"",IF(OR(2&gt;$N$58,3&gt;$N$59,((3-1)*$N$58+2)&gt;$N$60),"",IF(INDEX($P$60:$W$69,MOD(((3-1)*$N$58+2)-1,10)+1,INT((((3-1)*$N$58+2)-1)/10)+1)="","",INDEX($P$60:$W$69,MOD(((3-1)*$N$58+2)-1,10)+1,INT((((3-1)*$N$58+2)-1)/10)+1))))))</f>
        <v/>
      </c>
      <c r="F62" s="539">
        <f>IF($D$58="Flat Oval",IF(OR($N$60="",ISTEXT($N$58),ISTEXT($N$59)),"",IF(3&lt;=$N$59,IF(3&gt;$N$58,"",IF(((3-1)*$N$58+3)&gt;80,"",IF(INDEX($P$60:$W$69,MOD(((3-1)*$N$58+3)-1,10)+1,INT((((3-1)*$N$58+3)-1)/10)+1)="","",INDEX($P$60:$W$69,MOD(((3-1)*$N$58+3)-1,10)+1,INT((((3-1)*$N$58+3)-1)/10)+1)))),IF(AND(3=$N$59+1,3&lt;=$O$58),IF(($N$58*$N$59+3)&gt;80,"",IF(INDEX($P$60:$W$69,MOD(($N$58*$N$59+3)-1,10)+1,INT((($N$58*$N$59+3)-1)/10)+1)="","",INDEX($P$60:$W$69,MOD(($N$58*$N$59+3)-1,10)+1,INT((($N$58*$N$59+3)-1)/10)+1))),""))),IF($N$60="","",IF(OR(ISTEXT($N$58),ISTEXT($N$59),ISTEXT($N$60)),"",IF(OR(3&gt;$N$58,3&gt;$N$59,((3-1)*$N$58+3)&gt;$N$60),"",IF(INDEX($P$60:$W$69,MOD(((3-1)*$N$58+3)-1,10)+1,INT((((3-1)*$N$58+3)-1)/10)+1)="","",INDEX($P$60:$W$69,MOD(((3-1)*$N$58+3)-1,10)+1,INT((((3-1)*$N$58+3)-1)/10)+1))))))</f>
        <v/>
      </c>
      <c r="G62" s="539">
        <f>IF($D$58="Flat Oval",IF(OR($N$60="",ISTEXT($N$58),ISTEXT($N$59)),"",IF(3&lt;=$N$59,IF(4&gt;$N$58,"",IF(((3-1)*$N$58+4)&gt;80,"",IF(INDEX($P$60:$W$69,MOD(((3-1)*$N$58+4)-1,10)+1,INT((((3-1)*$N$58+4)-1)/10)+1)="","",INDEX($P$60:$W$69,MOD(((3-1)*$N$58+4)-1,10)+1,INT((((3-1)*$N$58+4)-1)/10)+1)))),IF(AND(3=$N$59+1,4&lt;=$O$58),IF(($N$58*$N$59+4)&gt;80,"",IF(INDEX($P$60:$W$69,MOD(($N$58*$N$59+4)-1,10)+1,INT((($N$58*$N$59+4)-1)/10)+1)="","",INDEX($P$60:$W$69,MOD(($N$58*$N$59+4)-1,10)+1,INT((($N$58*$N$59+4)-1)/10)+1))),""))),IF($N$60="","",IF(OR(ISTEXT($N$58),ISTEXT($N$59),ISTEXT($N$60)),"",IF(OR(4&gt;$N$58,3&gt;$N$59,((3-1)*$N$58+4)&gt;$N$60),"",IF(INDEX($P$60:$W$69,MOD(((3-1)*$N$58+4)-1,10)+1,INT((((3-1)*$N$58+4)-1)/10)+1)="","",INDEX($P$60:$W$69,MOD(((3-1)*$N$58+4)-1,10)+1,INT((((3-1)*$N$58+4)-1)/10)+1))))))</f>
        <v/>
      </c>
      <c r="H62" s="539">
        <f>IF($D$58="Flat Oval",IF(OR($N$60="",ISTEXT($N$58),ISTEXT($N$59)),"",IF(3&lt;=$N$59,IF(5&gt;$N$58,"",IF(((3-1)*$N$58+5)&gt;80,"",IF(INDEX($P$60:$W$69,MOD(((3-1)*$N$58+5)-1,10)+1,INT((((3-1)*$N$58+5)-1)/10)+1)="","",INDEX($P$60:$W$69,MOD(((3-1)*$N$58+5)-1,10)+1,INT((((3-1)*$N$58+5)-1)/10)+1)))),IF(AND(3=$N$59+1,5&lt;=$O$58),IF(($N$58*$N$59+5)&gt;80,"",IF(INDEX($P$60:$W$69,MOD(($N$58*$N$59+5)-1,10)+1,INT((($N$58*$N$59+5)-1)/10)+1)="","",INDEX($P$60:$W$69,MOD(($N$58*$N$59+5)-1,10)+1,INT((($N$58*$N$59+5)-1)/10)+1))),""))),IF($N$60="","",IF(OR(ISTEXT($N$58),ISTEXT($N$59),ISTEXT($N$60)),"",IF(OR(5&gt;$N$58,3&gt;$N$59,((3-1)*$N$58+5)&gt;$N$60),"",IF(INDEX($P$60:$W$69,MOD(((3-1)*$N$58+5)-1,10)+1,INT((((3-1)*$N$58+5)-1)/10)+1)="","",INDEX($P$60:$W$69,MOD(((3-1)*$N$58+5)-1,10)+1,INT((((3-1)*$N$58+5)-1)/10)+1))))))</f>
        <v/>
      </c>
      <c r="I62" s="539">
        <f>IF($D$58="Flat Oval",IF(OR($N$60="",ISTEXT($N$58),ISTEXT($N$59)),"",IF(3&lt;=$N$59,IF(6&gt;$N$58,"",IF(((3-1)*$N$58+6)&gt;80,"",IF(INDEX($P$60:$W$69,MOD(((3-1)*$N$58+6)-1,10)+1,INT((((3-1)*$N$58+6)-1)/10)+1)="","",INDEX($P$60:$W$69,MOD(((3-1)*$N$58+6)-1,10)+1,INT((((3-1)*$N$58+6)-1)/10)+1)))),IF(AND(3=$N$59+1,6&lt;=$O$58),IF(($N$58*$N$59+6)&gt;80,"",IF(INDEX($P$60:$W$69,MOD(($N$58*$N$59+6)-1,10)+1,INT((($N$58*$N$59+6)-1)/10)+1)="","",INDEX($P$60:$W$69,MOD(($N$58*$N$59+6)-1,10)+1,INT((($N$58*$N$59+6)-1)/10)+1))),""))),IF($N$60="","",IF(OR(ISTEXT($N$58),ISTEXT($N$59),ISTEXT($N$60)),"",IF(OR(6&gt;$N$58,3&gt;$N$59,((3-1)*$N$58+6)&gt;$N$60),"",IF(INDEX($P$60:$W$69,MOD(((3-1)*$N$58+6)-1,10)+1,INT((((3-1)*$N$58+6)-1)/10)+1)="","",INDEX($P$60:$W$69,MOD(((3-1)*$N$58+6)-1,10)+1,INT((((3-1)*$N$58+6)-1)/10)+1))))))</f>
        <v/>
      </c>
      <c r="J62" s="539">
        <f>IF($D$58="Flat Oval",IF(OR($N$60="",ISTEXT($N$58),ISTEXT($N$59)),"",IF(3&lt;=$N$59,IF(7&gt;$N$58,"",IF(((3-1)*$N$58+7)&gt;80,"",IF(INDEX($P$60:$W$69,MOD(((3-1)*$N$58+7)-1,10)+1,INT((((3-1)*$N$58+7)-1)/10)+1)="","",INDEX($P$60:$W$69,MOD(((3-1)*$N$58+7)-1,10)+1,INT((((3-1)*$N$58+7)-1)/10)+1)))),IF(AND(3=$N$59+1,7&lt;=$O$58),IF(($N$58*$N$59+7)&gt;80,"",IF(INDEX($P$60:$W$69,MOD(($N$58*$N$59+7)-1,10)+1,INT((($N$58*$N$59+7)-1)/10)+1)="","",INDEX($P$60:$W$69,MOD(($N$58*$N$59+7)-1,10)+1,INT((($N$58*$N$59+7)-1)/10)+1))),""))),IF($N$60="","",IF(OR(ISTEXT($N$58),ISTEXT($N$59),ISTEXT($N$60)),"",IF(OR(7&gt;$N$58,3&gt;$N$59,((3-1)*$N$58+7)&gt;$N$60),"",IF(INDEX($P$60:$W$69,MOD(((3-1)*$N$58+7)-1,10)+1,INT((((3-1)*$N$58+7)-1)/10)+1)="","",INDEX($P$60:$W$69,MOD(((3-1)*$N$58+7)-1,10)+1,INT((((3-1)*$N$58+7)-1)/10)+1))))))</f>
        <v/>
      </c>
      <c r="K62" s="539">
        <f>IF($D$58="Flat Oval",IF(OR($N$60="",ISTEXT($N$58),ISTEXT($N$59)),"",IF(3&lt;=$N$59,IF(8&gt;$N$58,"",IF(((3-1)*$N$58+8)&gt;80,"",IF(INDEX($P$60:$W$69,MOD(((3-1)*$N$58+8)-1,10)+1,INT((((3-1)*$N$58+8)-1)/10)+1)="","",INDEX($P$60:$W$69,MOD(((3-1)*$N$58+8)-1,10)+1,INT((((3-1)*$N$58+8)-1)/10)+1)))),IF(AND(3=$N$59+1,8&lt;=$O$58),IF(($N$58*$N$59+8)&gt;80,"",IF(INDEX($P$60:$W$69,MOD(($N$58*$N$59+8)-1,10)+1,INT((($N$58*$N$59+8)-1)/10)+1)="","",INDEX($P$60:$W$69,MOD(($N$58*$N$59+8)-1,10)+1,INT((($N$58*$N$59+8)-1)/10)+1))),""))),IF($N$60="","",IF(OR(ISTEXT($N$58),ISTEXT($N$59),ISTEXT($N$60)),"",IF(OR(8&gt;$N$58,3&gt;$N$59,((3-1)*$N$58+8)&gt;$N$60),"",IF(INDEX($P$60:$W$69,MOD(((3-1)*$N$58+8)-1,10)+1,INT((((3-1)*$N$58+8)-1)/10)+1)="","",INDEX($P$60:$W$69,MOD(((3-1)*$N$58+8)-1,10)+1,INT((((3-1)*$N$58+8)-1)/10)+1))))))</f>
        <v/>
      </c>
      <c r="L62" s="539">
        <f>IF($D$58="Flat Oval",IF(OR($N$60="",ISTEXT($N$58),ISTEXT($N$59)),"",IF(3&lt;=$N$59,IF(9&gt;$N$58,"",IF(((3-1)*$N$58+9)&gt;80,"",IF(INDEX($P$60:$W$69,MOD(((3-1)*$N$58+9)-1,10)+1,INT((((3-1)*$N$58+9)-1)/10)+1)="","",INDEX($P$60:$W$69,MOD(((3-1)*$N$58+9)-1,10)+1,INT((((3-1)*$N$58+9)-1)/10)+1)))),IF(AND(3=$N$59+1,9&lt;=$O$58),IF(($N$58*$N$59+9)&gt;80,"",IF(INDEX($P$60:$W$69,MOD(($N$58*$N$59+9)-1,10)+1,INT((($N$58*$N$59+9)-1)/10)+1)="","",INDEX($P$60:$W$69,MOD(($N$58*$N$59+9)-1,10)+1,INT((($N$58*$N$59+9)-1)/10)+1))),""))),IF($N$60="","",IF(OR(ISTEXT($N$58),ISTEXT($N$59),ISTEXT($N$60)),"",IF(OR(9&gt;$N$58,3&gt;$N$59,((3-1)*$N$58+9)&gt;$N$60),"",IF(INDEX($P$60:$W$69,MOD(((3-1)*$N$58+9)-1,10)+1,INT((((3-1)*$N$58+9)-1)/10)+1)="","",INDEX($P$60:$W$69,MOD(((3-1)*$N$58+9)-1,10)+1,INT((((3-1)*$N$58+9)-1)/10)+1))))))</f>
        <v/>
      </c>
      <c r="M62" s="539">
        <f>IF($D$58="Flat Oval",IF(OR($N$60="",ISTEXT($N$58),ISTEXT($N$59)),"",IF(3&lt;=$N$59,IF(10&gt;$N$58,"",IF(((3-1)*$N$58+10)&gt;80,"",IF(INDEX($P$60:$W$69,MOD(((3-1)*$N$58+10)-1,10)+1,INT((((3-1)*$N$58+10)-1)/10)+1)="","",INDEX($P$60:$W$69,MOD(((3-1)*$N$58+10)-1,10)+1,INT((((3-1)*$N$58+10)-1)/10)+1)))),IF(AND(3=$N$59+1,10&lt;=$O$58),IF(($N$58*$N$59+10)&gt;80,"",IF(INDEX($P$60:$W$69,MOD(($N$58*$N$59+10)-1,10)+1,INT((($N$58*$N$59+10)-1)/10)+1)="","",INDEX($P$60:$W$69,MOD(($N$58*$N$59+10)-1,10)+1,INT((($N$58*$N$59+10)-1)/10)+1))),""))),IF($N$60="","",IF(OR(ISTEXT($N$58),ISTEXT($N$59),ISTEXT($N$60)),"",IF(OR(10&gt;$N$58,3&gt;$N$59,((3-1)*$N$58+10)&gt;$N$60),"",IF(INDEX($P$60:$W$69,MOD(((3-1)*$N$58+10)-1,10)+1,INT((((3-1)*$N$58+10)-1)/10)+1)="","",INDEX($P$60:$W$69,MOD(((3-1)*$N$58+10)-1,10)+1,INT((((3-1)*$N$58+10)-1)/10)+1))))))</f>
        <v/>
      </c>
      <c r="O62">
        <f>IF(AND($D$58="Flat Oval",NOT(OR($G$58="",$I$58="")),NOT(OR(ISTEXT($G$58),ISTEXT($I$58)))),PI()*(($I$58-2*N($K$58))/2)^2/144,"")</f>
        <v/>
      </c>
      <c r="P62" s="540" t="n"/>
      <c r="Q62" s="540" t="n"/>
      <c r="R62" s="540" t="n"/>
      <c r="S62" s="540" t="n"/>
      <c r="T62" s="540" t="n"/>
      <c r="U62" s="540" t="n"/>
      <c r="V62" s="540" t="n"/>
      <c r="W62" s="540" t="n"/>
    </row>
    <row r="63" ht="13.35" customHeight="1" s="162">
      <c r="B63" s="537">
        <f>IF($D$58="Flat Oval",IF(OR($N$59="",ISTEXT($N$59)),"",IF(4&lt;=$N$59,ROUND((4-0.5)*$I$58/$N$59,1),IF(4=$N$59+1,"Ends",""))),IF(OR($D$58="",$G$58=""),"",IF($D$58="Round",IF(4=1,"Axis 1 (0°)",IF(4=2,"Axis 2 (90°)","")),IF(ISTEXT($N$59),"",IF(4&gt;$N$59,"",IF(ISTEXT($I$58),"",ROUND((4-0.5)*$I$58/$N$59,1)))))))</f>
        <v/>
      </c>
      <c r="C63" s="538" t="n"/>
      <c r="D63" s="539">
        <f>IF($D$58="Flat Oval",IF(OR($N$60="",ISTEXT($N$58),ISTEXT($N$59)),"",IF(4&lt;=$N$59,IF(1&gt;$N$58,"",IF(((4-1)*$N$58+1)&gt;80,"",IF(INDEX($P$60:$W$69,MOD(((4-1)*$N$58+1)-1,10)+1,INT((((4-1)*$N$58+1)-1)/10)+1)="","",INDEX($P$60:$W$69,MOD(((4-1)*$N$58+1)-1,10)+1,INT((((4-1)*$N$58+1)-1)/10)+1)))),IF(AND(4=$N$59+1,1&lt;=$O$58),IF(($N$58*$N$59+1)&gt;80,"",IF(INDEX($P$60:$W$69,MOD(($N$58*$N$59+1)-1,10)+1,INT((($N$58*$N$59+1)-1)/10)+1)="","",INDEX($P$60:$W$69,MOD(($N$58*$N$59+1)-1,10)+1,INT((($N$58*$N$59+1)-1)/10)+1))),""))),IF($N$60="","",IF(OR(ISTEXT($N$58),ISTEXT($N$59),ISTEXT($N$60)),"",IF(OR(1&gt;$N$58,4&gt;$N$59,((4-1)*$N$58+1)&gt;$N$60),"",IF(INDEX($P$60:$W$69,MOD(((4-1)*$N$58+1)-1,10)+1,INT((((4-1)*$N$58+1)-1)/10)+1)="","",INDEX($P$60:$W$69,MOD(((4-1)*$N$58+1)-1,10)+1,INT((((4-1)*$N$58+1)-1)/10)+1))))))</f>
        <v/>
      </c>
      <c r="E63" s="539">
        <f>IF($D$58="Flat Oval",IF(OR($N$60="",ISTEXT($N$58),ISTEXT($N$59)),"",IF(4&lt;=$N$59,IF(2&gt;$N$58,"",IF(((4-1)*$N$58+2)&gt;80,"",IF(INDEX($P$60:$W$69,MOD(((4-1)*$N$58+2)-1,10)+1,INT((((4-1)*$N$58+2)-1)/10)+1)="","",INDEX($P$60:$W$69,MOD(((4-1)*$N$58+2)-1,10)+1,INT((((4-1)*$N$58+2)-1)/10)+1)))),IF(AND(4=$N$59+1,2&lt;=$O$58),IF(($N$58*$N$59+2)&gt;80,"",IF(INDEX($P$60:$W$69,MOD(($N$58*$N$59+2)-1,10)+1,INT((($N$58*$N$59+2)-1)/10)+1)="","",INDEX($P$60:$W$69,MOD(($N$58*$N$59+2)-1,10)+1,INT((($N$58*$N$59+2)-1)/10)+1))),""))),IF($N$60="","",IF(OR(ISTEXT($N$58),ISTEXT($N$59),ISTEXT($N$60)),"",IF(OR(2&gt;$N$58,4&gt;$N$59,((4-1)*$N$58+2)&gt;$N$60),"",IF(INDEX($P$60:$W$69,MOD(((4-1)*$N$58+2)-1,10)+1,INT((((4-1)*$N$58+2)-1)/10)+1)="","",INDEX($P$60:$W$69,MOD(((4-1)*$N$58+2)-1,10)+1,INT((((4-1)*$N$58+2)-1)/10)+1))))))</f>
        <v/>
      </c>
      <c r="F63" s="539">
        <f>IF($D$58="Flat Oval",IF(OR($N$60="",ISTEXT($N$58),ISTEXT($N$59)),"",IF(4&lt;=$N$59,IF(3&gt;$N$58,"",IF(((4-1)*$N$58+3)&gt;80,"",IF(INDEX($P$60:$W$69,MOD(((4-1)*$N$58+3)-1,10)+1,INT((((4-1)*$N$58+3)-1)/10)+1)="","",INDEX($P$60:$W$69,MOD(((4-1)*$N$58+3)-1,10)+1,INT((((4-1)*$N$58+3)-1)/10)+1)))),IF(AND(4=$N$59+1,3&lt;=$O$58),IF(($N$58*$N$59+3)&gt;80,"",IF(INDEX($P$60:$W$69,MOD(($N$58*$N$59+3)-1,10)+1,INT((($N$58*$N$59+3)-1)/10)+1)="","",INDEX($P$60:$W$69,MOD(($N$58*$N$59+3)-1,10)+1,INT((($N$58*$N$59+3)-1)/10)+1))),""))),IF($N$60="","",IF(OR(ISTEXT($N$58),ISTEXT($N$59),ISTEXT($N$60)),"",IF(OR(3&gt;$N$58,4&gt;$N$59,((4-1)*$N$58+3)&gt;$N$60),"",IF(INDEX($P$60:$W$69,MOD(((4-1)*$N$58+3)-1,10)+1,INT((((4-1)*$N$58+3)-1)/10)+1)="","",INDEX($P$60:$W$69,MOD(((4-1)*$N$58+3)-1,10)+1,INT((((4-1)*$N$58+3)-1)/10)+1))))))</f>
        <v/>
      </c>
      <c r="G63" s="539">
        <f>IF($D$58="Flat Oval",IF(OR($N$60="",ISTEXT($N$58),ISTEXT($N$59)),"",IF(4&lt;=$N$59,IF(4&gt;$N$58,"",IF(((4-1)*$N$58+4)&gt;80,"",IF(INDEX($P$60:$W$69,MOD(((4-1)*$N$58+4)-1,10)+1,INT((((4-1)*$N$58+4)-1)/10)+1)="","",INDEX($P$60:$W$69,MOD(((4-1)*$N$58+4)-1,10)+1,INT((((4-1)*$N$58+4)-1)/10)+1)))),IF(AND(4=$N$59+1,4&lt;=$O$58),IF(($N$58*$N$59+4)&gt;80,"",IF(INDEX($P$60:$W$69,MOD(($N$58*$N$59+4)-1,10)+1,INT((($N$58*$N$59+4)-1)/10)+1)="","",INDEX($P$60:$W$69,MOD(($N$58*$N$59+4)-1,10)+1,INT((($N$58*$N$59+4)-1)/10)+1))),""))),IF($N$60="","",IF(OR(ISTEXT($N$58),ISTEXT($N$59),ISTEXT($N$60)),"",IF(OR(4&gt;$N$58,4&gt;$N$59,((4-1)*$N$58+4)&gt;$N$60),"",IF(INDEX($P$60:$W$69,MOD(((4-1)*$N$58+4)-1,10)+1,INT((((4-1)*$N$58+4)-1)/10)+1)="","",INDEX($P$60:$W$69,MOD(((4-1)*$N$58+4)-1,10)+1,INT((((4-1)*$N$58+4)-1)/10)+1))))))</f>
        <v/>
      </c>
      <c r="H63" s="539">
        <f>IF($D$58="Flat Oval",IF(OR($N$60="",ISTEXT($N$58),ISTEXT($N$59)),"",IF(4&lt;=$N$59,IF(5&gt;$N$58,"",IF(((4-1)*$N$58+5)&gt;80,"",IF(INDEX($P$60:$W$69,MOD(((4-1)*$N$58+5)-1,10)+1,INT((((4-1)*$N$58+5)-1)/10)+1)="","",INDEX($P$60:$W$69,MOD(((4-1)*$N$58+5)-1,10)+1,INT((((4-1)*$N$58+5)-1)/10)+1)))),IF(AND(4=$N$59+1,5&lt;=$O$58),IF(($N$58*$N$59+5)&gt;80,"",IF(INDEX($P$60:$W$69,MOD(($N$58*$N$59+5)-1,10)+1,INT((($N$58*$N$59+5)-1)/10)+1)="","",INDEX($P$60:$W$69,MOD(($N$58*$N$59+5)-1,10)+1,INT((($N$58*$N$59+5)-1)/10)+1))),""))),IF($N$60="","",IF(OR(ISTEXT($N$58),ISTEXT($N$59),ISTEXT($N$60)),"",IF(OR(5&gt;$N$58,4&gt;$N$59,((4-1)*$N$58+5)&gt;$N$60),"",IF(INDEX($P$60:$W$69,MOD(((4-1)*$N$58+5)-1,10)+1,INT((((4-1)*$N$58+5)-1)/10)+1)="","",INDEX($P$60:$W$69,MOD(((4-1)*$N$58+5)-1,10)+1,INT((((4-1)*$N$58+5)-1)/10)+1))))))</f>
        <v/>
      </c>
      <c r="I63" s="539">
        <f>IF($D$58="Flat Oval",IF(OR($N$60="",ISTEXT($N$58),ISTEXT($N$59)),"",IF(4&lt;=$N$59,IF(6&gt;$N$58,"",IF(((4-1)*$N$58+6)&gt;80,"",IF(INDEX($P$60:$W$69,MOD(((4-1)*$N$58+6)-1,10)+1,INT((((4-1)*$N$58+6)-1)/10)+1)="","",INDEX($P$60:$W$69,MOD(((4-1)*$N$58+6)-1,10)+1,INT((((4-1)*$N$58+6)-1)/10)+1)))),IF(AND(4=$N$59+1,6&lt;=$O$58),IF(($N$58*$N$59+6)&gt;80,"",IF(INDEX($P$60:$W$69,MOD(($N$58*$N$59+6)-1,10)+1,INT((($N$58*$N$59+6)-1)/10)+1)="","",INDEX($P$60:$W$69,MOD(($N$58*$N$59+6)-1,10)+1,INT((($N$58*$N$59+6)-1)/10)+1))),""))),IF($N$60="","",IF(OR(ISTEXT($N$58),ISTEXT($N$59),ISTEXT($N$60)),"",IF(OR(6&gt;$N$58,4&gt;$N$59,((4-1)*$N$58+6)&gt;$N$60),"",IF(INDEX($P$60:$W$69,MOD(((4-1)*$N$58+6)-1,10)+1,INT((((4-1)*$N$58+6)-1)/10)+1)="","",INDEX($P$60:$W$69,MOD(((4-1)*$N$58+6)-1,10)+1,INT((((4-1)*$N$58+6)-1)/10)+1))))))</f>
        <v/>
      </c>
      <c r="J63" s="539">
        <f>IF($D$58="Flat Oval",IF(OR($N$60="",ISTEXT($N$58),ISTEXT($N$59)),"",IF(4&lt;=$N$59,IF(7&gt;$N$58,"",IF(((4-1)*$N$58+7)&gt;80,"",IF(INDEX($P$60:$W$69,MOD(((4-1)*$N$58+7)-1,10)+1,INT((((4-1)*$N$58+7)-1)/10)+1)="","",INDEX($P$60:$W$69,MOD(((4-1)*$N$58+7)-1,10)+1,INT((((4-1)*$N$58+7)-1)/10)+1)))),IF(AND(4=$N$59+1,7&lt;=$O$58),IF(($N$58*$N$59+7)&gt;80,"",IF(INDEX($P$60:$W$69,MOD(($N$58*$N$59+7)-1,10)+1,INT((($N$58*$N$59+7)-1)/10)+1)="","",INDEX($P$60:$W$69,MOD(($N$58*$N$59+7)-1,10)+1,INT((($N$58*$N$59+7)-1)/10)+1))),""))),IF($N$60="","",IF(OR(ISTEXT($N$58),ISTEXT($N$59),ISTEXT($N$60)),"",IF(OR(7&gt;$N$58,4&gt;$N$59,((4-1)*$N$58+7)&gt;$N$60),"",IF(INDEX($P$60:$W$69,MOD(((4-1)*$N$58+7)-1,10)+1,INT((((4-1)*$N$58+7)-1)/10)+1)="","",INDEX($P$60:$W$69,MOD(((4-1)*$N$58+7)-1,10)+1,INT((((4-1)*$N$58+7)-1)/10)+1))))))</f>
        <v/>
      </c>
      <c r="K63" s="539">
        <f>IF($D$58="Flat Oval",IF(OR($N$60="",ISTEXT($N$58),ISTEXT($N$59)),"",IF(4&lt;=$N$59,IF(8&gt;$N$58,"",IF(((4-1)*$N$58+8)&gt;80,"",IF(INDEX($P$60:$W$69,MOD(((4-1)*$N$58+8)-1,10)+1,INT((((4-1)*$N$58+8)-1)/10)+1)="","",INDEX($P$60:$W$69,MOD(((4-1)*$N$58+8)-1,10)+1,INT((((4-1)*$N$58+8)-1)/10)+1)))),IF(AND(4=$N$59+1,8&lt;=$O$58),IF(($N$58*$N$59+8)&gt;80,"",IF(INDEX($P$60:$W$69,MOD(($N$58*$N$59+8)-1,10)+1,INT((($N$58*$N$59+8)-1)/10)+1)="","",INDEX($P$60:$W$69,MOD(($N$58*$N$59+8)-1,10)+1,INT((($N$58*$N$59+8)-1)/10)+1))),""))),IF($N$60="","",IF(OR(ISTEXT($N$58),ISTEXT($N$59),ISTEXT($N$60)),"",IF(OR(8&gt;$N$58,4&gt;$N$59,((4-1)*$N$58+8)&gt;$N$60),"",IF(INDEX($P$60:$W$69,MOD(((4-1)*$N$58+8)-1,10)+1,INT((((4-1)*$N$58+8)-1)/10)+1)="","",INDEX($P$60:$W$69,MOD(((4-1)*$N$58+8)-1,10)+1,INT((((4-1)*$N$58+8)-1)/10)+1))))))</f>
        <v/>
      </c>
      <c r="L63" s="539">
        <f>IF($D$58="Flat Oval",IF(OR($N$60="",ISTEXT($N$58),ISTEXT($N$59)),"",IF(4&lt;=$N$59,IF(9&gt;$N$58,"",IF(((4-1)*$N$58+9)&gt;80,"",IF(INDEX($P$60:$W$69,MOD(((4-1)*$N$58+9)-1,10)+1,INT((((4-1)*$N$58+9)-1)/10)+1)="","",INDEX($P$60:$W$69,MOD(((4-1)*$N$58+9)-1,10)+1,INT((((4-1)*$N$58+9)-1)/10)+1)))),IF(AND(4=$N$59+1,9&lt;=$O$58),IF(($N$58*$N$59+9)&gt;80,"",IF(INDEX($P$60:$W$69,MOD(($N$58*$N$59+9)-1,10)+1,INT((($N$58*$N$59+9)-1)/10)+1)="","",INDEX($P$60:$W$69,MOD(($N$58*$N$59+9)-1,10)+1,INT((($N$58*$N$59+9)-1)/10)+1))),""))),IF($N$60="","",IF(OR(ISTEXT($N$58),ISTEXT($N$59),ISTEXT($N$60)),"",IF(OR(9&gt;$N$58,4&gt;$N$59,((4-1)*$N$58+9)&gt;$N$60),"",IF(INDEX($P$60:$W$69,MOD(((4-1)*$N$58+9)-1,10)+1,INT((((4-1)*$N$58+9)-1)/10)+1)="","",INDEX($P$60:$W$69,MOD(((4-1)*$N$58+9)-1,10)+1,INT((((4-1)*$N$58+9)-1)/10)+1))))))</f>
        <v/>
      </c>
      <c r="M63" s="539">
        <f>IF($D$58="Flat Oval",IF(OR($N$60="",ISTEXT($N$58),ISTEXT($N$59)),"",IF(4&lt;=$N$59,IF(10&gt;$N$58,"",IF(((4-1)*$N$58+10)&gt;80,"",IF(INDEX($P$60:$W$69,MOD(((4-1)*$N$58+10)-1,10)+1,INT((((4-1)*$N$58+10)-1)/10)+1)="","",INDEX($P$60:$W$69,MOD(((4-1)*$N$58+10)-1,10)+1,INT((((4-1)*$N$58+10)-1)/10)+1)))),IF(AND(4=$N$59+1,10&lt;=$O$58),IF(($N$58*$N$59+10)&gt;80,"",IF(INDEX($P$60:$W$69,MOD(($N$58*$N$59+10)-1,10)+1,INT((($N$58*$N$59+10)-1)/10)+1)="","",INDEX($P$60:$W$69,MOD(($N$58*$N$59+10)-1,10)+1,INT((($N$58*$N$59+10)-1)/10)+1))),""))),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IF($D$58="Flat Oval",IF(OR($N$59="",ISTEXT($N$59)),"",IF(5&lt;=$N$59,ROUND((5-0.5)*$I$58/$N$59,1),IF(5=$N$59+1,"Ends",""))),IF(OR($D$58="",$G$58=""),"",IF($D$58="Round",IF(5=1,"Axis 1 (0°)",IF(5=2,"Axis 2 (90°)","")),IF(ISTEXT($N$59),"",IF(5&gt;$N$59,"",IF(ISTEXT($I$58),"",ROUND((5-0.5)*$I$58/$N$59,1)))))))</f>
        <v/>
      </c>
      <c r="C64" s="538" t="n"/>
      <c r="D64" s="539">
        <f>IF($D$58="Flat Oval",IF(OR($N$60="",ISTEXT($N$58),ISTEXT($N$59)),"",IF(5&lt;=$N$59,IF(1&gt;$N$58,"",IF(((5-1)*$N$58+1)&gt;80,"",IF(INDEX($P$60:$W$69,MOD(((5-1)*$N$58+1)-1,10)+1,INT((((5-1)*$N$58+1)-1)/10)+1)="","",INDEX($P$60:$W$69,MOD(((5-1)*$N$58+1)-1,10)+1,INT((((5-1)*$N$58+1)-1)/10)+1)))),IF(AND(5=$N$59+1,1&lt;=$O$58),IF(($N$58*$N$59+1)&gt;80,"",IF(INDEX($P$60:$W$69,MOD(($N$58*$N$59+1)-1,10)+1,INT((($N$58*$N$59+1)-1)/10)+1)="","",INDEX($P$60:$W$69,MOD(($N$58*$N$59+1)-1,10)+1,INT((($N$58*$N$59+1)-1)/10)+1))),""))),IF($N$60="","",IF(OR(ISTEXT($N$58),ISTEXT($N$59),ISTEXT($N$60)),"",IF(OR(1&gt;$N$58,5&gt;$N$59,((5-1)*$N$58+1)&gt;$N$60),"",IF(INDEX($P$60:$W$69,MOD(((5-1)*$N$58+1)-1,10)+1,INT((((5-1)*$N$58+1)-1)/10)+1)="","",INDEX($P$60:$W$69,MOD(((5-1)*$N$58+1)-1,10)+1,INT((((5-1)*$N$58+1)-1)/10)+1))))))</f>
        <v/>
      </c>
      <c r="E64" s="539">
        <f>IF($D$58="Flat Oval",IF(OR($N$60="",ISTEXT($N$58),ISTEXT($N$59)),"",IF(5&lt;=$N$59,IF(2&gt;$N$58,"",IF(((5-1)*$N$58+2)&gt;80,"",IF(INDEX($P$60:$W$69,MOD(((5-1)*$N$58+2)-1,10)+1,INT((((5-1)*$N$58+2)-1)/10)+1)="","",INDEX($P$60:$W$69,MOD(((5-1)*$N$58+2)-1,10)+1,INT((((5-1)*$N$58+2)-1)/10)+1)))),IF(AND(5=$N$59+1,2&lt;=$O$58),IF(($N$58*$N$59+2)&gt;80,"",IF(INDEX($P$60:$W$69,MOD(($N$58*$N$59+2)-1,10)+1,INT((($N$58*$N$59+2)-1)/10)+1)="","",INDEX($P$60:$W$69,MOD(($N$58*$N$59+2)-1,10)+1,INT((($N$58*$N$59+2)-1)/10)+1))),""))),IF($N$60="","",IF(OR(ISTEXT($N$58),ISTEXT($N$59),ISTEXT($N$60)),"",IF(OR(2&gt;$N$58,5&gt;$N$59,((5-1)*$N$58+2)&gt;$N$60),"",IF(INDEX($P$60:$W$69,MOD(((5-1)*$N$58+2)-1,10)+1,INT((((5-1)*$N$58+2)-1)/10)+1)="","",INDEX($P$60:$W$69,MOD(((5-1)*$N$58+2)-1,10)+1,INT((((5-1)*$N$58+2)-1)/10)+1))))))</f>
        <v/>
      </c>
      <c r="F64" s="539">
        <f>IF($D$58="Flat Oval",IF(OR($N$60="",ISTEXT($N$58),ISTEXT($N$59)),"",IF(5&lt;=$N$59,IF(3&gt;$N$58,"",IF(((5-1)*$N$58+3)&gt;80,"",IF(INDEX($P$60:$W$69,MOD(((5-1)*$N$58+3)-1,10)+1,INT((((5-1)*$N$58+3)-1)/10)+1)="","",INDEX($P$60:$W$69,MOD(((5-1)*$N$58+3)-1,10)+1,INT((((5-1)*$N$58+3)-1)/10)+1)))),IF(AND(5=$N$59+1,3&lt;=$O$58),IF(($N$58*$N$59+3)&gt;80,"",IF(INDEX($P$60:$W$69,MOD(($N$58*$N$59+3)-1,10)+1,INT((($N$58*$N$59+3)-1)/10)+1)="","",INDEX($P$60:$W$69,MOD(($N$58*$N$59+3)-1,10)+1,INT((($N$58*$N$59+3)-1)/10)+1))),""))),IF($N$60="","",IF(OR(ISTEXT($N$58),ISTEXT($N$59),ISTEXT($N$60)),"",IF(OR(3&gt;$N$58,5&gt;$N$59,((5-1)*$N$58+3)&gt;$N$60),"",IF(INDEX($P$60:$W$69,MOD(((5-1)*$N$58+3)-1,10)+1,INT((((5-1)*$N$58+3)-1)/10)+1)="","",INDEX($P$60:$W$69,MOD(((5-1)*$N$58+3)-1,10)+1,INT((((5-1)*$N$58+3)-1)/10)+1))))))</f>
        <v/>
      </c>
      <c r="G64" s="539">
        <f>IF($D$58="Flat Oval",IF(OR($N$60="",ISTEXT($N$58),ISTEXT($N$59)),"",IF(5&lt;=$N$59,IF(4&gt;$N$58,"",IF(((5-1)*$N$58+4)&gt;80,"",IF(INDEX($P$60:$W$69,MOD(((5-1)*$N$58+4)-1,10)+1,INT((((5-1)*$N$58+4)-1)/10)+1)="","",INDEX($P$60:$W$69,MOD(((5-1)*$N$58+4)-1,10)+1,INT((((5-1)*$N$58+4)-1)/10)+1)))),IF(AND(5=$N$59+1,4&lt;=$O$58),IF(($N$58*$N$59+4)&gt;80,"",IF(INDEX($P$60:$W$69,MOD(($N$58*$N$59+4)-1,10)+1,INT((($N$58*$N$59+4)-1)/10)+1)="","",INDEX($P$60:$W$69,MOD(($N$58*$N$59+4)-1,10)+1,INT((($N$58*$N$59+4)-1)/10)+1))),""))),IF($N$60="","",IF(OR(ISTEXT($N$58),ISTEXT($N$59),ISTEXT($N$60)),"",IF(OR(4&gt;$N$58,5&gt;$N$59,((5-1)*$N$58+4)&gt;$N$60),"",IF(INDEX($P$60:$W$69,MOD(((5-1)*$N$58+4)-1,10)+1,INT((((5-1)*$N$58+4)-1)/10)+1)="","",INDEX($P$60:$W$69,MOD(((5-1)*$N$58+4)-1,10)+1,INT((((5-1)*$N$58+4)-1)/10)+1))))))</f>
        <v/>
      </c>
      <c r="H64" s="539">
        <f>IF($D$58="Flat Oval",IF(OR($N$60="",ISTEXT($N$58),ISTEXT($N$59)),"",IF(5&lt;=$N$59,IF(5&gt;$N$58,"",IF(((5-1)*$N$58+5)&gt;80,"",IF(INDEX($P$60:$W$69,MOD(((5-1)*$N$58+5)-1,10)+1,INT((((5-1)*$N$58+5)-1)/10)+1)="","",INDEX($P$60:$W$69,MOD(((5-1)*$N$58+5)-1,10)+1,INT((((5-1)*$N$58+5)-1)/10)+1)))),IF(AND(5=$N$59+1,5&lt;=$O$58),IF(($N$58*$N$59+5)&gt;80,"",IF(INDEX($P$60:$W$69,MOD(($N$58*$N$59+5)-1,10)+1,INT((($N$58*$N$59+5)-1)/10)+1)="","",INDEX($P$60:$W$69,MOD(($N$58*$N$59+5)-1,10)+1,INT((($N$58*$N$59+5)-1)/10)+1))),""))),IF($N$60="","",IF(OR(ISTEXT($N$58),ISTEXT($N$59),ISTEXT($N$60)),"",IF(OR(5&gt;$N$58,5&gt;$N$59,((5-1)*$N$58+5)&gt;$N$60),"",IF(INDEX($P$60:$W$69,MOD(((5-1)*$N$58+5)-1,10)+1,INT((((5-1)*$N$58+5)-1)/10)+1)="","",INDEX($P$60:$W$69,MOD(((5-1)*$N$58+5)-1,10)+1,INT((((5-1)*$N$58+5)-1)/10)+1))))))</f>
        <v/>
      </c>
      <c r="I64" s="539">
        <f>IF($D$58="Flat Oval",IF(OR($N$60="",ISTEXT($N$58),ISTEXT($N$59)),"",IF(5&lt;=$N$59,IF(6&gt;$N$58,"",IF(((5-1)*$N$58+6)&gt;80,"",IF(INDEX($P$60:$W$69,MOD(((5-1)*$N$58+6)-1,10)+1,INT((((5-1)*$N$58+6)-1)/10)+1)="","",INDEX($P$60:$W$69,MOD(((5-1)*$N$58+6)-1,10)+1,INT((((5-1)*$N$58+6)-1)/10)+1)))),IF(AND(5=$N$59+1,6&lt;=$O$58),IF(($N$58*$N$59+6)&gt;80,"",IF(INDEX($P$60:$W$69,MOD(($N$58*$N$59+6)-1,10)+1,INT((($N$58*$N$59+6)-1)/10)+1)="","",INDEX($P$60:$W$69,MOD(($N$58*$N$59+6)-1,10)+1,INT((($N$58*$N$59+6)-1)/10)+1))),""))),IF($N$60="","",IF(OR(ISTEXT($N$58),ISTEXT($N$59),ISTEXT($N$60)),"",IF(OR(6&gt;$N$58,5&gt;$N$59,((5-1)*$N$58+6)&gt;$N$60),"",IF(INDEX($P$60:$W$69,MOD(((5-1)*$N$58+6)-1,10)+1,INT((((5-1)*$N$58+6)-1)/10)+1)="","",INDEX($P$60:$W$69,MOD(((5-1)*$N$58+6)-1,10)+1,INT((((5-1)*$N$58+6)-1)/10)+1))))))</f>
        <v/>
      </c>
      <c r="J64" s="539">
        <f>IF($D$58="Flat Oval",IF(OR($N$60="",ISTEXT($N$58),ISTEXT($N$59)),"",IF(5&lt;=$N$59,IF(7&gt;$N$58,"",IF(((5-1)*$N$58+7)&gt;80,"",IF(INDEX($P$60:$W$69,MOD(((5-1)*$N$58+7)-1,10)+1,INT((((5-1)*$N$58+7)-1)/10)+1)="","",INDEX($P$60:$W$69,MOD(((5-1)*$N$58+7)-1,10)+1,INT((((5-1)*$N$58+7)-1)/10)+1)))),IF(AND(5=$N$59+1,7&lt;=$O$58),IF(($N$58*$N$59+7)&gt;80,"",IF(INDEX($P$60:$W$69,MOD(($N$58*$N$59+7)-1,10)+1,INT((($N$58*$N$59+7)-1)/10)+1)="","",INDEX($P$60:$W$69,MOD(($N$58*$N$59+7)-1,10)+1,INT((($N$58*$N$59+7)-1)/10)+1))),""))),IF($N$60="","",IF(OR(ISTEXT($N$58),ISTEXT($N$59),ISTEXT($N$60)),"",IF(OR(7&gt;$N$58,5&gt;$N$59,((5-1)*$N$58+7)&gt;$N$60),"",IF(INDEX($P$60:$W$69,MOD(((5-1)*$N$58+7)-1,10)+1,INT((((5-1)*$N$58+7)-1)/10)+1)="","",INDEX($P$60:$W$69,MOD(((5-1)*$N$58+7)-1,10)+1,INT((((5-1)*$N$58+7)-1)/10)+1))))))</f>
        <v/>
      </c>
      <c r="K64" s="539">
        <f>IF($D$58="Flat Oval",IF(OR($N$60="",ISTEXT($N$58),ISTEXT($N$59)),"",IF(5&lt;=$N$59,IF(8&gt;$N$58,"",IF(((5-1)*$N$58+8)&gt;80,"",IF(INDEX($P$60:$W$69,MOD(((5-1)*$N$58+8)-1,10)+1,INT((((5-1)*$N$58+8)-1)/10)+1)="","",INDEX($P$60:$W$69,MOD(((5-1)*$N$58+8)-1,10)+1,INT((((5-1)*$N$58+8)-1)/10)+1)))),IF(AND(5=$N$59+1,8&lt;=$O$58),IF(($N$58*$N$59+8)&gt;80,"",IF(INDEX($P$60:$W$69,MOD(($N$58*$N$59+8)-1,10)+1,INT((($N$58*$N$59+8)-1)/10)+1)="","",INDEX($P$60:$W$69,MOD(($N$58*$N$59+8)-1,10)+1,INT((($N$58*$N$59+8)-1)/10)+1))),""))),IF($N$60="","",IF(OR(ISTEXT($N$58),ISTEXT($N$59),ISTEXT($N$60)),"",IF(OR(8&gt;$N$58,5&gt;$N$59,((5-1)*$N$58+8)&gt;$N$60),"",IF(INDEX($P$60:$W$69,MOD(((5-1)*$N$58+8)-1,10)+1,INT((((5-1)*$N$58+8)-1)/10)+1)="","",INDEX($P$60:$W$69,MOD(((5-1)*$N$58+8)-1,10)+1,INT((((5-1)*$N$58+8)-1)/10)+1))))))</f>
        <v/>
      </c>
      <c r="L64" s="539">
        <f>IF($D$58="Flat Oval",IF(OR($N$60="",ISTEXT($N$58),ISTEXT($N$59)),"",IF(5&lt;=$N$59,IF(9&gt;$N$58,"",IF(((5-1)*$N$58+9)&gt;80,"",IF(INDEX($P$60:$W$69,MOD(((5-1)*$N$58+9)-1,10)+1,INT((((5-1)*$N$58+9)-1)/10)+1)="","",INDEX($P$60:$W$69,MOD(((5-1)*$N$58+9)-1,10)+1,INT((((5-1)*$N$58+9)-1)/10)+1)))),IF(AND(5=$N$59+1,9&lt;=$O$58),IF(($N$58*$N$59+9)&gt;80,"",IF(INDEX($P$60:$W$69,MOD(($N$58*$N$59+9)-1,10)+1,INT((($N$58*$N$59+9)-1)/10)+1)="","",INDEX($P$60:$W$69,MOD(($N$58*$N$59+9)-1,10)+1,INT((($N$58*$N$59+9)-1)/10)+1))),""))),IF($N$60="","",IF(OR(ISTEXT($N$58),ISTEXT($N$59),ISTEXT($N$60)),"",IF(OR(9&gt;$N$58,5&gt;$N$59,((5-1)*$N$58+9)&gt;$N$60),"",IF(INDEX($P$60:$W$69,MOD(((5-1)*$N$58+9)-1,10)+1,INT((((5-1)*$N$58+9)-1)/10)+1)="","",INDEX($P$60:$W$69,MOD(((5-1)*$N$58+9)-1,10)+1,INT((((5-1)*$N$58+9)-1)/10)+1))))))</f>
        <v/>
      </c>
      <c r="M64" s="539">
        <f>IF($D$58="Flat Oval",IF(OR($N$60="",ISTEXT($N$58),ISTEXT($N$59)),"",IF(5&lt;=$N$59,IF(10&gt;$N$58,"",IF(((5-1)*$N$58+10)&gt;80,"",IF(INDEX($P$60:$W$69,MOD(((5-1)*$N$58+10)-1,10)+1,INT((((5-1)*$N$58+10)-1)/10)+1)="","",INDEX($P$60:$W$69,MOD(((5-1)*$N$58+10)-1,10)+1,INT((((5-1)*$N$58+10)-1)/10)+1)))),IF(AND(5=$N$59+1,10&lt;=$O$58),IF(($N$58*$N$59+10)&gt;80,"",IF(INDEX($P$60:$W$69,MOD(($N$58*$N$59+10)-1,10)+1,INT((($N$58*$N$59+10)-1)/10)+1)="","",INDEX($P$60:$W$69,MOD(($N$58*$N$59+10)-1,10)+1,INT((($N$58*$N$59+10)-1)/10)+1))),""))),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IF($D$58="Flat Oval",IF(OR($N$59="",ISTEXT($N$59)),"",IF(6&lt;=$N$59,ROUND((6-0.5)*$I$58/$N$59,1),IF(6=$N$59+1,"Ends",""))),IF(OR($D$58="",$G$58=""),"",IF($D$58="Round",IF(6=1,"Axis 1 (0°)",IF(6=2,"Axis 2 (90°)","")),IF(ISTEXT($N$59),"",IF(6&gt;$N$59,"",IF(ISTEXT($I$58),"",ROUND((6-0.5)*$I$58/$N$59,1)))))))</f>
        <v/>
      </c>
      <c r="C65" s="538" t="n"/>
      <c r="D65" s="539">
        <f>IF($D$58="Flat Oval",IF(OR($N$60="",ISTEXT($N$58),ISTEXT($N$59)),"",IF(6&lt;=$N$59,IF(1&gt;$N$58,"",IF(((6-1)*$N$58+1)&gt;80,"",IF(INDEX($P$60:$W$69,MOD(((6-1)*$N$58+1)-1,10)+1,INT((((6-1)*$N$58+1)-1)/10)+1)="","",INDEX($P$60:$W$69,MOD(((6-1)*$N$58+1)-1,10)+1,INT((((6-1)*$N$58+1)-1)/10)+1)))),IF(AND(6=$N$59+1,1&lt;=$O$58),IF(($N$58*$N$59+1)&gt;80,"",IF(INDEX($P$60:$W$69,MOD(($N$58*$N$59+1)-1,10)+1,INT((($N$58*$N$59+1)-1)/10)+1)="","",INDEX($P$60:$W$69,MOD(($N$58*$N$59+1)-1,10)+1,INT((($N$58*$N$59+1)-1)/10)+1))),""))),IF($N$60="","",IF(OR(ISTEXT($N$58),ISTEXT($N$59),ISTEXT($N$60)),"",IF(OR(1&gt;$N$58,6&gt;$N$59,((6-1)*$N$58+1)&gt;$N$60),"",IF(INDEX($P$60:$W$69,MOD(((6-1)*$N$58+1)-1,10)+1,INT((((6-1)*$N$58+1)-1)/10)+1)="","",INDEX($P$60:$W$69,MOD(((6-1)*$N$58+1)-1,10)+1,INT((((6-1)*$N$58+1)-1)/10)+1))))))</f>
        <v/>
      </c>
      <c r="E65" s="539">
        <f>IF($D$58="Flat Oval",IF(OR($N$60="",ISTEXT($N$58),ISTEXT($N$59)),"",IF(6&lt;=$N$59,IF(2&gt;$N$58,"",IF(((6-1)*$N$58+2)&gt;80,"",IF(INDEX($P$60:$W$69,MOD(((6-1)*$N$58+2)-1,10)+1,INT((((6-1)*$N$58+2)-1)/10)+1)="","",INDEX($P$60:$W$69,MOD(((6-1)*$N$58+2)-1,10)+1,INT((((6-1)*$N$58+2)-1)/10)+1)))),IF(AND(6=$N$59+1,2&lt;=$O$58),IF(($N$58*$N$59+2)&gt;80,"",IF(INDEX($P$60:$W$69,MOD(($N$58*$N$59+2)-1,10)+1,INT((($N$58*$N$59+2)-1)/10)+1)="","",INDEX($P$60:$W$69,MOD(($N$58*$N$59+2)-1,10)+1,INT((($N$58*$N$59+2)-1)/10)+1))),""))),IF($N$60="","",IF(OR(ISTEXT($N$58),ISTEXT($N$59),ISTEXT($N$60)),"",IF(OR(2&gt;$N$58,6&gt;$N$59,((6-1)*$N$58+2)&gt;$N$60),"",IF(INDEX($P$60:$W$69,MOD(((6-1)*$N$58+2)-1,10)+1,INT((((6-1)*$N$58+2)-1)/10)+1)="","",INDEX($P$60:$W$69,MOD(((6-1)*$N$58+2)-1,10)+1,INT((((6-1)*$N$58+2)-1)/10)+1))))))</f>
        <v/>
      </c>
      <c r="F65" s="539">
        <f>IF($D$58="Flat Oval",IF(OR($N$60="",ISTEXT($N$58),ISTEXT($N$59)),"",IF(6&lt;=$N$59,IF(3&gt;$N$58,"",IF(((6-1)*$N$58+3)&gt;80,"",IF(INDEX($P$60:$W$69,MOD(((6-1)*$N$58+3)-1,10)+1,INT((((6-1)*$N$58+3)-1)/10)+1)="","",INDEX($P$60:$W$69,MOD(((6-1)*$N$58+3)-1,10)+1,INT((((6-1)*$N$58+3)-1)/10)+1)))),IF(AND(6=$N$59+1,3&lt;=$O$58),IF(($N$58*$N$59+3)&gt;80,"",IF(INDEX($P$60:$W$69,MOD(($N$58*$N$59+3)-1,10)+1,INT((($N$58*$N$59+3)-1)/10)+1)="","",INDEX($P$60:$W$69,MOD(($N$58*$N$59+3)-1,10)+1,INT((($N$58*$N$59+3)-1)/10)+1))),""))),IF($N$60="","",IF(OR(ISTEXT($N$58),ISTEXT($N$59),ISTEXT($N$60)),"",IF(OR(3&gt;$N$58,6&gt;$N$59,((6-1)*$N$58+3)&gt;$N$60),"",IF(INDEX($P$60:$W$69,MOD(((6-1)*$N$58+3)-1,10)+1,INT((((6-1)*$N$58+3)-1)/10)+1)="","",INDEX($P$60:$W$69,MOD(((6-1)*$N$58+3)-1,10)+1,INT((((6-1)*$N$58+3)-1)/10)+1))))))</f>
        <v/>
      </c>
      <c r="G65" s="539">
        <f>IF($D$58="Flat Oval",IF(OR($N$60="",ISTEXT($N$58),ISTEXT($N$59)),"",IF(6&lt;=$N$59,IF(4&gt;$N$58,"",IF(((6-1)*$N$58+4)&gt;80,"",IF(INDEX($P$60:$W$69,MOD(((6-1)*$N$58+4)-1,10)+1,INT((((6-1)*$N$58+4)-1)/10)+1)="","",INDEX($P$60:$W$69,MOD(((6-1)*$N$58+4)-1,10)+1,INT((((6-1)*$N$58+4)-1)/10)+1)))),IF(AND(6=$N$59+1,4&lt;=$O$58),IF(($N$58*$N$59+4)&gt;80,"",IF(INDEX($P$60:$W$69,MOD(($N$58*$N$59+4)-1,10)+1,INT((($N$58*$N$59+4)-1)/10)+1)="","",INDEX($P$60:$W$69,MOD(($N$58*$N$59+4)-1,10)+1,INT((($N$58*$N$59+4)-1)/10)+1))),""))),IF($N$60="","",IF(OR(ISTEXT($N$58),ISTEXT($N$59),ISTEXT($N$60)),"",IF(OR(4&gt;$N$58,6&gt;$N$59,((6-1)*$N$58+4)&gt;$N$60),"",IF(INDEX($P$60:$W$69,MOD(((6-1)*$N$58+4)-1,10)+1,INT((((6-1)*$N$58+4)-1)/10)+1)="","",INDEX($P$60:$W$69,MOD(((6-1)*$N$58+4)-1,10)+1,INT((((6-1)*$N$58+4)-1)/10)+1))))))</f>
        <v/>
      </c>
      <c r="H65" s="539">
        <f>IF($D$58="Flat Oval",IF(OR($N$60="",ISTEXT($N$58),ISTEXT($N$59)),"",IF(6&lt;=$N$59,IF(5&gt;$N$58,"",IF(((6-1)*$N$58+5)&gt;80,"",IF(INDEX($P$60:$W$69,MOD(((6-1)*$N$58+5)-1,10)+1,INT((((6-1)*$N$58+5)-1)/10)+1)="","",INDEX($P$60:$W$69,MOD(((6-1)*$N$58+5)-1,10)+1,INT((((6-1)*$N$58+5)-1)/10)+1)))),IF(AND(6=$N$59+1,5&lt;=$O$58),IF(($N$58*$N$59+5)&gt;80,"",IF(INDEX($P$60:$W$69,MOD(($N$58*$N$59+5)-1,10)+1,INT((($N$58*$N$59+5)-1)/10)+1)="","",INDEX($P$60:$W$69,MOD(($N$58*$N$59+5)-1,10)+1,INT((($N$58*$N$59+5)-1)/10)+1))),""))),IF($N$60="","",IF(OR(ISTEXT($N$58),ISTEXT($N$59),ISTEXT($N$60)),"",IF(OR(5&gt;$N$58,6&gt;$N$59,((6-1)*$N$58+5)&gt;$N$60),"",IF(INDEX($P$60:$W$69,MOD(((6-1)*$N$58+5)-1,10)+1,INT((((6-1)*$N$58+5)-1)/10)+1)="","",INDEX($P$60:$W$69,MOD(((6-1)*$N$58+5)-1,10)+1,INT((((6-1)*$N$58+5)-1)/10)+1))))))</f>
        <v/>
      </c>
      <c r="I65" s="539">
        <f>IF($D$58="Flat Oval",IF(OR($N$60="",ISTEXT($N$58),ISTEXT($N$59)),"",IF(6&lt;=$N$59,IF(6&gt;$N$58,"",IF(((6-1)*$N$58+6)&gt;80,"",IF(INDEX($P$60:$W$69,MOD(((6-1)*$N$58+6)-1,10)+1,INT((((6-1)*$N$58+6)-1)/10)+1)="","",INDEX($P$60:$W$69,MOD(((6-1)*$N$58+6)-1,10)+1,INT((((6-1)*$N$58+6)-1)/10)+1)))),IF(AND(6=$N$59+1,6&lt;=$O$58),IF(($N$58*$N$59+6)&gt;80,"",IF(INDEX($P$60:$W$69,MOD(($N$58*$N$59+6)-1,10)+1,INT((($N$58*$N$59+6)-1)/10)+1)="","",INDEX($P$60:$W$69,MOD(($N$58*$N$59+6)-1,10)+1,INT((($N$58*$N$59+6)-1)/10)+1))),""))),IF($N$60="","",IF(OR(ISTEXT($N$58),ISTEXT($N$59),ISTEXT($N$60)),"",IF(OR(6&gt;$N$58,6&gt;$N$59,((6-1)*$N$58+6)&gt;$N$60),"",IF(INDEX($P$60:$W$69,MOD(((6-1)*$N$58+6)-1,10)+1,INT((((6-1)*$N$58+6)-1)/10)+1)="","",INDEX($P$60:$W$69,MOD(((6-1)*$N$58+6)-1,10)+1,INT((((6-1)*$N$58+6)-1)/10)+1))))))</f>
        <v/>
      </c>
      <c r="J65" s="539">
        <f>IF($D$58="Flat Oval",IF(OR($N$60="",ISTEXT($N$58),ISTEXT($N$59)),"",IF(6&lt;=$N$59,IF(7&gt;$N$58,"",IF(((6-1)*$N$58+7)&gt;80,"",IF(INDEX($P$60:$W$69,MOD(((6-1)*$N$58+7)-1,10)+1,INT((((6-1)*$N$58+7)-1)/10)+1)="","",INDEX($P$60:$W$69,MOD(((6-1)*$N$58+7)-1,10)+1,INT((((6-1)*$N$58+7)-1)/10)+1)))),IF(AND(6=$N$59+1,7&lt;=$O$58),IF(($N$58*$N$59+7)&gt;80,"",IF(INDEX($P$60:$W$69,MOD(($N$58*$N$59+7)-1,10)+1,INT((($N$58*$N$59+7)-1)/10)+1)="","",INDEX($P$60:$W$69,MOD(($N$58*$N$59+7)-1,10)+1,INT((($N$58*$N$59+7)-1)/10)+1))),""))),IF($N$60="","",IF(OR(ISTEXT($N$58),ISTEXT($N$59),ISTEXT($N$60)),"",IF(OR(7&gt;$N$58,6&gt;$N$59,((6-1)*$N$58+7)&gt;$N$60),"",IF(INDEX($P$60:$W$69,MOD(((6-1)*$N$58+7)-1,10)+1,INT((((6-1)*$N$58+7)-1)/10)+1)="","",INDEX($P$60:$W$69,MOD(((6-1)*$N$58+7)-1,10)+1,INT((((6-1)*$N$58+7)-1)/10)+1))))))</f>
        <v/>
      </c>
      <c r="K65" s="539">
        <f>IF($D$58="Flat Oval",IF(OR($N$60="",ISTEXT($N$58),ISTEXT($N$59)),"",IF(6&lt;=$N$59,IF(8&gt;$N$58,"",IF(((6-1)*$N$58+8)&gt;80,"",IF(INDEX($P$60:$W$69,MOD(((6-1)*$N$58+8)-1,10)+1,INT((((6-1)*$N$58+8)-1)/10)+1)="","",INDEX($P$60:$W$69,MOD(((6-1)*$N$58+8)-1,10)+1,INT((((6-1)*$N$58+8)-1)/10)+1)))),IF(AND(6=$N$59+1,8&lt;=$O$58),IF(($N$58*$N$59+8)&gt;80,"",IF(INDEX($P$60:$W$69,MOD(($N$58*$N$59+8)-1,10)+1,INT((($N$58*$N$59+8)-1)/10)+1)="","",INDEX($P$60:$W$69,MOD(($N$58*$N$59+8)-1,10)+1,INT((($N$58*$N$59+8)-1)/10)+1))),""))),IF($N$60="","",IF(OR(ISTEXT($N$58),ISTEXT($N$59),ISTEXT($N$60)),"",IF(OR(8&gt;$N$58,6&gt;$N$59,((6-1)*$N$58+8)&gt;$N$60),"",IF(INDEX($P$60:$W$69,MOD(((6-1)*$N$58+8)-1,10)+1,INT((((6-1)*$N$58+8)-1)/10)+1)="","",INDEX($P$60:$W$69,MOD(((6-1)*$N$58+8)-1,10)+1,INT((((6-1)*$N$58+8)-1)/10)+1))))))</f>
        <v/>
      </c>
      <c r="L65" s="539">
        <f>IF($D$58="Flat Oval",IF(OR($N$60="",ISTEXT($N$58),ISTEXT($N$59)),"",IF(6&lt;=$N$59,IF(9&gt;$N$58,"",IF(((6-1)*$N$58+9)&gt;80,"",IF(INDEX($P$60:$W$69,MOD(((6-1)*$N$58+9)-1,10)+1,INT((((6-1)*$N$58+9)-1)/10)+1)="","",INDEX($P$60:$W$69,MOD(((6-1)*$N$58+9)-1,10)+1,INT((((6-1)*$N$58+9)-1)/10)+1)))),IF(AND(6=$N$59+1,9&lt;=$O$58),IF(($N$58*$N$59+9)&gt;80,"",IF(INDEX($P$60:$W$69,MOD(($N$58*$N$59+9)-1,10)+1,INT((($N$58*$N$59+9)-1)/10)+1)="","",INDEX($P$60:$W$69,MOD(($N$58*$N$59+9)-1,10)+1,INT((($N$58*$N$59+9)-1)/10)+1))),""))),IF($N$60="","",IF(OR(ISTEXT($N$58),ISTEXT($N$59),ISTEXT($N$60)),"",IF(OR(9&gt;$N$58,6&gt;$N$59,((6-1)*$N$58+9)&gt;$N$60),"",IF(INDEX($P$60:$W$69,MOD(((6-1)*$N$58+9)-1,10)+1,INT((((6-1)*$N$58+9)-1)/10)+1)="","",INDEX($P$60:$W$69,MOD(((6-1)*$N$58+9)-1,10)+1,INT((((6-1)*$N$58+9)-1)/10)+1))))))</f>
        <v/>
      </c>
      <c r="M65" s="539">
        <f>IF($D$58="Flat Oval",IF(OR($N$60="",ISTEXT($N$58),ISTEXT($N$59)),"",IF(6&lt;=$N$59,IF(10&gt;$N$58,"",IF(((6-1)*$N$58+10)&gt;80,"",IF(INDEX($P$60:$W$69,MOD(((6-1)*$N$58+10)-1,10)+1,INT((((6-1)*$N$58+10)-1)/10)+1)="","",INDEX($P$60:$W$69,MOD(((6-1)*$N$58+10)-1,10)+1,INT((((6-1)*$N$58+10)-1)/10)+1)))),IF(AND(6=$N$59+1,10&lt;=$O$58),IF(($N$58*$N$59+10)&gt;80,"",IF(INDEX($P$60:$W$69,MOD(($N$58*$N$59+10)-1,10)+1,INT((($N$58*$N$59+10)-1)/10)+1)="","",INDEX($P$60:$W$69,MOD(($N$58*$N$59+10)-1,10)+1,INT((($N$58*$N$59+10)-1)/10)+1))),""))),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IF($D$58="Flat Oval",IF(OR($N$59="",ISTEXT($N$59)),"",IF(7&lt;=$N$59,ROUND((7-0.5)*$I$58/$N$59,1),IF(7=$N$59+1,"Ends",""))),IF(OR($D$58="",$G$58=""),"",IF($D$58="Round",IF(7=1,"Axis 1 (0°)",IF(7=2,"Axis 2 (90°)","")),IF(ISTEXT($N$59),"",IF(7&gt;$N$59,"",IF(ISTEXT($I$58),"",ROUND((7-0.5)*$I$58/$N$59,1)))))))</f>
        <v/>
      </c>
      <c r="C66" s="538" t="n"/>
      <c r="D66" s="539">
        <f>IF($D$58="Flat Oval",IF(OR($N$60="",ISTEXT($N$58),ISTEXT($N$59)),"",IF(7&lt;=$N$59,IF(1&gt;$N$58,"",IF(((7-1)*$N$58+1)&gt;80,"",IF(INDEX($P$60:$W$69,MOD(((7-1)*$N$58+1)-1,10)+1,INT((((7-1)*$N$58+1)-1)/10)+1)="","",INDEX($P$60:$W$69,MOD(((7-1)*$N$58+1)-1,10)+1,INT((((7-1)*$N$58+1)-1)/10)+1)))),IF(AND(7=$N$59+1,1&lt;=$O$58),IF(($N$58*$N$59+1)&gt;80,"",IF(INDEX($P$60:$W$69,MOD(($N$58*$N$59+1)-1,10)+1,INT((($N$58*$N$59+1)-1)/10)+1)="","",INDEX($P$60:$W$69,MOD(($N$58*$N$59+1)-1,10)+1,INT((($N$58*$N$59+1)-1)/10)+1))),""))),IF($N$60="","",IF(OR(ISTEXT($N$58),ISTEXT($N$59),ISTEXT($N$60)),"",IF(OR(1&gt;$N$58,7&gt;$N$59,((7-1)*$N$58+1)&gt;$N$60),"",IF(INDEX($P$60:$W$69,MOD(((7-1)*$N$58+1)-1,10)+1,INT((((7-1)*$N$58+1)-1)/10)+1)="","",INDEX($P$60:$W$69,MOD(((7-1)*$N$58+1)-1,10)+1,INT((((7-1)*$N$58+1)-1)/10)+1))))))</f>
        <v/>
      </c>
      <c r="E66" s="539">
        <f>IF($D$58="Flat Oval",IF(OR($N$60="",ISTEXT($N$58),ISTEXT($N$59)),"",IF(7&lt;=$N$59,IF(2&gt;$N$58,"",IF(((7-1)*$N$58+2)&gt;80,"",IF(INDEX($P$60:$W$69,MOD(((7-1)*$N$58+2)-1,10)+1,INT((((7-1)*$N$58+2)-1)/10)+1)="","",INDEX($P$60:$W$69,MOD(((7-1)*$N$58+2)-1,10)+1,INT((((7-1)*$N$58+2)-1)/10)+1)))),IF(AND(7=$N$59+1,2&lt;=$O$58),IF(($N$58*$N$59+2)&gt;80,"",IF(INDEX($P$60:$W$69,MOD(($N$58*$N$59+2)-1,10)+1,INT((($N$58*$N$59+2)-1)/10)+1)="","",INDEX($P$60:$W$69,MOD(($N$58*$N$59+2)-1,10)+1,INT((($N$58*$N$59+2)-1)/10)+1))),""))),IF($N$60="","",IF(OR(ISTEXT($N$58),ISTEXT($N$59),ISTEXT($N$60)),"",IF(OR(2&gt;$N$58,7&gt;$N$59,((7-1)*$N$58+2)&gt;$N$60),"",IF(INDEX($P$60:$W$69,MOD(((7-1)*$N$58+2)-1,10)+1,INT((((7-1)*$N$58+2)-1)/10)+1)="","",INDEX($P$60:$W$69,MOD(((7-1)*$N$58+2)-1,10)+1,INT((((7-1)*$N$58+2)-1)/10)+1))))))</f>
        <v/>
      </c>
      <c r="F66" s="539">
        <f>IF($D$58="Flat Oval",IF(OR($N$60="",ISTEXT($N$58),ISTEXT($N$59)),"",IF(7&lt;=$N$59,IF(3&gt;$N$58,"",IF(((7-1)*$N$58+3)&gt;80,"",IF(INDEX($P$60:$W$69,MOD(((7-1)*$N$58+3)-1,10)+1,INT((((7-1)*$N$58+3)-1)/10)+1)="","",INDEX($P$60:$W$69,MOD(((7-1)*$N$58+3)-1,10)+1,INT((((7-1)*$N$58+3)-1)/10)+1)))),IF(AND(7=$N$59+1,3&lt;=$O$58),IF(($N$58*$N$59+3)&gt;80,"",IF(INDEX($P$60:$W$69,MOD(($N$58*$N$59+3)-1,10)+1,INT((($N$58*$N$59+3)-1)/10)+1)="","",INDEX($P$60:$W$69,MOD(($N$58*$N$59+3)-1,10)+1,INT((($N$58*$N$59+3)-1)/10)+1))),""))),IF($N$60="","",IF(OR(ISTEXT($N$58),ISTEXT($N$59),ISTEXT($N$60)),"",IF(OR(3&gt;$N$58,7&gt;$N$59,((7-1)*$N$58+3)&gt;$N$60),"",IF(INDEX($P$60:$W$69,MOD(((7-1)*$N$58+3)-1,10)+1,INT((((7-1)*$N$58+3)-1)/10)+1)="","",INDEX($P$60:$W$69,MOD(((7-1)*$N$58+3)-1,10)+1,INT((((7-1)*$N$58+3)-1)/10)+1))))))</f>
        <v/>
      </c>
      <c r="G66" s="539">
        <f>IF($D$58="Flat Oval",IF(OR($N$60="",ISTEXT($N$58),ISTEXT($N$59)),"",IF(7&lt;=$N$59,IF(4&gt;$N$58,"",IF(((7-1)*$N$58+4)&gt;80,"",IF(INDEX($P$60:$W$69,MOD(((7-1)*$N$58+4)-1,10)+1,INT((((7-1)*$N$58+4)-1)/10)+1)="","",INDEX($P$60:$W$69,MOD(((7-1)*$N$58+4)-1,10)+1,INT((((7-1)*$N$58+4)-1)/10)+1)))),IF(AND(7=$N$59+1,4&lt;=$O$58),IF(($N$58*$N$59+4)&gt;80,"",IF(INDEX($P$60:$W$69,MOD(($N$58*$N$59+4)-1,10)+1,INT((($N$58*$N$59+4)-1)/10)+1)="","",INDEX($P$60:$W$69,MOD(($N$58*$N$59+4)-1,10)+1,INT((($N$58*$N$59+4)-1)/10)+1))),""))),IF($N$60="","",IF(OR(ISTEXT($N$58),ISTEXT($N$59),ISTEXT($N$60)),"",IF(OR(4&gt;$N$58,7&gt;$N$59,((7-1)*$N$58+4)&gt;$N$60),"",IF(INDEX($P$60:$W$69,MOD(((7-1)*$N$58+4)-1,10)+1,INT((((7-1)*$N$58+4)-1)/10)+1)="","",INDEX($P$60:$W$69,MOD(((7-1)*$N$58+4)-1,10)+1,INT((((7-1)*$N$58+4)-1)/10)+1))))))</f>
        <v/>
      </c>
      <c r="H66" s="539">
        <f>IF($D$58="Flat Oval",IF(OR($N$60="",ISTEXT($N$58),ISTEXT($N$59)),"",IF(7&lt;=$N$59,IF(5&gt;$N$58,"",IF(((7-1)*$N$58+5)&gt;80,"",IF(INDEX($P$60:$W$69,MOD(((7-1)*$N$58+5)-1,10)+1,INT((((7-1)*$N$58+5)-1)/10)+1)="","",INDEX($P$60:$W$69,MOD(((7-1)*$N$58+5)-1,10)+1,INT((((7-1)*$N$58+5)-1)/10)+1)))),IF(AND(7=$N$59+1,5&lt;=$O$58),IF(($N$58*$N$59+5)&gt;80,"",IF(INDEX($P$60:$W$69,MOD(($N$58*$N$59+5)-1,10)+1,INT((($N$58*$N$59+5)-1)/10)+1)="","",INDEX($P$60:$W$69,MOD(($N$58*$N$59+5)-1,10)+1,INT((($N$58*$N$59+5)-1)/10)+1))),""))),IF($N$60="","",IF(OR(ISTEXT($N$58),ISTEXT($N$59),ISTEXT($N$60)),"",IF(OR(5&gt;$N$58,7&gt;$N$59,((7-1)*$N$58+5)&gt;$N$60),"",IF(INDEX($P$60:$W$69,MOD(((7-1)*$N$58+5)-1,10)+1,INT((((7-1)*$N$58+5)-1)/10)+1)="","",INDEX($P$60:$W$69,MOD(((7-1)*$N$58+5)-1,10)+1,INT((((7-1)*$N$58+5)-1)/10)+1))))))</f>
        <v/>
      </c>
      <c r="I66" s="539">
        <f>IF($D$58="Flat Oval",IF(OR($N$60="",ISTEXT($N$58),ISTEXT($N$59)),"",IF(7&lt;=$N$59,IF(6&gt;$N$58,"",IF(((7-1)*$N$58+6)&gt;80,"",IF(INDEX($P$60:$W$69,MOD(((7-1)*$N$58+6)-1,10)+1,INT((((7-1)*$N$58+6)-1)/10)+1)="","",INDEX($P$60:$W$69,MOD(((7-1)*$N$58+6)-1,10)+1,INT((((7-1)*$N$58+6)-1)/10)+1)))),IF(AND(7=$N$59+1,6&lt;=$O$58),IF(($N$58*$N$59+6)&gt;80,"",IF(INDEX($P$60:$W$69,MOD(($N$58*$N$59+6)-1,10)+1,INT((($N$58*$N$59+6)-1)/10)+1)="","",INDEX($P$60:$W$69,MOD(($N$58*$N$59+6)-1,10)+1,INT((($N$58*$N$59+6)-1)/10)+1))),""))),IF($N$60="","",IF(OR(ISTEXT($N$58),ISTEXT($N$59),ISTEXT($N$60)),"",IF(OR(6&gt;$N$58,7&gt;$N$59,((7-1)*$N$58+6)&gt;$N$60),"",IF(INDEX($P$60:$W$69,MOD(((7-1)*$N$58+6)-1,10)+1,INT((((7-1)*$N$58+6)-1)/10)+1)="","",INDEX($P$60:$W$69,MOD(((7-1)*$N$58+6)-1,10)+1,INT((((7-1)*$N$58+6)-1)/10)+1))))))</f>
        <v/>
      </c>
      <c r="J66" s="539">
        <f>IF($D$58="Flat Oval",IF(OR($N$60="",ISTEXT($N$58),ISTEXT($N$59)),"",IF(7&lt;=$N$59,IF(7&gt;$N$58,"",IF(((7-1)*$N$58+7)&gt;80,"",IF(INDEX($P$60:$W$69,MOD(((7-1)*$N$58+7)-1,10)+1,INT((((7-1)*$N$58+7)-1)/10)+1)="","",INDEX($P$60:$W$69,MOD(((7-1)*$N$58+7)-1,10)+1,INT((((7-1)*$N$58+7)-1)/10)+1)))),IF(AND(7=$N$59+1,7&lt;=$O$58),IF(($N$58*$N$59+7)&gt;80,"",IF(INDEX($P$60:$W$69,MOD(($N$58*$N$59+7)-1,10)+1,INT((($N$58*$N$59+7)-1)/10)+1)="","",INDEX($P$60:$W$69,MOD(($N$58*$N$59+7)-1,10)+1,INT((($N$58*$N$59+7)-1)/10)+1))),""))),IF($N$60="","",IF(OR(ISTEXT($N$58),ISTEXT($N$59),ISTEXT($N$60)),"",IF(OR(7&gt;$N$58,7&gt;$N$59,((7-1)*$N$58+7)&gt;$N$60),"",IF(INDEX($P$60:$W$69,MOD(((7-1)*$N$58+7)-1,10)+1,INT((((7-1)*$N$58+7)-1)/10)+1)="","",INDEX($P$60:$W$69,MOD(((7-1)*$N$58+7)-1,10)+1,INT((((7-1)*$N$58+7)-1)/10)+1))))))</f>
        <v/>
      </c>
      <c r="K66" s="539">
        <f>IF($D$58="Flat Oval",IF(OR($N$60="",ISTEXT($N$58),ISTEXT($N$59)),"",IF(7&lt;=$N$59,IF(8&gt;$N$58,"",IF(((7-1)*$N$58+8)&gt;80,"",IF(INDEX($P$60:$W$69,MOD(((7-1)*$N$58+8)-1,10)+1,INT((((7-1)*$N$58+8)-1)/10)+1)="","",INDEX($P$60:$W$69,MOD(((7-1)*$N$58+8)-1,10)+1,INT((((7-1)*$N$58+8)-1)/10)+1)))),IF(AND(7=$N$59+1,8&lt;=$O$58),IF(($N$58*$N$59+8)&gt;80,"",IF(INDEX($P$60:$W$69,MOD(($N$58*$N$59+8)-1,10)+1,INT((($N$58*$N$59+8)-1)/10)+1)="","",INDEX($P$60:$W$69,MOD(($N$58*$N$59+8)-1,10)+1,INT((($N$58*$N$59+8)-1)/10)+1))),""))),IF($N$60="","",IF(OR(ISTEXT($N$58),ISTEXT($N$59),ISTEXT($N$60)),"",IF(OR(8&gt;$N$58,7&gt;$N$59,((7-1)*$N$58+8)&gt;$N$60),"",IF(INDEX($P$60:$W$69,MOD(((7-1)*$N$58+8)-1,10)+1,INT((((7-1)*$N$58+8)-1)/10)+1)="","",INDEX($P$60:$W$69,MOD(((7-1)*$N$58+8)-1,10)+1,INT((((7-1)*$N$58+8)-1)/10)+1))))))</f>
        <v/>
      </c>
      <c r="L66" s="539">
        <f>IF($D$58="Flat Oval",IF(OR($N$60="",ISTEXT($N$58),ISTEXT($N$59)),"",IF(7&lt;=$N$59,IF(9&gt;$N$58,"",IF(((7-1)*$N$58+9)&gt;80,"",IF(INDEX($P$60:$W$69,MOD(((7-1)*$N$58+9)-1,10)+1,INT((((7-1)*$N$58+9)-1)/10)+1)="","",INDEX($P$60:$W$69,MOD(((7-1)*$N$58+9)-1,10)+1,INT((((7-1)*$N$58+9)-1)/10)+1)))),IF(AND(7=$N$59+1,9&lt;=$O$58),IF(($N$58*$N$59+9)&gt;80,"",IF(INDEX($P$60:$W$69,MOD(($N$58*$N$59+9)-1,10)+1,INT((($N$58*$N$59+9)-1)/10)+1)="","",INDEX($P$60:$W$69,MOD(($N$58*$N$59+9)-1,10)+1,INT((($N$58*$N$59+9)-1)/10)+1))),""))),IF($N$60="","",IF(OR(ISTEXT($N$58),ISTEXT($N$59),ISTEXT($N$60)),"",IF(OR(9&gt;$N$58,7&gt;$N$59,((7-1)*$N$58+9)&gt;$N$60),"",IF(INDEX($P$60:$W$69,MOD(((7-1)*$N$58+9)-1,10)+1,INT((((7-1)*$N$58+9)-1)/10)+1)="","",INDEX($P$60:$W$69,MOD(((7-1)*$N$58+9)-1,10)+1,INT((((7-1)*$N$58+9)-1)/10)+1))))))</f>
        <v/>
      </c>
      <c r="M66" s="539">
        <f>IF($D$58="Flat Oval",IF(OR($N$60="",ISTEXT($N$58),ISTEXT($N$59)),"",IF(7&lt;=$N$59,IF(10&gt;$N$58,"",IF(((7-1)*$N$58+10)&gt;80,"",IF(INDEX($P$60:$W$69,MOD(((7-1)*$N$58+10)-1,10)+1,INT((((7-1)*$N$58+10)-1)/10)+1)="","",INDEX($P$60:$W$69,MOD(((7-1)*$N$58+10)-1,10)+1,INT((((7-1)*$N$58+10)-1)/10)+1)))),IF(AND(7=$N$59+1,10&lt;=$O$58),IF(($N$58*$N$59+10)&gt;80,"",IF(INDEX($P$60:$W$69,MOD(($N$58*$N$59+10)-1,10)+1,INT((($N$58*$N$59+10)-1)/10)+1)="","",INDEX($P$60:$W$69,MOD(($N$58*$N$59+10)-1,10)+1,INT((($N$58*$N$59+10)-1)/10)+1))),""))),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IF($D$58="Flat Oval",IF(OR($N$59="",ISTEXT($N$59)),"",IF(8&lt;=$N$59,ROUND((8-0.5)*$I$58/$N$59,1),IF(8=$N$59+1,"Ends",""))),IF(OR($D$58="",$G$58=""),"",IF($D$58="Round",IF(8=1,"Axis 1 (0°)",IF(8=2,"Axis 2 (90°)","")),IF(ISTEXT($N$59),"",IF(8&gt;$N$59,"",IF(ISTEXT($I$58),"",ROUND((8-0.5)*$I$58/$N$59,1)))))))</f>
        <v/>
      </c>
      <c r="C67" s="538" t="n"/>
      <c r="D67" s="539">
        <f>IF($D$58="Flat Oval",IF(OR($N$60="",ISTEXT($N$58),ISTEXT($N$59)),"",IF(8&lt;=$N$59,IF(1&gt;$N$58,"",IF(((8-1)*$N$58+1)&gt;80,"",IF(INDEX($P$60:$W$69,MOD(((8-1)*$N$58+1)-1,10)+1,INT((((8-1)*$N$58+1)-1)/10)+1)="","",INDEX($P$60:$W$69,MOD(((8-1)*$N$58+1)-1,10)+1,INT((((8-1)*$N$58+1)-1)/10)+1)))),IF(AND(8=$N$59+1,1&lt;=$O$58),IF(($N$58*$N$59+1)&gt;80,"",IF(INDEX($P$60:$W$69,MOD(($N$58*$N$59+1)-1,10)+1,INT((($N$58*$N$59+1)-1)/10)+1)="","",INDEX($P$60:$W$69,MOD(($N$58*$N$59+1)-1,10)+1,INT((($N$58*$N$59+1)-1)/10)+1))),""))),IF($N$60="","",IF(OR(ISTEXT($N$58),ISTEXT($N$59),ISTEXT($N$60)),"",IF(OR(1&gt;$N$58,8&gt;$N$59,((8-1)*$N$58+1)&gt;$N$60),"",IF(INDEX($P$60:$W$69,MOD(((8-1)*$N$58+1)-1,10)+1,INT((((8-1)*$N$58+1)-1)/10)+1)="","",INDEX($P$60:$W$69,MOD(((8-1)*$N$58+1)-1,10)+1,INT((((8-1)*$N$58+1)-1)/10)+1))))))</f>
        <v/>
      </c>
      <c r="E67" s="539">
        <f>IF($D$58="Flat Oval",IF(OR($N$60="",ISTEXT($N$58),ISTEXT($N$59)),"",IF(8&lt;=$N$59,IF(2&gt;$N$58,"",IF(((8-1)*$N$58+2)&gt;80,"",IF(INDEX($P$60:$W$69,MOD(((8-1)*$N$58+2)-1,10)+1,INT((((8-1)*$N$58+2)-1)/10)+1)="","",INDEX($P$60:$W$69,MOD(((8-1)*$N$58+2)-1,10)+1,INT((((8-1)*$N$58+2)-1)/10)+1)))),IF(AND(8=$N$59+1,2&lt;=$O$58),IF(($N$58*$N$59+2)&gt;80,"",IF(INDEX($P$60:$W$69,MOD(($N$58*$N$59+2)-1,10)+1,INT((($N$58*$N$59+2)-1)/10)+1)="","",INDEX($P$60:$W$69,MOD(($N$58*$N$59+2)-1,10)+1,INT((($N$58*$N$59+2)-1)/10)+1))),""))),IF($N$60="","",IF(OR(ISTEXT($N$58),ISTEXT($N$59),ISTEXT($N$60)),"",IF(OR(2&gt;$N$58,8&gt;$N$59,((8-1)*$N$58+2)&gt;$N$60),"",IF(INDEX($P$60:$W$69,MOD(((8-1)*$N$58+2)-1,10)+1,INT((((8-1)*$N$58+2)-1)/10)+1)="","",INDEX($P$60:$W$69,MOD(((8-1)*$N$58+2)-1,10)+1,INT((((8-1)*$N$58+2)-1)/10)+1))))))</f>
        <v/>
      </c>
      <c r="F67" s="539">
        <f>IF($D$58="Flat Oval",IF(OR($N$60="",ISTEXT($N$58),ISTEXT($N$59)),"",IF(8&lt;=$N$59,IF(3&gt;$N$58,"",IF(((8-1)*$N$58+3)&gt;80,"",IF(INDEX($P$60:$W$69,MOD(((8-1)*$N$58+3)-1,10)+1,INT((((8-1)*$N$58+3)-1)/10)+1)="","",INDEX($P$60:$W$69,MOD(((8-1)*$N$58+3)-1,10)+1,INT((((8-1)*$N$58+3)-1)/10)+1)))),IF(AND(8=$N$59+1,3&lt;=$O$58),IF(($N$58*$N$59+3)&gt;80,"",IF(INDEX($P$60:$W$69,MOD(($N$58*$N$59+3)-1,10)+1,INT((($N$58*$N$59+3)-1)/10)+1)="","",INDEX($P$60:$W$69,MOD(($N$58*$N$59+3)-1,10)+1,INT((($N$58*$N$59+3)-1)/10)+1))),""))),IF($N$60="","",IF(OR(ISTEXT($N$58),ISTEXT($N$59),ISTEXT($N$60)),"",IF(OR(3&gt;$N$58,8&gt;$N$59,((8-1)*$N$58+3)&gt;$N$60),"",IF(INDEX($P$60:$W$69,MOD(((8-1)*$N$58+3)-1,10)+1,INT((((8-1)*$N$58+3)-1)/10)+1)="","",INDEX($P$60:$W$69,MOD(((8-1)*$N$58+3)-1,10)+1,INT((((8-1)*$N$58+3)-1)/10)+1))))))</f>
        <v/>
      </c>
      <c r="G67" s="539">
        <f>IF($D$58="Flat Oval",IF(OR($N$60="",ISTEXT($N$58),ISTEXT($N$59)),"",IF(8&lt;=$N$59,IF(4&gt;$N$58,"",IF(((8-1)*$N$58+4)&gt;80,"",IF(INDEX($P$60:$W$69,MOD(((8-1)*$N$58+4)-1,10)+1,INT((((8-1)*$N$58+4)-1)/10)+1)="","",INDEX($P$60:$W$69,MOD(((8-1)*$N$58+4)-1,10)+1,INT((((8-1)*$N$58+4)-1)/10)+1)))),IF(AND(8=$N$59+1,4&lt;=$O$58),IF(($N$58*$N$59+4)&gt;80,"",IF(INDEX($P$60:$W$69,MOD(($N$58*$N$59+4)-1,10)+1,INT((($N$58*$N$59+4)-1)/10)+1)="","",INDEX($P$60:$W$69,MOD(($N$58*$N$59+4)-1,10)+1,INT((($N$58*$N$59+4)-1)/10)+1))),""))),IF($N$60="","",IF(OR(ISTEXT($N$58),ISTEXT($N$59),ISTEXT($N$60)),"",IF(OR(4&gt;$N$58,8&gt;$N$59,((8-1)*$N$58+4)&gt;$N$60),"",IF(INDEX($P$60:$W$69,MOD(((8-1)*$N$58+4)-1,10)+1,INT((((8-1)*$N$58+4)-1)/10)+1)="","",INDEX($P$60:$W$69,MOD(((8-1)*$N$58+4)-1,10)+1,INT((((8-1)*$N$58+4)-1)/10)+1))))))</f>
        <v/>
      </c>
      <c r="H67" s="539">
        <f>IF($D$58="Flat Oval",IF(OR($N$60="",ISTEXT($N$58),ISTEXT($N$59)),"",IF(8&lt;=$N$59,IF(5&gt;$N$58,"",IF(((8-1)*$N$58+5)&gt;80,"",IF(INDEX($P$60:$W$69,MOD(((8-1)*$N$58+5)-1,10)+1,INT((((8-1)*$N$58+5)-1)/10)+1)="","",INDEX($P$60:$W$69,MOD(((8-1)*$N$58+5)-1,10)+1,INT((((8-1)*$N$58+5)-1)/10)+1)))),IF(AND(8=$N$59+1,5&lt;=$O$58),IF(($N$58*$N$59+5)&gt;80,"",IF(INDEX($P$60:$W$69,MOD(($N$58*$N$59+5)-1,10)+1,INT((($N$58*$N$59+5)-1)/10)+1)="","",INDEX($P$60:$W$69,MOD(($N$58*$N$59+5)-1,10)+1,INT((($N$58*$N$59+5)-1)/10)+1))),""))),IF($N$60="","",IF(OR(ISTEXT($N$58),ISTEXT($N$59),ISTEXT($N$60)),"",IF(OR(5&gt;$N$58,8&gt;$N$59,((8-1)*$N$58+5)&gt;$N$60),"",IF(INDEX($P$60:$W$69,MOD(((8-1)*$N$58+5)-1,10)+1,INT((((8-1)*$N$58+5)-1)/10)+1)="","",INDEX($P$60:$W$69,MOD(((8-1)*$N$58+5)-1,10)+1,INT((((8-1)*$N$58+5)-1)/10)+1))))))</f>
        <v/>
      </c>
      <c r="I67" s="539">
        <f>IF($D$58="Flat Oval",IF(OR($N$60="",ISTEXT($N$58),ISTEXT($N$59)),"",IF(8&lt;=$N$59,IF(6&gt;$N$58,"",IF(((8-1)*$N$58+6)&gt;80,"",IF(INDEX($P$60:$W$69,MOD(((8-1)*$N$58+6)-1,10)+1,INT((((8-1)*$N$58+6)-1)/10)+1)="","",INDEX($P$60:$W$69,MOD(((8-1)*$N$58+6)-1,10)+1,INT((((8-1)*$N$58+6)-1)/10)+1)))),IF(AND(8=$N$59+1,6&lt;=$O$58),IF(($N$58*$N$59+6)&gt;80,"",IF(INDEX($P$60:$W$69,MOD(($N$58*$N$59+6)-1,10)+1,INT((($N$58*$N$59+6)-1)/10)+1)="","",INDEX($P$60:$W$69,MOD(($N$58*$N$59+6)-1,10)+1,INT((($N$58*$N$59+6)-1)/10)+1))),""))),IF($N$60="","",IF(OR(ISTEXT($N$58),ISTEXT($N$59),ISTEXT($N$60)),"",IF(OR(6&gt;$N$58,8&gt;$N$59,((8-1)*$N$58+6)&gt;$N$60),"",IF(INDEX($P$60:$W$69,MOD(((8-1)*$N$58+6)-1,10)+1,INT((((8-1)*$N$58+6)-1)/10)+1)="","",INDEX($P$60:$W$69,MOD(((8-1)*$N$58+6)-1,10)+1,INT((((8-1)*$N$58+6)-1)/10)+1))))))</f>
        <v/>
      </c>
      <c r="J67" s="539">
        <f>IF($D$58="Flat Oval",IF(OR($N$60="",ISTEXT($N$58),ISTEXT($N$59)),"",IF(8&lt;=$N$59,IF(7&gt;$N$58,"",IF(((8-1)*$N$58+7)&gt;80,"",IF(INDEX($P$60:$W$69,MOD(((8-1)*$N$58+7)-1,10)+1,INT((((8-1)*$N$58+7)-1)/10)+1)="","",INDEX($P$60:$W$69,MOD(((8-1)*$N$58+7)-1,10)+1,INT((((8-1)*$N$58+7)-1)/10)+1)))),IF(AND(8=$N$59+1,7&lt;=$O$58),IF(($N$58*$N$59+7)&gt;80,"",IF(INDEX($P$60:$W$69,MOD(($N$58*$N$59+7)-1,10)+1,INT((($N$58*$N$59+7)-1)/10)+1)="","",INDEX($P$60:$W$69,MOD(($N$58*$N$59+7)-1,10)+1,INT((($N$58*$N$59+7)-1)/10)+1))),""))),IF($N$60="","",IF(OR(ISTEXT($N$58),ISTEXT($N$59),ISTEXT($N$60)),"",IF(OR(7&gt;$N$58,8&gt;$N$59,((8-1)*$N$58+7)&gt;$N$60),"",IF(INDEX($P$60:$W$69,MOD(((8-1)*$N$58+7)-1,10)+1,INT((((8-1)*$N$58+7)-1)/10)+1)="","",INDEX($P$60:$W$69,MOD(((8-1)*$N$58+7)-1,10)+1,INT((((8-1)*$N$58+7)-1)/10)+1))))))</f>
        <v/>
      </c>
      <c r="K67" s="539">
        <f>IF($D$58="Flat Oval",IF(OR($N$60="",ISTEXT($N$58),ISTEXT($N$59)),"",IF(8&lt;=$N$59,IF(8&gt;$N$58,"",IF(((8-1)*$N$58+8)&gt;80,"",IF(INDEX($P$60:$W$69,MOD(((8-1)*$N$58+8)-1,10)+1,INT((((8-1)*$N$58+8)-1)/10)+1)="","",INDEX($P$60:$W$69,MOD(((8-1)*$N$58+8)-1,10)+1,INT((((8-1)*$N$58+8)-1)/10)+1)))),IF(AND(8=$N$59+1,8&lt;=$O$58),IF(($N$58*$N$59+8)&gt;80,"",IF(INDEX($P$60:$W$69,MOD(($N$58*$N$59+8)-1,10)+1,INT((($N$58*$N$59+8)-1)/10)+1)="","",INDEX($P$60:$W$69,MOD(($N$58*$N$59+8)-1,10)+1,INT((($N$58*$N$59+8)-1)/10)+1))),""))),IF($N$60="","",IF(OR(ISTEXT($N$58),ISTEXT($N$59),ISTEXT($N$60)),"",IF(OR(8&gt;$N$58,8&gt;$N$59,((8-1)*$N$58+8)&gt;$N$60),"",IF(INDEX($P$60:$W$69,MOD(((8-1)*$N$58+8)-1,10)+1,INT((((8-1)*$N$58+8)-1)/10)+1)="","",INDEX($P$60:$W$69,MOD(((8-1)*$N$58+8)-1,10)+1,INT((((8-1)*$N$58+8)-1)/10)+1))))))</f>
        <v/>
      </c>
      <c r="L67" s="539">
        <f>IF($D$58="Flat Oval",IF(OR($N$60="",ISTEXT($N$58),ISTEXT($N$59)),"",IF(8&lt;=$N$59,IF(9&gt;$N$58,"",IF(((8-1)*$N$58+9)&gt;80,"",IF(INDEX($P$60:$W$69,MOD(((8-1)*$N$58+9)-1,10)+1,INT((((8-1)*$N$58+9)-1)/10)+1)="","",INDEX($P$60:$W$69,MOD(((8-1)*$N$58+9)-1,10)+1,INT((((8-1)*$N$58+9)-1)/10)+1)))),IF(AND(8=$N$59+1,9&lt;=$O$58),IF(($N$58*$N$59+9)&gt;80,"",IF(INDEX($P$60:$W$69,MOD(($N$58*$N$59+9)-1,10)+1,INT((($N$58*$N$59+9)-1)/10)+1)="","",INDEX($P$60:$W$69,MOD(($N$58*$N$59+9)-1,10)+1,INT((($N$58*$N$59+9)-1)/10)+1))),""))),IF($N$60="","",IF(OR(ISTEXT($N$58),ISTEXT($N$59),ISTEXT($N$60)),"",IF(OR(9&gt;$N$58,8&gt;$N$59,((8-1)*$N$58+9)&gt;$N$60),"",IF(INDEX($P$60:$W$69,MOD(((8-1)*$N$58+9)-1,10)+1,INT((((8-1)*$N$58+9)-1)/10)+1)="","",INDEX($P$60:$W$69,MOD(((8-1)*$N$58+9)-1,10)+1,INT((((8-1)*$N$58+9)-1)/10)+1))))))</f>
        <v/>
      </c>
      <c r="M67" s="539">
        <f>IF($D$58="Flat Oval",IF(OR($N$60="",ISTEXT($N$58),ISTEXT($N$59)),"",IF(8&lt;=$N$59,IF(10&gt;$N$58,"",IF(((8-1)*$N$58+10)&gt;80,"",IF(INDEX($P$60:$W$69,MOD(((8-1)*$N$58+10)-1,10)+1,INT((((8-1)*$N$58+10)-1)/10)+1)="","",INDEX($P$60:$W$69,MOD(((8-1)*$N$58+10)-1,10)+1,INT((((8-1)*$N$58+10)-1)/10)+1)))),IF(AND(8=$N$59+1,10&lt;=$O$58),IF(($N$58*$N$59+10)&gt;80,"",IF(INDEX($P$60:$W$69,MOD(($N$58*$N$59+10)-1,10)+1,INT((($N$58*$N$59+10)-1)/10)+1)="","",INDEX($P$60:$W$69,MOD(($N$58*$N$59+10)-1,10)+1,INT((($N$58*$N$59+10)-1)/10)+1))),""))),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IF($D$73="Flat Oval",IF(OR($G$73="",$I$73=""),"",$G$73&amp;""" x "&amp;$I$73&amp;""" oval"),IF($G$73="","",IF($D$73="Round",$G$73&amp;""" dia",$G$73&amp;""" x "&amp;$I$73&amp;"""")))</f>
        <v/>
      </c>
      <c r="G71" s="173" t="n"/>
      <c r="H71" s="525">
        <f>IF($D$73="Flat Oval",IF(OR($G$73="",$I$73=""),"",IF(OR(ISTEXT($G$73),ISTEXT($I$73)),"",ROUND(((($G$73-2*N($K$73))-($I$73-2*N($K$73)))*($I$73-2*N($K$73))+PI()*(($I$73-2*N($K$73))/2)^2)/144,3))),IF(OR($D$73="",$G$73=""),"",IF($D$73="Round",IF(ISTEXT($G$73),"",ROUND(PI()*(($G$73-2*N($K$73))/2)^2/144,3)),IF($I$73="","",IF(OR(ISTEXT($G$73),ISTEXT($I$73)),"",ROUND(($G$73-2*N($K$73))*($I$73-2*N($K$73))/144,3))))))</f>
        <v/>
      </c>
      <c r="I71" s="189" t="n"/>
      <c r="J71" s="189" t="n"/>
      <c r="K71" s="189">
        <f>IF(N(J71)*N(H71)=0,"",ROUND(N(J71)*N(H71),0))</f>
        <v/>
      </c>
      <c r="L71" s="189">
        <f>IF($D$73="Flat Oval",IF(OR($O$74="",$O$75="",N($O$76)+N($O$77)=0),"",ROUND(($O$74*$O$76+$O$75*$O$77)/($O$76+$O$77),0)),IF(COUNT(D75:M82)=0,"",ROUND(AVERAGE(D75:M82),0)))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IF($D$73="Flat Oval",IF($N$75="","",$N$73&amp;"x"&amp;$N$74&amp;"+"&amp;$O$73&amp;" ends"),IF($N$73="","",IF($D$73="Round",$N$73&amp;" x 2 axes",IF($N$74="","",$N$73&amp;" x "&amp;$N$74))))</f>
        <v/>
      </c>
      <c r="N73" s="534">
        <f>IF($D$73="Flat Oval",IF(OR($G$73="",$I$73=""),"",IF(OR(ISTEXT($G$73),ISTEXT($I$73)),"",IF($G$73-$I$73&lt;12,2,MIN(10,MAX(3,ROUNDUP(($G$73-$I$73)/6,0)))))),IF(OR($D$73="",$G$73=""),"",IF($D$73="Round",IF(ISTEXT($G$73),"",IF($G$73&lt;=9,6,IF($G$73&lt;=12,8,10))),IF(ISTEXT($G$73),"",IF($G$73&lt;12,2,MIN(10,MAX(3,ROUNDUP($G$73/6,0))))))))</f>
        <v/>
      </c>
      <c r="O73">
        <f>IF(AND($D$73="Flat Oval",NOT(OR($G$73="",$I$73="")),NOT(OR(ISTEXT($G$73),ISTEXT($I$73)))),IF($I$73&lt;=9,6,IF($I$73&lt;=12,8,10)),"")</f>
        <v/>
      </c>
      <c r="P73" s="473" t="inlineStr">
        <is>
          <t>Quick entry – type readings in order (row by row of the grid), down this column then the next:</t>
        </is>
      </c>
    </row>
    <row r="74" ht="13.35" customHeight="1" s="162">
      <c r="B74" s="535" t="inlineStr">
        <is>
          <t>Depth↓ Pos→ (in)</t>
        </is>
      </c>
      <c r="C74" s="414" t="n"/>
      <c r="D74" s="535">
        <f>IF($D$73="Flat Oval",IF(OR($N$73="",ISTEXT($N$73),1&gt;$N$73),"",ROUND((1-0.5)*($G$73-$I$73)/$N$73,1)),IF(ISTEXT($N$73),"",IF(OR($D$73="",$G$73="",1&gt;$N$73),"",IF($D$73="Round",IF(ISTEXT($G$73),"",ROUND(IF(1&lt;=$N$73/2,$G$73/2*(1-SQRT(($N$73-2*1+1)/$N$73)),$G$73-$G$73/2*(1-SQRT(($N$73-2*($N$73-1+1)+1)/$N$73))),1)),IF(ISTEXT($G$73),"",ROUND((1-0.5)*$G$73/$N$73,1))))))</f>
        <v/>
      </c>
      <c r="E74" s="535">
        <f>IF($D$73="Flat Oval",IF(OR($N$73="",ISTEXT($N$73),2&gt;$N$73),"",ROUND((2-0.5)*($G$73-$I$73)/$N$73,1)),IF(ISTEXT($N$73),"",IF(OR($D$73="",$G$73="",2&gt;$N$73),"",IF($D$73="Round",IF(ISTEXT($G$73),"",ROUND(IF(2&lt;=$N$73/2,$G$73/2*(1-SQRT(($N$73-2*2+1)/$N$73)),$G$73-$G$73/2*(1-SQRT(($N$73-2*($N$73-2+1)+1)/$N$73))),1)),IF(ISTEXT($G$73),"",ROUND((2-0.5)*$G$73/$N$73,1))))))</f>
        <v/>
      </c>
      <c r="F74" s="535">
        <f>IF($D$73="Flat Oval",IF(OR($N$73="",ISTEXT($N$73),3&gt;$N$73),"",ROUND((3-0.5)*($G$73-$I$73)/$N$73,1)),IF(ISTEXT($N$73),"",IF(OR($D$73="",$G$73="",3&gt;$N$73),"",IF($D$73="Round",IF(ISTEXT($G$73),"",ROUND(IF(3&lt;=$N$73/2,$G$73/2*(1-SQRT(($N$73-2*3+1)/$N$73)),$G$73-$G$73/2*(1-SQRT(($N$73-2*($N$73-3+1)+1)/$N$73))),1)),IF(ISTEXT($G$73),"",ROUND((3-0.5)*$G$73/$N$73,1))))))</f>
        <v/>
      </c>
      <c r="G74" s="535">
        <f>IF($D$73="Flat Oval",IF(OR($N$73="",ISTEXT($N$73),4&gt;$N$73),"",ROUND((4-0.5)*($G$73-$I$73)/$N$73,1)),IF(ISTEXT($N$73),"",IF(OR($D$73="",$G$73="",4&gt;$N$73),"",IF($D$73="Round",IF(ISTEXT($G$73),"",ROUND(IF(4&lt;=$N$73/2,$G$73/2*(1-SQRT(($N$73-2*4+1)/$N$73)),$G$73-$G$73/2*(1-SQRT(($N$73-2*($N$73-4+1)+1)/$N$73))),1)),IF(ISTEXT($G$73),"",ROUND((4-0.5)*$G$73/$N$73,1))))))</f>
        <v/>
      </c>
      <c r="H74" s="535">
        <f>IF($D$73="Flat Oval",IF(OR($N$73="",ISTEXT($N$73),5&gt;$N$73),"",ROUND((5-0.5)*($G$73-$I$73)/$N$73,1)),IF(ISTEXT($N$73),"",IF(OR($D$73="",$G$73="",5&gt;$N$73),"",IF($D$73="Round",IF(ISTEXT($G$73),"",ROUND(IF(5&lt;=$N$73/2,$G$73/2*(1-SQRT(($N$73-2*5+1)/$N$73)),$G$73-$G$73/2*(1-SQRT(($N$73-2*($N$73-5+1)+1)/$N$73))),1)),IF(ISTEXT($G$73),"",ROUND((5-0.5)*$G$73/$N$73,1))))))</f>
        <v/>
      </c>
      <c r="I74" s="535">
        <f>IF($D$73="Flat Oval",IF(OR($N$73="",ISTEXT($N$73),6&gt;$N$73),"",ROUND((6-0.5)*($G$73-$I$73)/$N$73,1)),IF(ISTEXT($N$73),"",IF(OR($D$73="",$G$73="",6&gt;$N$73),"",IF($D$73="Round",IF(ISTEXT($G$73),"",ROUND(IF(6&lt;=$N$73/2,$G$73/2*(1-SQRT(($N$73-2*6+1)/$N$73)),$G$73-$G$73/2*(1-SQRT(($N$73-2*($N$73-6+1)+1)/$N$73))),1)),IF(ISTEXT($G$73),"",ROUND((6-0.5)*$G$73/$N$73,1))))))</f>
        <v/>
      </c>
      <c r="J74" s="535">
        <f>IF($D$73="Flat Oval",IF(OR($N$73="",ISTEXT($N$73),7&gt;$N$73),"",ROUND((7-0.5)*($G$73-$I$73)/$N$73,1)),IF(ISTEXT($N$73),"",IF(OR($D$73="",$G$73="",7&gt;$N$73),"",IF($D$73="Round",IF(ISTEXT($G$73),"",ROUND(IF(7&lt;=$N$73/2,$G$73/2*(1-SQRT(($N$73-2*7+1)/$N$73)),$G$73-$G$73/2*(1-SQRT(($N$73-2*($N$73-7+1)+1)/$N$73))),1)),IF(ISTEXT($G$73),"",ROUND((7-0.5)*$G$73/$N$73,1))))))</f>
        <v/>
      </c>
      <c r="K74" s="535">
        <f>IF($D$73="Flat Oval",IF(OR($N$73="",ISTEXT($N$73),8&gt;$N$73),"",ROUND((8-0.5)*($G$73-$I$73)/$N$73,1)),IF(ISTEXT($N$73),"",IF(OR($D$73="",$G$73="",8&gt;$N$73),"",IF($D$73="Round",IF(ISTEXT($G$73),"",ROUND(IF(8&lt;=$N$73/2,$G$73/2*(1-SQRT(($N$73-2*8+1)/$N$73)),$G$73-$G$73/2*(1-SQRT(($N$73-2*($N$73-8+1)+1)/$N$73))),1)),IF(ISTEXT($G$73),"",ROUND((8-0.5)*$G$73/$N$73,1))))))</f>
        <v/>
      </c>
      <c r="L74" s="535">
        <f>IF($D$73="Flat Oval",IF(OR($N$73="",ISTEXT($N$73),9&gt;$N$73),"",ROUND((9-0.5)*($G$73-$I$73)/$N$73,1)),IF(ISTEXT($N$73),"",IF(OR($D$73="",$G$73="",9&gt;$N$73),"",IF($D$73="Round",IF(ISTEXT($G$73),"",ROUND(IF(9&lt;=$N$73/2,$G$73/2*(1-SQRT(($N$73-2*9+1)/$N$73)),$G$73-$G$73/2*(1-SQRT(($N$73-2*($N$73-9+1)+1)/$N$73))),1)),IF(ISTEXT($G$73),"",ROUND((9-0.5)*$G$73/$N$73,1))))))</f>
        <v/>
      </c>
      <c r="M74" s="535">
        <f>IF($D$73="Flat Oval",IF(OR($N$73="",ISTEXT($N$73),10&gt;$N$73),"",ROUND((10-0.5)*($G$73-$I$73)/$N$73,1)),IF(ISTEXT($N$73),"",IF(OR($D$73="",$G$73="",10&gt;$N$73),"",IF($D$73="Round",IF(ISTEXT($G$73),"",ROUND(IF(10&lt;=$N$73/2,$G$73/2*(1-SQRT(($N$73-2*10+1)/$N$73)),$G$73-$G$73/2*(1-SQRT(($N$73-2*($N$73-10+1)+1)/$N$73))),1)),IF(ISTEXT($G$73),"",ROUND((10-0.5)*$G$73/$N$73,1))))))</f>
        <v/>
      </c>
      <c r="N74" s="534">
        <f>IF($D$73="Flat Oval",IF(OR($G$73="",$I$73=""),"",IF(OR(ISTEXT($G$73),ISTEXT($I$73)),"",IF($I$73&lt;12,2,MIN(7,MAX(3,ROUNDUP($I$73/6,0)))))),IF(OR($D$73="",$G$73=""),"",IF($D$73="Round",2,IF($I$73="","",IF(ISTEXT($I$73),"",IF($I$73&lt;12,2,MIN(8,MAX(3,ROUNDUP($I$73/6,0)))))))))</f>
        <v/>
      </c>
      <c r="O74">
        <f>IF(OR(NOT($D$73="Flat Oval"),N($N$75)=0),"",IF(COUNT(D75:INDEX(M75:M82,$N$74))=0,"",AVERAGE(D75:INDEX(M75:M82,$N$74))))</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IF($D$73="Flat Oval",IF(OR($N$74="",ISTEXT($N$74)),"",IF(1&lt;=$N$74,ROUND((1-0.5)*$I$73/$N$74,1),IF(1=$N$74+1,"Ends",""))),IF(OR($D$73="",$G$73=""),"",IF($D$73="Round",IF(1=1,"Axis 1 (0°)",IF(1=2,"Axis 2 (90°)","")),IF(ISTEXT($N$74),"",IF(1&gt;$N$74,"",IF(ISTEXT($I$73),"",ROUND((1-0.5)*$I$73/$N$74,1)))))))</f>
        <v/>
      </c>
      <c r="C75" s="538" t="n"/>
      <c r="D75" s="539">
        <f>IF($D$73="Flat Oval",IF(OR($N$75="",ISTEXT($N$73),ISTEXT($N$74)),"",IF(1&lt;=$N$74,IF(1&gt;$N$73,"",IF(((1-1)*$N$73+1)&gt;80,"",IF(INDEX($P$75:$W$84,MOD(((1-1)*$N$73+1)-1,10)+1,INT((((1-1)*$N$73+1)-1)/10)+1)="","",INDEX($P$75:$W$84,MOD(((1-1)*$N$73+1)-1,10)+1,INT((((1-1)*$N$73+1)-1)/10)+1)))),IF(AND(1=$N$74+1,1&lt;=$O$73),IF(($N$73*$N$74+1)&gt;80,"",IF(INDEX($P$75:$W$84,MOD(($N$73*$N$74+1)-1,10)+1,INT((($N$73*$N$74+1)-1)/10)+1)="","",INDEX($P$75:$W$84,MOD(($N$73*$N$74+1)-1,10)+1,INT((($N$73*$N$74+1)-1)/10)+1))),""))),IF($N$75="","",IF(OR(ISTEXT($N$73),ISTEXT($N$74),ISTEXT($N$75)),"",IF(OR(1&gt;$N$73,1&gt;$N$74,((1-1)*$N$73+1)&gt;$N$75),"",IF(INDEX($P$75:$W$84,MOD(((1-1)*$N$73+1)-1,10)+1,INT((((1-1)*$N$73+1)-1)/10)+1)="","",INDEX($P$75:$W$84,MOD(((1-1)*$N$73+1)-1,10)+1,INT((((1-1)*$N$73+1)-1)/10)+1))))))</f>
        <v/>
      </c>
      <c r="E75" s="539">
        <f>IF($D$73="Flat Oval",IF(OR($N$75="",ISTEXT($N$73),ISTEXT($N$74)),"",IF(1&lt;=$N$74,IF(2&gt;$N$73,"",IF(((1-1)*$N$73+2)&gt;80,"",IF(INDEX($P$75:$W$84,MOD(((1-1)*$N$73+2)-1,10)+1,INT((((1-1)*$N$73+2)-1)/10)+1)="","",INDEX($P$75:$W$84,MOD(((1-1)*$N$73+2)-1,10)+1,INT((((1-1)*$N$73+2)-1)/10)+1)))),IF(AND(1=$N$74+1,2&lt;=$O$73),IF(($N$73*$N$74+2)&gt;80,"",IF(INDEX($P$75:$W$84,MOD(($N$73*$N$74+2)-1,10)+1,INT((($N$73*$N$74+2)-1)/10)+1)="","",INDEX($P$75:$W$84,MOD(($N$73*$N$74+2)-1,10)+1,INT((($N$73*$N$74+2)-1)/10)+1))),""))),IF($N$75="","",IF(OR(ISTEXT($N$73),ISTEXT($N$74),ISTEXT($N$75)),"",IF(OR(2&gt;$N$73,1&gt;$N$74,((1-1)*$N$73+2)&gt;$N$75),"",IF(INDEX($P$75:$W$84,MOD(((1-1)*$N$73+2)-1,10)+1,INT((((1-1)*$N$73+2)-1)/10)+1)="","",INDEX($P$75:$W$84,MOD(((1-1)*$N$73+2)-1,10)+1,INT((((1-1)*$N$73+2)-1)/10)+1))))))</f>
        <v/>
      </c>
      <c r="F75" s="539">
        <f>IF($D$73="Flat Oval",IF(OR($N$75="",ISTEXT($N$73),ISTEXT($N$74)),"",IF(1&lt;=$N$74,IF(3&gt;$N$73,"",IF(((1-1)*$N$73+3)&gt;80,"",IF(INDEX($P$75:$W$84,MOD(((1-1)*$N$73+3)-1,10)+1,INT((((1-1)*$N$73+3)-1)/10)+1)="","",INDEX($P$75:$W$84,MOD(((1-1)*$N$73+3)-1,10)+1,INT((((1-1)*$N$73+3)-1)/10)+1)))),IF(AND(1=$N$74+1,3&lt;=$O$73),IF(($N$73*$N$74+3)&gt;80,"",IF(INDEX($P$75:$W$84,MOD(($N$73*$N$74+3)-1,10)+1,INT((($N$73*$N$74+3)-1)/10)+1)="","",INDEX($P$75:$W$84,MOD(($N$73*$N$74+3)-1,10)+1,INT((($N$73*$N$74+3)-1)/10)+1))),""))),IF($N$75="","",IF(OR(ISTEXT($N$73),ISTEXT($N$74),ISTEXT($N$75)),"",IF(OR(3&gt;$N$73,1&gt;$N$74,((1-1)*$N$73+3)&gt;$N$75),"",IF(INDEX($P$75:$W$84,MOD(((1-1)*$N$73+3)-1,10)+1,INT((((1-1)*$N$73+3)-1)/10)+1)="","",INDEX($P$75:$W$84,MOD(((1-1)*$N$73+3)-1,10)+1,INT((((1-1)*$N$73+3)-1)/10)+1))))))</f>
        <v/>
      </c>
      <c r="G75" s="539">
        <f>IF($D$73="Flat Oval",IF(OR($N$75="",ISTEXT($N$73),ISTEXT($N$74)),"",IF(1&lt;=$N$74,IF(4&gt;$N$73,"",IF(((1-1)*$N$73+4)&gt;80,"",IF(INDEX($P$75:$W$84,MOD(((1-1)*$N$73+4)-1,10)+1,INT((((1-1)*$N$73+4)-1)/10)+1)="","",INDEX($P$75:$W$84,MOD(((1-1)*$N$73+4)-1,10)+1,INT((((1-1)*$N$73+4)-1)/10)+1)))),IF(AND(1=$N$74+1,4&lt;=$O$73),IF(($N$73*$N$74+4)&gt;80,"",IF(INDEX($P$75:$W$84,MOD(($N$73*$N$74+4)-1,10)+1,INT((($N$73*$N$74+4)-1)/10)+1)="","",INDEX($P$75:$W$84,MOD(($N$73*$N$74+4)-1,10)+1,INT((($N$73*$N$74+4)-1)/10)+1))),""))),IF($N$75="","",IF(OR(ISTEXT($N$73),ISTEXT($N$74),ISTEXT($N$75)),"",IF(OR(4&gt;$N$73,1&gt;$N$74,((1-1)*$N$73+4)&gt;$N$75),"",IF(INDEX($P$75:$W$84,MOD(((1-1)*$N$73+4)-1,10)+1,INT((((1-1)*$N$73+4)-1)/10)+1)="","",INDEX($P$75:$W$84,MOD(((1-1)*$N$73+4)-1,10)+1,INT((((1-1)*$N$73+4)-1)/10)+1))))))</f>
        <v/>
      </c>
      <c r="H75" s="539">
        <f>IF($D$73="Flat Oval",IF(OR($N$75="",ISTEXT($N$73),ISTEXT($N$74)),"",IF(1&lt;=$N$74,IF(5&gt;$N$73,"",IF(((1-1)*$N$73+5)&gt;80,"",IF(INDEX($P$75:$W$84,MOD(((1-1)*$N$73+5)-1,10)+1,INT((((1-1)*$N$73+5)-1)/10)+1)="","",INDEX($P$75:$W$84,MOD(((1-1)*$N$73+5)-1,10)+1,INT((((1-1)*$N$73+5)-1)/10)+1)))),IF(AND(1=$N$74+1,5&lt;=$O$73),IF(($N$73*$N$74+5)&gt;80,"",IF(INDEX($P$75:$W$84,MOD(($N$73*$N$74+5)-1,10)+1,INT((($N$73*$N$74+5)-1)/10)+1)="","",INDEX($P$75:$W$84,MOD(($N$73*$N$74+5)-1,10)+1,INT((($N$73*$N$74+5)-1)/10)+1))),""))),IF($N$75="","",IF(OR(ISTEXT($N$73),ISTEXT($N$74),ISTEXT($N$75)),"",IF(OR(5&gt;$N$73,1&gt;$N$74,((1-1)*$N$73+5)&gt;$N$75),"",IF(INDEX($P$75:$W$84,MOD(((1-1)*$N$73+5)-1,10)+1,INT((((1-1)*$N$73+5)-1)/10)+1)="","",INDEX($P$75:$W$84,MOD(((1-1)*$N$73+5)-1,10)+1,INT((((1-1)*$N$73+5)-1)/10)+1))))))</f>
        <v/>
      </c>
      <c r="I75" s="539">
        <f>IF($D$73="Flat Oval",IF(OR($N$75="",ISTEXT($N$73),ISTEXT($N$74)),"",IF(1&lt;=$N$74,IF(6&gt;$N$73,"",IF(((1-1)*$N$73+6)&gt;80,"",IF(INDEX($P$75:$W$84,MOD(((1-1)*$N$73+6)-1,10)+1,INT((((1-1)*$N$73+6)-1)/10)+1)="","",INDEX($P$75:$W$84,MOD(((1-1)*$N$73+6)-1,10)+1,INT((((1-1)*$N$73+6)-1)/10)+1)))),IF(AND(1=$N$74+1,6&lt;=$O$73),IF(($N$73*$N$74+6)&gt;80,"",IF(INDEX($P$75:$W$84,MOD(($N$73*$N$74+6)-1,10)+1,INT((($N$73*$N$74+6)-1)/10)+1)="","",INDEX($P$75:$W$84,MOD(($N$73*$N$74+6)-1,10)+1,INT((($N$73*$N$74+6)-1)/10)+1))),""))),IF($N$75="","",IF(OR(ISTEXT($N$73),ISTEXT($N$74),ISTEXT($N$75)),"",IF(OR(6&gt;$N$73,1&gt;$N$74,((1-1)*$N$73+6)&gt;$N$75),"",IF(INDEX($P$75:$W$84,MOD(((1-1)*$N$73+6)-1,10)+1,INT((((1-1)*$N$73+6)-1)/10)+1)="","",INDEX($P$75:$W$84,MOD(((1-1)*$N$73+6)-1,10)+1,INT((((1-1)*$N$73+6)-1)/10)+1))))))</f>
        <v/>
      </c>
      <c r="J75" s="539">
        <f>IF($D$73="Flat Oval",IF(OR($N$75="",ISTEXT($N$73),ISTEXT($N$74)),"",IF(1&lt;=$N$74,IF(7&gt;$N$73,"",IF(((1-1)*$N$73+7)&gt;80,"",IF(INDEX($P$75:$W$84,MOD(((1-1)*$N$73+7)-1,10)+1,INT((((1-1)*$N$73+7)-1)/10)+1)="","",INDEX($P$75:$W$84,MOD(((1-1)*$N$73+7)-1,10)+1,INT((((1-1)*$N$73+7)-1)/10)+1)))),IF(AND(1=$N$74+1,7&lt;=$O$73),IF(($N$73*$N$74+7)&gt;80,"",IF(INDEX($P$75:$W$84,MOD(($N$73*$N$74+7)-1,10)+1,INT((($N$73*$N$74+7)-1)/10)+1)="","",INDEX($P$75:$W$84,MOD(($N$73*$N$74+7)-1,10)+1,INT((($N$73*$N$74+7)-1)/10)+1))),""))),IF($N$75="","",IF(OR(ISTEXT($N$73),ISTEXT($N$74),ISTEXT($N$75)),"",IF(OR(7&gt;$N$73,1&gt;$N$74,((1-1)*$N$73+7)&gt;$N$75),"",IF(INDEX($P$75:$W$84,MOD(((1-1)*$N$73+7)-1,10)+1,INT((((1-1)*$N$73+7)-1)/10)+1)="","",INDEX($P$75:$W$84,MOD(((1-1)*$N$73+7)-1,10)+1,INT((((1-1)*$N$73+7)-1)/10)+1))))))</f>
        <v/>
      </c>
      <c r="K75" s="539">
        <f>IF($D$73="Flat Oval",IF(OR($N$75="",ISTEXT($N$73),ISTEXT($N$74)),"",IF(1&lt;=$N$74,IF(8&gt;$N$73,"",IF(((1-1)*$N$73+8)&gt;80,"",IF(INDEX($P$75:$W$84,MOD(((1-1)*$N$73+8)-1,10)+1,INT((((1-1)*$N$73+8)-1)/10)+1)="","",INDEX($P$75:$W$84,MOD(((1-1)*$N$73+8)-1,10)+1,INT((((1-1)*$N$73+8)-1)/10)+1)))),IF(AND(1=$N$74+1,8&lt;=$O$73),IF(($N$73*$N$74+8)&gt;80,"",IF(INDEX($P$75:$W$84,MOD(($N$73*$N$74+8)-1,10)+1,INT((($N$73*$N$74+8)-1)/10)+1)="","",INDEX($P$75:$W$84,MOD(($N$73*$N$74+8)-1,10)+1,INT((($N$73*$N$74+8)-1)/10)+1))),""))),IF($N$75="","",IF(OR(ISTEXT($N$73),ISTEXT($N$74),ISTEXT($N$75)),"",IF(OR(8&gt;$N$73,1&gt;$N$74,((1-1)*$N$73+8)&gt;$N$75),"",IF(INDEX($P$75:$W$84,MOD(((1-1)*$N$73+8)-1,10)+1,INT((((1-1)*$N$73+8)-1)/10)+1)="","",INDEX($P$75:$W$84,MOD(((1-1)*$N$73+8)-1,10)+1,INT((((1-1)*$N$73+8)-1)/10)+1))))))</f>
        <v/>
      </c>
      <c r="L75" s="539">
        <f>IF($D$73="Flat Oval",IF(OR($N$75="",ISTEXT($N$73),ISTEXT($N$74)),"",IF(1&lt;=$N$74,IF(9&gt;$N$73,"",IF(((1-1)*$N$73+9)&gt;80,"",IF(INDEX($P$75:$W$84,MOD(((1-1)*$N$73+9)-1,10)+1,INT((((1-1)*$N$73+9)-1)/10)+1)="","",INDEX($P$75:$W$84,MOD(((1-1)*$N$73+9)-1,10)+1,INT((((1-1)*$N$73+9)-1)/10)+1)))),IF(AND(1=$N$74+1,9&lt;=$O$73),IF(($N$73*$N$74+9)&gt;80,"",IF(INDEX($P$75:$W$84,MOD(($N$73*$N$74+9)-1,10)+1,INT((($N$73*$N$74+9)-1)/10)+1)="","",INDEX($P$75:$W$84,MOD(($N$73*$N$74+9)-1,10)+1,INT((($N$73*$N$74+9)-1)/10)+1))),""))),IF($N$75="","",IF(OR(ISTEXT($N$73),ISTEXT($N$74),ISTEXT($N$75)),"",IF(OR(9&gt;$N$73,1&gt;$N$74,((1-1)*$N$73+9)&gt;$N$75),"",IF(INDEX($P$75:$W$84,MOD(((1-1)*$N$73+9)-1,10)+1,INT((((1-1)*$N$73+9)-1)/10)+1)="","",INDEX($P$75:$W$84,MOD(((1-1)*$N$73+9)-1,10)+1,INT((((1-1)*$N$73+9)-1)/10)+1))))))</f>
        <v/>
      </c>
      <c r="M75" s="539">
        <f>IF($D$73="Flat Oval",IF(OR($N$75="",ISTEXT($N$73),ISTEXT($N$74)),"",IF(1&lt;=$N$74,IF(10&gt;$N$73,"",IF(((1-1)*$N$73+10)&gt;80,"",IF(INDEX($P$75:$W$84,MOD(((1-1)*$N$73+10)-1,10)+1,INT((((1-1)*$N$73+10)-1)/10)+1)="","",INDEX($P$75:$W$84,MOD(((1-1)*$N$73+10)-1,10)+1,INT((((1-1)*$N$73+10)-1)/10)+1)))),IF(AND(1=$N$74+1,10&lt;=$O$73),IF(($N$73*$N$74+10)&gt;80,"",IF(INDEX($P$75:$W$84,MOD(($N$73*$N$74+10)-1,10)+1,INT((($N$73*$N$74+10)-1)/10)+1)="","",INDEX($P$75:$W$84,MOD(($N$73*$N$74+10)-1,10)+1,INT((($N$73*$N$74+10)-1)/10)+1))),""))),IF($N$75="","",IF(OR(ISTEXT($N$73),ISTEXT($N$74),ISTEXT($N$75)),"",IF(OR(10&gt;$N$73,1&gt;$N$74,((1-1)*$N$73+10)&gt;$N$75),"",IF(INDEX($P$75:$W$84,MOD(((1-1)*$N$73+10)-1,10)+1,INT((((1-1)*$N$73+10)-1)/10)+1)="","",INDEX($P$75:$W$84,MOD(((1-1)*$N$73+10)-1,10)+1,INT((((1-1)*$N$73+10)-1)/10)+1))))))</f>
        <v/>
      </c>
      <c r="N75" s="534">
        <f>IF($D$73="Flat Oval",IF(OR($N$73="",$N$74="",$O$73=""),"",$N$73*$N$74+$O$73),IF(OR(N73="",N74=""),"",IF(OR(ISTEXT(N73),ISTEXT(N74)),"",N73*N74)))</f>
        <v/>
      </c>
      <c r="O75">
        <f>IF(OR(NOT($D$73="Flat Oval"),N($N$75)=0),"",IF(COUNT(INDEX(D75:D82,$N$74+1):INDEX(M75:M82,$N$74+1))=0,"",AVERAGE(INDEX(D75:D82,$N$74+1):INDEX(M75:M82,$N$74+1))))</f>
        <v/>
      </c>
      <c r="P75" s="540" t="n"/>
      <c r="Q75" s="540" t="n"/>
      <c r="R75" s="540" t="n"/>
      <c r="S75" s="540" t="n"/>
      <c r="T75" s="540" t="n"/>
      <c r="U75" s="540" t="n"/>
      <c r="V75" s="540" t="n"/>
      <c r="W75" s="540" t="n"/>
    </row>
    <row r="76" ht="13.35" customHeight="1" s="162">
      <c r="B76" s="537">
        <f>IF($D$73="Flat Oval",IF(OR($N$74="",ISTEXT($N$74)),"",IF(2&lt;=$N$74,ROUND((2-0.5)*$I$73/$N$74,1),IF(2=$N$74+1,"Ends",""))),IF(OR($D$73="",$G$73=""),"",IF($D$73="Round",IF(2=1,"Axis 1 (0°)",IF(2=2,"Axis 2 (90°)","")),IF(ISTEXT($N$74),"",IF(2&gt;$N$74,"",IF(ISTEXT($I$73),"",ROUND((2-0.5)*$I$73/$N$74,1)))))))</f>
        <v/>
      </c>
      <c r="C76" s="538" t="n"/>
      <c r="D76" s="539">
        <f>IF($D$73="Flat Oval",IF(OR($N$75="",ISTEXT($N$73),ISTEXT($N$74)),"",IF(2&lt;=$N$74,IF(1&gt;$N$73,"",IF(((2-1)*$N$73+1)&gt;80,"",IF(INDEX($P$75:$W$84,MOD(((2-1)*$N$73+1)-1,10)+1,INT((((2-1)*$N$73+1)-1)/10)+1)="","",INDEX($P$75:$W$84,MOD(((2-1)*$N$73+1)-1,10)+1,INT((((2-1)*$N$73+1)-1)/10)+1)))),IF(AND(2=$N$74+1,1&lt;=$O$73),IF(($N$73*$N$74+1)&gt;80,"",IF(INDEX($P$75:$W$84,MOD(($N$73*$N$74+1)-1,10)+1,INT((($N$73*$N$74+1)-1)/10)+1)="","",INDEX($P$75:$W$84,MOD(($N$73*$N$74+1)-1,10)+1,INT((($N$73*$N$74+1)-1)/10)+1))),""))),IF($N$75="","",IF(OR(ISTEXT($N$73),ISTEXT($N$74),ISTEXT($N$75)),"",IF(OR(1&gt;$N$73,2&gt;$N$74,((2-1)*$N$73+1)&gt;$N$75),"",IF(INDEX($P$75:$W$84,MOD(((2-1)*$N$73+1)-1,10)+1,INT((((2-1)*$N$73+1)-1)/10)+1)="","",INDEX($P$75:$W$84,MOD(((2-1)*$N$73+1)-1,10)+1,INT((((2-1)*$N$73+1)-1)/10)+1))))))</f>
        <v/>
      </c>
      <c r="E76" s="539">
        <f>IF($D$73="Flat Oval",IF(OR($N$75="",ISTEXT($N$73),ISTEXT($N$74)),"",IF(2&lt;=$N$74,IF(2&gt;$N$73,"",IF(((2-1)*$N$73+2)&gt;80,"",IF(INDEX($P$75:$W$84,MOD(((2-1)*$N$73+2)-1,10)+1,INT((((2-1)*$N$73+2)-1)/10)+1)="","",INDEX($P$75:$W$84,MOD(((2-1)*$N$73+2)-1,10)+1,INT((((2-1)*$N$73+2)-1)/10)+1)))),IF(AND(2=$N$74+1,2&lt;=$O$73),IF(($N$73*$N$74+2)&gt;80,"",IF(INDEX($P$75:$W$84,MOD(($N$73*$N$74+2)-1,10)+1,INT((($N$73*$N$74+2)-1)/10)+1)="","",INDEX($P$75:$W$84,MOD(($N$73*$N$74+2)-1,10)+1,INT((($N$73*$N$74+2)-1)/10)+1))),""))),IF($N$75="","",IF(OR(ISTEXT($N$73),ISTEXT($N$74),ISTEXT($N$75)),"",IF(OR(2&gt;$N$73,2&gt;$N$74,((2-1)*$N$73+2)&gt;$N$75),"",IF(INDEX($P$75:$W$84,MOD(((2-1)*$N$73+2)-1,10)+1,INT((((2-1)*$N$73+2)-1)/10)+1)="","",INDEX($P$75:$W$84,MOD(((2-1)*$N$73+2)-1,10)+1,INT((((2-1)*$N$73+2)-1)/10)+1))))))</f>
        <v/>
      </c>
      <c r="F76" s="539">
        <f>IF($D$73="Flat Oval",IF(OR($N$75="",ISTEXT($N$73),ISTEXT($N$74)),"",IF(2&lt;=$N$74,IF(3&gt;$N$73,"",IF(((2-1)*$N$73+3)&gt;80,"",IF(INDEX($P$75:$W$84,MOD(((2-1)*$N$73+3)-1,10)+1,INT((((2-1)*$N$73+3)-1)/10)+1)="","",INDEX($P$75:$W$84,MOD(((2-1)*$N$73+3)-1,10)+1,INT((((2-1)*$N$73+3)-1)/10)+1)))),IF(AND(2=$N$74+1,3&lt;=$O$73),IF(($N$73*$N$74+3)&gt;80,"",IF(INDEX($P$75:$W$84,MOD(($N$73*$N$74+3)-1,10)+1,INT((($N$73*$N$74+3)-1)/10)+1)="","",INDEX($P$75:$W$84,MOD(($N$73*$N$74+3)-1,10)+1,INT((($N$73*$N$74+3)-1)/10)+1))),""))),IF($N$75="","",IF(OR(ISTEXT($N$73),ISTEXT($N$74),ISTEXT($N$75)),"",IF(OR(3&gt;$N$73,2&gt;$N$74,((2-1)*$N$73+3)&gt;$N$75),"",IF(INDEX($P$75:$W$84,MOD(((2-1)*$N$73+3)-1,10)+1,INT((((2-1)*$N$73+3)-1)/10)+1)="","",INDEX($P$75:$W$84,MOD(((2-1)*$N$73+3)-1,10)+1,INT((((2-1)*$N$73+3)-1)/10)+1))))))</f>
        <v/>
      </c>
      <c r="G76" s="539">
        <f>IF($D$73="Flat Oval",IF(OR($N$75="",ISTEXT($N$73),ISTEXT($N$74)),"",IF(2&lt;=$N$74,IF(4&gt;$N$73,"",IF(((2-1)*$N$73+4)&gt;80,"",IF(INDEX($P$75:$W$84,MOD(((2-1)*$N$73+4)-1,10)+1,INT((((2-1)*$N$73+4)-1)/10)+1)="","",INDEX($P$75:$W$84,MOD(((2-1)*$N$73+4)-1,10)+1,INT((((2-1)*$N$73+4)-1)/10)+1)))),IF(AND(2=$N$74+1,4&lt;=$O$73),IF(($N$73*$N$74+4)&gt;80,"",IF(INDEX($P$75:$W$84,MOD(($N$73*$N$74+4)-1,10)+1,INT((($N$73*$N$74+4)-1)/10)+1)="","",INDEX($P$75:$W$84,MOD(($N$73*$N$74+4)-1,10)+1,INT((($N$73*$N$74+4)-1)/10)+1))),""))),IF($N$75="","",IF(OR(ISTEXT($N$73),ISTEXT($N$74),ISTEXT($N$75)),"",IF(OR(4&gt;$N$73,2&gt;$N$74,((2-1)*$N$73+4)&gt;$N$75),"",IF(INDEX($P$75:$W$84,MOD(((2-1)*$N$73+4)-1,10)+1,INT((((2-1)*$N$73+4)-1)/10)+1)="","",INDEX($P$75:$W$84,MOD(((2-1)*$N$73+4)-1,10)+1,INT((((2-1)*$N$73+4)-1)/10)+1))))))</f>
        <v/>
      </c>
      <c r="H76" s="539">
        <f>IF($D$73="Flat Oval",IF(OR($N$75="",ISTEXT($N$73),ISTEXT($N$74)),"",IF(2&lt;=$N$74,IF(5&gt;$N$73,"",IF(((2-1)*$N$73+5)&gt;80,"",IF(INDEX($P$75:$W$84,MOD(((2-1)*$N$73+5)-1,10)+1,INT((((2-1)*$N$73+5)-1)/10)+1)="","",INDEX($P$75:$W$84,MOD(((2-1)*$N$73+5)-1,10)+1,INT((((2-1)*$N$73+5)-1)/10)+1)))),IF(AND(2=$N$74+1,5&lt;=$O$73),IF(($N$73*$N$74+5)&gt;80,"",IF(INDEX($P$75:$W$84,MOD(($N$73*$N$74+5)-1,10)+1,INT((($N$73*$N$74+5)-1)/10)+1)="","",INDEX($P$75:$W$84,MOD(($N$73*$N$74+5)-1,10)+1,INT((($N$73*$N$74+5)-1)/10)+1))),""))),IF($N$75="","",IF(OR(ISTEXT($N$73),ISTEXT($N$74),ISTEXT($N$75)),"",IF(OR(5&gt;$N$73,2&gt;$N$74,((2-1)*$N$73+5)&gt;$N$75),"",IF(INDEX($P$75:$W$84,MOD(((2-1)*$N$73+5)-1,10)+1,INT((((2-1)*$N$73+5)-1)/10)+1)="","",INDEX($P$75:$W$84,MOD(((2-1)*$N$73+5)-1,10)+1,INT((((2-1)*$N$73+5)-1)/10)+1))))))</f>
        <v/>
      </c>
      <c r="I76" s="539">
        <f>IF($D$73="Flat Oval",IF(OR($N$75="",ISTEXT($N$73),ISTEXT($N$74)),"",IF(2&lt;=$N$74,IF(6&gt;$N$73,"",IF(((2-1)*$N$73+6)&gt;80,"",IF(INDEX($P$75:$W$84,MOD(((2-1)*$N$73+6)-1,10)+1,INT((((2-1)*$N$73+6)-1)/10)+1)="","",INDEX($P$75:$W$84,MOD(((2-1)*$N$73+6)-1,10)+1,INT((((2-1)*$N$73+6)-1)/10)+1)))),IF(AND(2=$N$74+1,6&lt;=$O$73),IF(($N$73*$N$74+6)&gt;80,"",IF(INDEX($P$75:$W$84,MOD(($N$73*$N$74+6)-1,10)+1,INT((($N$73*$N$74+6)-1)/10)+1)="","",INDEX($P$75:$W$84,MOD(($N$73*$N$74+6)-1,10)+1,INT((($N$73*$N$74+6)-1)/10)+1))),""))),IF($N$75="","",IF(OR(ISTEXT($N$73),ISTEXT($N$74),ISTEXT($N$75)),"",IF(OR(6&gt;$N$73,2&gt;$N$74,((2-1)*$N$73+6)&gt;$N$75),"",IF(INDEX($P$75:$W$84,MOD(((2-1)*$N$73+6)-1,10)+1,INT((((2-1)*$N$73+6)-1)/10)+1)="","",INDEX($P$75:$W$84,MOD(((2-1)*$N$73+6)-1,10)+1,INT((((2-1)*$N$73+6)-1)/10)+1))))))</f>
        <v/>
      </c>
      <c r="J76" s="539">
        <f>IF($D$73="Flat Oval",IF(OR($N$75="",ISTEXT($N$73),ISTEXT($N$74)),"",IF(2&lt;=$N$74,IF(7&gt;$N$73,"",IF(((2-1)*$N$73+7)&gt;80,"",IF(INDEX($P$75:$W$84,MOD(((2-1)*$N$73+7)-1,10)+1,INT((((2-1)*$N$73+7)-1)/10)+1)="","",INDEX($P$75:$W$84,MOD(((2-1)*$N$73+7)-1,10)+1,INT((((2-1)*$N$73+7)-1)/10)+1)))),IF(AND(2=$N$74+1,7&lt;=$O$73),IF(($N$73*$N$74+7)&gt;80,"",IF(INDEX($P$75:$W$84,MOD(($N$73*$N$74+7)-1,10)+1,INT((($N$73*$N$74+7)-1)/10)+1)="","",INDEX($P$75:$W$84,MOD(($N$73*$N$74+7)-1,10)+1,INT((($N$73*$N$74+7)-1)/10)+1))),""))),IF($N$75="","",IF(OR(ISTEXT($N$73),ISTEXT($N$74),ISTEXT($N$75)),"",IF(OR(7&gt;$N$73,2&gt;$N$74,((2-1)*$N$73+7)&gt;$N$75),"",IF(INDEX($P$75:$W$84,MOD(((2-1)*$N$73+7)-1,10)+1,INT((((2-1)*$N$73+7)-1)/10)+1)="","",INDEX($P$75:$W$84,MOD(((2-1)*$N$73+7)-1,10)+1,INT((((2-1)*$N$73+7)-1)/10)+1))))))</f>
        <v/>
      </c>
      <c r="K76" s="539">
        <f>IF($D$73="Flat Oval",IF(OR($N$75="",ISTEXT($N$73),ISTEXT($N$74)),"",IF(2&lt;=$N$74,IF(8&gt;$N$73,"",IF(((2-1)*$N$73+8)&gt;80,"",IF(INDEX($P$75:$W$84,MOD(((2-1)*$N$73+8)-1,10)+1,INT((((2-1)*$N$73+8)-1)/10)+1)="","",INDEX($P$75:$W$84,MOD(((2-1)*$N$73+8)-1,10)+1,INT((((2-1)*$N$73+8)-1)/10)+1)))),IF(AND(2=$N$74+1,8&lt;=$O$73),IF(($N$73*$N$74+8)&gt;80,"",IF(INDEX($P$75:$W$84,MOD(($N$73*$N$74+8)-1,10)+1,INT((($N$73*$N$74+8)-1)/10)+1)="","",INDEX($P$75:$W$84,MOD(($N$73*$N$74+8)-1,10)+1,INT((($N$73*$N$74+8)-1)/10)+1))),""))),IF($N$75="","",IF(OR(ISTEXT($N$73),ISTEXT($N$74),ISTEXT($N$75)),"",IF(OR(8&gt;$N$73,2&gt;$N$74,((2-1)*$N$73+8)&gt;$N$75),"",IF(INDEX($P$75:$W$84,MOD(((2-1)*$N$73+8)-1,10)+1,INT((((2-1)*$N$73+8)-1)/10)+1)="","",INDEX($P$75:$W$84,MOD(((2-1)*$N$73+8)-1,10)+1,INT((((2-1)*$N$73+8)-1)/10)+1))))))</f>
        <v/>
      </c>
      <c r="L76" s="539">
        <f>IF($D$73="Flat Oval",IF(OR($N$75="",ISTEXT($N$73),ISTEXT($N$74)),"",IF(2&lt;=$N$74,IF(9&gt;$N$73,"",IF(((2-1)*$N$73+9)&gt;80,"",IF(INDEX($P$75:$W$84,MOD(((2-1)*$N$73+9)-1,10)+1,INT((((2-1)*$N$73+9)-1)/10)+1)="","",INDEX($P$75:$W$84,MOD(((2-1)*$N$73+9)-1,10)+1,INT((((2-1)*$N$73+9)-1)/10)+1)))),IF(AND(2=$N$74+1,9&lt;=$O$73),IF(($N$73*$N$74+9)&gt;80,"",IF(INDEX($P$75:$W$84,MOD(($N$73*$N$74+9)-1,10)+1,INT((($N$73*$N$74+9)-1)/10)+1)="","",INDEX($P$75:$W$84,MOD(($N$73*$N$74+9)-1,10)+1,INT((($N$73*$N$74+9)-1)/10)+1))),""))),IF($N$75="","",IF(OR(ISTEXT($N$73),ISTEXT($N$74),ISTEXT($N$75)),"",IF(OR(9&gt;$N$73,2&gt;$N$74,((2-1)*$N$73+9)&gt;$N$75),"",IF(INDEX($P$75:$W$84,MOD(((2-1)*$N$73+9)-1,10)+1,INT((((2-1)*$N$73+9)-1)/10)+1)="","",INDEX($P$75:$W$84,MOD(((2-1)*$N$73+9)-1,10)+1,INT((((2-1)*$N$73+9)-1)/10)+1))))))</f>
        <v/>
      </c>
      <c r="M76" s="539">
        <f>IF($D$73="Flat Oval",IF(OR($N$75="",ISTEXT($N$73),ISTEXT($N$74)),"",IF(2&lt;=$N$74,IF(10&gt;$N$73,"",IF(((2-1)*$N$73+10)&gt;80,"",IF(INDEX($P$75:$W$84,MOD(((2-1)*$N$73+10)-1,10)+1,INT((((2-1)*$N$73+10)-1)/10)+1)="","",INDEX($P$75:$W$84,MOD(((2-1)*$N$73+10)-1,10)+1,INT((((2-1)*$N$73+10)-1)/10)+1)))),IF(AND(2=$N$74+1,10&lt;=$O$73),IF(($N$73*$N$74+10)&gt;80,"",IF(INDEX($P$75:$W$84,MOD(($N$73*$N$74+10)-1,10)+1,INT((($N$73*$N$74+10)-1)/10)+1)="","",INDEX($P$75:$W$84,MOD(($N$73*$N$74+10)-1,10)+1,INT((($N$73*$N$74+10)-1)/10)+1))),""))),IF($N$75="","",IF(OR(ISTEXT($N$73),ISTEXT($N$74),ISTEXT($N$75)),"",IF(OR(10&gt;$N$73,2&gt;$N$74,((2-1)*$N$73+10)&gt;$N$75),"",IF(INDEX($P$75:$W$84,MOD(((2-1)*$N$73+10)-1,10)+1,INT((((2-1)*$N$73+10)-1)/10)+1)="","",INDEX($P$75:$W$84,MOD(((2-1)*$N$73+10)-1,10)+1,INT((((2-1)*$N$73+10)-1)/10)+1))))))</f>
        <v/>
      </c>
      <c r="O76">
        <f>IF(AND($D$73="Flat Oval",NOT(OR($G$73="",$I$73="")),NOT(OR(ISTEXT($G$73),ISTEXT($I$73)))),(($G$73-2*N($K$73))-($I$73-2*N($K$73)))*($I$73-2*N($K$73))/144,"")</f>
        <v/>
      </c>
      <c r="P76" s="540" t="n"/>
      <c r="Q76" s="540" t="n"/>
      <c r="R76" s="540" t="n"/>
      <c r="S76" s="540" t="n"/>
      <c r="T76" s="540" t="n"/>
      <c r="U76" s="540" t="n"/>
      <c r="V76" s="540" t="n"/>
      <c r="W76" s="540" t="n"/>
    </row>
    <row r="77" ht="13.35" customHeight="1" s="162">
      <c r="B77" s="537">
        <f>IF($D$73="Flat Oval",IF(OR($N$74="",ISTEXT($N$74)),"",IF(3&lt;=$N$74,ROUND((3-0.5)*$I$73/$N$74,1),IF(3=$N$74+1,"Ends",""))),IF(OR($D$73="",$G$73=""),"",IF($D$73="Round",IF(3=1,"Axis 1 (0°)",IF(3=2,"Axis 2 (90°)","")),IF(ISTEXT($N$74),"",IF(3&gt;$N$74,"",IF(ISTEXT($I$73),"",ROUND((3-0.5)*$I$73/$N$74,1)))))))</f>
        <v/>
      </c>
      <c r="C77" s="538" t="n"/>
      <c r="D77" s="539">
        <f>IF($D$73="Flat Oval",IF(OR($N$75="",ISTEXT($N$73),ISTEXT($N$74)),"",IF(3&lt;=$N$74,IF(1&gt;$N$73,"",IF(((3-1)*$N$73+1)&gt;80,"",IF(INDEX($P$75:$W$84,MOD(((3-1)*$N$73+1)-1,10)+1,INT((((3-1)*$N$73+1)-1)/10)+1)="","",INDEX($P$75:$W$84,MOD(((3-1)*$N$73+1)-1,10)+1,INT((((3-1)*$N$73+1)-1)/10)+1)))),IF(AND(3=$N$74+1,1&lt;=$O$73),IF(($N$73*$N$74+1)&gt;80,"",IF(INDEX($P$75:$W$84,MOD(($N$73*$N$74+1)-1,10)+1,INT((($N$73*$N$74+1)-1)/10)+1)="","",INDEX($P$75:$W$84,MOD(($N$73*$N$74+1)-1,10)+1,INT((($N$73*$N$74+1)-1)/10)+1))),""))),IF($N$75="","",IF(OR(ISTEXT($N$73),ISTEXT($N$74),ISTEXT($N$75)),"",IF(OR(1&gt;$N$73,3&gt;$N$74,((3-1)*$N$73+1)&gt;$N$75),"",IF(INDEX($P$75:$W$84,MOD(((3-1)*$N$73+1)-1,10)+1,INT((((3-1)*$N$73+1)-1)/10)+1)="","",INDEX($P$75:$W$84,MOD(((3-1)*$N$73+1)-1,10)+1,INT((((3-1)*$N$73+1)-1)/10)+1))))))</f>
        <v/>
      </c>
      <c r="E77" s="539">
        <f>IF($D$73="Flat Oval",IF(OR($N$75="",ISTEXT($N$73),ISTEXT($N$74)),"",IF(3&lt;=$N$74,IF(2&gt;$N$73,"",IF(((3-1)*$N$73+2)&gt;80,"",IF(INDEX($P$75:$W$84,MOD(((3-1)*$N$73+2)-1,10)+1,INT((((3-1)*$N$73+2)-1)/10)+1)="","",INDEX($P$75:$W$84,MOD(((3-1)*$N$73+2)-1,10)+1,INT((((3-1)*$N$73+2)-1)/10)+1)))),IF(AND(3=$N$74+1,2&lt;=$O$73),IF(($N$73*$N$74+2)&gt;80,"",IF(INDEX($P$75:$W$84,MOD(($N$73*$N$74+2)-1,10)+1,INT((($N$73*$N$74+2)-1)/10)+1)="","",INDEX($P$75:$W$84,MOD(($N$73*$N$74+2)-1,10)+1,INT((($N$73*$N$74+2)-1)/10)+1))),""))),IF($N$75="","",IF(OR(ISTEXT($N$73),ISTEXT($N$74),ISTEXT($N$75)),"",IF(OR(2&gt;$N$73,3&gt;$N$74,((3-1)*$N$73+2)&gt;$N$75),"",IF(INDEX($P$75:$W$84,MOD(((3-1)*$N$73+2)-1,10)+1,INT((((3-1)*$N$73+2)-1)/10)+1)="","",INDEX($P$75:$W$84,MOD(((3-1)*$N$73+2)-1,10)+1,INT((((3-1)*$N$73+2)-1)/10)+1))))))</f>
        <v/>
      </c>
      <c r="F77" s="539">
        <f>IF($D$73="Flat Oval",IF(OR($N$75="",ISTEXT($N$73),ISTEXT($N$74)),"",IF(3&lt;=$N$74,IF(3&gt;$N$73,"",IF(((3-1)*$N$73+3)&gt;80,"",IF(INDEX($P$75:$W$84,MOD(((3-1)*$N$73+3)-1,10)+1,INT((((3-1)*$N$73+3)-1)/10)+1)="","",INDEX($P$75:$W$84,MOD(((3-1)*$N$73+3)-1,10)+1,INT((((3-1)*$N$73+3)-1)/10)+1)))),IF(AND(3=$N$74+1,3&lt;=$O$73),IF(($N$73*$N$74+3)&gt;80,"",IF(INDEX($P$75:$W$84,MOD(($N$73*$N$74+3)-1,10)+1,INT((($N$73*$N$74+3)-1)/10)+1)="","",INDEX($P$75:$W$84,MOD(($N$73*$N$74+3)-1,10)+1,INT((($N$73*$N$74+3)-1)/10)+1))),""))),IF($N$75="","",IF(OR(ISTEXT($N$73),ISTEXT($N$74),ISTEXT($N$75)),"",IF(OR(3&gt;$N$73,3&gt;$N$74,((3-1)*$N$73+3)&gt;$N$75),"",IF(INDEX($P$75:$W$84,MOD(((3-1)*$N$73+3)-1,10)+1,INT((((3-1)*$N$73+3)-1)/10)+1)="","",INDEX($P$75:$W$84,MOD(((3-1)*$N$73+3)-1,10)+1,INT((((3-1)*$N$73+3)-1)/10)+1))))))</f>
        <v/>
      </c>
      <c r="G77" s="539">
        <f>IF($D$73="Flat Oval",IF(OR($N$75="",ISTEXT($N$73),ISTEXT($N$74)),"",IF(3&lt;=$N$74,IF(4&gt;$N$73,"",IF(((3-1)*$N$73+4)&gt;80,"",IF(INDEX($P$75:$W$84,MOD(((3-1)*$N$73+4)-1,10)+1,INT((((3-1)*$N$73+4)-1)/10)+1)="","",INDEX($P$75:$W$84,MOD(((3-1)*$N$73+4)-1,10)+1,INT((((3-1)*$N$73+4)-1)/10)+1)))),IF(AND(3=$N$74+1,4&lt;=$O$73),IF(($N$73*$N$74+4)&gt;80,"",IF(INDEX($P$75:$W$84,MOD(($N$73*$N$74+4)-1,10)+1,INT((($N$73*$N$74+4)-1)/10)+1)="","",INDEX($P$75:$W$84,MOD(($N$73*$N$74+4)-1,10)+1,INT((($N$73*$N$74+4)-1)/10)+1))),""))),IF($N$75="","",IF(OR(ISTEXT($N$73),ISTEXT($N$74),ISTEXT($N$75)),"",IF(OR(4&gt;$N$73,3&gt;$N$74,((3-1)*$N$73+4)&gt;$N$75),"",IF(INDEX($P$75:$W$84,MOD(((3-1)*$N$73+4)-1,10)+1,INT((((3-1)*$N$73+4)-1)/10)+1)="","",INDEX($P$75:$W$84,MOD(((3-1)*$N$73+4)-1,10)+1,INT((((3-1)*$N$73+4)-1)/10)+1))))))</f>
        <v/>
      </c>
      <c r="H77" s="539">
        <f>IF($D$73="Flat Oval",IF(OR($N$75="",ISTEXT($N$73),ISTEXT($N$74)),"",IF(3&lt;=$N$74,IF(5&gt;$N$73,"",IF(((3-1)*$N$73+5)&gt;80,"",IF(INDEX($P$75:$W$84,MOD(((3-1)*$N$73+5)-1,10)+1,INT((((3-1)*$N$73+5)-1)/10)+1)="","",INDEX($P$75:$W$84,MOD(((3-1)*$N$73+5)-1,10)+1,INT((((3-1)*$N$73+5)-1)/10)+1)))),IF(AND(3=$N$74+1,5&lt;=$O$73),IF(($N$73*$N$74+5)&gt;80,"",IF(INDEX($P$75:$W$84,MOD(($N$73*$N$74+5)-1,10)+1,INT((($N$73*$N$74+5)-1)/10)+1)="","",INDEX($P$75:$W$84,MOD(($N$73*$N$74+5)-1,10)+1,INT((($N$73*$N$74+5)-1)/10)+1))),""))),IF($N$75="","",IF(OR(ISTEXT($N$73),ISTEXT($N$74),ISTEXT($N$75)),"",IF(OR(5&gt;$N$73,3&gt;$N$74,((3-1)*$N$73+5)&gt;$N$75),"",IF(INDEX($P$75:$W$84,MOD(((3-1)*$N$73+5)-1,10)+1,INT((((3-1)*$N$73+5)-1)/10)+1)="","",INDEX($P$75:$W$84,MOD(((3-1)*$N$73+5)-1,10)+1,INT((((3-1)*$N$73+5)-1)/10)+1))))))</f>
        <v/>
      </c>
      <c r="I77" s="539">
        <f>IF($D$73="Flat Oval",IF(OR($N$75="",ISTEXT($N$73),ISTEXT($N$74)),"",IF(3&lt;=$N$74,IF(6&gt;$N$73,"",IF(((3-1)*$N$73+6)&gt;80,"",IF(INDEX($P$75:$W$84,MOD(((3-1)*$N$73+6)-1,10)+1,INT((((3-1)*$N$73+6)-1)/10)+1)="","",INDEX($P$75:$W$84,MOD(((3-1)*$N$73+6)-1,10)+1,INT((((3-1)*$N$73+6)-1)/10)+1)))),IF(AND(3=$N$74+1,6&lt;=$O$73),IF(($N$73*$N$74+6)&gt;80,"",IF(INDEX($P$75:$W$84,MOD(($N$73*$N$74+6)-1,10)+1,INT((($N$73*$N$74+6)-1)/10)+1)="","",INDEX($P$75:$W$84,MOD(($N$73*$N$74+6)-1,10)+1,INT((($N$73*$N$74+6)-1)/10)+1))),""))),IF($N$75="","",IF(OR(ISTEXT($N$73),ISTEXT($N$74),ISTEXT($N$75)),"",IF(OR(6&gt;$N$73,3&gt;$N$74,((3-1)*$N$73+6)&gt;$N$75),"",IF(INDEX($P$75:$W$84,MOD(((3-1)*$N$73+6)-1,10)+1,INT((((3-1)*$N$73+6)-1)/10)+1)="","",INDEX($P$75:$W$84,MOD(((3-1)*$N$73+6)-1,10)+1,INT((((3-1)*$N$73+6)-1)/10)+1))))))</f>
        <v/>
      </c>
      <c r="J77" s="539">
        <f>IF($D$73="Flat Oval",IF(OR($N$75="",ISTEXT($N$73),ISTEXT($N$74)),"",IF(3&lt;=$N$74,IF(7&gt;$N$73,"",IF(((3-1)*$N$73+7)&gt;80,"",IF(INDEX($P$75:$W$84,MOD(((3-1)*$N$73+7)-1,10)+1,INT((((3-1)*$N$73+7)-1)/10)+1)="","",INDEX($P$75:$W$84,MOD(((3-1)*$N$73+7)-1,10)+1,INT((((3-1)*$N$73+7)-1)/10)+1)))),IF(AND(3=$N$74+1,7&lt;=$O$73),IF(($N$73*$N$74+7)&gt;80,"",IF(INDEX($P$75:$W$84,MOD(($N$73*$N$74+7)-1,10)+1,INT((($N$73*$N$74+7)-1)/10)+1)="","",INDEX($P$75:$W$84,MOD(($N$73*$N$74+7)-1,10)+1,INT((($N$73*$N$74+7)-1)/10)+1))),""))),IF($N$75="","",IF(OR(ISTEXT($N$73),ISTEXT($N$74),ISTEXT($N$75)),"",IF(OR(7&gt;$N$73,3&gt;$N$74,((3-1)*$N$73+7)&gt;$N$75),"",IF(INDEX($P$75:$W$84,MOD(((3-1)*$N$73+7)-1,10)+1,INT((((3-1)*$N$73+7)-1)/10)+1)="","",INDEX($P$75:$W$84,MOD(((3-1)*$N$73+7)-1,10)+1,INT((((3-1)*$N$73+7)-1)/10)+1))))))</f>
        <v/>
      </c>
      <c r="K77" s="539">
        <f>IF($D$73="Flat Oval",IF(OR($N$75="",ISTEXT($N$73),ISTEXT($N$74)),"",IF(3&lt;=$N$74,IF(8&gt;$N$73,"",IF(((3-1)*$N$73+8)&gt;80,"",IF(INDEX($P$75:$W$84,MOD(((3-1)*$N$73+8)-1,10)+1,INT((((3-1)*$N$73+8)-1)/10)+1)="","",INDEX($P$75:$W$84,MOD(((3-1)*$N$73+8)-1,10)+1,INT((((3-1)*$N$73+8)-1)/10)+1)))),IF(AND(3=$N$74+1,8&lt;=$O$73),IF(($N$73*$N$74+8)&gt;80,"",IF(INDEX($P$75:$W$84,MOD(($N$73*$N$74+8)-1,10)+1,INT((($N$73*$N$74+8)-1)/10)+1)="","",INDEX($P$75:$W$84,MOD(($N$73*$N$74+8)-1,10)+1,INT((($N$73*$N$74+8)-1)/10)+1))),""))),IF($N$75="","",IF(OR(ISTEXT($N$73),ISTEXT($N$74),ISTEXT($N$75)),"",IF(OR(8&gt;$N$73,3&gt;$N$74,((3-1)*$N$73+8)&gt;$N$75),"",IF(INDEX($P$75:$W$84,MOD(((3-1)*$N$73+8)-1,10)+1,INT((((3-1)*$N$73+8)-1)/10)+1)="","",INDEX($P$75:$W$84,MOD(((3-1)*$N$73+8)-1,10)+1,INT((((3-1)*$N$73+8)-1)/10)+1))))))</f>
        <v/>
      </c>
      <c r="L77" s="539">
        <f>IF($D$73="Flat Oval",IF(OR($N$75="",ISTEXT($N$73),ISTEXT($N$74)),"",IF(3&lt;=$N$74,IF(9&gt;$N$73,"",IF(((3-1)*$N$73+9)&gt;80,"",IF(INDEX($P$75:$W$84,MOD(((3-1)*$N$73+9)-1,10)+1,INT((((3-1)*$N$73+9)-1)/10)+1)="","",INDEX($P$75:$W$84,MOD(((3-1)*$N$73+9)-1,10)+1,INT((((3-1)*$N$73+9)-1)/10)+1)))),IF(AND(3=$N$74+1,9&lt;=$O$73),IF(($N$73*$N$74+9)&gt;80,"",IF(INDEX($P$75:$W$84,MOD(($N$73*$N$74+9)-1,10)+1,INT((($N$73*$N$74+9)-1)/10)+1)="","",INDEX($P$75:$W$84,MOD(($N$73*$N$74+9)-1,10)+1,INT((($N$73*$N$74+9)-1)/10)+1))),""))),IF($N$75="","",IF(OR(ISTEXT($N$73),ISTEXT($N$74),ISTEXT($N$75)),"",IF(OR(9&gt;$N$73,3&gt;$N$74,((3-1)*$N$73+9)&gt;$N$75),"",IF(INDEX($P$75:$W$84,MOD(((3-1)*$N$73+9)-1,10)+1,INT((((3-1)*$N$73+9)-1)/10)+1)="","",INDEX($P$75:$W$84,MOD(((3-1)*$N$73+9)-1,10)+1,INT((((3-1)*$N$73+9)-1)/10)+1))))))</f>
        <v/>
      </c>
      <c r="M77" s="539">
        <f>IF($D$73="Flat Oval",IF(OR($N$75="",ISTEXT($N$73),ISTEXT($N$74)),"",IF(3&lt;=$N$74,IF(10&gt;$N$73,"",IF(((3-1)*$N$73+10)&gt;80,"",IF(INDEX($P$75:$W$84,MOD(((3-1)*$N$73+10)-1,10)+1,INT((((3-1)*$N$73+10)-1)/10)+1)="","",INDEX($P$75:$W$84,MOD(((3-1)*$N$73+10)-1,10)+1,INT((((3-1)*$N$73+10)-1)/10)+1)))),IF(AND(3=$N$74+1,10&lt;=$O$73),IF(($N$73*$N$74+10)&gt;80,"",IF(INDEX($P$75:$W$84,MOD(($N$73*$N$74+10)-1,10)+1,INT((($N$73*$N$74+10)-1)/10)+1)="","",INDEX($P$75:$W$84,MOD(($N$73*$N$74+10)-1,10)+1,INT((($N$73*$N$74+10)-1)/10)+1))),""))),IF($N$75="","",IF(OR(ISTEXT($N$73),ISTEXT($N$74),ISTEXT($N$75)),"",IF(OR(10&gt;$N$73,3&gt;$N$74,((3-1)*$N$73+10)&gt;$N$75),"",IF(INDEX($P$75:$W$84,MOD(((3-1)*$N$73+10)-1,10)+1,INT((((3-1)*$N$73+10)-1)/10)+1)="","",INDEX($P$75:$W$84,MOD(((3-1)*$N$73+10)-1,10)+1,INT((((3-1)*$N$73+10)-1)/10)+1))))))</f>
        <v/>
      </c>
      <c r="O77">
        <f>IF(AND($D$73="Flat Oval",NOT(OR($G$73="",$I$73="")),NOT(OR(ISTEXT($G$73),ISTEXT($I$73)))),PI()*(($I$73-2*N($K$73))/2)^2/144,"")</f>
        <v/>
      </c>
      <c r="P77" s="540" t="n"/>
      <c r="Q77" s="540" t="n"/>
      <c r="R77" s="540" t="n"/>
      <c r="S77" s="540" t="n"/>
      <c r="T77" s="540" t="n"/>
      <c r="U77" s="540" t="n"/>
      <c r="V77" s="540" t="n"/>
      <c r="W77" s="540" t="n"/>
    </row>
    <row r="78" ht="13.35" customHeight="1" s="162">
      <c r="B78" s="537">
        <f>IF($D$73="Flat Oval",IF(OR($N$74="",ISTEXT($N$74)),"",IF(4&lt;=$N$74,ROUND((4-0.5)*$I$73/$N$74,1),IF(4=$N$74+1,"Ends",""))),IF(OR($D$73="",$G$73=""),"",IF($D$73="Round",IF(4=1,"Axis 1 (0°)",IF(4=2,"Axis 2 (90°)","")),IF(ISTEXT($N$74),"",IF(4&gt;$N$74,"",IF(ISTEXT($I$73),"",ROUND((4-0.5)*$I$73/$N$74,1)))))))</f>
        <v/>
      </c>
      <c r="C78" s="538" t="n"/>
      <c r="D78" s="539">
        <f>IF($D$73="Flat Oval",IF(OR($N$75="",ISTEXT($N$73),ISTEXT($N$74)),"",IF(4&lt;=$N$74,IF(1&gt;$N$73,"",IF(((4-1)*$N$73+1)&gt;80,"",IF(INDEX($P$75:$W$84,MOD(((4-1)*$N$73+1)-1,10)+1,INT((((4-1)*$N$73+1)-1)/10)+1)="","",INDEX($P$75:$W$84,MOD(((4-1)*$N$73+1)-1,10)+1,INT((((4-1)*$N$73+1)-1)/10)+1)))),IF(AND(4=$N$74+1,1&lt;=$O$73),IF(($N$73*$N$74+1)&gt;80,"",IF(INDEX($P$75:$W$84,MOD(($N$73*$N$74+1)-1,10)+1,INT((($N$73*$N$74+1)-1)/10)+1)="","",INDEX($P$75:$W$84,MOD(($N$73*$N$74+1)-1,10)+1,INT((($N$73*$N$74+1)-1)/10)+1))),""))),IF($N$75="","",IF(OR(ISTEXT($N$73),ISTEXT($N$74),ISTEXT($N$75)),"",IF(OR(1&gt;$N$73,4&gt;$N$74,((4-1)*$N$73+1)&gt;$N$75),"",IF(INDEX($P$75:$W$84,MOD(((4-1)*$N$73+1)-1,10)+1,INT((((4-1)*$N$73+1)-1)/10)+1)="","",INDEX($P$75:$W$84,MOD(((4-1)*$N$73+1)-1,10)+1,INT((((4-1)*$N$73+1)-1)/10)+1))))))</f>
        <v/>
      </c>
      <c r="E78" s="539">
        <f>IF($D$73="Flat Oval",IF(OR($N$75="",ISTEXT($N$73),ISTEXT($N$74)),"",IF(4&lt;=$N$74,IF(2&gt;$N$73,"",IF(((4-1)*$N$73+2)&gt;80,"",IF(INDEX($P$75:$W$84,MOD(((4-1)*$N$73+2)-1,10)+1,INT((((4-1)*$N$73+2)-1)/10)+1)="","",INDEX($P$75:$W$84,MOD(((4-1)*$N$73+2)-1,10)+1,INT((((4-1)*$N$73+2)-1)/10)+1)))),IF(AND(4=$N$74+1,2&lt;=$O$73),IF(($N$73*$N$74+2)&gt;80,"",IF(INDEX($P$75:$W$84,MOD(($N$73*$N$74+2)-1,10)+1,INT((($N$73*$N$74+2)-1)/10)+1)="","",INDEX($P$75:$W$84,MOD(($N$73*$N$74+2)-1,10)+1,INT((($N$73*$N$74+2)-1)/10)+1))),""))),IF($N$75="","",IF(OR(ISTEXT($N$73),ISTEXT($N$74),ISTEXT($N$75)),"",IF(OR(2&gt;$N$73,4&gt;$N$74,((4-1)*$N$73+2)&gt;$N$75),"",IF(INDEX($P$75:$W$84,MOD(((4-1)*$N$73+2)-1,10)+1,INT((((4-1)*$N$73+2)-1)/10)+1)="","",INDEX($P$75:$W$84,MOD(((4-1)*$N$73+2)-1,10)+1,INT((((4-1)*$N$73+2)-1)/10)+1))))))</f>
        <v/>
      </c>
      <c r="F78" s="539">
        <f>IF($D$73="Flat Oval",IF(OR($N$75="",ISTEXT($N$73),ISTEXT($N$74)),"",IF(4&lt;=$N$74,IF(3&gt;$N$73,"",IF(((4-1)*$N$73+3)&gt;80,"",IF(INDEX($P$75:$W$84,MOD(((4-1)*$N$73+3)-1,10)+1,INT((((4-1)*$N$73+3)-1)/10)+1)="","",INDEX($P$75:$W$84,MOD(((4-1)*$N$73+3)-1,10)+1,INT((((4-1)*$N$73+3)-1)/10)+1)))),IF(AND(4=$N$74+1,3&lt;=$O$73),IF(($N$73*$N$74+3)&gt;80,"",IF(INDEX($P$75:$W$84,MOD(($N$73*$N$74+3)-1,10)+1,INT((($N$73*$N$74+3)-1)/10)+1)="","",INDEX($P$75:$W$84,MOD(($N$73*$N$74+3)-1,10)+1,INT((($N$73*$N$74+3)-1)/10)+1))),""))),IF($N$75="","",IF(OR(ISTEXT($N$73),ISTEXT($N$74),ISTEXT($N$75)),"",IF(OR(3&gt;$N$73,4&gt;$N$74,((4-1)*$N$73+3)&gt;$N$75),"",IF(INDEX($P$75:$W$84,MOD(((4-1)*$N$73+3)-1,10)+1,INT((((4-1)*$N$73+3)-1)/10)+1)="","",INDEX($P$75:$W$84,MOD(((4-1)*$N$73+3)-1,10)+1,INT((((4-1)*$N$73+3)-1)/10)+1))))))</f>
        <v/>
      </c>
      <c r="G78" s="539">
        <f>IF($D$73="Flat Oval",IF(OR($N$75="",ISTEXT($N$73),ISTEXT($N$74)),"",IF(4&lt;=$N$74,IF(4&gt;$N$73,"",IF(((4-1)*$N$73+4)&gt;80,"",IF(INDEX($P$75:$W$84,MOD(((4-1)*$N$73+4)-1,10)+1,INT((((4-1)*$N$73+4)-1)/10)+1)="","",INDEX($P$75:$W$84,MOD(((4-1)*$N$73+4)-1,10)+1,INT((((4-1)*$N$73+4)-1)/10)+1)))),IF(AND(4=$N$74+1,4&lt;=$O$73),IF(($N$73*$N$74+4)&gt;80,"",IF(INDEX($P$75:$W$84,MOD(($N$73*$N$74+4)-1,10)+1,INT((($N$73*$N$74+4)-1)/10)+1)="","",INDEX($P$75:$W$84,MOD(($N$73*$N$74+4)-1,10)+1,INT((($N$73*$N$74+4)-1)/10)+1))),""))),IF($N$75="","",IF(OR(ISTEXT($N$73),ISTEXT($N$74),ISTEXT($N$75)),"",IF(OR(4&gt;$N$73,4&gt;$N$74,((4-1)*$N$73+4)&gt;$N$75),"",IF(INDEX($P$75:$W$84,MOD(((4-1)*$N$73+4)-1,10)+1,INT((((4-1)*$N$73+4)-1)/10)+1)="","",INDEX($P$75:$W$84,MOD(((4-1)*$N$73+4)-1,10)+1,INT((((4-1)*$N$73+4)-1)/10)+1))))))</f>
        <v/>
      </c>
      <c r="H78" s="539">
        <f>IF($D$73="Flat Oval",IF(OR($N$75="",ISTEXT($N$73),ISTEXT($N$74)),"",IF(4&lt;=$N$74,IF(5&gt;$N$73,"",IF(((4-1)*$N$73+5)&gt;80,"",IF(INDEX($P$75:$W$84,MOD(((4-1)*$N$73+5)-1,10)+1,INT((((4-1)*$N$73+5)-1)/10)+1)="","",INDEX($P$75:$W$84,MOD(((4-1)*$N$73+5)-1,10)+1,INT((((4-1)*$N$73+5)-1)/10)+1)))),IF(AND(4=$N$74+1,5&lt;=$O$73),IF(($N$73*$N$74+5)&gt;80,"",IF(INDEX($P$75:$W$84,MOD(($N$73*$N$74+5)-1,10)+1,INT((($N$73*$N$74+5)-1)/10)+1)="","",INDEX($P$75:$W$84,MOD(($N$73*$N$74+5)-1,10)+1,INT((($N$73*$N$74+5)-1)/10)+1))),""))),IF($N$75="","",IF(OR(ISTEXT($N$73),ISTEXT($N$74),ISTEXT($N$75)),"",IF(OR(5&gt;$N$73,4&gt;$N$74,((4-1)*$N$73+5)&gt;$N$75),"",IF(INDEX($P$75:$W$84,MOD(((4-1)*$N$73+5)-1,10)+1,INT((((4-1)*$N$73+5)-1)/10)+1)="","",INDEX($P$75:$W$84,MOD(((4-1)*$N$73+5)-1,10)+1,INT((((4-1)*$N$73+5)-1)/10)+1))))))</f>
        <v/>
      </c>
      <c r="I78" s="539">
        <f>IF($D$73="Flat Oval",IF(OR($N$75="",ISTEXT($N$73),ISTEXT($N$74)),"",IF(4&lt;=$N$74,IF(6&gt;$N$73,"",IF(((4-1)*$N$73+6)&gt;80,"",IF(INDEX($P$75:$W$84,MOD(((4-1)*$N$73+6)-1,10)+1,INT((((4-1)*$N$73+6)-1)/10)+1)="","",INDEX($P$75:$W$84,MOD(((4-1)*$N$73+6)-1,10)+1,INT((((4-1)*$N$73+6)-1)/10)+1)))),IF(AND(4=$N$74+1,6&lt;=$O$73),IF(($N$73*$N$74+6)&gt;80,"",IF(INDEX($P$75:$W$84,MOD(($N$73*$N$74+6)-1,10)+1,INT((($N$73*$N$74+6)-1)/10)+1)="","",INDEX($P$75:$W$84,MOD(($N$73*$N$74+6)-1,10)+1,INT((($N$73*$N$74+6)-1)/10)+1))),""))),IF($N$75="","",IF(OR(ISTEXT($N$73),ISTEXT($N$74),ISTEXT($N$75)),"",IF(OR(6&gt;$N$73,4&gt;$N$74,((4-1)*$N$73+6)&gt;$N$75),"",IF(INDEX($P$75:$W$84,MOD(((4-1)*$N$73+6)-1,10)+1,INT((((4-1)*$N$73+6)-1)/10)+1)="","",INDEX($P$75:$W$84,MOD(((4-1)*$N$73+6)-1,10)+1,INT((((4-1)*$N$73+6)-1)/10)+1))))))</f>
        <v/>
      </c>
      <c r="J78" s="539">
        <f>IF($D$73="Flat Oval",IF(OR($N$75="",ISTEXT($N$73),ISTEXT($N$74)),"",IF(4&lt;=$N$74,IF(7&gt;$N$73,"",IF(((4-1)*$N$73+7)&gt;80,"",IF(INDEX($P$75:$W$84,MOD(((4-1)*$N$73+7)-1,10)+1,INT((((4-1)*$N$73+7)-1)/10)+1)="","",INDEX($P$75:$W$84,MOD(((4-1)*$N$73+7)-1,10)+1,INT((((4-1)*$N$73+7)-1)/10)+1)))),IF(AND(4=$N$74+1,7&lt;=$O$73),IF(($N$73*$N$74+7)&gt;80,"",IF(INDEX($P$75:$W$84,MOD(($N$73*$N$74+7)-1,10)+1,INT((($N$73*$N$74+7)-1)/10)+1)="","",INDEX($P$75:$W$84,MOD(($N$73*$N$74+7)-1,10)+1,INT((($N$73*$N$74+7)-1)/10)+1))),""))),IF($N$75="","",IF(OR(ISTEXT($N$73),ISTEXT($N$74),ISTEXT($N$75)),"",IF(OR(7&gt;$N$73,4&gt;$N$74,((4-1)*$N$73+7)&gt;$N$75),"",IF(INDEX($P$75:$W$84,MOD(((4-1)*$N$73+7)-1,10)+1,INT((((4-1)*$N$73+7)-1)/10)+1)="","",INDEX($P$75:$W$84,MOD(((4-1)*$N$73+7)-1,10)+1,INT((((4-1)*$N$73+7)-1)/10)+1))))))</f>
        <v/>
      </c>
      <c r="K78" s="539">
        <f>IF($D$73="Flat Oval",IF(OR($N$75="",ISTEXT($N$73),ISTEXT($N$74)),"",IF(4&lt;=$N$74,IF(8&gt;$N$73,"",IF(((4-1)*$N$73+8)&gt;80,"",IF(INDEX($P$75:$W$84,MOD(((4-1)*$N$73+8)-1,10)+1,INT((((4-1)*$N$73+8)-1)/10)+1)="","",INDEX($P$75:$W$84,MOD(((4-1)*$N$73+8)-1,10)+1,INT((((4-1)*$N$73+8)-1)/10)+1)))),IF(AND(4=$N$74+1,8&lt;=$O$73),IF(($N$73*$N$74+8)&gt;80,"",IF(INDEX($P$75:$W$84,MOD(($N$73*$N$74+8)-1,10)+1,INT((($N$73*$N$74+8)-1)/10)+1)="","",INDEX($P$75:$W$84,MOD(($N$73*$N$74+8)-1,10)+1,INT((($N$73*$N$74+8)-1)/10)+1))),""))),IF($N$75="","",IF(OR(ISTEXT($N$73),ISTEXT($N$74),ISTEXT($N$75)),"",IF(OR(8&gt;$N$73,4&gt;$N$74,((4-1)*$N$73+8)&gt;$N$75),"",IF(INDEX($P$75:$W$84,MOD(((4-1)*$N$73+8)-1,10)+1,INT((((4-1)*$N$73+8)-1)/10)+1)="","",INDEX($P$75:$W$84,MOD(((4-1)*$N$73+8)-1,10)+1,INT((((4-1)*$N$73+8)-1)/10)+1))))))</f>
        <v/>
      </c>
      <c r="L78" s="539">
        <f>IF($D$73="Flat Oval",IF(OR($N$75="",ISTEXT($N$73),ISTEXT($N$74)),"",IF(4&lt;=$N$74,IF(9&gt;$N$73,"",IF(((4-1)*$N$73+9)&gt;80,"",IF(INDEX($P$75:$W$84,MOD(((4-1)*$N$73+9)-1,10)+1,INT((((4-1)*$N$73+9)-1)/10)+1)="","",INDEX($P$75:$W$84,MOD(((4-1)*$N$73+9)-1,10)+1,INT((((4-1)*$N$73+9)-1)/10)+1)))),IF(AND(4=$N$74+1,9&lt;=$O$73),IF(($N$73*$N$74+9)&gt;80,"",IF(INDEX($P$75:$W$84,MOD(($N$73*$N$74+9)-1,10)+1,INT((($N$73*$N$74+9)-1)/10)+1)="","",INDEX($P$75:$W$84,MOD(($N$73*$N$74+9)-1,10)+1,INT((($N$73*$N$74+9)-1)/10)+1))),""))),IF($N$75="","",IF(OR(ISTEXT($N$73),ISTEXT($N$74),ISTEXT($N$75)),"",IF(OR(9&gt;$N$73,4&gt;$N$74,((4-1)*$N$73+9)&gt;$N$75),"",IF(INDEX($P$75:$W$84,MOD(((4-1)*$N$73+9)-1,10)+1,INT((((4-1)*$N$73+9)-1)/10)+1)="","",INDEX($P$75:$W$84,MOD(((4-1)*$N$73+9)-1,10)+1,INT((((4-1)*$N$73+9)-1)/10)+1))))))</f>
        <v/>
      </c>
      <c r="M78" s="539">
        <f>IF($D$73="Flat Oval",IF(OR($N$75="",ISTEXT($N$73),ISTEXT($N$74)),"",IF(4&lt;=$N$74,IF(10&gt;$N$73,"",IF(((4-1)*$N$73+10)&gt;80,"",IF(INDEX($P$75:$W$84,MOD(((4-1)*$N$73+10)-1,10)+1,INT((((4-1)*$N$73+10)-1)/10)+1)="","",INDEX($P$75:$W$84,MOD(((4-1)*$N$73+10)-1,10)+1,INT((((4-1)*$N$73+10)-1)/10)+1)))),IF(AND(4=$N$74+1,10&lt;=$O$73),IF(($N$73*$N$74+10)&gt;80,"",IF(INDEX($P$75:$W$84,MOD(($N$73*$N$74+10)-1,10)+1,INT((($N$73*$N$74+10)-1)/10)+1)="","",INDEX($P$75:$W$84,MOD(($N$73*$N$74+10)-1,10)+1,INT((($N$73*$N$74+10)-1)/10)+1))),""))),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IF($D$73="Flat Oval",IF(OR($N$74="",ISTEXT($N$74)),"",IF(5&lt;=$N$74,ROUND((5-0.5)*$I$73/$N$74,1),IF(5=$N$74+1,"Ends",""))),IF(OR($D$73="",$G$73=""),"",IF($D$73="Round",IF(5=1,"Axis 1 (0°)",IF(5=2,"Axis 2 (90°)","")),IF(ISTEXT($N$74),"",IF(5&gt;$N$74,"",IF(ISTEXT($I$73),"",ROUND((5-0.5)*$I$73/$N$74,1)))))))</f>
        <v/>
      </c>
      <c r="C79" s="538" t="n"/>
      <c r="D79" s="539">
        <f>IF($D$73="Flat Oval",IF(OR($N$75="",ISTEXT($N$73),ISTEXT($N$74)),"",IF(5&lt;=$N$74,IF(1&gt;$N$73,"",IF(((5-1)*$N$73+1)&gt;80,"",IF(INDEX($P$75:$W$84,MOD(((5-1)*$N$73+1)-1,10)+1,INT((((5-1)*$N$73+1)-1)/10)+1)="","",INDEX($P$75:$W$84,MOD(((5-1)*$N$73+1)-1,10)+1,INT((((5-1)*$N$73+1)-1)/10)+1)))),IF(AND(5=$N$74+1,1&lt;=$O$73),IF(($N$73*$N$74+1)&gt;80,"",IF(INDEX($P$75:$W$84,MOD(($N$73*$N$74+1)-1,10)+1,INT((($N$73*$N$74+1)-1)/10)+1)="","",INDEX($P$75:$W$84,MOD(($N$73*$N$74+1)-1,10)+1,INT((($N$73*$N$74+1)-1)/10)+1))),""))),IF($N$75="","",IF(OR(ISTEXT($N$73),ISTEXT($N$74),ISTEXT($N$75)),"",IF(OR(1&gt;$N$73,5&gt;$N$74,((5-1)*$N$73+1)&gt;$N$75),"",IF(INDEX($P$75:$W$84,MOD(((5-1)*$N$73+1)-1,10)+1,INT((((5-1)*$N$73+1)-1)/10)+1)="","",INDEX($P$75:$W$84,MOD(((5-1)*$N$73+1)-1,10)+1,INT((((5-1)*$N$73+1)-1)/10)+1))))))</f>
        <v/>
      </c>
      <c r="E79" s="539">
        <f>IF($D$73="Flat Oval",IF(OR($N$75="",ISTEXT($N$73),ISTEXT($N$74)),"",IF(5&lt;=$N$74,IF(2&gt;$N$73,"",IF(((5-1)*$N$73+2)&gt;80,"",IF(INDEX($P$75:$W$84,MOD(((5-1)*$N$73+2)-1,10)+1,INT((((5-1)*$N$73+2)-1)/10)+1)="","",INDEX($P$75:$W$84,MOD(((5-1)*$N$73+2)-1,10)+1,INT((((5-1)*$N$73+2)-1)/10)+1)))),IF(AND(5=$N$74+1,2&lt;=$O$73),IF(($N$73*$N$74+2)&gt;80,"",IF(INDEX($P$75:$W$84,MOD(($N$73*$N$74+2)-1,10)+1,INT((($N$73*$N$74+2)-1)/10)+1)="","",INDEX($P$75:$W$84,MOD(($N$73*$N$74+2)-1,10)+1,INT((($N$73*$N$74+2)-1)/10)+1))),""))),IF($N$75="","",IF(OR(ISTEXT($N$73),ISTEXT($N$74),ISTEXT($N$75)),"",IF(OR(2&gt;$N$73,5&gt;$N$74,((5-1)*$N$73+2)&gt;$N$75),"",IF(INDEX($P$75:$W$84,MOD(((5-1)*$N$73+2)-1,10)+1,INT((((5-1)*$N$73+2)-1)/10)+1)="","",INDEX($P$75:$W$84,MOD(((5-1)*$N$73+2)-1,10)+1,INT((((5-1)*$N$73+2)-1)/10)+1))))))</f>
        <v/>
      </c>
      <c r="F79" s="539">
        <f>IF($D$73="Flat Oval",IF(OR($N$75="",ISTEXT($N$73),ISTEXT($N$74)),"",IF(5&lt;=$N$74,IF(3&gt;$N$73,"",IF(((5-1)*$N$73+3)&gt;80,"",IF(INDEX($P$75:$W$84,MOD(((5-1)*$N$73+3)-1,10)+1,INT((((5-1)*$N$73+3)-1)/10)+1)="","",INDEX($P$75:$W$84,MOD(((5-1)*$N$73+3)-1,10)+1,INT((((5-1)*$N$73+3)-1)/10)+1)))),IF(AND(5=$N$74+1,3&lt;=$O$73),IF(($N$73*$N$74+3)&gt;80,"",IF(INDEX($P$75:$W$84,MOD(($N$73*$N$74+3)-1,10)+1,INT((($N$73*$N$74+3)-1)/10)+1)="","",INDEX($P$75:$W$84,MOD(($N$73*$N$74+3)-1,10)+1,INT((($N$73*$N$74+3)-1)/10)+1))),""))),IF($N$75="","",IF(OR(ISTEXT($N$73),ISTEXT($N$74),ISTEXT($N$75)),"",IF(OR(3&gt;$N$73,5&gt;$N$74,((5-1)*$N$73+3)&gt;$N$75),"",IF(INDEX($P$75:$W$84,MOD(((5-1)*$N$73+3)-1,10)+1,INT((((5-1)*$N$73+3)-1)/10)+1)="","",INDEX($P$75:$W$84,MOD(((5-1)*$N$73+3)-1,10)+1,INT((((5-1)*$N$73+3)-1)/10)+1))))))</f>
        <v/>
      </c>
      <c r="G79" s="539">
        <f>IF($D$73="Flat Oval",IF(OR($N$75="",ISTEXT($N$73),ISTEXT($N$74)),"",IF(5&lt;=$N$74,IF(4&gt;$N$73,"",IF(((5-1)*$N$73+4)&gt;80,"",IF(INDEX($P$75:$W$84,MOD(((5-1)*$N$73+4)-1,10)+1,INT((((5-1)*$N$73+4)-1)/10)+1)="","",INDEX($P$75:$W$84,MOD(((5-1)*$N$73+4)-1,10)+1,INT((((5-1)*$N$73+4)-1)/10)+1)))),IF(AND(5=$N$74+1,4&lt;=$O$73),IF(($N$73*$N$74+4)&gt;80,"",IF(INDEX($P$75:$W$84,MOD(($N$73*$N$74+4)-1,10)+1,INT((($N$73*$N$74+4)-1)/10)+1)="","",INDEX($P$75:$W$84,MOD(($N$73*$N$74+4)-1,10)+1,INT((($N$73*$N$74+4)-1)/10)+1))),""))),IF($N$75="","",IF(OR(ISTEXT($N$73),ISTEXT($N$74),ISTEXT($N$75)),"",IF(OR(4&gt;$N$73,5&gt;$N$74,((5-1)*$N$73+4)&gt;$N$75),"",IF(INDEX($P$75:$W$84,MOD(((5-1)*$N$73+4)-1,10)+1,INT((((5-1)*$N$73+4)-1)/10)+1)="","",INDEX($P$75:$W$84,MOD(((5-1)*$N$73+4)-1,10)+1,INT((((5-1)*$N$73+4)-1)/10)+1))))))</f>
        <v/>
      </c>
      <c r="H79" s="539">
        <f>IF($D$73="Flat Oval",IF(OR($N$75="",ISTEXT($N$73),ISTEXT($N$74)),"",IF(5&lt;=$N$74,IF(5&gt;$N$73,"",IF(((5-1)*$N$73+5)&gt;80,"",IF(INDEX($P$75:$W$84,MOD(((5-1)*$N$73+5)-1,10)+1,INT((((5-1)*$N$73+5)-1)/10)+1)="","",INDEX($P$75:$W$84,MOD(((5-1)*$N$73+5)-1,10)+1,INT((((5-1)*$N$73+5)-1)/10)+1)))),IF(AND(5=$N$74+1,5&lt;=$O$73),IF(($N$73*$N$74+5)&gt;80,"",IF(INDEX($P$75:$W$84,MOD(($N$73*$N$74+5)-1,10)+1,INT((($N$73*$N$74+5)-1)/10)+1)="","",INDEX($P$75:$W$84,MOD(($N$73*$N$74+5)-1,10)+1,INT((($N$73*$N$74+5)-1)/10)+1))),""))),IF($N$75="","",IF(OR(ISTEXT($N$73),ISTEXT($N$74),ISTEXT($N$75)),"",IF(OR(5&gt;$N$73,5&gt;$N$74,((5-1)*$N$73+5)&gt;$N$75),"",IF(INDEX($P$75:$W$84,MOD(((5-1)*$N$73+5)-1,10)+1,INT((((5-1)*$N$73+5)-1)/10)+1)="","",INDEX($P$75:$W$84,MOD(((5-1)*$N$73+5)-1,10)+1,INT((((5-1)*$N$73+5)-1)/10)+1))))))</f>
        <v/>
      </c>
      <c r="I79" s="539">
        <f>IF($D$73="Flat Oval",IF(OR($N$75="",ISTEXT($N$73),ISTEXT($N$74)),"",IF(5&lt;=$N$74,IF(6&gt;$N$73,"",IF(((5-1)*$N$73+6)&gt;80,"",IF(INDEX($P$75:$W$84,MOD(((5-1)*$N$73+6)-1,10)+1,INT((((5-1)*$N$73+6)-1)/10)+1)="","",INDEX($P$75:$W$84,MOD(((5-1)*$N$73+6)-1,10)+1,INT((((5-1)*$N$73+6)-1)/10)+1)))),IF(AND(5=$N$74+1,6&lt;=$O$73),IF(($N$73*$N$74+6)&gt;80,"",IF(INDEX($P$75:$W$84,MOD(($N$73*$N$74+6)-1,10)+1,INT((($N$73*$N$74+6)-1)/10)+1)="","",INDEX($P$75:$W$84,MOD(($N$73*$N$74+6)-1,10)+1,INT((($N$73*$N$74+6)-1)/10)+1))),""))),IF($N$75="","",IF(OR(ISTEXT($N$73),ISTEXT($N$74),ISTEXT($N$75)),"",IF(OR(6&gt;$N$73,5&gt;$N$74,((5-1)*$N$73+6)&gt;$N$75),"",IF(INDEX($P$75:$W$84,MOD(((5-1)*$N$73+6)-1,10)+1,INT((((5-1)*$N$73+6)-1)/10)+1)="","",INDEX($P$75:$W$84,MOD(((5-1)*$N$73+6)-1,10)+1,INT((((5-1)*$N$73+6)-1)/10)+1))))))</f>
        <v/>
      </c>
      <c r="J79" s="539">
        <f>IF($D$73="Flat Oval",IF(OR($N$75="",ISTEXT($N$73),ISTEXT($N$74)),"",IF(5&lt;=$N$74,IF(7&gt;$N$73,"",IF(((5-1)*$N$73+7)&gt;80,"",IF(INDEX($P$75:$W$84,MOD(((5-1)*$N$73+7)-1,10)+1,INT((((5-1)*$N$73+7)-1)/10)+1)="","",INDEX($P$75:$W$84,MOD(((5-1)*$N$73+7)-1,10)+1,INT((((5-1)*$N$73+7)-1)/10)+1)))),IF(AND(5=$N$74+1,7&lt;=$O$73),IF(($N$73*$N$74+7)&gt;80,"",IF(INDEX($P$75:$W$84,MOD(($N$73*$N$74+7)-1,10)+1,INT((($N$73*$N$74+7)-1)/10)+1)="","",INDEX($P$75:$W$84,MOD(($N$73*$N$74+7)-1,10)+1,INT((($N$73*$N$74+7)-1)/10)+1))),""))),IF($N$75="","",IF(OR(ISTEXT($N$73),ISTEXT($N$74),ISTEXT($N$75)),"",IF(OR(7&gt;$N$73,5&gt;$N$74,((5-1)*$N$73+7)&gt;$N$75),"",IF(INDEX($P$75:$W$84,MOD(((5-1)*$N$73+7)-1,10)+1,INT((((5-1)*$N$73+7)-1)/10)+1)="","",INDEX($P$75:$W$84,MOD(((5-1)*$N$73+7)-1,10)+1,INT((((5-1)*$N$73+7)-1)/10)+1))))))</f>
        <v/>
      </c>
      <c r="K79" s="539">
        <f>IF($D$73="Flat Oval",IF(OR($N$75="",ISTEXT($N$73),ISTEXT($N$74)),"",IF(5&lt;=$N$74,IF(8&gt;$N$73,"",IF(((5-1)*$N$73+8)&gt;80,"",IF(INDEX($P$75:$W$84,MOD(((5-1)*$N$73+8)-1,10)+1,INT((((5-1)*$N$73+8)-1)/10)+1)="","",INDEX($P$75:$W$84,MOD(((5-1)*$N$73+8)-1,10)+1,INT((((5-1)*$N$73+8)-1)/10)+1)))),IF(AND(5=$N$74+1,8&lt;=$O$73),IF(($N$73*$N$74+8)&gt;80,"",IF(INDEX($P$75:$W$84,MOD(($N$73*$N$74+8)-1,10)+1,INT((($N$73*$N$74+8)-1)/10)+1)="","",INDEX($P$75:$W$84,MOD(($N$73*$N$74+8)-1,10)+1,INT((($N$73*$N$74+8)-1)/10)+1))),""))),IF($N$75="","",IF(OR(ISTEXT($N$73),ISTEXT($N$74),ISTEXT($N$75)),"",IF(OR(8&gt;$N$73,5&gt;$N$74,((5-1)*$N$73+8)&gt;$N$75),"",IF(INDEX($P$75:$W$84,MOD(((5-1)*$N$73+8)-1,10)+1,INT((((5-1)*$N$73+8)-1)/10)+1)="","",INDEX($P$75:$W$84,MOD(((5-1)*$N$73+8)-1,10)+1,INT((((5-1)*$N$73+8)-1)/10)+1))))))</f>
        <v/>
      </c>
      <c r="L79" s="539">
        <f>IF($D$73="Flat Oval",IF(OR($N$75="",ISTEXT($N$73),ISTEXT($N$74)),"",IF(5&lt;=$N$74,IF(9&gt;$N$73,"",IF(((5-1)*$N$73+9)&gt;80,"",IF(INDEX($P$75:$W$84,MOD(((5-1)*$N$73+9)-1,10)+1,INT((((5-1)*$N$73+9)-1)/10)+1)="","",INDEX($P$75:$W$84,MOD(((5-1)*$N$73+9)-1,10)+1,INT((((5-1)*$N$73+9)-1)/10)+1)))),IF(AND(5=$N$74+1,9&lt;=$O$73),IF(($N$73*$N$74+9)&gt;80,"",IF(INDEX($P$75:$W$84,MOD(($N$73*$N$74+9)-1,10)+1,INT((($N$73*$N$74+9)-1)/10)+1)="","",INDEX($P$75:$W$84,MOD(($N$73*$N$74+9)-1,10)+1,INT((($N$73*$N$74+9)-1)/10)+1))),""))),IF($N$75="","",IF(OR(ISTEXT($N$73),ISTEXT($N$74),ISTEXT($N$75)),"",IF(OR(9&gt;$N$73,5&gt;$N$74,((5-1)*$N$73+9)&gt;$N$75),"",IF(INDEX($P$75:$W$84,MOD(((5-1)*$N$73+9)-1,10)+1,INT((((5-1)*$N$73+9)-1)/10)+1)="","",INDEX($P$75:$W$84,MOD(((5-1)*$N$73+9)-1,10)+1,INT((((5-1)*$N$73+9)-1)/10)+1))))))</f>
        <v/>
      </c>
      <c r="M79" s="539">
        <f>IF($D$73="Flat Oval",IF(OR($N$75="",ISTEXT($N$73),ISTEXT($N$74)),"",IF(5&lt;=$N$74,IF(10&gt;$N$73,"",IF(((5-1)*$N$73+10)&gt;80,"",IF(INDEX($P$75:$W$84,MOD(((5-1)*$N$73+10)-1,10)+1,INT((((5-1)*$N$73+10)-1)/10)+1)="","",INDEX($P$75:$W$84,MOD(((5-1)*$N$73+10)-1,10)+1,INT((((5-1)*$N$73+10)-1)/10)+1)))),IF(AND(5=$N$74+1,10&lt;=$O$73),IF(($N$73*$N$74+10)&gt;80,"",IF(INDEX($P$75:$W$84,MOD(($N$73*$N$74+10)-1,10)+1,INT((($N$73*$N$74+10)-1)/10)+1)="","",INDEX($P$75:$W$84,MOD(($N$73*$N$74+10)-1,10)+1,INT((($N$73*$N$74+10)-1)/10)+1))),""))),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IF($D$73="Flat Oval",IF(OR($N$74="",ISTEXT($N$74)),"",IF(6&lt;=$N$74,ROUND((6-0.5)*$I$73/$N$74,1),IF(6=$N$74+1,"Ends",""))),IF(OR($D$73="",$G$73=""),"",IF($D$73="Round",IF(6=1,"Axis 1 (0°)",IF(6=2,"Axis 2 (90°)","")),IF(ISTEXT($N$74),"",IF(6&gt;$N$74,"",IF(ISTEXT($I$73),"",ROUND((6-0.5)*$I$73/$N$74,1)))))))</f>
        <v/>
      </c>
      <c r="C80" s="538" t="n"/>
      <c r="D80" s="539">
        <f>IF($D$73="Flat Oval",IF(OR($N$75="",ISTEXT($N$73),ISTEXT($N$74)),"",IF(6&lt;=$N$74,IF(1&gt;$N$73,"",IF(((6-1)*$N$73+1)&gt;80,"",IF(INDEX($P$75:$W$84,MOD(((6-1)*$N$73+1)-1,10)+1,INT((((6-1)*$N$73+1)-1)/10)+1)="","",INDEX($P$75:$W$84,MOD(((6-1)*$N$73+1)-1,10)+1,INT((((6-1)*$N$73+1)-1)/10)+1)))),IF(AND(6=$N$74+1,1&lt;=$O$73),IF(($N$73*$N$74+1)&gt;80,"",IF(INDEX($P$75:$W$84,MOD(($N$73*$N$74+1)-1,10)+1,INT((($N$73*$N$74+1)-1)/10)+1)="","",INDEX($P$75:$W$84,MOD(($N$73*$N$74+1)-1,10)+1,INT((($N$73*$N$74+1)-1)/10)+1))),""))),IF($N$75="","",IF(OR(ISTEXT($N$73),ISTEXT($N$74),ISTEXT($N$75)),"",IF(OR(1&gt;$N$73,6&gt;$N$74,((6-1)*$N$73+1)&gt;$N$75),"",IF(INDEX($P$75:$W$84,MOD(((6-1)*$N$73+1)-1,10)+1,INT((((6-1)*$N$73+1)-1)/10)+1)="","",INDEX($P$75:$W$84,MOD(((6-1)*$N$73+1)-1,10)+1,INT((((6-1)*$N$73+1)-1)/10)+1))))))</f>
        <v/>
      </c>
      <c r="E80" s="539">
        <f>IF($D$73="Flat Oval",IF(OR($N$75="",ISTEXT($N$73),ISTEXT($N$74)),"",IF(6&lt;=$N$74,IF(2&gt;$N$73,"",IF(((6-1)*$N$73+2)&gt;80,"",IF(INDEX($P$75:$W$84,MOD(((6-1)*$N$73+2)-1,10)+1,INT((((6-1)*$N$73+2)-1)/10)+1)="","",INDEX($P$75:$W$84,MOD(((6-1)*$N$73+2)-1,10)+1,INT((((6-1)*$N$73+2)-1)/10)+1)))),IF(AND(6=$N$74+1,2&lt;=$O$73),IF(($N$73*$N$74+2)&gt;80,"",IF(INDEX($P$75:$W$84,MOD(($N$73*$N$74+2)-1,10)+1,INT((($N$73*$N$74+2)-1)/10)+1)="","",INDEX($P$75:$W$84,MOD(($N$73*$N$74+2)-1,10)+1,INT((($N$73*$N$74+2)-1)/10)+1))),""))),IF($N$75="","",IF(OR(ISTEXT($N$73),ISTEXT($N$74),ISTEXT($N$75)),"",IF(OR(2&gt;$N$73,6&gt;$N$74,((6-1)*$N$73+2)&gt;$N$75),"",IF(INDEX($P$75:$W$84,MOD(((6-1)*$N$73+2)-1,10)+1,INT((((6-1)*$N$73+2)-1)/10)+1)="","",INDEX($P$75:$W$84,MOD(((6-1)*$N$73+2)-1,10)+1,INT((((6-1)*$N$73+2)-1)/10)+1))))))</f>
        <v/>
      </c>
      <c r="F80" s="539">
        <f>IF($D$73="Flat Oval",IF(OR($N$75="",ISTEXT($N$73),ISTEXT($N$74)),"",IF(6&lt;=$N$74,IF(3&gt;$N$73,"",IF(((6-1)*$N$73+3)&gt;80,"",IF(INDEX($P$75:$W$84,MOD(((6-1)*$N$73+3)-1,10)+1,INT((((6-1)*$N$73+3)-1)/10)+1)="","",INDEX($P$75:$W$84,MOD(((6-1)*$N$73+3)-1,10)+1,INT((((6-1)*$N$73+3)-1)/10)+1)))),IF(AND(6=$N$74+1,3&lt;=$O$73),IF(($N$73*$N$74+3)&gt;80,"",IF(INDEX($P$75:$W$84,MOD(($N$73*$N$74+3)-1,10)+1,INT((($N$73*$N$74+3)-1)/10)+1)="","",INDEX($P$75:$W$84,MOD(($N$73*$N$74+3)-1,10)+1,INT((($N$73*$N$74+3)-1)/10)+1))),""))),IF($N$75="","",IF(OR(ISTEXT($N$73),ISTEXT($N$74),ISTEXT($N$75)),"",IF(OR(3&gt;$N$73,6&gt;$N$74,((6-1)*$N$73+3)&gt;$N$75),"",IF(INDEX($P$75:$W$84,MOD(((6-1)*$N$73+3)-1,10)+1,INT((((6-1)*$N$73+3)-1)/10)+1)="","",INDEX($P$75:$W$84,MOD(((6-1)*$N$73+3)-1,10)+1,INT((((6-1)*$N$73+3)-1)/10)+1))))))</f>
        <v/>
      </c>
      <c r="G80" s="539">
        <f>IF($D$73="Flat Oval",IF(OR($N$75="",ISTEXT($N$73),ISTEXT($N$74)),"",IF(6&lt;=$N$74,IF(4&gt;$N$73,"",IF(((6-1)*$N$73+4)&gt;80,"",IF(INDEX($P$75:$W$84,MOD(((6-1)*$N$73+4)-1,10)+1,INT((((6-1)*$N$73+4)-1)/10)+1)="","",INDEX($P$75:$W$84,MOD(((6-1)*$N$73+4)-1,10)+1,INT((((6-1)*$N$73+4)-1)/10)+1)))),IF(AND(6=$N$74+1,4&lt;=$O$73),IF(($N$73*$N$74+4)&gt;80,"",IF(INDEX($P$75:$W$84,MOD(($N$73*$N$74+4)-1,10)+1,INT((($N$73*$N$74+4)-1)/10)+1)="","",INDEX($P$75:$W$84,MOD(($N$73*$N$74+4)-1,10)+1,INT((($N$73*$N$74+4)-1)/10)+1))),""))),IF($N$75="","",IF(OR(ISTEXT($N$73),ISTEXT($N$74),ISTEXT($N$75)),"",IF(OR(4&gt;$N$73,6&gt;$N$74,((6-1)*$N$73+4)&gt;$N$75),"",IF(INDEX($P$75:$W$84,MOD(((6-1)*$N$73+4)-1,10)+1,INT((((6-1)*$N$73+4)-1)/10)+1)="","",INDEX($P$75:$W$84,MOD(((6-1)*$N$73+4)-1,10)+1,INT((((6-1)*$N$73+4)-1)/10)+1))))))</f>
        <v/>
      </c>
      <c r="H80" s="539">
        <f>IF($D$73="Flat Oval",IF(OR($N$75="",ISTEXT($N$73),ISTEXT($N$74)),"",IF(6&lt;=$N$74,IF(5&gt;$N$73,"",IF(((6-1)*$N$73+5)&gt;80,"",IF(INDEX($P$75:$W$84,MOD(((6-1)*$N$73+5)-1,10)+1,INT((((6-1)*$N$73+5)-1)/10)+1)="","",INDEX($P$75:$W$84,MOD(((6-1)*$N$73+5)-1,10)+1,INT((((6-1)*$N$73+5)-1)/10)+1)))),IF(AND(6=$N$74+1,5&lt;=$O$73),IF(($N$73*$N$74+5)&gt;80,"",IF(INDEX($P$75:$W$84,MOD(($N$73*$N$74+5)-1,10)+1,INT((($N$73*$N$74+5)-1)/10)+1)="","",INDEX($P$75:$W$84,MOD(($N$73*$N$74+5)-1,10)+1,INT((($N$73*$N$74+5)-1)/10)+1))),""))),IF($N$75="","",IF(OR(ISTEXT($N$73),ISTEXT($N$74),ISTEXT($N$75)),"",IF(OR(5&gt;$N$73,6&gt;$N$74,((6-1)*$N$73+5)&gt;$N$75),"",IF(INDEX($P$75:$W$84,MOD(((6-1)*$N$73+5)-1,10)+1,INT((((6-1)*$N$73+5)-1)/10)+1)="","",INDEX($P$75:$W$84,MOD(((6-1)*$N$73+5)-1,10)+1,INT((((6-1)*$N$73+5)-1)/10)+1))))))</f>
        <v/>
      </c>
      <c r="I80" s="539">
        <f>IF($D$73="Flat Oval",IF(OR($N$75="",ISTEXT($N$73),ISTEXT($N$74)),"",IF(6&lt;=$N$74,IF(6&gt;$N$73,"",IF(((6-1)*$N$73+6)&gt;80,"",IF(INDEX($P$75:$W$84,MOD(((6-1)*$N$73+6)-1,10)+1,INT((((6-1)*$N$73+6)-1)/10)+1)="","",INDEX($P$75:$W$84,MOD(((6-1)*$N$73+6)-1,10)+1,INT((((6-1)*$N$73+6)-1)/10)+1)))),IF(AND(6=$N$74+1,6&lt;=$O$73),IF(($N$73*$N$74+6)&gt;80,"",IF(INDEX($P$75:$W$84,MOD(($N$73*$N$74+6)-1,10)+1,INT((($N$73*$N$74+6)-1)/10)+1)="","",INDEX($P$75:$W$84,MOD(($N$73*$N$74+6)-1,10)+1,INT((($N$73*$N$74+6)-1)/10)+1))),""))),IF($N$75="","",IF(OR(ISTEXT($N$73),ISTEXT($N$74),ISTEXT($N$75)),"",IF(OR(6&gt;$N$73,6&gt;$N$74,((6-1)*$N$73+6)&gt;$N$75),"",IF(INDEX($P$75:$W$84,MOD(((6-1)*$N$73+6)-1,10)+1,INT((((6-1)*$N$73+6)-1)/10)+1)="","",INDEX($P$75:$W$84,MOD(((6-1)*$N$73+6)-1,10)+1,INT((((6-1)*$N$73+6)-1)/10)+1))))))</f>
        <v/>
      </c>
      <c r="J80" s="539">
        <f>IF($D$73="Flat Oval",IF(OR($N$75="",ISTEXT($N$73),ISTEXT($N$74)),"",IF(6&lt;=$N$74,IF(7&gt;$N$73,"",IF(((6-1)*$N$73+7)&gt;80,"",IF(INDEX($P$75:$W$84,MOD(((6-1)*$N$73+7)-1,10)+1,INT((((6-1)*$N$73+7)-1)/10)+1)="","",INDEX($P$75:$W$84,MOD(((6-1)*$N$73+7)-1,10)+1,INT((((6-1)*$N$73+7)-1)/10)+1)))),IF(AND(6=$N$74+1,7&lt;=$O$73),IF(($N$73*$N$74+7)&gt;80,"",IF(INDEX($P$75:$W$84,MOD(($N$73*$N$74+7)-1,10)+1,INT((($N$73*$N$74+7)-1)/10)+1)="","",INDEX($P$75:$W$84,MOD(($N$73*$N$74+7)-1,10)+1,INT((($N$73*$N$74+7)-1)/10)+1))),""))),IF($N$75="","",IF(OR(ISTEXT($N$73),ISTEXT($N$74),ISTEXT($N$75)),"",IF(OR(7&gt;$N$73,6&gt;$N$74,((6-1)*$N$73+7)&gt;$N$75),"",IF(INDEX($P$75:$W$84,MOD(((6-1)*$N$73+7)-1,10)+1,INT((((6-1)*$N$73+7)-1)/10)+1)="","",INDEX($P$75:$W$84,MOD(((6-1)*$N$73+7)-1,10)+1,INT((((6-1)*$N$73+7)-1)/10)+1))))))</f>
        <v/>
      </c>
      <c r="K80" s="539">
        <f>IF($D$73="Flat Oval",IF(OR($N$75="",ISTEXT($N$73),ISTEXT($N$74)),"",IF(6&lt;=$N$74,IF(8&gt;$N$73,"",IF(((6-1)*$N$73+8)&gt;80,"",IF(INDEX($P$75:$W$84,MOD(((6-1)*$N$73+8)-1,10)+1,INT((((6-1)*$N$73+8)-1)/10)+1)="","",INDEX($P$75:$W$84,MOD(((6-1)*$N$73+8)-1,10)+1,INT((((6-1)*$N$73+8)-1)/10)+1)))),IF(AND(6=$N$74+1,8&lt;=$O$73),IF(($N$73*$N$74+8)&gt;80,"",IF(INDEX($P$75:$W$84,MOD(($N$73*$N$74+8)-1,10)+1,INT((($N$73*$N$74+8)-1)/10)+1)="","",INDEX($P$75:$W$84,MOD(($N$73*$N$74+8)-1,10)+1,INT((($N$73*$N$74+8)-1)/10)+1))),""))),IF($N$75="","",IF(OR(ISTEXT($N$73),ISTEXT($N$74),ISTEXT($N$75)),"",IF(OR(8&gt;$N$73,6&gt;$N$74,((6-1)*$N$73+8)&gt;$N$75),"",IF(INDEX($P$75:$W$84,MOD(((6-1)*$N$73+8)-1,10)+1,INT((((6-1)*$N$73+8)-1)/10)+1)="","",INDEX($P$75:$W$84,MOD(((6-1)*$N$73+8)-1,10)+1,INT((((6-1)*$N$73+8)-1)/10)+1))))))</f>
        <v/>
      </c>
      <c r="L80" s="539">
        <f>IF($D$73="Flat Oval",IF(OR($N$75="",ISTEXT($N$73),ISTEXT($N$74)),"",IF(6&lt;=$N$74,IF(9&gt;$N$73,"",IF(((6-1)*$N$73+9)&gt;80,"",IF(INDEX($P$75:$W$84,MOD(((6-1)*$N$73+9)-1,10)+1,INT((((6-1)*$N$73+9)-1)/10)+1)="","",INDEX($P$75:$W$84,MOD(((6-1)*$N$73+9)-1,10)+1,INT((((6-1)*$N$73+9)-1)/10)+1)))),IF(AND(6=$N$74+1,9&lt;=$O$73),IF(($N$73*$N$74+9)&gt;80,"",IF(INDEX($P$75:$W$84,MOD(($N$73*$N$74+9)-1,10)+1,INT((($N$73*$N$74+9)-1)/10)+1)="","",INDEX($P$75:$W$84,MOD(($N$73*$N$74+9)-1,10)+1,INT((($N$73*$N$74+9)-1)/10)+1))),""))),IF($N$75="","",IF(OR(ISTEXT($N$73),ISTEXT($N$74),ISTEXT($N$75)),"",IF(OR(9&gt;$N$73,6&gt;$N$74,((6-1)*$N$73+9)&gt;$N$75),"",IF(INDEX($P$75:$W$84,MOD(((6-1)*$N$73+9)-1,10)+1,INT((((6-1)*$N$73+9)-1)/10)+1)="","",INDEX($P$75:$W$84,MOD(((6-1)*$N$73+9)-1,10)+1,INT((((6-1)*$N$73+9)-1)/10)+1))))))</f>
        <v/>
      </c>
      <c r="M80" s="539">
        <f>IF($D$73="Flat Oval",IF(OR($N$75="",ISTEXT($N$73),ISTEXT($N$74)),"",IF(6&lt;=$N$74,IF(10&gt;$N$73,"",IF(((6-1)*$N$73+10)&gt;80,"",IF(INDEX($P$75:$W$84,MOD(((6-1)*$N$73+10)-1,10)+1,INT((((6-1)*$N$73+10)-1)/10)+1)="","",INDEX($P$75:$W$84,MOD(((6-1)*$N$73+10)-1,10)+1,INT((((6-1)*$N$73+10)-1)/10)+1)))),IF(AND(6=$N$74+1,10&lt;=$O$73),IF(($N$73*$N$74+10)&gt;80,"",IF(INDEX($P$75:$W$84,MOD(($N$73*$N$74+10)-1,10)+1,INT((($N$73*$N$74+10)-1)/10)+1)="","",INDEX($P$75:$W$84,MOD(($N$73*$N$74+10)-1,10)+1,INT((($N$73*$N$74+10)-1)/10)+1))),""))),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IF($D$73="Flat Oval",IF(OR($N$74="",ISTEXT($N$74)),"",IF(7&lt;=$N$74,ROUND((7-0.5)*$I$73/$N$74,1),IF(7=$N$74+1,"Ends",""))),IF(OR($D$73="",$G$73=""),"",IF($D$73="Round",IF(7=1,"Axis 1 (0°)",IF(7=2,"Axis 2 (90°)","")),IF(ISTEXT($N$74),"",IF(7&gt;$N$74,"",IF(ISTEXT($I$73),"",ROUND((7-0.5)*$I$73/$N$74,1)))))))</f>
        <v/>
      </c>
      <c r="C81" s="538" t="n"/>
      <c r="D81" s="539">
        <f>IF($D$73="Flat Oval",IF(OR($N$75="",ISTEXT($N$73),ISTEXT($N$74)),"",IF(7&lt;=$N$74,IF(1&gt;$N$73,"",IF(((7-1)*$N$73+1)&gt;80,"",IF(INDEX($P$75:$W$84,MOD(((7-1)*$N$73+1)-1,10)+1,INT((((7-1)*$N$73+1)-1)/10)+1)="","",INDEX($P$75:$W$84,MOD(((7-1)*$N$73+1)-1,10)+1,INT((((7-1)*$N$73+1)-1)/10)+1)))),IF(AND(7=$N$74+1,1&lt;=$O$73),IF(($N$73*$N$74+1)&gt;80,"",IF(INDEX($P$75:$W$84,MOD(($N$73*$N$74+1)-1,10)+1,INT((($N$73*$N$74+1)-1)/10)+1)="","",INDEX($P$75:$W$84,MOD(($N$73*$N$74+1)-1,10)+1,INT((($N$73*$N$74+1)-1)/10)+1))),""))),IF($N$75="","",IF(OR(ISTEXT($N$73),ISTEXT($N$74),ISTEXT($N$75)),"",IF(OR(1&gt;$N$73,7&gt;$N$74,((7-1)*$N$73+1)&gt;$N$75),"",IF(INDEX($P$75:$W$84,MOD(((7-1)*$N$73+1)-1,10)+1,INT((((7-1)*$N$73+1)-1)/10)+1)="","",INDEX($P$75:$W$84,MOD(((7-1)*$N$73+1)-1,10)+1,INT((((7-1)*$N$73+1)-1)/10)+1))))))</f>
        <v/>
      </c>
      <c r="E81" s="539">
        <f>IF($D$73="Flat Oval",IF(OR($N$75="",ISTEXT($N$73),ISTEXT($N$74)),"",IF(7&lt;=$N$74,IF(2&gt;$N$73,"",IF(((7-1)*$N$73+2)&gt;80,"",IF(INDEX($P$75:$W$84,MOD(((7-1)*$N$73+2)-1,10)+1,INT((((7-1)*$N$73+2)-1)/10)+1)="","",INDEX($P$75:$W$84,MOD(((7-1)*$N$73+2)-1,10)+1,INT((((7-1)*$N$73+2)-1)/10)+1)))),IF(AND(7=$N$74+1,2&lt;=$O$73),IF(($N$73*$N$74+2)&gt;80,"",IF(INDEX($P$75:$W$84,MOD(($N$73*$N$74+2)-1,10)+1,INT((($N$73*$N$74+2)-1)/10)+1)="","",INDEX($P$75:$W$84,MOD(($N$73*$N$74+2)-1,10)+1,INT((($N$73*$N$74+2)-1)/10)+1))),""))),IF($N$75="","",IF(OR(ISTEXT($N$73),ISTEXT($N$74),ISTEXT($N$75)),"",IF(OR(2&gt;$N$73,7&gt;$N$74,((7-1)*$N$73+2)&gt;$N$75),"",IF(INDEX($P$75:$W$84,MOD(((7-1)*$N$73+2)-1,10)+1,INT((((7-1)*$N$73+2)-1)/10)+1)="","",INDEX($P$75:$W$84,MOD(((7-1)*$N$73+2)-1,10)+1,INT((((7-1)*$N$73+2)-1)/10)+1))))))</f>
        <v/>
      </c>
      <c r="F81" s="539">
        <f>IF($D$73="Flat Oval",IF(OR($N$75="",ISTEXT($N$73),ISTEXT($N$74)),"",IF(7&lt;=$N$74,IF(3&gt;$N$73,"",IF(((7-1)*$N$73+3)&gt;80,"",IF(INDEX($P$75:$W$84,MOD(((7-1)*$N$73+3)-1,10)+1,INT((((7-1)*$N$73+3)-1)/10)+1)="","",INDEX($P$75:$W$84,MOD(((7-1)*$N$73+3)-1,10)+1,INT((((7-1)*$N$73+3)-1)/10)+1)))),IF(AND(7=$N$74+1,3&lt;=$O$73),IF(($N$73*$N$74+3)&gt;80,"",IF(INDEX($P$75:$W$84,MOD(($N$73*$N$74+3)-1,10)+1,INT((($N$73*$N$74+3)-1)/10)+1)="","",INDEX($P$75:$W$84,MOD(($N$73*$N$74+3)-1,10)+1,INT((($N$73*$N$74+3)-1)/10)+1))),""))),IF($N$75="","",IF(OR(ISTEXT($N$73),ISTEXT($N$74),ISTEXT($N$75)),"",IF(OR(3&gt;$N$73,7&gt;$N$74,((7-1)*$N$73+3)&gt;$N$75),"",IF(INDEX($P$75:$W$84,MOD(((7-1)*$N$73+3)-1,10)+1,INT((((7-1)*$N$73+3)-1)/10)+1)="","",INDEX($P$75:$W$84,MOD(((7-1)*$N$73+3)-1,10)+1,INT((((7-1)*$N$73+3)-1)/10)+1))))))</f>
        <v/>
      </c>
      <c r="G81" s="539">
        <f>IF($D$73="Flat Oval",IF(OR($N$75="",ISTEXT($N$73),ISTEXT($N$74)),"",IF(7&lt;=$N$74,IF(4&gt;$N$73,"",IF(((7-1)*$N$73+4)&gt;80,"",IF(INDEX($P$75:$W$84,MOD(((7-1)*$N$73+4)-1,10)+1,INT((((7-1)*$N$73+4)-1)/10)+1)="","",INDEX($P$75:$W$84,MOD(((7-1)*$N$73+4)-1,10)+1,INT((((7-1)*$N$73+4)-1)/10)+1)))),IF(AND(7=$N$74+1,4&lt;=$O$73),IF(($N$73*$N$74+4)&gt;80,"",IF(INDEX($P$75:$W$84,MOD(($N$73*$N$74+4)-1,10)+1,INT((($N$73*$N$74+4)-1)/10)+1)="","",INDEX($P$75:$W$84,MOD(($N$73*$N$74+4)-1,10)+1,INT((($N$73*$N$74+4)-1)/10)+1))),""))),IF($N$75="","",IF(OR(ISTEXT($N$73),ISTEXT($N$74),ISTEXT($N$75)),"",IF(OR(4&gt;$N$73,7&gt;$N$74,((7-1)*$N$73+4)&gt;$N$75),"",IF(INDEX($P$75:$W$84,MOD(((7-1)*$N$73+4)-1,10)+1,INT((((7-1)*$N$73+4)-1)/10)+1)="","",INDEX($P$75:$W$84,MOD(((7-1)*$N$73+4)-1,10)+1,INT((((7-1)*$N$73+4)-1)/10)+1))))))</f>
        <v/>
      </c>
      <c r="H81" s="539">
        <f>IF($D$73="Flat Oval",IF(OR($N$75="",ISTEXT($N$73),ISTEXT($N$74)),"",IF(7&lt;=$N$74,IF(5&gt;$N$73,"",IF(((7-1)*$N$73+5)&gt;80,"",IF(INDEX($P$75:$W$84,MOD(((7-1)*$N$73+5)-1,10)+1,INT((((7-1)*$N$73+5)-1)/10)+1)="","",INDEX($P$75:$W$84,MOD(((7-1)*$N$73+5)-1,10)+1,INT((((7-1)*$N$73+5)-1)/10)+1)))),IF(AND(7=$N$74+1,5&lt;=$O$73),IF(($N$73*$N$74+5)&gt;80,"",IF(INDEX($P$75:$W$84,MOD(($N$73*$N$74+5)-1,10)+1,INT((($N$73*$N$74+5)-1)/10)+1)="","",INDEX($P$75:$W$84,MOD(($N$73*$N$74+5)-1,10)+1,INT((($N$73*$N$74+5)-1)/10)+1))),""))),IF($N$75="","",IF(OR(ISTEXT($N$73),ISTEXT($N$74),ISTEXT($N$75)),"",IF(OR(5&gt;$N$73,7&gt;$N$74,((7-1)*$N$73+5)&gt;$N$75),"",IF(INDEX($P$75:$W$84,MOD(((7-1)*$N$73+5)-1,10)+1,INT((((7-1)*$N$73+5)-1)/10)+1)="","",INDEX($P$75:$W$84,MOD(((7-1)*$N$73+5)-1,10)+1,INT((((7-1)*$N$73+5)-1)/10)+1))))))</f>
        <v/>
      </c>
      <c r="I81" s="539">
        <f>IF($D$73="Flat Oval",IF(OR($N$75="",ISTEXT($N$73),ISTEXT($N$74)),"",IF(7&lt;=$N$74,IF(6&gt;$N$73,"",IF(((7-1)*$N$73+6)&gt;80,"",IF(INDEX($P$75:$W$84,MOD(((7-1)*$N$73+6)-1,10)+1,INT((((7-1)*$N$73+6)-1)/10)+1)="","",INDEX($P$75:$W$84,MOD(((7-1)*$N$73+6)-1,10)+1,INT((((7-1)*$N$73+6)-1)/10)+1)))),IF(AND(7=$N$74+1,6&lt;=$O$73),IF(($N$73*$N$74+6)&gt;80,"",IF(INDEX($P$75:$W$84,MOD(($N$73*$N$74+6)-1,10)+1,INT((($N$73*$N$74+6)-1)/10)+1)="","",INDEX($P$75:$W$84,MOD(($N$73*$N$74+6)-1,10)+1,INT((($N$73*$N$74+6)-1)/10)+1))),""))),IF($N$75="","",IF(OR(ISTEXT($N$73),ISTEXT($N$74),ISTEXT($N$75)),"",IF(OR(6&gt;$N$73,7&gt;$N$74,((7-1)*$N$73+6)&gt;$N$75),"",IF(INDEX($P$75:$W$84,MOD(((7-1)*$N$73+6)-1,10)+1,INT((((7-1)*$N$73+6)-1)/10)+1)="","",INDEX($P$75:$W$84,MOD(((7-1)*$N$73+6)-1,10)+1,INT((((7-1)*$N$73+6)-1)/10)+1))))))</f>
        <v/>
      </c>
      <c r="J81" s="539">
        <f>IF($D$73="Flat Oval",IF(OR($N$75="",ISTEXT($N$73),ISTEXT($N$74)),"",IF(7&lt;=$N$74,IF(7&gt;$N$73,"",IF(((7-1)*$N$73+7)&gt;80,"",IF(INDEX($P$75:$W$84,MOD(((7-1)*$N$73+7)-1,10)+1,INT((((7-1)*$N$73+7)-1)/10)+1)="","",INDEX($P$75:$W$84,MOD(((7-1)*$N$73+7)-1,10)+1,INT((((7-1)*$N$73+7)-1)/10)+1)))),IF(AND(7=$N$74+1,7&lt;=$O$73),IF(($N$73*$N$74+7)&gt;80,"",IF(INDEX($P$75:$W$84,MOD(($N$73*$N$74+7)-1,10)+1,INT((($N$73*$N$74+7)-1)/10)+1)="","",INDEX($P$75:$W$84,MOD(($N$73*$N$74+7)-1,10)+1,INT((($N$73*$N$74+7)-1)/10)+1))),""))),IF($N$75="","",IF(OR(ISTEXT($N$73),ISTEXT($N$74),ISTEXT($N$75)),"",IF(OR(7&gt;$N$73,7&gt;$N$74,((7-1)*$N$73+7)&gt;$N$75),"",IF(INDEX($P$75:$W$84,MOD(((7-1)*$N$73+7)-1,10)+1,INT((((7-1)*$N$73+7)-1)/10)+1)="","",INDEX($P$75:$W$84,MOD(((7-1)*$N$73+7)-1,10)+1,INT((((7-1)*$N$73+7)-1)/10)+1))))))</f>
        <v/>
      </c>
      <c r="K81" s="539">
        <f>IF($D$73="Flat Oval",IF(OR($N$75="",ISTEXT($N$73),ISTEXT($N$74)),"",IF(7&lt;=$N$74,IF(8&gt;$N$73,"",IF(((7-1)*$N$73+8)&gt;80,"",IF(INDEX($P$75:$W$84,MOD(((7-1)*$N$73+8)-1,10)+1,INT((((7-1)*$N$73+8)-1)/10)+1)="","",INDEX($P$75:$W$84,MOD(((7-1)*$N$73+8)-1,10)+1,INT((((7-1)*$N$73+8)-1)/10)+1)))),IF(AND(7=$N$74+1,8&lt;=$O$73),IF(($N$73*$N$74+8)&gt;80,"",IF(INDEX($P$75:$W$84,MOD(($N$73*$N$74+8)-1,10)+1,INT((($N$73*$N$74+8)-1)/10)+1)="","",INDEX($P$75:$W$84,MOD(($N$73*$N$74+8)-1,10)+1,INT((($N$73*$N$74+8)-1)/10)+1))),""))),IF($N$75="","",IF(OR(ISTEXT($N$73),ISTEXT($N$74),ISTEXT($N$75)),"",IF(OR(8&gt;$N$73,7&gt;$N$74,((7-1)*$N$73+8)&gt;$N$75),"",IF(INDEX($P$75:$W$84,MOD(((7-1)*$N$73+8)-1,10)+1,INT((((7-1)*$N$73+8)-1)/10)+1)="","",INDEX($P$75:$W$84,MOD(((7-1)*$N$73+8)-1,10)+1,INT((((7-1)*$N$73+8)-1)/10)+1))))))</f>
        <v/>
      </c>
      <c r="L81" s="539">
        <f>IF($D$73="Flat Oval",IF(OR($N$75="",ISTEXT($N$73),ISTEXT($N$74)),"",IF(7&lt;=$N$74,IF(9&gt;$N$73,"",IF(((7-1)*$N$73+9)&gt;80,"",IF(INDEX($P$75:$W$84,MOD(((7-1)*$N$73+9)-1,10)+1,INT((((7-1)*$N$73+9)-1)/10)+1)="","",INDEX($P$75:$W$84,MOD(((7-1)*$N$73+9)-1,10)+1,INT((((7-1)*$N$73+9)-1)/10)+1)))),IF(AND(7=$N$74+1,9&lt;=$O$73),IF(($N$73*$N$74+9)&gt;80,"",IF(INDEX($P$75:$W$84,MOD(($N$73*$N$74+9)-1,10)+1,INT((($N$73*$N$74+9)-1)/10)+1)="","",INDEX($P$75:$W$84,MOD(($N$73*$N$74+9)-1,10)+1,INT((($N$73*$N$74+9)-1)/10)+1))),""))),IF($N$75="","",IF(OR(ISTEXT($N$73),ISTEXT($N$74),ISTEXT($N$75)),"",IF(OR(9&gt;$N$73,7&gt;$N$74,((7-1)*$N$73+9)&gt;$N$75),"",IF(INDEX($P$75:$W$84,MOD(((7-1)*$N$73+9)-1,10)+1,INT((((7-1)*$N$73+9)-1)/10)+1)="","",INDEX($P$75:$W$84,MOD(((7-1)*$N$73+9)-1,10)+1,INT((((7-1)*$N$73+9)-1)/10)+1))))))</f>
        <v/>
      </c>
      <c r="M81" s="539">
        <f>IF($D$73="Flat Oval",IF(OR($N$75="",ISTEXT($N$73),ISTEXT($N$74)),"",IF(7&lt;=$N$74,IF(10&gt;$N$73,"",IF(((7-1)*$N$73+10)&gt;80,"",IF(INDEX($P$75:$W$84,MOD(((7-1)*$N$73+10)-1,10)+1,INT((((7-1)*$N$73+10)-1)/10)+1)="","",INDEX($P$75:$W$84,MOD(((7-1)*$N$73+10)-1,10)+1,INT((((7-1)*$N$73+10)-1)/10)+1)))),IF(AND(7=$N$74+1,10&lt;=$O$73),IF(($N$73*$N$74+10)&gt;80,"",IF(INDEX($P$75:$W$84,MOD(($N$73*$N$74+10)-1,10)+1,INT((($N$73*$N$74+10)-1)/10)+1)="","",INDEX($P$75:$W$84,MOD(($N$73*$N$74+10)-1,10)+1,INT((($N$73*$N$74+10)-1)/10)+1))),""))),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IF($D$73="Flat Oval",IF(OR($N$74="",ISTEXT($N$74)),"",IF(8&lt;=$N$74,ROUND((8-0.5)*$I$73/$N$74,1),IF(8=$N$74+1,"Ends",""))),IF(OR($D$73="",$G$73=""),"",IF($D$73="Round",IF(8=1,"Axis 1 (0°)",IF(8=2,"Axis 2 (90°)","")),IF(ISTEXT($N$74),"",IF(8&gt;$N$74,"",IF(ISTEXT($I$73),"",ROUND((8-0.5)*$I$73/$N$74,1)))))))</f>
        <v/>
      </c>
      <c r="C82" s="538" t="n"/>
      <c r="D82" s="539">
        <f>IF($D$73="Flat Oval",IF(OR($N$75="",ISTEXT($N$73),ISTEXT($N$74)),"",IF(8&lt;=$N$74,IF(1&gt;$N$73,"",IF(((8-1)*$N$73+1)&gt;80,"",IF(INDEX($P$75:$W$84,MOD(((8-1)*$N$73+1)-1,10)+1,INT((((8-1)*$N$73+1)-1)/10)+1)="","",INDEX($P$75:$W$84,MOD(((8-1)*$N$73+1)-1,10)+1,INT((((8-1)*$N$73+1)-1)/10)+1)))),IF(AND(8=$N$74+1,1&lt;=$O$73),IF(($N$73*$N$74+1)&gt;80,"",IF(INDEX($P$75:$W$84,MOD(($N$73*$N$74+1)-1,10)+1,INT((($N$73*$N$74+1)-1)/10)+1)="","",INDEX($P$75:$W$84,MOD(($N$73*$N$74+1)-1,10)+1,INT((($N$73*$N$74+1)-1)/10)+1))),""))),IF($N$75="","",IF(OR(ISTEXT($N$73),ISTEXT($N$74),ISTEXT($N$75)),"",IF(OR(1&gt;$N$73,8&gt;$N$74,((8-1)*$N$73+1)&gt;$N$75),"",IF(INDEX($P$75:$W$84,MOD(((8-1)*$N$73+1)-1,10)+1,INT((((8-1)*$N$73+1)-1)/10)+1)="","",INDEX($P$75:$W$84,MOD(((8-1)*$N$73+1)-1,10)+1,INT((((8-1)*$N$73+1)-1)/10)+1))))))</f>
        <v/>
      </c>
      <c r="E82" s="539">
        <f>IF($D$73="Flat Oval",IF(OR($N$75="",ISTEXT($N$73),ISTEXT($N$74)),"",IF(8&lt;=$N$74,IF(2&gt;$N$73,"",IF(((8-1)*$N$73+2)&gt;80,"",IF(INDEX($P$75:$W$84,MOD(((8-1)*$N$73+2)-1,10)+1,INT((((8-1)*$N$73+2)-1)/10)+1)="","",INDEX($P$75:$W$84,MOD(((8-1)*$N$73+2)-1,10)+1,INT((((8-1)*$N$73+2)-1)/10)+1)))),IF(AND(8=$N$74+1,2&lt;=$O$73),IF(($N$73*$N$74+2)&gt;80,"",IF(INDEX($P$75:$W$84,MOD(($N$73*$N$74+2)-1,10)+1,INT((($N$73*$N$74+2)-1)/10)+1)="","",INDEX($P$75:$W$84,MOD(($N$73*$N$74+2)-1,10)+1,INT((($N$73*$N$74+2)-1)/10)+1))),""))),IF($N$75="","",IF(OR(ISTEXT($N$73),ISTEXT($N$74),ISTEXT($N$75)),"",IF(OR(2&gt;$N$73,8&gt;$N$74,((8-1)*$N$73+2)&gt;$N$75),"",IF(INDEX($P$75:$W$84,MOD(((8-1)*$N$73+2)-1,10)+1,INT((((8-1)*$N$73+2)-1)/10)+1)="","",INDEX($P$75:$W$84,MOD(((8-1)*$N$73+2)-1,10)+1,INT((((8-1)*$N$73+2)-1)/10)+1))))))</f>
        <v/>
      </c>
      <c r="F82" s="539">
        <f>IF($D$73="Flat Oval",IF(OR($N$75="",ISTEXT($N$73),ISTEXT($N$74)),"",IF(8&lt;=$N$74,IF(3&gt;$N$73,"",IF(((8-1)*$N$73+3)&gt;80,"",IF(INDEX($P$75:$W$84,MOD(((8-1)*$N$73+3)-1,10)+1,INT((((8-1)*$N$73+3)-1)/10)+1)="","",INDEX($P$75:$W$84,MOD(((8-1)*$N$73+3)-1,10)+1,INT((((8-1)*$N$73+3)-1)/10)+1)))),IF(AND(8=$N$74+1,3&lt;=$O$73),IF(($N$73*$N$74+3)&gt;80,"",IF(INDEX($P$75:$W$84,MOD(($N$73*$N$74+3)-1,10)+1,INT((($N$73*$N$74+3)-1)/10)+1)="","",INDEX($P$75:$W$84,MOD(($N$73*$N$74+3)-1,10)+1,INT((($N$73*$N$74+3)-1)/10)+1))),""))),IF($N$75="","",IF(OR(ISTEXT($N$73),ISTEXT($N$74),ISTEXT($N$75)),"",IF(OR(3&gt;$N$73,8&gt;$N$74,((8-1)*$N$73+3)&gt;$N$75),"",IF(INDEX($P$75:$W$84,MOD(((8-1)*$N$73+3)-1,10)+1,INT((((8-1)*$N$73+3)-1)/10)+1)="","",INDEX($P$75:$W$84,MOD(((8-1)*$N$73+3)-1,10)+1,INT((((8-1)*$N$73+3)-1)/10)+1))))))</f>
        <v/>
      </c>
      <c r="G82" s="539">
        <f>IF($D$73="Flat Oval",IF(OR($N$75="",ISTEXT($N$73),ISTEXT($N$74)),"",IF(8&lt;=$N$74,IF(4&gt;$N$73,"",IF(((8-1)*$N$73+4)&gt;80,"",IF(INDEX($P$75:$W$84,MOD(((8-1)*$N$73+4)-1,10)+1,INT((((8-1)*$N$73+4)-1)/10)+1)="","",INDEX($P$75:$W$84,MOD(((8-1)*$N$73+4)-1,10)+1,INT((((8-1)*$N$73+4)-1)/10)+1)))),IF(AND(8=$N$74+1,4&lt;=$O$73),IF(($N$73*$N$74+4)&gt;80,"",IF(INDEX($P$75:$W$84,MOD(($N$73*$N$74+4)-1,10)+1,INT((($N$73*$N$74+4)-1)/10)+1)="","",INDEX($P$75:$W$84,MOD(($N$73*$N$74+4)-1,10)+1,INT((($N$73*$N$74+4)-1)/10)+1))),""))),IF($N$75="","",IF(OR(ISTEXT($N$73),ISTEXT($N$74),ISTEXT($N$75)),"",IF(OR(4&gt;$N$73,8&gt;$N$74,((8-1)*$N$73+4)&gt;$N$75),"",IF(INDEX($P$75:$W$84,MOD(((8-1)*$N$73+4)-1,10)+1,INT((((8-1)*$N$73+4)-1)/10)+1)="","",INDEX($P$75:$W$84,MOD(((8-1)*$N$73+4)-1,10)+1,INT((((8-1)*$N$73+4)-1)/10)+1))))))</f>
        <v/>
      </c>
      <c r="H82" s="539">
        <f>IF($D$73="Flat Oval",IF(OR($N$75="",ISTEXT($N$73),ISTEXT($N$74)),"",IF(8&lt;=$N$74,IF(5&gt;$N$73,"",IF(((8-1)*$N$73+5)&gt;80,"",IF(INDEX($P$75:$W$84,MOD(((8-1)*$N$73+5)-1,10)+1,INT((((8-1)*$N$73+5)-1)/10)+1)="","",INDEX($P$75:$W$84,MOD(((8-1)*$N$73+5)-1,10)+1,INT((((8-1)*$N$73+5)-1)/10)+1)))),IF(AND(8=$N$74+1,5&lt;=$O$73),IF(($N$73*$N$74+5)&gt;80,"",IF(INDEX($P$75:$W$84,MOD(($N$73*$N$74+5)-1,10)+1,INT((($N$73*$N$74+5)-1)/10)+1)="","",INDEX($P$75:$W$84,MOD(($N$73*$N$74+5)-1,10)+1,INT((($N$73*$N$74+5)-1)/10)+1))),""))),IF($N$75="","",IF(OR(ISTEXT($N$73),ISTEXT($N$74),ISTEXT($N$75)),"",IF(OR(5&gt;$N$73,8&gt;$N$74,((8-1)*$N$73+5)&gt;$N$75),"",IF(INDEX($P$75:$W$84,MOD(((8-1)*$N$73+5)-1,10)+1,INT((((8-1)*$N$73+5)-1)/10)+1)="","",INDEX($P$75:$W$84,MOD(((8-1)*$N$73+5)-1,10)+1,INT((((8-1)*$N$73+5)-1)/10)+1))))))</f>
        <v/>
      </c>
      <c r="I82" s="539">
        <f>IF($D$73="Flat Oval",IF(OR($N$75="",ISTEXT($N$73),ISTEXT($N$74)),"",IF(8&lt;=$N$74,IF(6&gt;$N$73,"",IF(((8-1)*$N$73+6)&gt;80,"",IF(INDEX($P$75:$W$84,MOD(((8-1)*$N$73+6)-1,10)+1,INT((((8-1)*$N$73+6)-1)/10)+1)="","",INDEX($P$75:$W$84,MOD(((8-1)*$N$73+6)-1,10)+1,INT((((8-1)*$N$73+6)-1)/10)+1)))),IF(AND(8=$N$74+1,6&lt;=$O$73),IF(($N$73*$N$74+6)&gt;80,"",IF(INDEX($P$75:$W$84,MOD(($N$73*$N$74+6)-1,10)+1,INT((($N$73*$N$74+6)-1)/10)+1)="","",INDEX($P$75:$W$84,MOD(($N$73*$N$74+6)-1,10)+1,INT((($N$73*$N$74+6)-1)/10)+1))),""))),IF($N$75="","",IF(OR(ISTEXT($N$73),ISTEXT($N$74),ISTEXT($N$75)),"",IF(OR(6&gt;$N$73,8&gt;$N$74,((8-1)*$N$73+6)&gt;$N$75),"",IF(INDEX($P$75:$W$84,MOD(((8-1)*$N$73+6)-1,10)+1,INT((((8-1)*$N$73+6)-1)/10)+1)="","",INDEX($P$75:$W$84,MOD(((8-1)*$N$73+6)-1,10)+1,INT((((8-1)*$N$73+6)-1)/10)+1))))))</f>
        <v/>
      </c>
      <c r="J82" s="539">
        <f>IF($D$73="Flat Oval",IF(OR($N$75="",ISTEXT($N$73),ISTEXT($N$74)),"",IF(8&lt;=$N$74,IF(7&gt;$N$73,"",IF(((8-1)*$N$73+7)&gt;80,"",IF(INDEX($P$75:$W$84,MOD(((8-1)*$N$73+7)-1,10)+1,INT((((8-1)*$N$73+7)-1)/10)+1)="","",INDEX($P$75:$W$84,MOD(((8-1)*$N$73+7)-1,10)+1,INT((((8-1)*$N$73+7)-1)/10)+1)))),IF(AND(8=$N$74+1,7&lt;=$O$73),IF(($N$73*$N$74+7)&gt;80,"",IF(INDEX($P$75:$W$84,MOD(($N$73*$N$74+7)-1,10)+1,INT((($N$73*$N$74+7)-1)/10)+1)="","",INDEX($P$75:$W$84,MOD(($N$73*$N$74+7)-1,10)+1,INT((($N$73*$N$74+7)-1)/10)+1))),""))),IF($N$75="","",IF(OR(ISTEXT($N$73),ISTEXT($N$74),ISTEXT($N$75)),"",IF(OR(7&gt;$N$73,8&gt;$N$74,((8-1)*$N$73+7)&gt;$N$75),"",IF(INDEX($P$75:$W$84,MOD(((8-1)*$N$73+7)-1,10)+1,INT((((8-1)*$N$73+7)-1)/10)+1)="","",INDEX($P$75:$W$84,MOD(((8-1)*$N$73+7)-1,10)+1,INT((((8-1)*$N$73+7)-1)/10)+1))))))</f>
        <v/>
      </c>
      <c r="K82" s="539">
        <f>IF($D$73="Flat Oval",IF(OR($N$75="",ISTEXT($N$73),ISTEXT($N$74)),"",IF(8&lt;=$N$74,IF(8&gt;$N$73,"",IF(((8-1)*$N$73+8)&gt;80,"",IF(INDEX($P$75:$W$84,MOD(((8-1)*$N$73+8)-1,10)+1,INT((((8-1)*$N$73+8)-1)/10)+1)="","",INDEX($P$75:$W$84,MOD(((8-1)*$N$73+8)-1,10)+1,INT((((8-1)*$N$73+8)-1)/10)+1)))),IF(AND(8=$N$74+1,8&lt;=$O$73),IF(($N$73*$N$74+8)&gt;80,"",IF(INDEX($P$75:$W$84,MOD(($N$73*$N$74+8)-1,10)+1,INT((($N$73*$N$74+8)-1)/10)+1)="","",INDEX($P$75:$W$84,MOD(($N$73*$N$74+8)-1,10)+1,INT((($N$73*$N$74+8)-1)/10)+1))),""))),IF($N$75="","",IF(OR(ISTEXT($N$73),ISTEXT($N$74),ISTEXT($N$75)),"",IF(OR(8&gt;$N$73,8&gt;$N$74,((8-1)*$N$73+8)&gt;$N$75),"",IF(INDEX($P$75:$W$84,MOD(((8-1)*$N$73+8)-1,10)+1,INT((((8-1)*$N$73+8)-1)/10)+1)="","",INDEX($P$75:$W$84,MOD(((8-1)*$N$73+8)-1,10)+1,INT((((8-1)*$N$73+8)-1)/10)+1))))))</f>
        <v/>
      </c>
      <c r="L82" s="539">
        <f>IF($D$73="Flat Oval",IF(OR($N$75="",ISTEXT($N$73),ISTEXT($N$74)),"",IF(8&lt;=$N$74,IF(9&gt;$N$73,"",IF(((8-1)*$N$73+9)&gt;80,"",IF(INDEX($P$75:$W$84,MOD(((8-1)*$N$73+9)-1,10)+1,INT((((8-1)*$N$73+9)-1)/10)+1)="","",INDEX($P$75:$W$84,MOD(((8-1)*$N$73+9)-1,10)+1,INT((((8-1)*$N$73+9)-1)/10)+1)))),IF(AND(8=$N$74+1,9&lt;=$O$73),IF(($N$73*$N$74+9)&gt;80,"",IF(INDEX($P$75:$W$84,MOD(($N$73*$N$74+9)-1,10)+1,INT((($N$73*$N$74+9)-1)/10)+1)="","",INDEX($P$75:$W$84,MOD(($N$73*$N$74+9)-1,10)+1,INT((($N$73*$N$74+9)-1)/10)+1))),""))),IF($N$75="","",IF(OR(ISTEXT($N$73),ISTEXT($N$74),ISTEXT($N$75)),"",IF(OR(9&gt;$N$73,8&gt;$N$74,((8-1)*$N$73+9)&gt;$N$75),"",IF(INDEX($P$75:$W$84,MOD(((8-1)*$N$73+9)-1,10)+1,INT((((8-1)*$N$73+9)-1)/10)+1)="","",INDEX($P$75:$W$84,MOD(((8-1)*$N$73+9)-1,10)+1,INT((((8-1)*$N$73+9)-1)/10)+1))))))</f>
        <v/>
      </c>
      <c r="M82" s="539">
        <f>IF($D$73="Flat Oval",IF(OR($N$75="",ISTEXT($N$73),ISTEXT($N$74)),"",IF(8&lt;=$N$74,IF(10&gt;$N$73,"",IF(((8-1)*$N$73+10)&gt;80,"",IF(INDEX($P$75:$W$84,MOD(((8-1)*$N$73+10)-1,10)+1,INT((((8-1)*$N$73+10)-1)/10)+1)="","",INDEX($P$75:$W$84,MOD(((8-1)*$N$73+10)-1,10)+1,INT((((8-1)*$N$73+10)-1)/10)+1)))),IF(AND(8=$N$74+1,10&lt;=$O$73),IF(($N$73*$N$74+10)&gt;80,"",IF(INDEX($P$75:$W$84,MOD(($N$73*$N$74+10)-1,10)+1,INT((($N$73*$N$74+10)-1)/10)+1)="","",INDEX($P$75:$W$84,MOD(($N$73*$N$74+10)-1,10)+1,INT((($N$73*$N$74+10)-1)/10)+1))),""))),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IF($D$88="Flat Oval",IF(OR($G$88="",$I$88=""),"",$G$88&amp;""" x "&amp;$I$88&amp;""" oval"),IF($G$88="","",IF($D$88="Round",$G$88&amp;""" dia",$G$88&amp;""" x "&amp;$I$88&amp;"""")))</f>
        <v/>
      </c>
      <c r="G86" s="173" t="n"/>
      <c r="H86" s="525">
        <f>IF($D$88="Flat Oval",IF(OR($G$88="",$I$88=""),"",IF(OR(ISTEXT($G$88),ISTEXT($I$88)),"",ROUND(((($G$88-2*N($K$88))-($I$88-2*N($K$88)))*($I$88-2*N($K$88))+PI()*(($I$88-2*N($K$88))/2)^2)/144,3))),IF(OR($D$88="",$G$88=""),"",IF($D$88="Round",IF(ISTEXT($G$88),"",ROUND(PI()*(($G$88-2*N($K$88))/2)^2/144,3)),IF($I$88="","",IF(OR(ISTEXT($G$88),ISTEXT($I$88)),"",ROUND(($G$88-2*N($K$88))*($I$88-2*N($K$88))/144,3))))))</f>
        <v/>
      </c>
      <c r="I86" s="189" t="n"/>
      <c r="J86" s="189" t="n"/>
      <c r="K86" s="189">
        <f>IF(N(J86)*N(H86)=0,"",ROUND(N(J86)*N(H86),0))</f>
        <v/>
      </c>
      <c r="L86" s="189">
        <f>IF($D$88="Flat Oval",IF(OR($O$89="",$O$90="",N($O$91)+N($O$92)=0),"",ROUND(($O$89*$O$91+$O$90*$O$92)/($O$91+$O$92),0)),IF(COUNT(D90:M97)=0,"",ROUND(AVERAGE(D90:M97),0)))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IF($D$88="Flat Oval",IF($N$90="","",$N$88&amp;"x"&amp;$N$89&amp;"+"&amp;$O$88&amp;" ends"),IF($N$88="","",IF($D$88="Round",$N$88&amp;" x 2 axes",IF($N$89="","",$N$88&amp;" x "&amp;$N$89))))</f>
        <v/>
      </c>
      <c r="N88" s="534">
        <f>IF($D$88="Flat Oval",IF(OR($G$88="",$I$88=""),"",IF(OR(ISTEXT($G$88),ISTEXT($I$88)),"",IF($G$88-$I$88&lt;12,2,MIN(10,MAX(3,ROUNDUP(($G$88-$I$88)/6,0)))))),IF(OR($D$88="",$G$88=""),"",IF($D$88="Round",IF(ISTEXT($G$88),"",IF($G$88&lt;=9,6,IF($G$88&lt;=12,8,10))),IF(ISTEXT($G$88),"",IF($G$88&lt;12,2,MIN(10,MAX(3,ROUNDUP($G$88/6,0))))))))</f>
        <v/>
      </c>
      <c r="O88">
        <f>IF(AND($D$88="Flat Oval",NOT(OR($G$88="",$I$88="")),NOT(OR(ISTEXT($G$88),ISTEXT($I$88)))),IF($I$88&lt;=9,6,IF($I$88&lt;=12,8,10)),"")</f>
        <v/>
      </c>
      <c r="P88" s="473" t="inlineStr">
        <is>
          <t>Quick entry – type readings in order (row by row of the grid), down this column then the next:</t>
        </is>
      </c>
    </row>
    <row r="89" ht="13.35" customHeight="1" s="162">
      <c r="B89" s="535" t="inlineStr">
        <is>
          <t>Depth↓ Pos→ (in)</t>
        </is>
      </c>
      <c r="C89" s="414" t="n"/>
      <c r="D89" s="535">
        <f>IF($D$88="Flat Oval",IF(OR($N$88="",ISTEXT($N$88),1&gt;$N$88),"",ROUND((1-0.5)*($G$88-$I$88)/$N$88,1)),IF(ISTEXT($N$88),"",IF(OR($D$88="",$G$88="",1&gt;$N$88),"",IF($D$88="Round",IF(ISTEXT($G$88),"",ROUND(IF(1&lt;=$N$88/2,$G$88/2*(1-SQRT(($N$88-2*1+1)/$N$88)),$G$88-$G$88/2*(1-SQRT(($N$88-2*($N$88-1+1)+1)/$N$88))),1)),IF(ISTEXT($G$88),"",ROUND((1-0.5)*$G$88/$N$88,1))))))</f>
        <v/>
      </c>
      <c r="E89" s="535">
        <f>IF($D$88="Flat Oval",IF(OR($N$88="",ISTEXT($N$88),2&gt;$N$88),"",ROUND((2-0.5)*($G$88-$I$88)/$N$88,1)),IF(ISTEXT($N$88),"",IF(OR($D$88="",$G$88="",2&gt;$N$88),"",IF($D$88="Round",IF(ISTEXT($G$88),"",ROUND(IF(2&lt;=$N$88/2,$G$88/2*(1-SQRT(($N$88-2*2+1)/$N$88)),$G$88-$G$88/2*(1-SQRT(($N$88-2*($N$88-2+1)+1)/$N$88))),1)),IF(ISTEXT($G$88),"",ROUND((2-0.5)*$G$88/$N$88,1))))))</f>
        <v/>
      </c>
      <c r="F89" s="535">
        <f>IF($D$88="Flat Oval",IF(OR($N$88="",ISTEXT($N$88),3&gt;$N$88),"",ROUND((3-0.5)*($G$88-$I$88)/$N$88,1)),IF(ISTEXT($N$88),"",IF(OR($D$88="",$G$88="",3&gt;$N$88),"",IF($D$88="Round",IF(ISTEXT($G$88),"",ROUND(IF(3&lt;=$N$88/2,$G$88/2*(1-SQRT(($N$88-2*3+1)/$N$88)),$G$88-$G$88/2*(1-SQRT(($N$88-2*($N$88-3+1)+1)/$N$88))),1)),IF(ISTEXT($G$88),"",ROUND((3-0.5)*$G$88/$N$88,1))))))</f>
        <v/>
      </c>
      <c r="G89" s="535">
        <f>IF($D$88="Flat Oval",IF(OR($N$88="",ISTEXT($N$88),4&gt;$N$88),"",ROUND((4-0.5)*($G$88-$I$88)/$N$88,1)),IF(ISTEXT($N$88),"",IF(OR($D$88="",$G$88="",4&gt;$N$88),"",IF($D$88="Round",IF(ISTEXT($G$88),"",ROUND(IF(4&lt;=$N$88/2,$G$88/2*(1-SQRT(($N$88-2*4+1)/$N$88)),$G$88-$G$88/2*(1-SQRT(($N$88-2*($N$88-4+1)+1)/$N$88))),1)),IF(ISTEXT($G$88),"",ROUND((4-0.5)*$G$88/$N$88,1))))))</f>
        <v/>
      </c>
      <c r="H89" s="535">
        <f>IF($D$88="Flat Oval",IF(OR($N$88="",ISTEXT($N$88),5&gt;$N$88),"",ROUND((5-0.5)*($G$88-$I$88)/$N$88,1)),IF(ISTEXT($N$88),"",IF(OR($D$88="",$G$88="",5&gt;$N$88),"",IF($D$88="Round",IF(ISTEXT($G$88),"",ROUND(IF(5&lt;=$N$88/2,$G$88/2*(1-SQRT(($N$88-2*5+1)/$N$88)),$G$88-$G$88/2*(1-SQRT(($N$88-2*($N$88-5+1)+1)/$N$88))),1)),IF(ISTEXT($G$88),"",ROUND((5-0.5)*$G$88/$N$88,1))))))</f>
        <v/>
      </c>
      <c r="I89" s="535">
        <f>IF($D$88="Flat Oval",IF(OR($N$88="",ISTEXT($N$88),6&gt;$N$88),"",ROUND((6-0.5)*($G$88-$I$88)/$N$88,1)),IF(ISTEXT($N$88),"",IF(OR($D$88="",$G$88="",6&gt;$N$88),"",IF($D$88="Round",IF(ISTEXT($G$88),"",ROUND(IF(6&lt;=$N$88/2,$G$88/2*(1-SQRT(($N$88-2*6+1)/$N$88)),$G$88-$G$88/2*(1-SQRT(($N$88-2*($N$88-6+1)+1)/$N$88))),1)),IF(ISTEXT($G$88),"",ROUND((6-0.5)*$G$88/$N$88,1))))))</f>
        <v/>
      </c>
      <c r="J89" s="535">
        <f>IF($D$88="Flat Oval",IF(OR($N$88="",ISTEXT($N$88),7&gt;$N$88),"",ROUND((7-0.5)*($G$88-$I$88)/$N$88,1)),IF(ISTEXT($N$88),"",IF(OR($D$88="",$G$88="",7&gt;$N$88),"",IF($D$88="Round",IF(ISTEXT($G$88),"",ROUND(IF(7&lt;=$N$88/2,$G$88/2*(1-SQRT(($N$88-2*7+1)/$N$88)),$G$88-$G$88/2*(1-SQRT(($N$88-2*($N$88-7+1)+1)/$N$88))),1)),IF(ISTEXT($G$88),"",ROUND((7-0.5)*$G$88/$N$88,1))))))</f>
        <v/>
      </c>
      <c r="K89" s="535">
        <f>IF($D$88="Flat Oval",IF(OR($N$88="",ISTEXT($N$88),8&gt;$N$88),"",ROUND((8-0.5)*($G$88-$I$88)/$N$88,1)),IF(ISTEXT($N$88),"",IF(OR($D$88="",$G$88="",8&gt;$N$88),"",IF($D$88="Round",IF(ISTEXT($G$88),"",ROUND(IF(8&lt;=$N$88/2,$G$88/2*(1-SQRT(($N$88-2*8+1)/$N$88)),$G$88-$G$88/2*(1-SQRT(($N$88-2*($N$88-8+1)+1)/$N$88))),1)),IF(ISTEXT($G$88),"",ROUND((8-0.5)*$G$88/$N$88,1))))))</f>
        <v/>
      </c>
      <c r="L89" s="535">
        <f>IF($D$88="Flat Oval",IF(OR($N$88="",ISTEXT($N$88),9&gt;$N$88),"",ROUND((9-0.5)*($G$88-$I$88)/$N$88,1)),IF(ISTEXT($N$88),"",IF(OR($D$88="",$G$88="",9&gt;$N$88),"",IF($D$88="Round",IF(ISTEXT($G$88),"",ROUND(IF(9&lt;=$N$88/2,$G$88/2*(1-SQRT(($N$88-2*9+1)/$N$88)),$G$88-$G$88/2*(1-SQRT(($N$88-2*($N$88-9+1)+1)/$N$88))),1)),IF(ISTEXT($G$88),"",ROUND((9-0.5)*$G$88/$N$88,1))))))</f>
        <v/>
      </c>
      <c r="M89" s="535">
        <f>IF($D$88="Flat Oval",IF(OR($N$88="",ISTEXT($N$88),10&gt;$N$88),"",ROUND((10-0.5)*($G$88-$I$88)/$N$88,1)),IF(ISTEXT($N$88),"",IF(OR($D$88="",$G$88="",10&gt;$N$88),"",IF($D$88="Round",IF(ISTEXT($G$88),"",ROUND(IF(10&lt;=$N$88/2,$G$88/2*(1-SQRT(($N$88-2*10+1)/$N$88)),$G$88-$G$88/2*(1-SQRT(($N$88-2*($N$88-10+1)+1)/$N$88))),1)),IF(ISTEXT($G$88),"",ROUND((10-0.5)*$G$88/$N$88,1))))))</f>
        <v/>
      </c>
      <c r="N89" s="534">
        <f>IF($D$88="Flat Oval",IF(OR($G$88="",$I$88=""),"",IF(OR(ISTEXT($G$88),ISTEXT($I$88)),"",IF($I$88&lt;12,2,MIN(7,MAX(3,ROUNDUP($I$88/6,0)))))),IF(OR($D$88="",$G$88=""),"",IF($D$88="Round",2,IF($I$88="","",IF(ISTEXT($I$88),"",IF($I$88&lt;12,2,MIN(8,MAX(3,ROUNDUP($I$88/6,0)))))))))</f>
        <v/>
      </c>
      <c r="O89">
        <f>IF(OR(NOT($D$88="Flat Oval"),N($N$90)=0),"",IF(COUNT(D90:INDEX(M90:M97,$N$89))=0,"",AVERAGE(D90:INDEX(M90:M97,$N$89))))</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IF($D$88="Flat Oval",IF(OR($N$89="",ISTEXT($N$89)),"",IF(1&lt;=$N$89,ROUND((1-0.5)*$I$88/$N$89,1),IF(1=$N$89+1,"Ends",""))),IF(OR($D$88="",$G$88=""),"",IF($D$88="Round",IF(1=1,"Axis 1 (0°)",IF(1=2,"Axis 2 (90°)","")),IF(ISTEXT($N$89),"",IF(1&gt;$N$89,"",IF(ISTEXT($I$88),"",ROUND((1-0.5)*$I$88/$N$89,1)))))))</f>
        <v/>
      </c>
      <c r="C90" s="538" t="n"/>
      <c r="D90" s="539">
        <f>IF($D$88="Flat Oval",IF(OR($N$90="",ISTEXT($N$88),ISTEXT($N$89)),"",IF(1&lt;=$N$89,IF(1&gt;$N$88,"",IF(((1-1)*$N$88+1)&gt;80,"",IF(INDEX($P$90:$W$99,MOD(((1-1)*$N$88+1)-1,10)+1,INT((((1-1)*$N$88+1)-1)/10)+1)="","",INDEX($P$90:$W$99,MOD(((1-1)*$N$88+1)-1,10)+1,INT((((1-1)*$N$88+1)-1)/10)+1)))),IF(AND(1=$N$89+1,1&lt;=$O$88),IF(($N$88*$N$89+1)&gt;80,"",IF(INDEX($P$90:$W$99,MOD(($N$88*$N$89+1)-1,10)+1,INT((($N$88*$N$89+1)-1)/10)+1)="","",INDEX($P$90:$W$99,MOD(($N$88*$N$89+1)-1,10)+1,INT((($N$88*$N$89+1)-1)/10)+1))),""))),IF($N$90="","",IF(OR(ISTEXT($N$88),ISTEXT($N$89),ISTEXT($N$90)),"",IF(OR(1&gt;$N$88,1&gt;$N$89,((1-1)*$N$88+1)&gt;$N$90),"",IF(INDEX($P$90:$W$99,MOD(((1-1)*$N$88+1)-1,10)+1,INT((((1-1)*$N$88+1)-1)/10)+1)="","",INDEX($P$90:$W$99,MOD(((1-1)*$N$88+1)-1,10)+1,INT((((1-1)*$N$88+1)-1)/10)+1))))))</f>
        <v/>
      </c>
      <c r="E90" s="539">
        <f>IF($D$88="Flat Oval",IF(OR($N$90="",ISTEXT($N$88),ISTEXT($N$89)),"",IF(1&lt;=$N$89,IF(2&gt;$N$88,"",IF(((1-1)*$N$88+2)&gt;80,"",IF(INDEX($P$90:$W$99,MOD(((1-1)*$N$88+2)-1,10)+1,INT((((1-1)*$N$88+2)-1)/10)+1)="","",INDEX($P$90:$W$99,MOD(((1-1)*$N$88+2)-1,10)+1,INT((((1-1)*$N$88+2)-1)/10)+1)))),IF(AND(1=$N$89+1,2&lt;=$O$88),IF(($N$88*$N$89+2)&gt;80,"",IF(INDEX($P$90:$W$99,MOD(($N$88*$N$89+2)-1,10)+1,INT((($N$88*$N$89+2)-1)/10)+1)="","",INDEX($P$90:$W$99,MOD(($N$88*$N$89+2)-1,10)+1,INT((($N$88*$N$89+2)-1)/10)+1))),""))),IF($N$90="","",IF(OR(ISTEXT($N$88),ISTEXT($N$89),ISTEXT($N$90)),"",IF(OR(2&gt;$N$88,1&gt;$N$89,((1-1)*$N$88+2)&gt;$N$90),"",IF(INDEX($P$90:$W$99,MOD(((1-1)*$N$88+2)-1,10)+1,INT((((1-1)*$N$88+2)-1)/10)+1)="","",INDEX($P$90:$W$99,MOD(((1-1)*$N$88+2)-1,10)+1,INT((((1-1)*$N$88+2)-1)/10)+1))))))</f>
        <v/>
      </c>
      <c r="F90" s="539">
        <f>IF($D$88="Flat Oval",IF(OR($N$90="",ISTEXT($N$88),ISTEXT($N$89)),"",IF(1&lt;=$N$89,IF(3&gt;$N$88,"",IF(((1-1)*$N$88+3)&gt;80,"",IF(INDEX($P$90:$W$99,MOD(((1-1)*$N$88+3)-1,10)+1,INT((((1-1)*$N$88+3)-1)/10)+1)="","",INDEX($P$90:$W$99,MOD(((1-1)*$N$88+3)-1,10)+1,INT((((1-1)*$N$88+3)-1)/10)+1)))),IF(AND(1=$N$89+1,3&lt;=$O$88),IF(($N$88*$N$89+3)&gt;80,"",IF(INDEX($P$90:$W$99,MOD(($N$88*$N$89+3)-1,10)+1,INT((($N$88*$N$89+3)-1)/10)+1)="","",INDEX($P$90:$W$99,MOD(($N$88*$N$89+3)-1,10)+1,INT((($N$88*$N$89+3)-1)/10)+1))),""))),IF($N$90="","",IF(OR(ISTEXT($N$88),ISTEXT($N$89),ISTEXT($N$90)),"",IF(OR(3&gt;$N$88,1&gt;$N$89,((1-1)*$N$88+3)&gt;$N$90),"",IF(INDEX($P$90:$W$99,MOD(((1-1)*$N$88+3)-1,10)+1,INT((((1-1)*$N$88+3)-1)/10)+1)="","",INDEX($P$90:$W$99,MOD(((1-1)*$N$88+3)-1,10)+1,INT((((1-1)*$N$88+3)-1)/10)+1))))))</f>
        <v/>
      </c>
      <c r="G90" s="539">
        <f>IF($D$88="Flat Oval",IF(OR($N$90="",ISTEXT($N$88),ISTEXT($N$89)),"",IF(1&lt;=$N$89,IF(4&gt;$N$88,"",IF(((1-1)*$N$88+4)&gt;80,"",IF(INDEX($P$90:$W$99,MOD(((1-1)*$N$88+4)-1,10)+1,INT((((1-1)*$N$88+4)-1)/10)+1)="","",INDEX($P$90:$W$99,MOD(((1-1)*$N$88+4)-1,10)+1,INT((((1-1)*$N$88+4)-1)/10)+1)))),IF(AND(1=$N$89+1,4&lt;=$O$88),IF(($N$88*$N$89+4)&gt;80,"",IF(INDEX($P$90:$W$99,MOD(($N$88*$N$89+4)-1,10)+1,INT((($N$88*$N$89+4)-1)/10)+1)="","",INDEX($P$90:$W$99,MOD(($N$88*$N$89+4)-1,10)+1,INT((($N$88*$N$89+4)-1)/10)+1))),""))),IF($N$90="","",IF(OR(ISTEXT($N$88),ISTEXT($N$89),ISTEXT($N$90)),"",IF(OR(4&gt;$N$88,1&gt;$N$89,((1-1)*$N$88+4)&gt;$N$90),"",IF(INDEX($P$90:$W$99,MOD(((1-1)*$N$88+4)-1,10)+1,INT((((1-1)*$N$88+4)-1)/10)+1)="","",INDEX($P$90:$W$99,MOD(((1-1)*$N$88+4)-1,10)+1,INT((((1-1)*$N$88+4)-1)/10)+1))))))</f>
        <v/>
      </c>
      <c r="H90" s="539">
        <f>IF($D$88="Flat Oval",IF(OR($N$90="",ISTEXT($N$88),ISTEXT($N$89)),"",IF(1&lt;=$N$89,IF(5&gt;$N$88,"",IF(((1-1)*$N$88+5)&gt;80,"",IF(INDEX($P$90:$W$99,MOD(((1-1)*$N$88+5)-1,10)+1,INT((((1-1)*$N$88+5)-1)/10)+1)="","",INDEX($P$90:$W$99,MOD(((1-1)*$N$88+5)-1,10)+1,INT((((1-1)*$N$88+5)-1)/10)+1)))),IF(AND(1=$N$89+1,5&lt;=$O$88),IF(($N$88*$N$89+5)&gt;80,"",IF(INDEX($P$90:$W$99,MOD(($N$88*$N$89+5)-1,10)+1,INT((($N$88*$N$89+5)-1)/10)+1)="","",INDEX($P$90:$W$99,MOD(($N$88*$N$89+5)-1,10)+1,INT((($N$88*$N$89+5)-1)/10)+1))),""))),IF($N$90="","",IF(OR(ISTEXT($N$88),ISTEXT($N$89),ISTEXT($N$90)),"",IF(OR(5&gt;$N$88,1&gt;$N$89,((1-1)*$N$88+5)&gt;$N$90),"",IF(INDEX($P$90:$W$99,MOD(((1-1)*$N$88+5)-1,10)+1,INT((((1-1)*$N$88+5)-1)/10)+1)="","",INDEX($P$90:$W$99,MOD(((1-1)*$N$88+5)-1,10)+1,INT((((1-1)*$N$88+5)-1)/10)+1))))))</f>
        <v/>
      </c>
      <c r="I90" s="539">
        <f>IF($D$88="Flat Oval",IF(OR($N$90="",ISTEXT($N$88),ISTEXT($N$89)),"",IF(1&lt;=$N$89,IF(6&gt;$N$88,"",IF(((1-1)*$N$88+6)&gt;80,"",IF(INDEX($P$90:$W$99,MOD(((1-1)*$N$88+6)-1,10)+1,INT((((1-1)*$N$88+6)-1)/10)+1)="","",INDEX($P$90:$W$99,MOD(((1-1)*$N$88+6)-1,10)+1,INT((((1-1)*$N$88+6)-1)/10)+1)))),IF(AND(1=$N$89+1,6&lt;=$O$88),IF(($N$88*$N$89+6)&gt;80,"",IF(INDEX($P$90:$W$99,MOD(($N$88*$N$89+6)-1,10)+1,INT((($N$88*$N$89+6)-1)/10)+1)="","",INDEX($P$90:$W$99,MOD(($N$88*$N$89+6)-1,10)+1,INT((($N$88*$N$89+6)-1)/10)+1))),""))),IF($N$90="","",IF(OR(ISTEXT($N$88),ISTEXT($N$89),ISTEXT($N$90)),"",IF(OR(6&gt;$N$88,1&gt;$N$89,((1-1)*$N$88+6)&gt;$N$90),"",IF(INDEX($P$90:$W$99,MOD(((1-1)*$N$88+6)-1,10)+1,INT((((1-1)*$N$88+6)-1)/10)+1)="","",INDEX($P$90:$W$99,MOD(((1-1)*$N$88+6)-1,10)+1,INT((((1-1)*$N$88+6)-1)/10)+1))))))</f>
        <v/>
      </c>
      <c r="J90" s="539">
        <f>IF($D$88="Flat Oval",IF(OR($N$90="",ISTEXT($N$88),ISTEXT($N$89)),"",IF(1&lt;=$N$89,IF(7&gt;$N$88,"",IF(((1-1)*$N$88+7)&gt;80,"",IF(INDEX($P$90:$W$99,MOD(((1-1)*$N$88+7)-1,10)+1,INT((((1-1)*$N$88+7)-1)/10)+1)="","",INDEX($P$90:$W$99,MOD(((1-1)*$N$88+7)-1,10)+1,INT((((1-1)*$N$88+7)-1)/10)+1)))),IF(AND(1=$N$89+1,7&lt;=$O$88),IF(($N$88*$N$89+7)&gt;80,"",IF(INDEX($P$90:$W$99,MOD(($N$88*$N$89+7)-1,10)+1,INT((($N$88*$N$89+7)-1)/10)+1)="","",INDEX($P$90:$W$99,MOD(($N$88*$N$89+7)-1,10)+1,INT((($N$88*$N$89+7)-1)/10)+1))),""))),IF($N$90="","",IF(OR(ISTEXT($N$88),ISTEXT($N$89),ISTEXT($N$90)),"",IF(OR(7&gt;$N$88,1&gt;$N$89,((1-1)*$N$88+7)&gt;$N$90),"",IF(INDEX($P$90:$W$99,MOD(((1-1)*$N$88+7)-1,10)+1,INT((((1-1)*$N$88+7)-1)/10)+1)="","",INDEX($P$90:$W$99,MOD(((1-1)*$N$88+7)-1,10)+1,INT((((1-1)*$N$88+7)-1)/10)+1))))))</f>
        <v/>
      </c>
      <c r="K90" s="539">
        <f>IF($D$88="Flat Oval",IF(OR($N$90="",ISTEXT($N$88),ISTEXT($N$89)),"",IF(1&lt;=$N$89,IF(8&gt;$N$88,"",IF(((1-1)*$N$88+8)&gt;80,"",IF(INDEX($P$90:$W$99,MOD(((1-1)*$N$88+8)-1,10)+1,INT((((1-1)*$N$88+8)-1)/10)+1)="","",INDEX($P$90:$W$99,MOD(((1-1)*$N$88+8)-1,10)+1,INT((((1-1)*$N$88+8)-1)/10)+1)))),IF(AND(1=$N$89+1,8&lt;=$O$88),IF(($N$88*$N$89+8)&gt;80,"",IF(INDEX($P$90:$W$99,MOD(($N$88*$N$89+8)-1,10)+1,INT((($N$88*$N$89+8)-1)/10)+1)="","",INDEX($P$90:$W$99,MOD(($N$88*$N$89+8)-1,10)+1,INT((($N$88*$N$89+8)-1)/10)+1))),""))),IF($N$90="","",IF(OR(ISTEXT($N$88),ISTEXT($N$89),ISTEXT($N$90)),"",IF(OR(8&gt;$N$88,1&gt;$N$89,((1-1)*$N$88+8)&gt;$N$90),"",IF(INDEX($P$90:$W$99,MOD(((1-1)*$N$88+8)-1,10)+1,INT((((1-1)*$N$88+8)-1)/10)+1)="","",INDEX($P$90:$W$99,MOD(((1-1)*$N$88+8)-1,10)+1,INT((((1-1)*$N$88+8)-1)/10)+1))))))</f>
        <v/>
      </c>
      <c r="L90" s="539">
        <f>IF($D$88="Flat Oval",IF(OR($N$90="",ISTEXT($N$88),ISTEXT($N$89)),"",IF(1&lt;=$N$89,IF(9&gt;$N$88,"",IF(((1-1)*$N$88+9)&gt;80,"",IF(INDEX($P$90:$W$99,MOD(((1-1)*$N$88+9)-1,10)+1,INT((((1-1)*$N$88+9)-1)/10)+1)="","",INDEX($P$90:$W$99,MOD(((1-1)*$N$88+9)-1,10)+1,INT((((1-1)*$N$88+9)-1)/10)+1)))),IF(AND(1=$N$89+1,9&lt;=$O$88),IF(($N$88*$N$89+9)&gt;80,"",IF(INDEX($P$90:$W$99,MOD(($N$88*$N$89+9)-1,10)+1,INT((($N$88*$N$89+9)-1)/10)+1)="","",INDEX($P$90:$W$99,MOD(($N$88*$N$89+9)-1,10)+1,INT((($N$88*$N$89+9)-1)/10)+1))),""))),IF($N$90="","",IF(OR(ISTEXT($N$88),ISTEXT($N$89),ISTEXT($N$90)),"",IF(OR(9&gt;$N$88,1&gt;$N$89,((1-1)*$N$88+9)&gt;$N$90),"",IF(INDEX($P$90:$W$99,MOD(((1-1)*$N$88+9)-1,10)+1,INT((((1-1)*$N$88+9)-1)/10)+1)="","",INDEX($P$90:$W$99,MOD(((1-1)*$N$88+9)-1,10)+1,INT((((1-1)*$N$88+9)-1)/10)+1))))))</f>
        <v/>
      </c>
      <c r="M90" s="539">
        <f>IF($D$88="Flat Oval",IF(OR($N$90="",ISTEXT($N$88),ISTEXT($N$89)),"",IF(1&lt;=$N$89,IF(10&gt;$N$88,"",IF(((1-1)*$N$88+10)&gt;80,"",IF(INDEX($P$90:$W$99,MOD(((1-1)*$N$88+10)-1,10)+1,INT((((1-1)*$N$88+10)-1)/10)+1)="","",INDEX($P$90:$W$99,MOD(((1-1)*$N$88+10)-1,10)+1,INT((((1-1)*$N$88+10)-1)/10)+1)))),IF(AND(1=$N$89+1,10&lt;=$O$88),IF(($N$88*$N$89+10)&gt;80,"",IF(INDEX($P$90:$W$99,MOD(($N$88*$N$89+10)-1,10)+1,INT((($N$88*$N$89+10)-1)/10)+1)="","",INDEX($P$90:$W$99,MOD(($N$88*$N$89+10)-1,10)+1,INT((($N$88*$N$89+10)-1)/10)+1))),""))),IF($N$90="","",IF(OR(ISTEXT($N$88),ISTEXT($N$89),ISTEXT($N$90)),"",IF(OR(10&gt;$N$88,1&gt;$N$89,((1-1)*$N$88+10)&gt;$N$90),"",IF(INDEX($P$90:$W$99,MOD(((1-1)*$N$88+10)-1,10)+1,INT((((1-1)*$N$88+10)-1)/10)+1)="","",INDEX($P$90:$W$99,MOD(((1-1)*$N$88+10)-1,10)+1,INT((((1-1)*$N$88+10)-1)/10)+1))))))</f>
        <v/>
      </c>
      <c r="N90" s="534">
        <f>IF($D$88="Flat Oval",IF(OR($N$88="",$N$89="",$O$88=""),"",$N$88*$N$89+$O$88),IF(OR(N88="",N89=""),"",IF(OR(ISTEXT(N88),ISTEXT(N89)),"",N88*N89)))</f>
        <v/>
      </c>
      <c r="O90">
        <f>IF(OR(NOT($D$88="Flat Oval"),N($N$90)=0),"",IF(COUNT(INDEX(D90:D97,$N$89+1):INDEX(M90:M97,$N$89+1))=0,"",AVERAGE(INDEX(D90:D97,$N$89+1):INDEX(M90:M97,$N$89+1))))</f>
        <v/>
      </c>
      <c r="P90" s="540" t="n"/>
      <c r="Q90" s="540" t="n"/>
      <c r="R90" s="540" t="n"/>
      <c r="S90" s="540" t="n"/>
      <c r="T90" s="540" t="n"/>
      <c r="U90" s="540" t="n"/>
      <c r="V90" s="540" t="n"/>
      <c r="W90" s="540" t="n"/>
    </row>
    <row r="91" ht="13.35" customHeight="1" s="162">
      <c r="B91" s="537">
        <f>IF($D$88="Flat Oval",IF(OR($N$89="",ISTEXT($N$89)),"",IF(2&lt;=$N$89,ROUND((2-0.5)*$I$88/$N$89,1),IF(2=$N$89+1,"Ends",""))),IF(OR($D$88="",$G$88=""),"",IF($D$88="Round",IF(2=1,"Axis 1 (0°)",IF(2=2,"Axis 2 (90°)","")),IF(ISTEXT($N$89),"",IF(2&gt;$N$89,"",IF(ISTEXT($I$88),"",ROUND((2-0.5)*$I$88/$N$89,1)))))))</f>
        <v/>
      </c>
      <c r="C91" s="538" t="n"/>
      <c r="D91" s="539">
        <f>IF($D$88="Flat Oval",IF(OR($N$90="",ISTEXT($N$88),ISTEXT($N$89)),"",IF(2&lt;=$N$89,IF(1&gt;$N$88,"",IF(((2-1)*$N$88+1)&gt;80,"",IF(INDEX($P$90:$W$99,MOD(((2-1)*$N$88+1)-1,10)+1,INT((((2-1)*$N$88+1)-1)/10)+1)="","",INDEX($P$90:$W$99,MOD(((2-1)*$N$88+1)-1,10)+1,INT((((2-1)*$N$88+1)-1)/10)+1)))),IF(AND(2=$N$89+1,1&lt;=$O$88),IF(($N$88*$N$89+1)&gt;80,"",IF(INDEX($P$90:$W$99,MOD(($N$88*$N$89+1)-1,10)+1,INT((($N$88*$N$89+1)-1)/10)+1)="","",INDEX($P$90:$W$99,MOD(($N$88*$N$89+1)-1,10)+1,INT((($N$88*$N$89+1)-1)/10)+1))),""))),IF($N$90="","",IF(OR(ISTEXT($N$88),ISTEXT($N$89),ISTEXT($N$90)),"",IF(OR(1&gt;$N$88,2&gt;$N$89,((2-1)*$N$88+1)&gt;$N$90),"",IF(INDEX($P$90:$W$99,MOD(((2-1)*$N$88+1)-1,10)+1,INT((((2-1)*$N$88+1)-1)/10)+1)="","",INDEX($P$90:$W$99,MOD(((2-1)*$N$88+1)-1,10)+1,INT((((2-1)*$N$88+1)-1)/10)+1))))))</f>
        <v/>
      </c>
      <c r="E91" s="539">
        <f>IF($D$88="Flat Oval",IF(OR($N$90="",ISTEXT($N$88),ISTEXT($N$89)),"",IF(2&lt;=$N$89,IF(2&gt;$N$88,"",IF(((2-1)*$N$88+2)&gt;80,"",IF(INDEX($P$90:$W$99,MOD(((2-1)*$N$88+2)-1,10)+1,INT((((2-1)*$N$88+2)-1)/10)+1)="","",INDEX($P$90:$W$99,MOD(((2-1)*$N$88+2)-1,10)+1,INT((((2-1)*$N$88+2)-1)/10)+1)))),IF(AND(2=$N$89+1,2&lt;=$O$88),IF(($N$88*$N$89+2)&gt;80,"",IF(INDEX($P$90:$W$99,MOD(($N$88*$N$89+2)-1,10)+1,INT((($N$88*$N$89+2)-1)/10)+1)="","",INDEX($P$90:$W$99,MOD(($N$88*$N$89+2)-1,10)+1,INT((($N$88*$N$89+2)-1)/10)+1))),""))),IF($N$90="","",IF(OR(ISTEXT($N$88),ISTEXT($N$89),ISTEXT($N$90)),"",IF(OR(2&gt;$N$88,2&gt;$N$89,((2-1)*$N$88+2)&gt;$N$90),"",IF(INDEX($P$90:$W$99,MOD(((2-1)*$N$88+2)-1,10)+1,INT((((2-1)*$N$88+2)-1)/10)+1)="","",INDEX($P$90:$W$99,MOD(((2-1)*$N$88+2)-1,10)+1,INT((((2-1)*$N$88+2)-1)/10)+1))))))</f>
        <v/>
      </c>
      <c r="F91" s="539">
        <f>IF($D$88="Flat Oval",IF(OR($N$90="",ISTEXT($N$88),ISTEXT($N$89)),"",IF(2&lt;=$N$89,IF(3&gt;$N$88,"",IF(((2-1)*$N$88+3)&gt;80,"",IF(INDEX($P$90:$W$99,MOD(((2-1)*$N$88+3)-1,10)+1,INT((((2-1)*$N$88+3)-1)/10)+1)="","",INDEX($P$90:$W$99,MOD(((2-1)*$N$88+3)-1,10)+1,INT((((2-1)*$N$88+3)-1)/10)+1)))),IF(AND(2=$N$89+1,3&lt;=$O$88),IF(($N$88*$N$89+3)&gt;80,"",IF(INDEX($P$90:$W$99,MOD(($N$88*$N$89+3)-1,10)+1,INT((($N$88*$N$89+3)-1)/10)+1)="","",INDEX($P$90:$W$99,MOD(($N$88*$N$89+3)-1,10)+1,INT((($N$88*$N$89+3)-1)/10)+1))),""))),IF($N$90="","",IF(OR(ISTEXT($N$88),ISTEXT($N$89),ISTEXT($N$90)),"",IF(OR(3&gt;$N$88,2&gt;$N$89,((2-1)*$N$88+3)&gt;$N$90),"",IF(INDEX($P$90:$W$99,MOD(((2-1)*$N$88+3)-1,10)+1,INT((((2-1)*$N$88+3)-1)/10)+1)="","",INDEX($P$90:$W$99,MOD(((2-1)*$N$88+3)-1,10)+1,INT((((2-1)*$N$88+3)-1)/10)+1))))))</f>
        <v/>
      </c>
      <c r="G91" s="539">
        <f>IF($D$88="Flat Oval",IF(OR($N$90="",ISTEXT($N$88),ISTEXT($N$89)),"",IF(2&lt;=$N$89,IF(4&gt;$N$88,"",IF(((2-1)*$N$88+4)&gt;80,"",IF(INDEX($P$90:$W$99,MOD(((2-1)*$N$88+4)-1,10)+1,INT((((2-1)*$N$88+4)-1)/10)+1)="","",INDEX($P$90:$W$99,MOD(((2-1)*$N$88+4)-1,10)+1,INT((((2-1)*$N$88+4)-1)/10)+1)))),IF(AND(2=$N$89+1,4&lt;=$O$88),IF(($N$88*$N$89+4)&gt;80,"",IF(INDEX($P$90:$W$99,MOD(($N$88*$N$89+4)-1,10)+1,INT((($N$88*$N$89+4)-1)/10)+1)="","",INDEX($P$90:$W$99,MOD(($N$88*$N$89+4)-1,10)+1,INT((($N$88*$N$89+4)-1)/10)+1))),""))),IF($N$90="","",IF(OR(ISTEXT($N$88),ISTEXT($N$89),ISTEXT($N$90)),"",IF(OR(4&gt;$N$88,2&gt;$N$89,((2-1)*$N$88+4)&gt;$N$90),"",IF(INDEX($P$90:$W$99,MOD(((2-1)*$N$88+4)-1,10)+1,INT((((2-1)*$N$88+4)-1)/10)+1)="","",INDEX($P$90:$W$99,MOD(((2-1)*$N$88+4)-1,10)+1,INT((((2-1)*$N$88+4)-1)/10)+1))))))</f>
        <v/>
      </c>
      <c r="H91" s="539">
        <f>IF($D$88="Flat Oval",IF(OR($N$90="",ISTEXT($N$88),ISTEXT($N$89)),"",IF(2&lt;=$N$89,IF(5&gt;$N$88,"",IF(((2-1)*$N$88+5)&gt;80,"",IF(INDEX($P$90:$W$99,MOD(((2-1)*$N$88+5)-1,10)+1,INT((((2-1)*$N$88+5)-1)/10)+1)="","",INDEX($P$90:$W$99,MOD(((2-1)*$N$88+5)-1,10)+1,INT((((2-1)*$N$88+5)-1)/10)+1)))),IF(AND(2=$N$89+1,5&lt;=$O$88),IF(($N$88*$N$89+5)&gt;80,"",IF(INDEX($P$90:$W$99,MOD(($N$88*$N$89+5)-1,10)+1,INT((($N$88*$N$89+5)-1)/10)+1)="","",INDEX($P$90:$W$99,MOD(($N$88*$N$89+5)-1,10)+1,INT((($N$88*$N$89+5)-1)/10)+1))),""))),IF($N$90="","",IF(OR(ISTEXT($N$88),ISTEXT($N$89),ISTEXT($N$90)),"",IF(OR(5&gt;$N$88,2&gt;$N$89,((2-1)*$N$88+5)&gt;$N$90),"",IF(INDEX($P$90:$W$99,MOD(((2-1)*$N$88+5)-1,10)+1,INT((((2-1)*$N$88+5)-1)/10)+1)="","",INDEX($P$90:$W$99,MOD(((2-1)*$N$88+5)-1,10)+1,INT((((2-1)*$N$88+5)-1)/10)+1))))))</f>
        <v/>
      </c>
      <c r="I91" s="539">
        <f>IF($D$88="Flat Oval",IF(OR($N$90="",ISTEXT($N$88),ISTEXT($N$89)),"",IF(2&lt;=$N$89,IF(6&gt;$N$88,"",IF(((2-1)*$N$88+6)&gt;80,"",IF(INDEX($P$90:$W$99,MOD(((2-1)*$N$88+6)-1,10)+1,INT((((2-1)*$N$88+6)-1)/10)+1)="","",INDEX($P$90:$W$99,MOD(((2-1)*$N$88+6)-1,10)+1,INT((((2-1)*$N$88+6)-1)/10)+1)))),IF(AND(2=$N$89+1,6&lt;=$O$88),IF(($N$88*$N$89+6)&gt;80,"",IF(INDEX($P$90:$W$99,MOD(($N$88*$N$89+6)-1,10)+1,INT((($N$88*$N$89+6)-1)/10)+1)="","",INDEX($P$90:$W$99,MOD(($N$88*$N$89+6)-1,10)+1,INT((($N$88*$N$89+6)-1)/10)+1))),""))),IF($N$90="","",IF(OR(ISTEXT($N$88),ISTEXT($N$89),ISTEXT($N$90)),"",IF(OR(6&gt;$N$88,2&gt;$N$89,((2-1)*$N$88+6)&gt;$N$90),"",IF(INDEX($P$90:$W$99,MOD(((2-1)*$N$88+6)-1,10)+1,INT((((2-1)*$N$88+6)-1)/10)+1)="","",INDEX($P$90:$W$99,MOD(((2-1)*$N$88+6)-1,10)+1,INT((((2-1)*$N$88+6)-1)/10)+1))))))</f>
        <v/>
      </c>
      <c r="J91" s="539">
        <f>IF($D$88="Flat Oval",IF(OR($N$90="",ISTEXT($N$88),ISTEXT($N$89)),"",IF(2&lt;=$N$89,IF(7&gt;$N$88,"",IF(((2-1)*$N$88+7)&gt;80,"",IF(INDEX($P$90:$W$99,MOD(((2-1)*$N$88+7)-1,10)+1,INT((((2-1)*$N$88+7)-1)/10)+1)="","",INDEX($P$90:$W$99,MOD(((2-1)*$N$88+7)-1,10)+1,INT((((2-1)*$N$88+7)-1)/10)+1)))),IF(AND(2=$N$89+1,7&lt;=$O$88),IF(($N$88*$N$89+7)&gt;80,"",IF(INDEX($P$90:$W$99,MOD(($N$88*$N$89+7)-1,10)+1,INT((($N$88*$N$89+7)-1)/10)+1)="","",INDEX($P$90:$W$99,MOD(($N$88*$N$89+7)-1,10)+1,INT((($N$88*$N$89+7)-1)/10)+1))),""))),IF($N$90="","",IF(OR(ISTEXT($N$88),ISTEXT($N$89),ISTEXT($N$90)),"",IF(OR(7&gt;$N$88,2&gt;$N$89,((2-1)*$N$88+7)&gt;$N$90),"",IF(INDEX($P$90:$W$99,MOD(((2-1)*$N$88+7)-1,10)+1,INT((((2-1)*$N$88+7)-1)/10)+1)="","",INDEX($P$90:$W$99,MOD(((2-1)*$N$88+7)-1,10)+1,INT((((2-1)*$N$88+7)-1)/10)+1))))))</f>
        <v/>
      </c>
      <c r="K91" s="539">
        <f>IF($D$88="Flat Oval",IF(OR($N$90="",ISTEXT($N$88),ISTEXT($N$89)),"",IF(2&lt;=$N$89,IF(8&gt;$N$88,"",IF(((2-1)*$N$88+8)&gt;80,"",IF(INDEX($P$90:$W$99,MOD(((2-1)*$N$88+8)-1,10)+1,INT((((2-1)*$N$88+8)-1)/10)+1)="","",INDEX($P$90:$W$99,MOD(((2-1)*$N$88+8)-1,10)+1,INT((((2-1)*$N$88+8)-1)/10)+1)))),IF(AND(2=$N$89+1,8&lt;=$O$88),IF(($N$88*$N$89+8)&gt;80,"",IF(INDEX($P$90:$W$99,MOD(($N$88*$N$89+8)-1,10)+1,INT((($N$88*$N$89+8)-1)/10)+1)="","",INDEX($P$90:$W$99,MOD(($N$88*$N$89+8)-1,10)+1,INT((($N$88*$N$89+8)-1)/10)+1))),""))),IF($N$90="","",IF(OR(ISTEXT($N$88),ISTEXT($N$89),ISTEXT($N$90)),"",IF(OR(8&gt;$N$88,2&gt;$N$89,((2-1)*$N$88+8)&gt;$N$90),"",IF(INDEX($P$90:$W$99,MOD(((2-1)*$N$88+8)-1,10)+1,INT((((2-1)*$N$88+8)-1)/10)+1)="","",INDEX($P$90:$W$99,MOD(((2-1)*$N$88+8)-1,10)+1,INT((((2-1)*$N$88+8)-1)/10)+1))))))</f>
        <v/>
      </c>
      <c r="L91" s="539">
        <f>IF($D$88="Flat Oval",IF(OR($N$90="",ISTEXT($N$88),ISTEXT($N$89)),"",IF(2&lt;=$N$89,IF(9&gt;$N$88,"",IF(((2-1)*$N$88+9)&gt;80,"",IF(INDEX($P$90:$W$99,MOD(((2-1)*$N$88+9)-1,10)+1,INT((((2-1)*$N$88+9)-1)/10)+1)="","",INDEX($P$90:$W$99,MOD(((2-1)*$N$88+9)-1,10)+1,INT((((2-1)*$N$88+9)-1)/10)+1)))),IF(AND(2=$N$89+1,9&lt;=$O$88),IF(($N$88*$N$89+9)&gt;80,"",IF(INDEX($P$90:$W$99,MOD(($N$88*$N$89+9)-1,10)+1,INT((($N$88*$N$89+9)-1)/10)+1)="","",INDEX($P$90:$W$99,MOD(($N$88*$N$89+9)-1,10)+1,INT((($N$88*$N$89+9)-1)/10)+1))),""))),IF($N$90="","",IF(OR(ISTEXT($N$88),ISTEXT($N$89),ISTEXT($N$90)),"",IF(OR(9&gt;$N$88,2&gt;$N$89,((2-1)*$N$88+9)&gt;$N$90),"",IF(INDEX($P$90:$W$99,MOD(((2-1)*$N$88+9)-1,10)+1,INT((((2-1)*$N$88+9)-1)/10)+1)="","",INDEX($P$90:$W$99,MOD(((2-1)*$N$88+9)-1,10)+1,INT((((2-1)*$N$88+9)-1)/10)+1))))))</f>
        <v/>
      </c>
      <c r="M91" s="539">
        <f>IF($D$88="Flat Oval",IF(OR($N$90="",ISTEXT($N$88),ISTEXT($N$89)),"",IF(2&lt;=$N$89,IF(10&gt;$N$88,"",IF(((2-1)*$N$88+10)&gt;80,"",IF(INDEX($P$90:$W$99,MOD(((2-1)*$N$88+10)-1,10)+1,INT((((2-1)*$N$88+10)-1)/10)+1)="","",INDEX($P$90:$W$99,MOD(((2-1)*$N$88+10)-1,10)+1,INT((((2-1)*$N$88+10)-1)/10)+1)))),IF(AND(2=$N$89+1,10&lt;=$O$88),IF(($N$88*$N$89+10)&gt;80,"",IF(INDEX($P$90:$W$99,MOD(($N$88*$N$89+10)-1,10)+1,INT((($N$88*$N$89+10)-1)/10)+1)="","",INDEX($P$90:$W$99,MOD(($N$88*$N$89+10)-1,10)+1,INT((($N$88*$N$89+10)-1)/10)+1))),""))),IF($N$90="","",IF(OR(ISTEXT($N$88),ISTEXT($N$89),ISTEXT($N$90)),"",IF(OR(10&gt;$N$88,2&gt;$N$89,((2-1)*$N$88+10)&gt;$N$90),"",IF(INDEX($P$90:$W$99,MOD(((2-1)*$N$88+10)-1,10)+1,INT((((2-1)*$N$88+10)-1)/10)+1)="","",INDEX($P$90:$W$99,MOD(((2-1)*$N$88+10)-1,10)+1,INT((((2-1)*$N$88+10)-1)/10)+1))))))</f>
        <v/>
      </c>
      <c r="O91">
        <f>IF(AND($D$88="Flat Oval",NOT(OR($G$88="",$I$88="")),NOT(OR(ISTEXT($G$88),ISTEXT($I$88)))),(($G$88-2*N($K$88))-($I$88-2*N($K$88)))*($I$88-2*N($K$88))/144,"")</f>
        <v/>
      </c>
      <c r="P91" s="540" t="n"/>
      <c r="Q91" s="540" t="n"/>
      <c r="R91" s="540" t="n"/>
      <c r="S91" s="540" t="n"/>
      <c r="T91" s="540" t="n"/>
      <c r="U91" s="540" t="n"/>
      <c r="V91" s="540" t="n"/>
      <c r="W91" s="540" t="n"/>
    </row>
    <row r="92" ht="13.35" customHeight="1" s="162">
      <c r="B92" s="537">
        <f>IF($D$88="Flat Oval",IF(OR($N$89="",ISTEXT($N$89)),"",IF(3&lt;=$N$89,ROUND((3-0.5)*$I$88/$N$89,1),IF(3=$N$89+1,"Ends",""))),IF(OR($D$88="",$G$88=""),"",IF($D$88="Round",IF(3=1,"Axis 1 (0°)",IF(3=2,"Axis 2 (90°)","")),IF(ISTEXT($N$89),"",IF(3&gt;$N$89,"",IF(ISTEXT($I$88),"",ROUND((3-0.5)*$I$88/$N$89,1)))))))</f>
        <v/>
      </c>
      <c r="C92" s="538" t="n"/>
      <c r="D92" s="539">
        <f>IF($D$88="Flat Oval",IF(OR($N$90="",ISTEXT($N$88),ISTEXT($N$89)),"",IF(3&lt;=$N$89,IF(1&gt;$N$88,"",IF(((3-1)*$N$88+1)&gt;80,"",IF(INDEX($P$90:$W$99,MOD(((3-1)*$N$88+1)-1,10)+1,INT((((3-1)*$N$88+1)-1)/10)+1)="","",INDEX($P$90:$W$99,MOD(((3-1)*$N$88+1)-1,10)+1,INT((((3-1)*$N$88+1)-1)/10)+1)))),IF(AND(3=$N$89+1,1&lt;=$O$88),IF(($N$88*$N$89+1)&gt;80,"",IF(INDEX($P$90:$W$99,MOD(($N$88*$N$89+1)-1,10)+1,INT((($N$88*$N$89+1)-1)/10)+1)="","",INDEX($P$90:$W$99,MOD(($N$88*$N$89+1)-1,10)+1,INT((($N$88*$N$89+1)-1)/10)+1))),""))),IF($N$90="","",IF(OR(ISTEXT($N$88),ISTEXT($N$89),ISTEXT($N$90)),"",IF(OR(1&gt;$N$88,3&gt;$N$89,((3-1)*$N$88+1)&gt;$N$90),"",IF(INDEX($P$90:$W$99,MOD(((3-1)*$N$88+1)-1,10)+1,INT((((3-1)*$N$88+1)-1)/10)+1)="","",INDEX($P$90:$W$99,MOD(((3-1)*$N$88+1)-1,10)+1,INT((((3-1)*$N$88+1)-1)/10)+1))))))</f>
        <v/>
      </c>
      <c r="E92" s="539">
        <f>IF($D$88="Flat Oval",IF(OR($N$90="",ISTEXT($N$88),ISTEXT($N$89)),"",IF(3&lt;=$N$89,IF(2&gt;$N$88,"",IF(((3-1)*$N$88+2)&gt;80,"",IF(INDEX($P$90:$W$99,MOD(((3-1)*$N$88+2)-1,10)+1,INT((((3-1)*$N$88+2)-1)/10)+1)="","",INDEX($P$90:$W$99,MOD(((3-1)*$N$88+2)-1,10)+1,INT((((3-1)*$N$88+2)-1)/10)+1)))),IF(AND(3=$N$89+1,2&lt;=$O$88),IF(($N$88*$N$89+2)&gt;80,"",IF(INDEX($P$90:$W$99,MOD(($N$88*$N$89+2)-1,10)+1,INT((($N$88*$N$89+2)-1)/10)+1)="","",INDEX($P$90:$W$99,MOD(($N$88*$N$89+2)-1,10)+1,INT((($N$88*$N$89+2)-1)/10)+1))),""))),IF($N$90="","",IF(OR(ISTEXT($N$88),ISTEXT($N$89),ISTEXT($N$90)),"",IF(OR(2&gt;$N$88,3&gt;$N$89,((3-1)*$N$88+2)&gt;$N$90),"",IF(INDEX($P$90:$W$99,MOD(((3-1)*$N$88+2)-1,10)+1,INT((((3-1)*$N$88+2)-1)/10)+1)="","",INDEX($P$90:$W$99,MOD(((3-1)*$N$88+2)-1,10)+1,INT((((3-1)*$N$88+2)-1)/10)+1))))))</f>
        <v/>
      </c>
      <c r="F92" s="539">
        <f>IF($D$88="Flat Oval",IF(OR($N$90="",ISTEXT($N$88),ISTEXT($N$89)),"",IF(3&lt;=$N$89,IF(3&gt;$N$88,"",IF(((3-1)*$N$88+3)&gt;80,"",IF(INDEX($P$90:$W$99,MOD(((3-1)*$N$88+3)-1,10)+1,INT((((3-1)*$N$88+3)-1)/10)+1)="","",INDEX($P$90:$W$99,MOD(((3-1)*$N$88+3)-1,10)+1,INT((((3-1)*$N$88+3)-1)/10)+1)))),IF(AND(3=$N$89+1,3&lt;=$O$88),IF(($N$88*$N$89+3)&gt;80,"",IF(INDEX($P$90:$W$99,MOD(($N$88*$N$89+3)-1,10)+1,INT((($N$88*$N$89+3)-1)/10)+1)="","",INDEX($P$90:$W$99,MOD(($N$88*$N$89+3)-1,10)+1,INT((($N$88*$N$89+3)-1)/10)+1))),""))),IF($N$90="","",IF(OR(ISTEXT($N$88),ISTEXT($N$89),ISTEXT($N$90)),"",IF(OR(3&gt;$N$88,3&gt;$N$89,((3-1)*$N$88+3)&gt;$N$90),"",IF(INDEX($P$90:$W$99,MOD(((3-1)*$N$88+3)-1,10)+1,INT((((3-1)*$N$88+3)-1)/10)+1)="","",INDEX($P$90:$W$99,MOD(((3-1)*$N$88+3)-1,10)+1,INT((((3-1)*$N$88+3)-1)/10)+1))))))</f>
        <v/>
      </c>
      <c r="G92" s="539">
        <f>IF($D$88="Flat Oval",IF(OR($N$90="",ISTEXT($N$88),ISTEXT($N$89)),"",IF(3&lt;=$N$89,IF(4&gt;$N$88,"",IF(((3-1)*$N$88+4)&gt;80,"",IF(INDEX($P$90:$W$99,MOD(((3-1)*$N$88+4)-1,10)+1,INT((((3-1)*$N$88+4)-1)/10)+1)="","",INDEX($P$90:$W$99,MOD(((3-1)*$N$88+4)-1,10)+1,INT((((3-1)*$N$88+4)-1)/10)+1)))),IF(AND(3=$N$89+1,4&lt;=$O$88),IF(($N$88*$N$89+4)&gt;80,"",IF(INDEX($P$90:$W$99,MOD(($N$88*$N$89+4)-1,10)+1,INT((($N$88*$N$89+4)-1)/10)+1)="","",INDEX($P$90:$W$99,MOD(($N$88*$N$89+4)-1,10)+1,INT((($N$88*$N$89+4)-1)/10)+1))),""))),IF($N$90="","",IF(OR(ISTEXT($N$88),ISTEXT($N$89),ISTEXT($N$90)),"",IF(OR(4&gt;$N$88,3&gt;$N$89,((3-1)*$N$88+4)&gt;$N$90),"",IF(INDEX($P$90:$W$99,MOD(((3-1)*$N$88+4)-1,10)+1,INT((((3-1)*$N$88+4)-1)/10)+1)="","",INDEX($P$90:$W$99,MOD(((3-1)*$N$88+4)-1,10)+1,INT((((3-1)*$N$88+4)-1)/10)+1))))))</f>
        <v/>
      </c>
      <c r="H92" s="539">
        <f>IF($D$88="Flat Oval",IF(OR($N$90="",ISTEXT($N$88),ISTEXT($N$89)),"",IF(3&lt;=$N$89,IF(5&gt;$N$88,"",IF(((3-1)*$N$88+5)&gt;80,"",IF(INDEX($P$90:$W$99,MOD(((3-1)*$N$88+5)-1,10)+1,INT((((3-1)*$N$88+5)-1)/10)+1)="","",INDEX($P$90:$W$99,MOD(((3-1)*$N$88+5)-1,10)+1,INT((((3-1)*$N$88+5)-1)/10)+1)))),IF(AND(3=$N$89+1,5&lt;=$O$88),IF(($N$88*$N$89+5)&gt;80,"",IF(INDEX($P$90:$W$99,MOD(($N$88*$N$89+5)-1,10)+1,INT((($N$88*$N$89+5)-1)/10)+1)="","",INDEX($P$90:$W$99,MOD(($N$88*$N$89+5)-1,10)+1,INT((($N$88*$N$89+5)-1)/10)+1))),""))),IF($N$90="","",IF(OR(ISTEXT($N$88),ISTEXT($N$89),ISTEXT($N$90)),"",IF(OR(5&gt;$N$88,3&gt;$N$89,((3-1)*$N$88+5)&gt;$N$90),"",IF(INDEX($P$90:$W$99,MOD(((3-1)*$N$88+5)-1,10)+1,INT((((3-1)*$N$88+5)-1)/10)+1)="","",INDEX($P$90:$W$99,MOD(((3-1)*$N$88+5)-1,10)+1,INT((((3-1)*$N$88+5)-1)/10)+1))))))</f>
        <v/>
      </c>
      <c r="I92" s="539">
        <f>IF($D$88="Flat Oval",IF(OR($N$90="",ISTEXT($N$88),ISTEXT($N$89)),"",IF(3&lt;=$N$89,IF(6&gt;$N$88,"",IF(((3-1)*$N$88+6)&gt;80,"",IF(INDEX($P$90:$W$99,MOD(((3-1)*$N$88+6)-1,10)+1,INT((((3-1)*$N$88+6)-1)/10)+1)="","",INDEX($P$90:$W$99,MOD(((3-1)*$N$88+6)-1,10)+1,INT((((3-1)*$N$88+6)-1)/10)+1)))),IF(AND(3=$N$89+1,6&lt;=$O$88),IF(($N$88*$N$89+6)&gt;80,"",IF(INDEX($P$90:$W$99,MOD(($N$88*$N$89+6)-1,10)+1,INT((($N$88*$N$89+6)-1)/10)+1)="","",INDEX($P$90:$W$99,MOD(($N$88*$N$89+6)-1,10)+1,INT((($N$88*$N$89+6)-1)/10)+1))),""))),IF($N$90="","",IF(OR(ISTEXT($N$88),ISTEXT($N$89),ISTEXT($N$90)),"",IF(OR(6&gt;$N$88,3&gt;$N$89,((3-1)*$N$88+6)&gt;$N$90),"",IF(INDEX($P$90:$W$99,MOD(((3-1)*$N$88+6)-1,10)+1,INT((((3-1)*$N$88+6)-1)/10)+1)="","",INDEX($P$90:$W$99,MOD(((3-1)*$N$88+6)-1,10)+1,INT((((3-1)*$N$88+6)-1)/10)+1))))))</f>
        <v/>
      </c>
      <c r="J92" s="539">
        <f>IF($D$88="Flat Oval",IF(OR($N$90="",ISTEXT($N$88),ISTEXT($N$89)),"",IF(3&lt;=$N$89,IF(7&gt;$N$88,"",IF(((3-1)*$N$88+7)&gt;80,"",IF(INDEX($P$90:$W$99,MOD(((3-1)*$N$88+7)-1,10)+1,INT((((3-1)*$N$88+7)-1)/10)+1)="","",INDEX($P$90:$W$99,MOD(((3-1)*$N$88+7)-1,10)+1,INT((((3-1)*$N$88+7)-1)/10)+1)))),IF(AND(3=$N$89+1,7&lt;=$O$88),IF(($N$88*$N$89+7)&gt;80,"",IF(INDEX($P$90:$W$99,MOD(($N$88*$N$89+7)-1,10)+1,INT((($N$88*$N$89+7)-1)/10)+1)="","",INDEX($P$90:$W$99,MOD(($N$88*$N$89+7)-1,10)+1,INT((($N$88*$N$89+7)-1)/10)+1))),""))),IF($N$90="","",IF(OR(ISTEXT($N$88),ISTEXT($N$89),ISTEXT($N$90)),"",IF(OR(7&gt;$N$88,3&gt;$N$89,((3-1)*$N$88+7)&gt;$N$90),"",IF(INDEX($P$90:$W$99,MOD(((3-1)*$N$88+7)-1,10)+1,INT((((3-1)*$N$88+7)-1)/10)+1)="","",INDEX($P$90:$W$99,MOD(((3-1)*$N$88+7)-1,10)+1,INT((((3-1)*$N$88+7)-1)/10)+1))))))</f>
        <v/>
      </c>
      <c r="K92" s="539">
        <f>IF($D$88="Flat Oval",IF(OR($N$90="",ISTEXT($N$88),ISTEXT($N$89)),"",IF(3&lt;=$N$89,IF(8&gt;$N$88,"",IF(((3-1)*$N$88+8)&gt;80,"",IF(INDEX($P$90:$W$99,MOD(((3-1)*$N$88+8)-1,10)+1,INT((((3-1)*$N$88+8)-1)/10)+1)="","",INDEX($P$90:$W$99,MOD(((3-1)*$N$88+8)-1,10)+1,INT((((3-1)*$N$88+8)-1)/10)+1)))),IF(AND(3=$N$89+1,8&lt;=$O$88),IF(($N$88*$N$89+8)&gt;80,"",IF(INDEX($P$90:$W$99,MOD(($N$88*$N$89+8)-1,10)+1,INT((($N$88*$N$89+8)-1)/10)+1)="","",INDEX($P$90:$W$99,MOD(($N$88*$N$89+8)-1,10)+1,INT((($N$88*$N$89+8)-1)/10)+1))),""))),IF($N$90="","",IF(OR(ISTEXT($N$88),ISTEXT($N$89),ISTEXT($N$90)),"",IF(OR(8&gt;$N$88,3&gt;$N$89,((3-1)*$N$88+8)&gt;$N$90),"",IF(INDEX($P$90:$W$99,MOD(((3-1)*$N$88+8)-1,10)+1,INT((((3-1)*$N$88+8)-1)/10)+1)="","",INDEX($P$90:$W$99,MOD(((3-1)*$N$88+8)-1,10)+1,INT((((3-1)*$N$88+8)-1)/10)+1))))))</f>
        <v/>
      </c>
      <c r="L92" s="539">
        <f>IF($D$88="Flat Oval",IF(OR($N$90="",ISTEXT($N$88),ISTEXT($N$89)),"",IF(3&lt;=$N$89,IF(9&gt;$N$88,"",IF(((3-1)*$N$88+9)&gt;80,"",IF(INDEX($P$90:$W$99,MOD(((3-1)*$N$88+9)-1,10)+1,INT((((3-1)*$N$88+9)-1)/10)+1)="","",INDEX($P$90:$W$99,MOD(((3-1)*$N$88+9)-1,10)+1,INT((((3-1)*$N$88+9)-1)/10)+1)))),IF(AND(3=$N$89+1,9&lt;=$O$88),IF(($N$88*$N$89+9)&gt;80,"",IF(INDEX($P$90:$W$99,MOD(($N$88*$N$89+9)-1,10)+1,INT((($N$88*$N$89+9)-1)/10)+1)="","",INDEX($P$90:$W$99,MOD(($N$88*$N$89+9)-1,10)+1,INT((($N$88*$N$89+9)-1)/10)+1))),""))),IF($N$90="","",IF(OR(ISTEXT($N$88),ISTEXT($N$89),ISTEXT($N$90)),"",IF(OR(9&gt;$N$88,3&gt;$N$89,((3-1)*$N$88+9)&gt;$N$90),"",IF(INDEX($P$90:$W$99,MOD(((3-1)*$N$88+9)-1,10)+1,INT((((3-1)*$N$88+9)-1)/10)+1)="","",INDEX($P$90:$W$99,MOD(((3-1)*$N$88+9)-1,10)+1,INT((((3-1)*$N$88+9)-1)/10)+1))))))</f>
        <v/>
      </c>
      <c r="M92" s="539">
        <f>IF($D$88="Flat Oval",IF(OR($N$90="",ISTEXT($N$88),ISTEXT($N$89)),"",IF(3&lt;=$N$89,IF(10&gt;$N$88,"",IF(((3-1)*$N$88+10)&gt;80,"",IF(INDEX($P$90:$W$99,MOD(((3-1)*$N$88+10)-1,10)+1,INT((((3-1)*$N$88+10)-1)/10)+1)="","",INDEX($P$90:$W$99,MOD(((3-1)*$N$88+10)-1,10)+1,INT((((3-1)*$N$88+10)-1)/10)+1)))),IF(AND(3=$N$89+1,10&lt;=$O$88),IF(($N$88*$N$89+10)&gt;80,"",IF(INDEX($P$90:$W$99,MOD(($N$88*$N$89+10)-1,10)+1,INT((($N$88*$N$89+10)-1)/10)+1)="","",INDEX($P$90:$W$99,MOD(($N$88*$N$89+10)-1,10)+1,INT((($N$88*$N$89+10)-1)/10)+1))),""))),IF($N$90="","",IF(OR(ISTEXT($N$88),ISTEXT($N$89),ISTEXT($N$90)),"",IF(OR(10&gt;$N$88,3&gt;$N$89,((3-1)*$N$88+10)&gt;$N$90),"",IF(INDEX($P$90:$W$99,MOD(((3-1)*$N$88+10)-1,10)+1,INT((((3-1)*$N$88+10)-1)/10)+1)="","",INDEX($P$90:$W$99,MOD(((3-1)*$N$88+10)-1,10)+1,INT((((3-1)*$N$88+10)-1)/10)+1))))))</f>
        <v/>
      </c>
      <c r="O92">
        <f>IF(AND($D$88="Flat Oval",NOT(OR($G$88="",$I$88="")),NOT(OR(ISTEXT($G$88),ISTEXT($I$88)))),PI()*(($I$88-2*N($K$88))/2)^2/144,"")</f>
        <v/>
      </c>
      <c r="P92" s="540" t="n"/>
      <c r="Q92" s="540" t="n"/>
      <c r="R92" s="540" t="n"/>
      <c r="S92" s="540" t="n"/>
      <c r="T92" s="540" t="n"/>
      <c r="U92" s="540" t="n"/>
      <c r="V92" s="540" t="n"/>
      <c r="W92" s="540" t="n"/>
    </row>
    <row r="93" ht="13.35" customHeight="1" s="162">
      <c r="B93" s="537">
        <f>IF($D$88="Flat Oval",IF(OR($N$89="",ISTEXT($N$89)),"",IF(4&lt;=$N$89,ROUND((4-0.5)*$I$88/$N$89,1),IF(4=$N$89+1,"Ends",""))),IF(OR($D$88="",$G$88=""),"",IF($D$88="Round",IF(4=1,"Axis 1 (0°)",IF(4=2,"Axis 2 (90°)","")),IF(ISTEXT($N$89),"",IF(4&gt;$N$89,"",IF(ISTEXT($I$88),"",ROUND((4-0.5)*$I$88/$N$89,1)))))))</f>
        <v/>
      </c>
      <c r="C93" s="538" t="n"/>
      <c r="D93" s="539">
        <f>IF($D$88="Flat Oval",IF(OR($N$90="",ISTEXT($N$88),ISTEXT($N$89)),"",IF(4&lt;=$N$89,IF(1&gt;$N$88,"",IF(((4-1)*$N$88+1)&gt;80,"",IF(INDEX($P$90:$W$99,MOD(((4-1)*$N$88+1)-1,10)+1,INT((((4-1)*$N$88+1)-1)/10)+1)="","",INDEX($P$90:$W$99,MOD(((4-1)*$N$88+1)-1,10)+1,INT((((4-1)*$N$88+1)-1)/10)+1)))),IF(AND(4=$N$89+1,1&lt;=$O$88),IF(($N$88*$N$89+1)&gt;80,"",IF(INDEX($P$90:$W$99,MOD(($N$88*$N$89+1)-1,10)+1,INT((($N$88*$N$89+1)-1)/10)+1)="","",INDEX($P$90:$W$99,MOD(($N$88*$N$89+1)-1,10)+1,INT((($N$88*$N$89+1)-1)/10)+1))),""))),IF($N$90="","",IF(OR(ISTEXT($N$88),ISTEXT($N$89),ISTEXT($N$90)),"",IF(OR(1&gt;$N$88,4&gt;$N$89,((4-1)*$N$88+1)&gt;$N$90),"",IF(INDEX($P$90:$W$99,MOD(((4-1)*$N$88+1)-1,10)+1,INT((((4-1)*$N$88+1)-1)/10)+1)="","",INDEX($P$90:$W$99,MOD(((4-1)*$N$88+1)-1,10)+1,INT((((4-1)*$N$88+1)-1)/10)+1))))))</f>
        <v/>
      </c>
      <c r="E93" s="539">
        <f>IF($D$88="Flat Oval",IF(OR($N$90="",ISTEXT($N$88),ISTEXT($N$89)),"",IF(4&lt;=$N$89,IF(2&gt;$N$88,"",IF(((4-1)*$N$88+2)&gt;80,"",IF(INDEX($P$90:$W$99,MOD(((4-1)*$N$88+2)-1,10)+1,INT((((4-1)*$N$88+2)-1)/10)+1)="","",INDEX($P$90:$W$99,MOD(((4-1)*$N$88+2)-1,10)+1,INT((((4-1)*$N$88+2)-1)/10)+1)))),IF(AND(4=$N$89+1,2&lt;=$O$88),IF(($N$88*$N$89+2)&gt;80,"",IF(INDEX($P$90:$W$99,MOD(($N$88*$N$89+2)-1,10)+1,INT((($N$88*$N$89+2)-1)/10)+1)="","",INDEX($P$90:$W$99,MOD(($N$88*$N$89+2)-1,10)+1,INT((($N$88*$N$89+2)-1)/10)+1))),""))),IF($N$90="","",IF(OR(ISTEXT($N$88),ISTEXT($N$89),ISTEXT($N$90)),"",IF(OR(2&gt;$N$88,4&gt;$N$89,((4-1)*$N$88+2)&gt;$N$90),"",IF(INDEX($P$90:$W$99,MOD(((4-1)*$N$88+2)-1,10)+1,INT((((4-1)*$N$88+2)-1)/10)+1)="","",INDEX($P$90:$W$99,MOD(((4-1)*$N$88+2)-1,10)+1,INT((((4-1)*$N$88+2)-1)/10)+1))))))</f>
        <v/>
      </c>
      <c r="F93" s="539">
        <f>IF($D$88="Flat Oval",IF(OR($N$90="",ISTEXT($N$88),ISTEXT($N$89)),"",IF(4&lt;=$N$89,IF(3&gt;$N$88,"",IF(((4-1)*$N$88+3)&gt;80,"",IF(INDEX($P$90:$W$99,MOD(((4-1)*$N$88+3)-1,10)+1,INT((((4-1)*$N$88+3)-1)/10)+1)="","",INDEX($P$90:$W$99,MOD(((4-1)*$N$88+3)-1,10)+1,INT((((4-1)*$N$88+3)-1)/10)+1)))),IF(AND(4=$N$89+1,3&lt;=$O$88),IF(($N$88*$N$89+3)&gt;80,"",IF(INDEX($P$90:$W$99,MOD(($N$88*$N$89+3)-1,10)+1,INT((($N$88*$N$89+3)-1)/10)+1)="","",INDEX($P$90:$W$99,MOD(($N$88*$N$89+3)-1,10)+1,INT((($N$88*$N$89+3)-1)/10)+1))),""))),IF($N$90="","",IF(OR(ISTEXT($N$88),ISTEXT($N$89),ISTEXT($N$90)),"",IF(OR(3&gt;$N$88,4&gt;$N$89,((4-1)*$N$88+3)&gt;$N$90),"",IF(INDEX($P$90:$W$99,MOD(((4-1)*$N$88+3)-1,10)+1,INT((((4-1)*$N$88+3)-1)/10)+1)="","",INDEX($P$90:$W$99,MOD(((4-1)*$N$88+3)-1,10)+1,INT((((4-1)*$N$88+3)-1)/10)+1))))))</f>
        <v/>
      </c>
      <c r="G93" s="539">
        <f>IF($D$88="Flat Oval",IF(OR($N$90="",ISTEXT($N$88),ISTEXT($N$89)),"",IF(4&lt;=$N$89,IF(4&gt;$N$88,"",IF(((4-1)*$N$88+4)&gt;80,"",IF(INDEX($P$90:$W$99,MOD(((4-1)*$N$88+4)-1,10)+1,INT((((4-1)*$N$88+4)-1)/10)+1)="","",INDEX($P$90:$W$99,MOD(((4-1)*$N$88+4)-1,10)+1,INT((((4-1)*$N$88+4)-1)/10)+1)))),IF(AND(4=$N$89+1,4&lt;=$O$88),IF(($N$88*$N$89+4)&gt;80,"",IF(INDEX($P$90:$W$99,MOD(($N$88*$N$89+4)-1,10)+1,INT((($N$88*$N$89+4)-1)/10)+1)="","",INDEX($P$90:$W$99,MOD(($N$88*$N$89+4)-1,10)+1,INT((($N$88*$N$89+4)-1)/10)+1))),""))),IF($N$90="","",IF(OR(ISTEXT($N$88),ISTEXT($N$89),ISTEXT($N$90)),"",IF(OR(4&gt;$N$88,4&gt;$N$89,((4-1)*$N$88+4)&gt;$N$90),"",IF(INDEX($P$90:$W$99,MOD(((4-1)*$N$88+4)-1,10)+1,INT((((4-1)*$N$88+4)-1)/10)+1)="","",INDEX($P$90:$W$99,MOD(((4-1)*$N$88+4)-1,10)+1,INT((((4-1)*$N$88+4)-1)/10)+1))))))</f>
        <v/>
      </c>
      <c r="H93" s="539">
        <f>IF($D$88="Flat Oval",IF(OR($N$90="",ISTEXT($N$88),ISTEXT($N$89)),"",IF(4&lt;=$N$89,IF(5&gt;$N$88,"",IF(((4-1)*$N$88+5)&gt;80,"",IF(INDEX($P$90:$W$99,MOD(((4-1)*$N$88+5)-1,10)+1,INT((((4-1)*$N$88+5)-1)/10)+1)="","",INDEX($P$90:$W$99,MOD(((4-1)*$N$88+5)-1,10)+1,INT((((4-1)*$N$88+5)-1)/10)+1)))),IF(AND(4=$N$89+1,5&lt;=$O$88),IF(($N$88*$N$89+5)&gt;80,"",IF(INDEX($P$90:$W$99,MOD(($N$88*$N$89+5)-1,10)+1,INT((($N$88*$N$89+5)-1)/10)+1)="","",INDEX($P$90:$W$99,MOD(($N$88*$N$89+5)-1,10)+1,INT((($N$88*$N$89+5)-1)/10)+1))),""))),IF($N$90="","",IF(OR(ISTEXT($N$88),ISTEXT($N$89),ISTEXT($N$90)),"",IF(OR(5&gt;$N$88,4&gt;$N$89,((4-1)*$N$88+5)&gt;$N$90),"",IF(INDEX($P$90:$W$99,MOD(((4-1)*$N$88+5)-1,10)+1,INT((((4-1)*$N$88+5)-1)/10)+1)="","",INDEX($P$90:$W$99,MOD(((4-1)*$N$88+5)-1,10)+1,INT((((4-1)*$N$88+5)-1)/10)+1))))))</f>
        <v/>
      </c>
      <c r="I93" s="539">
        <f>IF($D$88="Flat Oval",IF(OR($N$90="",ISTEXT($N$88),ISTEXT($N$89)),"",IF(4&lt;=$N$89,IF(6&gt;$N$88,"",IF(((4-1)*$N$88+6)&gt;80,"",IF(INDEX($P$90:$W$99,MOD(((4-1)*$N$88+6)-1,10)+1,INT((((4-1)*$N$88+6)-1)/10)+1)="","",INDEX($P$90:$W$99,MOD(((4-1)*$N$88+6)-1,10)+1,INT((((4-1)*$N$88+6)-1)/10)+1)))),IF(AND(4=$N$89+1,6&lt;=$O$88),IF(($N$88*$N$89+6)&gt;80,"",IF(INDEX($P$90:$W$99,MOD(($N$88*$N$89+6)-1,10)+1,INT((($N$88*$N$89+6)-1)/10)+1)="","",INDEX($P$90:$W$99,MOD(($N$88*$N$89+6)-1,10)+1,INT((($N$88*$N$89+6)-1)/10)+1))),""))),IF($N$90="","",IF(OR(ISTEXT($N$88),ISTEXT($N$89),ISTEXT($N$90)),"",IF(OR(6&gt;$N$88,4&gt;$N$89,((4-1)*$N$88+6)&gt;$N$90),"",IF(INDEX($P$90:$W$99,MOD(((4-1)*$N$88+6)-1,10)+1,INT((((4-1)*$N$88+6)-1)/10)+1)="","",INDEX($P$90:$W$99,MOD(((4-1)*$N$88+6)-1,10)+1,INT((((4-1)*$N$88+6)-1)/10)+1))))))</f>
        <v/>
      </c>
      <c r="J93" s="539">
        <f>IF($D$88="Flat Oval",IF(OR($N$90="",ISTEXT($N$88),ISTEXT($N$89)),"",IF(4&lt;=$N$89,IF(7&gt;$N$88,"",IF(((4-1)*$N$88+7)&gt;80,"",IF(INDEX($P$90:$W$99,MOD(((4-1)*$N$88+7)-1,10)+1,INT((((4-1)*$N$88+7)-1)/10)+1)="","",INDEX($P$90:$W$99,MOD(((4-1)*$N$88+7)-1,10)+1,INT((((4-1)*$N$88+7)-1)/10)+1)))),IF(AND(4=$N$89+1,7&lt;=$O$88),IF(($N$88*$N$89+7)&gt;80,"",IF(INDEX($P$90:$W$99,MOD(($N$88*$N$89+7)-1,10)+1,INT((($N$88*$N$89+7)-1)/10)+1)="","",INDEX($P$90:$W$99,MOD(($N$88*$N$89+7)-1,10)+1,INT((($N$88*$N$89+7)-1)/10)+1))),""))),IF($N$90="","",IF(OR(ISTEXT($N$88),ISTEXT($N$89),ISTEXT($N$90)),"",IF(OR(7&gt;$N$88,4&gt;$N$89,((4-1)*$N$88+7)&gt;$N$90),"",IF(INDEX($P$90:$W$99,MOD(((4-1)*$N$88+7)-1,10)+1,INT((((4-1)*$N$88+7)-1)/10)+1)="","",INDEX($P$90:$W$99,MOD(((4-1)*$N$88+7)-1,10)+1,INT((((4-1)*$N$88+7)-1)/10)+1))))))</f>
        <v/>
      </c>
      <c r="K93" s="539">
        <f>IF($D$88="Flat Oval",IF(OR($N$90="",ISTEXT($N$88),ISTEXT($N$89)),"",IF(4&lt;=$N$89,IF(8&gt;$N$88,"",IF(((4-1)*$N$88+8)&gt;80,"",IF(INDEX($P$90:$W$99,MOD(((4-1)*$N$88+8)-1,10)+1,INT((((4-1)*$N$88+8)-1)/10)+1)="","",INDEX($P$90:$W$99,MOD(((4-1)*$N$88+8)-1,10)+1,INT((((4-1)*$N$88+8)-1)/10)+1)))),IF(AND(4=$N$89+1,8&lt;=$O$88),IF(($N$88*$N$89+8)&gt;80,"",IF(INDEX($P$90:$W$99,MOD(($N$88*$N$89+8)-1,10)+1,INT((($N$88*$N$89+8)-1)/10)+1)="","",INDEX($P$90:$W$99,MOD(($N$88*$N$89+8)-1,10)+1,INT((($N$88*$N$89+8)-1)/10)+1))),""))),IF($N$90="","",IF(OR(ISTEXT($N$88),ISTEXT($N$89),ISTEXT($N$90)),"",IF(OR(8&gt;$N$88,4&gt;$N$89,((4-1)*$N$88+8)&gt;$N$90),"",IF(INDEX($P$90:$W$99,MOD(((4-1)*$N$88+8)-1,10)+1,INT((((4-1)*$N$88+8)-1)/10)+1)="","",INDEX($P$90:$W$99,MOD(((4-1)*$N$88+8)-1,10)+1,INT((((4-1)*$N$88+8)-1)/10)+1))))))</f>
        <v/>
      </c>
      <c r="L93" s="539">
        <f>IF($D$88="Flat Oval",IF(OR($N$90="",ISTEXT($N$88),ISTEXT($N$89)),"",IF(4&lt;=$N$89,IF(9&gt;$N$88,"",IF(((4-1)*$N$88+9)&gt;80,"",IF(INDEX($P$90:$W$99,MOD(((4-1)*$N$88+9)-1,10)+1,INT((((4-1)*$N$88+9)-1)/10)+1)="","",INDEX($P$90:$W$99,MOD(((4-1)*$N$88+9)-1,10)+1,INT((((4-1)*$N$88+9)-1)/10)+1)))),IF(AND(4=$N$89+1,9&lt;=$O$88),IF(($N$88*$N$89+9)&gt;80,"",IF(INDEX($P$90:$W$99,MOD(($N$88*$N$89+9)-1,10)+1,INT((($N$88*$N$89+9)-1)/10)+1)="","",INDEX($P$90:$W$99,MOD(($N$88*$N$89+9)-1,10)+1,INT((($N$88*$N$89+9)-1)/10)+1))),""))),IF($N$90="","",IF(OR(ISTEXT($N$88),ISTEXT($N$89),ISTEXT($N$90)),"",IF(OR(9&gt;$N$88,4&gt;$N$89,((4-1)*$N$88+9)&gt;$N$90),"",IF(INDEX($P$90:$W$99,MOD(((4-1)*$N$88+9)-1,10)+1,INT((((4-1)*$N$88+9)-1)/10)+1)="","",INDEX($P$90:$W$99,MOD(((4-1)*$N$88+9)-1,10)+1,INT((((4-1)*$N$88+9)-1)/10)+1))))))</f>
        <v/>
      </c>
      <c r="M93" s="539">
        <f>IF($D$88="Flat Oval",IF(OR($N$90="",ISTEXT($N$88),ISTEXT($N$89)),"",IF(4&lt;=$N$89,IF(10&gt;$N$88,"",IF(((4-1)*$N$88+10)&gt;80,"",IF(INDEX($P$90:$W$99,MOD(((4-1)*$N$88+10)-1,10)+1,INT((((4-1)*$N$88+10)-1)/10)+1)="","",INDEX($P$90:$W$99,MOD(((4-1)*$N$88+10)-1,10)+1,INT((((4-1)*$N$88+10)-1)/10)+1)))),IF(AND(4=$N$89+1,10&lt;=$O$88),IF(($N$88*$N$89+10)&gt;80,"",IF(INDEX($P$90:$W$99,MOD(($N$88*$N$89+10)-1,10)+1,INT((($N$88*$N$89+10)-1)/10)+1)="","",INDEX($P$90:$W$99,MOD(($N$88*$N$89+10)-1,10)+1,INT((($N$88*$N$89+10)-1)/10)+1))),""))),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IF($D$88="Flat Oval",IF(OR($N$89="",ISTEXT($N$89)),"",IF(5&lt;=$N$89,ROUND((5-0.5)*$I$88/$N$89,1),IF(5=$N$89+1,"Ends",""))),IF(OR($D$88="",$G$88=""),"",IF($D$88="Round",IF(5=1,"Axis 1 (0°)",IF(5=2,"Axis 2 (90°)","")),IF(ISTEXT($N$89),"",IF(5&gt;$N$89,"",IF(ISTEXT($I$88),"",ROUND((5-0.5)*$I$88/$N$89,1)))))))</f>
        <v/>
      </c>
      <c r="C94" s="538" t="n"/>
      <c r="D94" s="539">
        <f>IF($D$88="Flat Oval",IF(OR($N$90="",ISTEXT($N$88),ISTEXT($N$89)),"",IF(5&lt;=$N$89,IF(1&gt;$N$88,"",IF(((5-1)*$N$88+1)&gt;80,"",IF(INDEX($P$90:$W$99,MOD(((5-1)*$N$88+1)-1,10)+1,INT((((5-1)*$N$88+1)-1)/10)+1)="","",INDEX($P$90:$W$99,MOD(((5-1)*$N$88+1)-1,10)+1,INT((((5-1)*$N$88+1)-1)/10)+1)))),IF(AND(5=$N$89+1,1&lt;=$O$88),IF(($N$88*$N$89+1)&gt;80,"",IF(INDEX($P$90:$W$99,MOD(($N$88*$N$89+1)-1,10)+1,INT((($N$88*$N$89+1)-1)/10)+1)="","",INDEX($P$90:$W$99,MOD(($N$88*$N$89+1)-1,10)+1,INT((($N$88*$N$89+1)-1)/10)+1))),""))),IF($N$90="","",IF(OR(ISTEXT($N$88),ISTEXT($N$89),ISTEXT($N$90)),"",IF(OR(1&gt;$N$88,5&gt;$N$89,((5-1)*$N$88+1)&gt;$N$90),"",IF(INDEX($P$90:$W$99,MOD(((5-1)*$N$88+1)-1,10)+1,INT((((5-1)*$N$88+1)-1)/10)+1)="","",INDEX($P$90:$W$99,MOD(((5-1)*$N$88+1)-1,10)+1,INT((((5-1)*$N$88+1)-1)/10)+1))))))</f>
        <v/>
      </c>
      <c r="E94" s="539">
        <f>IF($D$88="Flat Oval",IF(OR($N$90="",ISTEXT($N$88),ISTEXT($N$89)),"",IF(5&lt;=$N$89,IF(2&gt;$N$88,"",IF(((5-1)*$N$88+2)&gt;80,"",IF(INDEX($P$90:$W$99,MOD(((5-1)*$N$88+2)-1,10)+1,INT((((5-1)*$N$88+2)-1)/10)+1)="","",INDEX($P$90:$W$99,MOD(((5-1)*$N$88+2)-1,10)+1,INT((((5-1)*$N$88+2)-1)/10)+1)))),IF(AND(5=$N$89+1,2&lt;=$O$88),IF(($N$88*$N$89+2)&gt;80,"",IF(INDEX($P$90:$W$99,MOD(($N$88*$N$89+2)-1,10)+1,INT((($N$88*$N$89+2)-1)/10)+1)="","",INDEX($P$90:$W$99,MOD(($N$88*$N$89+2)-1,10)+1,INT((($N$88*$N$89+2)-1)/10)+1))),""))),IF($N$90="","",IF(OR(ISTEXT($N$88),ISTEXT($N$89),ISTEXT($N$90)),"",IF(OR(2&gt;$N$88,5&gt;$N$89,((5-1)*$N$88+2)&gt;$N$90),"",IF(INDEX($P$90:$W$99,MOD(((5-1)*$N$88+2)-1,10)+1,INT((((5-1)*$N$88+2)-1)/10)+1)="","",INDEX($P$90:$W$99,MOD(((5-1)*$N$88+2)-1,10)+1,INT((((5-1)*$N$88+2)-1)/10)+1))))))</f>
        <v/>
      </c>
      <c r="F94" s="539">
        <f>IF($D$88="Flat Oval",IF(OR($N$90="",ISTEXT($N$88),ISTEXT($N$89)),"",IF(5&lt;=$N$89,IF(3&gt;$N$88,"",IF(((5-1)*$N$88+3)&gt;80,"",IF(INDEX($P$90:$W$99,MOD(((5-1)*$N$88+3)-1,10)+1,INT((((5-1)*$N$88+3)-1)/10)+1)="","",INDEX($P$90:$W$99,MOD(((5-1)*$N$88+3)-1,10)+1,INT((((5-1)*$N$88+3)-1)/10)+1)))),IF(AND(5=$N$89+1,3&lt;=$O$88),IF(($N$88*$N$89+3)&gt;80,"",IF(INDEX($P$90:$W$99,MOD(($N$88*$N$89+3)-1,10)+1,INT((($N$88*$N$89+3)-1)/10)+1)="","",INDEX($P$90:$W$99,MOD(($N$88*$N$89+3)-1,10)+1,INT((($N$88*$N$89+3)-1)/10)+1))),""))),IF($N$90="","",IF(OR(ISTEXT($N$88),ISTEXT($N$89),ISTEXT($N$90)),"",IF(OR(3&gt;$N$88,5&gt;$N$89,((5-1)*$N$88+3)&gt;$N$90),"",IF(INDEX($P$90:$W$99,MOD(((5-1)*$N$88+3)-1,10)+1,INT((((5-1)*$N$88+3)-1)/10)+1)="","",INDEX($P$90:$W$99,MOD(((5-1)*$N$88+3)-1,10)+1,INT((((5-1)*$N$88+3)-1)/10)+1))))))</f>
        <v/>
      </c>
      <c r="G94" s="539">
        <f>IF($D$88="Flat Oval",IF(OR($N$90="",ISTEXT($N$88),ISTEXT($N$89)),"",IF(5&lt;=$N$89,IF(4&gt;$N$88,"",IF(((5-1)*$N$88+4)&gt;80,"",IF(INDEX($P$90:$W$99,MOD(((5-1)*$N$88+4)-1,10)+1,INT((((5-1)*$N$88+4)-1)/10)+1)="","",INDEX($P$90:$W$99,MOD(((5-1)*$N$88+4)-1,10)+1,INT((((5-1)*$N$88+4)-1)/10)+1)))),IF(AND(5=$N$89+1,4&lt;=$O$88),IF(($N$88*$N$89+4)&gt;80,"",IF(INDEX($P$90:$W$99,MOD(($N$88*$N$89+4)-1,10)+1,INT((($N$88*$N$89+4)-1)/10)+1)="","",INDEX($P$90:$W$99,MOD(($N$88*$N$89+4)-1,10)+1,INT((($N$88*$N$89+4)-1)/10)+1))),""))),IF($N$90="","",IF(OR(ISTEXT($N$88),ISTEXT($N$89),ISTEXT($N$90)),"",IF(OR(4&gt;$N$88,5&gt;$N$89,((5-1)*$N$88+4)&gt;$N$90),"",IF(INDEX($P$90:$W$99,MOD(((5-1)*$N$88+4)-1,10)+1,INT((((5-1)*$N$88+4)-1)/10)+1)="","",INDEX($P$90:$W$99,MOD(((5-1)*$N$88+4)-1,10)+1,INT((((5-1)*$N$88+4)-1)/10)+1))))))</f>
        <v/>
      </c>
      <c r="H94" s="539">
        <f>IF($D$88="Flat Oval",IF(OR($N$90="",ISTEXT($N$88),ISTEXT($N$89)),"",IF(5&lt;=$N$89,IF(5&gt;$N$88,"",IF(((5-1)*$N$88+5)&gt;80,"",IF(INDEX($P$90:$W$99,MOD(((5-1)*$N$88+5)-1,10)+1,INT((((5-1)*$N$88+5)-1)/10)+1)="","",INDEX($P$90:$W$99,MOD(((5-1)*$N$88+5)-1,10)+1,INT((((5-1)*$N$88+5)-1)/10)+1)))),IF(AND(5=$N$89+1,5&lt;=$O$88),IF(($N$88*$N$89+5)&gt;80,"",IF(INDEX($P$90:$W$99,MOD(($N$88*$N$89+5)-1,10)+1,INT((($N$88*$N$89+5)-1)/10)+1)="","",INDEX($P$90:$W$99,MOD(($N$88*$N$89+5)-1,10)+1,INT((($N$88*$N$89+5)-1)/10)+1))),""))),IF($N$90="","",IF(OR(ISTEXT($N$88),ISTEXT($N$89),ISTEXT($N$90)),"",IF(OR(5&gt;$N$88,5&gt;$N$89,((5-1)*$N$88+5)&gt;$N$90),"",IF(INDEX($P$90:$W$99,MOD(((5-1)*$N$88+5)-1,10)+1,INT((((5-1)*$N$88+5)-1)/10)+1)="","",INDEX($P$90:$W$99,MOD(((5-1)*$N$88+5)-1,10)+1,INT((((5-1)*$N$88+5)-1)/10)+1))))))</f>
        <v/>
      </c>
      <c r="I94" s="539">
        <f>IF($D$88="Flat Oval",IF(OR($N$90="",ISTEXT($N$88),ISTEXT($N$89)),"",IF(5&lt;=$N$89,IF(6&gt;$N$88,"",IF(((5-1)*$N$88+6)&gt;80,"",IF(INDEX($P$90:$W$99,MOD(((5-1)*$N$88+6)-1,10)+1,INT((((5-1)*$N$88+6)-1)/10)+1)="","",INDEX($P$90:$W$99,MOD(((5-1)*$N$88+6)-1,10)+1,INT((((5-1)*$N$88+6)-1)/10)+1)))),IF(AND(5=$N$89+1,6&lt;=$O$88),IF(($N$88*$N$89+6)&gt;80,"",IF(INDEX($P$90:$W$99,MOD(($N$88*$N$89+6)-1,10)+1,INT((($N$88*$N$89+6)-1)/10)+1)="","",INDEX($P$90:$W$99,MOD(($N$88*$N$89+6)-1,10)+1,INT((($N$88*$N$89+6)-1)/10)+1))),""))),IF($N$90="","",IF(OR(ISTEXT($N$88),ISTEXT($N$89),ISTEXT($N$90)),"",IF(OR(6&gt;$N$88,5&gt;$N$89,((5-1)*$N$88+6)&gt;$N$90),"",IF(INDEX($P$90:$W$99,MOD(((5-1)*$N$88+6)-1,10)+1,INT((((5-1)*$N$88+6)-1)/10)+1)="","",INDEX($P$90:$W$99,MOD(((5-1)*$N$88+6)-1,10)+1,INT((((5-1)*$N$88+6)-1)/10)+1))))))</f>
        <v/>
      </c>
      <c r="J94" s="539">
        <f>IF($D$88="Flat Oval",IF(OR($N$90="",ISTEXT($N$88),ISTEXT($N$89)),"",IF(5&lt;=$N$89,IF(7&gt;$N$88,"",IF(((5-1)*$N$88+7)&gt;80,"",IF(INDEX($P$90:$W$99,MOD(((5-1)*$N$88+7)-1,10)+1,INT((((5-1)*$N$88+7)-1)/10)+1)="","",INDEX($P$90:$W$99,MOD(((5-1)*$N$88+7)-1,10)+1,INT((((5-1)*$N$88+7)-1)/10)+1)))),IF(AND(5=$N$89+1,7&lt;=$O$88),IF(($N$88*$N$89+7)&gt;80,"",IF(INDEX($P$90:$W$99,MOD(($N$88*$N$89+7)-1,10)+1,INT((($N$88*$N$89+7)-1)/10)+1)="","",INDEX($P$90:$W$99,MOD(($N$88*$N$89+7)-1,10)+1,INT((($N$88*$N$89+7)-1)/10)+1))),""))),IF($N$90="","",IF(OR(ISTEXT($N$88),ISTEXT($N$89),ISTEXT($N$90)),"",IF(OR(7&gt;$N$88,5&gt;$N$89,((5-1)*$N$88+7)&gt;$N$90),"",IF(INDEX($P$90:$W$99,MOD(((5-1)*$N$88+7)-1,10)+1,INT((((5-1)*$N$88+7)-1)/10)+1)="","",INDEX($P$90:$W$99,MOD(((5-1)*$N$88+7)-1,10)+1,INT((((5-1)*$N$88+7)-1)/10)+1))))))</f>
        <v/>
      </c>
      <c r="K94" s="539">
        <f>IF($D$88="Flat Oval",IF(OR($N$90="",ISTEXT($N$88),ISTEXT($N$89)),"",IF(5&lt;=$N$89,IF(8&gt;$N$88,"",IF(((5-1)*$N$88+8)&gt;80,"",IF(INDEX($P$90:$W$99,MOD(((5-1)*$N$88+8)-1,10)+1,INT((((5-1)*$N$88+8)-1)/10)+1)="","",INDEX($P$90:$W$99,MOD(((5-1)*$N$88+8)-1,10)+1,INT((((5-1)*$N$88+8)-1)/10)+1)))),IF(AND(5=$N$89+1,8&lt;=$O$88),IF(($N$88*$N$89+8)&gt;80,"",IF(INDEX($P$90:$W$99,MOD(($N$88*$N$89+8)-1,10)+1,INT((($N$88*$N$89+8)-1)/10)+1)="","",INDEX($P$90:$W$99,MOD(($N$88*$N$89+8)-1,10)+1,INT((($N$88*$N$89+8)-1)/10)+1))),""))),IF($N$90="","",IF(OR(ISTEXT($N$88),ISTEXT($N$89),ISTEXT($N$90)),"",IF(OR(8&gt;$N$88,5&gt;$N$89,((5-1)*$N$88+8)&gt;$N$90),"",IF(INDEX($P$90:$W$99,MOD(((5-1)*$N$88+8)-1,10)+1,INT((((5-1)*$N$88+8)-1)/10)+1)="","",INDEX($P$90:$W$99,MOD(((5-1)*$N$88+8)-1,10)+1,INT((((5-1)*$N$88+8)-1)/10)+1))))))</f>
        <v/>
      </c>
      <c r="L94" s="539">
        <f>IF($D$88="Flat Oval",IF(OR($N$90="",ISTEXT($N$88),ISTEXT($N$89)),"",IF(5&lt;=$N$89,IF(9&gt;$N$88,"",IF(((5-1)*$N$88+9)&gt;80,"",IF(INDEX($P$90:$W$99,MOD(((5-1)*$N$88+9)-1,10)+1,INT((((5-1)*$N$88+9)-1)/10)+1)="","",INDEX($P$90:$W$99,MOD(((5-1)*$N$88+9)-1,10)+1,INT((((5-1)*$N$88+9)-1)/10)+1)))),IF(AND(5=$N$89+1,9&lt;=$O$88),IF(($N$88*$N$89+9)&gt;80,"",IF(INDEX($P$90:$W$99,MOD(($N$88*$N$89+9)-1,10)+1,INT((($N$88*$N$89+9)-1)/10)+1)="","",INDEX($P$90:$W$99,MOD(($N$88*$N$89+9)-1,10)+1,INT((($N$88*$N$89+9)-1)/10)+1))),""))),IF($N$90="","",IF(OR(ISTEXT($N$88),ISTEXT($N$89),ISTEXT($N$90)),"",IF(OR(9&gt;$N$88,5&gt;$N$89,((5-1)*$N$88+9)&gt;$N$90),"",IF(INDEX($P$90:$W$99,MOD(((5-1)*$N$88+9)-1,10)+1,INT((((5-1)*$N$88+9)-1)/10)+1)="","",INDEX($P$90:$W$99,MOD(((5-1)*$N$88+9)-1,10)+1,INT((((5-1)*$N$88+9)-1)/10)+1))))))</f>
        <v/>
      </c>
      <c r="M94" s="539">
        <f>IF($D$88="Flat Oval",IF(OR($N$90="",ISTEXT($N$88),ISTEXT($N$89)),"",IF(5&lt;=$N$89,IF(10&gt;$N$88,"",IF(((5-1)*$N$88+10)&gt;80,"",IF(INDEX($P$90:$W$99,MOD(((5-1)*$N$88+10)-1,10)+1,INT((((5-1)*$N$88+10)-1)/10)+1)="","",INDEX($P$90:$W$99,MOD(((5-1)*$N$88+10)-1,10)+1,INT((((5-1)*$N$88+10)-1)/10)+1)))),IF(AND(5=$N$89+1,10&lt;=$O$88),IF(($N$88*$N$89+10)&gt;80,"",IF(INDEX($P$90:$W$99,MOD(($N$88*$N$89+10)-1,10)+1,INT((($N$88*$N$89+10)-1)/10)+1)="","",INDEX($P$90:$W$99,MOD(($N$88*$N$89+10)-1,10)+1,INT((($N$88*$N$89+10)-1)/10)+1))),""))),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IF($D$88="Flat Oval",IF(OR($N$89="",ISTEXT($N$89)),"",IF(6&lt;=$N$89,ROUND((6-0.5)*$I$88/$N$89,1),IF(6=$N$89+1,"Ends",""))),IF(OR($D$88="",$G$88=""),"",IF($D$88="Round",IF(6=1,"Axis 1 (0°)",IF(6=2,"Axis 2 (90°)","")),IF(ISTEXT($N$89),"",IF(6&gt;$N$89,"",IF(ISTEXT($I$88),"",ROUND((6-0.5)*$I$88/$N$89,1)))))))</f>
        <v/>
      </c>
      <c r="C95" s="538" t="n"/>
      <c r="D95" s="539">
        <f>IF($D$88="Flat Oval",IF(OR($N$90="",ISTEXT($N$88),ISTEXT($N$89)),"",IF(6&lt;=$N$89,IF(1&gt;$N$88,"",IF(((6-1)*$N$88+1)&gt;80,"",IF(INDEX($P$90:$W$99,MOD(((6-1)*$N$88+1)-1,10)+1,INT((((6-1)*$N$88+1)-1)/10)+1)="","",INDEX($P$90:$W$99,MOD(((6-1)*$N$88+1)-1,10)+1,INT((((6-1)*$N$88+1)-1)/10)+1)))),IF(AND(6=$N$89+1,1&lt;=$O$88),IF(($N$88*$N$89+1)&gt;80,"",IF(INDEX($P$90:$W$99,MOD(($N$88*$N$89+1)-1,10)+1,INT((($N$88*$N$89+1)-1)/10)+1)="","",INDEX($P$90:$W$99,MOD(($N$88*$N$89+1)-1,10)+1,INT((($N$88*$N$89+1)-1)/10)+1))),""))),IF($N$90="","",IF(OR(ISTEXT($N$88),ISTEXT($N$89),ISTEXT($N$90)),"",IF(OR(1&gt;$N$88,6&gt;$N$89,((6-1)*$N$88+1)&gt;$N$90),"",IF(INDEX($P$90:$W$99,MOD(((6-1)*$N$88+1)-1,10)+1,INT((((6-1)*$N$88+1)-1)/10)+1)="","",INDEX($P$90:$W$99,MOD(((6-1)*$N$88+1)-1,10)+1,INT((((6-1)*$N$88+1)-1)/10)+1))))))</f>
        <v/>
      </c>
      <c r="E95" s="539">
        <f>IF($D$88="Flat Oval",IF(OR($N$90="",ISTEXT($N$88),ISTEXT($N$89)),"",IF(6&lt;=$N$89,IF(2&gt;$N$88,"",IF(((6-1)*$N$88+2)&gt;80,"",IF(INDEX($P$90:$W$99,MOD(((6-1)*$N$88+2)-1,10)+1,INT((((6-1)*$N$88+2)-1)/10)+1)="","",INDEX($P$90:$W$99,MOD(((6-1)*$N$88+2)-1,10)+1,INT((((6-1)*$N$88+2)-1)/10)+1)))),IF(AND(6=$N$89+1,2&lt;=$O$88),IF(($N$88*$N$89+2)&gt;80,"",IF(INDEX($P$90:$W$99,MOD(($N$88*$N$89+2)-1,10)+1,INT((($N$88*$N$89+2)-1)/10)+1)="","",INDEX($P$90:$W$99,MOD(($N$88*$N$89+2)-1,10)+1,INT((($N$88*$N$89+2)-1)/10)+1))),""))),IF($N$90="","",IF(OR(ISTEXT($N$88),ISTEXT($N$89),ISTEXT($N$90)),"",IF(OR(2&gt;$N$88,6&gt;$N$89,((6-1)*$N$88+2)&gt;$N$90),"",IF(INDEX($P$90:$W$99,MOD(((6-1)*$N$88+2)-1,10)+1,INT((((6-1)*$N$88+2)-1)/10)+1)="","",INDEX($P$90:$W$99,MOD(((6-1)*$N$88+2)-1,10)+1,INT((((6-1)*$N$88+2)-1)/10)+1))))))</f>
        <v/>
      </c>
      <c r="F95" s="539">
        <f>IF($D$88="Flat Oval",IF(OR($N$90="",ISTEXT($N$88),ISTEXT($N$89)),"",IF(6&lt;=$N$89,IF(3&gt;$N$88,"",IF(((6-1)*$N$88+3)&gt;80,"",IF(INDEX($P$90:$W$99,MOD(((6-1)*$N$88+3)-1,10)+1,INT((((6-1)*$N$88+3)-1)/10)+1)="","",INDEX($P$90:$W$99,MOD(((6-1)*$N$88+3)-1,10)+1,INT((((6-1)*$N$88+3)-1)/10)+1)))),IF(AND(6=$N$89+1,3&lt;=$O$88),IF(($N$88*$N$89+3)&gt;80,"",IF(INDEX($P$90:$W$99,MOD(($N$88*$N$89+3)-1,10)+1,INT((($N$88*$N$89+3)-1)/10)+1)="","",INDEX($P$90:$W$99,MOD(($N$88*$N$89+3)-1,10)+1,INT((($N$88*$N$89+3)-1)/10)+1))),""))),IF($N$90="","",IF(OR(ISTEXT($N$88),ISTEXT($N$89),ISTEXT($N$90)),"",IF(OR(3&gt;$N$88,6&gt;$N$89,((6-1)*$N$88+3)&gt;$N$90),"",IF(INDEX($P$90:$W$99,MOD(((6-1)*$N$88+3)-1,10)+1,INT((((6-1)*$N$88+3)-1)/10)+1)="","",INDEX($P$90:$W$99,MOD(((6-1)*$N$88+3)-1,10)+1,INT((((6-1)*$N$88+3)-1)/10)+1))))))</f>
        <v/>
      </c>
      <c r="G95" s="539">
        <f>IF($D$88="Flat Oval",IF(OR($N$90="",ISTEXT($N$88),ISTEXT($N$89)),"",IF(6&lt;=$N$89,IF(4&gt;$N$88,"",IF(((6-1)*$N$88+4)&gt;80,"",IF(INDEX($P$90:$W$99,MOD(((6-1)*$N$88+4)-1,10)+1,INT((((6-1)*$N$88+4)-1)/10)+1)="","",INDEX($P$90:$W$99,MOD(((6-1)*$N$88+4)-1,10)+1,INT((((6-1)*$N$88+4)-1)/10)+1)))),IF(AND(6=$N$89+1,4&lt;=$O$88),IF(($N$88*$N$89+4)&gt;80,"",IF(INDEX($P$90:$W$99,MOD(($N$88*$N$89+4)-1,10)+1,INT((($N$88*$N$89+4)-1)/10)+1)="","",INDEX($P$90:$W$99,MOD(($N$88*$N$89+4)-1,10)+1,INT((($N$88*$N$89+4)-1)/10)+1))),""))),IF($N$90="","",IF(OR(ISTEXT($N$88),ISTEXT($N$89),ISTEXT($N$90)),"",IF(OR(4&gt;$N$88,6&gt;$N$89,((6-1)*$N$88+4)&gt;$N$90),"",IF(INDEX($P$90:$W$99,MOD(((6-1)*$N$88+4)-1,10)+1,INT((((6-1)*$N$88+4)-1)/10)+1)="","",INDEX($P$90:$W$99,MOD(((6-1)*$N$88+4)-1,10)+1,INT((((6-1)*$N$88+4)-1)/10)+1))))))</f>
        <v/>
      </c>
      <c r="H95" s="539">
        <f>IF($D$88="Flat Oval",IF(OR($N$90="",ISTEXT($N$88),ISTEXT($N$89)),"",IF(6&lt;=$N$89,IF(5&gt;$N$88,"",IF(((6-1)*$N$88+5)&gt;80,"",IF(INDEX($P$90:$W$99,MOD(((6-1)*$N$88+5)-1,10)+1,INT((((6-1)*$N$88+5)-1)/10)+1)="","",INDEX($P$90:$W$99,MOD(((6-1)*$N$88+5)-1,10)+1,INT((((6-1)*$N$88+5)-1)/10)+1)))),IF(AND(6=$N$89+1,5&lt;=$O$88),IF(($N$88*$N$89+5)&gt;80,"",IF(INDEX($P$90:$W$99,MOD(($N$88*$N$89+5)-1,10)+1,INT((($N$88*$N$89+5)-1)/10)+1)="","",INDEX($P$90:$W$99,MOD(($N$88*$N$89+5)-1,10)+1,INT((($N$88*$N$89+5)-1)/10)+1))),""))),IF($N$90="","",IF(OR(ISTEXT($N$88),ISTEXT($N$89),ISTEXT($N$90)),"",IF(OR(5&gt;$N$88,6&gt;$N$89,((6-1)*$N$88+5)&gt;$N$90),"",IF(INDEX($P$90:$W$99,MOD(((6-1)*$N$88+5)-1,10)+1,INT((((6-1)*$N$88+5)-1)/10)+1)="","",INDEX($P$90:$W$99,MOD(((6-1)*$N$88+5)-1,10)+1,INT((((6-1)*$N$88+5)-1)/10)+1))))))</f>
        <v/>
      </c>
      <c r="I95" s="539">
        <f>IF($D$88="Flat Oval",IF(OR($N$90="",ISTEXT($N$88),ISTEXT($N$89)),"",IF(6&lt;=$N$89,IF(6&gt;$N$88,"",IF(((6-1)*$N$88+6)&gt;80,"",IF(INDEX($P$90:$W$99,MOD(((6-1)*$N$88+6)-1,10)+1,INT((((6-1)*$N$88+6)-1)/10)+1)="","",INDEX($P$90:$W$99,MOD(((6-1)*$N$88+6)-1,10)+1,INT((((6-1)*$N$88+6)-1)/10)+1)))),IF(AND(6=$N$89+1,6&lt;=$O$88),IF(($N$88*$N$89+6)&gt;80,"",IF(INDEX($P$90:$W$99,MOD(($N$88*$N$89+6)-1,10)+1,INT((($N$88*$N$89+6)-1)/10)+1)="","",INDEX($P$90:$W$99,MOD(($N$88*$N$89+6)-1,10)+1,INT((($N$88*$N$89+6)-1)/10)+1))),""))),IF($N$90="","",IF(OR(ISTEXT($N$88),ISTEXT($N$89),ISTEXT($N$90)),"",IF(OR(6&gt;$N$88,6&gt;$N$89,((6-1)*$N$88+6)&gt;$N$90),"",IF(INDEX($P$90:$W$99,MOD(((6-1)*$N$88+6)-1,10)+1,INT((((6-1)*$N$88+6)-1)/10)+1)="","",INDEX($P$90:$W$99,MOD(((6-1)*$N$88+6)-1,10)+1,INT((((6-1)*$N$88+6)-1)/10)+1))))))</f>
        <v/>
      </c>
      <c r="J95" s="539">
        <f>IF($D$88="Flat Oval",IF(OR($N$90="",ISTEXT($N$88),ISTEXT($N$89)),"",IF(6&lt;=$N$89,IF(7&gt;$N$88,"",IF(((6-1)*$N$88+7)&gt;80,"",IF(INDEX($P$90:$W$99,MOD(((6-1)*$N$88+7)-1,10)+1,INT((((6-1)*$N$88+7)-1)/10)+1)="","",INDEX($P$90:$W$99,MOD(((6-1)*$N$88+7)-1,10)+1,INT((((6-1)*$N$88+7)-1)/10)+1)))),IF(AND(6=$N$89+1,7&lt;=$O$88),IF(($N$88*$N$89+7)&gt;80,"",IF(INDEX($P$90:$W$99,MOD(($N$88*$N$89+7)-1,10)+1,INT((($N$88*$N$89+7)-1)/10)+1)="","",INDEX($P$90:$W$99,MOD(($N$88*$N$89+7)-1,10)+1,INT((($N$88*$N$89+7)-1)/10)+1))),""))),IF($N$90="","",IF(OR(ISTEXT($N$88),ISTEXT($N$89),ISTEXT($N$90)),"",IF(OR(7&gt;$N$88,6&gt;$N$89,((6-1)*$N$88+7)&gt;$N$90),"",IF(INDEX($P$90:$W$99,MOD(((6-1)*$N$88+7)-1,10)+1,INT((((6-1)*$N$88+7)-1)/10)+1)="","",INDEX($P$90:$W$99,MOD(((6-1)*$N$88+7)-1,10)+1,INT((((6-1)*$N$88+7)-1)/10)+1))))))</f>
        <v/>
      </c>
      <c r="K95" s="539">
        <f>IF($D$88="Flat Oval",IF(OR($N$90="",ISTEXT($N$88),ISTEXT($N$89)),"",IF(6&lt;=$N$89,IF(8&gt;$N$88,"",IF(((6-1)*$N$88+8)&gt;80,"",IF(INDEX($P$90:$W$99,MOD(((6-1)*$N$88+8)-1,10)+1,INT((((6-1)*$N$88+8)-1)/10)+1)="","",INDEX($P$90:$W$99,MOD(((6-1)*$N$88+8)-1,10)+1,INT((((6-1)*$N$88+8)-1)/10)+1)))),IF(AND(6=$N$89+1,8&lt;=$O$88),IF(($N$88*$N$89+8)&gt;80,"",IF(INDEX($P$90:$W$99,MOD(($N$88*$N$89+8)-1,10)+1,INT((($N$88*$N$89+8)-1)/10)+1)="","",INDEX($P$90:$W$99,MOD(($N$88*$N$89+8)-1,10)+1,INT((($N$88*$N$89+8)-1)/10)+1))),""))),IF($N$90="","",IF(OR(ISTEXT($N$88),ISTEXT($N$89),ISTEXT($N$90)),"",IF(OR(8&gt;$N$88,6&gt;$N$89,((6-1)*$N$88+8)&gt;$N$90),"",IF(INDEX($P$90:$W$99,MOD(((6-1)*$N$88+8)-1,10)+1,INT((((6-1)*$N$88+8)-1)/10)+1)="","",INDEX($P$90:$W$99,MOD(((6-1)*$N$88+8)-1,10)+1,INT((((6-1)*$N$88+8)-1)/10)+1))))))</f>
        <v/>
      </c>
      <c r="L95" s="539">
        <f>IF($D$88="Flat Oval",IF(OR($N$90="",ISTEXT($N$88),ISTEXT($N$89)),"",IF(6&lt;=$N$89,IF(9&gt;$N$88,"",IF(((6-1)*$N$88+9)&gt;80,"",IF(INDEX($P$90:$W$99,MOD(((6-1)*$N$88+9)-1,10)+1,INT((((6-1)*$N$88+9)-1)/10)+1)="","",INDEX($P$90:$W$99,MOD(((6-1)*$N$88+9)-1,10)+1,INT((((6-1)*$N$88+9)-1)/10)+1)))),IF(AND(6=$N$89+1,9&lt;=$O$88),IF(($N$88*$N$89+9)&gt;80,"",IF(INDEX($P$90:$W$99,MOD(($N$88*$N$89+9)-1,10)+1,INT((($N$88*$N$89+9)-1)/10)+1)="","",INDEX($P$90:$W$99,MOD(($N$88*$N$89+9)-1,10)+1,INT((($N$88*$N$89+9)-1)/10)+1))),""))),IF($N$90="","",IF(OR(ISTEXT($N$88),ISTEXT($N$89),ISTEXT($N$90)),"",IF(OR(9&gt;$N$88,6&gt;$N$89,((6-1)*$N$88+9)&gt;$N$90),"",IF(INDEX($P$90:$W$99,MOD(((6-1)*$N$88+9)-1,10)+1,INT((((6-1)*$N$88+9)-1)/10)+1)="","",INDEX($P$90:$W$99,MOD(((6-1)*$N$88+9)-1,10)+1,INT((((6-1)*$N$88+9)-1)/10)+1))))))</f>
        <v/>
      </c>
      <c r="M95" s="539">
        <f>IF($D$88="Flat Oval",IF(OR($N$90="",ISTEXT($N$88),ISTEXT($N$89)),"",IF(6&lt;=$N$89,IF(10&gt;$N$88,"",IF(((6-1)*$N$88+10)&gt;80,"",IF(INDEX($P$90:$W$99,MOD(((6-1)*$N$88+10)-1,10)+1,INT((((6-1)*$N$88+10)-1)/10)+1)="","",INDEX($P$90:$W$99,MOD(((6-1)*$N$88+10)-1,10)+1,INT((((6-1)*$N$88+10)-1)/10)+1)))),IF(AND(6=$N$89+1,10&lt;=$O$88),IF(($N$88*$N$89+10)&gt;80,"",IF(INDEX($P$90:$W$99,MOD(($N$88*$N$89+10)-1,10)+1,INT((($N$88*$N$89+10)-1)/10)+1)="","",INDEX($P$90:$W$99,MOD(($N$88*$N$89+10)-1,10)+1,INT((($N$88*$N$89+10)-1)/10)+1))),""))),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IF($D$88="Flat Oval",IF(OR($N$89="",ISTEXT($N$89)),"",IF(7&lt;=$N$89,ROUND((7-0.5)*$I$88/$N$89,1),IF(7=$N$89+1,"Ends",""))),IF(OR($D$88="",$G$88=""),"",IF($D$88="Round",IF(7=1,"Axis 1 (0°)",IF(7=2,"Axis 2 (90°)","")),IF(ISTEXT($N$89),"",IF(7&gt;$N$89,"",IF(ISTEXT($I$88),"",ROUND((7-0.5)*$I$88/$N$89,1)))))))</f>
        <v/>
      </c>
      <c r="C96" s="538" t="n"/>
      <c r="D96" s="539">
        <f>IF($D$88="Flat Oval",IF(OR($N$90="",ISTEXT($N$88),ISTEXT($N$89)),"",IF(7&lt;=$N$89,IF(1&gt;$N$88,"",IF(((7-1)*$N$88+1)&gt;80,"",IF(INDEX($P$90:$W$99,MOD(((7-1)*$N$88+1)-1,10)+1,INT((((7-1)*$N$88+1)-1)/10)+1)="","",INDEX($P$90:$W$99,MOD(((7-1)*$N$88+1)-1,10)+1,INT((((7-1)*$N$88+1)-1)/10)+1)))),IF(AND(7=$N$89+1,1&lt;=$O$88),IF(($N$88*$N$89+1)&gt;80,"",IF(INDEX($P$90:$W$99,MOD(($N$88*$N$89+1)-1,10)+1,INT((($N$88*$N$89+1)-1)/10)+1)="","",INDEX($P$90:$W$99,MOD(($N$88*$N$89+1)-1,10)+1,INT((($N$88*$N$89+1)-1)/10)+1))),""))),IF($N$90="","",IF(OR(ISTEXT($N$88),ISTEXT($N$89),ISTEXT($N$90)),"",IF(OR(1&gt;$N$88,7&gt;$N$89,((7-1)*$N$88+1)&gt;$N$90),"",IF(INDEX($P$90:$W$99,MOD(((7-1)*$N$88+1)-1,10)+1,INT((((7-1)*$N$88+1)-1)/10)+1)="","",INDEX($P$90:$W$99,MOD(((7-1)*$N$88+1)-1,10)+1,INT((((7-1)*$N$88+1)-1)/10)+1))))))</f>
        <v/>
      </c>
      <c r="E96" s="539">
        <f>IF($D$88="Flat Oval",IF(OR($N$90="",ISTEXT($N$88),ISTEXT($N$89)),"",IF(7&lt;=$N$89,IF(2&gt;$N$88,"",IF(((7-1)*$N$88+2)&gt;80,"",IF(INDEX($P$90:$W$99,MOD(((7-1)*$N$88+2)-1,10)+1,INT((((7-1)*$N$88+2)-1)/10)+1)="","",INDEX($P$90:$W$99,MOD(((7-1)*$N$88+2)-1,10)+1,INT((((7-1)*$N$88+2)-1)/10)+1)))),IF(AND(7=$N$89+1,2&lt;=$O$88),IF(($N$88*$N$89+2)&gt;80,"",IF(INDEX($P$90:$W$99,MOD(($N$88*$N$89+2)-1,10)+1,INT((($N$88*$N$89+2)-1)/10)+1)="","",INDEX($P$90:$W$99,MOD(($N$88*$N$89+2)-1,10)+1,INT((($N$88*$N$89+2)-1)/10)+1))),""))),IF($N$90="","",IF(OR(ISTEXT($N$88),ISTEXT($N$89),ISTEXT($N$90)),"",IF(OR(2&gt;$N$88,7&gt;$N$89,((7-1)*$N$88+2)&gt;$N$90),"",IF(INDEX($P$90:$W$99,MOD(((7-1)*$N$88+2)-1,10)+1,INT((((7-1)*$N$88+2)-1)/10)+1)="","",INDEX($P$90:$W$99,MOD(((7-1)*$N$88+2)-1,10)+1,INT((((7-1)*$N$88+2)-1)/10)+1))))))</f>
        <v/>
      </c>
      <c r="F96" s="539">
        <f>IF($D$88="Flat Oval",IF(OR($N$90="",ISTEXT($N$88),ISTEXT($N$89)),"",IF(7&lt;=$N$89,IF(3&gt;$N$88,"",IF(((7-1)*$N$88+3)&gt;80,"",IF(INDEX($P$90:$W$99,MOD(((7-1)*$N$88+3)-1,10)+1,INT((((7-1)*$N$88+3)-1)/10)+1)="","",INDEX($P$90:$W$99,MOD(((7-1)*$N$88+3)-1,10)+1,INT((((7-1)*$N$88+3)-1)/10)+1)))),IF(AND(7=$N$89+1,3&lt;=$O$88),IF(($N$88*$N$89+3)&gt;80,"",IF(INDEX($P$90:$W$99,MOD(($N$88*$N$89+3)-1,10)+1,INT((($N$88*$N$89+3)-1)/10)+1)="","",INDEX($P$90:$W$99,MOD(($N$88*$N$89+3)-1,10)+1,INT((($N$88*$N$89+3)-1)/10)+1))),""))),IF($N$90="","",IF(OR(ISTEXT($N$88),ISTEXT($N$89),ISTEXT($N$90)),"",IF(OR(3&gt;$N$88,7&gt;$N$89,((7-1)*$N$88+3)&gt;$N$90),"",IF(INDEX($P$90:$W$99,MOD(((7-1)*$N$88+3)-1,10)+1,INT((((7-1)*$N$88+3)-1)/10)+1)="","",INDEX($P$90:$W$99,MOD(((7-1)*$N$88+3)-1,10)+1,INT((((7-1)*$N$88+3)-1)/10)+1))))))</f>
        <v/>
      </c>
      <c r="G96" s="539">
        <f>IF($D$88="Flat Oval",IF(OR($N$90="",ISTEXT($N$88),ISTEXT($N$89)),"",IF(7&lt;=$N$89,IF(4&gt;$N$88,"",IF(((7-1)*$N$88+4)&gt;80,"",IF(INDEX($P$90:$W$99,MOD(((7-1)*$N$88+4)-1,10)+1,INT((((7-1)*$N$88+4)-1)/10)+1)="","",INDEX($P$90:$W$99,MOD(((7-1)*$N$88+4)-1,10)+1,INT((((7-1)*$N$88+4)-1)/10)+1)))),IF(AND(7=$N$89+1,4&lt;=$O$88),IF(($N$88*$N$89+4)&gt;80,"",IF(INDEX($P$90:$W$99,MOD(($N$88*$N$89+4)-1,10)+1,INT((($N$88*$N$89+4)-1)/10)+1)="","",INDEX($P$90:$W$99,MOD(($N$88*$N$89+4)-1,10)+1,INT((($N$88*$N$89+4)-1)/10)+1))),""))),IF($N$90="","",IF(OR(ISTEXT($N$88),ISTEXT($N$89),ISTEXT($N$90)),"",IF(OR(4&gt;$N$88,7&gt;$N$89,((7-1)*$N$88+4)&gt;$N$90),"",IF(INDEX($P$90:$W$99,MOD(((7-1)*$N$88+4)-1,10)+1,INT((((7-1)*$N$88+4)-1)/10)+1)="","",INDEX($P$90:$W$99,MOD(((7-1)*$N$88+4)-1,10)+1,INT((((7-1)*$N$88+4)-1)/10)+1))))))</f>
        <v/>
      </c>
      <c r="H96" s="539">
        <f>IF($D$88="Flat Oval",IF(OR($N$90="",ISTEXT($N$88),ISTEXT($N$89)),"",IF(7&lt;=$N$89,IF(5&gt;$N$88,"",IF(((7-1)*$N$88+5)&gt;80,"",IF(INDEX($P$90:$W$99,MOD(((7-1)*$N$88+5)-1,10)+1,INT((((7-1)*$N$88+5)-1)/10)+1)="","",INDEX($P$90:$W$99,MOD(((7-1)*$N$88+5)-1,10)+1,INT((((7-1)*$N$88+5)-1)/10)+1)))),IF(AND(7=$N$89+1,5&lt;=$O$88),IF(($N$88*$N$89+5)&gt;80,"",IF(INDEX($P$90:$W$99,MOD(($N$88*$N$89+5)-1,10)+1,INT((($N$88*$N$89+5)-1)/10)+1)="","",INDEX($P$90:$W$99,MOD(($N$88*$N$89+5)-1,10)+1,INT((($N$88*$N$89+5)-1)/10)+1))),""))),IF($N$90="","",IF(OR(ISTEXT($N$88),ISTEXT($N$89),ISTEXT($N$90)),"",IF(OR(5&gt;$N$88,7&gt;$N$89,((7-1)*$N$88+5)&gt;$N$90),"",IF(INDEX($P$90:$W$99,MOD(((7-1)*$N$88+5)-1,10)+1,INT((((7-1)*$N$88+5)-1)/10)+1)="","",INDEX($P$90:$W$99,MOD(((7-1)*$N$88+5)-1,10)+1,INT((((7-1)*$N$88+5)-1)/10)+1))))))</f>
        <v/>
      </c>
      <c r="I96" s="539">
        <f>IF($D$88="Flat Oval",IF(OR($N$90="",ISTEXT($N$88),ISTEXT($N$89)),"",IF(7&lt;=$N$89,IF(6&gt;$N$88,"",IF(((7-1)*$N$88+6)&gt;80,"",IF(INDEX($P$90:$W$99,MOD(((7-1)*$N$88+6)-1,10)+1,INT((((7-1)*$N$88+6)-1)/10)+1)="","",INDEX($P$90:$W$99,MOD(((7-1)*$N$88+6)-1,10)+1,INT((((7-1)*$N$88+6)-1)/10)+1)))),IF(AND(7=$N$89+1,6&lt;=$O$88),IF(($N$88*$N$89+6)&gt;80,"",IF(INDEX($P$90:$W$99,MOD(($N$88*$N$89+6)-1,10)+1,INT((($N$88*$N$89+6)-1)/10)+1)="","",INDEX($P$90:$W$99,MOD(($N$88*$N$89+6)-1,10)+1,INT((($N$88*$N$89+6)-1)/10)+1))),""))),IF($N$90="","",IF(OR(ISTEXT($N$88),ISTEXT($N$89),ISTEXT($N$90)),"",IF(OR(6&gt;$N$88,7&gt;$N$89,((7-1)*$N$88+6)&gt;$N$90),"",IF(INDEX($P$90:$W$99,MOD(((7-1)*$N$88+6)-1,10)+1,INT((((7-1)*$N$88+6)-1)/10)+1)="","",INDEX($P$90:$W$99,MOD(((7-1)*$N$88+6)-1,10)+1,INT((((7-1)*$N$88+6)-1)/10)+1))))))</f>
        <v/>
      </c>
      <c r="J96" s="539">
        <f>IF($D$88="Flat Oval",IF(OR($N$90="",ISTEXT($N$88),ISTEXT($N$89)),"",IF(7&lt;=$N$89,IF(7&gt;$N$88,"",IF(((7-1)*$N$88+7)&gt;80,"",IF(INDEX($P$90:$W$99,MOD(((7-1)*$N$88+7)-1,10)+1,INT((((7-1)*$N$88+7)-1)/10)+1)="","",INDEX($P$90:$W$99,MOD(((7-1)*$N$88+7)-1,10)+1,INT((((7-1)*$N$88+7)-1)/10)+1)))),IF(AND(7=$N$89+1,7&lt;=$O$88),IF(($N$88*$N$89+7)&gt;80,"",IF(INDEX($P$90:$W$99,MOD(($N$88*$N$89+7)-1,10)+1,INT((($N$88*$N$89+7)-1)/10)+1)="","",INDEX($P$90:$W$99,MOD(($N$88*$N$89+7)-1,10)+1,INT((($N$88*$N$89+7)-1)/10)+1))),""))),IF($N$90="","",IF(OR(ISTEXT($N$88),ISTEXT($N$89),ISTEXT($N$90)),"",IF(OR(7&gt;$N$88,7&gt;$N$89,((7-1)*$N$88+7)&gt;$N$90),"",IF(INDEX($P$90:$W$99,MOD(((7-1)*$N$88+7)-1,10)+1,INT((((7-1)*$N$88+7)-1)/10)+1)="","",INDEX($P$90:$W$99,MOD(((7-1)*$N$88+7)-1,10)+1,INT((((7-1)*$N$88+7)-1)/10)+1))))))</f>
        <v/>
      </c>
      <c r="K96" s="539">
        <f>IF($D$88="Flat Oval",IF(OR($N$90="",ISTEXT($N$88),ISTEXT($N$89)),"",IF(7&lt;=$N$89,IF(8&gt;$N$88,"",IF(((7-1)*$N$88+8)&gt;80,"",IF(INDEX($P$90:$W$99,MOD(((7-1)*$N$88+8)-1,10)+1,INT((((7-1)*$N$88+8)-1)/10)+1)="","",INDEX($P$90:$W$99,MOD(((7-1)*$N$88+8)-1,10)+1,INT((((7-1)*$N$88+8)-1)/10)+1)))),IF(AND(7=$N$89+1,8&lt;=$O$88),IF(($N$88*$N$89+8)&gt;80,"",IF(INDEX($P$90:$W$99,MOD(($N$88*$N$89+8)-1,10)+1,INT((($N$88*$N$89+8)-1)/10)+1)="","",INDEX($P$90:$W$99,MOD(($N$88*$N$89+8)-1,10)+1,INT((($N$88*$N$89+8)-1)/10)+1))),""))),IF($N$90="","",IF(OR(ISTEXT($N$88),ISTEXT($N$89),ISTEXT($N$90)),"",IF(OR(8&gt;$N$88,7&gt;$N$89,((7-1)*$N$88+8)&gt;$N$90),"",IF(INDEX($P$90:$W$99,MOD(((7-1)*$N$88+8)-1,10)+1,INT((((7-1)*$N$88+8)-1)/10)+1)="","",INDEX($P$90:$W$99,MOD(((7-1)*$N$88+8)-1,10)+1,INT((((7-1)*$N$88+8)-1)/10)+1))))))</f>
        <v/>
      </c>
      <c r="L96" s="539">
        <f>IF($D$88="Flat Oval",IF(OR($N$90="",ISTEXT($N$88),ISTEXT($N$89)),"",IF(7&lt;=$N$89,IF(9&gt;$N$88,"",IF(((7-1)*$N$88+9)&gt;80,"",IF(INDEX($P$90:$W$99,MOD(((7-1)*$N$88+9)-1,10)+1,INT((((7-1)*$N$88+9)-1)/10)+1)="","",INDEX($P$90:$W$99,MOD(((7-1)*$N$88+9)-1,10)+1,INT((((7-1)*$N$88+9)-1)/10)+1)))),IF(AND(7=$N$89+1,9&lt;=$O$88),IF(($N$88*$N$89+9)&gt;80,"",IF(INDEX($P$90:$W$99,MOD(($N$88*$N$89+9)-1,10)+1,INT((($N$88*$N$89+9)-1)/10)+1)="","",INDEX($P$90:$W$99,MOD(($N$88*$N$89+9)-1,10)+1,INT((($N$88*$N$89+9)-1)/10)+1))),""))),IF($N$90="","",IF(OR(ISTEXT($N$88),ISTEXT($N$89),ISTEXT($N$90)),"",IF(OR(9&gt;$N$88,7&gt;$N$89,((7-1)*$N$88+9)&gt;$N$90),"",IF(INDEX($P$90:$W$99,MOD(((7-1)*$N$88+9)-1,10)+1,INT((((7-1)*$N$88+9)-1)/10)+1)="","",INDEX($P$90:$W$99,MOD(((7-1)*$N$88+9)-1,10)+1,INT((((7-1)*$N$88+9)-1)/10)+1))))))</f>
        <v/>
      </c>
      <c r="M96" s="539">
        <f>IF($D$88="Flat Oval",IF(OR($N$90="",ISTEXT($N$88),ISTEXT($N$89)),"",IF(7&lt;=$N$89,IF(10&gt;$N$88,"",IF(((7-1)*$N$88+10)&gt;80,"",IF(INDEX($P$90:$W$99,MOD(((7-1)*$N$88+10)-1,10)+1,INT((((7-1)*$N$88+10)-1)/10)+1)="","",INDEX($P$90:$W$99,MOD(((7-1)*$N$88+10)-1,10)+1,INT((((7-1)*$N$88+10)-1)/10)+1)))),IF(AND(7=$N$89+1,10&lt;=$O$88),IF(($N$88*$N$89+10)&gt;80,"",IF(INDEX($P$90:$W$99,MOD(($N$88*$N$89+10)-1,10)+1,INT((($N$88*$N$89+10)-1)/10)+1)="","",INDEX($P$90:$W$99,MOD(($N$88*$N$89+10)-1,10)+1,INT((($N$88*$N$89+10)-1)/10)+1))),""))),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IF($D$88="Flat Oval",IF(OR($N$89="",ISTEXT($N$89)),"",IF(8&lt;=$N$89,ROUND((8-0.5)*$I$88/$N$89,1),IF(8=$N$89+1,"Ends",""))),IF(OR($D$88="",$G$88=""),"",IF($D$88="Round",IF(8=1,"Axis 1 (0°)",IF(8=2,"Axis 2 (90°)","")),IF(ISTEXT($N$89),"",IF(8&gt;$N$89,"",IF(ISTEXT($I$88),"",ROUND((8-0.5)*$I$88/$N$89,1)))))))</f>
        <v/>
      </c>
      <c r="C97" s="538" t="n"/>
      <c r="D97" s="539">
        <f>IF($D$88="Flat Oval",IF(OR($N$90="",ISTEXT($N$88),ISTEXT($N$89)),"",IF(8&lt;=$N$89,IF(1&gt;$N$88,"",IF(((8-1)*$N$88+1)&gt;80,"",IF(INDEX($P$90:$W$99,MOD(((8-1)*$N$88+1)-1,10)+1,INT((((8-1)*$N$88+1)-1)/10)+1)="","",INDEX($P$90:$W$99,MOD(((8-1)*$N$88+1)-1,10)+1,INT((((8-1)*$N$88+1)-1)/10)+1)))),IF(AND(8=$N$89+1,1&lt;=$O$88),IF(($N$88*$N$89+1)&gt;80,"",IF(INDEX($P$90:$W$99,MOD(($N$88*$N$89+1)-1,10)+1,INT((($N$88*$N$89+1)-1)/10)+1)="","",INDEX($P$90:$W$99,MOD(($N$88*$N$89+1)-1,10)+1,INT((($N$88*$N$89+1)-1)/10)+1))),""))),IF($N$90="","",IF(OR(ISTEXT($N$88),ISTEXT($N$89),ISTEXT($N$90)),"",IF(OR(1&gt;$N$88,8&gt;$N$89,((8-1)*$N$88+1)&gt;$N$90),"",IF(INDEX($P$90:$W$99,MOD(((8-1)*$N$88+1)-1,10)+1,INT((((8-1)*$N$88+1)-1)/10)+1)="","",INDEX($P$90:$W$99,MOD(((8-1)*$N$88+1)-1,10)+1,INT((((8-1)*$N$88+1)-1)/10)+1))))))</f>
        <v/>
      </c>
      <c r="E97" s="539">
        <f>IF($D$88="Flat Oval",IF(OR($N$90="",ISTEXT($N$88),ISTEXT($N$89)),"",IF(8&lt;=$N$89,IF(2&gt;$N$88,"",IF(((8-1)*$N$88+2)&gt;80,"",IF(INDEX($P$90:$W$99,MOD(((8-1)*$N$88+2)-1,10)+1,INT((((8-1)*$N$88+2)-1)/10)+1)="","",INDEX($P$90:$W$99,MOD(((8-1)*$N$88+2)-1,10)+1,INT((((8-1)*$N$88+2)-1)/10)+1)))),IF(AND(8=$N$89+1,2&lt;=$O$88),IF(($N$88*$N$89+2)&gt;80,"",IF(INDEX($P$90:$W$99,MOD(($N$88*$N$89+2)-1,10)+1,INT((($N$88*$N$89+2)-1)/10)+1)="","",INDEX($P$90:$W$99,MOD(($N$88*$N$89+2)-1,10)+1,INT((($N$88*$N$89+2)-1)/10)+1))),""))),IF($N$90="","",IF(OR(ISTEXT($N$88),ISTEXT($N$89),ISTEXT($N$90)),"",IF(OR(2&gt;$N$88,8&gt;$N$89,((8-1)*$N$88+2)&gt;$N$90),"",IF(INDEX($P$90:$W$99,MOD(((8-1)*$N$88+2)-1,10)+1,INT((((8-1)*$N$88+2)-1)/10)+1)="","",INDEX($P$90:$W$99,MOD(((8-1)*$N$88+2)-1,10)+1,INT((((8-1)*$N$88+2)-1)/10)+1))))))</f>
        <v/>
      </c>
      <c r="F97" s="539">
        <f>IF($D$88="Flat Oval",IF(OR($N$90="",ISTEXT($N$88),ISTEXT($N$89)),"",IF(8&lt;=$N$89,IF(3&gt;$N$88,"",IF(((8-1)*$N$88+3)&gt;80,"",IF(INDEX($P$90:$W$99,MOD(((8-1)*$N$88+3)-1,10)+1,INT((((8-1)*$N$88+3)-1)/10)+1)="","",INDEX($P$90:$W$99,MOD(((8-1)*$N$88+3)-1,10)+1,INT((((8-1)*$N$88+3)-1)/10)+1)))),IF(AND(8=$N$89+1,3&lt;=$O$88),IF(($N$88*$N$89+3)&gt;80,"",IF(INDEX($P$90:$W$99,MOD(($N$88*$N$89+3)-1,10)+1,INT((($N$88*$N$89+3)-1)/10)+1)="","",INDEX($P$90:$W$99,MOD(($N$88*$N$89+3)-1,10)+1,INT((($N$88*$N$89+3)-1)/10)+1))),""))),IF($N$90="","",IF(OR(ISTEXT($N$88),ISTEXT($N$89),ISTEXT($N$90)),"",IF(OR(3&gt;$N$88,8&gt;$N$89,((8-1)*$N$88+3)&gt;$N$90),"",IF(INDEX($P$90:$W$99,MOD(((8-1)*$N$88+3)-1,10)+1,INT((((8-1)*$N$88+3)-1)/10)+1)="","",INDEX($P$90:$W$99,MOD(((8-1)*$N$88+3)-1,10)+1,INT((((8-1)*$N$88+3)-1)/10)+1))))))</f>
        <v/>
      </c>
      <c r="G97" s="539">
        <f>IF($D$88="Flat Oval",IF(OR($N$90="",ISTEXT($N$88),ISTEXT($N$89)),"",IF(8&lt;=$N$89,IF(4&gt;$N$88,"",IF(((8-1)*$N$88+4)&gt;80,"",IF(INDEX($P$90:$W$99,MOD(((8-1)*$N$88+4)-1,10)+1,INT((((8-1)*$N$88+4)-1)/10)+1)="","",INDEX($P$90:$W$99,MOD(((8-1)*$N$88+4)-1,10)+1,INT((((8-1)*$N$88+4)-1)/10)+1)))),IF(AND(8=$N$89+1,4&lt;=$O$88),IF(($N$88*$N$89+4)&gt;80,"",IF(INDEX($P$90:$W$99,MOD(($N$88*$N$89+4)-1,10)+1,INT((($N$88*$N$89+4)-1)/10)+1)="","",INDEX($P$90:$W$99,MOD(($N$88*$N$89+4)-1,10)+1,INT((($N$88*$N$89+4)-1)/10)+1))),""))),IF($N$90="","",IF(OR(ISTEXT($N$88),ISTEXT($N$89),ISTEXT($N$90)),"",IF(OR(4&gt;$N$88,8&gt;$N$89,((8-1)*$N$88+4)&gt;$N$90),"",IF(INDEX($P$90:$W$99,MOD(((8-1)*$N$88+4)-1,10)+1,INT((((8-1)*$N$88+4)-1)/10)+1)="","",INDEX($P$90:$W$99,MOD(((8-1)*$N$88+4)-1,10)+1,INT((((8-1)*$N$88+4)-1)/10)+1))))))</f>
        <v/>
      </c>
      <c r="H97" s="539">
        <f>IF($D$88="Flat Oval",IF(OR($N$90="",ISTEXT($N$88),ISTEXT($N$89)),"",IF(8&lt;=$N$89,IF(5&gt;$N$88,"",IF(((8-1)*$N$88+5)&gt;80,"",IF(INDEX($P$90:$W$99,MOD(((8-1)*$N$88+5)-1,10)+1,INT((((8-1)*$N$88+5)-1)/10)+1)="","",INDEX($P$90:$W$99,MOD(((8-1)*$N$88+5)-1,10)+1,INT((((8-1)*$N$88+5)-1)/10)+1)))),IF(AND(8=$N$89+1,5&lt;=$O$88),IF(($N$88*$N$89+5)&gt;80,"",IF(INDEX($P$90:$W$99,MOD(($N$88*$N$89+5)-1,10)+1,INT((($N$88*$N$89+5)-1)/10)+1)="","",INDEX($P$90:$W$99,MOD(($N$88*$N$89+5)-1,10)+1,INT((($N$88*$N$89+5)-1)/10)+1))),""))),IF($N$90="","",IF(OR(ISTEXT($N$88),ISTEXT($N$89),ISTEXT($N$90)),"",IF(OR(5&gt;$N$88,8&gt;$N$89,((8-1)*$N$88+5)&gt;$N$90),"",IF(INDEX($P$90:$W$99,MOD(((8-1)*$N$88+5)-1,10)+1,INT((((8-1)*$N$88+5)-1)/10)+1)="","",INDEX($P$90:$W$99,MOD(((8-1)*$N$88+5)-1,10)+1,INT((((8-1)*$N$88+5)-1)/10)+1))))))</f>
        <v/>
      </c>
      <c r="I97" s="539">
        <f>IF($D$88="Flat Oval",IF(OR($N$90="",ISTEXT($N$88),ISTEXT($N$89)),"",IF(8&lt;=$N$89,IF(6&gt;$N$88,"",IF(((8-1)*$N$88+6)&gt;80,"",IF(INDEX($P$90:$W$99,MOD(((8-1)*$N$88+6)-1,10)+1,INT((((8-1)*$N$88+6)-1)/10)+1)="","",INDEX($P$90:$W$99,MOD(((8-1)*$N$88+6)-1,10)+1,INT((((8-1)*$N$88+6)-1)/10)+1)))),IF(AND(8=$N$89+1,6&lt;=$O$88),IF(($N$88*$N$89+6)&gt;80,"",IF(INDEX($P$90:$W$99,MOD(($N$88*$N$89+6)-1,10)+1,INT((($N$88*$N$89+6)-1)/10)+1)="","",INDEX($P$90:$W$99,MOD(($N$88*$N$89+6)-1,10)+1,INT((($N$88*$N$89+6)-1)/10)+1))),""))),IF($N$90="","",IF(OR(ISTEXT($N$88),ISTEXT($N$89),ISTEXT($N$90)),"",IF(OR(6&gt;$N$88,8&gt;$N$89,((8-1)*$N$88+6)&gt;$N$90),"",IF(INDEX($P$90:$W$99,MOD(((8-1)*$N$88+6)-1,10)+1,INT((((8-1)*$N$88+6)-1)/10)+1)="","",INDEX($P$90:$W$99,MOD(((8-1)*$N$88+6)-1,10)+1,INT((((8-1)*$N$88+6)-1)/10)+1))))))</f>
        <v/>
      </c>
      <c r="J97" s="539">
        <f>IF($D$88="Flat Oval",IF(OR($N$90="",ISTEXT($N$88),ISTEXT($N$89)),"",IF(8&lt;=$N$89,IF(7&gt;$N$88,"",IF(((8-1)*$N$88+7)&gt;80,"",IF(INDEX($P$90:$W$99,MOD(((8-1)*$N$88+7)-1,10)+1,INT((((8-1)*$N$88+7)-1)/10)+1)="","",INDEX($P$90:$W$99,MOD(((8-1)*$N$88+7)-1,10)+1,INT((((8-1)*$N$88+7)-1)/10)+1)))),IF(AND(8=$N$89+1,7&lt;=$O$88),IF(($N$88*$N$89+7)&gt;80,"",IF(INDEX($P$90:$W$99,MOD(($N$88*$N$89+7)-1,10)+1,INT((($N$88*$N$89+7)-1)/10)+1)="","",INDEX($P$90:$W$99,MOD(($N$88*$N$89+7)-1,10)+1,INT((($N$88*$N$89+7)-1)/10)+1))),""))),IF($N$90="","",IF(OR(ISTEXT($N$88),ISTEXT($N$89),ISTEXT($N$90)),"",IF(OR(7&gt;$N$88,8&gt;$N$89,((8-1)*$N$88+7)&gt;$N$90),"",IF(INDEX($P$90:$W$99,MOD(((8-1)*$N$88+7)-1,10)+1,INT((((8-1)*$N$88+7)-1)/10)+1)="","",INDEX($P$90:$W$99,MOD(((8-1)*$N$88+7)-1,10)+1,INT((((8-1)*$N$88+7)-1)/10)+1))))))</f>
        <v/>
      </c>
      <c r="K97" s="539">
        <f>IF($D$88="Flat Oval",IF(OR($N$90="",ISTEXT($N$88),ISTEXT($N$89)),"",IF(8&lt;=$N$89,IF(8&gt;$N$88,"",IF(((8-1)*$N$88+8)&gt;80,"",IF(INDEX($P$90:$W$99,MOD(((8-1)*$N$88+8)-1,10)+1,INT((((8-1)*$N$88+8)-1)/10)+1)="","",INDEX($P$90:$W$99,MOD(((8-1)*$N$88+8)-1,10)+1,INT((((8-1)*$N$88+8)-1)/10)+1)))),IF(AND(8=$N$89+1,8&lt;=$O$88),IF(($N$88*$N$89+8)&gt;80,"",IF(INDEX($P$90:$W$99,MOD(($N$88*$N$89+8)-1,10)+1,INT((($N$88*$N$89+8)-1)/10)+1)="","",INDEX($P$90:$W$99,MOD(($N$88*$N$89+8)-1,10)+1,INT((($N$88*$N$89+8)-1)/10)+1))),""))),IF($N$90="","",IF(OR(ISTEXT($N$88),ISTEXT($N$89),ISTEXT($N$90)),"",IF(OR(8&gt;$N$88,8&gt;$N$89,((8-1)*$N$88+8)&gt;$N$90),"",IF(INDEX($P$90:$W$99,MOD(((8-1)*$N$88+8)-1,10)+1,INT((((8-1)*$N$88+8)-1)/10)+1)="","",INDEX($P$90:$W$99,MOD(((8-1)*$N$88+8)-1,10)+1,INT((((8-1)*$N$88+8)-1)/10)+1))))))</f>
        <v/>
      </c>
      <c r="L97" s="539">
        <f>IF($D$88="Flat Oval",IF(OR($N$90="",ISTEXT($N$88),ISTEXT($N$89)),"",IF(8&lt;=$N$89,IF(9&gt;$N$88,"",IF(((8-1)*$N$88+9)&gt;80,"",IF(INDEX($P$90:$W$99,MOD(((8-1)*$N$88+9)-1,10)+1,INT((((8-1)*$N$88+9)-1)/10)+1)="","",INDEX($P$90:$W$99,MOD(((8-1)*$N$88+9)-1,10)+1,INT((((8-1)*$N$88+9)-1)/10)+1)))),IF(AND(8=$N$89+1,9&lt;=$O$88),IF(($N$88*$N$89+9)&gt;80,"",IF(INDEX($P$90:$W$99,MOD(($N$88*$N$89+9)-1,10)+1,INT((($N$88*$N$89+9)-1)/10)+1)="","",INDEX($P$90:$W$99,MOD(($N$88*$N$89+9)-1,10)+1,INT((($N$88*$N$89+9)-1)/10)+1))),""))),IF($N$90="","",IF(OR(ISTEXT($N$88),ISTEXT($N$89),ISTEXT($N$90)),"",IF(OR(9&gt;$N$88,8&gt;$N$89,((8-1)*$N$88+9)&gt;$N$90),"",IF(INDEX($P$90:$W$99,MOD(((8-1)*$N$88+9)-1,10)+1,INT((((8-1)*$N$88+9)-1)/10)+1)="","",INDEX($P$90:$W$99,MOD(((8-1)*$N$88+9)-1,10)+1,INT((((8-1)*$N$88+9)-1)/10)+1))))))</f>
        <v/>
      </c>
      <c r="M97" s="539">
        <f>IF($D$88="Flat Oval",IF(OR($N$90="",ISTEXT($N$88),ISTEXT($N$89)),"",IF(8&lt;=$N$89,IF(10&gt;$N$88,"",IF(((8-1)*$N$88+10)&gt;80,"",IF(INDEX($P$90:$W$99,MOD(((8-1)*$N$88+10)-1,10)+1,INT((((8-1)*$N$88+10)-1)/10)+1)="","",INDEX($P$90:$W$99,MOD(((8-1)*$N$88+10)-1,10)+1,INT((((8-1)*$N$88+10)-1)/10)+1)))),IF(AND(8=$N$89+1,10&lt;=$O$88),IF(($N$88*$N$89+10)&gt;80,"",IF(INDEX($P$90:$W$99,MOD(($N$88*$N$89+10)-1,10)+1,INT((($N$88*$N$89+10)-1)/10)+1)="","",INDEX($P$90:$W$99,MOD(($N$88*$N$89+10)-1,10)+1,INT((($N$88*$N$89+10)-1)/10)+1))),""))),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IF($D$107="Flat Oval",IF(OR($G$107="",$I$107=""),"",$G$107&amp;""" x "&amp;$I$107&amp;""" oval"),IF($G$107="","",IF($D$107="Round",$G$107&amp;""" dia",$G$107&amp;""" x "&amp;$I$107&amp;"""")))</f>
        <v/>
      </c>
      <c r="G105" s="173" t="n"/>
      <c r="H105" s="525">
        <f>IF($D$107="Flat Oval",IF(OR($G$107="",$I$107=""),"",IF(OR(ISTEXT($G$107),ISTEXT($I$107)),"",ROUND(((($G$107-2*N($K$107))-($I$107-2*N($K$107)))*($I$107-2*N($K$107))+PI()*(($I$107-2*N($K$107))/2)^2)/144,3))),IF(OR($D$107="",$G$107=""),"",IF($D$107="Round",IF(ISTEXT($G$107),"",ROUND(PI()*(($G$107-2*N($K$107))/2)^2/144,3)),IF($I$107="","",IF(OR(ISTEXT($G$107),ISTEXT($I$107)),"",ROUND(($G$107-2*N($K$107))*($I$107-2*N($K$107))/144,3))))))</f>
        <v/>
      </c>
      <c r="I105" s="189" t="n"/>
      <c r="J105" s="189" t="n"/>
      <c r="K105" s="189">
        <f>IF(N(J105)*N(H105)=0,"",ROUND(N(J105)*N(H105),0))</f>
        <v/>
      </c>
      <c r="L105" s="189">
        <f>IF($D$107="Flat Oval",IF(OR($O$108="",$O$109="",N($O$110)+N($O$111)=0),"",ROUND(($O$108*$O$110+$O$109*$O$111)/($O$110+$O$111),0)),IF(COUNT(D109:M116)=0,"",ROUND(AVERAGE(D109:M116),0)))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IF($D$107="Flat Oval",IF($N$109="","",$N$107&amp;"x"&amp;$N$108&amp;"+"&amp;$O$107&amp;" ends"),IF($N$107="","",IF($D$107="Round",$N$107&amp;" x 2 axes",IF($N$108="","",$N$107&amp;" x "&amp;$N$108))))</f>
        <v/>
      </c>
      <c r="N107" s="534">
        <f>IF($D$107="Flat Oval",IF(OR($G$107="",$I$107=""),"",IF(OR(ISTEXT($G$107),ISTEXT($I$107)),"",IF($G$107-$I$107&lt;12,2,MIN(10,MAX(3,ROUNDUP(($G$107-$I$107)/6,0)))))),IF(OR($D$107="",$G$107=""),"",IF($D$107="Round",IF(ISTEXT($G$107),"",IF($G$107&lt;=9,6,IF($G$107&lt;=12,8,10))),IF(ISTEXT($G$107),"",IF($G$107&lt;12,2,MIN(10,MAX(3,ROUNDUP($G$107/6,0))))))))</f>
        <v/>
      </c>
      <c r="O107">
        <f>IF(AND($D$107="Flat Oval",NOT(OR($G$107="",$I$107="")),NOT(OR(ISTEXT($G$107),ISTEXT($I$107)))),IF($I$107&lt;=9,6,IF($I$107&lt;=12,8,10)),"")</f>
        <v/>
      </c>
      <c r="P107" s="473" t="inlineStr">
        <is>
          <t>Quick entry – type readings in order (row by row of the grid), down this column then the next:</t>
        </is>
      </c>
    </row>
    <row r="108" ht="13.35" customHeight="1" s="162">
      <c r="B108" s="535" t="inlineStr">
        <is>
          <t>Depth↓ Pos→ (in)</t>
        </is>
      </c>
      <c r="C108" s="414" t="n"/>
      <c r="D108" s="535">
        <f>IF($D$107="Flat Oval",IF(OR($N$107="",ISTEXT($N$107),1&gt;$N$107),"",ROUND((1-0.5)*($G$107-$I$107)/$N$107,1)),IF(ISTEXT($N$107),"",IF(OR($D$107="",$G$107="",1&gt;$N$107),"",IF($D$107="Round",IF(ISTEXT($G$107),"",ROUND(IF(1&lt;=$N$107/2,$G$107/2*(1-SQRT(($N$107-2*1+1)/$N$107)),$G$107-$G$107/2*(1-SQRT(($N$107-2*($N$107-1+1)+1)/$N$107))),1)),IF(ISTEXT($G$107),"",ROUND((1-0.5)*$G$107/$N$107,1))))))</f>
        <v/>
      </c>
      <c r="E108" s="535">
        <f>IF($D$107="Flat Oval",IF(OR($N$107="",ISTEXT($N$107),2&gt;$N$107),"",ROUND((2-0.5)*($G$107-$I$107)/$N$107,1)),IF(ISTEXT($N$107),"",IF(OR($D$107="",$G$107="",2&gt;$N$107),"",IF($D$107="Round",IF(ISTEXT($G$107),"",ROUND(IF(2&lt;=$N$107/2,$G$107/2*(1-SQRT(($N$107-2*2+1)/$N$107)),$G$107-$G$107/2*(1-SQRT(($N$107-2*($N$107-2+1)+1)/$N$107))),1)),IF(ISTEXT($G$107),"",ROUND((2-0.5)*$G$107/$N$107,1))))))</f>
        <v/>
      </c>
      <c r="F108" s="535">
        <f>IF($D$107="Flat Oval",IF(OR($N$107="",ISTEXT($N$107),3&gt;$N$107),"",ROUND((3-0.5)*($G$107-$I$107)/$N$107,1)),IF(ISTEXT($N$107),"",IF(OR($D$107="",$G$107="",3&gt;$N$107),"",IF($D$107="Round",IF(ISTEXT($G$107),"",ROUND(IF(3&lt;=$N$107/2,$G$107/2*(1-SQRT(($N$107-2*3+1)/$N$107)),$G$107-$G$107/2*(1-SQRT(($N$107-2*($N$107-3+1)+1)/$N$107))),1)),IF(ISTEXT($G$107),"",ROUND((3-0.5)*$G$107/$N$107,1))))))</f>
        <v/>
      </c>
      <c r="G108" s="535">
        <f>IF($D$107="Flat Oval",IF(OR($N$107="",ISTEXT($N$107),4&gt;$N$107),"",ROUND((4-0.5)*($G$107-$I$107)/$N$107,1)),IF(ISTEXT($N$107),"",IF(OR($D$107="",$G$107="",4&gt;$N$107),"",IF($D$107="Round",IF(ISTEXT($G$107),"",ROUND(IF(4&lt;=$N$107/2,$G$107/2*(1-SQRT(($N$107-2*4+1)/$N$107)),$G$107-$G$107/2*(1-SQRT(($N$107-2*($N$107-4+1)+1)/$N$107))),1)),IF(ISTEXT($G$107),"",ROUND((4-0.5)*$G$107/$N$107,1))))))</f>
        <v/>
      </c>
      <c r="H108" s="535">
        <f>IF($D$107="Flat Oval",IF(OR($N$107="",ISTEXT($N$107),5&gt;$N$107),"",ROUND((5-0.5)*($G$107-$I$107)/$N$107,1)),IF(ISTEXT($N$107),"",IF(OR($D$107="",$G$107="",5&gt;$N$107),"",IF($D$107="Round",IF(ISTEXT($G$107),"",ROUND(IF(5&lt;=$N$107/2,$G$107/2*(1-SQRT(($N$107-2*5+1)/$N$107)),$G$107-$G$107/2*(1-SQRT(($N$107-2*($N$107-5+1)+1)/$N$107))),1)),IF(ISTEXT($G$107),"",ROUND((5-0.5)*$G$107/$N$107,1))))))</f>
        <v/>
      </c>
      <c r="I108" s="535">
        <f>IF($D$107="Flat Oval",IF(OR($N$107="",ISTEXT($N$107),6&gt;$N$107),"",ROUND((6-0.5)*($G$107-$I$107)/$N$107,1)),IF(ISTEXT($N$107),"",IF(OR($D$107="",$G$107="",6&gt;$N$107),"",IF($D$107="Round",IF(ISTEXT($G$107),"",ROUND(IF(6&lt;=$N$107/2,$G$107/2*(1-SQRT(($N$107-2*6+1)/$N$107)),$G$107-$G$107/2*(1-SQRT(($N$107-2*($N$107-6+1)+1)/$N$107))),1)),IF(ISTEXT($G$107),"",ROUND((6-0.5)*$G$107/$N$107,1))))))</f>
        <v/>
      </c>
      <c r="J108" s="535">
        <f>IF($D$107="Flat Oval",IF(OR($N$107="",ISTEXT($N$107),7&gt;$N$107),"",ROUND((7-0.5)*($G$107-$I$107)/$N$107,1)),IF(ISTEXT($N$107),"",IF(OR($D$107="",$G$107="",7&gt;$N$107),"",IF($D$107="Round",IF(ISTEXT($G$107),"",ROUND(IF(7&lt;=$N$107/2,$G$107/2*(1-SQRT(($N$107-2*7+1)/$N$107)),$G$107-$G$107/2*(1-SQRT(($N$107-2*($N$107-7+1)+1)/$N$107))),1)),IF(ISTEXT($G$107),"",ROUND((7-0.5)*$G$107/$N$107,1))))))</f>
        <v/>
      </c>
      <c r="K108" s="535">
        <f>IF($D$107="Flat Oval",IF(OR($N$107="",ISTEXT($N$107),8&gt;$N$107),"",ROUND((8-0.5)*($G$107-$I$107)/$N$107,1)),IF(ISTEXT($N$107),"",IF(OR($D$107="",$G$107="",8&gt;$N$107),"",IF($D$107="Round",IF(ISTEXT($G$107),"",ROUND(IF(8&lt;=$N$107/2,$G$107/2*(1-SQRT(($N$107-2*8+1)/$N$107)),$G$107-$G$107/2*(1-SQRT(($N$107-2*($N$107-8+1)+1)/$N$107))),1)),IF(ISTEXT($G$107),"",ROUND((8-0.5)*$G$107/$N$107,1))))))</f>
        <v/>
      </c>
      <c r="L108" s="535">
        <f>IF($D$107="Flat Oval",IF(OR($N$107="",ISTEXT($N$107),9&gt;$N$107),"",ROUND((9-0.5)*($G$107-$I$107)/$N$107,1)),IF(ISTEXT($N$107),"",IF(OR($D$107="",$G$107="",9&gt;$N$107),"",IF($D$107="Round",IF(ISTEXT($G$107),"",ROUND(IF(9&lt;=$N$107/2,$G$107/2*(1-SQRT(($N$107-2*9+1)/$N$107)),$G$107-$G$107/2*(1-SQRT(($N$107-2*($N$107-9+1)+1)/$N$107))),1)),IF(ISTEXT($G$107),"",ROUND((9-0.5)*$G$107/$N$107,1))))))</f>
        <v/>
      </c>
      <c r="M108" s="535">
        <f>IF($D$107="Flat Oval",IF(OR($N$107="",ISTEXT($N$107),10&gt;$N$107),"",ROUND((10-0.5)*($G$107-$I$107)/$N$107,1)),IF(ISTEXT($N$107),"",IF(OR($D$107="",$G$107="",10&gt;$N$107),"",IF($D$107="Round",IF(ISTEXT($G$107),"",ROUND(IF(10&lt;=$N$107/2,$G$107/2*(1-SQRT(($N$107-2*10+1)/$N$107)),$G$107-$G$107/2*(1-SQRT(($N$107-2*($N$107-10+1)+1)/$N$107))),1)),IF(ISTEXT($G$107),"",ROUND((10-0.5)*$G$107/$N$107,1))))))</f>
        <v/>
      </c>
      <c r="N108" s="534">
        <f>IF($D$107="Flat Oval",IF(OR($G$107="",$I$107=""),"",IF(OR(ISTEXT($G$107),ISTEXT($I$107)),"",IF($I$107&lt;12,2,MIN(7,MAX(3,ROUNDUP($I$107/6,0)))))),IF(OR($D$107="",$G$107=""),"",IF($D$107="Round",2,IF($I$107="","",IF(ISTEXT($I$107),"",IF($I$107&lt;12,2,MIN(8,MAX(3,ROUNDUP($I$107/6,0)))))))))</f>
        <v/>
      </c>
      <c r="O108">
        <f>IF(OR(NOT($D$107="Flat Oval"),N($N$109)=0),"",IF(COUNT(D109:INDEX(M109:M116,$N$108))=0,"",AVERAGE(D109:INDEX(M109:M116,$N$108))))</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IF($D$107="Flat Oval",IF(OR($N$108="",ISTEXT($N$108)),"",IF(1&lt;=$N$108,ROUND((1-0.5)*$I$107/$N$108,1),IF(1=$N$108+1,"Ends",""))),IF(OR($D$107="",$G$107=""),"",IF($D$107="Round",IF(1=1,"Axis 1 (0°)",IF(1=2,"Axis 2 (90°)","")),IF(ISTEXT($N$108),"",IF(1&gt;$N$108,"",IF(ISTEXT($I$107),"",ROUND((1-0.5)*$I$107/$N$108,1)))))))</f>
        <v/>
      </c>
      <c r="C109" s="538" t="n"/>
      <c r="D109" s="539">
        <f>IF($D$107="Flat Oval",IF(OR($N$109="",ISTEXT($N$107),ISTEXT($N$108)),"",IF(1&lt;=$N$108,IF(1&gt;$N$107,"",IF(((1-1)*$N$107+1)&gt;80,"",IF(INDEX($P$109:$W$118,MOD(((1-1)*$N$107+1)-1,10)+1,INT((((1-1)*$N$107+1)-1)/10)+1)="","",INDEX($P$109:$W$118,MOD(((1-1)*$N$107+1)-1,10)+1,INT((((1-1)*$N$107+1)-1)/10)+1)))),IF(AND(1=$N$108+1,1&lt;=$O$107),IF(($N$107*$N$108+1)&gt;80,"",IF(INDEX($P$109:$W$118,MOD(($N$107*$N$108+1)-1,10)+1,INT((($N$107*$N$108+1)-1)/10)+1)="","",INDEX($P$109:$W$118,MOD(($N$107*$N$108+1)-1,10)+1,INT((($N$107*$N$108+1)-1)/10)+1))),""))),IF($N$109="","",IF(OR(ISTEXT($N$107),ISTEXT($N$108),ISTEXT($N$109)),"",IF(OR(1&gt;$N$107,1&gt;$N$108,((1-1)*$N$107+1)&gt;$N$109),"",IF(INDEX($P$109:$W$118,MOD(((1-1)*$N$107+1)-1,10)+1,INT((((1-1)*$N$107+1)-1)/10)+1)="","",INDEX($P$109:$W$118,MOD(((1-1)*$N$107+1)-1,10)+1,INT((((1-1)*$N$107+1)-1)/10)+1))))))</f>
        <v/>
      </c>
      <c r="E109" s="539">
        <f>IF($D$107="Flat Oval",IF(OR($N$109="",ISTEXT($N$107),ISTEXT($N$108)),"",IF(1&lt;=$N$108,IF(2&gt;$N$107,"",IF(((1-1)*$N$107+2)&gt;80,"",IF(INDEX($P$109:$W$118,MOD(((1-1)*$N$107+2)-1,10)+1,INT((((1-1)*$N$107+2)-1)/10)+1)="","",INDEX($P$109:$W$118,MOD(((1-1)*$N$107+2)-1,10)+1,INT((((1-1)*$N$107+2)-1)/10)+1)))),IF(AND(1=$N$108+1,2&lt;=$O$107),IF(($N$107*$N$108+2)&gt;80,"",IF(INDEX($P$109:$W$118,MOD(($N$107*$N$108+2)-1,10)+1,INT((($N$107*$N$108+2)-1)/10)+1)="","",INDEX($P$109:$W$118,MOD(($N$107*$N$108+2)-1,10)+1,INT((($N$107*$N$108+2)-1)/10)+1))),""))),IF($N$109="","",IF(OR(ISTEXT($N$107),ISTEXT($N$108),ISTEXT($N$109)),"",IF(OR(2&gt;$N$107,1&gt;$N$108,((1-1)*$N$107+2)&gt;$N$109),"",IF(INDEX($P$109:$W$118,MOD(((1-1)*$N$107+2)-1,10)+1,INT((((1-1)*$N$107+2)-1)/10)+1)="","",INDEX($P$109:$W$118,MOD(((1-1)*$N$107+2)-1,10)+1,INT((((1-1)*$N$107+2)-1)/10)+1))))))</f>
        <v/>
      </c>
      <c r="F109" s="539">
        <f>IF($D$107="Flat Oval",IF(OR($N$109="",ISTEXT($N$107),ISTEXT($N$108)),"",IF(1&lt;=$N$108,IF(3&gt;$N$107,"",IF(((1-1)*$N$107+3)&gt;80,"",IF(INDEX($P$109:$W$118,MOD(((1-1)*$N$107+3)-1,10)+1,INT((((1-1)*$N$107+3)-1)/10)+1)="","",INDEX($P$109:$W$118,MOD(((1-1)*$N$107+3)-1,10)+1,INT((((1-1)*$N$107+3)-1)/10)+1)))),IF(AND(1=$N$108+1,3&lt;=$O$107),IF(($N$107*$N$108+3)&gt;80,"",IF(INDEX($P$109:$W$118,MOD(($N$107*$N$108+3)-1,10)+1,INT((($N$107*$N$108+3)-1)/10)+1)="","",INDEX($P$109:$W$118,MOD(($N$107*$N$108+3)-1,10)+1,INT((($N$107*$N$108+3)-1)/10)+1))),""))),IF($N$109="","",IF(OR(ISTEXT($N$107),ISTEXT($N$108),ISTEXT($N$109)),"",IF(OR(3&gt;$N$107,1&gt;$N$108,((1-1)*$N$107+3)&gt;$N$109),"",IF(INDEX($P$109:$W$118,MOD(((1-1)*$N$107+3)-1,10)+1,INT((((1-1)*$N$107+3)-1)/10)+1)="","",INDEX($P$109:$W$118,MOD(((1-1)*$N$107+3)-1,10)+1,INT((((1-1)*$N$107+3)-1)/10)+1))))))</f>
        <v/>
      </c>
      <c r="G109" s="539">
        <f>IF($D$107="Flat Oval",IF(OR($N$109="",ISTEXT($N$107),ISTEXT($N$108)),"",IF(1&lt;=$N$108,IF(4&gt;$N$107,"",IF(((1-1)*$N$107+4)&gt;80,"",IF(INDEX($P$109:$W$118,MOD(((1-1)*$N$107+4)-1,10)+1,INT((((1-1)*$N$107+4)-1)/10)+1)="","",INDEX($P$109:$W$118,MOD(((1-1)*$N$107+4)-1,10)+1,INT((((1-1)*$N$107+4)-1)/10)+1)))),IF(AND(1=$N$108+1,4&lt;=$O$107),IF(($N$107*$N$108+4)&gt;80,"",IF(INDEX($P$109:$W$118,MOD(($N$107*$N$108+4)-1,10)+1,INT((($N$107*$N$108+4)-1)/10)+1)="","",INDEX($P$109:$W$118,MOD(($N$107*$N$108+4)-1,10)+1,INT((($N$107*$N$108+4)-1)/10)+1))),""))),IF($N$109="","",IF(OR(ISTEXT($N$107),ISTEXT($N$108),ISTEXT($N$109)),"",IF(OR(4&gt;$N$107,1&gt;$N$108,((1-1)*$N$107+4)&gt;$N$109),"",IF(INDEX($P$109:$W$118,MOD(((1-1)*$N$107+4)-1,10)+1,INT((((1-1)*$N$107+4)-1)/10)+1)="","",INDEX($P$109:$W$118,MOD(((1-1)*$N$107+4)-1,10)+1,INT((((1-1)*$N$107+4)-1)/10)+1))))))</f>
        <v/>
      </c>
      <c r="H109" s="539">
        <f>IF($D$107="Flat Oval",IF(OR($N$109="",ISTEXT($N$107),ISTEXT($N$108)),"",IF(1&lt;=$N$108,IF(5&gt;$N$107,"",IF(((1-1)*$N$107+5)&gt;80,"",IF(INDEX($P$109:$W$118,MOD(((1-1)*$N$107+5)-1,10)+1,INT((((1-1)*$N$107+5)-1)/10)+1)="","",INDEX($P$109:$W$118,MOD(((1-1)*$N$107+5)-1,10)+1,INT((((1-1)*$N$107+5)-1)/10)+1)))),IF(AND(1=$N$108+1,5&lt;=$O$107),IF(($N$107*$N$108+5)&gt;80,"",IF(INDEX($P$109:$W$118,MOD(($N$107*$N$108+5)-1,10)+1,INT((($N$107*$N$108+5)-1)/10)+1)="","",INDEX($P$109:$W$118,MOD(($N$107*$N$108+5)-1,10)+1,INT((($N$107*$N$108+5)-1)/10)+1))),""))),IF($N$109="","",IF(OR(ISTEXT($N$107),ISTEXT($N$108),ISTEXT($N$109)),"",IF(OR(5&gt;$N$107,1&gt;$N$108,((1-1)*$N$107+5)&gt;$N$109),"",IF(INDEX($P$109:$W$118,MOD(((1-1)*$N$107+5)-1,10)+1,INT((((1-1)*$N$107+5)-1)/10)+1)="","",INDEX($P$109:$W$118,MOD(((1-1)*$N$107+5)-1,10)+1,INT((((1-1)*$N$107+5)-1)/10)+1))))))</f>
        <v/>
      </c>
      <c r="I109" s="539">
        <f>IF($D$107="Flat Oval",IF(OR($N$109="",ISTEXT($N$107),ISTEXT($N$108)),"",IF(1&lt;=$N$108,IF(6&gt;$N$107,"",IF(((1-1)*$N$107+6)&gt;80,"",IF(INDEX($P$109:$W$118,MOD(((1-1)*$N$107+6)-1,10)+1,INT((((1-1)*$N$107+6)-1)/10)+1)="","",INDEX($P$109:$W$118,MOD(((1-1)*$N$107+6)-1,10)+1,INT((((1-1)*$N$107+6)-1)/10)+1)))),IF(AND(1=$N$108+1,6&lt;=$O$107),IF(($N$107*$N$108+6)&gt;80,"",IF(INDEX($P$109:$W$118,MOD(($N$107*$N$108+6)-1,10)+1,INT((($N$107*$N$108+6)-1)/10)+1)="","",INDEX($P$109:$W$118,MOD(($N$107*$N$108+6)-1,10)+1,INT((($N$107*$N$108+6)-1)/10)+1))),""))),IF($N$109="","",IF(OR(ISTEXT($N$107),ISTEXT($N$108),ISTEXT($N$109)),"",IF(OR(6&gt;$N$107,1&gt;$N$108,((1-1)*$N$107+6)&gt;$N$109),"",IF(INDEX($P$109:$W$118,MOD(((1-1)*$N$107+6)-1,10)+1,INT((((1-1)*$N$107+6)-1)/10)+1)="","",INDEX($P$109:$W$118,MOD(((1-1)*$N$107+6)-1,10)+1,INT((((1-1)*$N$107+6)-1)/10)+1))))))</f>
        <v/>
      </c>
      <c r="J109" s="539">
        <f>IF($D$107="Flat Oval",IF(OR($N$109="",ISTEXT($N$107),ISTEXT($N$108)),"",IF(1&lt;=$N$108,IF(7&gt;$N$107,"",IF(((1-1)*$N$107+7)&gt;80,"",IF(INDEX($P$109:$W$118,MOD(((1-1)*$N$107+7)-1,10)+1,INT((((1-1)*$N$107+7)-1)/10)+1)="","",INDEX($P$109:$W$118,MOD(((1-1)*$N$107+7)-1,10)+1,INT((((1-1)*$N$107+7)-1)/10)+1)))),IF(AND(1=$N$108+1,7&lt;=$O$107),IF(($N$107*$N$108+7)&gt;80,"",IF(INDEX($P$109:$W$118,MOD(($N$107*$N$108+7)-1,10)+1,INT((($N$107*$N$108+7)-1)/10)+1)="","",INDEX($P$109:$W$118,MOD(($N$107*$N$108+7)-1,10)+1,INT((($N$107*$N$108+7)-1)/10)+1))),""))),IF($N$109="","",IF(OR(ISTEXT($N$107),ISTEXT($N$108),ISTEXT($N$109)),"",IF(OR(7&gt;$N$107,1&gt;$N$108,((1-1)*$N$107+7)&gt;$N$109),"",IF(INDEX($P$109:$W$118,MOD(((1-1)*$N$107+7)-1,10)+1,INT((((1-1)*$N$107+7)-1)/10)+1)="","",INDEX($P$109:$W$118,MOD(((1-1)*$N$107+7)-1,10)+1,INT((((1-1)*$N$107+7)-1)/10)+1))))))</f>
        <v/>
      </c>
      <c r="K109" s="539">
        <f>IF($D$107="Flat Oval",IF(OR($N$109="",ISTEXT($N$107),ISTEXT($N$108)),"",IF(1&lt;=$N$108,IF(8&gt;$N$107,"",IF(((1-1)*$N$107+8)&gt;80,"",IF(INDEX($P$109:$W$118,MOD(((1-1)*$N$107+8)-1,10)+1,INT((((1-1)*$N$107+8)-1)/10)+1)="","",INDEX($P$109:$W$118,MOD(((1-1)*$N$107+8)-1,10)+1,INT((((1-1)*$N$107+8)-1)/10)+1)))),IF(AND(1=$N$108+1,8&lt;=$O$107),IF(($N$107*$N$108+8)&gt;80,"",IF(INDEX($P$109:$W$118,MOD(($N$107*$N$108+8)-1,10)+1,INT((($N$107*$N$108+8)-1)/10)+1)="","",INDEX($P$109:$W$118,MOD(($N$107*$N$108+8)-1,10)+1,INT((($N$107*$N$108+8)-1)/10)+1))),""))),IF($N$109="","",IF(OR(ISTEXT($N$107),ISTEXT($N$108),ISTEXT($N$109)),"",IF(OR(8&gt;$N$107,1&gt;$N$108,((1-1)*$N$107+8)&gt;$N$109),"",IF(INDEX($P$109:$W$118,MOD(((1-1)*$N$107+8)-1,10)+1,INT((((1-1)*$N$107+8)-1)/10)+1)="","",INDEX($P$109:$W$118,MOD(((1-1)*$N$107+8)-1,10)+1,INT((((1-1)*$N$107+8)-1)/10)+1))))))</f>
        <v/>
      </c>
      <c r="L109" s="539">
        <f>IF($D$107="Flat Oval",IF(OR($N$109="",ISTEXT($N$107),ISTEXT($N$108)),"",IF(1&lt;=$N$108,IF(9&gt;$N$107,"",IF(((1-1)*$N$107+9)&gt;80,"",IF(INDEX($P$109:$W$118,MOD(((1-1)*$N$107+9)-1,10)+1,INT((((1-1)*$N$107+9)-1)/10)+1)="","",INDEX($P$109:$W$118,MOD(((1-1)*$N$107+9)-1,10)+1,INT((((1-1)*$N$107+9)-1)/10)+1)))),IF(AND(1=$N$108+1,9&lt;=$O$107),IF(($N$107*$N$108+9)&gt;80,"",IF(INDEX($P$109:$W$118,MOD(($N$107*$N$108+9)-1,10)+1,INT((($N$107*$N$108+9)-1)/10)+1)="","",INDEX($P$109:$W$118,MOD(($N$107*$N$108+9)-1,10)+1,INT((($N$107*$N$108+9)-1)/10)+1))),""))),IF($N$109="","",IF(OR(ISTEXT($N$107),ISTEXT($N$108),ISTEXT($N$109)),"",IF(OR(9&gt;$N$107,1&gt;$N$108,((1-1)*$N$107+9)&gt;$N$109),"",IF(INDEX($P$109:$W$118,MOD(((1-1)*$N$107+9)-1,10)+1,INT((((1-1)*$N$107+9)-1)/10)+1)="","",INDEX($P$109:$W$118,MOD(((1-1)*$N$107+9)-1,10)+1,INT((((1-1)*$N$107+9)-1)/10)+1))))))</f>
        <v/>
      </c>
      <c r="M109" s="539">
        <f>IF($D$107="Flat Oval",IF(OR($N$109="",ISTEXT($N$107),ISTEXT($N$108)),"",IF(1&lt;=$N$108,IF(10&gt;$N$107,"",IF(((1-1)*$N$107+10)&gt;80,"",IF(INDEX($P$109:$W$118,MOD(((1-1)*$N$107+10)-1,10)+1,INT((((1-1)*$N$107+10)-1)/10)+1)="","",INDEX($P$109:$W$118,MOD(((1-1)*$N$107+10)-1,10)+1,INT((((1-1)*$N$107+10)-1)/10)+1)))),IF(AND(1=$N$108+1,10&lt;=$O$107),IF(($N$107*$N$108+10)&gt;80,"",IF(INDEX($P$109:$W$118,MOD(($N$107*$N$108+10)-1,10)+1,INT((($N$107*$N$108+10)-1)/10)+1)="","",INDEX($P$109:$W$118,MOD(($N$107*$N$108+10)-1,10)+1,INT((($N$107*$N$108+10)-1)/10)+1))),""))),IF($N$109="","",IF(OR(ISTEXT($N$107),ISTEXT($N$108),ISTEXT($N$109)),"",IF(OR(10&gt;$N$107,1&gt;$N$108,((1-1)*$N$107+10)&gt;$N$109),"",IF(INDEX($P$109:$W$118,MOD(((1-1)*$N$107+10)-1,10)+1,INT((((1-1)*$N$107+10)-1)/10)+1)="","",INDEX($P$109:$W$118,MOD(((1-1)*$N$107+10)-1,10)+1,INT((((1-1)*$N$107+10)-1)/10)+1))))))</f>
        <v/>
      </c>
      <c r="N109" s="534">
        <f>IF($D$107="Flat Oval",IF(OR($N$107="",$N$108="",$O$107=""),"",$N$107*$N$108+$O$107),IF(OR(N107="",N108=""),"",IF(OR(ISTEXT(N107),ISTEXT(N108)),"",N107*N108)))</f>
        <v/>
      </c>
      <c r="O109">
        <f>IF(OR(NOT($D$107="Flat Oval"),N($N$109)=0),"",IF(COUNT(INDEX(D109:D116,$N$108+1):INDEX(M109:M116,$N$108+1))=0,"",AVERAGE(INDEX(D109:D116,$N$108+1):INDEX(M109:M116,$N$108+1))))</f>
        <v/>
      </c>
      <c r="P109" s="540" t="n"/>
      <c r="Q109" s="540" t="n"/>
      <c r="R109" s="540" t="n"/>
      <c r="S109" s="540" t="n"/>
      <c r="T109" s="540" t="n"/>
      <c r="U109" s="540" t="n"/>
      <c r="V109" s="540" t="n"/>
      <c r="W109" s="540" t="n"/>
    </row>
    <row r="110" ht="13.35" customHeight="1" s="162">
      <c r="B110" s="537">
        <f>IF($D$107="Flat Oval",IF(OR($N$108="",ISTEXT($N$108)),"",IF(2&lt;=$N$108,ROUND((2-0.5)*$I$107/$N$108,1),IF(2=$N$108+1,"Ends",""))),IF(OR($D$107="",$G$107=""),"",IF($D$107="Round",IF(2=1,"Axis 1 (0°)",IF(2=2,"Axis 2 (90°)","")),IF(ISTEXT($N$108),"",IF(2&gt;$N$108,"",IF(ISTEXT($I$107),"",ROUND((2-0.5)*$I$107/$N$108,1)))))))</f>
        <v/>
      </c>
      <c r="C110" s="538" t="n"/>
      <c r="D110" s="539">
        <f>IF($D$107="Flat Oval",IF(OR($N$109="",ISTEXT($N$107),ISTEXT($N$108)),"",IF(2&lt;=$N$108,IF(1&gt;$N$107,"",IF(((2-1)*$N$107+1)&gt;80,"",IF(INDEX($P$109:$W$118,MOD(((2-1)*$N$107+1)-1,10)+1,INT((((2-1)*$N$107+1)-1)/10)+1)="","",INDEX($P$109:$W$118,MOD(((2-1)*$N$107+1)-1,10)+1,INT((((2-1)*$N$107+1)-1)/10)+1)))),IF(AND(2=$N$108+1,1&lt;=$O$107),IF(($N$107*$N$108+1)&gt;80,"",IF(INDEX($P$109:$W$118,MOD(($N$107*$N$108+1)-1,10)+1,INT((($N$107*$N$108+1)-1)/10)+1)="","",INDEX($P$109:$W$118,MOD(($N$107*$N$108+1)-1,10)+1,INT((($N$107*$N$108+1)-1)/10)+1))),""))),IF($N$109="","",IF(OR(ISTEXT($N$107),ISTEXT($N$108),ISTEXT($N$109)),"",IF(OR(1&gt;$N$107,2&gt;$N$108,((2-1)*$N$107+1)&gt;$N$109),"",IF(INDEX($P$109:$W$118,MOD(((2-1)*$N$107+1)-1,10)+1,INT((((2-1)*$N$107+1)-1)/10)+1)="","",INDEX($P$109:$W$118,MOD(((2-1)*$N$107+1)-1,10)+1,INT((((2-1)*$N$107+1)-1)/10)+1))))))</f>
        <v/>
      </c>
      <c r="E110" s="539">
        <f>IF($D$107="Flat Oval",IF(OR($N$109="",ISTEXT($N$107),ISTEXT($N$108)),"",IF(2&lt;=$N$108,IF(2&gt;$N$107,"",IF(((2-1)*$N$107+2)&gt;80,"",IF(INDEX($P$109:$W$118,MOD(((2-1)*$N$107+2)-1,10)+1,INT((((2-1)*$N$107+2)-1)/10)+1)="","",INDEX($P$109:$W$118,MOD(((2-1)*$N$107+2)-1,10)+1,INT((((2-1)*$N$107+2)-1)/10)+1)))),IF(AND(2=$N$108+1,2&lt;=$O$107),IF(($N$107*$N$108+2)&gt;80,"",IF(INDEX($P$109:$W$118,MOD(($N$107*$N$108+2)-1,10)+1,INT((($N$107*$N$108+2)-1)/10)+1)="","",INDEX($P$109:$W$118,MOD(($N$107*$N$108+2)-1,10)+1,INT((($N$107*$N$108+2)-1)/10)+1))),""))),IF($N$109="","",IF(OR(ISTEXT($N$107),ISTEXT($N$108),ISTEXT($N$109)),"",IF(OR(2&gt;$N$107,2&gt;$N$108,((2-1)*$N$107+2)&gt;$N$109),"",IF(INDEX($P$109:$W$118,MOD(((2-1)*$N$107+2)-1,10)+1,INT((((2-1)*$N$107+2)-1)/10)+1)="","",INDEX($P$109:$W$118,MOD(((2-1)*$N$107+2)-1,10)+1,INT((((2-1)*$N$107+2)-1)/10)+1))))))</f>
        <v/>
      </c>
      <c r="F110" s="539">
        <f>IF($D$107="Flat Oval",IF(OR($N$109="",ISTEXT($N$107),ISTEXT($N$108)),"",IF(2&lt;=$N$108,IF(3&gt;$N$107,"",IF(((2-1)*$N$107+3)&gt;80,"",IF(INDEX($P$109:$W$118,MOD(((2-1)*$N$107+3)-1,10)+1,INT((((2-1)*$N$107+3)-1)/10)+1)="","",INDEX($P$109:$W$118,MOD(((2-1)*$N$107+3)-1,10)+1,INT((((2-1)*$N$107+3)-1)/10)+1)))),IF(AND(2=$N$108+1,3&lt;=$O$107),IF(($N$107*$N$108+3)&gt;80,"",IF(INDEX($P$109:$W$118,MOD(($N$107*$N$108+3)-1,10)+1,INT((($N$107*$N$108+3)-1)/10)+1)="","",INDEX($P$109:$W$118,MOD(($N$107*$N$108+3)-1,10)+1,INT((($N$107*$N$108+3)-1)/10)+1))),""))),IF($N$109="","",IF(OR(ISTEXT($N$107),ISTEXT($N$108),ISTEXT($N$109)),"",IF(OR(3&gt;$N$107,2&gt;$N$108,((2-1)*$N$107+3)&gt;$N$109),"",IF(INDEX($P$109:$W$118,MOD(((2-1)*$N$107+3)-1,10)+1,INT((((2-1)*$N$107+3)-1)/10)+1)="","",INDEX($P$109:$W$118,MOD(((2-1)*$N$107+3)-1,10)+1,INT((((2-1)*$N$107+3)-1)/10)+1))))))</f>
        <v/>
      </c>
      <c r="G110" s="539">
        <f>IF($D$107="Flat Oval",IF(OR($N$109="",ISTEXT($N$107),ISTEXT($N$108)),"",IF(2&lt;=$N$108,IF(4&gt;$N$107,"",IF(((2-1)*$N$107+4)&gt;80,"",IF(INDEX($P$109:$W$118,MOD(((2-1)*$N$107+4)-1,10)+1,INT((((2-1)*$N$107+4)-1)/10)+1)="","",INDEX($P$109:$W$118,MOD(((2-1)*$N$107+4)-1,10)+1,INT((((2-1)*$N$107+4)-1)/10)+1)))),IF(AND(2=$N$108+1,4&lt;=$O$107),IF(($N$107*$N$108+4)&gt;80,"",IF(INDEX($P$109:$W$118,MOD(($N$107*$N$108+4)-1,10)+1,INT((($N$107*$N$108+4)-1)/10)+1)="","",INDEX($P$109:$W$118,MOD(($N$107*$N$108+4)-1,10)+1,INT((($N$107*$N$108+4)-1)/10)+1))),""))),IF($N$109="","",IF(OR(ISTEXT($N$107),ISTEXT($N$108),ISTEXT($N$109)),"",IF(OR(4&gt;$N$107,2&gt;$N$108,((2-1)*$N$107+4)&gt;$N$109),"",IF(INDEX($P$109:$W$118,MOD(((2-1)*$N$107+4)-1,10)+1,INT((((2-1)*$N$107+4)-1)/10)+1)="","",INDEX($P$109:$W$118,MOD(((2-1)*$N$107+4)-1,10)+1,INT((((2-1)*$N$107+4)-1)/10)+1))))))</f>
        <v/>
      </c>
      <c r="H110" s="539">
        <f>IF($D$107="Flat Oval",IF(OR($N$109="",ISTEXT($N$107),ISTEXT($N$108)),"",IF(2&lt;=$N$108,IF(5&gt;$N$107,"",IF(((2-1)*$N$107+5)&gt;80,"",IF(INDEX($P$109:$W$118,MOD(((2-1)*$N$107+5)-1,10)+1,INT((((2-1)*$N$107+5)-1)/10)+1)="","",INDEX($P$109:$W$118,MOD(((2-1)*$N$107+5)-1,10)+1,INT((((2-1)*$N$107+5)-1)/10)+1)))),IF(AND(2=$N$108+1,5&lt;=$O$107),IF(($N$107*$N$108+5)&gt;80,"",IF(INDEX($P$109:$W$118,MOD(($N$107*$N$108+5)-1,10)+1,INT((($N$107*$N$108+5)-1)/10)+1)="","",INDEX($P$109:$W$118,MOD(($N$107*$N$108+5)-1,10)+1,INT((($N$107*$N$108+5)-1)/10)+1))),""))),IF($N$109="","",IF(OR(ISTEXT($N$107),ISTEXT($N$108),ISTEXT($N$109)),"",IF(OR(5&gt;$N$107,2&gt;$N$108,((2-1)*$N$107+5)&gt;$N$109),"",IF(INDEX($P$109:$W$118,MOD(((2-1)*$N$107+5)-1,10)+1,INT((((2-1)*$N$107+5)-1)/10)+1)="","",INDEX($P$109:$W$118,MOD(((2-1)*$N$107+5)-1,10)+1,INT((((2-1)*$N$107+5)-1)/10)+1))))))</f>
        <v/>
      </c>
      <c r="I110" s="539">
        <f>IF($D$107="Flat Oval",IF(OR($N$109="",ISTEXT($N$107),ISTEXT($N$108)),"",IF(2&lt;=$N$108,IF(6&gt;$N$107,"",IF(((2-1)*$N$107+6)&gt;80,"",IF(INDEX($P$109:$W$118,MOD(((2-1)*$N$107+6)-1,10)+1,INT((((2-1)*$N$107+6)-1)/10)+1)="","",INDEX($P$109:$W$118,MOD(((2-1)*$N$107+6)-1,10)+1,INT((((2-1)*$N$107+6)-1)/10)+1)))),IF(AND(2=$N$108+1,6&lt;=$O$107),IF(($N$107*$N$108+6)&gt;80,"",IF(INDEX($P$109:$W$118,MOD(($N$107*$N$108+6)-1,10)+1,INT((($N$107*$N$108+6)-1)/10)+1)="","",INDEX($P$109:$W$118,MOD(($N$107*$N$108+6)-1,10)+1,INT((($N$107*$N$108+6)-1)/10)+1))),""))),IF($N$109="","",IF(OR(ISTEXT($N$107),ISTEXT($N$108),ISTEXT($N$109)),"",IF(OR(6&gt;$N$107,2&gt;$N$108,((2-1)*$N$107+6)&gt;$N$109),"",IF(INDEX($P$109:$W$118,MOD(((2-1)*$N$107+6)-1,10)+1,INT((((2-1)*$N$107+6)-1)/10)+1)="","",INDEX($P$109:$W$118,MOD(((2-1)*$N$107+6)-1,10)+1,INT((((2-1)*$N$107+6)-1)/10)+1))))))</f>
        <v/>
      </c>
      <c r="J110" s="539">
        <f>IF($D$107="Flat Oval",IF(OR($N$109="",ISTEXT($N$107),ISTEXT($N$108)),"",IF(2&lt;=$N$108,IF(7&gt;$N$107,"",IF(((2-1)*$N$107+7)&gt;80,"",IF(INDEX($P$109:$W$118,MOD(((2-1)*$N$107+7)-1,10)+1,INT((((2-1)*$N$107+7)-1)/10)+1)="","",INDEX($P$109:$W$118,MOD(((2-1)*$N$107+7)-1,10)+1,INT((((2-1)*$N$107+7)-1)/10)+1)))),IF(AND(2=$N$108+1,7&lt;=$O$107),IF(($N$107*$N$108+7)&gt;80,"",IF(INDEX($P$109:$W$118,MOD(($N$107*$N$108+7)-1,10)+1,INT((($N$107*$N$108+7)-1)/10)+1)="","",INDEX($P$109:$W$118,MOD(($N$107*$N$108+7)-1,10)+1,INT((($N$107*$N$108+7)-1)/10)+1))),""))),IF($N$109="","",IF(OR(ISTEXT($N$107),ISTEXT($N$108),ISTEXT($N$109)),"",IF(OR(7&gt;$N$107,2&gt;$N$108,((2-1)*$N$107+7)&gt;$N$109),"",IF(INDEX($P$109:$W$118,MOD(((2-1)*$N$107+7)-1,10)+1,INT((((2-1)*$N$107+7)-1)/10)+1)="","",INDEX($P$109:$W$118,MOD(((2-1)*$N$107+7)-1,10)+1,INT((((2-1)*$N$107+7)-1)/10)+1))))))</f>
        <v/>
      </c>
      <c r="K110" s="539">
        <f>IF($D$107="Flat Oval",IF(OR($N$109="",ISTEXT($N$107),ISTEXT($N$108)),"",IF(2&lt;=$N$108,IF(8&gt;$N$107,"",IF(((2-1)*$N$107+8)&gt;80,"",IF(INDEX($P$109:$W$118,MOD(((2-1)*$N$107+8)-1,10)+1,INT((((2-1)*$N$107+8)-1)/10)+1)="","",INDEX($P$109:$W$118,MOD(((2-1)*$N$107+8)-1,10)+1,INT((((2-1)*$N$107+8)-1)/10)+1)))),IF(AND(2=$N$108+1,8&lt;=$O$107),IF(($N$107*$N$108+8)&gt;80,"",IF(INDEX($P$109:$W$118,MOD(($N$107*$N$108+8)-1,10)+1,INT((($N$107*$N$108+8)-1)/10)+1)="","",INDEX($P$109:$W$118,MOD(($N$107*$N$108+8)-1,10)+1,INT((($N$107*$N$108+8)-1)/10)+1))),""))),IF($N$109="","",IF(OR(ISTEXT($N$107),ISTEXT($N$108),ISTEXT($N$109)),"",IF(OR(8&gt;$N$107,2&gt;$N$108,((2-1)*$N$107+8)&gt;$N$109),"",IF(INDEX($P$109:$W$118,MOD(((2-1)*$N$107+8)-1,10)+1,INT((((2-1)*$N$107+8)-1)/10)+1)="","",INDEX($P$109:$W$118,MOD(((2-1)*$N$107+8)-1,10)+1,INT((((2-1)*$N$107+8)-1)/10)+1))))))</f>
        <v/>
      </c>
      <c r="L110" s="539">
        <f>IF($D$107="Flat Oval",IF(OR($N$109="",ISTEXT($N$107),ISTEXT($N$108)),"",IF(2&lt;=$N$108,IF(9&gt;$N$107,"",IF(((2-1)*$N$107+9)&gt;80,"",IF(INDEX($P$109:$W$118,MOD(((2-1)*$N$107+9)-1,10)+1,INT((((2-1)*$N$107+9)-1)/10)+1)="","",INDEX($P$109:$W$118,MOD(((2-1)*$N$107+9)-1,10)+1,INT((((2-1)*$N$107+9)-1)/10)+1)))),IF(AND(2=$N$108+1,9&lt;=$O$107),IF(($N$107*$N$108+9)&gt;80,"",IF(INDEX($P$109:$W$118,MOD(($N$107*$N$108+9)-1,10)+1,INT((($N$107*$N$108+9)-1)/10)+1)="","",INDEX($P$109:$W$118,MOD(($N$107*$N$108+9)-1,10)+1,INT((($N$107*$N$108+9)-1)/10)+1))),""))),IF($N$109="","",IF(OR(ISTEXT($N$107),ISTEXT($N$108),ISTEXT($N$109)),"",IF(OR(9&gt;$N$107,2&gt;$N$108,((2-1)*$N$107+9)&gt;$N$109),"",IF(INDEX($P$109:$W$118,MOD(((2-1)*$N$107+9)-1,10)+1,INT((((2-1)*$N$107+9)-1)/10)+1)="","",INDEX($P$109:$W$118,MOD(((2-1)*$N$107+9)-1,10)+1,INT((((2-1)*$N$107+9)-1)/10)+1))))))</f>
        <v/>
      </c>
      <c r="M110" s="539">
        <f>IF($D$107="Flat Oval",IF(OR($N$109="",ISTEXT($N$107),ISTEXT($N$108)),"",IF(2&lt;=$N$108,IF(10&gt;$N$107,"",IF(((2-1)*$N$107+10)&gt;80,"",IF(INDEX($P$109:$W$118,MOD(((2-1)*$N$107+10)-1,10)+1,INT((((2-1)*$N$107+10)-1)/10)+1)="","",INDEX($P$109:$W$118,MOD(((2-1)*$N$107+10)-1,10)+1,INT((((2-1)*$N$107+10)-1)/10)+1)))),IF(AND(2=$N$108+1,10&lt;=$O$107),IF(($N$107*$N$108+10)&gt;80,"",IF(INDEX($P$109:$W$118,MOD(($N$107*$N$108+10)-1,10)+1,INT((($N$107*$N$108+10)-1)/10)+1)="","",INDEX($P$109:$W$118,MOD(($N$107*$N$108+10)-1,10)+1,INT((($N$107*$N$108+10)-1)/10)+1))),""))),IF($N$109="","",IF(OR(ISTEXT($N$107),ISTEXT($N$108),ISTEXT($N$109)),"",IF(OR(10&gt;$N$107,2&gt;$N$108,((2-1)*$N$107+10)&gt;$N$109),"",IF(INDEX($P$109:$W$118,MOD(((2-1)*$N$107+10)-1,10)+1,INT((((2-1)*$N$107+10)-1)/10)+1)="","",INDEX($P$109:$W$118,MOD(((2-1)*$N$107+10)-1,10)+1,INT((((2-1)*$N$107+10)-1)/10)+1))))))</f>
        <v/>
      </c>
      <c r="O110">
        <f>IF(AND($D$107="Flat Oval",NOT(OR($G$107="",$I$107="")),NOT(OR(ISTEXT($G$107),ISTEXT($I$107)))),(($G$107-2*N($K$107))-($I$107-2*N($K$107)))*($I$107-2*N($K$107))/144,"")</f>
        <v/>
      </c>
      <c r="P110" s="540" t="n"/>
      <c r="Q110" s="540" t="n"/>
      <c r="R110" s="540" t="n"/>
      <c r="S110" s="540" t="n"/>
      <c r="T110" s="540" t="n"/>
      <c r="U110" s="540" t="n"/>
      <c r="V110" s="540" t="n"/>
      <c r="W110" s="540" t="n"/>
    </row>
    <row r="111" ht="13.35" customHeight="1" s="162">
      <c r="B111" s="537">
        <f>IF($D$107="Flat Oval",IF(OR($N$108="",ISTEXT($N$108)),"",IF(3&lt;=$N$108,ROUND((3-0.5)*$I$107/$N$108,1),IF(3=$N$108+1,"Ends",""))),IF(OR($D$107="",$G$107=""),"",IF($D$107="Round",IF(3=1,"Axis 1 (0°)",IF(3=2,"Axis 2 (90°)","")),IF(ISTEXT($N$108),"",IF(3&gt;$N$108,"",IF(ISTEXT($I$107),"",ROUND((3-0.5)*$I$107/$N$108,1)))))))</f>
        <v/>
      </c>
      <c r="C111" s="538" t="n"/>
      <c r="D111" s="539">
        <f>IF($D$107="Flat Oval",IF(OR($N$109="",ISTEXT($N$107),ISTEXT($N$108)),"",IF(3&lt;=$N$108,IF(1&gt;$N$107,"",IF(((3-1)*$N$107+1)&gt;80,"",IF(INDEX($P$109:$W$118,MOD(((3-1)*$N$107+1)-1,10)+1,INT((((3-1)*$N$107+1)-1)/10)+1)="","",INDEX($P$109:$W$118,MOD(((3-1)*$N$107+1)-1,10)+1,INT((((3-1)*$N$107+1)-1)/10)+1)))),IF(AND(3=$N$108+1,1&lt;=$O$107),IF(($N$107*$N$108+1)&gt;80,"",IF(INDEX($P$109:$W$118,MOD(($N$107*$N$108+1)-1,10)+1,INT((($N$107*$N$108+1)-1)/10)+1)="","",INDEX($P$109:$W$118,MOD(($N$107*$N$108+1)-1,10)+1,INT((($N$107*$N$108+1)-1)/10)+1))),""))),IF($N$109="","",IF(OR(ISTEXT($N$107),ISTEXT($N$108),ISTEXT($N$109)),"",IF(OR(1&gt;$N$107,3&gt;$N$108,((3-1)*$N$107+1)&gt;$N$109),"",IF(INDEX($P$109:$W$118,MOD(((3-1)*$N$107+1)-1,10)+1,INT((((3-1)*$N$107+1)-1)/10)+1)="","",INDEX($P$109:$W$118,MOD(((3-1)*$N$107+1)-1,10)+1,INT((((3-1)*$N$107+1)-1)/10)+1))))))</f>
        <v/>
      </c>
      <c r="E111" s="539">
        <f>IF($D$107="Flat Oval",IF(OR($N$109="",ISTEXT($N$107),ISTEXT($N$108)),"",IF(3&lt;=$N$108,IF(2&gt;$N$107,"",IF(((3-1)*$N$107+2)&gt;80,"",IF(INDEX($P$109:$W$118,MOD(((3-1)*$N$107+2)-1,10)+1,INT((((3-1)*$N$107+2)-1)/10)+1)="","",INDEX($P$109:$W$118,MOD(((3-1)*$N$107+2)-1,10)+1,INT((((3-1)*$N$107+2)-1)/10)+1)))),IF(AND(3=$N$108+1,2&lt;=$O$107),IF(($N$107*$N$108+2)&gt;80,"",IF(INDEX($P$109:$W$118,MOD(($N$107*$N$108+2)-1,10)+1,INT((($N$107*$N$108+2)-1)/10)+1)="","",INDEX($P$109:$W$118,MOD(($N$107*$N$108+2)-1,10)+1,INT((($N$107*$N$108+2)-1)/10)+1))),""))),IF($N$109="","",IF(OR(ISTEXT($N$107),ISTEXT($N$108),ISTEXT($N$109)),"",IF(OR(2&gt;$N$107,3&gt;$N$108,((3-1)*$N$107+2)&gt;$N$109),"",IF(INDEX($P$109:$W$118,MOD(((3-1)*$N$107+2)-1,10)+1,INT((((3-1)*$N$107+2)-1)/10)+1)="","",INDEX($P$109:$W$118,MOD(((3-1)*$N$107+2)-1,10)+1,INT((((3-1)*$N$107+2)-1)/10)+1))))))</f>
        <v/>
      </c>
      <c r="F111" s="539">
        <f>IF($D$107="Flat Oval",IF(OR($N$109="",ISTEXT($N$107),ISTEXT($N$108)),"",IF(3&lt;=$N$108,IF(3&gt;$N$107,"",IF(((3-1)*$N$107+3)&gt;80,"",IF(INDEX($P$109:$W$118,MOD(((3-1)*$N$107+3)-1,10)+1,INT((((3-1)*$N$107+3)-1)/10)+1)="","",INDEX($P$109:$W$118,MOD(((3-1)*$N$107+3)-1,10)+1,INT((((3-1)*$N$107+3)-1)/10)+1)))),IF(AND(3=$N$108+1,3&lt;=$O$107),IF(($N$107*$N$108+3)&gt;80,"",IF(INDEX($P$109:$W$118,MOD(($N$107*$N$108+3)-1,10)+1,INT((($N$107*$N$108+3)-1)/10)+1)="","",INDEX($P$109:$W$118,MOD(($N$107*$N$108+3)-1,10)+1,INT((($N$107*$N$108+3)-1)/10)+1))),""))),IF($N$109="","",IF(OR(ISTEXT($N$107),ISTEXT($N$108),ISTEXT($N$109)),"",IF(OR(3&gt;$N$107,3&gt;$N$108,((3-1)*$N$107+3)&gt;$N$109),"",IF(INDEX($P$109:$W$118,MOD(((3-1)*$N$107+3)-1,10)+1,INT((((3-1)*$N$107+3)-1)/10)+1)="","",INDEX($P$109:$W$118,MOD(((3-1)*$N$107+3)-1,10)+1,INT((((3-1)*$N$107+3)-1)/10)+1))))))</f>
        <v/>
      </c>
      <c r="G111" s="539">
        <f>IF($D$107="Flat Oval",IF(OR($N$109="",ISTEXT($N$107),ISTEXT($N$108)),"",IF(3&lt;=$N$108,IF(4&gt;$N$107,"",IF(((3-1)*$N$107+4)&gt;80,"",IF(INDEX($P$109:$W$118,MOD(((3-1)*$N$107+4)-1,10)+1,INT((((3-1)*$N$107+4)-1)/10)+1)="","",INDEX($P$109:$W$118,MOD(((3-1)*$N$107+4)-1,10)+1,INT((((3-1)*$N$107+4)-1)/10)+1)))),IF(AND(3=$N$108+1,4&lt;=$O$107),IF(($N$107*$N$108+4)&gt;80,"",IF(INDEX($P$109:$W$118,MOD(($N$107*$N$108+4)-1,10)+1,INT((($N$107*$N$108+4)-1)/10)+1)="","",INDEX($P$109:$W$118,MOD(($N$107*$N$108+4)-1,10)+1,INT((($N$107*$N$108+4)-1)/10)+1))),""))),IF($N$109="","",IF(OR(ISTEXT($N$107),ISTEXT($N$108),ISTEXT($N$109)),"",IF(OR(4&gt;$N$107,3&gt;$N$108,((3-1)*$N$107+4)&gt;$N$109),"",IF(INDEX($P$109:$W$118,MOD(((3-1)*$N$107+4)-1,10)+1,INT((((3-1)*$N$107+4)-1)/10)+1)="","",INDEX($P$109:$W$118,MOD(((3-1)*$N$107+4)-1,10)+1,INT((((3-1)*$N$107+4)-1)/10)+1))))))</f>
        <v/>
      </c>
      <c r="H111" s="539">
        <f>IF($D$107="Flat Oval",IF(OR($N$109="",ISTEXT($N$107),ISTEXT($N$108)),"",IF(3&lt;=$N$108,IF(5&gt;$N$107,"",IF(((3-1)*$N$107+5)&gt;80,"",IF(INDEX($P$109:$W$118,MOD(((3-1)*$N$107+5)-1,10)+1,INT((((3-1)*$N$107+5)-1)/10)+1)="","",INDEX($P$109:$W$118,MOD(((3-1)*$N$107+5)-1,10)+1,INT((((3-1)*$N$107+5)-1)/10)+1)))),IF(AND(3=$N$108+1,5&lt;=$O$107),IF(($N$107*$N$108+5)&gt;80,"",IF(INDEX($P$109:$W$118,MOD(($N$107*$N$108+5)-1,10)+1,INT((($N$107*$N$108+5)-1)/10)+1)="","",INDEX($P$109:$W$118,MOD(($N$107*$N$108+5)-1,10)+1,INT((($N$107*$N$108+5)-1)/10)+1))),""))),IF($N$109="","",IF(OR(ISTEXT($N$107),ISTEXT($N$108),ISTEXT($N$109)),"",IF(OR(5&gt;$N$107,3&gt;$N$108,((3-1)*$N$107+5)&gt;$N$109),"",IF(INDEX($P$109:$W$118,MOD(((3-1)*$N$107+5)-1,10)+1,INT((((3-1)*$N$107+5)-1)/10)+1)="","",INDEX($P$109:$W$118,MOD(((3-1)*$N$107+5)-1,10)+1,INT((((3-1)*$N$107+5)-1)/10)+1))))))</f>
        <v/>
      </c>
      <c r="I111" s="539">
        <f>IF($D$107="Flat Oval",IF(OR($N$109="",ISTEXT($N$107),ISTEXT($N$108)),"",IF(3&lt;=$N$108,IF(6&gt;$N$107,"",IF(((3-1)*$N$107+6)&gt;80,"",IF(INDEX($P$109:$W$118,MOD(((3-1)*$N$107+6)-1,10)+1,INT((((3-1)*$N$107+6)-1)/10)+1)="","",INDEX($P$109:$W$118,MOD(((3-1)*$N$107+6)-1,10)+1,INT((((3-1)*$N$107+6)-1)/10)+1)))),IF(AND(3=$N$108+1,6&lt;=$O$107),IF(($N$107*$N$108+6)&gt;80,"",IF(INDEX($P$109:$W$118,MOD(($N$107*$N$108+6)-1,10)+1,INT((($N$107*$N$108+6)-1)/10)+1)="","",INDEX($P$109:$W$118,MOD(($N$107*$N$108+6)-1,10)+1,INT((($N$107*$N$108+6)-1)/10)+1))),""))),IF($N$109="","",IF(OR(ISTEXT($N$107),ISTEXT($N$108),ISTEXT($N$109)),"",IF(OR(6&gt;$N$107,3&gt;$N$108,((3-1)*$N$107+6)&gt;$N$109),"",IF(INDEX($P$109:$W$118,MOD(((3-1)*$N$107+6)-1,10)+1,INT((((3-1)*$N$107+6)-1)/10)+1)="","",INDEX($P$109:$W$118,MOD(((3-1)*$N$107+6)-1,10)+1,INT((((3-1)*$N$107+6)-1)/10)+1))))))</f>
        <v/>
      </c>
      <c r="J111" s="539">
        <f>IF($D$107="Flat Oval",IF(OR($N$109="",ISTEXT($N$107),ISTEXT($N$108)),"",IF(3&lt;=$N$108,IF(7&gt;$N$107,"",IF(((3-1)*$N$107+7)&gt;80,"",IF(INDEX($P$109:$W$118,MOD(((3-1)*$N$107+7)-1,10)+1,INT((((3-1)*$N$107+7)-1)/10)+1)="","",INDEX($P$109:$W$118,MOD(((3-1)*$N$107+7)-1,10)+1,INT((((3-1)*$N$107+7)-1)/10)+1)))),IF(AND(3=$N$108+1,7&lt;=$O$107),IF(($N$107*$N$108+7)&gt;80,"",IF(INDEX($P$109:$W$118,MOD(($N$107*$N$108+7)-1,10)+1,INT((($N$107*$N$108+7)-1)/10)+1)="","",INDEX($P$109:$W$118,MOD(($N$107*$N$108+7)-1,10)+1,INT((($N$107*$N$108+7)-1)/10)+1))),""))),IF($N$109="","",IF(OR(ISTEXT($N$107),ISTEXT($N$108),ISTEXT($N$109)),"",IF(OR(7&gt;$N$107,3&gt;$N$108,((3-1)*$N$107+7)&gt;$N$109),"",IF(INDEX($P$109:$W$118,MOD(((3-1)*$N$107+7)-1,10)+1,INT((((3-1)*$N$107+7)-1)/10)+1)="","",INDEX($P$109:$W$118,MOD(((3-1)*$N$107+7)-1,10)+1,INT((((3-1)*$N$107+7)-1)/10)+1))))))</f>
        <v/>
      </c>
      <c r="K111" s="539">
        <f>IF($D$107="Flat Oval",IF(OR($N$109="",ISTEXT($N$107),ISTEXT($N$108)),"",IF(3&lt;=$N$108,IF(8&gt;$N$107,"",IF(((3-1)*$N$107+8)&gt;80,"",IF(INDEX($P$109:$W$118,MOD(((3-1)*$N$107+8)-1,10)+1,INT((((3-1)*$N$107+8)-1)/10)+1)="","",INDEX($P$109:$W$118,MOD(((3-1)*$N$107+8)-1,10)+1,INT((((3-1)*$N$107+8)-1)/10)+1)))),IF(AND(3=$N$108+1,8&lt;=$O$107),IF(($N$107*$N$108+8)&gt;80,"",IF(INDEX($P$109:$W$118,MOD(($N$107*$N$108+8)-1,10)+1,INT((($N$107*$N$108+8)-1)/10)+1)="","",INDEX($P$109:$W$118,MOD(($N$107*$N$108+8)-1,10)+1,INT((($N$107*$N$108+8)-1)/10)+1))),""))),IF($N$109="","",IF(OR(ISTEXT($N$107),ISTEXT($N$108),ISTEXT($N$109)),"",IF(OR(8&gt;$N$107,3&gt;$N$108,((3-1)*$N$107+8)&gt;$N$109),"",IF(INDEX($P$109:$W$118,MOD(((3-1)*$N$107+8)-1,10)+1,INT((((3-1)*$N$107+8)-1)/10)+1)="","",INDEX($P$109:$W$118,MOD(((3-1)*$N$107+8)-1,10)+1,INT((((3-1)*$N$107+8)-1)/10)+1))))))</f>
        <v/>
      </c>
      <c r="L111" s="539">
        <f>IF($D$107="Flat Oval",IF(OR($N$109="",ISTEXT($N$107),ISTEXT($N$108)),"",IF(3&lt;=$N$108,IF(9&gt;$N$107,"",IF(((3-1)*$N$107+9)&gt;80,"",IF(INDEX($P$109:$W$118,MOD(((3-1)*$N$107+9)-1,10)+1,INT((((3-1)*$N$107+9)-1)/10)+1)="","",INDEX($P$109:$W$118,MOD(((3-1)*$N$107+9)-1,10)+1,INT((((3-1)*$N$107+9)-1)/10)+1)))),IF(AND(3=$N$108+1,9&lt;=$O$107),IF(($N$107*$N$108+9)&gt;80,"",IF(INDEX($P$109:$W$118,MOD(($N$107*$N$108+9)-1,10)+1,INT((($N$107*$N$108+9)-1)/10)+1)="","",INDEX($P$109:$W$118,MOD(($N$107*$N$108+9)-1,10)+1,INT((($N$107*$N$108+9)-1)/10)+1))),""))),IF($N$109="","",IF(OR(ISTEXT($N$107),ISTEXT($N$108),ISTEXT($N$109)),"",IF(OR(9&gt;$N$107,3&gt;$N$108,((3-1)*$N$107+9)&gt;$N$109),"",IF(INDEX($P$109:$W$118,MOD(((3-1)*$N$107+9)-1,10)+1,INT((((3-1)*$N$107+9)-1)/10)+1)="","",INDEX($P$109:$W$118,MOD(((3-1)*$N$107+9)-1,10)+1,INT((((3-1)*$N$107+9)-1)/10)+1))))))</f>
        <v/>
      </c>
      <c r="M111" s="539">
        <f>IF($D$107="Flat Oval",IF(OR($N$109="",ISTEXT($N$107),ISTEXT($N$108)),"",IF(3&lt;=$N$108,IF(10&gt;$N$107,"",IF(((3-1)*$N$107+10)&gt;80,"",IF(INDEX($P$109:$W$118,MOD(((3-1)*$N$107+10)-1,10)+1,INT((((3-1)*$N$107+10)-1)/10)+1)="","",INDEX($P$109:$W$118,MOD(((3-1)*$N$107+10)-1,10)+1,INT((((3-1)*$N$107+10)-1)/10)+1)))),IF(AND(3=$N$108+1,10&lt;=$O$107),IF(($N$107*$N$108+10)&gt;80,"",IF(INDEX($P$109:$W$118,MOD(($N$107*$N$108+10)-1,10)+1,INT((($N$107*$N$108+10)-1)/10)+1)="","",INDEX($P$109:$W$118,MOD(($N$107*$N$108+10)-1,10)+1,INT((($N$107*$N$108+10)-1)/10)+1))),""))),IF($N$109="","",IF(OR(ISTEXT($N$107),ISTEXT($N$108),ISTEXT($N$109)),"",IF(OR(10&gt;$N$107,3&gt;$N$108,((3-1)*$N$107+10)&gt;$N$109),"",IF(INDEX($P$109:$W$118,MOD(((3-1)*$N$107+10)-1,10)+1,INT((((3-1)*$N$107+10)-1)/10)+1)="","",INDEX($P$109:$W$118,MOD(((3-1)*$N$107+10)-1,10)+1,INT((((3-1)*$N$107+10)-1)/10)+1))))))</f>
        <v/>
      </c>
      <c r="O111">
        <f>IF(AND($D$107="Flat Oval",NOT(OR($G$107="",$I$107="")),NOT(OR(ISTEXT($G$107),ISTEXT($I$107)))),PI()*(($I$107-2*N($K$107))/2)^2/144,"")</f>
        <v/>
      </c>
      <c r="P111" s="540" t="n"/>
      <c r="Q111" s="540" t="n"/>
      <c r="R111" s="540" t="n"/>
      <c r="S111" s="540" t="n"/>
      <c r="T111" s="540" t="n"/>
      <c r="U111" s="540" t="n"/>
      <c r="V111" s="540" t="n"/>
      <c r="W111" s="540" t="n"/>
    </row>
    <row r="112" ht="13.35" customHeight="1" s="162">
      <c r="B112" s="537">
        <f>IF($D$107="Flat Oval",IF(OR($N$108="",ISTEXT($N$108)),"",IF(4&lt;=$N$108,ROUND((4-0.5)*$I$107/$N$108,1),IF(4=$N$108+1,"Ends",""))),IF(OR($D$107="",$G$107=""),"",IF($D$107="Round",IF(4=1,"Axis 1 (0°)",IF(4=2,"Axis 2 (90°)","")),IF(ISTEXT($N$108),"",IF(4&gt;$N$108,"",IF(ISTEXT($I$107),"",ROUND((4-0.5)*$I$107/$N$108,1)))))))</f>
        <v/>
      </c>
      <c r="C112" s="538" t="n"/>
      <c r="D112" s="539">
        <f>IF($D$107="Flat Oval",IF(OR($N$109="",ISTEXT($N$107),ISTEXT($N$108)),"",IF(4&lt;=$N$108,IF(1&gt;$N$107,"",IF(((4-1)*$N$107+1)&gt;80,"",IF(INDEX($P$109:$W$118,MOD(((4-1)*$N$107+1)-1,10)+1,INT((((4-1)*$N$107+1)-1)/10)+1)="","",INDEX($P$109:$W$118,MOD(((4-1)*$N$107+1)-1,10)+1,INT((((4-1)*$N$107+1)-1)/10)+1)))),IF(AND(4=$N$108+1,1&lt;=$O$107),IF(($N$107*$N$108+1)&gt;80,"",IF(INDEX($P$109:$W$118,MOD(($N$107*$N$108+1)-1,10)+1,INT((($N$107*$N$108+1)-1)/10)+1)="","",INDEX($P$109:$W$118,MOD(($N$107*$N$108+1)-1,10)+1,INT((($N$107*$N$108+1)-1)/10)+1))),""))),IF($N$109="","",IF(OR(ISTEXT($N$107),ISTEXT($N$108),ISTEXT($N$109)),"",IF(OR(1&gt;$N$107,4&gt;$N$108,((4-1)*$N$107+1)&gt;$N$109),"",IF(INDEX($P$109:$W$118,MOD(((4-1)*$N$107+1)-1,10)+1,INT((((4-1)*$N$107+1)-1)/10)+1)="","",INDEX($P$109:$W$118,MOD(((4-1)*$N$107+1)-1,10)+1,INT((((4-1)*$N$107+1)-1)/10)+1))))))</f>
        <v/>
      </c>
      <c r="E112" s="539">
        <f>IF($D$107="Flat Oval",IF(OR($N$109="",ISTEXT($N$107),ISTEXT($N$108)),"",IF(4&lt;=$N$108,IF(2&gt;$N$107,"",IF(((4-1)*$N$107+2)&gt;80,"",IF(INDEX($P$109:$W$118,MOD(((4-1)*$N$107+2)-1,10)+1,INT((((4-1)*$N$107+2)-1)/10)+1)="","",INDEX($P$109:$W$118,MOD(((4-1)*$N$107+2)-1,10)+1,INT((((4-1)*$N$107+2)-1)/10)+1)))),IF(AND(4=$N$108+1,2&lt;=$O$107),IF(($N$107*$N$108+2)&gt;80,"",IF(INDEX($P$109:$W$118,MOD(($N$107*$N$108+2)-1,10)+1,INT((($N$107*$N$108+2)-1)/10)+1)="","",INDEX($P$109:$W$118,MOD(($N$107*$N$108+2)-1,10)+1,INT((($N$107*$N$108+2)-1)/10)+1))),""))),IF($N$109="","",IF(OR(ISTEXT($N$107),ISTEXT($N$108),ISTEXT($N$109)),"",IF(OR(2&gt;$N$107,4&gt;$N$108,((4-1)*$N$107+2)&gt;$N$109),"",IF(INDEX($P$109:$W$118,MOD(((4-1)*$N$107+2)-1,10)+1,INT((((4-1)*$N$107+2)-1)/10)+1)="","",INDEX($P$109:$W$118,MOD(((4-1)*$N$107+2)-1,10)+1,INT((((4-1)*$N$107+2)-1)/10)+1))))))</f>
        <v/>
      </c>
      <c r="F112" s="539">
        <f>IF($D$107="Flat Oval",IF(OR($N$109="",ISTEXT($N$107),ISTEXT($N$108)),"",IF(4&lt;=$N$108,IF(3&gt;$N$107,"",IF(((4-1)*$N$107+3)&gt;80,"",IF(INDEX($P$109:$W$118,MOD(((4-1)*$N$107+3)-1,10)+1,INT((((4-1)*$N$107+3)-1)/10)+1)="","",INDEX($P$109:$W$118,MOD(((4-1)*$N$107+3)-1,10)+1,INT((((4-1)*$N$107+3)-1)/10)+1)))),IF(AND(4=$N$108+1,3&lt;=$O$107),IF(($N$107*$N$108+3)&gt;80,"",IF(INDEX($P$109:$W$118,MOD(($N$107*$N$108+3)-1,10)+1,INT((($N$107*$N$108+3)-1)/10)+1)="","",INDEX($P$109:$W$118,MOD(($N$107*$N$108+3)-1,10)+1,INT((($N$107*$N$108+3)-1)/10)+1))),""))),IF($N$109="","",IF(OR(ISTEXT($N$107),ISTEXT($N$108),ISTEXT($N$109)),"",IF(OR(3&gt;$N$107,4&gt;$N$108,((4-1)*$N$107+3)&gt;$N$109),"",IF(INDEX($P$109:$W$118,MOD(((4-1)*$N$107+3)-1,10)+1,INT((((4-1)*$N$107+3)-1)/10)+1)="","",INDEX($P$109:$W$118,MOD(((4-1)*$N$107+3)-1,10)+1,INT((((4-1)*$N$107+3)-1)/10)+1))))))</f>
        <v/>
      </c>
      <c r="G112" s="539">
        <f>IF($D$107="Flat Oval",IF(OR($N$109="",ISTEXT($N$107),ISTEXT($N$108)),"",IF(4&lt;=$N$108,IF(4&gt;$N$107,"",IF(((4-1)*$N$107+4)&gt;80,"",IF(INDEX($P$109:$W$118,MOD(((4-1)*$N$107+4)-1,10)+1,INT((((4-1)*$N$107+4)-1)/10)+1)="","",INDEX($P$109:$W$118,MOD(((4-1)*$N$107+4)-1,10)+1,INT((((4-1)*$N$107+4)-1)/10)+1)))),IF(AND(4=$N$108+1,4&lt;=$O$107),IF(($N$107*$N$108+4)&gt;80,"",IF(INDEX($P$109:$W$118,MOD(($N$107*$N$108+4)-1,10)+1,INT((($N$107*$N$108+4)-1)/10)+1)="","",INDEX($P$109:$W$118,MOD(($N$107*$N$108+4)-1,10)+1,INT((($N$107*$N$108+4)-1)/10)+1))),""))),IF($N$109="","",IF(OR(ISTEXT($N$107),ISTEXT($N$108),ISTEXT($N$109)),"",IF(OR(4&gt;$N$107,4&gt;$N$108,((4-1)*$N$107+4)&gt;$N$109),"",IF(INDEX($P$109:$W$118,MOD(((4-1)*$N$107+4)-1,10)+1,INT((((4-1)*$N$107+4)-1)/10)+1)="","",INDEX($P$109:$W$118,MOD(((4-1)*$N$107+4)-1,10)+1,INT((((4-1)*$N$107+4)-1)/10)+1))))))</f>
        <v/>
      </c>
      <c r="H112" s="539">
        <f>IF($D$107="Flat Oval",IF(OR($N$109="",ISTEXT($N$107),ISTEXT($N$108)),"",IF(4&lt;=$N$108,IF(5&gt;$N$107,"",IF(((4-1)*$N$107+5)&gt;80,"",IF(INDEX($P$109:$W$118,MOD(((4-1)*$N$107+5)-1,10)+1,INT((((4-1)*$N$107+5)-1)/10)+1)="","",INDEX($P$109:$W$118,MOD(((4-1)*$N$107+5)-1,10)+1,INT((((4-1)*$N$107+5)-1)/10)+1)))),IF(AND(4=$N$108+1,5&lt;=$O$107),IF(($N$107*$N$108+5)&gt;80,"",IF(INDEX($P$109:$W$118,MOD(($N$107*$N$108+5)-1,10)+1,INT((($N$107*$N$108+5)-1)/10)+1)="","",INDEX($P$109:$W$118,MOD(($N$107*$N$108+5)-1,10)+1,INT((($N$107*$N$108+5)-1)/10)+1))),""))),IF($N$109="","",IF(OR(ISTEXT($N$107),ISTEXT($N$108),ISTEXT($N$109)),"",IF(OR(5&gt;$N$107,4&gt;$N$108,((4-1)*$N$107+5)&gt;$N$109),"",IF(INDEX($P$109:$W$118,MOD(((4-1)*$N$107+5)-1,10)+1,INT((((4-1)*$N$107+5)-1)/10)+1)="","",INDEX($P$109:$W$118,MOD(((4-1)*$N$107+5)-1,10)+1,INT((((4-1)*$N$107+5)-1)/10)+1))))))</f>
        <v/>
      </c>
      <c r="I112" s="539">
        <f>IF($D$107="Flat Oval",IF(OR($N$109="",ISTEXT($N$107),ISTEXT($N$108)),"",IF(4&lt;=$N$108,IF(6&gt;$N$107,"",IF(((4-1)*$N$107+6)&gt;80,"",IF(INDEX($P$109:$W$118,MOD(((4-1)*$N$107+6)-1,10)+1,INT((((4-1)*$N$107+6)-1)/10)+1)="","",INDEX($P$109:$W$118,MOD(((4-1)*$N$107+6)-1,10)+1,INT((((4-1)*$N$107+6)-1)/10)+1)))),IF(AND(4=$N$108+1,6&lt;=$O$107),IF(($N$107*$N$108+6)&gt;80,"",IF(INDEX($P$109:$W$118,MOD(($N$107*$N$108+6)-1,10)+1,INT((($N$107*$N$108+6)-1)/10)+1)="","",INDEX($P$109:$W$118,MOD(($N$107*$N$108+6)-1,10)+1,INT((($N$107*$N$108+6)-1)/10)+1))),""))),IF($N$109="","",IF(OR(ISTEXT($N$107),ISTEXT($N$108),ISTEXT($N$109)),"",IF(OR(6&gt;$N$107,4&gt;$N$108,((4-1)*$N$107+6)&gt;$N$109),"",IF(INDEX($P$109:$W$118,MOD(((4-1)*$N$107+6)-1,10)+1,INT((((4-1)*$N$107+6)-1)/10)+1)="","",INDEX($P$109:$W$118,MOD(((4-1)*$N$107+6)-1,10)+1,INT((((4-1)*$N$107+6)-1)/10)+1))))))</f>
        <v/>
      </c>
      <c r="J112" s="539">
        <f>IF($D$107="Flat Oval",IF(OR($N$109="",ISTEXT($N$107),ISTEXT($N$108)),"",IF(4&lt;=$N$108,IF(7&gt;$N$107,"",IF(((4-1)*$N$107+7)&gt;80,"",IF(INDEX($P$109:$W$118,MOD(((4-1)*$N$107+7)-1,10)+1,INT((((4-1)*$N$107+7)-1)/10)+1)="","",INDEX($P$109:$W$118,MOD(((4-1)*$N$107+7)-1,10)+1,INT((((4-1)*$N$107+7)-1)/10)+1)))),IF(AND(4=$N$108+1,7&lt;=$O$107),IF(($N$107*$N$108+7)&gt;80,"",IF(INDEX($P$109:$W$118,MOD(($N$107*$N$108+7)-1,10)+1,INT((($N$107*$N$108+7)-1)/10)+1)="","",INDEX($P$109:$W$118,MOD(($N$107*$N$108+7)-1,10)+1,INT((($N$107*$N$108+7)-1)/10)+1))),""))),IF($N$109="","",IF(OR(ISTEXT($N$107),ISTEXT($N$108),ISTEXT($N$109)),"",IF(OR(7&gt;$N$107,4&gt;$N$108,((4-1)*$N$107+7)&gt;$N$109),"",IF(INDEX($P$109:$W$118,MOD(((4-1)*$N$107+7)-1,10)+1,INT((((4-1)*$N$107+7)-1)/10)+1)="","",INDEX($P$109:$W$118,MOD(((4-1)*$N$107+7)-1,10)+1,INT((((4-1)*$N$107+7)-1)/10)+1))))))</f>
        <v/>
      </c>
      <c r="K112" s="539">
        <f>IF($D$107="Flat Oval",IF(OR($N$109="",ISTEXT($N$107),ISTEXT($N$108)),"",IF(4&lt;=$N$108,IF(8&gt;$N$107,"",IF(((4-1)*$N$107+8)&gt;80,"",IF(INDEX($P$109:$W$118,MOD(((4-1)*$N$107+8)-1,10)+1,INT((((4-1)*$N$107+8)-1)/10)+1)="","",INDEX($P$109:$W$118,MOD(((4-1)*$N$107+8)-1,10)+1,INT((((4-1)*$N$107+8)-1)/10)+1)))),IF(AND(4=$N$108+1,8&lt;=$O$107),IF(($N$107*$N$108+8)&gt;80,"",IF(INDEX($P$109:$W$118,MOD(($N$107*$N$108+8)-1,10)+1,INT((($N$107*$N$108+8)-1)/10)+1)="","",INDEX($P$109:$W$118,MOD(($N$107*$N$108+8)-1,10)+1,INT((($N$107*$N$108+8)-1)/10)+1))),""))),IF($N$109="","",IF(OR(ISTEXT($N$107),ISTEXT($N$108),ISTEXT($N$109)),"",IF(OR(8&gt;$N$107,4&gt;$N$108,((4-1)*$N$107+8)&gt;$N$109),"",IF(INDEX($P$109:$W$118,MOD(((4-1)*$N$107+8)-1,10)+1,INT((((4-1)*$N$107+8)-1)/10)+1)="","",INDEX($P$109:$W$118,MOD(((4-1)*$N$107+8)-1,10)+1,INT((((4-1)*$N$107+8)-1)/10)+1))))))</f>
        <v/>
      </c>
      <c r="L112" s="539">
        <f>IF($D$107="Flat Oval",IF(OR($N$109="",ISTEXT($N$107),ISTEXT($N$108)),"",IF(4&lt;=$N$108,IF(9&gt;$N$107,"",IF(((4-1)*$N$107+9)&gt;80,"",IF(INDEX($P$109:$W$118,MOD(((4-1)*$N$107+9)-1,10)+1,INT((((4-1)*$N$107+9)-1)/10)+1)="","",INDEX($P$109:$W$118,MOD(((4-1)*$N$107+9)-1,10)+1,INT((((4-1)*$N$107+9)-1)/10)+1)))),IF(AND(4=$N$108+1,9&lt;=$O$107),IF(($N$107*$N$108+9)&gt;80,"",IF(INDEX($P$109:$W$118,MOD(($N$107*$N$108+9)-1,10)+1,INT((($N$107*$N$108+9)-1)/10)+1)="","",INDEX($P$109:$W$118,MOD(($N$107*$N$108+9)-1,10)+1,INT((($N$107*$N$108+9)-1)/10)+1))),""))),IF($N$109="","",IF(OR(ISTEXT($N$107),ISTEXT($N$108),ISTEXT($N$109)),"",IF(OR(9&gt;$N$107,4&gt;$N$108,((4-1)*$N$107+9)&gt;$N$109),"",IF(INDEX($P$109:$W$118,MOD(((4-1)*$N$107+9)-1,10)+1,INT((((4-1)*$N$107+9)-1)/10)+1)="","",INDEX($P$109:$W$118,MOD(((4-1)*$N$107+9)-1,10)+1,INT((((4-1)*$N$107+9)-1)/10)+1))))))</f>
        <v/>
      </c>
      <c r="M112" s="539">
        <f>IF($D$107="Flat Oval",IF(OR($N$109="",ISTEXT($N$107),ISTEXT($N$108)),"",IF(4&lt;=$N$108,IF(10&gt;$N$107,"",IF(((4-1)*$N$107+10)&gt;80,"",IF(INDEX($P$109:$W$118,MOD(((4-1)*$N$107+10)-1,10)+1,INT((((4-1)*$N$107+10)-1)/10)+1)="","",INDEX($P$109:$W$118,MOD(((4-1)*$N$107+10)-1,10)+1,INT((((4-1)*$N$107+10)-1)/10)+1)))),IF(AND(4=$N$108+1,10&lt;=$O$107),IF(($N$107*$N$108+10)&gt;80,"",IF(INDEX($P$109:$W$118,MOD(($N$107*$N$108+10)-1,10)+1,INT((($N$107*$N$108+10)-1)/10)+1)="","",INDEX($P$109:$W$118,MOD(($N$107*$N$108+10)-1,10)+1,INT((($N$107*$N$108+10)-1)/10)+1))),""))),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IF($D$107="Flat Oval",IF(OR($N$108="",ISTEXT($N$108)),"",IF(5&lt;=$N$108,ROUND((5-0.5)*$I$107/$N$108,1),IF(5=$N$108+1,"Ends",""))),IF(OR($D$107="",$G$107=""),"",IF($D$107="Round",IF(5=1,"Axis 1 (0°)",IF(5=2,"Axis 2 (90°)","")),IF(ISTEXT($N$108),"",IF(5&gt;$N$108,"",IF(ISTEXT($I$107),"",ROUND((5-0.5)*$I$107/$N$108,1)))))))</f>
        <v/>
      </c>
      <c r="C113" s="538" t="n"/>
      <c r="D113" s="539">
        <f>IF($D$107="Flat Oval",IF(OR($N$109="",ISTEXT($N$107),ISTEXT($N$108)),"",IF(5&lt;=$N$108,IF(1&gt;$N$107,"",IF(((5-1)*$N$107+1)&gt;80,"",IF(INDEX($P$109:$W$118,MOD(((5-1)*$N$107+1)-1,10)+1,INT((((5-1)*$N$107+1)-1)/10)+1)="","",INDEX($P$109:$W$118,MOD(((5-1)*$N$107+1)-1,10)+1,INT((((5-1)*$N$107+1)-1)/10)+1)))),IF(AND(5=$N$108+1,1&lt;=$O$107),IF(($N$107*$N$108+1)&gt;80,"",IF(INDEX($P$109:$W$118,MOD(($N$107*$N$108+1)-1,10)+1,INT((($N$107*$N$108+1)-1)/10)+1)="","",INDEX($P$109:$W$118,MOD(($N$107*$N$108+1)-1,10)+1,INT((($N$107*$N$108+1)-1)/10)+1))),""))),IF($N$109="","",IF(OR(ISTEXT($N$107),ISTEXT($N$108),ISTEXT($N$109)),"",IF(OR(1&gt;$N$107,5&gt;$N$108,((5-1)*$N$107+1)&gt;$N$109),"",IF(INDEX($P$109:$W$118,MOD(((5-1)*$N$107+1)-1,10)+1,INT((((5-1)*$N$107+1)-1)/10)+1)="","",INDEX($P$109:$W$118,MOD(((5-1)*$N$107+1)-1,10)+1,INT((((5-1)*$N$107+1)-1)/10)+1))))))</f>
        <v/>
      </c>
      <c r="E113" s="539">
        <f>IF($D$107="Flat Oval",IF(OR($N$109="",ISTEXT($N$107),ISTEXT($N$108)),"",IF(5&lt;=$N$108,IF(2&gt;$N$107,"",IF(((5-1)*$N$107+2)&gt;80,"",IF(INDEX($P$109:$W$118,MOD(((5-1)*$N$107+2)-1,10)+1,INT((((5-1)*$N$107+2)-1)/10)+1)="","",INDEX($P$109:$W$118,MOD(((5-1)*$N$107+2)-1,10)+1,INT((((5-1)*$N$107+2)-1)/10)+1)))),IF(AND(5=$N$108+1,2&lt;=$O$107),IF(($N$107*$N$108+2)&gt;80,"",IF(INDEX($P$109:$W$118,MOD(($N$107*$N$108+2)-1,10)+1,INT((($N$107*$N$108+2)-1)/10)+1)="","",INDEX($P$109:$W$118,MOD(($N$107*$N$108+2)-1,10)+1,INT((($N$107*$N$108+2)-1)/10)+1))),""))),IF($N$109="","",IF(OR(ISTEXT($N$107),ISTEXT($N$108),ISTEXT($N$109)),"",IF(OR(2&gt;$N$107,5&gt;$N$108,((5-1)*$N$107+2)&gt;$N$109),"",IF(INDEX($P$109:$W$118,MOD(((5-1)*$N$107+2)-1,10)+1,INT((((5-1)*$N$107+2)-1)/10)+1)="","",INDEX($P$109:$W$118,MOD(((5-1)*$N$107+2)-1,10)+1,INT((((5-1)*$N$107+2)-1)/10)+1))))))</f>
        <v/>
      </c>
      <c r="F113" s="539">
        <f>IF($D$107="Flat Oval",IF(OR($N$109="",ISTEXT($N$107),ISTEXT($N$108)),"",IF(5&lt;=$N$108,IF(3&gt;$N$107,"",IF(((5-1)*$N$107+3)&gt;80,"",IF(INDEX($P$109:$W$118,MOD(((5-1)*$N$107+3)-1,10)+1,INT((((5-1)*$N$107+3)-1)/10)+1)="","",INDEX($P$109:$W$118,MOD(((5-1)*$N$107+3)-1,10)+1,INT((((5-1)*$N$107+3)-1)/10)+1)))),IF(AND(5=$N$108+1,3&lt;=$O$107),IF(($N$107*$N$108+3)&gt;80,"",IF(INDEX($P$109:$W$118,MOD(($N$107*$N$108+3)-1,10)+1,INT((($N$107*$N$108+3)-1)/10)+1)="","",INDEX($P$109:$W$118,MOD(($N$107*$N$108+3)-1,10)+1,INT((($N$107*$N$108+3)-1)/10)+1))),""))),IF($N$109="","",IF(OR(ISTEXT($N$107),ISTEXT($N$108),ISTEXT($N$109)),"",IF(OR(3&gt;$N$107,5&gt;$N$108,((5-1)*$N$107+3)&gt;$N$109),"",IF(INDEX($P$109:$W$118,MOD(((5-1)*$N$107+3)-1,10)+1,INT((((5-1)*$N$107+3)-1)/10)+1)="","",INDEX($P$109:$W$118,MOD(((5-1)*$N$107+3)-1,10)+1,INT((((5-1)*$N$107+3)-1)/10)+1))))))</f>
        <v/>
      </c>
      <c r="G113" s="539">
        <f>IF($D$107="Flat Oval",IF(OR($N$109="",ISTEXT($N$107),ISTEXT($N$108)),"",IF(5&lt;=$N$108,IF(4&gt;$N$107,"",IF(((5-1)*$N$107+4)&gt;80,"",IF(INDEX($P$109:$W$118,MOD(((5-1)*$N$107+4)-1,10)+1,INT((((5-1)*$N$107+4)-1)/10)+1)="","",INDEX($P$109:$W$118,MOD(((5-1)*$N$107+4)-1,10)+1,INT((((5-1)*$N$107+4)-1)/10)+1)))),IF(AND(5=$N$108+1,4&lt;=$O$107),IF(($N$107*$N$108+4)&gt;80,"",IF(INDEX($P$109:$W$118,MOD(($N$107*$N$108+4)-1,10)+1,INT((($N$107*$N$108+4)-1)/10)+1)="","",INDEX($P$109:$W$118,MOD(($N$107*$N$108+4)-1,10)+1,INT((($N$107*$N$108+4)-1)/10)+1))),""))),IF($N$109="","",IF(OR(ISTEXT($N$107),ISTEXT($N$108),ISTEXT($N$109)),"",IF(OR(4&gt;$N$107,5&gt;$N$108,((5-1)*$N$107+4)&gt;$N$109),"",IF(INDEX($P$109:$W$118,MOD(((5-1)*$N$107+4)-1,10)+1,INT((((5-1)*$N$107+4)-1)/10)+1)="","",INDEX($P$109:$W$118,MOD(((5-1)*$N$107+4)-1,10)+1,INT((((5-1)*$N$107+4)-1)/10)+1))))))</f>
        <v/>
      </c>
      <c r="H113" s="539">
        <f>IF($D$107="Flat Oval",IF(OR($N$109="",ISTEXT($N$107),ISTEXT($N$108)),"",IF(5&lt;=$N$108,IF(5&gt;$N$107,"",IF(((5-1)*$N$107+5)&gt;80,"",IF(INDEX($P$109:$W$118,MOD(((5-1)*$N$107+5)-1,10)+1,INT((((5-1)*$N$107+5)-1)/10)+1)="","",INDEX($P$109:$W$118,MOD(((5-1)*$N$107+5)-1,10)+1,INT((((5-1)*$N$107+5)-1)/10)+1)))),IF(AND(5=$N$108+1,5&lt;=$O$107),IF(($N$107*$N$108+5)&gt;80,"",IF(INDEX($P$109:$W$118,MOD(($N$107*$N$108+5)-1,10)+1,INT((($N$107*$N$108+5)-1)/10)+1)="","",INDEX($P$109:$W$118,MOD(($N$107*$N$108+5)-1,10)+1,INT((($N$107*$N$108+5)-1)/10)+1))),""))),IF($N$109="","",IF(OR(ISTEXT($N$107),ISTEXT($N$108),ISTEXT($N$109)),"",IF(OR(5&gt;$N$107,5&gt;$N$108,((5-1)*$N$107+5)&gt;$N$109),"",IF(INDEX($P$109:$W$118,MOD(((5-1)*$N$107+5)-1,10)+1,INT((((5-1)*$N$107+5)-1)/10)+1)="","",INDEX($P$109:$W$118,MOD(((5-1)*$N$107+5)-1,10)+1,INT((((5-1)*$N$107+5)-1)/10)+1))))))</f>
        <v/>
      </c>
      <c r="I113" s="539">
        <f>IF($D$107="Flat Oval",IF(OR($N$109="",ISTEXT($N$107),ISTEXT($N$108)),"",IF(5&lt;=$N$108,IF(6&gt;$N$107,"",IF(((5-1)*$N$107+6)&gt;80,"",IF(INDEX($P$109:$W$118,MOD(((5-1)*$N$107+6)-1,10)+1,INT((((5-1)*$N$107+6)-1)/10)+1)="","",INDEX($P$109:$W$118,MOD(((5-1)*$N$107+6)-1,10)+1,INT((((5-1)*$N$107+6)-1)/10)+1)))),IF(AND(5=$N$108+1,6&lt;=$O$107),IF(($N$107*$N$108+6)&gt;80,"",IF(INDEX($P$109:$W$118,MOD(($N$107*$N$108+6)-1,10)+1,INT((($N$107*$N$108+6)-1)/10)+1)="","",INDEX($P$109:$W$118,MOD(($N$107*$N$108+6)-1,10)+1,INT((($N$107*$N$108+6)-1)/10)+1))),""))),IF($N$109="","",IF(OR(ISTEXT($N$107),ISTEXT($N$108),ISTEXT($N$109)),"",IF(OR(6&gt;$N$107,5&gt;$N$108,((5-1)*$N$107+6)&gt;$N$109),"",IF(INDEX($P$109:$W$118,MOD(((5-1)*$N$107+6)-1,10)+1,INT((((5-1)*$N$107+6)-1)/10)+1)="","",INDEX($P$109:$W$118,MOD(((5-1)*$N$107+6)-1,10)+1,INT((((5-1)*$N$107+6)-1)/10)+1))))))</f>
        <v/>
      </c>
      <c r="J113" s="539">
        <f>IF($D$107="Flat Oval",IF(OR($N$109="",ISTEXT($N$107),ISTEXT($N$108)),"",IF(5&lt;=$N$108,IF(7&gt;$N$107,"",IF(((5-1)*$N$107+7)&gt;80,"",IF(INDEX($P$109:$W$118,MOD(((5-1)*$N$107+7)-1,10)+1,INT((((5-1)*$N$107+7)-1)/10)+1)="","",INDEX($P$109:$W$118,MOD(((5-1)*$N$107+7)-1,10)+1,INT((((5-1)*$N$107+7)-1)/10)+1)))),IF(AND(5=$N$108+1,7&lt;=$O$107),IF(($N$107*$N$108+7)&gt;80,"",IF(INDEX($P$109:$W$118,MOD(($N$107*$N$108+7)-1,10)+1,INT((($N$107*$N$108+7)-1)/10)+1)="","",INDEX($P$109:$W$118,MOD(($N$107*$N$108+7)-1,10)+1,INT((($N$107*$N$108+7)-1)/10)+1))),""))),IF($N$109="","",IF(OR(ISTEXT($N$107),ISTEXT($N$108),ISTEXT($N$109)),"",IF(OR(7&gt;$N$107,5&gt;$N$108,((5-1)*$N$107+7)&gt;$N$109),"",IF(INDEX($P$109:$W$118,MOD(((5-1)*$N$107+7)-1,10)+1,INT((((5-1)*$N$107+7)-1)/10)+1)="","",INDEX($P$109:$W$118,MOD(((5-1)*$N$107+7)-1,10)+1,INT((((5-1)*$N$107+7)-1)/10)+1))))))</f>
        <v/>
      </c>
      <c r="K113" s="539">
        <f>IF($D$107="Flat Oval",IF(OR($N$109="",ISTEXT($N$107),ISTEXT($N$108)),"",IF(5&lt;=$N$108,IF(8&gt;$N$107,"",IF(((5-1)*$N$107+8)&gt;80,"",IF(INDEX($P$109:$W$118,MOD(((5-1)*$N$107+8)-1,10)+1,INT((((5-1)*$N$107+8)-1)/10)+1)="","",INDEX($P$109:$W$118,MOD(((5-1)*$N$107+8)-1,10)+1,INT((((5-1)*$N$107+8)-1)/10)+1)))),IF(AND(5=$N$108+1,8&lt;=$O$107),IF(($N$107*$N$108+8)&gt;80,"",IF(INDEX($P$109:$W$118,MOD(($N$107*$N$108+8)-1,10)+1,INT((($N$107*$N$108+8)-1)/10)+1)="","",INDEX($P$109:$W$118,MOD(($N$107*$N$108+8)-1,10)+1,INT((($N$107*$N$108+8)-1)/10)+1))),""))),IF($N$109="","",IF(OR(ISTEXT($N$107),ISTEXT($N$108),ISTEXT($N$109)),"",IF(OR(8&gt;$N$107,5&gt;$N$108,((5-1)*$N$107+8)&gt;$N$109),"",IF(INDEX($P$109:$W$118,MOD(((5-1)*$N$107+8)-1,10)+1,INT((((5-1)*$N$107+8)-1)/10)+1)="","",INDEX($P$109:$W$118,MOD(((5-1)*$N$107+8)-1,10)+1,INT((((5-1)*$N$107+8)-1)/10)+1))))))</f>
        <v/>
      </c>
      <c r="L113" s="539">
        <f>IF($D$107="Flat Oval",IF(OR($N$109="",ISTEXT($N$107),ISTEXT($N$108)),"",IF(5&lt;=$N$108,IF(9&gt;$N$107,"",IF(((5-1)*$N$107+9)&gt;80,"",IF(INDEX($P$109:$W$118,MOD(((5-1)*$N$107+9)-1,10)+1,INT((((5-1)*$N$107+9)-1)/10)+1)="","",INDEX($P$109:$W$118,MOD(((5-1)*$N$107+9)-1,10)+1,INT((((5-1)*$N$107+9)-1)/10)+1)))),IF(AND(5=$N$108+1,9&lt;=$O$107),IF(($N$107*$N$108+9)&gt;80,"",IF(INDEX($P$109:$W$118,MOD(($N$107*$N$108+9)-1,10)+1,INT((($N$107*$N$108+9)-1)/10)+1)="","",INDEX($P$109:$W$118,MOD(($N$107*$N$108+9)-1,10)+1,INT((($N$107*$N$108+9)-1)/10)+1))),""))),IF($N$109="","",IF(OR(ISTEXT($N$107),ISTEXT($N$108),ISTEXT($N$109)),"",IF(OR(9&gt;$N$107,5&gt;$N$108,((5-1)*$N$107+9)&gt;$N$109),"",IF(INDEX($P$109:$W$118,MOD(((5-1)*$N$107+9)-1,10)+1,INT((((5-1)*$N$107+9)-1)/10)+1)="","",INDEX($P$109:$W$118,MOD(((5-1)*$N$107+9)-1,10)+1,INT((((5-1)*$N$107+9)-1)/10)+1))))))</f>
        <v/>
      </c>
      <c r="M113" s="539">
        <f>IF($D$107="Flat Oval",IF(OR($N$109="",ISTEXT($N$107),ISTEXT($N$108)),"",IF(5&lt;=$N$108,IF(10&gt;$N$107,"",IF(((5-1)*$N$107+10)&gt;80,"",IF(INDEX($P$109:$W$118,MOD(((5-1)*$N$107+10)-1,10)+1,INT((((5-1)*$N$107+10)-1)/10)+1)="","",INDEX($P$109:$W$118,MOD(((5-1)*$N$107+10)-1,10)+1,INT((((5-1)*$N$107+10)-1)/10)+1)))),IF(AND(5=$N$108+1,10&lt;=$O$107),IF(($N$107*$N$108+10)&gt;80,"",IF(INDEX($P$109:$W$118,MOD(($N$107*$N$108+10)-1,10)+1,INT((($N$107*$N$108+10)-1)/10)+1)="","",INDEX($P$109:$W$118,MOD(($N$107*$N$108+10)-1,10)+1,INT((($N$107*$N$108+10)-1)/10)+1))),""))),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IF($D$107="Flat Oval",IF(OR($N$108="",ISTEXT($N$108)),"",IF(6&lt;=$N$108,ROUND((6-0.5)*$I$107/$N$108,1),IF(6=$N$108+1,"Ends",""))),IF(OR($D$107="",$G$107=""),"",IF($D$107="Round",IF(6=1,"Axis 1 (0°)",IF(6=2,"Axis 2 (90°)","")),IF(ISTEXT($N$108),"",IF(6&gt;$N$108,"",IF(ISTEXT($I$107),"",ROUND((6-0.5)*$I$107/$N$108,1)))))))</f>
        <v/>
      </c>
      <c r="C114" s="538" t="n"/>
      <c r="D114" s="539">
        <f>IF($D$107="Flat Oval",IF(OR($N$109="",ISTEXT($N$107),ISTEXT($N$108)),"",IF(6&lt;=$N$108,IF(1&gt;$N$107,"",IF(((6-1)*$N$107+1)&gt;80,"",IF(INDEX($P$109:$W$118,MOD(((6-1)*$N$107+1)-1,10)+1,INT((((6-1)*$N$107+1)-1)/10)+1)="","",INDEX($P$109:$W$118,MOD(((6-1)*$N$107+1)-1,10)+1,INT((((6-1)*$N$107+1)-1)/10)+1)))),IF(AND(6=$N$108+1,1&lt;=$O$107),IF(($N$107*$N$108+1)&gt;80,"",IF(INDEX($P$109:$W$118,MOD(($N$107*$N$108+1)-1,10)+1,INT((($N$107*$N$108+1)-1)/10)+1)="","",INDEX($P$109:$W$118,MOD(($N$107*$N$108+1)-1,10)+1,INT((($N$107*$N$108+1)-1)/10)+1))),""))),IF($N$109="","",IF(OR(ISTEXT($N$107),ISTEXT($N$108),ISTEXT($N$109)),"",IF(OR(1&gt;$N$107,6&gt;$N$108,((6-1)*$N$107+1)&gt;$N$109),"",IF(INDEX($P$109:$W$118,MOD(((6-1)*$N$107+1)-1,10)+1,INT((((6-1)*$N$107+1)-1)/10)+1)="","",INDEX($P$109:$W$118,MOD(((6-1)*$N$107+1)-1,10)+1,INT((((6-1)*$N$107+1)-1)/10)+1))))))</f>
        <v/>
      </c>
      <c r="E114" s="539">
        <f>IF($D$107="Flat Oval",IF(OR($N$109="",ISTEXT($N$107),ISTEXT($N$108)),"",IF(6&lt;=$N$108,IF(2&gt;$N$107,"",IF(((6-1)*$N$107+2)&gt;80,"",IF(INDEX($P$109:$W$118,MOD(((6-1)*$N$107+2)-1,10)+1,INT((((6-1)*$N$107+2)-1)/10)+1)="","",INDEX($P$109:$W$118,MOD(((6-1)*$N$107+2)-1,10)+1,INT((((6-1)*$N$107+2)-1)/10)+1)))),IF(AND(6=$N$108+1,2&lt;=$O$107),IF(($N$107*$N$108+2)&gt;80,"",IF(INDEX($P$109:$W$118,MOD(($N$107*$N$108+2)-1,10)+1,INT((($N$107*$N$108+2)-1)/10)+1)="","",INDEX($P$109:$W$118,MOD(($N$107*$N$108+2)-1,10)+1,INT((($N$107*$N$108+2)-1)/10)+1))),""))),IF($N$109="","",IF(OR(ISTEXT($N$107),ISTEXT($N$108),ISTEXT($N$109)),"",IF(OR(2&gt;$N$107,6&gt;$N$108,((6-1)*$N$107+2)&gt;$N$109),"",IF(INDEX($P$109:$W$118,MOD(((6-1)*$N$107+2)-1,10)+1,INT((((6-1)*$N$107+2)-1)/10)+1)="","",INDEX($P$109:$W$118,MOD(((6-1)*$N$107+2)-1,10)+1,INT((((6-1)*$N$107+2)-1)/10)+1))))))</f>
        <v/>
      </c>
      <c r="F114" s="539">
        <f>IF($D$107="Flat Oval",IF(OR($N$109="",ISTEXT($N$107),ISTEXT($N$108)),"",IF(6&lt;=$N$108,IF(3&gt;$N$107,"",IF(((6-1)*$N$107+3)&gt;80,"",IF(INDEX($P$109:$W$118,MOD(((6-1)*$N$107+3)-1,10)+1,INT((((6-1)*$N$107+3)-1)/10)+1)="","",INDEX($P$109:$W$118,MOD(((6-1)*$N$107+3)-1,10)+1,INT((((6-1)*$N$107+3)-1)/10)+1)))),IF(AND(6=$N$108+1,3&lt;=$O$107),IF(($N$107*$N$108+3)&gt;80,"",IF(INDEX($P$109:$W$118,MOD(($N$107*$N$108+3)-1,10)+1,INT((($N$107*$N$108+3)-1)/10)+1)="","",INDEX($P$109:$W$118,MOD(($N$107*$N$108+3)-1,10)+1,INT((($N$107*$N$108+3)-1)/10)+1))),""))),IF($N$109="","",IF(OR(ISTEXT($N$107),ISTEXT($N$108),ISTEXT($N$109)),"",IF(OR(3&gt;$N$107,6&gt;$N$108,((6-1)*$N$107+3)&gt;$N$109),"",IF(INDEX($P$109:$W$118,MOD(((6-1)*$N$107+3)-1,10)+1,INT((((6-1)*$N$107+3)-1)/10)+1)="","",INDEX($P$109:$W$118,MOD(((6-1)*$N$107+3)-1,10)+1,INT((((6-1)*$N$107+3)-1)/10)+1))))))</f>
        <v/>
      </c>
      <c r="G114" s="539">
        <f>IF($D$107="Flat Oval",IF(OR($N$109="",ISTEXT($N$107),ISTEXT($N$108)),"",IF(6&lt;=$N$108,IF(4&gt;$N$107,"",IF(((6-1)*$N$107+4)&gt;80,"",IF(INDEX($P$109:$W$118,MOD(((6-1)*$N$107+4)-1,10)+1,INT((((6-1)*$N$107+4)-1)/10)+1)="","",INDEX($P$109:$W$118,MOD(((6-1)*$N$107+4)-1,10)+1,INT((((6-1)*$N$107+4)-1)/10)+1)))),IF(AND(6=$N$108+1,4&lt;=$O$107),IF(($N$107*$N$108+4)&gt;80,"",IF(INDEX($P$109:$W$118,MOD(($N$107*$N$108+4)-1,10)+1,INT((($N$107*$N$108+4)-1)/10)+1)="","",INDEX($P$109:$W$118,MOD(($N$107*$N$108+4)-1,10)+1,INT((($N$107*$N$108+4)-1)/10)+1))),""))),IF($N$109="","",IF(OR(ISTEXT($N$107),ISTEXT($N$108),ISTEXT($N$109)),"",IF(OR(4&gt;$N$107,6&gt;$N$108,((6-1)*$N$107+4)&gt;$N$109),"",IF(INDEX($P$109:$W$118,MOD(((6-1)*$N$107+4)-1,10)+1,INT((((6-1)*$N$107+4)-1)/10)+1)="","",INDEX($P$109:$W$118,MOD(((6-1)*$N$107+4)-1,10)+1,INT((((6-1)*$N$107+4)-1)/10)+1))))))</f>
        <v/>
      </c>
      <c r="H114" s="539">
        <f>IF($D$107="Flat Oval",IF(OR($N$109="",ISTEXT($N$107),ISTEXT($N$108)),"",IF(6&lt;=$N$108,IF(5&gt;$N$107,"",IF(((6-1)*$N$107+5)&gt;80,"",IF(INDEX($P$109:$W$118,MOD(((6-1)*$N$107+5)-1,10)+1,INT((((6-1)*$N$107+5)-1)/10)+1)="","",INDEX($P$109:$W$118,MOD(((6-1)*$N$107+5)-1,10)+1,INT((((6-1)*$N$107+5)-1)/10)+1)))),IF(AND(6=$N$108+1,5&lt;=$O$107),IF(($N$107*$N$108+5)&gt;80,"",IF(INDEX($P$109:$W$118,MOD(($N$107*$N$108+5)-1,10)+1,INT((($N$107*$N$108+5)-1)/10)+1)="","",INDEX($P$109:$W$118,MOD(($N$107*$N$108+5)-1,10)+1,INT((($N$107*$N$108+5)-1)/10)+1))),""))),IF($N$109="","",IF(OR(ISTEXT($N$107),ISTEXT($N$108),ISTEXT($N$109)),"",IF(OR(5&gt;$N$107,6&gt;$N$108,((6-1)*$N$107+5)&gt;$N$109),"",IF(INDEX($P$109:$W$118,MOD(((6-1)*$N$107+5)-1,10)+1,INT((((6-1)*$N$107+5)-1)/10)+1)="","",INDEX($P$109:$W$118,MOD(((6-1)*$N$107+5)-1,10)+1,INT((((6-1)*$N$107+5)-1)/10)+1))))))</f>
        <v/>
      </c>
      <c r="I114" s="539">
        <f>IF($D$107="Flat Oval",IF(OR($N$109="",ISTEXT($N$107),ISTEXT($N$108)),"",IF(6&lt;=$N$108,IF(6&gt;$N$107,"",IF(((6-1)*$N$107+6)&gt;80,"",IF(INDEX($P$109:$W$118,MOD(((6-1)*$N$107+6)-1,10)+1,INT((((6-1)*$N$107+6)-1)/10)+1)="","",INDEX($P$109:$W$118,MOD(((6-1)*$N$107+6)-1,10)+1,INT((((6-1)*$N$107+6)-1)/10)+1)))),IF(AND(6=$N$108+1,6&lt;=$O$107),IF(($N$107*$N$108+6)&gt;80,"",IF(INDEX($P$109:$W$118,MOD(($N$107*$N$108+6)-1,10)+1,INT((($N$107*$N$108+6)-1)/10)+1)="","",INDEX($P$109:$W$118,MOD(($N$107*$N$108+6)-1,10)+1,INT((($N$107*$N$108+6)-1)/10)+1))),""))),IF($N$109="","",IF(OR(ISTEXT($N$107),ISTEXT($N$108),ISTEXT($N$109)),"",IF(OR(6&gt;$N$107,6&gt;$N$108,((6-1)*$N$107+6)&gt;$N$109),"",IF(INDEX($P$109:$W$118,MOD(((6-1)*$N$107+6)-1,10)+1,INT((((6-1)*$N$107+6)-1)/10)+1)="","",INDEX($P$109:$W$118,MOD(((6-1)*$N$107+6)-1,10)+1,INT((((6-1)*$N$107+6)-1)/10)+1))))))</f>
        <v/>
      </c>
      <c r="J114" s="539">
        <f>IF($D$107="Flat Oval",IF(OR($N$109="",ISTEXT($N$107),ISTEXT($N$108)),"",IF(6&lt;=$N$108,IF(7&gt;$N$107,"",IF(((6-1)*$N$107+7)&gt;80,"",IF(INDEX($P$109:$W$118,MOD(((6-1)*$N$107+7)-1,10)+1,INT((((6-1)*$N$107+7)-1)/10)+1)="","",INDEX($P$109:$W$118,MOD(((6-1)*$N$107+7)-1,10)+1,INT((((6-1)*$N$107+7)-1)/10)+1)))),IF(AND(6=$N$108+1,7&lt;=$O$107),IF(($N$107*$N$108+7)&gt;80,"",IF(INDEX($P$109:$W$118,MOD(($N$107*$N$108+7)-1,10)+1,INT((($N$107*$N$108+7)-1)/10)+1)="","",INDEX($P$109:$W$118,MOD(($N$107*$N$108+7)-1,10)+1,INT((($N$107*$N$108+7)-1)/10)+1))),""))),IF($N$109="","",IF(OR(ISTEXT($N$107),ISTEXT($N$108),ISTEXT($N$109)),"",IF(OR(7&gt;$N$107,6&gt;$N$108,((6-1)*$N$107+7)&gt;$N$109),"",IF(INDEX($P$109:$W$118,MOD(((6-1)*$N$107+7)-1,10)+1,INT((((6-1)*$N$107+7)-1)/10)+1)="","",INDEX($P$109:$W$118,MOD(((6-1)*$N$107+7)-1,10)+1,INT((((6-1)*$N$107+7)-1)/10)+1))))))</f>
        <v/>
      </c>
      <c r="K114" s="539">
        <f>IF($D$107="Flat Oval",IF(OR($N$109="",ISTEXT($N$107),ISTEXT($N$108)),"",IF(6&lt;=$N$108,IF(8&gt;$N$107,"",IF(((6-1)*$N$107+8)&gt;80,"",IF(INDEX($P$109:$W$118,MOD(((6-1)*$N$107+8)-1,10)+1,INT((((6-1)*$N$107+8)-1)/10)+1)="","",INDEX($P$109:$W$118,MOD(((6-1)*$N$107+8)-1,10)+1,INT((((6-1)*$N$107+8)-1)/10)+1)))),IF(AND(6=$N$108+1,8&lt;=$O$107),IF(($N$107*$N$108+8)&gt;80,"",IF(INDEX($P$109:$W$118,MOD(($N$107*$N$108+8)-1,10)+1,INT((($N$107*$N$108+8)-1)/10)+1)="","",INDEX($P$109:$W$118,MOD(($N$107*$N$108+8)-1,10)+1,INT((($N$107*$N$108+8)-1)/10)+1))),""))),IF($N$109="","",IF(OR(ISTEXT($N$107),ISTEXT($N$108),ISTEXT($N$109)),"",IF(OR(8&gt;$N$107,6&gt;$N$108,((6-1)*$N$107+8)&gt;$N$109),"",IF(INDEX($P$109:$W$118,MOD(((6-1)*$N$107+8)-1,10)+1,INT((((6-1)*$N$107+8)-1)/10)+1)="","",INDEX($P$109:$W$118,MOD(((6-1)*$N$107+8)-1,10)+1,INT((((6-1)*$N$107+8)-1)/10)+1))))))</f>
        <v/>
      </c>
      <c r="L114" s="539">
        <f>IF($D$107="Flat Oval",IF(OR($N$109="",ISTEXT($N$107),ISTEXT($N$108)),"",IF(6&lt;=$N$108,IF(9&gt;$N$107,"",IF(((6-1)*$N$107+9)&gt;80,"",IF(INDEX($P$109:$W$118,MOD(((6-1)*$N$107+9)-1,10)+1,INT((((6-1)*$N$107+9)-1)/10)+1)="","",INDEX($P$109:$W$118,MOD(((6-1)*$N$107+9)-1,10)+1,INT((((6-1)*$N$107+9)-1)/10)+1)))),IF(AND(6=$N$108+1,9&lt;=$O$107),IF(($N$107*$N$108+9)&gt;80,"",IF(INDEX($P$109:$W$118,MOD(($N$107*$N$108+9)-1,10)+1,INT((($N$107*$N$108+9)-1)/10)+1)="","",INDEX($P$109:$W$118,MOD(($N$107*$N$108+9)-1,10)+1,INT((($N$107*$N$108+9)-1)/10)+1))),""))),IF($N$109="","",IF(OR(ISTEXT($N$107),ISTEXT($N$108),ISTEXT($N$109)),"",IF(OR(9&gt;$N$107,6&gt;$N$108,((6-1)*$N$107+9)&gt;$N$109),"",IF(INDEX($P$109:$W$118,MOD(((6-1)*$N$107+9)-1,10)+1,INT((((6-1)*$N$107+9)-1)/10)+1)="","",INDEX($P$109:$W$118,MOD(((6-1)*$N$107+9)-1,10)+1,INT((((6-1)*$N$107+9)-1)/10)+1))))))</f>
        <v/>
      </c>
      <c r="M114" s="539">
        <f>IF($D$107="Flat Oval",IF(OR($N$109="",ISTEXT($N$107),ISTEXT($N$108)),"",IF(6&lt;=$N$108,IF(10&gt;$N$107,"",IF(((6-1)*$N$107+10)&gt;80,"",IF(INDEX($P$109:$W$118,MOD(((6-1)*$N$107+10)-1,10)+1,INT((((6-1)*$N$107+10)-1)/10)+1)="","",INDEX($P$109:$W$118,MOD(((6-1)*$N$107+10)-1,10)+1,INT((((6-1)*$N$107+10)-1)/10)+1)))),IF(AND(6=$N$108+1,10&lt;=$O$107),IF(($N$107*$N$108+10)&gt;80,"",IF(INDEX($P$109:$W$118,MOD(($N$107*$N$108+10)-1,10)+1,INT((($N$107*$N$108+10)-1)/10)+1)="","",INDEX($P$109:$W$118,MOD(($N$107*$N$108+10)-1,10)+1,INT((($N$107*$N$108+10)-1)/10)+1))),""))),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IF($D$107="Flat Oval",IF(OR($N$108="",ISTEXT($N$108)),"",IF(7&lt;=$N$108,ROUND((7-0.5)*$I$107/$N$108,1),IF(7=$N$108+1,"Ends",""))),IF(OR($D$107="",$G$107=""),"",IF($D$107="Round",IF(7=1,"Axis 1 (0°)",IF(7=2,"Axis 2 (90°)","")),IF(ISTEXT($N$108),"",IF(7&gt;$N$108,"",IF(ISTEXT($I$107),"",ROUND((7-0.5)*$I$107/$N$108,1)))))))</f>
        <v/>
      </c>
      <c r="C115" s="538" t="n"/>
      <c r="D115" s="539">
        <f>IF($D$107="Flat Oval",IF(OR($N$109="",ISTEXT($N$107),ISTEXT($N$108)),"",IF(7&lt;=$N$108,IF(1&gt;$N$107,"",IF(((7-1)*$N$107+1)&gt;80,"",IF(INDEX($P$109:$W$118,MOD(((7-1)*$N$107+1)-1,10)+1,INT((((7-1)*$N$107+1)-1)/10)+1)="","",INDEX($P$109:$W$118,MOD(((7-1)*$N$107+1)-1,10)+1,INT((((7-1)*$N$107+1)-1)/10)+1)))),IF(AND(7=$N$108+1,1&lt;=$O$107),IF(($N$107*$N$108+1)&gt;80,"",IF(INDEX($P$109:$W$118,MOD(($N$107*$N$108+1)-1,10)+1,INT((($N$107*$N$108+1)-1)/10)+1)="","",INDEX($P$109:$W$118,MOD(($N$107*$N$108+1)-1,10)+1,INT((($N$107*$N$108+1)-1)/10)+1))),""))),IF($N$109="","",IF(OR(ISTEXT($N$107),ISTEXT($N$108),ISTEXT($N$109)),"",IF(OR(1&gt;$N$107,7&gt;$N$108,((7-1)*$N$107+1)&gt;$N$109),"",IF(INDEX($P$109:$W$118,MOD(((7-1)*$N$107+1)-1,10)+1,INT((((7-1)*$N$107+1)-1)/10)+1)="","",INDEX($P$109:$W$118,MOD(((7-1)*$N$107+1)-1,10)+1,INT((((7-1)*$N$107+1)-1)/10)+1))))))</f>
        <v/>
      </c>
      <c r="E115" s="539">
        <f>IF($D$107="Flat Oval",IF(OR($N$109="",ISTEXT($N$107),ISTEXT($N$108)),"",IF(7&lt;=$N$108,IF(2&gt;$N$107,"",IF(((7-1)*$N$107+2)&gt;80,"",IF(INDEX($P$109:$W$118,MOD(((7-1)*$N$107+2)-1,10)+1,INT((((7-1)*$N$107+2)-1)/10)+1)="","",INDEX($P$109:$W$118,MOD(((7-1)*$N$107+2)-1,10)+1,INT((((7-1)*$N$107+2)-1)/10)+1)))),IF(AND(7=$N$108+1,2&lt;=$O$107),IF(($N$107*$N$108+2)&gt;80,"",IF(INDEX($P$109:$W$118,MOD(($N$107*$N$108+2)-1,10)+1,INT((($N$107*$N$108+2)-1)/10)+1)="","",INDEX($P$109:$W$118,MOD(($N$107*$N$108+2)-1,10)+1,INT((($N$107*$N$108+2)-1)/10)+1))),""))),IF($N$109="","",IF(OR(ISTEXT($N$107),ISTEXT($N$108),ISTEXT($N$109)),"",IF(OR(2&gt;$N$107,7&gt;$N$108,((7-1)*$N$107+2)&gt;$N$109),"",IF(INDEX($P$109:$W$118,MOD(((7-1)*$N$107+2)-1,10)+1,INT((((7-1)*$N$107+2)-1)/10)+1)="","",INDEX($P$109:$W$118,MOD(((7-1)*$N$107+2)-1,10)+1,INT((((7-1)*$N$107+2)-1)/10)+1))))))</f>
        <v/>
      </c>
      <c r="F115" s="539">
        <f>IF($D$107="Flat Oval",IF(OR($N$109="",ISTEXT($N$107),ISTEXT($N$108)),"",IF(7&lt;=$N$108,IF(3&gt;$N$107,"",IF(((7-1)*$N$107+3)&gt;80,"",IF(INDEX($P$109:$W$118,MOD(((7-1)*$N$107+3)-1,10)+1,INT((((7-1)*$N$107+3)-1)/10)+1)="","",INDEX($P$109:$W$118,MOD(((7-1)*$N$107+3)-1,10)+1,INT((((7-1)*$N$107+3)-1)/10)+1)))),IF(AND(7=$N$108+1,3&lt;=$O$107),IF(($N$107*$N$108+3)&gt;80,"",IF(INDEX($P$109:$W$118,MOD(($N$107*$N$108+3)-1,10)+1,INT((($N$107*$N$108+3)-1)/10)+1)="","",INDEX($P$109:$W$118,MOD(($N$107*$N$108+3)-1,10)+1,INT((($N$107*$N$108+3)-1)/10)+1))),""))),IF($N$109="","",IF(OR(ISTEXT($N$107),ISTEXT($N$108),ISTEXT($N$109)),"",IF(OR(3&gt;$N$107,7&gt;$N$108,((7-1)*$N$107+3)&gt;$N$109),"",IF(INDEX($P$109:$W$118,MOD(((7-1)*$N$107+3)-1,10)+1,INT((((7-1)*$N$107+3)-1)/10)+1)="","",INDEX($P$109:$W$118,MOD(((7-1)*$N$107+3)-1,10)+1,INT((((7-1)*$N$107+3)-1)/10)+1))))))</f>
        <v/>
      </c>
      <c r="G115" s="539">
        <f>IF($D$107="Flat Oval",IF(OR($N$109="",ISTEXT($N$107),ISTEXT($N$108)),"",IF(7&lt;=$N$108,IF(4&gt;$N$107,"",IF(((7-1)*$N$107+4)&gt;80,"",IF(INDEX($P$109:$W$118,MOD(((7-1)*$N$107+4)-1,10)+1,INT((((7-1)*$N$107+4)-1)/10)+1)="","",INDEX($P$109:$W$118,MOD(((7-1)*$N$107+4)-1,10)+1,INT((((7-1)*$N$107+4)-1)/10)+1)))),IF(AND(7=$N$108+1,4&lt;=$O$107),IF(($N$107*$N$108+4)&gt;80,"",IF(INDEX($P$109:$W$118,MOD(($N$107*$N$108+4)-1,10)+1,INT((($N$107*$N$108+4)-1)/10)+1)="","",INDEX($P$109:$W$118,MOD(($N$107*$N$108+4)-1,10)+1,INT((($N$107*$N$108+4)-1)/10)+1))),""))),IF($N$109="","",IF(OR(ISTEXT($N$107),ISTEXT($N$108),ISTEXT($N$109)),"",IF(OR(4&gt;$N$107,7&gt;$N$108,((7-1)*$N$107+4)&gt;$N$109),"",IF(INDEX($P$109:$W$118,MOD(((7-1)*$N$107+4)-1,10)+1,INT((((7-1)*$N$107+4)-1)/10)+1)="","",INDEX($P$109:$W$118,MOD(((7-1)*$N$107+4)-1,10)+1,INT((((7-1)*$N$107+4)-1)/10)+1))))))</f>
        <v/>
      </c>
      <c r="H115" s="539">
        <f>IF($D$107="Flat Oval",IF(OR($N$109="",ISTEXT($N$107),ISTEXT($N$108)),"",IF(7&lt;=$N$108,IF(5&gt;$N$107,"",IF(((7-1)*$N$107+5)&gt;80,"",IF(INDEX($P$109:$W$118,MOD(((7-1)*$N$107+5)-1,10)+1,INT((((7-1)*$N$107+5)-1)/10)+1)="","",INDEX($P$109:$W$118,MOD(((7-1)*$N$107+5)-1,10)+1,INT((((7-1)*$N$107+5)-1)/10)+1)))),IF(AND(7=$N$108+1,5&lt;=$O$107),IF(($N$107*$N$108+5)&gt;80,"",IF(INDEX($P$109:$W$118,MOD(($N$107*$N$108+5)-1,10)+1,INT((($N$107*$N$108+5)-1)/10)+1)="","",INDEX($P$109:$W$118,MOD(($N$107*$N$108+5)-1,10)+1,INT((($N$107*$N$108+5)-1)/10)+1))),""))),IF($N$109="","",IF(OR(ISTEXT($N$107),ISTEXT($N$108),ISTEXT($N$109)),"",IF(OR(5&gt;$N$107,7&gt;$N$108,((7-1)*$N$107+5)&gt;$N$109),"",IF(INDEX($P$109:$W$118,MOD(((7-1)*$N$107+5)-1,10)+1,INT((((7-1)*$N$107+5)-1)/10)+1)="","",INDEX($P$109:$W$118,MOD(((7-1)*$N$107+5)-1,10)+1,INT((((7-1)*$N$107+5)-1)/10)+1))))))</f>
        <v/>
      </c>
      <c r="I115" s="539">
        <f>IF($D$107="Flat Oval",IF(OR($N$109="",ISTEXT($N$107),ISTEXT($N$108)),"",IF(7&lt;=$N$108,IF(6&gt;$N$107,"",IF(((7-1)*$N$107+6)&gt;80,"",IF(INDEX($P$109:$W$118,MOD(((7-1)*$N$107+6)-1,10)+1,INT((((7-1)*$N$107+6)-1)/10)+1)="","",INDEX($P$109:$W$118,MOD(((7-1)*$N$107+6)-1,10)+1,INT((((7-1)*$N$107+6)-1)/10)+1)))),IF(AND(7=$N$108+1,6&lt;=$O$107),IF(($N$107*$N$108+6)&gt;80,"",IF(INDEX($P$109:$W$118,MOD(($N$107*$N$108+6)-1,10)+1,INT((($N$107*$N$108+6)-1)/10)+1)="","",INDEX($P$109:$W$118,MOD(($N$107*$N$108+6)-1,10)+1,INT((($N$107*$N$108+6)-1)/10)+1))),""))),IF($N$109="","",IF(OR(ISTEXT($N$107),ISTEXT($N$108),ISTEXT($N$109)),"",IF(OR(6&gt;$N$107,7&gt;$N$108,((7-1)*$N$107+6)&gt;$N$109),"",IF(INDEX($P$109:$W$118,MOD(((7-1)*$N$107+6)-1,10)+1,INT((((7-1)*$N$107+6)-1)/10)+1)="","",INDEX($P$109:$W$118,MOD(((7-1)*$N$107+6)-1,10)+1,INT((((7-1)*$N$107+6)-1)/10)+1))))))</f>
        <v/>
      </c>
      <c r="J115" s="539">
        <f>IF($D$107="Flat Oval",IF(OR($N$109="",ISTEXT($N$107),ISTEXT($N$108)),"",IF(7&lt;=$N$108,IF(7&gt;$N$107,"",IF(((7-1)*$N$107+7)&gt;80,"",IF(INDEX($P$109:$W$118,MOD(((7-1)*$N$107+7)-1,10)+1,INT((((7-1)*$N$107+7)-1)/10)+1)="","",INDEX($P$109:$W$118,MOD(((7-1)*$N$107+7)-1,10)+1,INT((((7-1)*$N$107+7)-1)/10)+1)))),IF(AND(7=$N$108+1,7&lt;=$O$107),IF(($N$107*$N$108+7)&gt;80,"",IF(INDEX($P$109:$W$118,MOD(($N$107*$N$108+7)-1,10)+1,INT((($N$107*$N$108+7)-1)/10)+1)="","",INDEX($P$109:$W$118,MOD(($N$107*$N$108+7)-1,10)+1,INT((($N$107*$N$108+7)-1)/10)+1))),""))),IF($N$109="","",IF(OR(ISTEXT($N$107),ISTEXT($N$108),ISTEXT($N$109)),"",IF(OR(7&gt;$N$107,7&gt;$N$108,((7-1)*$N$107+7)&gt;$N$109),"",IF(INDEX($P$109:$W$118,MOD(((7-1)*$N$107+7)-1,10)+1,INT((((7-1)*$N$107+7)-1)/10)+1)="","",INDEX($P$109:$W$118,MOD(((7-1)*$N$107+7)-1,10)+1,INT((((7-1)*$N$107+7)-1)/10)+1))))))</f>
        <v/>
      </c>
      <c r="K115" s="539">
        <f>IF($D$107="Flat Oval",IF(OR($N$109="",ISTEXT($N$107),ISTEXT($N$108)),"",IF(7&lt;=$N$108,IF(8&gt;$N$107,"",IF(((7-1)*$N$107+8)&gt;80,"",IF(INDEX($P$109:$W$118,MOD(((7-1)*$N$107+8)-1,10)+1,INT((((7-1)*$N$107+8)-1)/10)+1)="","",INDEX($P$109:$W$118,MOD(((7-1)*$N$107+8)-1,10)+1,INT((((7-1)*$N$107+8)-1)/10)+1)))),IF(AND(7=$N$108+1,8&lt;=$O$107),IF(($N$107*$N$108+8)&gt;80,"",IF(INDEX($P$109:$W$118,MOD(($N$107*$N$108+8)-1,10)+1,INT((($N$107*$N$108+8)-1)/10)+1)="","",INDEX($P$109:$W$118,MOD(($N$107*$N$108+8)-1,10)+1,INT((($N$107*$N$108+8)-1)/10)+1))),""))),IF($N$109="","",IF(OR(ISTEXT($N$107),ISTEXT($N$108),ISTEXT($N$109)),"",IF(OR(8&gt;$N$107,7&gt;$N$108,((7-1)*$N$107+8)&gt;$N$109),"",IF(INDEX($P$109:$W$118,MOD(((7-1)*$N$107+8)-1,10)+1,INT((((7-1)*$N$107+8)-1)/10)+1)="","",INDEX($P$109:$W$118,MOD(((7-1)*$N$107+8)-1,10)+1,INT((((7-1)*$N$107+8)-1)/10)+1))))))</f>
        <v/>
      </c>
      <c r="L115" s="539">
        <f>IF($D$107="Flat Oval",IF(OR($N$109="",ISTEXT($N$107),ISTEXT($N$108)),"",IF(7&lt;=$N$108,IF(9&gt;$N$107,"",IF(((7-1)*$N$107+9)&gt;80,"",IF(INDEX($P$109:$W$118,MOD(((7-1)*$N$107+9)-1,10)+1,INT((((7-1)*$N$107+9)-1)/10)+1)="","",INDEX($P$109:$W$118,MOD(((7-1)*$N$107+9)-1,10)+1,INT((((7-1)*$N$107+9)-1)/10)+1)))),IF(AND(7=$N$108+1,9&lt;=$O$107),IF(($N$107*$N$108+9)&gt;80,"",IF(INDEX($P$109:$W$118,MOD(($N$107*$N$108+9)-1,10)+1,INT((($N$107*$N$108+9)-1)/10)+1)="","",INDEX($P$109:$W$118,MOD(($N$107*$N$108+9)-1,10)+1,INT((($N$107*$N$108+9)-1)/10)+1))),""))),IF($N$109="","",IF(OR(ISTEXT($N$107),ISTEXT($N$108),ISTEXT($N$109)),"",IF(OR(9&gt;$N$107,7&gt;$N$108,((7-1)*$N$107+9)&gt;$N$109),"",IF(INDEX($P$109:$W$118,MOD(((7-1)*$N$107+9)-1,10)+1,INT((((7-1)*$N$107+9)-1)/10)+1)="","",INDEX($P$109:$W$118,MOD(((7-1)*$N$107+9)-1,10)+1,INT((((7-1)*$N$107+9)-1)/10)+1))))))</f>
        <v/>
      </c>
      <c r="M115" s="539">
        <f>IF($D$107="Flat Oval",IF(OR($N$109="",ISTEXT($N$107),ISTEXT($N$108)),"",IF(7&lt;=$N$108,IF(10&gt;$N$107,"",IF(((7-1)*$N$107+10)&gt;80,"",IF(INDEX($P$109:$W$118,MOD(((7-1)*$N$107+10)-1,10)+1,INT((((7-1)*$N$107+10)-1)/10)+1)="","",INDEX($P$109:$W$118,MOD(((7-1)*$N$107+10)-1,10)+1,INT((((7-1)*$N$107+10)-1)/10)+1)))),IF(AND(7=$N$108+1,10&lt;=$O$107),IF(($N$107*$N$108+10)&gt;80,"",IF(INDEX($P$109:$W$118,MOD(($N$107*$N$108+10)-1,10)+1,INT((($N$107*$N$108+10)-1)/10)+1)="","",INDEX($P$109:$W$118,MOD(($N$107*$N$108+10)-1,10)+1,INT((($N$107*$N$108+10)-1)/10)+1))),""))),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IF($D$107="Flat Oval",IF(OR($N$108="",ISTEXT($N$108)),"",IF(8&lt;=$N$108,ROUND((8-0.5)*$I$107/$N$108,1),IF(8=$N$108+1,"Ends",""))),IF(OR($D$107="",$G$107=""),"",IF($D$107="Round",IF(8=1,"Axis 1 (0°)",IF(8=2,"Axis 2 (90°)","")),IF(ISTEXT($N$108),"",IF(8&gt;$N$108,"",IF(ISTEXT($I$107),"",ROUND((8-0.5)*$I$107/$N$108,1)))))))</f>
        <v/>
      </c>
      <c r="C116" s="538" t="n"/>
      <c r="D116" s="539">
        <f>IF($D$107="Flat Oval",IF(OR($N$109="",ISTEXT($N$107),ISTEXT($N$108)),"",IF(8&lt;=$N$108,IF(1&gt;$N$107,"",IF(((8-1)*$N$107+1)&gt;80,"",IF(INDEX($P$109:$W$118,MOD(((8-1)*$N$107+1)-1,10)+1,INT((((8-1)*$N$107+1)-1)/10)+1)="","",INDEX($P$109:$W$118,MOD(((8-1)*$N$107+1)-1,10)+1,INT((((8-1)*$N$107+1)-1)/10)+1)))),IF(AND(8=$N$108+1,1&lt;=$O$107),IF(($N$107*$N$108+1)&gt;80,"",IF(INDEX($P$109:$W$118,MOD(($N$107*$N$108+1)-1,10)+1,INT((($N$107*$N$108+1)-1)/10)+1)="","",INDEX($P$109:$W$118,MOD(($N$107*$N$108+1)-1,10)+1,INT((($N$107*$N$108+1)-1)/10)+1))),""))),IF($N$109="","",IF(OR(ISTEXT($N$107),ISTEXT($N$108),ISTEXT($N$109)),"",IF(OR(1&gt;$N$107,8&gt;$N$108,((8-1)*$N$107+1)&gt;$N$109),"",IF(INDEX($P$109:$W$118,MOD(((8-1)*$N$107+1)-1,10)+1,INT((((8-1)*$N$107+1)-1)/10)+1)="","",INDEX($P$109:$W$118,MOD(((8-1)*$N$107+1)-1,10)+1,INT((((8-1)*$N$107+1)-1)/10)+1))))))</f>
        <v/>
      </c>
      <c r="E116" s="539">
        <f>IF($D$107="Flat Oval",IF(OR($N$109="",ISTEXT($N$107),ISTEXT($N$108)),"",IF(8&lt;=$N$108,IF(2&gt;$N$107,"",IF(((8-1)*$N$107+2)&gt;80,"",IF(INDEX($P$109:$W$118,MOD(((8-1)*$N$107+2)-1,10)+1,INT((((8-1)*$N$107+2)-1)/10)+1)="","",INDEX($P$109:$W$118,MOD(((8-1)*$N$107+2)-1,10)+1,INT((((8-1)*$N$107+2)-1)/10)+1)))),IF(AND(8=$N$108+1,2&lt;=$O$107),IF(($N$107*$N$108+2)&gt;80,"",IF(INDEX($P$109:$W$118,MOD(($N$107*$N$108+2)-1,10)+1,INT((($N$107*$N$108+2)-1)/10)+1)="","",INDEX($P$109:$W$118,MOD(($N$107*$N$108+2)-1,10)+1,INT((($N$107*$N$108+2)-1)/10)+1))),""))),IF($N$109="","",IF(OR(ISTEXT($N$107),ISTEXT($N$108),ISTEXT($N$109)),"",IF(OR(2&gt;$N$107,8&gt;$N$108,((8-1)*$N$107+2)&gt;$N$109),"",IF(INDEX($P$109:$W$118,MOD(((8-1)*$N$107+2)-1,10)+1,INT((((8-1)*$N$107+2)-1)/10)+1)="","",INDEX($P$109:$W$118,MOD(((8-1)*$N$107+2)-1,10)+1,INT((((8-1)*$N$107+2)-1)/10)+1))))))</f>
        <v/>
      </c>
      <c r="F116" s="539">
        <f>IF($D$107="Flat Oval",IF(OR($N$109="",ISTEXT($N$107),ISTEXT($N$108)),"",IF(8&lt;=$N$108,IF(3&gt;$N$107,"",IF(((8-1)*$N$107+3)&gt;80,"",IF(INDEX($P$109:$W$118,MOD(((8-1)*$N$107+3)-1,10)+1,INT((((8-1)*$N$107+3)-1)/10)+1)="","",INDEX($P$109:$W$118,MOD(((8-1)*$N$107+3)-1,10)+1,INT((((8-1)*$N$107+3)-1)/10)+1)))),IF(AND(8=$N$108+1,3&lt;=$O$107),IF(($N$107*$N$108+3)&gt;80,"",IF(INDEX($P$109:$W$118,MOD(($N$107*$N$108+3)-1,10)+1,INT((($N$107*$N$108+3)-1)/10)+1)="","",INDEX($P$109:$W$118,MOD(($N$107*$N$108+3)-1,10)+1,INT((($N$107*$N$108+3)-1)/10)+1))),""))),IF($N$109="","",IF(OR(ISTEXT($N$107),ISTEXT($N$108),ISTEXT($N$109)),"",IF(OR(3&gt;$N$107,8&gt;$N$108,((8-1)*$N$107+3)&gt;$N$109),"",IF(INDEX($P$109:$W$118,MOD(((8-1)*$N$107+3)-1,10)+1,INT((((8-1)*$N$107+3)-1)/10)+1)="","",INDEX($P$109:$W$118,MOD(((8-1)*$N$107+3)-1,10)+1,INT((((8-1)*$N$107+3)-1)/10)+1))))))</f>
        <v/>
      </c>
      <c r="G116" s="539">
        <f>IF($D$107="Flat Oval",IF(OR($N$109="",ISTEXT($N$107),ISTEXT($N$108)),"",IF(8&lt;=$N$108,IF(4&gt;$N$107,"",IF(((8-1)*$N$107+4)&gt;80,"",IF(INDEX($P$109:$W$118,MOD(((8-1)*$N$107+4)-1,10)+1,INT((((8-1)*$N$107+4)-1)/10)+1)="","",INDEX($P$109:$W$118,MOD(((8-1)*$N$107+4)-1,10)+1,INT((((8-1)*$N$107+4)-1)/10)+1)))),IF(AND(8=$N$108+1,4&lt;=$O$107),IF(($N$107*$N$108+4)&gt;80,"",IF(INDEX($P$109:$W$118,MOD(($N$107*$N$108+4)-1,10)+1,INT((($N$107*$N$108+4)-1)/10)+1)="","",INDEX($P$109:$W$118,MOD(($N$107*$N$108+4)-1,10)+1,INT((($N$107*$N$108+4)-1)/10)+1))),""))),IF($N$109="","",IF(OR(ISTEXT($N$107),ISTEXT($N$108),ISTEXT($N$109)),"",IF(OR(4&gt;$N$107,8&gt;$N$108,((8-1)*$N$107+4)&gt;$N$109),"",IF(INDEX($P$109:$W$118,MOD(((8-1)*$N$107+4)-1,10)+1,INT((((8-1)*$N$107+4)-1)/10)+1)="","",INDEX($P$109:$W$118,MOD(((8-1)*$N$107+4)-1,10)+1,INT((((8-1)*$N$107+4)-1)/10)+1))))))</f>
        <v/>
      </c>
      <c r="H116" s="539">
        <f>IF($D$107="Flat Oval",IF(OR($N$109="",ISTEXT($N$107),ISTEXT($N$108)),"",IF(8&lt;=$N$108,IF(5&gt;$N$107,"",IF(((8-1)*$N$107+5)&gt;80,"",IF(INDEX($P$109:$W$118,MOD(((8-1)*$N$107+5)-1,10)+1,INT((((8-1)*$N$107+5)-1)/10)+1)="","",INDEX($P$109:$W$118,MOD(((8-1)*$N$107+5)-1,10)+1,INT((((8-1)*$N$107+5)-1)/10)+1)))),IF(AND(8=$N$108+1,5&lt;=$O$107),IF(($N$107*$N$108+5)&gt;80,"",IF(INDEX($P$109:$W$118,MOD(($N$107*$N$108+5)-1,10)+1,INT((($N$107*$N$108+5)-1)/10)+1)="","",INDEX($P$109:$W$118,MOD(($N$107*$N$108+5)-1,10)+1,INT((($N$107*$N$108+5)-1)/10)+1))),""))),IF($N$109="","",IF(OR(ISTEXT($N$107),ISTEXT($N$108),ISTEXT($N$109)),"",IF(OR(5&gt;$N$107,8&gt;$N$108,((8-1)*$N$107+5)&gt;$N$109),"",IF(INDEX($P$109:$W$118,MOD(((8-1)*$N$107+5)-1,10)+1,INT((((8-1)*$N$107+5)-1)/10)+1)="","",INDEX($P$109:$W$118,MOD(((8-1)*$N$107+5)-1,10)+1,INT((((8-1)*$N$107+5)-1)/10)+1))))))</f>
        <v/>
      </c>
      <c r="I116" s="539">
        <f>IF($D$107="Flat Oval",IF(OR($N$109="",ISTEXT($N$107),ISTEXT($N$108)),"",IF(8&lt;=$N$108,IF(6&gt;$N$107,"",IF(((8-1)*$N$107+6)&gt;80,"",IF(INDEX($P$109:$W$118,MOD(((8-1)*$N$107+6)-1,10)+1,INT((((8-1)*$N$107+6)-1)/10)+1)="","",INDEX($P$109:$W$118,MOD(((8-1)*$N$107+6)-1,10)+1,INT((((8-1)*$N$107+6)-1)/10)+1)))),IF(AND(8=$N$108+1,6&lt;=$O$107),IF(($N$107*$N$108+6)&gt;80,"",IF(INDEX($P$109:$W$118,MOD(($N$107*$N$108+6)-1,10)+1,INT((($N$107*$N$108+6)-1)/10)+1)="","",INDEX($P$109:$W$118,MOD(($N$107*$N$108+6)-1,10)+1,INT((($N$107*$N$108+6)-1)/10)+1))),""))),IF($N$109="","",IF(OR(ISTEXT($N$107),ISTEXT($N$108),ISTEXT($N$109)),"",IF(OR(6&gt;$N$107,8&gt;$N$108,((8-1)*$N$107+6)&gt;$N$109),"",IF(INDEX($P$109:$W$118,MOD(((8-1)*$N$107+6)-1,10)+1,INT((((8-1)*$N$107+6)-1)/10)+1)="","",INDEX($P$109:$W$118,MOD(((8-1)*$N$107+6)-1,10)+1,INT((((8-1)*$N$107+6)-1)/10)+1))))))</f>
        <v/>
      </c>
      <c r="J116" s="539">
        <f>IF($D$107="Flat Oval",IF(OR($N$109="",ISTEXT($N$107),ISTEXT($N$108)),"",IF(8&lt;=$N$108,IF(7&gt;$N$107,"",IF(((8-1)*$N$107+7)&gt;80,"",IF(INDEX($P$109:$W$118,MOD(((8-1)*$N$107+7)-1,10)+1,INT((((8-1)*$N$107+7)-1)/10)+1)="","",INDEX($P$109:$W$118,MOD(((8-1)*$N$107+7)-1,10)+1,INT((((8-1)*$N$107+7)-1)/10)+1)))),IF(AND(8=$N$108+1,7&lt;=$O$107),IF(($N$107*$N$108+7)&gt;80,"",IF(INDEX($P$109:$W$118,MOD(($N$107*$N$108+7)-1,10)+1,INT((($N$107*$N$108+7)-1)/10)+1)="","",INDEX($P$109:$W$118,MOD(($N$107*$N$108+7)-1,10)+1,INT((($N$107*$N$108+7)-1)/10)+1))),""))),IF($N$109="","",IF(OR(ISTEXT($N$107),ISTEXT($N$108),ISTEXT($N$109)),"",IF(OR(7&gt;$N$107,8&gt;$N$108,((8-1)*$N$107+7)&gt;$N$109),"",IF(INDEX($P$109:$W$118,MOD(((8-1)*$N$107+7)-1,10)+1,INT((((8-1)*$N$107+7)-1)/10)+1)="","",INDEX($P$109:$W$118,MOD(((8-1)*$N$107+7)-1,10)+1,INT((((8-1)*$N$107+7)-1)/10)+1))))))</f>
        <v/>
      </c>
      <c r="K116" s="539">
        <f>IF($D$107="Flat Oval",IF(OR($N$109="",ISTEXT($N$107),ISTEXT($N$108)),"",IF(8&lt;=$N$108,IF(8&gt;$N$107,"",IF(((8-1)*$N$107+8)&gt;80,"",IF(INDEX($P$109:$W$118,MOD(((8-1)*$N$107+8)-1,10)+1,INT((((8-1)*$N$107+8)-1)/10)+1)="","",INDEX($P$109:$W$118,MOD(((8-1)*$N$107+8)-1,10)+1,INT((((8-1)*$N$107+8)-1)/10)+1)))),IF(AND(8=$N$108+1,8&lt;=$O$107),IF(($N$107*$N$108+8)&gt;80,"",IF(INDEX($P$109:$W$118,MOD(($N$107*$N$108+8)-1,10)+1,INT((($N$107*$N$108+8)-1)/10)+1)="","",INDEX($P$109:$W$118,MOD(($N$107*$N$108+8)-1,10)+1,INT((($N$107*$N$108+8)-1)/10)+1))),""))),IF($N$109="","",IF(OR(ISTEXT($N$107),ISTEXT($N$108),ISTEXT($N$109)),"",IF(OR(8&gt;$N$107,8&gt;$N$108,((8-1)*$N$107+8)&gt;$N$109),"",IF(INDEX($P$109:$W$118,MOD(((8-1)*$N$107+8)-1,10)+1,INT((((8-1)*$N$107+8)-1)/10)+1)="","",INDEX($P$109:$W$118,MOD(((8-1)*$N$107+8)-1,10)+1,INT((((8-1)*$N$107+8)-1)/10)+1))))))</f>
        <v/>
      </c>
      <c r="L116" s="539">
        <f>IF($D$107="Flat Oval",IF(OR($N$109="",ISTEXT($N$107),ISTEXT($N$108)),"",IF(8&lt;=$N$108,IF(9&gt;$N$107,"",IF(((8-1)*$N$107+9)&gt;80,"",IF(INDEX($P$109:$W$118,MOD(((8-1)*$N$107+9)-1,10)+1,INT((((8-1)*$N$107+9)-1)/10)+1)="","",INDEX($P$109:$W$118,MOD(((8-1)*$N$107+9)-1,10)+1,INT((((8-1)*$N$107+9)-1)/10)+1)))),IF(AND(8=$N$108+1,9&lt;=$O$107),IF(($N$107*$N$108+9)&gt;80,"",IF(INDEX($P$109:$W$118,MOD(($N$107*$N$108+9)-1,10)+1,INT((($N$107*$N$108+9)-1)/10)+1)="","",INDEX($P$109:$W$118,MOD(($N$107*$N$108+9)-1,10)+1,INT((($N$107*$N$108+9)-1)/10)+1))),""))),IF($N$109="","",IF(OR(ISTEXT($N$107),ISTEXT($N$108),ISTEXT($N$109)),"",IF(OR(9&gt;$N$107,8&gt;$N$108,((8-1)*$N$107+9)&gt;$N$109),"",IF(INDEX($P$109:$W$118,MOD(((8-1)*$N$107+9)-1,10)+1,INT((((8-1)*$N$107+9)-1)/10)+1)="","",INDEX($P$109:$W$118,MOD(((8-1)*$N$107+9)-1,10)+1,INT((((8-1)*$N$107+9)-1)/10)+1))))))</f>
        <v/>
      </c>
      <c r="M116" s="539">
        <f>IF($D$107="Flat Oval",IF(OR($N$109="",ISTEXT($N$107),ISTEXT($N$108)),"",IF(8&lt;=$N$108,IF(10&gt;$N$107,"",IF(((8-1)*$N$107+10)&gt;80,"",IF(INDEX($P$109:$W$118,MOD(((8-1)*$N$107+10)-1,10)+1,INT((((8-1)*$N$107+10)-1)/10)+1)="","",INDEX($P$109:$W$118,MOD(((8-1)*$N$107+10)-1,10)+1,INT((((8-1)*$N$107+10)-1)/10)+1)))),IF(AND(8=$N$108+1,10&lt;=$O$107),IF(($N$107*$N$108+10)&gt;80,"",IF(INDEX($P$109:$W$118,MOD(($N$107*$N$108+10)-1,10)+1,INT((($N$107*$N$108+10)-1)/10)+1)="","",INDEX($P$109:$W$118,MOD(($N$107*$N$108+10)-1,10)+1,INT((($N$107*$N$108+10)-1)/10)+1))),""))),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IF($D$122="Flat Oval",IF(OR($G$122="",$I$122=""),"",$G$122&amp;""" x "&amp;$I$122&amp;""" oval"),IF($G$122="","",IF($D$122="Round",$G$122&amp;""" dia",$G$122&amp;""" x "&amp;$I$122&amp;"""")))</f>
        <v/>
      </c>
      <c r="G120" s="173" t="n"/>
      <c r="H120" s="525">
        <f>IF($D$122="Flat Oval",IF(OR($G$122="",$I$122=""),"",IF(OR(ISTEXT($G$122),ISTEXT($I$122)),"",ROUND(((($G$122-2*N($K$122))-($I$122-2*N($K$122)))*($I$122-2*N($K$122))+PI()*(($I$122-2*N($K$122))/2)^2)/144,3))),IF(OR($D$122="",$G$122=""),"",IF($D$122="Round",IF(ISTEXT($G$122),"",ROUND(PI()*(($G$122-2*N($K$122))/2)^2/144,3)),IF($I$122="","",IF(OR(ISTEXT($G$122),ISTEXT($I$122)),"",ROUND(($G$122-2*N($K$122))*($I$122-2*N($K$122))/144,3))))))</f>
        <v/>
      </c>
      <c r="I120" s="189" t="n"/>
      <c r="J120" s="189" t="n"/>
      <c r="K120" s="189">
        <f>IF(N(J120)*N(H120)=0,"",ROUND(N(J120)*N(H120),0))</f>
        <v/>
      </c>
      <c r="L120" s="189">
        <f>IF($D$122="Flat Oval",IF(OR($O$123="",$O$124="",N($O$125)+N($O$126)=0),"",ROUND(($O$123*$O$125+$O$124*$O$126)/($O$125+$O$126),0)),IF(COUNT(D124:M131)=0,"",ROUND(AVERAGE(D124:M131),0)))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IF($D$122="Flat Oval",IF($N$124="","",$N$122&amp;"x"&amp;$N$123&amp;"+"&amp;$O$122&amp;" ends"),IF($N$122="","",IF($D$122="Round",$N$122&amp;" x 2 axes",IF($N$123="","",$N$122&amp;" x "&amp;$N$123))))</f>
        <v/>
      </c>
      <c r="N122" s="534">
        <f>IF($D$122="Flat Oval",IF(OR($G$122="",$I$122=""),"",IF(OR(ISTEXT($G$122),ISTEXT($I$122)),"",IF($G$122-$I$122&lt;12,2,MIN(10,MAX(3,ROUNDUP(($G$122-$I$122)/6,0)))))),IF(OR($D$122="",$G$122=""),"",IF($D$122="Round",IF(ISTEXT($G$122),"",IF($G$122&lt;=9,6,IF($G$122&lt;=12,8,10))),IF(ISTEXT($G$122),"",IF($G$122&lt;12,2,MIN(10,MAX(3,ROUNDUP($G$122/6,0))))))))</f>
        <v/>
      </c>
      <c r="O122">
        <f>IF(AND($D$122="Flat Oval",NOT(OR($G$122="",$I$122="")),NOT(OR(ISTEXT($G$122),ISTEXT($I$122)))),IF($I$122&lt;=9,6,IF($I$122&lt;=12,8,10)),"")</f>
        <v/>
      </c>
      <c r="P122" s="473" t="inlineStr">
        <is>
          <t>Quick entry – type readings in order (row by row of the grid), down this column then the next:</t>
        </is>
      </c>
    </row>
    <row r="123" ht="13.35" customHeight="1" s="162">
      <c r="B123" s="535" t="inlineStr">
        <is>
          <t>Depth↓ Pos→ (in)</t>
        </is>
      </c>
      <c r="C123" s="414" t="n"/>
      <c r="D123" s="535">
        <f>IF($D$122="Flat Oval",IF(OR($N$122="",ISTEXT($N$122),1&gt;$N$122),"",ROUND((1-0.5)*($G$122-$I$122)/$N$122,1)),IF(ISTEXT($N$122),"",IF(OR($D$122="",$G$122="",1&gt;$N$122),"",IF($D$122="Round",IF(ISTEXT($G$122),"",ROUND(IF(1&lt;=$N$122/2,$G$122/2*(1-SQRT(($N$122-2*1+1)/$N$122)),$G$122-$G$122/2*(1-SQRT(($N$122-2*($N$122-1+1)+1)/$N$122))),1)),IF(ISTEXT($G$122),"",ROUND((1-0.5)*$G$122/$N$122,1))))))</f>
        <v/>
      </c>
      <c r="E123" s="535">
        <f>IF($D$122="Flat Oval",IF(OR($N$122="",ISTEXT($N$122),2&gt;$N$122),"",ROUND((2-0.5)*($G$122-$I$122)/$N$122,1)),IF(ISTEXT($N$122),"",IF(OR($D$122="",$G$122="",2&gt;$N$122),"",IF($D$122="Round",IF(ISTEXT($G$122),"",ROUND(IF(2&lt;=$N$122/2,$G$122/2*(1-SQRT(($N$122-2*2+1)/$N$122)),$G$122-$G$122/2*(1-SQRT(($N$122-2*($N$122-2+1)+1)/$N$122))),1)),IF(ISTEXT($G$122),"",ROUND((2-0.5)*$G$122/$N$122,1))))))</f>
        <v/>
      </c>
      <c r="F123" s="535">
        <f>IF($D$122="Flat Oval",IF(OR($N$122="",ISTEXT($N$122),3&gt;$N$122),"",ROUND((3-0.5)*($G$122-$I$122)/$N$122,1)),IF(ISTEXT($N$122),"",IF(OR($D$122="",$G$122="",3&gt;$N$122),"",IF($D$122="Round",IF(ISTEXT($G$122),"",ROUND(IF(3&lt;=$N$122/2,$G$122/2*(1-SQRT(($N$122-2*3+1)/$N$122)),$G$122-$G$122/2*(1-SQRT(($N$122-2*($N$122-3+1)+1)/$N$122))),1)),IF(ISTEXT($G$122),"",ROUND((3-0.5)*$G$122/$N$122,1))))))</f>
        <v/>
      </c>
      <c r="G123" s="535">
        <f>IF($D$122="Flat Oval",IF(OR($N$122="",ISTEXT($N$122),4&gt;$N$122),"",ROUND((4-0.5)*($G$122-$I$122)/$N$122,1)),IF(ISTEXT($N$122),"",IF(OR($D$122="",$G$122="",4&gt;$N$122),"",IF($D$122="Round",IF(ISTEXT($G$122),"",ROUND(IF(4&lt;=$N$122/2,$G$122/2*(1-SQRT(($N$122-2*4+1)/$N$122)),$G$122-$G$122/2*(1-SQRT(($N$122-2*($N$122-4+1)+1)/$N$122))),1)),IF(ISTEXT($G$122),"",ROUND((4-0.5)*$G$122/$N$122,1))))))</f>
        <v/>
      </c>
      <c r="H123" s="535">
        <f>IF($D$122="Flat Oval",IF(OR($N$122="",ISTEXT($N$122),5&gt;$N$122),"",ROUND((5-0.5)*($G$122-$I$122)/$N$122,1)),IF(ISTEXT($N$122),"",IF(OR($D$122="",$G$122="",5&gt;$N$122),"",IF($D$122="Round",IF(ISTEXT($G$122),"",ROUND(IF(5&lt;=$N$122/2,$G$122/2*(1-SQRT(($N$122-2*5+1)/$N$122)),$G$122-$G$122/2*(1-SQRT(($N$122-2*($N$122-5+1)+1)/$N$122))),1)),IF(ISTEXT($G$122),"",ROUND((5-0.5)*$G$122/$N$122,1))))))</f>
        <v/>
      </c>
      <c r="I123" s="535">
        <f>IF($D$122="Flat Oval",IF(OR($N$122="",ISTEXT($N$122),6&gt;$N$122),"",ROUND((6-0.5)*($G$122-$I$122)/$N$122,1)),IF(ISTEXT($N$122),"",IF(OR($D$122="",$G$122="",6&gt;$N$122),"",IF($D$122="Round",IF(ISTEXT($G$122),"",ROUND(IF(6&lt;=$N$122/2,$G$122/2*(1-SQRT(($N$122-2*6+1)/$N$122)),$G$122-$G$122/2*(1-SQRT(($N$122-2*($N$122-6+1)+1)/$N$122))),1)),IF(ISTEXT($G$122),"",ROUND((6-0.5)*$G$122/$N$122,1))))))</f>
        <v/>
      </c>
      <c r="J123" s="535">
        <f>IF($D$122="Flat Oval",IF(OR($N$122="",ISTEXT($N$122),7&gt;$N$122),"",ROUND((7-0.5)*($G$122-$I$122)/$N$122,1)),IF(ISTEXT($N$122),"",IF(OR($D$122="",$G$122="",7&gt;$N$122),"",IF($D$122="Round",IF(ISTEXT($G$122),"",ROUND(IF(7&lt;=$N$122/2,$G$122/2*(1-SQRT(($N$122-2*7+1)/$N$122)),$G$122-$G$122/2*(1-SQRT(($N$122-2*($N$122-7+1)+1)/$N$122))),1)),IF(ISTEXT($G$122),"",ROUND((7-0.5)*$G$122/$N$122,1))))))</f>
        <v/>
      </c>
      <c r="K123" s="535">
        <f>IF($D$122="Flat Oval",IF(OR($N$122="",ISTEXT($N$122),8&gt;$N$122),"",ROUND((8-0.5)*($G$122-$I$122)/$N$122,1)),IF(ISTEXT($N$122),"",IF(OR($D$122="",$G$122="",8&gt;$N$122),"",IF($D$122="Round",IF(ISTEXT($G$122),"",ROUND(IF(8&lt;=$N$122/2,$G$122/2*(1-SQRT(($N$122-2*8+1)/$N$122)),$G$122-$G$122/2*(1-SQRT(($N$122-2*($N$122-8+1)+1)/$N$122))),1)),IF(ISTEXT($G$122),"",ROUND((8-0.5)*$G$122/$N$122,1))))))</f>
        <v/>
      </c>
      <c r="L123" s="535">
        <f>IF($D$122="Flat Oval",IF(OR($N$122="",ISTEXT($N$122),9&gt;$N$122),"",ROUND((9-0.5)*($G$122-$I$122)/$N$122,1)),IF(ISTEXT($N$122),"",IF(OR($D$122="",$G$122="",9&gt;$N$122),"",IF($D$122="Round",IF(ISTEXT($G$122),"",ROUND(IF(9&lt;=$N$122/2,$G$122/2*(1-SQRT(($N$122-2*9+1)/$N$122)),$G$122-$G$122/2*(1-SQRT(($N$122-2*($N$122-9+1)+1)/$N$122))),1)),IF(ISTEXT($G$122),"",ROUND((9-0.5)*$G$122/$N$122,1))))))</f>
        <v/>
      </c>
      <c r="M123" s="535">
        <f>IF($D$122="Flat Oval",IF(OR($N$122="",ISTEXT($N$122),10&gt;$N$122),"",ROUND((10-0.5)*($G$122-$I$122)/$N$122,1)),IF(ISTEXT($N$122),"",IF(OR($D$122="",$G$122="",10&gt;$N$122),"",IF($D$122="Round",IF(ISTEXT($G$122),"",ROUND(IF(10&lt;=$N$122/2,$G$122/2*(1-SQRT(($N$122-2*10+1)/$N$122)),$G$122-$G$122/2*(1-SQRT(($N$122-2*($N$122-10+1)+1)/$N$122))),1)),IF(ISTEXT($G$122),"",ROUND((10-0.5)*$G$122/$N$122,1))))))</f>
        <v/>
      </c>
      <c r="N123" s="534">
        <f>IF($D$122="Flat Oval",IF(OR($G$122="",$I$122=""),"",IF(OR(ISTEXT($G$122),ISTEXT($I$122)),"",IF($I$122&lt;12,2,MIN(7,MAX(3,ROUNDUP($I$122/6,0)))))),IF(OR($D$122="",$G$122=""),"",IF($D$122="Round",2,IF($I$122="","",IF(ISTEXT($I$122),"",IF($I$122&lt;12,2,MIN(8,MAX(3,ROUNDUP($I$122/6,0)))))))))</f>
        <v/>
      </c>
      <c r="O123">
        <f>IF(OR(NOT($D$122="Flat Oval"),N($N$124)=0),"",IF(COUNT(D124:INDEX(M124:M131,$N$123))=0,"",AVERAGE(D124:INDEX(M124:M131,$N$123))))</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IF($D$122="Flat Oval",IF(OR($N$123="",ISTEXT($N$123)),"",IF(1&lt;=$N$123,ROUND((1-0.5)*$I$122/$N$123,1),IF(1=$N$123+1,"Ends",""))),IF(OR($D$122="",$G$122=""),"",IF($D$122="Round",IF(1=1,"Axis 1 (0°)",IF(1=2,"Axis 2 (90°)","")),IF(ISTEXT($N$123),"",IF(1&gt;$N$123,"",IF(ISTEXT($I$122),"",ROUND((1-0.5)*$I$122/$N$123,1)))))))</f>
        <v/>
      </c>
      <c r="C124" s="538" t="n"/>
      <c r="D124" s="539">
        <f>IF($D$122="Flat Oval",IF(OR($N$124="",ISTEXT($N$122),ISTEXT($N$123)),"",IF(1&lt;=$N$123,IF(1&gt;$N$122,"",IF(((1-1)*$N$122+1)&gt;80,"",IF(INDEX($P$124:$W$133,MOD(((1-1)*$N$122+1)-1,10)+1,INT((((1-1)*$N$122+1)-1)/10)+1)="","",INDEX($P$124:$W$133,MOD(((1-1)*$N$122+1)-1,10)+1,INT((((1-1)*$N$122+1)-1)/10)+1)))),IF(AND(1=$N$123+1,1&lt;=$O$122),IF(($N$122*$N$123+1)&gt;80,"",IF(INDEX($P$124:$W$133,MOD(($N$122*$N$123+1)-1,10)+1,INT((($N$122*$N$123+1)-1)/10)+1)="","",INDEX($P$124:$W$133,MOD(($N$122*$N$123+1)-1,10)+1,INT((($N$122*$N$123+1)-1)/10)+1))),""))),IF($N$124="","",IF(OR(ISTEXT($N$122),ISTEXT($N$123),ISTEXT($N$124)),"",IF(OR(1&gt;$N$122,1&gt;$N$123,((1-1)*$N$122+1)&gt;$N$124),"",IF(INDEX($P$124:$W$133,MOD(((1-1)*$N$122+1)-1,10)+1,INT((((1-1)*$N$122+1)-1)/10)+1)="","",INDEX($P$124:$W$133,MOD(((1-1)*$N$122+1)-1,10)+1,INT((((1-1)*$N$122+1)-1)/10)+1))))))</f>
        <v/>
      </c>
      <c r="E124" s="539">
        <f>IF($D$122="Flat Oval",IF(OR($N$124="",ISTEXT($N$122),ISTEXT($N$123)),"",IF(1&lt;=$N$123,IF(2&gt;$N$122,"",IF(((1-1)*$N$122+2)&gt;80,"",IF(INDEX($P$124:$W$133,MOD(((1-1)*$N$122+2)-1,10)+1,INT((((1-1)*$N$122+2)-1)/10)+1)="","",INDEX($P$124:$W$133,MOD(((1-1)*$N$122+2)-1,10)+1,INT((((1-1)*$N$122+2)-1)/10)+1)))),IF(AND(1=$N$123+1,2&lt;=$O$122),IF(($N$122*$N$123+2)&gt;80,"",IF(INDEX($P$124:$W$133,MOD(($N$122*$N$123+2)-1,10)+1,INT((($N$122*$N$123+2)-1)/10)+1)="","",INDEX($P$124:$W$133,MOD(($N$122*$N$123+2)-1,10)+1,INT((($N$122*$N$123+2)-1)/10)+1))),""))),IF($N$124="","",IF(OR(ISTEXT($N$122),ISTEXT($N$123),ISTEXT($N$124)),"",IF(OR(2&gt;$N$122,1&gt;$N$123,((1-1)*$N$122+2)&gt;$N$124),"",IF(INDEX($P$124:$W$133,MOD(((1-1)*$N$122+2)-1,10)+1,INT((((1-1)*$N$122+2)-1)/10)+1)="","",INDEX($P$124:$W$133,MOD(((1-1)*$N$122+2)-1,10)+1,INT((((1-1)*$N$122+2)-1)/10)+1))))))</f>
        <v/>
      </c>
      <c r="F124" s="539">
        <f>IF($D$122="Flat Oval",IF(OR($N$124="",ISTEXT($N$122),ISTEXT($N$123)),"",IF(1&lt;=$N$123,IF(3&gt;$N$122,"",IF(((1-1)*$N$122+3)&gt;80,"",IF(INDEX($P$124:$W$133,MOD(((1-1)*$N$122+3)-1,10)+1,INT((((1-1)*$N$122+3)-1)/10)+1)="","",INDEX($P$124:$W$133,MOD(((1-1)*$N$122+3)-1,10)+1,INT((((1-1)*$N$122+3)-1)/10)+1)))),IF(AND(1=$N$123+1,3&lt;=$O$122),IF(($N$122*$N$123+3)&gt;80,"",IF(INDEX($P$124:$W$133,MOD(($N$122*$N$123+3)-1,10)+1,INT((($N$122*$N$123+3)-1)/10)+1)="","",INDEX($P$124:$W$133,MOD(($N$122*$N$123+3)-1,10)+1,INT((($N$122*$N$123+3)-1)/10)+1))),""))),IF($N$124="","",IF(OR(ISTEXT($N$122),ISTEXT($N$123),ISTEXT($N$124)),"",IF(OR(3&gt;$N$122,1&gt;$N$123,((1-1)*$N$122+3)&gt;$N$124),"",IF(INDEX($P$124:$W$133,MOD(((1-1)*$N$122+3)-1,10)+1,INT((((1-1)*$N$122+3)-1)/10)+1)="","",INDEX($P$124:$W$133,MOD(((1-1)*$N$122+3)-1,10)+1,INT((((1-1)*$N$122+3)-1)/10)+1))))))</f>
        <v/>
      </c>
      <c r="G124" s="539">
        <f>IF($D$122="Flat Oval",IF(OR($N$124="",ISTEXT($N$122),ISTEXT($N$123)),"",IF(1&lt;=$N$123,IF(4&gt;$N$122,"",IF(((1-1)*$N$122+4)&gt;80,"",IF(INDEX($P$124:$W$133,MOD(((1-1)*$N$122+4)-1,10)+1,INT((((1-1)*$N$122+4)-1)/10)+1)="","",INDEX($P$124:$W$133,MOD(((1-1)*$N$122+4)-1,10)+1,INT((((1-1)*$N$122+4)-1)/10)+1)))),IF(AND(1=$N$123+1,4&lt;=$O$122),IF(($N$122*$N$123+4)&gt;80,"",IF(INDEX($P$124:$W$133,MOD(($N$122*$N$123+4)-1,10)+1,INT((($N$122*$N$123+4)-1)/10)+1)="","",INDEX($P$124:$W$133,MOD(($N$122*$N$123+4)-1,10)+1,INT((($N$122*$N$123+4)-1)/10)+1))),""))),IF($N$124="","",IF(OR(ISTEXT($N$122),ISTEXT($N$123),ISTEXT($N$124)),"",IF(OR(4&gt;$N$122,1&gt;$N$123,((1-1)*$N$122+4)&gt;$N$124),"",IF(INDEX($P$124:$W$133,MOD(((1-1)*$N$122+4)-1,10)+1,INT((((1-1)*$N$122+4)-1)/10)+1)="","",INDEX($P$124:$W$133,MOD(((1-1)*$N$122+4)-1,10)+1,INT((((1-1)*$N$122+4)-1)/10)+1))))))</f>
        <v/>
      </c>
      <c r="H124" s="539">
        <f>IF($D$122="Flat Oval",IF(OR($N$124="",ISTEXT($N$122),ISTEXT($N$123)),"",IF(1&lt;=$N$123,IF(5&gt;$N$122,"",IF(((1-1)*$N$122+5)&gt;80,"",IF(INDEX($P$124:$W$133,MOD(((1-1)*$N$122+5)-1,10)+1,INT((((1-1)*$N$122+5)-1)/10)+1)="","",INDEX($P$124:$W$133,MOD(((1-1)*$N$122+5)-1,10)+1,INT((((1-1)*$N$122+5)-1)/10)+1)))),IF(AND(1=$N$123+1,5&lt;=$O$122),IF(($N$122*$N$123+5)&gt;80,"",IF(INDEX($P$124:$W$133,MOD(($N$122*$N$123+5)-1,10)+1,INT((($N$122*$N$123+5)-1)/10)+1)="","",INDEX($P$124:$W$133,MOD(($N$122*$N$123+5)-1,10)+1,INT((($N$122*$N$123+5)-1)/10)+1))),""))),IF($N$124="","",IF(OR(ISTEXT($N$122),ISTEXT($N$123),ISTEXT($N$124)),"",IF(OR(5&gt;$N$122,1&gt;$N$123,((1-1)*$N$122+5)&gt;$N$124),"",IF(INDEX($P$124:$W$133,MOD(((1-1)*$N$122+5)-1,10)+1,INT((((1-1)*$N$122+5)-1)/10)+1)="","",INDEX($P$124:$W$133,MOD(((1-1)*$N$122+5)-1,10)+1,INT((((1-1)*$N$122+5)-1)/10)+1))))))</f>
        <v/>
      </c>
      <c r="I124" s="539">
        <f>IF($D$122="Flat Oval",IF(OR($N$124="",ISTEXT($N$122),ISTEXT($N$123)),"",IF(1&lt;=$N$123,IF(6&gt;$N$122,"",IF(((1-1)*$N$122+6)&gt;80,"",IF(INDEX($P$124:$W$133,MOD(((1-1)*$N$122+6)-1,10)+1,INT((((1-1)*$N$122+6)-1)/10)+1)="","",INDEX($P$124:$W$133,MOD(((1-1)*$N$122+6)-1,10)+1,INT((((1-1)*$N$122+6)-1)/10)+1)))),IF(AND(1=$N$123+1,6&lt;=$O$122),IF(($N$122*$N$123+6)&gt;80,"",IF(INDEX($P$124:$W$133,MOD(($N$122*$N$123+6)-1,10)+1,INT((($N$122*$N$123+6)-1)/10)+1)="","",INDEX($P$124:$W$133,MOD(($N$122*$N$123+6)-1,10)+1,INT((($N$122*$N$123+6)-1)/10)+1))),""))),IF($N$124="","",IF(OR(ISTEXT($N$122),ISTEXT($N$123),ISTEXT($N$124)),"",IF(OR(6&gt;$N$122,1&gt;$N$123,((1-1)*$N$122+6)&gt;$N$124),"",IF(INDEX($P$124:$W$133,MOD(((1-1)*$N$122+6)-1,10)+1,INT((((1-1)*$N$122+6)-1)/10)+1)="","",INDEX($P$124:$W$133,MOD(((1-1)*$N$122+6)-1,10)+1,INT((((1-1)*$N$122+6)-1)/10)+1))))))</f>
        <v/>
      </c>
      <c r="J124" s="539">
        <f>IF($D$122="Flat Oval",IF(OR($N$124="",ISTEXT($N$122),ISTEXT($N$123)),"",IF(1&lt;=$N$123,IF(7&gt;$N$122,"",IF(((1-1)*$N$122+7)&gt;80,"",IF(INDEX($P$124:$W$133,MOD(((1-1)*$N$122+7)-1,10)+1,INT((((1-1)*$N$122+7)-1)/10)+1)="","",INDEX($P$124:$W$133,MOD(((1-1)*$N$122+7)-1,10)+1,INT((((1-1)*$N$122+7)-1)/10)+1)))),IF(AND(1=$N$123+1,7&lt;=$O$122),IF(($N$122*$N$123+7)&gt;80,"",IF(INDEX($P$124:$W$133,MOD(($N$122*$N$123+7)-1,10)+1,INT((($N$122*$N$123+7)-1)/10)+1)="","",INDEX($P$124:$W$133,MOD(($N$122*$N$123+7)-1,10)+1,INT((($N$122*$N$123+7)-1)/10)+1))),""))),IF($N$124="","",IF(OR(ISTEXT($N$122),ISTEXT($N$123),ISTEXT($N$124)),"",IF(OR(7&gt;$N$122,1&gt;$N$123,((1-1)*$N$122+7)&gt;$N$124),"",IF(INDEX($P$124:$W$133,MOD(((1-1)*$N$122+7)-1,10)+1,INT((((1-1)*$N$122+7)-1)/10)+1)="","",INDEX($P$124:$W$133,MOD(((1-1)*$N$122+7)-1,10)+1,INT((((1-1)*$N$122+7)-1)/10)+1))))))</f>
        <v/>
      </c>
      <c r="K124" s="539">
        <f>IF($D$122="Flat Oval",IF(OR($N$124="",ISTEXT($N$122),ISTEXT($N$123)),"",IF(1&lt;=$N$123,IF(8&gt;$N$122,"",IF(((1-1)*$N$122+8)&gt;80,"",IF(INDEX($P$124:$W$133,MOD(((1-1)*$N$122+8)-1,10)+1,INT((((1-1)*$N$122+8)-1)/10)+1)="","",INDEX($P$124:$W$133,MOD(((1-1)*$N$122+8)-1,10)+1,INT((((1-1)*$N$122+8)-1)/10)+1)))),IF(AND(1=$N$123+1,8&lt;=$O$122),IF(($N$122*$N$123+8)&gt;80,"",IF(INDEX($P$124:$W$133,MOD(($N$122*$N$123+8)-1,10)+1,INT((($N$122*$N$123+8)-1)/10)+1)="","",INDEX($P$124:$W$133,MOD(($N$122*$N$123+8)-1,10)+1,INT((($N$122*$N$123+8)-1)/10)+1))),""))),IF($N$124="","",IF(OR(ISTEXT($N$122),ISTEXT($N$123),ISTEXT($N$124)),"",IF(OR(8&gt;$N$122,1&gt;$N$123,((1-1)*$N$122+8)&gt;$N$124),"",IF(INDEX($P$124:$W$133,MOD(((1-1)*$N$122+8)-1,10)+1,INT((((1-1)*$N$122+8)-1)/10)+1)="","",INDEX($P$124:$W$133,MOD(((1-1)*$N$122+8)-1,10)+1,INT((((1-1)*$N$122+8)-1)/10)+1))))))</f>
        <v/>
      </c>
      <c r="L124" s="539">
        <f>IF($D$122="Flat Oval",IF(OR($N$124="",ISTEXT($N$122),ISTEXT($N$123)),"",IF(1&lt;=$N$123,IF(9&gt;$N$122,"",IF(((1-1)*$N$122+9)&gt;80,"",IF(INDEX($P$124:$W$133,MOD(((1-1)*$N$122+9)-1,10)+1,INT((((1-1)*$N$122+9)-1)/10)+1)="","",INDEX($P$124:$W$133,MOD(((1-1)*$N$122+9)-1,10)+1,INT((((1-1)*$N$122+9)-1)/10)+1)))),IF(AND(1=$N$123+1,9&lt;=$O$122),IF(($N$122*$N$123+9)&gt;80,"",IF(INDEX($P$124:$W$133,MOD(($N$122*$N$123+9)-1,10)+1,INT((($N$122*$N$123+9)-1)/10)+1)="","",INDEX($P$124:$W$133,MOD(($N$122*$N$123+9)-1,10)+1,INT((($N$122*$N$123+9)-1)/10)+1))),""))),IF($N$124="","",IF(OR(ISTEXT($N$122),ISTEXT($N$123),ISTEXT($N$124)),"",IF(OR(9&gt;$N$122,1&gt;$N$123,((1-1)*$N$122+9)&gt;$N$124),"",IF(INDEX($P$124:$W$133,MOD(((1-1)*$N$122+9)-1,10)+1,INT((((1-1)*$N$122+9)-1)/10)+1)="","",INDEX($P$124:$W$133,MOD(((1-1)*$N$122+9)-1,10)+1,INT((((1-1)*$N$122+9)-1)/10)+1))))))</f>
        <v/>
      </c>
      <c r="M124" s="539">
        <f>IF($D$122="Flat Oval",IF(OR($N$124="",ISTEXT($N$122),ISTEXT($N$123)),"",IF(1&lt;=$N$123,IF(10&gt;$N$122,"",IF(((1-1)*$N$122+10)&gt;80,"",IF(INDEX($P$124:$W$133,MOD(((1-1)*$N$122+10)-1,10)+1,INT((((1-1)*$N$122+10)-1)/10)+1)="","",INDEX($P$124:$W$133,MOD(((1-1)*$N$122+10)-1,10)+1,INT((((1-1)*$N$122+10)-1)/10)+1)))),IF(AND(1=$N$123+1,10&lt;=$O$122),IF(($N$122*$N$123+10)&gt;80,"",IF(INDEX($P$124:$W$133,MOD(($N$122*$N$123+10)-1,10)+1,INT((($N$122*$N$123+10)-1)/10)+1)="","",INDEX($P$124:$W$133,MOD(($N$122*$N$123+10)-1,10)+1,INT((($N$122*$N$123+10)-1)/10)+1))),""))),IF($N$124="","",IF(OR(ISTEXT($N$122),ISTEXT($N$123),ISTEXT($N$124)),"",IF(OR(10&gt;$N$122,1&gt;$N$123,((1-1)*$N$122+10)&gt;$N$124),"",IF(INDEX($P$124:$W$133,MOD(((1-1)*$N$122+10)-1,10)+1,INT((((1-1)*$N$122+10)-1)/10)+1)="","",INDEX($P$124:$W$133,MOD(((1-1)*$N$122+10)-1,10)+1,INT((((1-1)*$N$122+10)-1)/10)+1))))))</f>
        <v/>
      </c>
      <c r="N124" s="534">
        <f>IF($D$122="Flat Oval",IF(OR($N$122="",$N$123="",$O$122=""),"",$N$122*$N$123+$O$122),IF(OR(N122="",N123=""),"",IF(OR(ISTEXT(N122),ISTEXT(N123)),"",N122*N123)))</f>
        <v/>
      </c>
      <c r="O124">
        <f>IF(OR(NOT($D$122="Flat Oval"),N($N$124)=0),"",IF(COUNT(INDEX(D124:D131,$N$123+1):INDEX(M124:M131,$N$123+1))=0,"",AVERAGE(INDEX(D124:D131,$N$123+1):INDEX(M124:M131,$N$123+1))))</f>
        <v/>
      </c>
      <c r="P124" s="540" t="n"/>
      <c r="Q124" s="540" t="n"/>
      <c r="R124" s="540" t="n"/>
      <c r="S124" s="540" t="n"/>
      <c r="T124" s="540" t="n"/>
      <c r="U124" s="540" t="n"/>
      <c r="V124" s="540" t="n"/>
      <c r="W124" s="540" t="n"/>
    </row>
    <row r="125" ht="13.35" customHeight="1" s="162">
      <c r="B125" s="537">
        <f>IF($D$122="Flat Oval",IF(OR($N$123="",ISTEXT($N$123)),"",IF(2&lt;=$N$123,ROUND((2-0.5)*$I$122/$N$123,1),IF(2=$N$123+1,"Ends",""))),IF(OR($D$122="",$G$122=""),"",IF($D$122="Round",IF(2=1,"Axis 1 (0°)",IF(2=2,"Axis 2 (90°)","")),IF(ISTEXT($N$123),"",IF(2&gt;$N$123,"",IF(ISTEXT($I$122),"",ROUND((2-0.5)*$I$122/$N$123,1)))))))</f>
        <v/>
      </c>
      <c r="C125" s="538" t="n"/>
      <c r="D125" s="539">
        <f>IF($D$122="Flat Oval",IF(OR($N$124="",ISTEXT($N$122),ISTEXT($N$123)),"",IF(2&lt;=$N$123,IF(1&gt;$N$122,"",IF(((2-1)*$N$122+1)&gt;80,"",IF(INDEX($P$124:$W$133,MOD(((2-1)*$N$122+1)-1,10)+1,INT((((2-1)*$N$122+1)-1)/10)+1)="","",INDEX($P$124:$W$133,MOD(((2-1)*$N$122+1)-1,10)+1,INT((((2-1)*$N$122+1)-1)/10)+1)))),IF(AND(2=$N$123+1,1&lt;=$O$122),IF(($N$122*$N$123+1)&gt;80,"",IF(INDEX($P$124:$W$133,MOD(($N$122*$N$123+1)-1,10)+1,INT((($N$122*$N$123+1)-1)/10)+1)="","",INDEX($P$124:$W$133,MOD(($N$122*$N$123+1)-1,10)+1,INT((($N$122*$N$123+1)-1)/10)+1))),""))),IF($N$124="","",IF(OR(ISTEXT($N$122),ISTEXT($N$123),ISTEXT($N$124)),"",IF(OR(1&gt;$N$122,2&gt;$N$123,((2-1)*$N$122+1)&gt;$N$124),"",IF(INDEX($P$124:$W$133,MOD(((2-1)*$N$122+1)-1,10)+1,INT((((2-1)*$N$122+1)-1)/10)+1)="","",INDEX($P$124:$W$133,MOD(((2-1)*$N$122+1)-1,10)+1,INT((((2-1)*$N$122+1)-1)/10)+1))))))</f>
        <v/>
      </c>
      <c r="E125" s="539">
        <f>IF($D$122="Flat Oval",IF(OR($N$124="",ISTEXT($N$122),ISTEXT($N$123)),"",IF(2&lt;=$N$123,IF(2&gt;$N$122,"",IF(((2-1)*$N$122+2)&gt;80,"",IF(INDEX($P$124:$W$133,MOD(((2-1)*$N$122+2)-1,10)+1,INT((((2-1)*$N$122+2)-1)/10)+1)="","",INDEX($P$124:$W$133,MOD(((2-1)*$N$122+2)-1,10)+1,INT((((2-1)*$N$122+2)-1)/10)+1)))),IF(AND(2=$N$123+1,2&lt;=$O$122),IF(($N$122*$N$123+2)&gt;80,"",IF(INDEX($P$124:$W$133,MOD(($N$122*$N$123+2)-1,10)+1,INT((($N$122*$N$123+2)-1)/10)+1)="","",INDEX($P$124:$W$133,MOD(($N$122*$N$123+2)-1,10)+1,INT((($N$122*$N$123+2)-1)/10)+1))),""))),IF($N$124="","",IF(OR(ISTEXT($N$122),ISTEXT($N$123),ISTEXT($N$124)),"",IF(OR(2&gt;$N$122,2&gt;$N$123,((2-1)*$N$122+2)&gt;$N$124),"",IF(INDEX($P$124:$W$133,MOD(((2-1)*$N$122+2)-1,10)+1,INT((((2-1)*$N$122+2)-1)/10)+1)="","",INDEX($P$124:$W$133,MOD(((2-1)*$N$122+2)-1,10)+1,INT((((2-1)*$N$122+2)-1)/10)+1))))))</f>
        <v/>
      </c>
      <c r="F125" s="539">
        <f>IF($D$122="Flat Oval",IF(OR($N$124="",ISTEXT($N$122),ISTEXT($N$123)),"",IF(2&lt;=$N$123,IF(3&gt;$N$122,"",IF(((2-1)*$N$122+3)&gt;80,"",IF(INDEX($P$124:$W$133,MOD(((2-1)*$N$122+3)-1,10)+1,INT((((2-1)*$N$122+3)-1)/10)+1)="","",INDEX($P$124:$W$133,MOD(((2-1)*$N$122+3)-1,10)+1,INT((((2-1)*$N$122+3)-1)/10)+1)))),IF(AND(2=$N$123+1,3&lt;=$O$122),IF(($N$122*$N$123+3)&gt;80,"",IF(INDEX($P$124:$W$133,MOD(($N$122*$N$123+3)-1,10)+1,INT((($N$122*$N$123+3)-1)/10)+1)="","",INDEX($P$124:$W$133,MOD(($N$122*$N$123+3)-1,10)+1,INT((($N$122*$N$123+3)-1)/10)+1))),""))),IF($N$124="","",IF(OR(ISTEXT($N$122),ISTEXT($N$123),ISTEXT($N$124)),"",IF(OR(3&gt;$N$122,2&gt;$N$123,((2-1)*$N$122+3)&gt;$N$124),"",IF(INDEX($P$124:$W$133,MOD(((2-1)*$N$122+3)-1,10)+1,INT((((2-1)*$N$122+3)-1)/10)+1)="","",INDEX($P$124:$W$133,MOD(((2-1)*$N$122+3)-1,10)+1,INT((((2-1)*$N$122+3)-1)/10)+1))))))</f>
        <v/>
      </c>
      <c r="G125" s="539">
        <f>IF($D$122="Flat Oval",IF(OR($N$124="",ISTEXT($N$122),ISTEXT($N$123)),"",IF(2&lt;=$N$123,IF(4&gt;$N$122,"",IF(((2-1)*$N$122+4)&gt;80,"",IF(INDEX($P$124:$W$133,MOD(((2-1)*$N$122+4)-1,10)+1,INT((((2-1)*$N$122+4)-1)/10)+1)="","",INDEX($P$124:$W$133,MOD(((2-1)*$N$122+4)-1,10)+1,INT((((2-1)*$N$122+4)-1)/10)+1)))),IF(AND(2=$N$123+1,4&lt;=$O$122),IF(($N$122*$N$123+4)&gt;80,"",IF(INDEX($P$124:$W$133,MOD(($N$122*$N$123+4)-1,10)+1,INT((($N$122*$N$123+4)-1)/10)+1)="","",INDEX($P$124:$W$133,MOD(($N$122*$N$123+4)-1,10)+1,INT((($N$122*$N$123+4)-1)/10)+1))),""))),IF($N$124="","",IF(OR(ISTEXT($N$122),ISTEXT($N$123),ISTEXT($N$124)),"",IF(OR(4&gt;$N$122,2&gt;$N$123,((2-1)*$N$122+4)&gt;$N$124),"",IF(INDEX($P$124:$W$133,MOD(((2-1)*$N$122+4)-1,10)+1,INT((((2-1)*$N$122+4)-1)/10)+1)="","",INDEX($P$124:$W$133,MOD(((2-1)*$N$122+4)-1,10)+1,INT((((2-1)*$N$122+4)-1)/10)+1))))))</f>
        <v/>
      </c>
      <c r="H125" s="539">
        <f>IF($D$122="Flat Oval",IF(OR($N$124="",ISTEXT($N$122),ISTEXT($N$123)),"",IF(2&lt;=$N$123,IF(5&gt;$N$122,"",IF(((2-1)*$N$122+5)&gt;80,"",IF(INDEX($P$124:$W$133,MOD(((2-1)*$N$122+5)-1,10)+1,INT((((2-1)*$N$122+5)-1)/10)+1)="","",INDEX($P$124:$W$133,MOD(((2-1)*$N$122+5)-1,10)+1,INT((((2-1)*$N$122+5)-1)/10)+1)))),IF(AND(2=$N$123+1,5&lt;=$O$122),IF(($N$122*$N$123+5)&gt;80,"",IF(INDEX($P$124:$W$133,MOD(($N$122*$N$123+5)-1,10)+1,INT((($N$122*$N$123+5)-1)/10)+1)="","",INDEX($P$124:$W$133,MOD(($N$122*$N$123+5)-1,10)+1,INT((($N$122*$N$123+5)-1)/10)+1))),""))),IF($N$124="","",IF(OR(ISTEXT($N$122),ISTEXT($N$123),ISTEXT($N$124)),"",IF(OR(5&gt;$N$122,2&gt;$N$123,((2-1)*$N$122+5)&gt;$N$124),"",IF(INDEX($P$124:$W$133,MOD(((2-1)*$N$122+5)-1,10)+1,INT((((2-1)*$N$122+5)-1)/10)+1)="","",INDEX($P$124:$W$133,MOD(((2-1)*$N$122+5)-1,10)+1,INT((((2-1)*$N$122+5)-1)/10)+1))))))</f>
        <v/>
      </c>
      <c r="I125" s="539">
        <f>IF($D$122="Flat Oval",IF(OR($N$124="",ISTEXT($N$122),ISTEXT($N$123)),"",IF(2&lt;=$N$123,IF(6&gt;$N$122,"",IF(((2-1)*$N$122+6)&gt;80,"",IF(INDEX($P$124:$W$133,MOD(((2-1)*$N$122+6)-1,10)+1,INT((((2-1)*$N$122+6)-1)/10)+1)="","",INDEX($P$124:$W$133,MOD(((2-1)*$N$122+6)-1,10)+1,INT((((2-1)*$N$122+6)-1)/10)+1)))),IF(AND(2=$N$123+1,6&lt;=$O$122),IF(($N$122*$N$123+6)&gt;80,"",IF(INDEX($P$124:$W$133,MOD(($N$122*$N$123+6)-1,10)+1,INT((($N$122*$N$123+6)-1)/10)+1)="","",INDEX($P$124:$W$133,MOD(($N$122*$N$123+6)-1,10)+1,INT((($N$122*$N$123+6)-1)/10)+1))),""))),IF($N$124="","",IF(OR(ISTEXT($N$122),ISTEXT($N$123),ISTEXT($N$124)),"",IF(OR(6&gt;$N$122,2&gt;$N$123,((2-1)*$N$122+6)&gt;$N$124),"",IF(INDEX($P$124:$W$133,MOD(((2-1)*$N$122+6)-1,10)+1,INT((((2-1)*$N$122+6)-1)/10)+1)="","",INDEX($P$124:$W$133,MOD(((2-1)*$N$122+6)-1,10)+1,INT((((2-1)*$N$122+6)-1)/10)+1))))))</f>
        <v/>
      </c>
      <c r="J125" s="539">
        <f>IF($D$122="Flat Oval",IF(OR($N$124="",ISTEXT($N$122),ISTEXT($N$123)),"",IF(2&lt;=$N$123,IF(7&gt;$N$122,"",IF(((2-1)*$N$122+7)&gt;80,"",IF(INDEX($P$124:$W$133,MOD(((2-1)*$N$122+7)-1,10)+1,INT((((2-1)*$N$122+7)-1)/10)+1)="","",INDEX($P$124:$W$133,MOD(((2-1)*$N$122+7)-1,10)+1,INT((((2-1)*$N$122+7)-1)/10)+1)))),IF(AND(2=$N$123+1,7&lt;=$O$122),IF(($N$122*$N$123+7)&gt;80,"",IF(INDEX($P$124:$W$133,MOD(($N$122*$N$123+7)-1,10)+1,INT((($N$122*$N$123+7)-1)/10)+1)="","",INDEX($P$124:$W$133,MOD(($N$122*$N$123+7)-1,10)+1,INT((($N$122*$N$123+7)-1)/10)+1))),""))),IF($N$124="","",IF(OR(ISTEXT($N$122),ISTEXT($N$123),ISTEXT($N$124)),"",IF(OR(7&gt;$N$122,2&gt;$N$123,((2-1)*$N$122+7)&gt;$N$124),"",IF(INDEX($P$124:$W$133,MOD(((2-1)*$N$122+7)-1,10)+1,INT((((2-1)*$N$122+7)-1)/10)+1)="","",INDEX($P$124:$W$133,MOD(((2-1)*$N$122+7)-1,10)+1,INT((((2-1)*$N$122+7)-1)/10)+1))))))</f>
        <v/>
      </c>
      <c r="K125" s="539">
        <f>IF($D$122="Flat Oval",IF(OR($N$124="",ISTEXT($N$122),ISTEXT($N$123)),"",IF(2&lt;=$N$123,IF(8&gt;$N$122,"",IF(((2-1)*$N$122+8)&gt;80,"",IF(INDEX($P$124:$W$133,MOD(((2-1)*$N$122+8)-1,10)+1,INT((((2-1)*$N$122+8)-1)/10)+1)="","",INDEX($P$124:$W$133,MOD(((2-1)*$N$122+8)-1,10)+1,INT((((2-1)*$N$122+8)-1)/10)+1)))),IF(AND(2=$N$123+1,8&lt;=$O$122),IF(($N$122*$N$123+8)&gt;80,"",IF(INDEX($P$124:$W$133,MOD(($N$122*$N$123+8)-1,10)+1,INT((($N$122*$N$123+8)-1)/10)+1)="","",INDEX($P$124:$W$133,MOD(($N$122*$N$123+8)-1,10)+1,INT((($N$122*$N$123+8)-1)/10)+1))),""))),IF($N$124="","",IF(OR(ISTEXT($N$122),ISTEXT($N$123),ISTEXT($N$124)),"",IF(OR(8&gt;$N$122,2&gt;$N$123,((2-1)*$N$122+8)&gt;$N$124),"",IF(INDEX($P$124:$W$133,MOD(((2-1)*$N$122+8)-1,10)+1,INT((((2-1)*$N$122+8)-1)/10)+1)="","",INDEX($P$124:$W$133,MOD(((2-1)*$N$122+8)-1,10)+1,INT((((2-1)*$N$122+8)-1)/10)+1))))))</f>
        <v/>
      </c>
      <c r="L125" s="539">
        <f>IF($D$122="Flat Oval",IF(OR($N$124="",ISTEXT($N$122),ISTEXT($N$123)),"",IF(2&lt;=$N$123,IF(9&gt;$N$122,"",IF(((2-1)*$N$122+9)&gt;80,"",IF(INDEX($P$124:$W$133,MOD(((2-1)*$N$122+9)-1,10)+1,INT((((2-1)*$N$122+9)-1)/10)+1)="","",INDEX($P$124:$W$133,MOD(((2-1)*$N$122+9)-1,10)+1,INT((((2-1)*$N$122+9)-1)/10)+1)))),IF(AND(2=$N$123+1,9&lt;=$O$122),IF(($N$122*$N$123+9)&gt;80,"",IF(INDEX($P$124:$W$133,MOD(($N$122*$N$123+9)-1,10)+1,INT((($N$122*$N$123+9)-1)/10)+1)="","",INDEX($P$124:$W$133,MOD(($N$122*$N$123+9)-1,10)+1,INT((($N$122*$N$123+9)-1)/10)+1))),""))),IF($N$124="","",IF(OR(ISTEXT($N$122),ISTEXT($N$123),ISTEXT($N$124)),"",IF(OR(9&gt;$N$122,2&gt;$N$123,((2-1)*$N$122+9)&gt;$N$124),"",IF(INDEX($P$124:$W$133,MOD(((2-1)*$N$122+9)-1,10)+1,INT((((2-1)*$N$122+9)-1)/10)+1)="","",INDEX($P$124:$W$133,MOD(((2-1)*$N$122+9)-1,10)+1,INT((((2-1)*$N$122+9)-1)/10)+1))))))</f>
        <v/>
      </c>
      <c r="M125" s="539">
        <f>IF($D$122="Flat Oval",IF(OR($N$124="",ISTEXT($N$122),ISTEXT($N$123)),"",IF(2&lt;=$N$123,IF(10&gt;$N$122,"",IF(((2-1)*$N$122+10)&gt;80,"",IF(INDEX($P$124:$W$133,MOD(((2-1)*$N$122+10)-1,10)+1,INT((((2-1)*$N$122+10)-1)/10)+1)="","",INDEX($P$124:$W$133,MOD(((2-1)*$N$122+10)-1,10)+1,INT((((2-1)*$N$122+10)-1)/10)+1)))),IF(AND(2=$N$123+1,10&lt;=$O$122),IF(($N$122*$N$123+10)&gt;80,"",IF(INDEX($P$124:$W$133,MOD(($N$122*$N$123+10)-1,10)+1,INT((($N$122*$N$123+10)-1)/10)+1)="","",INDEX($P$124:$W$133,MOD(($N$122*$N$123+10)-1,10)+1,INT((($N$122*$N$123+10)-1)/10)+1))),""))),IF($N$124="","",IF(OR(ISTEXT($N$122),ISTEXT($N$123),ISTEXT($N$124)),"",IF(OR(10&gt;$N$122,2&gt;$N$123,((2-1)*$N$122+10)&gt;$N$124),"",IF(INDEX($P$124:$W$133,MOD(((2-1)*$N$122+10)-1,10)+1,INT((((2-1)*$N$122+10)-1)/10)+1)="","",INDEX($P$124:$W$133,MOD(((2-1)*$N$122+10)-1,10)+1,INT((((2-1)*$N$122+10)-1)/10)+1))))))</f>
        <v/>
      </c>
      <c r="O125">
        <f>IF(AND($D$122="Flat Oval",NOT(OR($G$122="",$I$122="")),NOT(OR(ISTEXT($G$122),ISTEXT($I$122)))),(($G$122-2*N($K$122))-($I$122-2*N($K$122)))*($I$122-2*N($K$122))/144,"")</f>
        <v/>
      </c>
      <c r="P125" s="540" t="n"/>
      <c r="Q125" s="540" t="n"/>
      <c r="R125" s="540" t="n"/>
      <c r="S125" s="540" t="n"/>
      <c r="T125" s="540" t="n"/>
      <c r="U125" s="540" t="n"/>
      <c r="V125" s="540" t="n"/>
      <c r="W125" s="540" t="n"/>
    </row>
    <row r="126" ht="13.35" customHeight="1" s="162">
      <c r="B126" s="537">
        <f>IF($D$122="Flat Oval",IF(OR($N$123="",ISTEXT($N$123)),"",IF(3&lt;=$N$123,ROUND((3-0.5)*$I$122/$N$123,1),IF(3=$N$123+1,"Ends",""))),IF(OR($D$122="",$G$122=""),"",IF($D$122="Round",IF(3=1,"Axis 1 (0°)",IF(3=2,"Axis 2 (90°)","")),IF(ISTEXT($N$123),"",IF(3&gt;$N$123,"",IF(ISTEXT($I$122),"",ROUND((3-0.5)*$I$122/$N$123,1)))))))</f>
        <v/>
      </c>
      <c r="C126" s="538" t="n"/>
      <c r="D126" s="539">
        <f>IF($D$122="Flat Oval",IF(OR($N$124="",ISTEXT($N$122),ISTEXT($N$123)),"",IF(3&lt;=$N$123,IF(1&gt;$N$122,"",IF(((3-1)*$N$122+1)&gt;80,"",IF(INDEX($P$124:$W$133,MOD(((3-1)*$N$122+1)-1,10)+1,INT((((3-1)*$N$122+1)-1)/10)+1)="","",INDEX($P$124:$W$133,MOD(((3-1)*$N$122+1)-1,10)+1,INT((((3-1)*$N$122+1)-1)/10)+1)))),IF(AND(3=$N$123+1,1&lt;=$O$122),IF(($N$122*$N$123+1)&gt;80,"",IF(INDEX($P$124:$W$133,MOD(($N$122*$N$123+1)-1,10)+1,INT((($N$122*$N$123+1)-1)/10)+1)="","",INDEX($P$124:$W$133,MOD(($N$122*$N$123+1)-1,10)+1,INT((($N$122*$N$123+1)-1)/10)+1))),""))),IF($N$124="","",IF(OR(ISTEXT($N$122),ISTEXT($N$123),ISTEXT($N$124)),"",IF(OR(1&gt;$N$122,3&gt;$N$123,((3-1)*$N$122+1)&gt;$N$124),"",IF(INDEX($P$124:$W$133,MOD(((3-1)*$N$122+1)-1,10)+1,INT((((3-1)*$N$122+1)-1)/10)+1)="","",INDEX($P$124:$W$133,MOD(((3-1)*$N$122+1)-1,10)+1,INT((((3-1)*$N$122+1)-1)/10)+1))))))</f>
        <v/>
      </c>
      <c r="E126" s="539">
        <f>IF($D$122="Flat Oval",IF(OR($N$124="",ISTEXT($N$122),ISTEXT($N$123)),"",IF(3&lt;=$N$123,IF(2&gt;$N$122,"",IF(((3-1)*$N$122+2)&gt;80,"",IF(INDEX($P$124:$W$133,MOD(((3-1)*$N$122+2)-1,10)+1,INT((((3-1)*$N$122+2)-1)/10)+1)="","",INDEX($P$124:$W$133,MOD(((3-1)*$N$122+2)-1,10)+1,INT((((3-1)*$N$122+2)-1)/10)+1)))),IF(AND(3=$N$123+1,2&lt;=$O$122),IF(($N$122*$N$123+2)&gt;80,"",IF(INDEX($P$124:$W$133,MOD(($N$122*$N$123+2)-1,10)+1,INT((($N$122*$N$123+2)-1)/10)+1)="","",INDEX($P$124:$W$133,MOD(($N$122*$N$123+2)-1,10)+1,INT((($N$122*$N$123+2)-1)/10)+1))),""))),IF($N$124="","",IF(OR(ISTEXT($N$122),ISTEXT($N$123),ISTEXT($N$124)),"",IF(OR(2&gt;$N$122,3&gt;$N$123,((3-1)*$N$122+2)&gt;$N$124),"",IF(INDEX($P$124:$W$133,MOD(((3-1)*$N$122+2)-1,10)+1,INT((((3-1)*$N$122+2)-1)/10)+1)="","",INDEX($P$124:$W$133,MOD(((3-1)*$N$122+2)-1,10)+1,INT((((3-1)*$N$122+2)-1)/10)+1))))))</f>
        <v/>
      </c>
      <c r="F126" s="539">
        <f>IF($D$122="Flat Oval",IF(OR($N$124="",ISTEXT($N$122),ISTEXT($N$123)),"",IF(3&lt;=$N$123,IF(3&gt;$N$122,"",IF(((3-1)*$N$122+3)&gt;80,"",IF(INDEX($P$124:$W$133,MOD(((3-1)*$N$122+3)-1,10)+1,INT((((3-1)*$N$122+3)-1)/10)+1)="","",INDEX($P$124:$W$133,MOD(((3-1)*$N$122+3)-1,10)+1,INT((((3-1)*$N$122+3)-1)/10)+1)))),IF(AND(3=$N$123+1,3&lt;=$O$122),IF(($N$122*$N$123+3)&gt;80,"",IF(INDEX($P$124:$W$133,MOD(($N$122*$N$123+3)-1,10)+1,INT((($N$122*$N$123+3)-1)/10)+1)="","",INDEX($P$124:$W$133,MOD(($N$122*$N$123+3)-1,10)+1,INT((($N$122*$N$123+3)-1)/10)+1))),""))),IF($N$124="","",IF(OR(ISTEXT($N$122),ISTEXT($N$123),ISTEXT($N$124)),"",IF(OR(3&gt;$N$122,3&gt;$N$123,((3-1)*$N$122+3)&gt;$N$124),"",IF(INDEX($P$124:$W$133,MOD(((3-1)*$N$122+3)-1,10)+1,INT((((3-1)*$N$122+3)-1)/10)+1)="","",INDEX($P$124:$W$133,MOD(((3-1)*$N$122+3)-1,10)+1,INT((((3-1)*$N$122+3)-1)/10)+1))))))</f>
        <v/>
      </c>
      <c r="G126" s="539">
        <f>IF($D$122="Flat Oval",IF(OR($N$124="",ISTEXT($N$122),ISTEXT($N$123)),"",IF(3&lt;=$N$123,IF(4&gt;$N$122,"",IF(((3-1)*$N$122+4)&gt;80,"",IF(INDEX($P$124:$W$133,MOD(((3-1)*$N$122+4)-1,10)+1,INT((((3-1)*$N$122+4)-1)/10)+1)="","",INDEX($P$124:$W$133,MOD(((3-1)*$N$122+4)-1,10)+1,INT((((3-1)*$N$122+4)-1)/10)+1)))),IF(AND(3=$N$123+1,4&lt;=$O$122),IF(($N$122*$N$123+4)&gt;80,"",IF(INDEX($P$124:$W$133,MOD(($N$122*$N$123+4)-1,10)+1,INT((($N$122*$N$123+4)-1)/10)+1)="","",INDEX($P$124:$W$133,MOD(($N$122*$N$123+4)-1,10)+1,INT((($N$122*$N$123+4)-1)/10)+1))),""))),IF($N$124="","",IF(OR(ISTEXT($N$122),ISTEXT($N$123),ISTEXT($N$124)),"",IF(OR(4&gt;$N$122,3&gt;$N$123,((3-1)*$N$122+4)&gt;$N$124),"",IF(INDEX($P$124:$W$133,MOD(((3-1)*$N$122+4)-1,10)+1,INT((((3-1)*$N$122+4)-1)/10)+1)="","",INDEX($P$124:$W$133,MOD(((3-1)*$N$122+4)-1,10)+1,INT((((3-1)*$N$122+4)-1)/10)+1))))))</f>
        <v/>
      </c>
      <c r="H126" s="539">
        <f>IF($D$122="Flat Oval",IF(OR($N$124="",ISTEXT($N$122),ISTEXT($N$123)),"",IF(3&lt;=$N$123,IF(5&gt;$N$122,"",IF(((3-1)*$N$122+5)&gt;80,"",IF(INDEX($P$124:$W$133,MOD(((3-1)*$N$122+5)-1,10)+1,INT((((3-1)*$N$122+5)-1)/10)+1)="","",INDEX($P$124:$W$133,MOD(((3-1)*$N$122+5)-1,10)+1,INT((((3-1)*$N$122+5)-1)/10)+1)))),IF(AND(3=$N$123+1,5&lt;=$O$122),IF(($N$122*$N$123+5)&gt;80,"",IF(INDEX($P$124:$W$133,MOD(($N$122*$N$123+5)-1,10)+1,INT((($N$122*$N$123+5)-1)/10)+1)="","",INDEX($P$124:$W$133,MOD(($N$122*$N$123+5)-1,10)+1,INT((($N$122*$N$123+5)-1)/10)+1))),""))),IF($N$124="","",IF(OR(ISTEXT($N$122),ISTEXT($N$123),ISTEXT($N$124)),"",IF(OR(5&gt;$N$122,3&gt;$N$123,((3-1)*$N$122+5)&gt;$N$124),"",IF(INDEX($P$124:$W$133,MOD(((3-1)*$N$122+5)-1,10)+1,INT((((3-1)*$N$122+5)-1)/10)+1)="","",INDEX($P$124:$W$133,MOD(((3-1)*$N$122+5)-1,10)+1,INT((((3-1)*$N$122+5)-1)/10)+1))))))</f>
        <v/>
      </c>
      <c r="I126" s="539">
        <f>IF($D$122="Flat Oval",IF(OR($N$124="",ISTEXT($N$122),ISTEXT($N$123)),"",IF(3&lt;=$N$123,IF(6&gt;$N$122,"",IF(((3-1)*$N$122+6)&gt;80,"",IF(INDEX($P$124:$W$133,MOD(((3-1)*$N$122+6)-1,10)+1,INT((((3-1)*$N$122+6)-1)/10)+1)="","",INDEX($P$124:$W$133,MOD(((3-1)*$N$122+6)-1,10)+1,INT((((3-1)*$N$122+6)-1)/10)+1)))),IF(AND(3=$N$123+1,6&lt;=$O$122),IF(($N$122*$N$123+6)&gt;80,"",IF(INDEX($P$124:$W$133,MOD(($N$122*$N$123+6)-1,10)+1,INT((($N$122*$N$123+6)-1)/10)+1)="","",INDEX($P$124:$W$133,MOD(($N$122*$N$123+6)-1,10)+1,INT((($N$122*$N$123+6)-1)/10)+1))),""))),IF($N$124="","",IF(OR(ISTEXT($N$122),ISTEXT($N$123),ISTEXT($N$124)),"",IF(OR(6&gt;$N$122,3&gt;$N$123,((3-1)*$N$122+6)&gt;$N$124),"",IF(INDEX($P$124:$W$133,MOD(((3-1)*$N$122+6)-1,10)+1,INT((((3-1)*$N$122+6)-1)/10)+1)="","",INDEX($P$124:$W$133,MOD(((3-1)*$N$122+6)-1,10)+1,INT((((3-1)*$N$122+6)-1)/10)+1))))))</f>
        <v/>
      </c>
      <c r="J126" s="539">
        <f>IF($D$122="Flat Oval",IF(OR($N$124="",ISTEXT($N$122),ISTEXT($N$123)),"",IF(3&lt;=$N$123,IF(7&gt;$N$122,"",IF(((3-1)*$N$122+7)&gt;80,"",IF(INDEX($P$124:$W$133,MOD(((3-1)*$N$122+7)-1,10)+1,INT((((3-1)*$N$122+7)-1)/10)+1)="","",INDEX($P$124:$W$133,MOD(((3-1)*$N$122+7)-1,10)+1,INT((((3-1)*$N$122+7)-1)/10)+1)))),IF(AND(3=$N$123+1,7&lt;=$O$122),IF(($N$122*$N$123+7)&gt;80,"",IF(INDEX($P$124:$W$133,MOD(($N$122*$N$123+7)-1,10)+1,INT((($N$122*$N$123+7)-1)/10)+1)="","",INDEX($P$124:$W$133,MOD(($N$122*$N$123+7)-1,10)+1,INT((($N$122*$N$123+7)-1)/10)+1))),""))),IF($N$124="","",IF(OR(ISTEXT($N$122),ISTEXT($N$123),ISTEXT($N$124)),"",IF(OR(7&gt;$N$122,3&gt;$N$123,((3-1)*$N$122+7)&gt;$N$124),"",IF(INDEX($P$124:$W$133,MOD(((3-1)*$N$122+7)-1,10)+1,INT((((3-1)*$N$122+7)-1)/10)+1)="","",INDEX($P$124:$W$133,MOD(((3-1)*$N$122+7)-1,10)+1,INT((((3-1)*$N$122+7)-1)/10)+1))))))</f>
        <v/>
      </c>
      <c r="K126" s="539">
        <f>IF($D$122="Flat Oval",IF(OR($N$124="",ISTEXT($N$122),ISTEXT($N$123)),"",IF(3&lt;=$N$123,IF(8&gt;$N$122,"",IF(((3-1)*$N$122+8)&gt;80,"",IF(INDEX($P$124:$W$133,MOD(((3-1)*$N$122+8)-1,10)+1,INT((((3-1)*$N$122+8)-1)/10)+1)="","",INDEX($P$124:$W$133,MOD(((3-1)*$N$122+8)-1,10)+1,INT((((3-1)*$N$122+8)-1)/10)+1)))),IF(AND(3=$N$123+1,8&lt;=$O$122),IF(($N$122*$N$123+8)&gt;80,"",IF(INDEX($P$124:$W$133,MOD(($N$122*$N$123+8)-1,10)+1,INT((($N$122*$N$123+8)-1)/10)+1)="","",INDEX($P$124:$W$133,MOD(($N$122*$N$123+8)-1,10)+1,INT((($N$122*$N$123+8)-1)/10)+1))),""))),IF($N$124="","",IF(OR(ISTEXT($N$122),ISTEXT($N$123),ISTEXT($N$124)),"",IF(OR(8&gt;$N$122,3&gt;$N$123,((3-1)*$N$122+8)&gt;$N$124),"",IF(INDEX($P$124:$W$133,MOD(((3-1)*$N$122+8)-1,10)+1,INT((((3-1)*$N$122+8)-1)/10)+1)="","",INDEX($P$124:$W$133,MOD(((3-1)*$N$122+8)-1,10)+1,INT((((3-1)*$N$122+8)-1)/10)+1))))))</f>
        <v/>
      </c>
      <c r="L126" s="539">
        <f>IF($D$122="Flat Oval",IF(OR($N$124="",ISTEXT($N$122),ISTEXT($N$123)),"",IF(3&lt;=$N$123,IF(9&gt;$N$122,"",IF(((3-1)*$N$122+9)&gt;80,"",IF(INDEX($P$124:$W$133,MOD(((3-1)*$N$122+9)-1,10)+1,INT((((3-1)*$N$122+9)-1)/10)+1)="","",INDEX($P$124:$W$133,MOD(((3-1)*$N$122+9)-1,10)+1,INT((((3-1)*$N$122+9)-1)/10)+1)))),IF(AND(3=$N$123+1,9&lt;=$O$122),IF(($N$122*$N$123+9)&gt;80,"",IF(INDEX($P$124:$W$133,MOD(($N$122*$N$123+9)-1,10)+1,INT((($N$122*$N$123+9)-1)/10)+1)="","",INDEX($P$124:$W$133,MOD(($N$122*$N$123+9)-1,10)+1,INT((($N$122*$N$123+9)-1)/10)+1))),""))),IF($N$124="","",IF(OR(ISTEXT($N$122),ISTEXT($N$123),ISTEXT($N$124)),"",IF(OR(9&gt;$N$122,3&gt;$N$123,((3-1)*$N$122+9)&gt;$N$124),"",IF(INDEX($P$124:$W$133,MOD(((3-1)*$N$122+9)-1,10)+1,INT((((3-1)*$N$122+9)-1)/10)+1)="","",INDEX($P$124:$W$133,MOD(((3-1)*$N$122+9)-1,10)+1,INT((((3-1)*$N$122+9)-1)/10)+1))))))</f>
        <v/>
      </c>
      <c r="M126" s="539">
        <f>IF($D$122="Flat Oval",IF(OR($N$124="",ISTEXT($N$122),ISTEXT($N$123)),"",IF(3&lt;=$N$123,IF(10&gt;$N$122,"",IF(((3-1)*$N$122+10)&gt;80,"",IF(INDEX($P$124:$W$133,MOD(((3-1)*$N$122+10)-1,10)+1,INT((((3-1)*$N$122+10)-1)/10)+1)="","",INDEX($P$124:$W$133,MOD(((3-1)*$N$122+10)-1,10)+1,INT((((3-1)*$N$122+10)-1)/10)+1)))),IF(AND(3=$N$123+1,10&lt;=$O$122),IF(($N$122*$N$123+10)&gt;80,"",IF(INDEX($P$124:$W$133,MOD(($N$122*$N$123+10)-1,10)+1,INT((($N$122*$N$123+10)-1)/10)+1)="","",INDEX($P$124:$W$133,MOD(($N$122*$N$123+10)-1,10)+1,INT((($N$122*$N$123+10)-1)/10)+1))),""))),IF($N$124="","",IF(OR(ISTEXT($N$122),ISTEXT($N$123),ISTEXT($N$124)),"",IF(OR(10&gt;$N$122,3&gt;$N$123,((3-1)*$N$122+10)&gt;$N$124),"",IF(INDEX($P$124:$W$133,MOD(((3-1)*$N$122+10)-1,10)+1,INT((((3-1)*$N$122+10)-1)/10)+1)="","",INDEX($P$124:$W$133,MOD(((3-1)*$N$122+10)-1,10)+1,INT((((3-1)*$N$122+10)-1)/10)+1))))))</f>
        <v/>
      </c>
      <c r="O126">
        <f>IF(AND($D$122="Flat Oval",NOT(OR($G$122="",$I$122="")),NOT(OR(ISTEXT($G$122),ISTEXT($I$122)))),PI()*(($I$122-2*N($K$122))/2)^2/144,"")</f>
        <v/>
      </c>
      <c r="P126" s="540" t="n"/>
      <c r="Q126" s="540" t="n"/>
      <c r="R126" s="540" t="n"/>
      <c r="S126" s="540" t="n"/>
      <c r="T126" s="540" t="n"/>
      <c r="U126" s="540" t="n"/>
      <c r="V126" s="540" t="n"/>
      <c r="W126" s="540" t="n"/>
    </row>
    <row r="127" ht="13.35" customHeight="1" s="162">
      <c r="B127" s="537">
        <f>IF($D$122="Flat Oval",IF(OR($N$123="",ISTEXT($N$123)),"",IF(4&lt;=$N$123,ROUND((4-0.5)*$I$122/$N$123,1),IF(4=$N$123+1,"Ends",""))),IF(OR($D$122="",$G$122=""),"",IF($D$122="Round",IF(4=1,"Axis 1 (0°)",IF(4=2,"Axis 2 (90°)","")),IF(ISTEXT($N$123),"",IF(4&gt;$N$123,"",IF(ISTEXT($I$122),"",ROUND((4-0.5)*$I$122/$N$123,1)))))))</f>
        <v/>
      </c>
      <c r="C127" s="538" t="n"/>
      <c r="D127" s="539">
        <f>IF($D$122="Flat Oval",IF(OR($N$124="",ISTEXT($N$122),ISTEXT($N$123)),"",IF(4&lt;=$N$123,IF(1&gt;$N$122,"",IF(((4-1)*$N$122+1)&gt;80,"",IF(INDEX($P$124:$W$133,MOD(((4-1)*$N$122+1)-1,10)+1,INT((((4-1)*$N$122+1)-1)/10)+1)="","",INDEX($P$124:$W$133,MOD(((4-1)*$N$122+1)-1,10)+1,INT((((4-1)*$N$122+1)-1)/10)+1)))),IF(AND(4=$N$123+1,1&lt;=$O$122),IF(($N$122*$N$123+1)&gt;80,"",IF(INDEX($P$124:$W$133,MOD(($N$122*$N$123+1)-1,10)+1,INT((($N$122*$N$123+1)-1)/10)+1)="","",INDEX($P$124:$W$133,MOD(($N$122*$N$123+1)-1,10)+1,INT((($N$122*$N$123+1)-1)/10)+1))),""))),IF($N$124="","",IF(OR(ISTEXT($N$122),ISTEXT($N$123),ISTEXT($N$124)),"",IF(OR(1&gt;$N$122,4&gt;$N$123,((4-1)*$N$122+1)&gt;$N$124),"",IF(INDEX($P$124:$W$133,MOD(((4-1)*$N$122+1)-1,10)+1,INT((((4-1)*$N$122+1)-1)/10)+1)="","",INDEX($P$124:$W$133,MOD(((4-1)*$N$122+1)-1,10)+1,INT((((4-1)*$N$122+1)-1)/10)+1))))))</f>
        <v/>
      </c>
      <c r="E127" s="539">
        <f>IF($D$122="Flat Oval",IF(OR($N$124="",ISTEXT($N$122),ISTEXT($N$123)),"",IF(4&lt;=$N$123,IF(2&gt;$N$122,"",IF(((4-1)*$N$122+2)&gt;80,"",IF(INDEX($P$124:$W$133,MOD(((4-1)*$N$122+2)-1,10)+1,INT((((4-1)*$N$122+2)-1)/10)+1)="","",INDEX($P$124:$W$133,MOD(((4-1)*$N$122+2)-1,10)+1,INT((((4-1)*$N$122+2)-1)/10)+1)))),IF(AND(4=$N$123+1,2&lt;=$O$122),IF(($N$122*$N$123+2)&gt;80,"",IF(INDEX($P$124:$W$133,MOD(($N$122*$N$123+2)-1,10)+1,INT((($N$122*$N$123+2)-1)/10)+1)="","",INDEX($P$124:$W$133,MOD(($N$122*$N$123+2)-1,10)+1,INT((($N$122*$N$123+2)-1)/10)+1))),""))),IF($N$124="","",IF(OR(ISTEXT($N$122),ISTEXT($N$123),ISTEXT($N$124)),"",IF(OR(2&gt;$N$122,4&gt;$N$123,((4-1)*$N$122+2)&gt;$N$124),"",IF(INDEX($P$124:$W$133,MOD(((4-1)*$N$122+2)-1,10)+1,INT((((4-1)*$N$122+2)-1)/10)+1)="","",INDEX($P$124:$W$133,MOD(((4-1)*$N$122+2)-1,10)+1,INT((((4-1)*$N$122+2)-1)/10)+1))))))</f>
        <v/>
      </c>
      <c r="F127" s="539">
        <f>IF($D$122="Flat Oval",IF(OR($N$124="",ISTEXT($N$122),ISTEXT($N$123)),"",IF(4&lt;=$N$123,IF(3&gt;$N$122,"",IF(((4-1)*$N$122+3)&gt;80,"",IF(INDEX($P$124:$W$133,MOD(((4-1)*$N$122+3)-1,10)+1,INT((((4-1)*$N$122+3)-1)/10)+1)="","",INDEX($P$124:$W$133,MOD(((4-1)*$N$122+3)-1,10)+1,INT((((4-1)*$N$122+3)-1)/10)+1)))),IF(AND(4=$N$123+1,3&lt;=$O$122),IF(($N$122*$N$123+3)&gt;80,"",IF(INDEX($P$124:$W$133,MOD(($N$122*$N$123+3)-1,10)+1,INT((($N$122*$N$123+3)-1)/10)+1)="","",INDEX($P$124:$W$133,MOD(($N$122*$N$123+3)-1,10)+1,INT((($N$122*$N$123+3)-1)/10)+1))),""))),IF($N$124="","",IF(OR(ISTEXT($N$122),ISTEXT($N$123),ISTEXT($N$124)),"",IF(OR(3&gt;$N$122,4&gt;$N$123,((4-1)*$N$122+3)&gt;$N$124),"",IF(INDEX($P$124:$W$133,MOD(((4-1)*$N$122+3)-1,10)+1,INT((((4-1)*$N$122+3)-1)/10)+1)="","",INDEX($P$124:$W$133,MOD(((4-1)*$N$122+3)-1,10)+1,INT((((4-1)*$N$122+3)-1)/10)+1))))))</f>
        <v/>
      </c>
      <c r="G127" s="539">
        <f>IF($D$122="Flat Oval",IF(OR($N$124="",ISTEXT($N$122),ISTEXT($N$123)),"",IF(4&lt;=$N$123,IF(4&gt;$N$122,"",IF(((4-1)*$N$122+4)&gt;80,"",IF(INDEX($P$124:$W$133,MOD(((4-1)*$N$122+4)-1,10)+1,INT((((4-1)*$N$122+4)-1)/10)+1)="","",INDEX($P$124:$W$133,MOD(((4-1)*$N$122+4)-1,10)+1,INT((((4-1)*$N$122+4)-1)/10)+1)))),IF(AND(4=$N$123+1,4&lt;=$O$122),IF(($N$122*$N$123+4)&gt;80,"",IF(INDEX($P$124:$W$133,MOD(($N$122*$N$123+4)-1,10)+1,INT((($N$122*$N$123+4)-1)/10)+1)="","",INDEX($P$124:$W$133,MOD(($N$122*$N$123+4)-1,10)+1,INT((($N$122*$N$123+4)-1)/10)+1))),""))),IF($N$124="","",IF(OR(ISTEXT($N$122),ISTEXT($N$123),ISTEXT($N$124)),"",IF(OR(4&gt;$N$122,4&gt;$N$123,((4-1)*$N$122+4)&gt;$N$124),"",IF(INDEX($P$124:$W$133,MOD(((4-1)*$N$122+4)-1,10)+1,INT((((4-1)*$N$122+4)-1)/10)+1)="","",INDEX($P$124:$W$133,MOD(((4-1)*$N$122+4)-1,10)+1,INT((((4-1)*$N$122+4)-1)/10)+1))))))</f>
        <v/>
      </c>
      <c r="H127" s="539">
        <f>IF($D$122="Flat Oval",IF(OR($N$124="",ISTEXT($N$122),ISTEXT($N$123)),"",IF(4&lt;=$N$123,IF(5&gt;$N$122,"",IF(((4-1)*$N$122+5)&gt;80,"",IF(INDEX($P$124:$W$133,MOD(((4-1)*$N$122+5)-1,10)+1,INT((((4-1)*$N$122+5)-1)/10)+1)="","",INDEX($P$124:$W$133,MOD(((4-1)*$N$122+5)-1,10)+1,INT((((4-1)*$N$122+5)-1)/10)+1)))),IF(AND(4=$N$123+1,5&lt;=$O$122),IF(($N$122*$N$123+5)&gt;80,"",IF(INDEX($P$124:$W$133,MOD(($N$122*$N$123+5)-1,10)+1,INT((($N$122*$N$123+5)-1)/10)+1)="","",INDEX($P$124:$W$133,MOD(($N$122*$N$123+5)-1,10)+1,INT((($N$122*$N$123+5)-1)/10)+1))),""))),IF($N$124="","",IF(OR(ISTEXT($N$122),ISTEXT($N$123),ISTEXT($N$124)),"",IF(OR(5&gt;$N$122,4&gt;$N$123,((4-1)*$N$122+5)&gt;$N$124),"",IF(INDEX($P$124:$W$133,MOD(((4-1)*$N$122+5)-1,10)+1,INT((((4-1)*$N$122+5)-1)/10)+1)="","",INDEX($P$124:$W$133,MOD(((4-1)*$N$122+5)-1,10)+1,INT((((4-1)*$N$122+5)-1)/10)+1))))))</f>
        <v/>
      </c>
      <c r="I127" s="539">
        <f>IF($D$122="Flat Oval",IF(OR($N$124="",ISTEXT($N$122),ISTEXT($N$123)),"",IF(4&lt;=$N$123,IF(6&gt;$N$122,"",IF(((4-1)*$N$122+6)&gt;80,"",IF(INDEX($P$124:$W$133,MOD(((4-1)*$N$122+6)-1,10)+1,INT((((4-1)*$N$122+6)-1)/10)+1)="","",INDEX($P$124:$W$133,MOD(((4-1)*$N$122+6)-1,10)+1,INT((((4-1)*$N$122+6)-1)/10)+1)))),IF(AND(4=$N$123+1,6&lt;=$O$122),IF(($N$122*$N$123+6)&gt;80,"",IF(INDEX($P$124:$W$133,MOD(($N$122*$N$123+6)-1,10)+1,INT((($N$122*$N$123+6)-1)/10)+1)="","",INDEX($P$124:$W$133,MOD(($N$122*$N$123+6)-1,10)+1,INT((($N$122*$N$123+6)-1)/10)+1))),""))),IF($N$124="","",IF(OR(ISTEXT($N$122),ISTEXT($N$123),ISTEXT($N$124)),"",IF(OR(6&gt;$N$122,4&gt;$N$123,((4-1)*$N$122+6)&gt;$N$124),"",IF(INDEX($P$124:$W$133,MOD(((4-1)*$N$122+6)-1,10)+1,INT((((4-1)*$N$122+6)-1)/10)+1)="","",INDEX($P$124:$W$133,MOD(((4-1)*$N$122+6)-1,10)+1,INT((((4-1)*$N$122+6)-1)/10)+1))))))</f>
        <v/>
      </c>
      <c r="J127" s="539">
        <f>IF($D$122="Flat Oval",IF(OR($N$124="",ISTEXT($N$122),ISTEXT($N$123)),"",IF(4&lt;=$N$123,IF(7&gt;$N$122,"",IF(((4-1)*$N$122+7)&gt;80,"",IF(INDEX($P$124:$W$133,MOD(((4-1)*$N$122+7)-1,10)+1,INT((((4-1)*$N$122+7)-1)/10)+1)="","",INDEX($P$124:$W$133,MOD(((4-1)*$N$122+7)-1,10)+1,INT((((4-1)*$N$122+7)-1)/10)+1)))),IF(AND(4=$N$123+1,7&lt;=$O$122),IF(($N$122*$N$123+7)&gt;80,"",IF(INDEX($P$124:$W$133,MOD(($N$122*$N$123+7)-1,10)+1,INT((($N$122*$N$123+7)-1)/10)+1)="","",INDEX($P$124:$W$133,MOD(($N$122*$N$123+7)-1,10)+1,INT((($N$122*$N$123+7)-1)/10)+1))),""))),IF($N$124="","",IF(OR(ISTEXT($N$122),ISTEXT($N$123),ISTEXT($N$124)),"",IF(OR(7&gt;$N$122,4&gt;$N$123,((4-1)*$N$122+7)&gt;$N$124),"",IF(INDEX($P$124:$W$133,MOD(((4-1)*$N$122+7)-1,10)+1,INT((((4-1)*$N$122+7)-1)/10)+1)="","",INDEX($P$124:$W$133,MOD(((4-1)*$N$122+7)-1,10)+1,INT((((4-1)*$N$122+7)-1)/10)+1))))))</f>
        <v/>
      </c>
      <c r="K127" s="539">
        <f>IF($D$122="Flat Oval",IF(OR($N$124="",ISTEXT($N$122),ISTEXT($N$123)),"",IF(4&lt;=$N$123,IF(8&gt;$N$122,"",IF(((4-1)*$N$122+8)&gt;80,"",IF(INDEX($P$124:$W$133,MOD(((4-1)*$N$122+8)-1,10)+1,INT((((4-1)*$N$122+8)-1)/10)+1)="","",INDEX($P$124:$W$133,MOD(((4-1)*$N$122+8)-1,10)+1,INT((((4-1)*$N$122+8)-1)/10)+1)))),IF(AND(4=$N$123+1,8&lt;=$O$122),IF(($N$122*$N$123+8)&gt;80,"",IF(INDEX($P$124:$W$133,MOD(($N$122*$N$123+8)-1,10)+1,INT((($N$122*$N$123+8)-1)/10)+1)="","",INDEX($P$124:$W$133,MOD(($N$122*$N$123+8)-1,10)+1,INT((($N$122*$N$123+8)-1)/10)+1))),""))),IF($N$124="","",IF(OR(ISTEXT($N$122),ISTEXT($N$123),ISTEXT($N$124)),"",IF(OR(8&gt;$N$122,4&gt;$N$123,((4-1)*$N$122+8)&gt;$N$124),"",IF(INDEX($P$124:$W$133,MOD(((4-1)*$N$122+8)-1,10)+1,INT((((4-1)*$N$122+8)-1)/10)+1)="","",INDEX($P$124:$W$133,MOD(((4-1)*$N$122+8)-1,10)+1,INT((((4-1)*$N$122+8)-1)/10)+1))))))</f>
        <v/>
      </c>
      <c r="L127" s="539">
        <f>IF($D$122="Flat Oval",IF(OR($N$124="",ISTEXT($N$122),ISTEXT($N$123)),"",IF(4&lt;=$N$123,IF(9&gt;$N$122,"",IF(((4-1)*$N$122+9)&gt;80,"",IF(INDEX($P$124:$W$133,MOD(((4-1)*$N$122+9)-1,10)+1,INT((((4-1)*$N$122+9)-1)/10)+1)="","",INDEX($P$124:$W$133,MOD(((4-1)*$N$122+9)-1,10)+1,INT((((4-1)*$N$122+9)-1)/10)+1)))),IF(AND(4=$N$123+1,9&lt;=$O$122),IF(($N$122*$N$123+9)&gt;80,"",IF(INDEX($P$124:$W$133,MOD(($N$122*$N$123+9)-1,10)+1,INT((($N$122*$N$123+9)-1)/10)+1)="","",INDEX($P$124:$W$133,MOD(($N$122*$N$123+9)-1,10)+1,INT((($N$122*$N$123+9)-1)/10)+1))),""))),IF($N$124="","",IF(OR(ISTEXT($N$122),ISTEXT($N$123),ISTEXT($N$124)),"",IF(OR(9&gt;$N$122,4&gt;$N$123,((4-1)*$N$122+9)&gt;$N$124),"",IF(INDEX($P$124:$W$133,MOD(((4-1)*$N$122+9)-1,10)+1,INT((((4-1)*$N$122+9)-1)/10)+1)="","",INDEX($P$124:$W$133,MOD(((4-1)*$N$122+9)-1,10)+1,INT((((4-1)*$N$122+9)-1)/10)+1))))))</f>
        <v/>
      </c>
      <c r="M127" s="539">
        <f>IF($D$122="Flat Oval",IF(OR($N$124="",ISTEXT($N$122),ISTEXT($N$123)),"",IF(4&lt;=$N$123,IF(10&gt;$N$122,"",IF(((4-1)*$N$122+10)&gt;80,"",IF(INDEX($P$124:$W$133,MOD(((4-1)*$N$122+10)-1,10)+1,INT((((4-1)*$N$122+10)-1)/10)+1)="","",INDEX($P$124:$W$133,MOD(((4-1)*$N$122+10)-1,10)+1,INT((((4-1)*$N$122+10)-1)/10)+1)))),IF(AND(4=$N$123+1,10&lt;=$O$122),IF(($N$122*$N$123+10)&gt;80,"",IF(INDEX($P$124:$W$133,MOD(($N$122*$N$123+10)-1,10)+1,INT((($N$122*$N$123+10)-1)/10)+1)="","",INDEX($P$124:$W$133,MOD(($N$122*$N$123+10)-1,10)+1,INT((($N$122*$N$123+10)-1)/10)+1))),""))),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IF($D$122="Flat Oval",IF(OR($N$123="",ISTEXT($N$123)),"",IF(5&lt;=$N$123,ROUND((5-0.5)*$I$122/$N$123,1),IF(5=$N$123+1,"Ends",""))),IF(OR($D$122="",$G$122=""),"",IF($D$122="Round",IF(5=1,"Axis 1 (0°)",IF(5=2,"Axis 2 (90°)","")),IF(ISTEXT($N$123),"",IF(5&gt;$N$123,"",IF(ISTEXT($I$122),"",ROUND((5-0.5)*$I$122/$N$123,1)))))))</f>
        <v/>
      </c>
      <c r="C128" s="538" t="n"/>
      <c r="D128" s="539">
        <f>IF($D$122="Flat Oval",IF(OR($N$124="",ISTEXT($N$122),ISTEXT($N$123)),"",IF(5&lt;=$N$123,IF(1&gt;$N$122,"",IF(((5-1)*$N$122+1)&gt;80,"",IF(INDEX($P$124:$W$133,MOD(((5-1)*$N$122+1)-1,10)+1,INT((((5-1)*$N$122+1)-1)/10)+1)="","",INDEX($P$124:$W$133,MOD(((5-1)*$N$122+1)-1,10)+1,INT((((5-1)*$N$122+1)-1)/10)+1)))),IF(AND(5=$N$123+1,1&lt;=$O$122),IF(($N$122*$N$123+1)&gt;80,"",IF(INDEX($P$124:$W$133,MOD(($N$122*$N$123+1)-1,10)+1,INT((($N$122*$N$123+1)-1)/10)+1)="","",INDEX($P$124:$W$133,MOD(($N$122*$N$123+1)-1,10)+1,INT((($N$122*$N$123+1)-1)/10)+1))),""))),IF($N$124="","",IF(OR(ISTEXT($N$122),ISTEXT($N$123),ISTEXT($N$124)),"",IF(OR(1&gt;$N$122,5&gt;$N$123,((5-1)*$N$122+1)&gt;$N$124),"",IF(INDEX($P$124:$W$133,MOD(((5-1)*$N$122+1)-1,10)+1,INT((((5-1)*$N$122+1)-1)/10)+1)="","",INDEX($P$124:$W$133,MOD(((5-1)*$N$122+1)-1,10)+1,INT((((5-1)*$N$122+1)-1)/10)+1))))))</f>
        <v/>
      </c>
      <c r="E128" s="539">
        <f>IF($D$122="Flat Oval",IF(OR($N$124="",ISTEXT($N$122),ISTEXT($N$123)),"",IF(5&lt;=$N$123,IF(2&gt;$N$122,"",IF(((5-1)*$N$122+2)&gt;80,"",IF(INDEX($P$124:$W$133,MOD(((5-1)*$N$122+2)-1,10)+1,INT((((5-1)*$N$122+2)-1)/10)+1)="","",INDEX($P$124:$W$133,MOD(((5-1)*$N$122+2)-1,10)+1,INT((((5-1)*$N$122+2)-1)/10)+1)))),IF(AND(5=$N$123+1,2&lt;=$O$122),IF(($N$122*$N$123+2)&gt;80,"",IF(INDEX($P$124:$W$133,MOD(($N$122*$N$123+2)-1,10)+1,INT((($N$122*$N$123+2)-1)/10)+1)="","",INDEX($P$124:$W$133,MOD(($N$122*$N$123+2)-1,10)+1,INT((($N$122*$N$123+2)-1)/10)+1))),""))),IF($N$124="","",IF(OR(ISTEXT($N$122),ISTEXT($N$123),ISTEXT($N$124)),"",IF(OR(2&gt;$N$122,5&gt;$N$123,((5-1)*$N$122+2)&gt;$N$124),"",IF(INDEX($P$124:$W$133,MOD(((5-1)*$N$122+2)-1,10)+1,INT((((5-1)*$N$122+2)-1)/10)+1)="","",INDEX($P$124:$W$133,MOD(((5-1)*$N$122+2)-1,10)+1,INT((((5-1)*$N$122+2)-1)/10)+1))))))</f>
        <v/>
      </c>
      <c r="F128" s="539">
        <f>IF($D$122="Flat Oval",IF(OR($N$124="",ISTEXT($N$122),ISTEXT($N$123)),"",IF(5&lt;=$N$123,IF(3&gt;$N$122,"",IF(((5-1)*$N$122+3)&gt;80,"",IF(INDEX($P$124:$W$133,MOD(((5-1)*$N$122+3)-1,10)+1,INT((((5-1)*$N$122+3)-1)/10)+1)="","",INDEX($P$124:$W$133,MOD(((5-1)*$N$122+3)-1,10)+1,INT((((5-1)*$N$122+3)-1)/10)+1)))),IF(AND(5=$N$123+1,3&lt;=$O$122),IF(($N$122*$N$123+3)&gt;80,"",IF(INDEX($P$124:$W$133,MOD(($N$122*$N$123+3)-1,10)+1,INT((($N$122*$N$123+3)-1)/10)+1)="","",INDEX($P$124:$W$133,MOD(($N$122*$N$123+3)-1,10)+1,INT((($N$122*$N$123+3)-1)/10)+1))),""))),IF($N$124="","",IF(OR(ISTEXT($N$122),ISTEXT($N$123),ISTEXT($N$124)),"",IF(OR(3&gt;$N$122,5&gt;$N$123,((5-1)*$N$122+3)&gt;$N$124),"",IF(INDEX($P$124:$W$133,MOD(((5-1)*$N$122+3)-1,10)+1,INT((((5-1)*$N$122+3)-1)/10)+1)="","",INDEX($P$124:$W$133,MOD(((5-1)*$N$122+3)-1,10)+1,INT((((5-1)*$N$122+3)-1)/10)+1))))))</f>
        <v/>
      </c>
      <c r="G128" s="539">
        <f>IF($D$122="Flat Oval",IF(OR($N$124="",ISTEXT($N$122),ISTEXT($N$123)),"",IF(5&lt;=$N$123,IF(4&gt;$N$122,"",IF(((5-1)*$N$122+4)&gt;80,"",IF(INDEX($P$124:$W$133,MOD(((5-1)*$N$122+4)-1,10)+1,INT((((5-1)*$N$122+4)-1)/10)+1)="","",INDEX($P$124:$W$133,MOD(((5-1)*$N$122+4)-1,10)+1,INT((((5-1)*$N$122+4)-1)/10)+1)))),IF(AND(5=$N$123+1,4&lt;=$O$122),IF(($N$122*$N$123+4)&gt;80,"",IF(INDEX($P$124:$W$133,MOD(($N$122*$N$123+4)-1,10)+1,INT((($N$122*$N$123+4)-1)/10)+1)="","",INDEX($P$124:$W$133,MOD(($N$122*$N$123+4)-1,10)+1,INT((($N$122*$N$123+4)-1)/10)+1))),""))),IF($N$124="","",IF(OR(ISTEXT($N$122),ISTEXT($N$123),ISTEXT($N$124)),"",IF(OR(4&gt;$N$122,5&gt;$N$123,((5-1)*$N$122+4)&gt;$N$124),"",IF(INDEX($P$124:$W$133,MOD(((5-1)*$N$122+4)-1,10)+1,INT((((5-1)*$N$122+4)-1)/10)+1)="","",INDEX($P$124:$W$133,MOD(((5-1)*$N$122+4)-1,10)+1,INT((((5-1)*$N$122+4)-1)/10)+1))))))</f>
        <v/>
      </c>
      <c r="H128" s="539">
        <f>IF($D$122="Flat Oval",IF(OR($N$124="",ISTEXT($N$122),ISTEXT($N$123)),"",IF(5&lt;=$N$123,IF(5&gt;$N$122,"",IF(((5-1)*$N$122+5)&gt;80,"",IF(INDEX($P$124:$W$133,MOD(((5-1)*$N$122+5)-1,10)+1,INT((((5-1)*$N$122+5)-1)/10)+1)="","",INDEX($P$124:$W$133,MOD(((5-1)*$N$122+5)-1,10)+1,INT((((5-1)*$N$122+5)-1)/10)+1)))),IF(AND(5=$N$123+1,5&lt;=$O$122),IF(($N$122*$N$123+5)&gt;80,"",IF(INDEX($P$124:$W$133,MOD(($N$122*$N$123+5)-1,10)+1,INT((($N$122*$N$123+5)-1)/10)+1)="","",INDEX($P$124:$W$133,MOD(($N$122*$N$123+5)-1,10)+1,INT((($N$122*$N$123+5)-1)/10)+1))),""))),IF($N$124="","",IF(OR(ISTEXT($N$122),ISTEXT($N$123),ISTEXT($N$124)),"",IF(OR(5&gt;$N$122,5&gt;$N$123,((5-1)*$N$122+5)&gt;$N$124),"",IF(INDEX($P$124:$W$133,MOD(((5-1)*$N$122+5)-1,10)+1,INT((((5-1)*$N$122+5)-1)/10)+1)="","",INDEX($P$124:$W$133,MOD(((5-1)*$N$122+5)-1,10)+1,INT((((5-1)*$N$122+5)-1)/10)+1))))))</f>
        <v/>
      </c>
      <c r="I128" s="539">
        <f>IF($D$122="Flat Oval",IF(OR($N$124="",ISTEXT($N$122),ISTEXT($N$123)),"",IF(5&lt;=$N$123,IF(6&gt;$N$122,"",IF(((5-1)*$N$122+6)&gt;80,"",IF(INDEX($P$124:$W$133,MOD(((5-1)*$N$122+6)-1,10)+1,INT((((5-1)*$N$122+6)-1)/10)+1)="","",INDEX($P$124:$W$133,MOD(((5-1)*$N$122+6)-1,10)+1,INT((((5-1)*$N$122+6)-1)/10)+1)))),IF(AND(5=$N$123+1,6&lt;=$O$122),IF(($N$122*$N$123+6)&gt;80,"",IF(INDEX($P$124:$W$133,MOD(($N$122*$N$123+6)-1,10)+1,INT((($N$122*$N$123+6)-1)/10)+1)="","",INDEX($P$124:$W$133,MOD(($N$122*$N$123+6)-1,10)+1,INT((($N$122*$N$123+6)-1)/10)+1))),""))),IF($N$124="","",IF(OR(ISTEXT($N$122),ISTEXT($N$123),ISTEXT($N$124)),"",IF(OR(6&gt;$N$122,5&gt;$N$123,((5-1)*$N$122+6)&gt;$N$124),"",IF(INDEX($P$124:$W$133,MOD(((5-1)*$N$122+6)-1,10)+1,INT((((5-1)*$N$122+6)-1)/10)+1)="","",INDEX($P$124:$W$133,MOD(((5-1)*$N$122+6)-1,10)+1,INT((((5-1)*$N$122+6)-1)/10)+1))))))</f>
        <v/>
      </c>
      <c r="J128" s="539">
        <f>IF($D$122="Flat Oval",IF(OR($N$124="",ISTEXT($N$122),ISTEXT($N$123)),"",IF(5&lt;=$N$123,IF(7&gt;$N$122,"",IF(((5-1)*$N$122+7)&gt;80,"",IF(INDEX($P$124:$W$133,MOD(((5-1)*$N$122+7)-1,10)+1,INT((((5-1)*$N$122+7)-1)/10)+1)="","",INDEX($P$124:$W$133,MOD(((5-1)*$N$122+7)-1,10)+1,INT((((5-1)*$N$122+7)-1)/10)+1)))),IF(AND(5=$N$123+1,7&lt;=$O$122),IF(($N$122*$N$123+7)&gt;80,"",IF(INDEX($P$124:$W$133,MOD(($N$122*$N$123+7)-1,10)+1,INT((($N$122*$N$123+7)-1)/10)+1)="","",INDEX($P$124:$W$133,MOD(($N$122*$N$123+7)-1,10)+1,INT((($N$122*$N$123+7)-1)/10)+1))),""))),IF($N$124="","",IF(OR(ISTEXT($N$122),ISTEXT($N$123),ISTEXT($N$124)),"",IF(OR(7&gt;$N$122,5&gt;$N$123,((5-1)*$N$122+7)&gt;$N$124),"",IF(INDEX($P$124:$W$133,MOD(((5-1)*$N$122+7)-1,10)+1,INT((((5-1)*$N$122+7)-1)/10)+1)="","",INDEX($P$124:$W$133,MOD(((5-1)*$N$122+7)-1,10)+1,INT((((5-1)*$N$122+7)-1)/10)+1))))))</f>
        <v/>
      </c>
      <c r="K128" s="539">
        <f>IF($D$122="Flat Oval",IF(OR($N$124="",ISTEXT($N$122),ISTEXT($N$123)),"",IF(5&lt;=$N$123,IF(8&gt;$N$122,"",IF(((5-1)*$N$122+8)&gt;80,"",IF(INDEX($P$124:$W$133,MOD(((5-1)*$N$122+8)-1,10)+1,INT((((5-1)*$N$122+8)-1)/10)+1)="","",INDEX($P$124:$W$133,MOD(((5-1)*$N$122+8)-1,10)+1,INT((((5-1)*$N$122+8)-1)/10)+1)))),IF(AND(5=$N$123+1,8&lt;=$O$122),IF(($N$122*$N$123+8)&gt;80,"",IF(INDEX($P$124:$W$133,MOD(($N$122*$N$123+8)-1,10)+1,INT((($N$122*$N$123+8)-1)/10)+1)="","",INDEX($P$124:$W$133,MOD(($N$122*$N$123+8)-1,10)+1,INT((($N$122*$N$123+8)-1)/10)+1))),""))),IF($N$124="","",IF(OR(ISTEXT($N$122),ISTEXT($N$123),ISTEXT($N$124)),"",IF(OR(8&gt;$N$122,5&gt;$N$123,((5-1)*$N$122+8)&gt;$N$124),"",IF(INDEX($P$124:$W$133,MOD(((5-1)*$N$122+8)-1,10)+1,INT((((5-1)*$N$122+8)-1)/10)+1)="","",INDEX($P$124:$W$133,MOD(((5-1)*$N$122+8)-1,10)+1,INT((((5-1)*$N$122+8)-1)/10)+1))))))</f>
        <v/>
      </c>
      <c r="L128" s="539">
        <f>IF($D$122="Flat Oval",IF(OR($N$124="",ISTEXT($N$122),ISTEXT($N$123)),"",IF(5&lt;=$N$123,IF(9&gt;$N$122,"",IF(((5-1)*$N$122+9)&gt;80,"",IF(INDEX($P$124:$W$133,MOD(((5-1)*$N$122+9)-1,10)+1,INT((((5-1)*$N$122+9)-1)/10)+1)="","",INDEX($P$124:$W$133,MOD(((5-1)*$N$122+9)-1,10)+1,INT((((5-1)*$N$122+9)-1)/10)+1)))),IF(AND(5=$N$123+1,9&lt;=$O$122),IF(($N$122*$N$123+9)&gt;80,"",IF(INDEX($P$124:$W$133,MOD(($N$122*$N$123+9)-1,10)+1,INT((($N$122*$N$123+9)-1)/10)+1)="","",INDEX($P$124:$W$133,MOD(($N$122*$N$123+9)-1,10)+1,INT((($N$122*$N$123+9)-1)/10)+1))),""))),IF($N$124="","",IF(OR(ISTEXT($N$122),ISTEXT($N$123),ISTEXT($N$124)),"",IF(OR(9&gt;$N$122,5&gt;$N$123,((5-1)*$N$122+9)&gt;$N$124),"",IF(INDEX($P$124:$W$133,MOD(((5-1)*$N$122+9)-1,10)+1,INT((((5-1)*$N$122+9)-1)/10)+1)="","",INDEX($P$124:$W$133,MOD(((5-1)*$N$122+9)-1,10)+1,INT((((5-1)*$N$122+9)-1)/10)+1))))))</f>
        <v/>
      </c>
      <c r="M128" s="539">
        <f>IF($D$122="Flat Oval",IF(OR($N$124="",ISTEXT($N$122),ISTEXT($N$123)),"",IF(5&lt;=$N$123,IF(10&gt;$N$122,"",IF(((5-1)*$N$122+10)&gt;80,"",IF(INDEX($P$124:$W$133,MOD(((5-1)*$N$122+10)-1,10)+1,INT((((5-1)*$N$122+10)-1)/10)+1)="","",INDEX($P$124:$W$133,MOD(((5-1)*$N$122+10)-1,10)+1,INT((((5-1)*$N$122+10)-1)/10)+1)))),IF(AND(5=$N$123+1,10&lt;=$O$122),IF(($N$122*$N$123+10)&gt;80,"",IF(INDEX($P$124:$W$133,MOD(($N$122*$N$123+10)-1,10)+1,INT((($N$122*$N$123+10)-1)/10)+1)="","",INDEX($P$124:$W$133,MOD(($N$122*$N$123+10)-1,10)+1,INT((($N$122*$N$123+10)-1)/10)+1))),""))),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IF($D$122="Flat Oval",IF(OR($N$123="",ISTEXT($N$123)),"",IF(6&lt;=$N$123,ROUND((6-0.5)*$I$122/$N$123,1),IF(6=$N$123+1,"Ends",""))),IF(OR($D$122="",$G$122=""),"",IF($D$122="Round",IF(6=1,"Axis 1 (0°)",IF(6=2,"Axis 2 (90°)","")),IF(ISTEXT($N$123),"",IF(6&gt;$N$123,"",IF(ISTEXT($I$122),"",ROUND((6-0.5)*$I$122/$N$123,1)))))))</f>
        <v/>
      </c>
      <c r="C129" s="538" t="n"/>
      <c r="D129" s="539">
        <f>IF($D$122="Flat Oval",IF(OR($N$124="",ISTEXT($N$122),ISTEXT($N$123)),"",IF(6&lt;=$N$123,IF(1&gt;$N$122,"",IF(((6-1)*$N$122+1)&gt;80,"",IF(INDEX($P$124:$W$133,MOD(((6-1)*$N$122+1)-1,10)+1,INT((((6-1)*$N$122+1)-1)/10)+1)="","",INDEX($P$124:$W$133,MOD(((6-1)*$N$122+1)-1,10)+1,INT((((6-1)*$N$122+1)-1)/10)+1)))),IF(AND(6=$N$123+1,1&lt;=$O$122),IF(($N$122*$N$123+1)&gt;80,"",IF(INDEX($P$124:$W$133,MOD(($N$122*$N$123+1)-1,10)+1,INT((($N$122*$N$123+1)-1)/10)+1)="","",INDEX($P$124:$W$133,MOD(($N$122*$N$123+1)-1,10)+1,INT((($N$122*$N$123+1)-1)/10)+1))),""))),IF($N$124="","",IF(OR(ISTEXT($N$122),ISTEXT($N$123),ISTEXT($N$124)),"",IF(OR(1&gt;$N$122,6&gt;$N$123,((6-1)*$N$122+1)&gt;$N$124),"",IF(INDEX($P$124:$W$133,MOD(((6-1)*$N$122+1)-1,10)+1,INT((((6-1)*$N$122+1)-1)/10)+1)="","",INDEX($P$124:$W$133,MOD(((6-1)*$N$122+1)-1,10)+1,INT((((6-1)*$N$122+1)-1)/10)+1))))))</f>
        <v/>
      </c>
      <c r="E129" s="539">
        <f>IF($D$122="Flat Oval",IF(OR($N$124="",ISTEXT($N$122),ISTEXT($N$123)),"",IF(6&lt;=$N$123,IF(2&gt;$N$122,"",IF(((6-1)*$N$122+2)&gt;80,"",IF(INDEX($P$124:$W$133,MOD(((6-1)*$N$122+2)-1,10)+1,INT((((6-1)*$N$122+2)-1)/10)+1)="","",INDEX($P$124:$W$133,MOD(((6-1)*$N$122+2)-1,10)+1,INT((((6-1)*$N$122+2)-1)/10)+1)))),IF(AND(6=$N$123+1,2&lt;=$O$122),IF(($N$122*$N$123+2)&gt;80,"",IF(INDEX($P$124:$W$133,MOD(($N$122*$N$123+2)-1,10)+1,INT((($N$122*$N$123+2)-1)/10)+1)="","",INDEX($P$124:$W$133,MOD(($N$122*$N$123+2)-1,10)+1,INT((($N$122*$N$123+2)-1)/10)+1))),""))),IF($N$124="","",IF(OR(ISTEXT($N$122),ISTEXT($N$123),ISTEXT($N$124)),"",IF(OR(2&gt;$N$122,6&gt;$N$123,((6-1)*$N$122+2)&gt;$N$124),"",IF(INDEX($P$124:$W$133,MOD(((6-1)*$N$122+2)-1,10)+1,INT((((6-1)*$N$122+2)-1)/10)+1)="","",INDEX($P$124:$W$133,MOD(((6-1)*$N$122+2)-1,10)+1,INT((((6-1)*$N$122+2)-1)/10)+1))))))</f>
        <v/>
      </c>
      <c r="F129" s="539">
        <f>IF($D$122="Flat Oval",IF(OR($N$124="",ISTEXT($N$122),ISTEXT($N$123)),"",IF(6&lt;=$N$123,IF(3&gt;$N$122,"",IF(((6-1)*$N$122+3)&gt;80,"",IF(INDEX($P$124:$W$133,MOD(((6-1)*$N$122+3)-1,10)+1,INT((((6-1)*$N$122+3)-1)/10)+1)="","",INDEX($P$124:$W$133,MOD(((6-1)*$N$122+3)-1,10)+1,INT((((6-1)*$N$122+3)-1)/10)+1)))),IF(AND(6=$N$123+1,3&lt;=$O$122),IF(($N$122*$N$123+3)&gt;80,"",IF(INDEX($P$124:$W$133,MOD(($N$122*$N$123+3)-1,10)+1,INT((($N$122*$N$123+3)-1)/10)+1)="","",INDEX($P$124:$W$133,MOD(($N$122*$N$123+3)-1,10)+1,INT((($N$122*$N$123+3)-1)/10)+1))),""))),IF($N$124="","",IF(OR(ISTEXT($N$122),ISTEXT($N$123),ISTEXT($N$124)),"",IF(OR(3&gt;$N$122,6&gt;$N$123,((6-1)*$N$122+3)&gt;$N$124),"",IF(INDEX($P$124:$W$133,MOD(((6-1)*$N$122+3)-1,10)+1,INT((((6-1)*$N$122+3)-1)/10)+1)="","",INDEX($P$124:$W$133,MOD(((6-1)*$N$122+3)-1,10)+1,INT((((6-1)*$N$122+3)-1)/10)+1))))))</f>
        <v/>
      </c>
      <c r="G129" s="539">
        <f>IF($D$122="Flat Oval",IF(OR($N$124="",ISTEXT($N$122),ISTEXT($N$123)),"",IF(6&lt;=$N$123,IF(4&gt;$N$122,"",IF(((6-1)*$N$122+4)&gt;80,"",IF(INDEX($P$124:$W$133,MOD(((6-1)*$N$122+4)-1,10)+1,INT((((6-1)*$N$122+4)-1)/10)+1)="","",INDEX($P$124:$W$133,MOD(((6-1)*$N$122+4)-1,10)+1,INT((((6-1)*$N$122+4)-1)/10)+1)))),IF(AND(6=$N$123+1,4&lt;=$O$122),IF(($N$122*$N$123+4)&gt;80,"",IF(INDEX($P$124:$W$133,MOD(($N$122*$N$123+4)-1,10)+1,INT((($N$122*$N$123+4)-1)/10)+1)="","",INDEX($P$124:$W$133,MOD(($N$122*$N$123+4)-1,10)+1,INT((($N$122*$N$123+4)-1)/10)+1))),""))),IF($N$124="","",IF(OR(ISTEXT($N$122),ISTEXT($N$123),ISTEXT($N$124)),"",IF(OR(4&gt;$N$122,6&gt;$N$123,((6-1)*$N$122+4)&gt;$N$124),"",IF(INDEX($P$124:$W$133,MOD(((6-1)*$N$122+4)-1,10)+1,INT((((6-1)*$N$122+4)-1)/10)+1)="","",INDEX($P$124:$W$133,MOD(((6-1)*$N$122+4)-1,10)+1,INT((((6-1)*$N$122+4)-1)/10)+1))))))</f>
        <v/>
      </c>
      <c r="H129" s="539">
        <f>IF($D$122="Flat Oval",IF(OR($N$124="",ISTEXT($N$122),ISTEXT($N$123)),"",IF(6&lt;=$N$123,IF(5&gt;$N$122,"",IF(((6-1)*$N$122+5)&gt;80,"",IF(INDEX($P$124:$W$133,MOD(((6-1)*$N$122+5)-1,10)+1,INT((((6-1)*$N$122+5)-1)/10)+1)="","",INDEX($P$124:$W$133,MOD(((6-1)*$N$122+5)-1,10)+1,INT((((6-1)*$N$122+5)-1)/10)+1)))),IF(AND(6=$N$123+1,5&lt;=$O$122),IF(($N$122*$N$123+5)&gt;80,"",IF(INDEX($P$124:$W$133,MOD(($N$122*$N$123+5)-1,10)+1,INT((($N$122*$N$123+5)-1)/10)+1)="","",INDEX($P$124:$W$133,MOD(($N$122*$N$123+5)-1,10)+1,INT((($N$122*$N$123+5)-1)/10)+1))),""))),IF($N$124="","",IF(OR(ISTEXT($N$122),ISTEXT($N$123),ISTEXT($N$124)),"",IF(OR(5&gt;$N$122,6&gt;$N$123,((6-1)*$N$122+5)&gt;$N$124),"",IF(INDEX($P$124:$W$133,MOD(((6-1)*$N$122+5)-1,10)+1,INT((((6-1)*$N$122+5)-1)/10)+1)="","",INDEX($P$124:$W$133,MOD(((6-1)*$N$122+5)-1,10)+1,INT((((6-1)*$N$122+5)-1)/10)+1))))))</f>
        <v/>
      </c>
      <c r="I129" s="539">
        <f>IF($D$122="Flat Oval",IF(OR($N$124="",ISTEXT($N$122),ISTEXT($N$123)),"",IF(6&lt;=$N$123,IF(6&gt;$N$122,"",IF(((6-1)*$N$122+6)&gt;80,"",IF(INDEX($P$124:$W$133,MOD(((6-1)*$N$122+6)-1,10)+1,INT((((6-1)*$N$122+6)-1)/10)+1)="","",INDEX($P$124:$W$133,MOD(((6-1)*$N$122+6)-1,10)+1,INT((((6-1)*$N$122+6)-1)/10)+1)))),IF(AND(6=$N$123+1,6&lt;=$O$122),IF(($N$122*$N$123+6)&gt;80,"",IF(INDEX($P$124:$W$133,MOD(($N$122*$N$123+6)-1,10)+1,INT((($N$122*$N$123+6)-1)/10)+1)="","",INDEX($P$124:$W$133,MOD(($N$122*$N$123+6)-1,10)+1,INT((($N$122*$N$123+6)-1)/10)+1))),""))),IF($N$124="","",IF(OR(ISTEXT($N$122),ISTEXT($N$123),ISTEXT($N$124)),"",IF(OR(6&gt;$N$122,6&gt;$N$123,((6-1)*$N$122+6)&gt;$N$124),"",IF(INDEX($P$124:$W$133,MOD(((6-1)*$N$122+6)-1,10)+1,INT((((6-1)*$N$122+6)-1)/10)+1)="","",INDEX($P$124:$W$133,MOD(((6-1)*$N$122+6)-1,10)+1,INT((((6-1)*$N$122+6)-1)/10)+1))))))</f>
        <v/>
      </c>
      <c r="J129" s="539">
        <f>IF($D$122="Flat Oval",IF(OR($N$124="",ISTEXT($N$122),ISTEXT($N$123)),"",IF(6&lt;=$N$123,IF(7&gt;$N$122,"",IF(((6-1)*$N$122+7)&gt;80,"",IF(INDEX($P$124:$W$133,MOD(((6-1)*$N$122+7)-1,10)+1,INT((((6-1)*$N$122+7)-1)/10)+1)="","",INDEX($P$124:$W$133,MOD(((6-1)*$N$122+7)-1,10)+1,INT((((6-1)*$N$122+7)-1)/10)+1)))),IF(AND(6=$N$123+1,7&lt;=$O$122),IF(($N$122*$N$123+7)&gt;80,"",IF(INDEX($P$124:$W$133,MOD(($N$122*$N$123+7)-1,10)+1,INT((($N$122*$N$123+7)-1)/10)+1)="","",INDEX($P$124:$W$133,MOD(($N$122*$N$123+7)-1,10)+1,INT((($N$122*$N$123+7)-1)/10)+1))),""))),IF($N$124="","",IF(OR(ISTEXT($N$122),ISTEXT($N$123),ISTEXT($N$124)),"",IF(OR(7&gt;$N$122,6&gt;$N$123,((6-1)*$N$122+7)&gt;$N$124),"",IF(INDEX($P$124:$W$133,MOD(((6-1)*$N$122+7)-1,10)+1,INT((((6-1)*$N$122+7)-1)/10)+1)="","",INDEX($P$124:$W$133,MOD(((6-1)*$N$122+7)-1,10)+1,INT((((6-1)*$N$122+7)-1)/10)+1))))))</f>
        <v/>
      </c>
      <c r="K129" s="539">
        <f>IF($D$122="Flat Oval",IF(OR($N$124="",ISTEXT($N$122),ISTEXT($N$123)),"",IF(6&lt;=$N$123,IF(8&gt;$N$122,"",IF(((6-1)*$N$122+8)&gt;80,"",IF(INDEX($P$124:$W$133,MOD(((6-1)*$N$122+8)-1,10)+1,INT((((6-1)*$N$122+8)-1)/10)+1)="","",INDEX($P$124:$W$133,MOD(((6-1)*$N$122+8)-1,10)+1,INT((((6-1)*$N$122+8)-1)/10)+1)))),IF(AND(6=$N$123+1,8&lt;=$O$122),IF(($N$122*$N$123+8)&gt;80,"",IF(INDEX($P$124:$W$133,MOD(($N$122*$N$123+8)-1,10)+1,INT((($N$122*$N$123+8)-1)/10)+1)="","",INDEX($P$124:$W$133,MOD(($N$122*$N$123+8)-1,10)+1,INT((($N$122*$N$123+8)-1)/10)+1))),""))),IF($N$124="","",IF(OR(ISTEXT($N$122),ISTEXT($N$123),ISTEXT($N$124)),"",IF(OR(8&gt;$N$122,6&gt;$N$123,((6-1)*$N$122+8)&gt;$N$124),"",IF(INDEX($P$124:$W$133,MOD(((6-1)*$N$122+8)-1,10)+1,INT((((6-1)*$N$122+8)-1)/10)+1)="","",INDEX($P$124:$W$133,MOD(((6-1)*$N$122+8)-1,10)+1,INT((((6-1)*$N$122+8)-1)/10)+1))))))</f>
        <v/>
      </c>
      <c r="L129" s="539">
        <f>IF($D$122="Flat Oval",IF(OR($N$124="",ISTEXT($N$122),ISTEXT($N$123)),"",IF(6&lt;=$N$123,IF(9&gt;$N$122,"",IF(((6-1)*$N$122+9)&gt;80,"",IF(INDEX($P$124:$W$133,MOD(((6-1)*$N$122+9)-1,10)+1,INT((((6-1)*$N$122+9)-1)/10)+1)="","",INDEX($P$124:$W$133,MOD(((6-1)*$N$122+9)-1,10)+1,INT((((6-1)*$N$122+9)-1)/10)+1)))),IF(AND(6=$N$123+1,9&lt;=$O$122),IF(($N$122*$N$123+9)&gt;80,"",IF(INDEX($P$124:$W$133,MOD(($N$122*$N$123+9)-1,10)+1,INT((($N$122*$N$123+9)-1)/10)+1)="","",INDEX($P$124:$W$133,MOD(($N$122*$N$123+9)-1,10)+1,INT((($N$122*$N$123+9)-1)/10)+1))),""))),IF($N$124="","",IF(OR(ISTEXT($N$122),ISTEXT($N$123),ISTEXT($N$124)),"",IF(OR(9&gt;$N$122,6&gt;$N$123,((6-1)*$N$122+9)&gt;$N$124),"",IF(INDEX($P$124:$W$133,MOD(((6-1)*$N$122+9)-1,10)+1,INT((((6-1)*$N$122+9)-1)/10)+1)="","",INDEX($P$124:$W$133,MOD(((6-1)*$N$122+9)-1,10)+1,INT((((6-1)*$N$122+9)-1)/10)+1))))))</f>
        <v/>
      </c>
      <c r="M129" s="539">
        <f>IF($D$122="Flat Oval",IF(OR($N$124="",ISTEXT($N$122),ISTEXT($N$123)),"",IF(6&lt;=$N$123,IF(10&gt;$N$122,"",IF(((6-1)*$N$122+10)&gt;80,"",IF(INDEX($P$124:$W$133,MOD(((6-1)*$N$122+10)-1,10)+1,INT((((6-1)*$N$122+10)-1)/10)+1)="","",INDEX($P$124:$W$133,MOD(((6-1)*$N$122+10)-1,10)+1,INT((((6-1)*$N$122+10)-1)/10)+1)))),IF(AND(6=$N$123+1,10&lt;=$O$122),IF(($N$122*$N$123+10)&gt;80,"",IF(INDEX($P$124:$W$133,MOD(($N$122*$N$123+10)-1,10)+1,INT((($N$122*$N$123+10)-1)/10)+1)="","",INDEX($P$124:$W$133,MOD(($N$122*$N$123+10)-1,10)+1,INT((($N$122*$N$123+10)-1)/10)+1))),""))),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IF($D$122="Flat Oval",IF(OR($N$123="",ISTEXT($N$123)),"",IF(7&lt;=$N$123,ROUND((7-0.5)*$I$122/$N$123,1),IF(7=$N$123+1,"Ends",""))),IF(OR($D$122="",$G$122=""),"",IF($D$122="Round",IF(7=1,"Axis 1 (0°)",IF(7=2,"Axis 2 (90°)","")),IF(ISTEXT($N$123),"",IF(7&gt;$N$123,"",IF(ISTEXT($I$122),"",ROUND((7-0.5)*$I$122/$N$123,1)))))))</f>
        <v/>
      </c>
      <c r="C130" s="538" t="n"/>
      <c r="D130" s="539">
        <f>IF($D$122="Flat Oval",IF(OR($N$124="",ISTEXT($N$122),ISTEXT($N$123)),"",IF(7&lt;=$N$123,IF(1&gt;$N$122,"",IF(((7-1)*$N$122+1)&gt;80,"",IF(INDEX($P$124:$W$133,MOD(((7-1)*$N$122+1)-1,10)+1,INT((((7-1)*$N$122+1)-1)/10)+1)="","",INDEX($P$124:$W$133,MOD(((7-1)*$N$122+1)-1,10)+1,INT((((7-1)*$N$122+1)-1)/10)+1)))),IF(AND(7=$N$123+1,1&lt;=$O$122),IF(($N$122*$N$123+1)&gt;80,"",IF(INDEX($P$124:$W$133,MOD(($N$122*$N$123+1)-1,10)+1,INT((($N$122*$N$123+1)-1)/10)+1)="","",INDEX($P$124:$W$133,MOD(($N$122*$N$123+1)-1,10)+1,INT((($N$122*$N$123+1)-1)/10)+1))),""))),IF($N$124="","",IF(OR(ISTEXT($N$122),ISTEXT($N$123),ISTEXT($N$124)),"",IF(OR(1&gt;$N$122,7&gt;$N$123,((7-1)*$N$122+1)&gt;$N$124),"",IF(INDEX($P$124:$W$133,MOD(((7-1)*$N$122+1)-1,10)+1,INT((((7-1)*$N$122+1)-1)/10)+1)="","",INDEX($P$124:$W$133,MOD(((7-1)*$N$122+1)-1,10)+1,INT((((7-1)*$N$122+1)-1)/10)+1))))))</f>
        <v/>
      </c>
      <c r="E130" s="539">
        <f>IF($D$122="Flat Oval",IF(OR($N$124="",ISTEXT($N$122),ISTEXT($N$123)),"",IF(7&lt;=$N$123,IF(2&gt;$N$122,"",IF(((7-1)*$N$122+2)&gt;80,"",IF(INDEX($P$124:$W$133,MOD(((7-1)*$N$122+2)-1,10)+1,INT((((7-1)*$N$122+2)-1)/10)+1)="","",INDEX($P$124:$W$133,MOD(((7-1)*$N$122+2)-1,10)+1,INT((((7-1)*$N$122+2)-1)/10)+1)))),IF(AND(7=$N$123+1,2&lt;=$O$122),IF(($N$122*$N$123+2)&gt;80,"",IF(INDEX($P$124:$W$133,MOD(($N$122*$N$123+2)-1,10)+1,INT((($N$122*$N$123+2)-1)/10)+1)="","",INDEX($P$124:$W$133,MOD(($N$122*$N$123+2)-1,10)+1,INT((($N$122*$N$123+2)-1)/10)+1))),""))),IF($N$124="","",IF(OR(ISTEXT($N$122),ISTEXT($N$123),ISTEXT($N$124)),"",IF(OR(2&gt;$N$122,7&gt;$N$123,((7-1)*$N$122+2)&gt;$N$124),"",IF(INDEX($P$124:$W$133,MOD(((7-1)*$N$122+2)-1,10)+1,INT((((7-1)*$N$122+2)-1)/10)+1)="","",INDEX($P$124:$W$133,MOD(((7-1)*$N$122+2)-1,10)+1,INT((((7-1)*$N$122+2)-1)/10)+1))))))</f>
        <v/>
      </c>
      <c r="F130" s="539">
        <f>IF($D$122="Flat Oval",IF(OR($N$124="",ISTEXT($N$122),ISTEXT($N$123)),"",IF(7&lt;=$N$123,IF(3&gt;$N$122,"",IF(((7-1)*$N$122+3)&gt;80,"",IF(INDEX($P$124:$W$133,MOD(((7-1)*$N$122+3)-1,10)+1,INT((((7-1)*$N$122+3)-1)/10)+1)="","",INDEX($P$124:$W$133,MOD(((7-1)*$N$122+3)-1,10)+1,INT((((7-1)*$N$122+3)-1)/10)+1)))),IF(AND(7=$N$123+1,3&lt;=$O$122),IF(($N$122*$N$123+3)&gt;80,"",IF(INDEX($P$124:$W$133,MOD(($N$122*$N$123+3)-1,10)+1,INT((($N$122*$N$123+3)-1)/10)+1)="","",INDEX($P$124:$W$133,MOD(($N$122*$N$123+3)-1,10)+1,INT((($N$122*$N$123+3)-1)/10)+1))),""))),IF($N$124="","",IF(OR(ISTEXT($N$122),ISTEXT($N$123),ISTEXT($N$124)),"",IF(OR(3&gt;$N$122,7&gt;$N$123,((7-1)*$N$122+3)&gt;$N$124),"",IF(INDEX($P$124:$W$133,MOD(((7-1)*$N$122+3)-1,10)+1,INT((((7-1)*$N$122+3)-1)/10)+1)="","",INDEX($P$124:$W$133,MOD(((7-1)*$N$122+3)-1,10)+1,INT((((7-1)*$N$122+3)-1)/10)+1))))))</f>
        <v/>
      </c>
      <c r="G130" s="539">
        <f>IF($D$122="Flat Oval",IF(OR($N$124="",ISTEXT($N$122),ISTEXT($N$123)),"",IF(7&lt;=$N$123,IF(4&gt;$N$122,"",IF(((7-1)*$N$122+4)&gt;80,"",IF(INDEX($P$124:$W$133,MOD(((7-1)*$N$122+4)-1,10)+1,INT((((7-1)*$N$122+4)-1)/10)+1)="","",INDEX($P$124:$W$133,MOD(((7-1)*$N$122+4)-1,10)+1,INT((((7-1)*$N$122+4)-1)/10)+1)))),IF(AND(7=$N$123+1,4&lt;=$O$122),IF(($N$122*$N$123+4)&gt;80,"",IF(INDEX($P$124:$W$133,MOD(($N$122*$N$123+4)-1,10)+1,INT((($N$122*$N$123+4)-1)/10)+1)="","",INDEX($P$124:$W$133,MOD(($N$122*$N$123+4)-1,10)+1,INT((($N$122*$N$123+4)-1)/10)+1))),""))),IF($N$124="","",IF(OR(ISTEXT($N$122),ISTEXT($N$123),ISTEXT($N$124)),"",IF(OR(4&gt;$N$122,7&gt;$N$123,((7-1)*$N$122+4)&gt;$N$124),"",IF(INDEX($P$124:$W$133,MOD(((7-1)*$N$122+4)-1,10)+1,INT((((7-1)*$N$122+4)-1)/10)+1)="","",INDEX($P$124:$W$133,MOD(((7-1)*$N$122+4)-1,10)+1,INT((((7-1)*$N$122+4)-1)/10)+1))))))</f>
        <v/>
      </c>
      <c r="H130" s="539">
        <f>IF($D$122="Flat Oval",IF(OR($N$124="",ISTEXT($N$122),ISTEXT($N$123)),"",IF(7&lt;=$N$123,IF(5&gt;$N$122,"",IF(((7-1)*$N$122+5)&gt;80,"",IF(INDEX($P$124:$W$133,MOD(((7-1)*$N$122+5)-1,10)+1,INT((((7-1)*$N$122+5)-1)/10)+1)="","",INDEX($P$124:$W$133,MOD(((7-1)*$N$122+5)-1,10)+1,INT((((7-1)*$N$122+5)-1)/10)+1)))),IF(AND(7=$N$123+1,5&lt;=$O$122),IF(($N$122*$N$123+5)&gt;80,"",IF(INDEX($P$124:$W$133,MOD(($N$122*$N$123+5)-1,10)+1,INT((($N$122*$N$123+5)-1)/10)+1)="","",INDEX($P$124:$W$133,MOD(($N$122*$N$123+5)-1,10)+1,INT((($N$122*$N$123+5)-1)/10)+1))),""))),IF($N$124="","",IF(OR(ISTEXT($N$122),ISTEXT($N$123),ISTEXT($N$124)),"",IF(OR(5&gt;$N$122,7&gt;$N$123,((7-1)*$N$122+5)&gt;$N$124),"",IF(INDEX($P$124:$W$133,MOD(((7-1)*$N$122+5)-1,10)+1,INT((((7-1)*$N$122+5)-1)/10)+1)="","",INDEX($P$124:$W$133,MOD(((7-1)*$N$122+5)-1,10)+1,INT((((7-1)*$N$122+5)-1)/10)+1))))))</f>
        <v/>
      </c>
      <c r="I130" s="539">
        <f>IF($D$122="Flat Oval",IF(OR($N$124="",ISTEXT($N$122),ISTEXT($N$123)),"",IF(7&lt;=$N$123,IF(6&gt;$N$122,"",IF(((7-1)*$N$122+6)&gt;80,"",IF(INDEX($P$124:$W$133,MOD(((7-1)*$N$122+6)-1,10)+1,INT((((7-1)*$N$122+6)-1)/10)+1)="","",INDEX($P$124:$W$133,MOD(((7-1)*$N$122+6)-1,10)+1,INT((((7-1)*$N$122+6)-1)/10)+1)))),IF(AND(7=$N$123+1,6&lt;=$O$122),IF(($N$122*$N$123+6)&gt;80,"",IF(INDEX($P$124:$W$133,MOD(($N$122*$N$123+6)-1,10)+1,INT((($N$122*$N$123+6)-1)/10)+1)="","",INDEX($P$124:$W$133,MOD(($N$122*$N$123+6)-1,10)+1,INT((($N$122*$N$123+6)-1)/10)+1))),""))),IF($N$124="","",IF(OR(ISTEXT($N$122),ISTEXT($N$123),ISTEXT($N$124)),"",IF(OR(6&gt;$N$122,7&gt;$N$123,((7-1)*$N$122+6)&gt;$N$124),"",IF(INDEX($P$124:$W$133,MOD(((7-1)*$N$122+6)-1,10)+1,INT((((7-1)*$N$122+6)-1)/10)+1)="","",INDEX($P$124:$W$133,MOD(((7-1)*$N$122+6)-1,10)+1,INT((((7-1)*$N$122+6)-1)/10)+1))))))</f>
        <v/>
      </c>
      <c r="J130" s="539">
        <f>IF($D$122="Flat Oval",IF(OR($N$124="",ISTEXT($N$122),ISTEXT($N$123)),"",IF(7&lt;=$N$123,IF(7&gt;$N$122,"",IF(((7-1)*$N$122+7)&gt;80,"",IF(INDEX($P$124:$W$133,MOD(((7-1)*$N$122+7)-1,10)+1,INT((((7-1)*$N$122+7)-1)/10)+1)="","",INDEX($P$124:$W$133,MOD(((7-1)*$N$122+7)-1,10)+1,INT((((7-1)*$N$122+7)-1)/10)+1)))),IF(AND(7=$N$123+1,7&lt;=$O$122),IF(($N$122*$N$123+7)&gt;80,"",IF(INDEX($P$124:$W$133,MOD(($N$122*$N$123+7)-1,10)+1,INT((($N$122*$N$123+7)-1)/10)+1)="","",INDEX($P$124:$W$133,MOD(($N$122*$N$123+7)-1,10)+1,INT((($N$122*$N$123+7)-1)/10)+1))),""))),IF($N$124="","",IF(OR(ISTEXT($N$122),ISTEXT($N$123),ISTEXT($N$124)),"",IF(OR(7&gt;$N$122,7&gt;$N$123,((7-1)*$N$122+7)&gt;$N$124),"",IF(INDEX($P$124:$W$133,MOD(((7-1)*$N$122+7)-1,10)+1,INT((((7-1)*$N$122+7)-1)/10)+1)="","",INDEX($P$124:$W$133,MOD(((7-1)*$N$122+7)-1,10)+1,INT((((7-1)*$N$122+7)-1)/10)+1))))))</f>
        <v/>
      </c>
      <c r="K130" s="539">
        <f>IF($D$122="Flat Oval",IF(OR($N$124="",ISTEXT($N$122),ISTEXT($N$123)),"",IF(7&lt;=$N$123,IF(8&gt;$N$122,"",IF(((7-1)*$N$122+8)&gt;80,"",IF(INDEX($P$124:$W$133,MOD(((7-1)*$N$122+8)-1,10)+1,INT((((7-1)*$N$122+8)-1)/10)+1)="","",INDEX($P$124:$W$133,MOD(((7-1)*$N$122+8)-1,10)+1,INT((((7-1)*$N$122+8)-1)/10)+1)))),IF(AND(7=$N$123+1,8&lt;=$O$122),IF(($N$122*$N$123+8)&gt;80,"",IF(INDEX($P$124:$W$133,MOD(($N$122*$N$123+8)-1,10)+1,INT((($N$122*$N$123+8)-1)/10)+1)="","",INDEX($P$124:$W$133,MOD(($N$122*$N$123+8)-1,10)+1,INT((($N$122*$N$123+8)-1)/10)+1))),""))),IF($N$124="","",IF(OR(ISTEXT($N$122),ISTEXT($N$123),ISTEXT($N$124)),"",IF(OR(8&gt;$N$122,7&gt;$N$123,((7-1)*$N$122+8)&gt;$N$124),"",IF(INDEX($P$124:$W$133,MOD(((7-1)*$N$122+8)-1,10)+1,INT((((7-1)*$N$122+8)-1)/10)+1)="","",INDEX($P$124:$W$133,MOD(((7-1)*$N$122+8)-1,10)+1,INT((((7-1)*$N$122+8)-1)/10)+1))))))</f>
        <v/>
      </c>
      <c r="L130" s="539">
        <f>IF($D$122="Flat Oval",IF(OR($N$124="",ISTEXT($N$122),ISTEXT($N$123)),"",IF(7&lt;=$N$123,IF(9&gt;$N$122,"",IF(((7-1)*$N$122+9)&gt;80,"",IF(INDEX($P$124:$W$133,MOD(((7-1)*$N$122+9)-1,10)+1,INT((((7-1)*$N$122+9)-1)/10)+1)="","",INDEX($P$124:$W$133,MOD(((7-1)*$N$122+9)-1,10)+1,INT((((7-1)*$N$122+9)-1)/10)+1)))),IF(AND(7=$N$123+1,9&lt;=$O$122),IF(($N$122*$N$123+9)&gt;80,"",IF(INDEX($P$124:$W$133,MOD(($N$122*$N$123+9)-1,10)+1,INT((($N$122*$N$123+9)-1)/10)+1)="","",INDEX($P$124:$W$133,MOD(($N$122*$N$123+9)-1,10)+1,INT((($N$122*$N$123+9)-1)/10)+1))),""))),IF($N$124="","",IF(OR(ISTEXT($N$122),ISTEXT($N$123),ISTEXT($N$124)),"",IF(OR(9&gt;$N$122,7&gt;$N$123,((7-1)*$N$122+9)&gt;$N$124),"",IF(INDEX($P$124:$W$133,MOD(((7-1)*$N$122+9)-1,10)+1,INT((((7-1)*$N$122+9)-1)/10)+1)="","",INDEX($P$124:$W$133,MOD(((7-1)*$N$122+9)-1,10)+1,INT((((7-1)*$N$122+9)-1)/10)+1))))))</f>
        <v/>
      </c>
      <c r="M130" s="539">
        <f>IF($D$122="Flat Oval",IF(OR($N$124="",ISTEXT($N$122),ISTEXT($N$123)),"",IF(7&lt;=$N$123,IF(10&gt;$N$122,"",IF(((7-1)*$N$122+10)&gt;80,"",IF(INDEX($P$124:$W$133,MOD(((7-1)*$N$122+10)-1,10)+1,INT((((7-1)*$N$122+10)-1)/10)+1)="","",INDEX($P$124:$W$133,MOD(((7-1)*$N$122+10)-1,10)+1,INT((((7-1)*$N$122+10)-1)/10)+1)))),IF(AND(7=$N$123+1,10&lt;=$O$122),IF(($N$122*$N$123+10)&gt;80,"",IF(INDEX($P$124:$W$133,MOD(($N$122*$N$123+10)-1,10)+1,INT((($N$122*$N$123+10)-1)/10)+1)="","",INDEX($P$124:$W$133,MOD(($N$122*$N$123+10)-1,10)+1,INT((($N$122*$N$123+10)-1)/10)+1))),""))),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IF($D$122="Flat Oval",IF(OR($N$123="",ISTEXT($N$123)),"",IF(8&lt;=$N$123,ROUND((8-0.5)*$I$122/$N$123,1),IF(8=$N$123+1,"Ends",""))),IF(OR($D$122="",$G$122=""),"",IF($D$122="Round",IF(8=1,"Axis 1 (0°)",IF(8=2,"Axis 2 (90°)","")),IF(ISTEXT($N$123),"",IF(8&gt;$N$123,"",IF(ISTEXT($I$122),"",ROUND((8-0.5)*$I$122/$N$123,1)))))))</f>
        <v/>
      </c>
      <c r="C131" s="538" t="n"/>
      <c r="D131" s="539">
        <f>IF($D$122="Flat Oval",IF(OR($N$124="",ISTEXT($N$122),ISTEXT($N$123)),"",IF(8&lt;=$N$123,IF(1&gt;$N$122,"",IF(((8-1)*$N$122+1)&gt;80,"",IF(INDEX($P$124:$W$133,MOD(((8-1)*$N$122+1)-1,10)+1,INT((((8-1)*$N$122+1)-1)/10)+1)="","",INDEX($P$124:$W$133,MOD(((8-1)*$N$122+1)-1,10)+1,INT((((8-1)*$N$122+1)-1)/10)+1)))),IF(AND(8=$N$123+1,1&lt;=$O$122),IF(($N$122*$N$123+1)&gt;80,"",IF(INDEX($P$124:$W$133,MOD(($N$122*$N$123+1)-1,10)+1,INT((($N$122*$N$123+1)-1)/10)+1)="","",INDEX($P$124:$W$133,MOD(($N$122*$N$123+1)-1,10)+1,INT((($N$122*$N$123+1)-1)/10)+1))),""))),IF($N$124="","",IF(OR(ISTEXT($N$122),ISTEXT($N$123),ISTEXT($N$124)),"",IF(OR(1&gt;$N$122,8&gt;$N$123,((8-1)*$N$122+1)&gt;$N$124),"",IF(INDEX($P$124:$W$133,MOD(((8-1)*$N$122+1)-1,10)+1,INT((((8-1)*$N$122+1)-1)/10)+1)="","",INDEX($P$124:$W$133,MOD(((8-1)*$N$122+1)-1,10)+1,INT((((8-1)*$N$122+1)-1)/10)+1))))))</f>
        <v/>
      </c>
      <c r="E131" s="539">
        <f>IF($D$122="Flat Oval",IF(OR($N$124="",ISTEXT($N$122),ISTEXT($N$123)),"",IF(8&lt;=$N$123,IF(2&gt;$N$122,"",IF(((8-1)*$N$122+2)&gt;80,"",IF(INDEX($P$124:$W$133,MOD(((8-1)*$N$122+2)-1,10)+1,INT((((8-1)*$N$122+2)-1)/10)+1)="","",INDEX($P$124:$W$133,MOD(((8-1)*$N$122+2)-1,10)+1,INT((((8-1)*$N$122+2)-1)/10)+1)))),IF(AND(8=$N$123+1,2&lt;=$O$122),IF(($N$122*$N$123+2)&gt;80,"",IF(INDEX($P$124:$W$133,MOD(($N$122*$N$123+2)-1,10)+1,INT((($N$122*$N$123+2)-1)/10)+1)="","",INDEX($P$124:$W$133,MOD(($N$122*$N$123+2)-1,10)+1,INT((($N$122*$N$123+2)-1)/10)+1))),""))),IF($N$124="","",IF(OR(ISTEXT($N$122),ISTEXT($N$123),ISTEXT($N$124)),"",IF(OR(2&gt;$N$122,8&gt;$N$123,((8-1)*$N$122+2)&gt;$N$124),"",IF(INDEX($P$124:$W$133,MOD(((8-1)*$N$122+2)-1,10)+1,INT((((8-1)*$N$122+2)-1)/10)+1)="","",INDEX($P$124:$W$133,MOD(((8-1)*$N$122+2)-1,10)+1,INT((((8-1)*$N$122+2)-1)/10)+1))))))</f>
        <v/>
      </c>
      <c r="F131" s="539">
        <f>IF($D$122="Flat Oval",IF(OR($N$124="",ISTEXT($N$122),ISTEXT($N$123)),"",IF(8&lt;=$N$123,IF(3&gt;$N$122,"",IF(((8-1)*$N$122+3)&gt;80,"",IF(INDEX($P$124:$W$133,MOD(((8-1)*$N$122+3)-1,10)+1,INT((((8-1)*$N$122+3)-1)/10)+1)="","",INDEX($P$124:$W$133,MOD(((8-1)*$N$122+3)-1,10)+1,INT((((8-1)*$N$122+3)-1)/10)+1)))),IF(AND(8=$N$123+1,3&lt;=$O$122),IF(($N$122*$N$123+3)&gt;80,"",IF(INDEX($P$124:$W$133,MOD(($N$122*$N$123+3)-1,10)+1,INT((($N$122*$N$123+3)-1)/10)+1)="","",INDEX($P$124:$W$133,MOD(($N$122*$N$123+3)-1,10)+1,INT((($N$122*$N$123+3)-1)/10)+1))),""))),IF($N$124="","",IF(OR(ISTEXT($N$122),ISTEXT($N$123),ISTEXT($N$124)),"",IF(OR(3&gt;$N$122,8&gt;$N$123,((8-1)*$N$122+3)&gt;$N$124),"",IF(INDEX($P$124:$W$133,MOD(((8-1)*$N$122+3)-1,10)+1,INT((((8-1)*$N$122+3)-1)/10)+1)="","",INDEX($P$124:$W$133,MOD(((8-1)*$N$122+3)-1,10)+1,INT((((8-1)*$N$122+3)-1)/10)+1))))))</f>
        <v/>
      </c>
      <c r="G131" s="539">
        <f>IF($D$122="Flat Oval",IF(OR($N$124="",ISTEXT($N$122),ISTEXT($N$123)),"",IF(8&lt;=$N$123,IF(4&gt;$N$122,"",IF(((8-1)*$N$122+4)&gt;80,"",IF(INDEX($P$124:$W$133,MOD(((8-1)*$N$122+4)-1,10)+1,INT((((8-1)*$N$122+4)-1)/10)+1)="","",INDEX($P$124:$W$133,MOD(((8-1)*$N$122+4)-1,10)+1,INT((((8-1)*$N$122+4)-1)/10)+1)))),IF(AND(8=$N$123+1,4&lt;=$O$122),IF(($N$122*$N$123+4)&gt;80,"",IF(INDEX($P$124:$W$133,MOD(($N$122*$N$123+4)-1,10)+1,INT((($N$122*$N$123+4)-1)/10)+1)="","",INDEX($P$124:$W$133,MOD(($N$122*$N$123+4)-1,10)+1,INT((($N$122*$N$123+4)-1)/10)+1))),""))),IF($N$124="","",IF(OR(ISTEXT($N$122),ISTEXT($N$123),ISTEXT($N$124)),"",IF(OR(4&gt;$N$122,8&gt;$N$123,((8-1)*$N$122+4)&gt;$N$124),"",IF(INDEX($P$124:$W$133,MOD(((8-1)*$N$122+4)-1,10)+1,INT((((8-1)*$N$122+4)-1)/10)+1)="","",INDEX($P$124:$W$133,MOD(((8-1)*$N$122+4)-1,10)+1,INT((((8-1)*$N$122+4)-1)/10)+1))))))</f>
        <v/>
      </c>
      <c r="H131" s="539">
        <f>IF($D$122="Flat Oval",IF(OR($N$124="",ISTEXT($N$122),ISTEXT($N$123)),"",IF(8&lt;=$N$123,IF(5&gt;$N$122,"",IF(((8-1)*$N$122+5)&gt;80,"",IF(INDEX($P$124:$W$133,MOD(((8-1)*$N$122+5)-1,10)+1,INT((((8-1)*$N$122+5)-1)/10)+1)="","",INDEX($P$124:$W$133,MOD(((8-1)*$N$122+5)-1,10)+1,INT((((8-1)*$N$122+5)-1)/10)+1)))),IF(AND(8=$N$123+1,5&lt;=$O$122),IF(($N$122*$N$123+5)&gt;80,"",IF(INDEX($P$124:$W$133,MOD(($N$122*$N$123+5)-1,10)+1,INT((($N$122*$N$123+5)-1)/10)+1)="","",INDEX($P$124:$W$133,MOD(($N$122*$N$123+5)-1,10)+1,INT((($N$122*$N$123+5)-1)/10)+1))),""))),IF($N$124="","",IF(OR(ISTEXT($N$122),ISTEXT($N$123),ISTEXT($N$124)),"",IF(OR(5&gt;$N$122,8&gt;$N$123,((8-1)*$N$122+5)&gt;$N$124),"",IF(INDEX($P$124:$W$133,MOD(((8-1)*$N$122+5)-1,10)+1,INT((((8-1)*$N$122+5)-1)/10)+1)="","",INDEX($P$124:$W$133,MOD(((8-1)*$N$122+5)-1,10)+1,INT((((8-1)*$N$122+5)-1)/10)+1))))))</f>
        <v/>
      </c>
      <c r="I131" s="539">
        <f>IF($D$122="Flat Oval",IF(OR($N$124="",ISTEXT($N$122),ISTEXT($N$123)),"",IF(8&lt;=$N$123,IF(6&gt;$N$122,"",IF(((8-1)*$N$122+6)&gt;80,"",IF(INDEX($P$124:$W$133,MOD(((8-1)*$N$122+6)-1,10)+1,INT((((8-1)*$N$122+6)-1)/10)+1)="","",INDEX($P$124:$W$133,MOD(((8-1)*$N$122+6)-1,10)+1,INT((((8-1)*$N$122+6)-1)/10)+1)))),IF(AND(8=$N$123+1,6&lt;=$O$122),IF(($N$122*$N$123+6)&gt;80,"",IF(INDEX($P$124:$W$133,MOD(($N$122*$N$123+6)-1,10)+1,INT((($N$122*$N$123+6)-1)/10)+1)="","",INDEX($P$124:$W$133,MOD(($N$122*$N$123+6)-1,10)+1,INT((($N$122*$N$123+6)-1)/10)+1))),""))),IF($N$124="","",IF(OR(ISTEXT($N$122),ISTEXT($N$123),ISTEXT($N$124)),"",IF(OR(6&gt;$N$122,8&gt;$N$123,((8-1)*$N$122+6)&gt;$N$124),"",IF(INDEX($P$124:$W$133,MOD(((8-1)*$N$122+6)-1,10)+1,INT((((8-1)*$N$122+6)-1)/10)+1)="","",INDEX($P$124:$W$133,MOD(((8-1)*$N$122+6)-1,10)+1,INT((((8-1)*$N$122+6)-1)/10)+1))))))</f>
        <v/>
      </c>
      <c r="J131" s="539">
        <f>IF($D$122="Flat Oval",IF(OR($N$124="",ISTEXT($N$122),ISTEXT($N$123)),"",IF(8&lt;=$N$123,IF(7&gt;$N$122,"",IF(((8-1)*$N$122+7)&gt;80,"",IF(INDEX($P$124:$W$133,MOD(((8-1)*$N$122+7)-1,10)+1,INT((((8-1)*$N$122+7)-1)/10)+1)="","",INDEX($P$124:$W$133,MOD(((8-1)*$N$122+7)-1,10)+1,INT((((8-1)*$N$122+7)-1)/10)+1)))),IF(AND(8=$N$123+1,7&lt;=$O$122),IF(($N$122*$N$123+7)&gt;80,"",IF(INDEX($P$124:$W$133,MOD(($N$122*$N$123+7)-1,10)+1,INT((($N$122*$N$123+7)-1)/10)+1)="","",INDEX($P$124:$W$133,MOD(($N$122*$N$123+7)-1,10)+1,INT((($N$122*$N$123+7)-1)/10)+1))),""))),IF($N$124="","",IF(OR(ISTEXT($N$122),ISTEXT($N$123),ISTEXT($N$124)),"",IF(OR(7&gt;$N$122,8&gt;$N$123,((8-1)*$N$122+7)&gt;$N$124),"",IF(INDEX($P$124:$W$133,MOD(((8-1)*$N$122+7)-1,10)+1,INT((((8-1)*$N$122+7)-1)/10)+1)="","",INDEX($P$124:$W$133,MOD(((8-1)*$N$122+7)-1,10)+1,INT((((8-1)*$N$122+7)-1)/10)+1))))))</f>
        <v/>
      </c>
      <c r="K131" s="539">
        <f>IF($D$122="Flat Oval",IF(OR($N$124="",ISTEXT($N$122),ISTEXT($N$123)),"",IF(8&lt;=$N$123,IF(8&gt;$N$122,"",IF(((8-1)*$N$122+8)&gt;80,"",IF(INDEX($P$124:$W$133,MOD(((8-1)*$N$122+8)-1,10)+1,INT((((8-1)*$N$122+8)-1)/10)+1)="","",INDEX($P$124:$W$133,MOD(((8-1)*$N$122+8)-1,10)+1,INT((((8-1)*$N$122+8)-1)/10)+1)))),IF(AND(8=$N$123+1,8&lt;=$O$122),IF(($N$122*$N$123+8)&gt;80,"",IF(INDEX($P$124:$W$133,MOD(($N$122*$N$123+8)-1,10)+1,INT((($N$122*$N$123+8)-1)/10)+1)="","",INDEX($P$124:$W$133,MOD(($N$122*$N$123+8)-1,10)+1,INT((($N$122*$N$123+8)-1)/10)+1))),""))),IF($N$124="","",IF(OR(ISTEXT($N$122),ISTEXT($N$123),ISTEXT($N$124)),"",IF(OR(8&gt;$N$122,8&gt;$N$123,((8-1)*$N$122+8)&gt;$N$124),"",IF(INDEX($P$124:$W$133,MOD(((8-1)*$N$122+8)-1,10)+1,INT((((8-1)*$N$122+8)-1)/10)+1)="","",INDEX($P$124:$W$133,MOD(((8-1)*$N$122+8)-1,10)+1,INT((((8-1)*$N$122+8)-1)/10)+1))))))</f>
        <v/>
      </c>
      <c r="L131" s="539">
        <f>IF($D$122="Flat Oval",IF(OR($N$124="",ISTEXT($N$122),ISTEXT($N$123)),"",IF(8&lt;=$N$123,IF(9&gt;$N$122,"",IF(((8-1)*$N$122+9)&gt;80,"",IF(INDEX($P$124:$W$133,MOD(((8-1)*$N$122+9)-1,10)+1,INT((((8-1)*$N$122+9)-1)/10)+1)="","",INDEX($P$124:$W$133,MOD(((8-1)*$N$122+9)-1,10)+1,INT((((8-1)*$N$122+9)-1)/10)+1)))),IF(AND(8=$N$123+1,9&lt;=$O$122),IF(($N$122*$N$123+9)&gt;80,"",IF(INDEX($P$124:$W$133,MOD(($N$122*$N$123+9)-1,10)+1,INT((($N$122*$N$123+9)-1)/10)+1)="","",INDEX($P$124:$W$133,MOD(($N$122*$N$123+9)-1,10)+1,INT((($N$122*$N$123+9)-1)/10)+1))),""))),IF($N$124="","",IF(OR(ISTEXT($N$122),ISTEXT($N$123),ISTEXT($N$124)),"",IF(OR(9&gt;$N$122,8&gt;$N$123,((8-1)*$N$122+9)&gt;$N$124),"",IF(INDEX($P$124:$W$133,MOD(((8-1)*$N$122+9)-1,10)+1,INT((((8-1)*$N$122+9)-1)/10)+1)="","",INDEX($P$124:$W$133,MOD(((8-1)*$N$122+9)-1,10)+1,INT((((8-1)*$N$122+9)-1)/10)+1))))))</f>
        <v/>
      </c>
      <c r="M131" s="539">
        <f>IF($D$122="Flat Oval",IF(OR($N$124="",ISTEXT($N$122),ISTEXT($N$123)),"",IF(8&lt;=$N$123,IF(10&gt;$N$122,"",IF(((8-1)*$N$122+10)&gt;80,"",IF(INDEX($P$124:$W$133,MOD(((8-1)*$N$122+10)-1,10)+1,INT((((8-1)*$N$122+10)-1)/10)+1)="","",INDEX($P$124:$W$133,MOD(((8-1)*$N$122+10)-1,10)+1,INT((((8-1)*$N$122+10)-1)/10)+1)))),IF(AND(8=$N$123+1,10&lt;=$O$122),IF(($N$122*$N$123+10)&gt;80,"",IF(INDEX($P$124:$W$133,MOD(($N$122*$N$123+10)-1,10)+1,INT((($N$122*$N$123+10)-1)/10)+1)="","",INDEX($P$124:$W$133,MOD(($N$122*$N$123+10)-1,10)+1,INT((($N$122*$N$123+10)-1)/10)+1))),""))),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IF($D$137="Flat Oval",IF(OR($G$137="",$I$137=""),"",$G$137&amp;""" x "&amp;$I$137&amp;""" oval"),IF($G$137="","",IF($D$137="Round",$G$137&amp;""" dia",$G$137&amp;""" x "&amp;$I$137&amp;"""")))</f>
        <v/>
      </c>
      <c r="G135" s="173" t="n"/>
      <c r="H135" s="525">
        <f>IF($D$137="Flat Oval",IF(OR($G$137="",$I$137=""),"",IF(OR(ISTEXT($G$137),ISTEXT($I$137)),"",ROUND(((($G$137-2*N($K$137))-($I$137-2*N($K$137)))*($I$137-2*N($K$137))+PI()*(($I$137-2*N($K$137))/2)^2)/144,3))),IF(OR($D$137="",$G$137=""),"",IF($D$137="Round",IF(ISTEXT($G$137),"",ROUND(PI()*(($G$137-2*N($K$137))/2)^2/144,3)),IF($I$137="","",IF(OR(ISTEXT($G$137),ISTEXT($I$137)),"",ROUND(($G$137-2*N($K$137))*($I$137-2*N($K$137))/144,3))))))</f>
        <v/>
      </c>
      <c r="I135" s="189" t="n"/>
      <c r="J135" s="189" t="n"/>
      <c r="K135" s="189">
        <f>IF(N(J135)*N(H135)=0,"",ROUND(N(J135)*N(H135),0))</f>
        <v/>
      </c>
      <c r="L135" s="189">
        <f>IF($D$137="Flat Oval",IF(OR($O$138="",$O$139="",N($O$140)+N($O$141)=0),"",ROUND(($O$138*$O$140+$O$139*$O$141)/($O$140+$O$141),0)),IF(COUNT(D139:M146)=0,"",ROUND(AVERAGE(D139:M146),0)))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IF($D$137="Flat Oval",IF($N$139="","",$N$137&amp;"x"&amp;$N$138&amp;"+"&amp;$O$137&amp;" ends"),IF($N$137="","",IF($D$137="Round",$N$137&amp;" x 2 axes",IF($N$138="","",$N$137&amp;" x "&amp;$N$138))))</f>
        <v/>
      </c>
      <c r="N137" s="534">
        <f>IF($D$137="Flat Oval",IF(OR($G$137="",$I$137=""),"",IF(OR(ISTEXT($G$137),ISTEXT($I$137)),"",IF($G$137-$I$137&lt;12,2,MIN(10,MAX(3,ROUNDUP(($G$137-$I$137)/6,0)))))),IF(OR($D$137="",$G$137=""),"",IF($D$137="Round",IF(ISTEXT($G$137),"",IF($G$137&lt;=9,6,IF($G$137&lt;=12,8,10))),IF(ISTEXT($G$137),"",IF($G$137&lt;12,2,MIN(10,MAX(3,ROUNDUP($G$137/6,0))))))))</f>
        <v/>
      </c>
      <c r="O137">
        <f>IF(AND($D$137="Flat Oval",NOT(OR($G$137="",$I$137="")),NOT(OR(ISTEXT($G$137),ISTEXT($I$137)))),IF($I$137&lt;=9,6,IF($I$137&lt;=12,8,10)),"")</f>
        <v/>
      </c>
      <c r="P137" s="473" t="inlineStr">
        <is>
          <t>Quick entry – type readings in order (row by row of the grid), down this column then the next:</t>
        </is>
      </c>
    </row>
    <row r="138" ht="13.35" customHeight="1" s="162">
      <c r="B138" s="535" t="inlineStr">
        <is>
          <t>Depth↓ Pos→ (in)</t>
        </is>
      </c>
      <c r="C138" s="414" t="n"/>
      <c r="D138" s="535">
        <f>IF($D$137="Flat Oval",IF(OR($N$137="",ISTEXT($N$137),1&gt;$N$137),"",ROUND((1-0.5)*($G$137-$I$137)/$N$137,1)),IF(ISTEXT($N$137),"",IF(OR($D$137="",$G$137="",1&gt;$N$137),"",IF($D$137="Round",IF(ISTEXT($G$137),"",ROUND(IF(1&lt;=$N$137/2,$G$137/2*(1-SQRT(($N$137-2*1+1)/$N$137)),$G$137-$G$137/2*(1-SQRT(($N$137-2*($N$137-1+1)+1)/$N$137))),1)),IF(ISTEXT($G$137),"",ROUND((1-0.5)*$G$137/$N$137,1))))))</f>
        <v/>
      </c>
      <c r="E138" s="535">
        <f>IF($D$137="Flat Oval",IF(OR($N$137="",ISTEXT($N$137),2&gt;$N$137),"",ROUND((2-0.5)*($G$137-$I$137)/$N$137,1)),IF(ISTEXT($N$137),"",IF(OR($D$137="",$G$137="",2&gt;$N$137),"",IF($D$137="Round",IF(ISTEXT($G$137),"",ROUND(IF(2&lt;=$N$137/2,$G$137/2*(1-SQRT(($N$137-2*2+1)/$N$137)),$G$137-$G$137/2*(1-SQRT(($N$137-2*($N$137-2+1)+1)/$N$137))),1)),IF(ISTEXT($G$137),"",ROUND((2-0.5)*$G$137/$N$137,1))))))</f>
        <v/>
      </c>
      <c r="F138" s="535">
        <f>IF($D$137="Flat Oval",IF(OR($N$137="",ISTEXT($N$137),3&gt;$N$137),"",ROUND((3-0.5)*($G$137-$I$137)/$N$137,1)),IF(ISTEXT($N$137),"",IF(OR($D$137="",$G$137="",3&gt;$N$137),"",IF($D$137="Round",IF(ISTEXT($G$137),"",ROUND(IF(3&lt;=$N$137/2,$G$137/2*(1-SQRT(($N$137-2*3+1)/$N$137)),$G$137-$G$137/2*(1-SQRT(($N$137-2*($N$137-3+1)+1)/$N$137))),1)),IF(ISTEXT($G$137),"",ROUND((3-0.5)*$G$137/$N$137,1))))))</f>
        <v/>
      </c>
      <c r="G138" s="535">
        <f>IF($D$137="Flat Oval",IF(OR($N$137="",ISTEXT($N$137),4&gt;$N$137),"",ROUND((4-0.5)*($G$137-$I$137)/$N$137,1)),IF(ISTEXT($N$137),"",IF(OR($D$137="",$G$137="",4&gt;$N$137),"",IF($D$137="Round",IF(ISTEXT($G$137),"",ROUND(IF(4&lt;=$N$137/2,$G$137/2*(1-SQRT(($N$137-2*4+1)/$N$137)),$G$137-$G$137/2*(1-SQRT(($N$137-2*($N$137-4+1)+1)/$N$137))),1)),IF(ISTEXT($G$137),"",ROUND((4-0.5)*$G$137/$N$137,1))))))</f>
        <v/>
      </c>
      <c r="H138" s="535">
        <f>IF($D$137="Flat Oval",IF(OR($N$137="",ISTEXT($N$137),5&gt;$N$137),"",ROUND((5-0.5)*($G$137-$I$137)/$N$137,1)),IF(ISTEXT($N$137),"",IF(OR($D$137="",$G$137="",5&gt;$N$137),"",IF($D$137="Round",IF(ISTEXT($G$137),"",ROUND(IF(5&lt;=$N$137/2,$G$137/2*(1-SQRT(($N$137-2*5+1)/$N$137)),$G$137-$G$137/2*(1-SQRT(($N$137-2*($N$137-5+1)+1)/$N$137))),1)),IF(ISTEXT($G$137),"",ROUND((5-0.5)*$G$137/$N$137,1))))))</f>
        <v/>
      </c>
      <c r="I138" s="535">
        <f>IF($D$137="Flat Oval",IF(OR($N$137="",ISTEXT($N$137),6&gt;$N$137),"",ROUND((6-0.5)*($G$137-$I$137)/$N$137,1)),IF(ISTEXT($N$137),"",IF(OR($D$137="",$G$137="",6&gt;$N$137),"",IF($D$137="Round",IF(ISTEXT($G$137),"",ROUND(IF(6&lt;=$N$137/2,$G$137/2*(1-SQRT(($N$137-2*6+1)/$N$137)),$G$137-$G$137/2*(1-SQRT(($N$137-2*($N$137-6+1)+1)/$N$137))),1)),IF(ISTEXT($G$137),"",ROUND((6-0.5)*$G$137/$N$137,1))))))</f>
        <v/>
      </c>
      <c r="J138" s="535">
        <f>IF($D$137="Flat Oval",IF(OR($N$137="",ISTEXT($N$137),7&gt;$N$137),"",ROUND((7-0.5)*($G$137-$I$137)/$N$137,1)),IF(ISTEXT($N$137),"",IF(OR($D$137="",$G$137="",7&gt;$N$137),"",IF($D$137="Round",IF(ISTEXT($G$137),"",ROUND(IF(7&lt;=$N$137/2,$G$137/2*(1-SQRT(($N$137-2*7+1)/$N$137)),$G$137-$G$137/2*(1-SQRT(($N$137-2*($N$137-7+1)+1)/$N$137))),1)),IF(ISTEXT($G$137),"",ROUND((7-0.5)*$G$137/$N$137,1))))))</f>
        <v/>
      </c>
      <c r="K138" s="535">
        <f>IF($D$137="Flat Oval",IF(OR($N$137="",ISTEXT($N$137),8&gt;$N$137),"",ROUND((8-0.5)*($G$137-$I$137)/$N$137,1)),IF(ISTEXT($N$137),"",IF(OR($D$137="",$G$137="",8&gt;$N$137),"",IF($D$137="Round",IF(ISTEXT($G$137),"",ROUND(IF(8&lt;=$N$137/2,$G$137/2*(1-SQRT(($N$137-2*8+1)/$N$137)),$G$137-$G$137/2*(1-SQRT(($N$137-2*($N$137-8+1)+1)/$N$137))),1)),IF(ISTEXT($G$137),"",ROUND((8-0.5)*$G$137/$N$137,1))))))</f>
        <v/>
      </c>
      <c r="L138" s="535">
        <f>IF($D$137="Flat Oval",IF(OR($N$137="",ISTEXT($N$137),9&gt;$N$137),"",ROUND((9-0.5)*($G$137-$I$137)/$N$137,1)),IF(ISTEXT($N$137),"",IF(OR($D$137="",$G$137="",9&gt;$N$137),"",IF($D$137="Round",IF(ISTEXT($G$137),"",ROUND(IF(9&lt;=$N$137/2,$G$137/2*(1-SQRT(($N$137-2*9+1)/$N$137)),$G$137-$G$137/2*(1-SQRT(($N$137-2*($N$137-9+1)+1)/$N$137))),1)),IF(ISTEXT($G$137),"",ROUND((9-0.5)*$G$137/$N$137,1))))))</f>
        <v/>
      </c>
      <c r="M138" s="535">
        <f>IF($D$137="Flat Oval",IF(OR($N$137="",ISTEXT($N$137),10&gt;$N$137),"",ROUND((10-0.5)*($G$137-$I$137)/$N$137,1)),IF(ISTEXT($N$137),"",IF(OR($D$137="",$G$137="",10&gt;$N$137),"",IF($D$137="Round",IF(ISTEXT($G$137),"",ROUND(IF(10&lt;=$N$137/2,$G$137/2*(1-SQRT(($N$137-2*10+1)/$N$137)),$G$137-$G$137/2*(1-SQRT(($N$137-2*($N$137-10+1)+1)/$N$137))),1)),IF(ISTEXT($G$137),"",ROUND((10-0.5)*$G$137/$N$137,1))))))</f>
        <v/>
      </c>
      <c r="N138" s="534">
        <f>IF($D$137="Flat Oval",IF(OR($G$137="",$I$137=""),"",IF(OR(ISTEXT($G$137),ISTEXT($I$137)),"",IF($I$137&lt;12,2,MIN(7,MAX(3,ROUNDUP($I$137/6,0)))))),IF(OR($D$137="",$G$137=""),"",IF($D$137="Round",2,IF($I$137="","",IF(ISTEXT($I$137),"",IF($I$137&lt;12,2,MIN(8,MAX(3,ROUNDUP($I$137/6,0)))))))))</f>
        <v/>
      </c>
      <c r="O138">
        <f>IF(OR(NOT($D$137="Flat Oval"),N($N$139)=0),"",IF(COUNT(D139:INDEX(M139:M146,$N$138))=0,"",AVERAGE(D139:INDEX(M139:M146,$N$138))))</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IF($D$137="Flat Oval",IF(OR($N$138="",ISTEXT($N$138)),"",IF(1&lt;=$N$138,ROUND((1-0.5)*$I$137/$N$138,1),IF(1=$N$138+1,"Ends",""))),IF(OR($D$137="",$G$137=""),"",IF($D$137="Round",IF(1=1,"Axis 1 (0°)",IF(1=2,"Axis 2 (90°)","")),IF(ISTEXT($N$138),"",IF(1&gt;$N$138,"",IF(ISTEXT($I$137),"",ROUND((1-0.5)*$I$137/$N$138,1)))))))</f>
        <v/>
      </c>
      <c r="C139" s="538" t="n"/>
      <c r="D139" s="539">
        <f>IF($D$137="Flat Oval",IF(OR($N$139="",ISTEXT($N$137),ISTEXT($N$138)),"",IF(1&lt;=$N$138,IF(1&gt;$N$137,"",IF(((1-1)*$N$137+1)&gt;80,"",IF(INDEX($P$139:$W$148,MOD(((1-1)*$N$137+1)-1,10)+1,INT((((1-1)*$N$137+1)-1)/10)+1)="","",INDEX($P$139:$W$148,MOD(((1-1)*$N$137+1)-1,10)+1,INT((((1-1)*$N$137+1)-1)/10)+1)))),IF(AND(1=$N$138+1,1&lt;=$O$137),IF(($N$137*$N$138+1)&gt;80,"",IF(INDEX($P$139:$W$148,MOD(($N$137*$N$138+1)-1,10)+1,INT((($N$137*$N$138+1)-1)/10)+1)="","",INDEX($P$139:$W$148,MOD(($N$137*$N$138+1)-1,10)+1,INT((($N$137*$N$138+1)-1)/10)+1))),""))),IF($N$139="","",IF(OR(ISTEXT($N$137),ISTEXT($N$138),ISTEXT($N$139)),"",IF(OR(1&gt;$N$137,1&gt;$N$138,((1-1)*$N$137+1)&gt;$N$139),"",IF(INDEX($P$139:$W$148,MOD(((1-1)*$N$137+1)-1,10)+1,INT((((1-1)*$N$137+1)-1)/10)+1)="","",INDEX($P$139:$W$148,MOD(((1-1)*$N$137+1)-1,10)+1,INT((((1-1)*$N$137+1)-1)/10)+1))))))</f>
        <v/>
      </c>
      <c r="E139" s="539">
        <f>IF($D$137="Flat Oval",IF(OR($N$139="",ISTEXT($N$137),ISTEXT($N$138)),"",IF(1&lt;=$N$138,IF(2&gt;$N$137,"",IF(((1-1)*$N$137+2)&gt;80,"",IF(INDEX($P$139:$W$148,MOD(((1-1)*$N$137+2)-1,10)+1,INT((((1-1)*$N$137+2)-1)/10)+1)="","",INDEX($P$139:$W$148,MOD(((1-1)*$N$137+2)-1,10)+1,INT((((1-1)*$N$137+2)-1)/10)+1)))),IF(AND(1=$N$138+1,2&lt;=$O$137),IF(($N$137*$N$138+2)&gt;80,"",IF(INDEX($P$139:$W$148,MOD(($N$137*$N$138+2)-1,10)+1,INT((($N$137*$N$138+2)-1)/10)+1)="","",INDEX($P$139:$W$148,MOD(($N$137*$N$138+2)-1,10)+1,INT((($N$137*$N$138+2)-1)/10)+1))),""))),IF($N$139="","",IF(OR(ISTEXT($N$137),ISTEXT($N$138),ISTEXT($N$139)),"",IF(OR(2&gt;$N$137,1&gt;$N$138,((1-1)*$N$137+2)&gt;$N$139),"",IF(INDEX($P$139:$W$148,MOD(((1-1)*$N$137+2)-1,10)+1,INT((((1-1)*$N$137+2)-1)/10)+1)="","",INDEX($P$139:$W$148,MOD(((1-1)*$N$137+2)-1,10)+1,INT((((1-1)*$N$137+2)-1)/10)+1))))))</f>
        <v/>
      </c>
      <c r="F139" s="539">
        <f>IF($D$137="Flat Oval",IF(OR($N$139="",ISTEXT($N$137),ISTEXT($N$138)),"",IF(1&lt;=$N$138,IF(3&gt;$N$137,"",IF(((1-1)*$N$137+3)&gt;80,"",IF(INDEX($P$139:$W$148,MOD(((1-1)*$N$137+3)-1,10)+1,INT((((1-1)*$N$137+3)-1)/10)+1)="","",INDEX($P$139:$W$148,MOD(((1-1)*$N$137+3)-1,10)+1,INT((((1-1)*$N$137+3)-1)/10)+1)))),IF(AND(1=$N$138+1,3&lt;=$O$137),IF(($N$137*$N$138+3)&gt;80,"",IF(INDEX($P$139:$W$148,MOD(($N$137*$N$138+3)-1,10)+1,INT((($N$137*$N$138+3)-1)/10)+1)="","",INDEX($P$139:$W$148,MOD(($N$137*$N$138+3)-1,10)+1,INT((($N$137*$N$138+3)-1)/10)+1))),""))),IF($N$139="","",IF(OR(ISTEXT($N$137),ISTEXT($N$138),ISTEXT($N$139)),"",IF(OR(3&gt;$N$137,1&gt;$N$138,((1-1)*$N$137+3)&gt;$N$139),"",IF(INDEX($P$139:$W$148,MOD(((1-1)*$N$137+3)-1,10)+1,INT((((1-1)*$N$137+3)-1)/10)+1)="","",INDEX($P$139:$W$148,MOD(((1-1)*$N$137+3)-1,10)+1,INT((((1-1)*$N$137+3)-1)/10)+1))))))</f>
        <v/>
      </c>
      <c r="G139" s="539">
        <f>IF($D$137="Flat Oval",IF(OR($N$139="",ISTEXT($N$137),ISTEXT($N$138)),"",IF(1&lt;=$N$138,IF(4&gt;$N$137,"",IF(((1-1)*$N$137+4)&gt;80,"",IF(INDEX($P$139:$W$148,MOD(((1-1)*$N$137+4)-1,10)+1,INT((((1-1)*$N$137+4)-1)/10)+1)="","",INDEX($P$139:$W$148,MOD(((1-1)*$N$137+4)-1,10)+1,INT((((1-1)*$N$137+4)-1)/10)+1)))),IF(AND(1=$N$138+1,4&lt;=$O$137),IF(($N$137*$N$138+4)&gt;80,"",IF(INDEX($P$139:$W$148,MOD(($N$137*$N$138+4)-1,10)+1,INT((($N$137*$N$138+4)-1)/10)+1)="","",INDEX($P$139:$W$148,MOD(($N$137*$N$138+4)-1,10)+1,INT((($N$137*$N$138+4)-1)/10)+1))),""))),IF($N$139="","",IF(OR(ISTEXT($N$137),ISTEXT($N$138),ISTEXT($N$139)),"",IF(OR(4&gt;$N$137,1&gt;$N$138,((1-1)*$N$137+4)&gt;$N$139),"",IF(INDEX($P$139:$W$148,MOD(((1-1)*$N$137+4)-1,10)+1,INT((((1-1)*$N$137+4)-1)/10)+1)="","",INDEX($P$139:$W$148,MOD(((1-1)*$N$137+4)-1,10)+1,INT((((1-1)*$N$137+4)-1)/10)+1))))))</f>
        <v/>
      </c>
      <c r="H139" s="539">
        <f>IF($D$137="Flat Oval",IF(OR($N$139="",ISTEXT($N$137),ISTEXT($N$138)),"",IF(1&lt;=$N$138,IF(5&gt;$N$137,"",IF(((1-1)*$N$137+5)&gt;80,"",IF(INDEX($P$139:$W$148,MOD(((1-1)*$N$137+5)-1,10)+1,INT((((1-1)*$N$137+5)-1)/10)+1)="","",INDEX($P$139:$W$148,MOD(((1-1)*$N$137+5)-1,10)+1,INT((((1-1)*$N$137+5)-1)/10)+1)))),IF(AND(1=$N$138+1,5&lt;=$O$137),IF(($N$137*$N$138+5)&gt;80,"",IF(INDEX($P$139:$W$148,MOD(($N$137*$N$138+5)-1,10)+1,INT((($N$137*$N$138+5)-1)/10)+1)="","",INDEX($P$139:$W$148,MOD(($N$137*$N$138+5)-1,10)+1,INT((($N$137*$N$138+5)-1)/10)+1))),""))),IF($N$139="","",IF(OR(ISTEXT($N$137),ISTEXT($N$138),ISTEXT($N$139)),"",IF(OR(5&gt;$N$137,1&gt;$N$138,((1-1)*$N$137+5)&gt;$N$139),"",IF(INDEX($P$139:$W$148,MOD(((1-1)*$N$137+5)-1,10)+1,INT((((1-1)*$N$137+5)-1)/10)+1)="","",INDEX($P$139:$W$148,MOD(((1-1)*$N$137+5)-1,10)+1,INT((((1-1)*$N$137+5)-1)/10)+1))))))</f>
        <v/>
      </c>
      <c r="I139" s="539">
        <f>IF($D$137="Flat Oval",IF(OR($N$139="",ISTEXT($N$137),ISTEXT($N$138)),"",IF(1&lt;=$N$138,IF(6&gt;$N$137,"",IF(((1-1)*$N$137+6)&gt;80,"",IF(INDEX($P$139:$W$148,MOD(((1-1)*$N$137+6)-1,10)+1,INT((((1-1)*$N$137+6)-1)/10)+1)="","",INDEX($P$139:$W$148,MOD(((1-1)*$N$137+6)-1,10)+1,INT((((1-1)*$N$137+6)-1)/10)+1)))),IF(AND(1=$N$138+1,6&lt;=$O$137),IF(($N$137*$N$138+6)&gt;80,"",IF(INDEX($P$139:$W$148,MOD(($N$137*$N$138+6)-1,10)+1,INT((($N$137*$N$138+6)-1)/10)+1)="","",INDEX($P$139:$W$148,MOD(($N$137*$N$138+6)-1,10)+1,INT((($N$137*$N$138+6)-1)/10)+1))),""))),IF($N$139="","",IF(OR(ISTEXT($N$137),ISTEXT($N$138),ISTEXT($N$139)),"",IF(OR(6&gt;$N$137,1&gt;$N$138,((1-1)*$N$137+6)&gt;$N$139),"",IF(INDEX($P$139:$W$148,MOD(((1-1)*$N$137+6)-1,10)+1,INT((((1-1)*$N$137+6)-1)/10)+1)="","",INDEX($P$139:$W$148,MOD(((1-1)*$N$137+6)-1,10)+1,INT((((1-1)*$N$137+6)-1)/10)+1))))))</f>
        <v/>
      </c>
      <c r="J139" s="539">
        <f>IF($D$137="Flat Oval",IF(OR($N$139="",ISTEXT($N$137),ISTEXT($N$138)),"",IF(1&lt;=$N$138,IF(7&gt;$N$137,"",IF(((1-1)*$N$137+7)&gt;80,"",IF(INDEX($P$139:$W$148,MOD(((1-1)*$N$137+7)-1,10)+1,INT((((1-1)*$N$137+7)-1)/10)+1)="","",INDEX($P$139:$W$148,MOD(((1-1)*$N$137+7)-1,10)+1,INT((((1-1)*$N$137+7)-1)/10)+1)))),IF(AND(1=$N$138+1,7&lt;=$O$137),IF(($N$137*$N$138+7)&gt;80,"",IF(INDEX($P$139:$W$148,MOD(($N$137*$N$138+7)-1,10)+1,INT((($N$137*$N$138+7)-1)/10)+1)="","",INDEX($P$139:$W$148,MOD(($N$137*$N$138+7)-1,10)+1,INT((($N$137*$N$138+7)-1)/10)+1))),""))),IF($N$139="","",IF(OR(ISTEXT($N$137),ISTEXT($N$138),ISTEXT($N$139)),"",IF(OR(7&gt;$N$137,1&gt;$N$138,((1-1)*$N$137+7)&gt;$N$139),"",IF(INDEX($P$139:$W$148,MOD(((1-1)*$N$137+7)-1,10)+1,INT((((1-1)*$N$137+7)-1)/10)+1)="","",INDEX($P$139:$W$148,MOD(((1-1)*$N$137+7)-1,10)+1,INT((((1-1)*$N$137+7)-1)/10)+1))))))</f>
        <v/>
      </c>
      <c r="K139" s="539">
        <f>IF($D$137="Flat Oval",IF(OR($N$139="",ISTEXT($N$137),ISTEXT($N$138)),"",IF(1&lt;=$N$138,IF(8&gt;$N$137,"",IF(((1-1)*$N$137+8)&gt;80,"",IF(INDEX($P$139:$W$148,MOD(((1-1)*$N$137+8)-1,10)+1,INT((((1-1)*$N$137+8)-1)/10)+1)="","",INDEX($P$139:$W$148,MOD(((1-1)*$N$137+8)-1,10)+1,INT((((1-1)*$N$137+8)-1)/10)+1)))),IF(AND(1=$N$138+1,8&lt;=$O$137),IF(($N$137*$N$138+8)&gt;80,"",IF(INDEX($P$139:$W$148,MOD(($N$137*$N$138+8)-1,10)+1,INT((($N$137*$N$138+8)-1)/10)+1)="","",INDEX($P$139:$W$148,MOD(($N$137*$N$138+8)-1,10)+1,INT((($N$137*$N$138+8)-1)/10)+1))),""))),IF($N$139="","",IF(OR(ISTEXT($N$137),ISTEXT($N$138),ISTEXT($N$139)),"",IF(OR(8&gt;$N$137,1&gt;$N$138,((1-1)*$N$137+8)&gt;$N$139),"",IF(INDEX($P$139:$W$148,MOD(((1-1)*$N$137+8)-1,10)+1,INT((((1-1)*$N$137+8)-1)/10)+1)="","",INDEX($P$139:$W$148,MOD(((1-1)*$N$137+8)-1,10)+1,INT((((1-1)*$N$137+8)-1)/10)+1))))))</f>
        <v/>
      </c>
      <c r="L139" s="539">
        <f>IF($D$137="Flat Oval",IF(OR($N$139="",ISTEXT($N$137),ISTEXT($N$138)),"",IF(1&lt;=$N$138,IF(9&gt;$N$137,"",IF(((1-1)*$N$137+9)&gt;80,"",IF(INDEX($P$139:$W$148,MOD(((1-1)*$N$137+9)-1,10)+1,INT((((1-1)*$N$137+9)-1)/10)+1)="","",INDEX($P$139:$W$148,MOD(((1-1)*$N$137+9)-1,10)+1,INT((((1-1)*$N$137+9)-1)/10)+1)))),IF(AND(1=$N$138+1,9&lt;=$O$137),IF(($N$137*$N$138+9)&gt;80,"",IF(INDEX($P$139:$W$148,MOD(($N$137*$N$138+9)-1,10)+1,INT((($N$137*$N$138+9)-1)/10)+1)="","",INDEX($P$139:$W$148,MOD(($N$137*$N$138+9)-1,10)+1,INT((($N$137*$N$138+9)-1)/10)+1))),""))),IF($N$139="","",IF(OR(ISTEXT($N$137),ISTEXT($N$138),ISTEXT($N$139)),"",IF(OR(9&gt;$N$137,1&gt;$N$138,((1-1)*$N$137+9)&gt;$N$139),"",IF(INDEX($P$139:$W$148,MOD(((1-1)*$N$137+9)-1,10)+1,INT((((1-1)*$N$137+9)-1)/10)+1)="","",INDEX($P$139:$W$148,MOD(((1-1)*$N$137+9)-1,10)+1,INT((((1-1)*$N$137+9)-1)/10)+1))))))</f>
        <v/>
      </c>
      <c r="M139" s="539">
        <f>IF($D$137="Flat Oval",IF(OR($N$139="",ISTEXT($N$137),ISTEXT($N$138)),"",IF(1&lt;=$N$138,IF(10&gt;$N$137,"",IF(((1-1)*$N$137+10)&gt;80,"",IF(INDEX($P$139:$W$148,MOD(((1-1)*$N$137+10)-1,10)+1,INT((((1-1)*$N$137+10)-1)/10)+1)="","",INDEX($P$139:$W$148,MOD(((1-1)*$N$137+10)-1,10)+1,INT((((1-1)*$N$137+10)-1)/10)+1)))),IF(AND(1=$N$138+1,10&lt;=$O$137),IF(($N$137*$N$138+10)&gt;80,"",IF(INDEX($P$139:$W$148,MOD(($N$137*$N$138+10)-1,10)+1,INT((($N$137*$N$138+10)-1)/10)+1)="","",INDEX($P$139:$W$148,MOD(($N$137*$N$138+10)-1,10)+1,INT((($N$137*$N$138+10)-1)/10)+1))),""))),IF($N$139="","",IF(OR(ISTEXT($N$137),ISTEXT($N$138),ISTEXT($N$139)),"",IF(OR(10&gt;$N$137,1&gt;$N$138,((1-1)*$N$137+10)&gt;$N$139),"",IF(INDEX($P$139:$W$148,MOD(((1-1)*$N$137+10)-1,10)+1,INT((((1-1)*$N$137+10)-1)/10)+1)="","",INDEX($P$139:$W$148,MOD(((1-1)*$N$137+10)-1,10)+1,INT((((1-1)*$N$137+10)-1)/10)+1))))))</f>
        <v/>
      </c>
      <c r="N139" s="534">
        <f>IF($D$137="Flat Oval",IF(OR($N$137="",$N$138="",$O$137=""),"",$N$137*$N$138+$O$137),IF(OR(N137="",N138=""),"",IF(OR(ISTEXT(N137),ISTEXT(N138)),"",N137*N138)))</f>
        <v/>
      </c>
      <c r="O139">
        <f>IF(OR(NOT($D$137="Flat Oval"),N($N$139)=0),"",IF(COUNT(INDEX(D139:D146,$N$138+1):INDEX(M139:M146,$N$138+1))=0,"",AVERAGE(INDEX(D139:D146,$N$138+1):INDEX(M139:M146,$N$138+1))))</f>
        <v/>
      </c>
      <c r="P139" s="540" t="n"/>
      <c r="Q139" s="540" t="n"/>
      <c r="R139" s="540" t="n"/>
      <c r="S139" s="540" t="n"/>
      <c r="T139" s="540" t="n"/>
      <c r="U139" s="540" t="n"/>
      <c r="V139" s="540" t="n"/>
      <c r="W139" s="540" t="n"/>
    </row>
    <row r="140" ht="13.35" customHeight="1" s="162">
      <c r="B140" s="537">
        <f>IF($D$137="Flat Oval",IF(OR($N$138="",ISTEXT($N$138)),"",IF(2&lt;=$N$138,ROUND((2-0.5)*$I$137/$N$138,1),IF(2=$N$138+1,"Ends",""))),IF(OR($D$137="",$G$137=""),"",IF($D$137="Round",IF(2=1,"Axis 1 (0°)",IF(2=2,"Axis 2 (90°)","")),IF(ISTEXT($N$138),"",IF(2&gt;$N$138,"",IF(ISTEXT($I$137),"",ROUND((2-0.5)*$I$137/$N$138,1)))))))</f>
        <v/>
      </c>
      <c r="C140" s="538" t="n"/>
      <c r="D140" s="539">
        <f>IF($D$137="Flat Oval",IF(OR($N$139="",ISTEXT($N$137),ISTEXT($N$138)),"",IF(2&lt;=$N$138,IF(1&gt;$N$137,"",IF(((2-1)*$N$137+1)&gt;80,"",IF(INDEX($P$139:$W$148,MOD(((2-1)*$N$137+1)-1,10)+1,INT((((2-1)*$N$137+1)-1)/10)+1)="","",INDEX($P$139:$W$148,MOD(((2-1)*$N$137+1)-1,10)+1,INT((((2-1)*$N$137+1)-1)/10)+1)))),IF(AND(2=$N$138+1,1&lt;=$O$137),IF(($N$137*$N$138+1)&gt;80,"",IF(INDEX($P$139:$W$148,MOD(($N$137*$N$138+1)-1,10)+1,INT((($N$137*$N$138+1)-1)/10)+1)="","",INDEX($P$139:$W$148,MOD(($N$137*$N$138+1)-1,10)+1,INT((($N$137*$N$138+1)-1)/10)+1))),""))),IF($N$139="","",IF(OR(ISTEXT($N$137),ISTEXT($N$138),ISTEXT($N$139)),"",IF(OR(1&gt;$N$137,2&gt;$N$138,((2-1)*$N$137+1)&gt;$N$139),"",IF(INDEX($P$139:$W$148,MOD(((2-1)*$N$137+1)-1,10)+1,INT((((2-1)*$N$137+1)-1)/10)+1)="","",INDEX($P$139:$W$148,MOD(((2-1)*$N$137+1)-1,10)+1,INT((((2-1)*$N$137+1)-1)/10)+1))))))</f>
        <v/>
      </c>
      <c r="E140" s="539">
        <f>IF($D$137="Flat Oval",IF(OR($N$139="",ISTEXT($N$137),ISTEXT($N$138)),"",IF(2&lt;=$N$138,IF(2&gt;$N$137,"",IF(((2-1)*$N$137+2)&gt;80,"",IF(INDEX($P$139:$W$148,MOD(((2-1)*$N$137+2)-1,10)+1,INT((((2-1)*$N$137+2)-1)/10)+1)="","",INDEX($P$139:$W$148,MOD(((2-1)*$N$137+2)-1,10)+1,INT((((2-1)*$N$137+2)-1)/10)+1)))),IF(AND(2=$N$138+1,2&lt;=$O$137),IF(($N$137*$N$138+2)&gt;80,"",IF(INDEX($P$139:$W$148,MOD(($N$137*$N$138+2)-1,10)+1,INT((($N$137*$N$138+2)-1)/10)+1)="","",INDEX($P$139:$W$148,MOD(($N$137*$N$138+2)-1,10)+1,INT((($N$137*$N$138+2)-1)/10)+1))),""))),IF($N$139="","",IF(OR(ISTEXT($N$137),ISTEXT($N$138),ISTEXT($N$139)),"",IF(OR(2&gt;$N$137,2&gt;$N$138,((2-1)*$N$137+2)&gt;$N$139),"",IF(INDEX($P$139:$W$148,MOD(((2-1)*$N$137+2)-1,10)+1,INT((((2-1)*$N$137+2)-1)/10)+1)="","",INDEX($P$139:$W$148,MOD(((2-1)*$N$137+2)-1,10)+1,INT((((2-1)*$N$137+2)-1)/10)+1))))))</f>
        <v/>
      </c>
      <c r="F140" s="539">
        <f>IF($D$137="Flat Oval",IF(OR($N$139="",ISTEXT($N$137),ISTEXT($N$138)),"",IF(2&lt;=$N$138,IF(3&gt;$N$137,"",IF(((2-1)*$N$137+3)&gt;80,"",IF(INDEX($P$139:$W$148,MOD(((2-1)*$N$137+3)-1,10)+1,INT((((2-1)*$N$137+3)-1)/10)+1)="","",INDEX($P$139:$W$148,MOD(((2-1)*$N$137+3)-1,10)+1,INT((((2-1)*$N$137+3)-1)/10)+1)))),IF(AND(2=$N$138+1,3&lt;=$O$137),IF(($N$137*$N$138+3)&gt;80,"",IF(INDEX($P$139:$W$148,MOD(($N$137*$N$138+3)-1,10)+1,INT((($N$137*$N$138+3)-1)/10)+1)="","",INDEX($P$139:$W$148,MOD(($N$137*$N$138+3)-1,10)+1,INT((($N$137*$N$138+3)-1)/10)+1))),""))),IF($N$139="","",IF(OR(ISTEXT($N$137),ISTEXT($N$138),ISTEXT($N$139)),"",IF(OR(3&gt;$N$137,2&gt;$N$138,((2-1)*$N$137+3)&gt;$N$139),"",IF(INDEX($P$139:$W$148,MOD(((2-1)*$N$137+3)-1,10)+1,INT((((2-1)*$N$137+3)-1)/10)+1)="","",INDEX($P$139:$W$148,MOD(((2-1)*$N$137+3)-1,10)+1,INT((((2-1)*$N$137+3)-1)/10)+1))))))</f>
        <v/>
      </c>
      <c r="G140" s="539">
        <f>IF($D$137="Flat Oval",IF(OR($N$139="",ISTEXT($N$137),ISTEXT($N$138)),"",IF(2&lt;=$N$138,IF(4&gt;$N$137,"",IF(((2-1)*$N$137+4)&gt;80,"",IF(INDEX($P$139:$W$148,MOD(((2-1)*$N$137+4)-1,10)+1,INT((((2-1)*$N$137+4)-1)/10)+1)="","",INDEX($P$139:$W$148,MOD(((2-1)*$N$137+4)-1,10)+1,INT((((2-1)*$N$137+4)-1)/10)+1)))),IF(AND(2=$N$138+1,4&lt;=$O$137),IF(($N$137*$N$138+4)&gt;80,"",IF(INDEX($P$139:$W$148,MOD(($N$137*$N$138+4)-1,10)+1,INT((($N$137*$N$138+4)-1)/10)+1)="","",INDEX($P$139:$W$148,MOD(($N$137*$N$138+4)-1,10)+1,INT((($N$137*$N$138+4)-1)/10)+1))),""))),IF($N$139="","",IF(OR(ISTEXT($N$137),ISTEXT($N$138),ISTEXT($N$139)),"",IF(OR(4&gt;$N$137,2&gt;$N$138,((2-1)*$N$137+4)&gt;$N$139),"",IF(INDEX($P$139:$W$148,MOD(((2-1)*$N$137+4)-1,10)+1,INT((((2-1)*$N$137+4)-1)/10)+1)="","",INDEX($P$139:$W$148,MOD(((2-1)*$N$137+4)-1,10)+1,INT((((2-1)*$N$137+4)-1)/10)+1))))))</f>
        <v/>
      </c>
      <c r="H140" s="539">
        <f>IF($D$137="Flat Oval",IF(OR($N$139="",ISTEXT($N$137),ISTEXT($N$138)),"",IF(2&lt;=$N$138,IF(5&gt;$N$137,"",IF(((2-1)*$N$137+5)&gt;80,"",IF(INDEX($P$139:$W$148,MOD(((2-1)*$N$137+5)-1,10)+1,INT((((2-1)*$N$137+5)-1)/10)+1)="","",INDEX($P$139:$W$148,MOD(((2-1)*$N$137+5)-1,10)+1,INT((((2-1)*$N$137+5)-1)/10)+1)))),IF(AND(2=$N$138+1,5&lt;=$O$137),IF(($N$137*$N$138+5)&gt;80,"",IF(INDEX($P$139:$W$148,MOD(($N$137*$N$138+5)-1,10)+1,INT((($N$137*$N$138+5)-1)/10)+1)="","",INDEX($P$139:$W$148,MOD(($N$137*$N$138+5)-1,10)+1,INT((($N$137*$N$138+5)-1)/10)+1))),""))),IF($N$139="","",IF(OR(ISTEXT($N$137),ISTEXT($N$138),ISTEXT($N$139)),"",IF(OR(5&gt;$N$137,2&gt;$N$138,((2-1)*$N$137+5)&gt;$N$139),"",IF(INDEX($P$139:$W$148,MOD(((2-1)*$N$137+5)-1,10)+1,INT((((2-1)*$N$137+5)-1)/10)+1)="","",INDEX($P$139:$W$148,MOD(((2-1)*$N$137+5)-1,10)+1,INT((((2-1)*$N$137+5)-1)/10)+1))))))</f>
        <v/>
      </c>
      <c r="I140" s="539">
        <f>IF($D$137="Flat Oval",IF(OR($N$139="",ISTEXT($N$137),ISTEXT($N$138)),"",IF(2&lt;=$N$138,IF(6&gt;$N$137,"",IF(((2-1)*$N$137+6)&gt;80,"",IF(INDEX($P$139:$W$148,MOD(((2-1)*$N$137+6)-1,10)+1,INT((((2-1)*$N$137+6)-1)/10)+1)="","",INDEX($P$139:$W$148,MOD(((2-1)*$N$137+6)-1,10)+1,INT((((2-1)*$N$137+6)-1)/10)+1)))),IF(AND(2=$N$138+1,6&lt;=$O$137),IF(($N$137*$N$138+6)&gt;80,"",IF(INDEX($P$139:$W$148,MOD(($N$137*$N$138+6)-1,10)+1,INT((($N$137*$N$138+6)-1)/10)+1)="","",INDEX($P$139:$W$148,MOD(($N$137*$N$138+6)-1,10)+1,INT((($N$137*$N$138+6)-1)/10)+1))),""))),IF($N$139="","",IF(OR(ISTEXT($N$137),ISTEXT($N$138),ISTEXT($N$139)),"",IF(OR(6&gt;$N$137,2&gt;$N$138,((2-1)*$N$137+6)&gt;$N$139),"",IF(INDEX($P$139:$W$148,MOD(((2-1)*$N$137+6)-1,10)+1,INT((((2-1)*$N$137+6)-1)/10)+1)="","",INDEX($P$139:$W$148,MOD(((2-1)*$N$137+6)-1,10)+1,INT((((2-1)*$N$137+6)-1)/10)+1))))))</f>
        <v/>
      </c>
      <c r="J140" s="539">
        <f>IF($D$137="Flat Oval",IF(OR($N$139="",ISTEXT($N$137),ISTEXT($N$138)),"",IF(2&lt;=$N$138,IF(7&gt;$N$137,"",IF(((2-1)*$N$137+7)&gt;80,"",IF(INDEX($P$139:$W$148,MOD(((2-1)*$N$137+7)-1,10)+1,INT((((2-1)*$N$137+7)-1)/10)+1)="","",INDEX($P$139:$W$148,MOD(((2-1)*$N$137+7)-1,10)+1,INT((((2-1)*$N$137+7)-1)/10)+1)))),IF(AND(2=$N$138+1,7&lt;=$O$137),IF(($N$137*$N$138+7)&gt;80,"",IF(INDEX($P$139:$W$148,MOD(($N$137*$N$138+7)-1,10)+1,INT((($N$137*$N$138+7)-1)/10)+1)="","",INDEX($P$139:$W$148,MOD(($N$137*$N$138+7)-1,10)+1,INT((($N$137*$N$138+7)-1)/10)+1))),""))),IF($N$139="","",IF(OR(ISTEXT($N$137),ISTEXT($N$138),ISTEXT($N$139)),"",IF(OR(7&gt;$N$137,2&gt;$N$138,((2-1)*$N$137+7)&gt;$N$139),"",IF(INDEX($P$139:$W$148,MOD(((2-1)*$N$137+7)-1,10)+1,INT((((2-1)*$N$137+7)-1)/10)+1)="","",INDEX($P$139:$W$148,MOD(((2-1)*$N$137+7)-1,10)+1,INT((((2-1)*$N$137+7)-1)/10)+1))))))</f>
        <v/>
      </c>
      <c r="K140" s="539">
        <f>IF($D$137="Flat Oval",IF(OR($N$139="",ISTEXT($N$137),ISTEXT($N$138)),"",IF(2&lt;=$N$138,IF(8&gt;$N$137,"",IF(((2-1)*$N$137+8)&gt;80,"",IF(INDEX($P$139:$W$148,MOD(((2-1)*$N$137+8)-1,10)+1,INT((((2-1)*$N$137+8)-1)/10)+1)="","",INDEX($P$139:$W$148,MOD(((2-1)*$N$137+8)-1,10)+1,INT((((2-1)*$N$137+8)-1)/10)+1)))),IF(AND(2=$N$138+1,8&lt;=$O$137),IF(($N$137*$N$138+8)&gt;80,"",IF(INDEX($P$139:$W$148,MOD(($N$137*$N$138+8)-1,10)+1,INT((($N$137*$N$138+8)-1)/10)+1)="","",INDEX($P$139:$W$148,MOD(($N$137*$N$138+8)-1,10)+1,INT((($N$137*$N$138+8)-1)/10)+1))),""))),IF($N$139="","",IF(OR(ISTEXT($N$137),ISTEXT($N$138),ISTEXT($N$139)),"",IF(OR(8&gt;$N$137,2&gt;$N$138,((2-1)*$N$137+8)&gt;$N$139),"",IF(INDEX($P$139:$W$148,MOD(((2-1)*$N$137+8)-1,10)+1,INT((((2-1)*$N$137+8)-1)/10)+1)="","",INDEX($P$139:$W$148,MOD(((2-1)*$N$137+8)-1,10)+1,INT((((2-1)*$N$137+8)-1)/10)+1))))))</f>
        <v/>
      </c>
      <c r="L140" s="539">
        <f>IF($D$137="Flat Oval",IF(OR($N$139="",ISTEXT($N$137),ISTEXT($N$138)),"",IF(2&lt;=$N$138,IF(9&gt;$N$137,"",IF(((2-1)*$N$137+9)&gt;80,"",IF(INDEX($P$139:$W$148,MOD(((2-1)*$N$137+9)-1,10)+1,INT((((2-1)*$N$137+9)-1)/10)+1)="","",INDEX($P$139:$W$148,MOD(((2-1)*$N$137+9)-1,10)+1,INT((((2-1)*$N$137+9)-1)/10)+1)))),IF(AND(2=$N$138+1,9&lt;=$O$137),IF(($N$137*$N$138+9)&gt;80,"",IF(INDEX($P$139:$W$148,MOD(($N$137*$N$138+9)-1,10)+1,INT((($N$137*$N$138+9)-1)/10)+1)="","",INDEX($P$139:$W$148,MOD(($N$137*$N$138+9)-1,10)+1,INT((($N$137*$N$138+9)-1)/10)+1))),""))),IF($N$139="","",IF(OR(ISTEXT($N$137),ISTEXT($N$138),ISTEXT($N$139)),"",IF(OR(9&gt;$N$137,2&gt;$N$138,((2-1)*$N$137+9)&gt;$N$139),"",IF(INDEX($P$139:$W$148,MOD(((2-1)*$N$137+9)-1,10)+1,INT((((2-1)*$N$137+9)-1)/10)+1)="","",INDEX($P$139:$W$148,MOD(((2-1)*$N$137+9)-1,10)+1,INT((((2-1)*$N$137+9)-1)/10)+1))))))</f>
        <v/>
      </c>
      <c r="M140" s="539">
        <f>IF($D$137="Flat Oval",IF(OR($N$139="",ISTEXT($N$137),ISTEXT($N$138)),"",IF(2&lt;=$N$138,IF(10&gt;$N$137,"",IF(((2-1)*$N$137+10)&gt;80,"",IF(INDEX($P$139:$W$148,MOD(((2-1)*$N$137+10)-1,10)+1,INT((((2-1)*$N$137+10)-1)/10)+1)="","",INDEX($P$139:$W$148,MOD(((2-1)*$N$137+10)-1,10)+1,INT((((2-1)*$N$137+10)-1)/10)+1)))),IF(AND(2=$N$138+1,10&lt;=$O$137),IF(($N$137*$N$138+10)&gt;80,"",IF(INDEX($P$139:$W$148,MOD(($N$137*$N$138+10)-1,10)+1,INT((($N$137*$N$138+10)-1)/10)+1)="","",INDEX($P$139:$W$148,MOD(($N$137*$N$138+10)-1,10)+1,INT((($N$137*$N$138+10)-1)/10)+1))),""))),IF($N$139="","",IF(OR(ISTEXT($N$137),ISTEXT($N$138),ISTEXT($N$139)),"",IF(OR(10&gt;$N$137,2&gt;$N$138,((2-1)*$N$137+10)&gt;$N$139),"",IF(INDEX($P$139:$W$148,MOD(((2-1)*$N$137+10)-1,10)+1,INT((((2-1)*$N$137+10)-1)/10)+1)="","",INDEX($P$139:$W$148,MOD(((2-1)*$N$137+10)-1,10)+1,INT((((2-1)*$N$137+10)-1)/10)+1))))))</f>
        <v/>
      </c>
      <c r="O140">
        <f>IF(AND($D$137="Flat Oval",NOT(OR($G$137="",$I$137="")),NOT(OR(ISTEXT($G$137),ISTEXT($I$137)))),(($G$137-2*N($K$137))-($I$137-2*N($K$137)))*($I$137-2*N($K$137))/144,"")</f>
        <v/>
      </c>
      <c r="P140" s="540" t="n"/>
      <c r="Q140" s="540" t="n"/>
      <c r="R140" s="540" t="n"/>
      <c r="S140" s="540" t="n"/>
      <c r="T140" s="540" t="n"/>
      <c r="U140" s="540" t="n"/>
      <c r="V140" s="540" t="n"/>
      <c r="W140" s="540" t="n"/>
    </row>
    <row r="141" ht="13.35" customHeight="1" s="162">
      <c r="B141" s="537">
        <f>IF($D$137="Flat Oval",IF(OR($N$138="",ISTEXT($N$138)),"",IF(3&lt;=$N$138,ROUND((3-0.5)*$I$137/$N$138,1),IF(3=$N$138+1,"Ends",""))),IF(OR($D$137="",$G$137=""),"",IF($D$137="Round",IF(3=1,"Axis 1 (0°)",IF(3=2,"Axis 2 (90°)","")),IF(ISTEXT($N$138),"",IF(3&gt;$N$138,"",IF(ISTEXT($I$137),"",ROUND((3-0.5)*$I$137/$N$138,1)))))))</f>
        <v/>
      </c>
      <c r="C141" s="538" t="n"/>
      <c r="D141" s="539">
        <f>IF($D$137="Flat Oval",IF(OR($N$139="",ISTEXT($N$137),ISTEXT($N$138)),"",IF(3&lt;=$N$138,IF(1&gt;$N$137,"",IF(((3-1)*$N$137+1)&gt;80,"",IF(INDEX($P$139:$W$148,MOD(((3-1)*$N$137+1)-1,10)+1,INT((((3-1)*$N$137+1)-1)/10)+1)="","",INDEX($P$139:$W$148,MOD(((3-1)*$N$137+1)-1,10)+1,INT((((3-1)*$N$137+1)-1)/10)+1)))),IF(AND(3=$N$138+1,1&lt;=$O$137),IF(($N$137*$N$138+1)&gt;80,"",IF(INDEX($P$139:$W$148,MOD(($N$137*$N$138+1)-1,10)+1,INT((($N$137*$N$138+1)-1)/10)+1)="","",INDEX($P$139:$W$148,MOD(($N$137*$N$138+1)-1,10)+1,INT((($N$137*$N$138+1)-1)/10)+1))),""))),IF($N$139="","",IF(OR(ISTEXT($N$137),ISTEXT($N$138),ISTEXT($N$139)),"",IF(OR(1&gt;$N$137,3&gt;$N$138,((3-1)*$N$137+1)&gt;$N$139),"",IF(INDEX($P$139:$W$148,MOD(((3-1)*$N$137+1)-1,10)+1,INT((((3-1)*$N$137+1)-1)/10)+1)="","",INDEX($P$139:$W$148,MOD(((3-1)*$N$137+1)-1,10)+1,INT((((3-1)*$N$137+1)-1)/10)+1))))))</f>
        <v/>
      </c>
      <c r="E141" s="539">
        <f>IF($D$137="Flat Oval",IF(OR($N$139="",ISTEXT($N$137),ISTEXT($N$138)),"",IF(3&lt;=$N$138,IF(2&gt;$N$137,"",IF(((3-1)*$N$137+2)&gt;80,"",IF(INDEX($P$139:$W$148,MOD(((3-1)*$N$137+2)-1,10)+1,INT((((3-1)*$N$137+2)-1)/10)+1)="","",INDEX($P$139:$W$148,MOD(((3-1)*$N$137+2)-1,10)+1,INT((((3-1)*$N$137+2)-1)/10)+1)))),IF(AND(3=$N$138+1,2&lt;=$O$137),IF(($N$137*$N$138+2)&gt;80,"",IF(INDEX($P$139:$W$148,MOD(($N$137*$N$138+2)-1,10)+1,INT((($N$137*$N$138+2)-1)/10)+1)="","",INDEX($P$139:$W$148,MOD(($N$137*$N$138+2)-1,10)+1,INT((($N$137*$N$138+2)-1)/10)+1))),""))),IF($N$139="","",IF(OR(ISTEXT($N$137),ISTEXT($N$138),ISTEXT($N$139)),"",IF(OR(2&gt;$N$137,3&gt;$N$138,((3-1)*$N$137+2)&gt;$N$139),"",IF(INDEX($P$139:$W$148,MOD(((3-1)*$N$137+2)-1,10)+1,INT((((3-1)*$N$137+2)-1)/10)+1)="","",INDEX($P$139:$W$148,MOD(((3-1)*$N$137+2)-1,10)+1,INT((((3-1)*$N$137+2)-1)/10)+1))))))</f>
        <v/>
      </c>
      <c r="F141" s="539">
        <f>IF($D$137="Flat Oval",IF(OR($N$139="",ISTEXT($N$137),ISTEXT($N$138)),"",IF(3&lt;=$N$138,IF(3&gt;$N$137,"",IF(((3-1)*$N$137+3)&gt;80,"",IF(INDEX($P$139:$W$148,MOD(((3-1)*$N$137+3)-1,10)+1,INT((((3-1)*$N$137+3)-1)/10)+1)="","",INDEX($P$139:$W$148,MOD(((3-1)*$N$137+3)-1,10)+1,INT((((3-1)*$N$137+3)-1)/10)+1)))),IF(AND(3=$N$138+1,3&lt;=$O$137),IF(($N$137*$N$138+3)&gt;80,"",IF(INDEX($P$139:$W$148,MOD(($N$137*$N$138+3)-1,10)+1,INT((($N$137*$N$138+3)-1)/10)+1)="","",INDEX($P$139:$W$148,MOD(($N$137*$N$138+3)-1,10)+1,INT((($N$137*$N$138+3)-1)/10)+1))),""))),IF($N$139="","",IF(OR(ISTEXT($N$137),ISTEXT($N$138),ISTEXT($N$139)),"",IF(OR(3&gt;$N$137,3&gt;$N$138,((3-1)*$N$137+3)&gt;$N$139),"",IF(INDEX($P$139:$W$148,MOD(((3-1)*$N$137+3)-1,10)+1,INT((((3-1)*$N$137+3)-1)/10)+1)="","",INDEX($P$139:$W$148,MOD(((3-1)*$N$137+3)-1,10)+1,INT((((3-1)*$N$137+3)-1)/10)+1))))))</f>
        <v/>
      </c>
      <c r="G141" s="539">
        <f>IF($D$137="Flat Oval",IF(OR($N$139="",ISTEXT($N$137),ISTEXT($N$138)),"",IF(3&lt;=$N$138,IF(4&gt;$N$137,"",IF(((3-1)*$N$137+4)&gt;80,"",IF(INDEX($P$139:$W$148,MOD(((3-1)*$N$137+4)-1,10)+1,INT((((3-1)*$N$137+4)-1)/10)+1)="","",INDEX($P$139:$W$148,MOD(((3-1)*$N$137+4)-1,10)+1,INT((((3-1)*$N$137+4)-1)/10)+1)))),IF(AND(3=$N$138+1,4&lt;=$O$137),IF(($N$137*$N$138+4)&gt;80,"",IF(INDEX($P$139:$W$148,MOD(($N$137*$N$138+4)-1,10)+1,INT((($N$137*$N$138+4)-1)/10)+1)="","",INDEX($P$139:$W$148,MOD(($N$137*$N$138+4)-1,10)+1,INT((($N$137*$N$138+4)-1)/10)+1))),""))),IF($N$139="","",IF(OR(ISTEXT($N$137),ISTEXT($N$138),ISTEXT($N$139)),"",IF(OR(4&gt;$N$137,3&gt;$N$138,((3-1)*$N$137+4)&gt;$N$139),"",IF(INDEX($P$139:$W$148,MOD(((3-1)*$N$137+4)-1,10)+1,INT((((3-1)*$N$137+4)-1)/10)+1)="","",INDEX($P$139:$W$148,MOD(((3-1)*$N$137+4)-1,10)+1,INT((((3-1)*$N$137+4)-1)/10)+1))))))</f>
        <v/>
      </c>
      <c r="H141" s="539">
        <f>IF($D$137="Flat Oval",IF(OR($N$139="",ISTEXT($N$137),ISTEXT($N$138)),"",IF(3&lt;=$N$138,IF(5&gt;$N$137,"",IF(((3-1)*$N$137+5)&gt;80,"",IF(INDEX($P$139:$W$148,MOD(((3-1)*$N$137+5)-1,10)+1,INT((((3-1)*$N$137+5)-1)/10)+1)="","",INDEX($P$139:$W$148,MOD(((3-1)*$N$137+5)-1,10)+1,INT((((3-1)*$N$137+5)-1)/10)+1)))),IF(AND(3=$N$138+1,5&lt;=$O$137),IF(($N$137*$N$138+5)&gt;80,"",IF(INDEX($P$139:$W$148,MOD(($N$137*$N$138+5)-1,10)+1,INT((($N$137*$N$138+5)-1)/10)+1)="","",INDEX($P$139:$W$148,MOD(($N$137*$N$138+5)-1,10)+1,INT((($N$137*$N$138+5)-1)/10)+1))),""))),IF($N$139="","",IF(OR(ISTEXT($N$137),ISTEXT($N$138),ISTEXT($N$139)),"",IF(OR(5&gt;$N$137,3&gt;$N$138,((3-1)*$N$137+5)&gt;$N$139),"",IF(INDEX($P$139:$W$148,MOD(((3-1)*$N$137+5)-1,10)+1,INT((((3-1)*$N$137+5)-1)/10)+1)="","",INDEX($P$139:$W$148,MOD(((3-1)*$N$137+5)-1,10)+1,INT((((3-1)*$N$137+5)-1)/10)+1))))))</f>
        <v/>
      </c>
      <c r="I141" s="539">
        <f>IF($D$137="Flat Oval",IF(OR($N$139="",ISTEXT($N$137),ISTEXT($N$138)),"",IF(3&lt;=$N$138,IF(6&gt;$N$137,"",IF(((3-1)*$N$137+6)&gt;80,"",IF(INDEX($P$139:$W$148,MOD(((3-1)*$N$137+6)-1,10)+1,INT((((3-1)*$N$137+6)-1)/10)+1)="","",INDEX($P$139:$W$148,MOD(((3-1)*$N$137+6)-1,10)+1,INT((((3-1)*$N$137+6)-1)/10)+1)))),IF(AND(3=$N$138+1,6&lt;=$O$137),IF(($N$137*$N$138+6)&gt;80,"",IF(INDEX($P$139:$W$148,MOD(($N$137*$N$138+6)-1,10)+1,INT((($N$137*$N$138+6)-1)/10)+1)="","",INDEX($P$139:$W$148,MOD(($N$137*$N$138+6)-1,10)+1,INT((($N$137*$N$138+6)-1)/10)+1))),""))),IF($N$139="","",IF(OR(ISTEXT($N$137),ISTEXT($N$138),ISTEXT($N$139)),"",IF(OR(6&gt;$N$137,3&gt;$N$138,((3-1)*$N$137+6)&gt;$N$139),"",IF(INDEX($P$139:$W$148,MOD(((3-1)*$N$137+6)-1,10)+1,INT((((3-1)*$N$137+6)-1)/10)+1)="","",INDEX($P$139:$W$148,MOD(((3-1)*$N$137+6)-1,10)+1,INT((((3-1)*$N$137+6)-1)/10)+1))))))</f>
        <v/>
      </c>
      <c r="J141" s="539">
        <f>IF($D$137="Flat Oval",IF(OR($N$139="",ISTEXT($N$137),ISTEXT($N$138)),"",IF(3&lt;=$N$138,IF(7&gt;$N$137,"",IF(((3-1)*$N$137+7)&gt;80,"",IF(INDEX($P$139:$W$148,MOD(((3-1)*$N$137+7)-1,10)+1,INT((((3-1)*$N$137+7)-1)/10)+1)="","",INDEX($P$139:$W$148,MOD(((3-1)*$N$137+7)-1,10)+1,INT((((3-1)*$N$137+7)-1)/10)+1)))),IF(AND(3=$N$138+1,7&lt;=$O$137),IF(($N$137*$N$138+7)&gt;80,"",IF(INDEX($P$139:$W$148,MOD(($N$137*$N$138+7)-1,10)+1,INT((($N$137*$N$138+7)-1)/10)+1)="","",INDEX($P$139:$W$148,MOD(($N$137*$N$138+7)-1,10)+1,INT((($N$137*$N$138+7)-1)/10)+1))),""))),IF($N$139="","",IF(OR(ISTEXT($N$137),ISTEXT($N$138),ISTEXT($N$139)),"",IF(OR(7&gt;$N$137,3&gt;$N$138,((3-1)*$N$137+7)&gt;$N$139),"",IF(INDEX($P$139:$W$148,MOD(((3-1)*$N$137+7)-1,10)+1,INT((((3-1)*$N$137+7)-1)/10)+1)="","",INDEX($P$139:$W$148,MOD(((3-1)*$N$137+7)-1,10)+1,INT((((3-1)*$N$137+7)-1)/10)+1))))))</f>
        <v/>
      </c>
      <c r="K141" s="539">
        <f>IF($D$137="Flat Oval",IF(OR($N$139="",ISTEXT($N$137),ISTEXT($N$138)),"",IF(3&lt;=$N$138,IF(8&gt;$N$137,"",IF(((3-1)*$N$137+8)&gt;80,"",IF(INDEX($P$139:$W$148,MOD(((3-1)*$N$137+8)-1,10)+1,INT((((3-1)*$N$137+8)-1)/10)+1)="","",INDEX($P$139:$W$148,MOD(((3-1)*$N$137+8)-1,10)+1,INT((((3-1)*$N$137+8)-1)/10)+1)))),IF(AND(3=$N$138+1,8&lt;=$O$137),IF(($N$137*$N$138+8)&gt;80,"",IF(INDEX($P$139:$W$148,MOD(($N$137*$N$138+8)-1,10)+1,INT((($N$137*$N$138+8)-1)/10)+1)="","",INDEX($P$139:$W$148,MOD(($N$137*$N$138+8)-1,10)+1,INT((($N$137*$N$138+8)-1)/10)+1))),""))),IF($N$139="","",IF(OR(ISTEXT($N$137),ISTEXT($N$138),ISTEXT($N$139)),"",IF(OR(8&gt;$N$137,3&gt;$N$138,((3-1)*$N$137+8)&gt;$N$139),"",IF(INDEX($P$139:$W$148,MOD(((3-1)*$N$137+8)-1,10)+1,INT((((3-1)*$N$137+8)-1)/10)+1)="","",INDEX($P$139:$W$148,MOD(((3-1)*$N$137+8)-1,10)+1,INT((((3-1)*$N$137+8)-1)/10)+1))))))</f>
        <v/>
      </c>
      <c r="L141" s="539">
        <f>IF($D$137="Flat Oval",IF(OR($N$139="",ISTEXT($N$137),ISTEXT($N$138)),"",IF(3&lt;=$N$138,IF(9&gt;$N$137,"",IF(((3-1)*$N$137+9)&gt;80,"",IF(INDEX($P$139:$W$148,MOD(((3-1)*$N$137+9)-1,10)+1,INT((((3-1)*$N$137+9)-1)/10)+1)="","",INDEX($P$139:$W$148,MOD(((3-1)*$N$137+9)-1,10)+1,INT((((3-1)*$N$137+9)-1)/10)+1)))),IF(AND(3=$N$138+1,9&lt;=$O$137),IF(($N$137*$N$138+9)&gt;80,"",IF(INDEX($P$139:$W$148,MOD(($N$137*$N$138+9)-1,10)+1,INT((($N$137*$N$138+9)-1)/10)+1)="","",INDEX($P$139:$W$148,MOD(($N$137*$N$138+9)-1,10)+1,INT((($N$137*$N$138+9)-1)/10)+1))),""))),IF($N$139="","",IF(OR(ISTEXT($N$137),ISTEXT($N$138),ISTEXT($N$139)),"",IF(OR(9&gt;$N$137,3&gt;$N$138,((3-1)*$N$137+9)&gt;$N$139),"",IF(INDEX($P$139:$W$148,MOD(((3-1)*$N$137+9)-1,10)+1,INT((((3-1)*$N$137+9)-1)/10)+1)="","",INDEX($P$139:$W$148,MOD(((3-1)*$N$137+9)-1,10)+1,INT((((3-1)*$N$137+9)-1)/10)+1))))))</f>
        <v/>
      </c>
      <c r="M141" s="539">
        <f>IF($D$137="Flat Oval",IF(OR($N$139="",ISTEXT($N$137),ISTEXT($N$138)),"",IF(3&lt;=$N$138,IF(10&gt;$N$137,"",IF(((3-1)*$N$137+10)&gt;80,"",IF(INDEX($P$139:$W$148,MOD(((3-1)*$N$137+10)-1,10)+1,INT((((3-1)*$N$137+10)-1)/10)+1)="","",INDEX($P$139:$W$148,MOD(((3-1)*$N$137+10)-1,10)+1,INT((((3-1)*$N$137+10)-1)/10)+1)))),IF(AND(3=$N$138+1,10&lt;=$O$137),IF(($N$137*$N$138+10)&gt;80,"",IF(INDEX($P$139:$W$148,MOD(($N$137*$N$138+10)-1,10)+1,INT((($N$137*$N$138+10)-1)/10)+1)="","",INDEX($P$139:$W$148,MOD(($N$137*$N$138+10)-1,10)+1,INT((($N$137*$N$138+10)-1)/10)+1))),""))),IF($N$139="","",IF(OR(ISTEXT($N$137),ISTEXT($N$138),ISTEXT($N$139)),"",IF(OR(10&gt;$N$137,3&gt;$N$138,((3-1)*$N$137+10)&gt;$N$139),"",IF(INDEX($P$139:$W$148,MOD(((3-1)*$N$137+10)-1,10)+1,INT((((3-1)*$N$137+10)-1)/10)+1)="","",INDEX($P$139:$W$148,MOD(((3-1)*$N$137+10)-1,10)+1,INT((((3-1)*$N$137+10)-1)/10)+1))))))</f>
        <v/>
      </c>
      <c r="O141">
        <f>IF(AND($D$137="Flat Oval",NOT(OR($G$137="",$I$137="")),NOT(OR(ISTEXT($G$137),ISTEXT($I$137)))),PI()*(($I$137-2*N($K$137))/2)^2/144,"")</f>
        <v/>
      </c>
      <c r="P141" s="540" t="n"/>
      <c r="Q141" s="540" t="n"/>
      <c r="R141" s="540" t="n"/>
      <c r="S141" s="540" t="n"/>
      <c r="T141" s="540" t="n"/>
      <c r="U141" s="540" t="n"/>
      <c r="V141" s="540" t="n"/>
      <c r="W141" s="540" t="n"/>
    </row>
    <row r="142" ht="13.35" customHeight="1" s="162">
      <c r="B142" s="537">
        <f>IF($D$137="Flat Oval",IF(OR($N$138="",ISTEXT($N$138)),"",IF(4&lt;=$N$138,ROUND((4-0.5)*$I$137/$N$138,1),IF(4=$N$138+1,"Ends",""))),IF(OR($D$137="",$G$137=""),"",IF($D$137="Round",IF(4=1,"Axis 1 (0°)",IF(4=2,"Axis 2 (90°)","")),IF(ISTEXT($N$138),"",IF(4&gt;$N$138,"",IF(ISTEXT($I$137),"",ROUND((4-0.5)*$I$137/$N$138,1)))))))</f>
        <v/>
      </c>
      <c r="C142" s="538" t="n"/>
      <c r="D142" s="539">
        <f>IF($D$137="Flat Oval",IF(OR($N$139="",ISTEXT($N$137),ISTEXT($N$138)),"",IF(4&lt;=$N$138,IF(1&gt;$N$137,"",IF(((4-1)*$N$137+1)&gt;80,"",IF(INDEX($P$139:$W$148,MOD(((4-1)*$N$137+1)-1,10)+1,INT((((4-1)*$N$137+1)-1)/10)+1)="","",INDEX($P$139:$W$148,MOD(((4-1)*$N$137+1)-1,10)+1,INT((((4-1)*$N$137+1)-1)/10)+1)))),IF(AND(4=$N$138+1,1&lt;=$O$137),IF(($N$137*$N$138+1)&gt;80,"",IF(INDEX($P$139:$W$148,MOD(($N$137*$N$138+1)-1,10)+1,INT((($N$137*$N$138+1)-1)/10)+1)="","",INDEX($P$139:$W$148,MOD(($N$137*$N$138+1)-1,10)+1,INT((($N$137*$N$138+1)-1)/10)+1))),""))),IF($N$139="","",IF(OR(ISTEXT($N$137),ISTEXT($N$138),ISTEXT($N$139)),"",IF(OR(1&gt;$N$137,4&gt;$N$138,((4-1)*$N$137+1)&gt;$N$139),"",IF(INDEX($P$139:$W$148,MOD(((4-1)*$N$137+1)-1,10)+1,INT((((4-1)*$N$137+1)-1)/10)+1)="","",INDEX($P$139:$W$148,MOD(((4-1)*$N$137+1)-1,10)+1,INT((((4-1)*$N$137+1)-1)/10)+1))))))</f>
        <v/>
      </c>
      <c r="E142" s="539">
        <f>IF($D$137="Flat Oval",IF(OR($N$139="",ISTEXT($N$137),ISTEXT($N$138)),"",IF(4&lt;=$N$138,IF(2&gt;$N$137,"",IF(((4-1)*$N$137+2)&gt;80,"",IF(INDEX($P$139:$W$148,MOD(((4-1)*$N$137+2)-1,10)+1,INT((((4-1)*$N$137+2)-1)/10)+1)="","",INDEX($P$139:$W$148,MOD(((4-1)*$N$137+2)-1,10)+1,INT((((4-1)*$N$137+2)-1)/10)+1)))),IF(AND(4=$N$138+1,2&lt;=$O$137),IF(($N$137*$N$138+2)&gt;80,"",IF(INDEX($P$139:$W$148,MOD(($N$137*$N$138+2)-1,10)+1,INT((($N$137*$N$138+2)-1)/10)+1)="","",INDEX($P$139:$W$148,MOD(($N$137*$N$138+2)-1,10)+1,INT((($N$137*$N$138+2)-1)/10)+1))),""))),IF($N$139="","",IF(OR(ISTEXT($N$137),ISTEXT($N$138),ISTEXT($N$139)),"",IF(OR(2&gt;$N$137,4&gt;$N$138,((4-1)*$N$137+2)&gt;$N$139),"",IF(INDEX($P$139:$W$148,MOD(((4-1)*$N$137+2)-1,10)+1,INT((((4-1)*$N$137+2)-1)/10)+1)="","",INDEX($P$139:$W$148,MOD(((4-1)*$N$137+2)-1,10)+1,INT((((4-1)*$N$137+2)-1)/10)+1))))))</f>
        <v/>
      </c>
      <c r="F142" s="539">
        <f>IF($D$137="Flat Oval",IF(OR($N$139="",ISTEXT($N$137),ISTEXT($N$138)),"",IF(4&lt;=$N$138,IF(3&gt;$N$137,"",IF(((4-1)*$N$137+3)&gt;80,"",IF(INDEX($P$139:$W$148,MOD(((4-1)*$N$137+3)-1,10)+1,INT((((4-1)*$N$137+3)-1)/10)+1)="","",INDEX($P$139:$W$148,MOD(((4-1)*$N$137+3)-1,10)+1,INT((((4-1)*$N$137+3)-1)/10)+1)))),IF(AND(4=$N$138+1,3&lt;=$O$137),IF(($N$137*$N$138+3)&gt;80,"",IF(INDEX($P$139:$W$148,MOD(($N$137*$N$138+3)-1,10)+1,INT((($N$137*$N$138+3)-1)/10)+1)="","",INDEX($P$139:$W$148,MOD(($N$137*$N$138+3)-1,10)+1,INT((($N$137*$N$138+3)-1)/10)+1))),""))),IF($N$139="","",IF(OR(ISTEXT($N$137),ISTEXT($N$138),ISTEXT($N$139)),"",IF(OR(3&gt;$N$137,4&gt;$N$138,((4-1)*$N$137+3)&gt;$N$139),"",IF(INDEX($P$139:$W$148,MOD(((4-1)*$N$137+3)-1,10)+1,INT((((4-1)*$N$137+3)-1)/10)+1)="","",INDEX($P$139:$W$148,MOD(((4-1)*$N$137+3)-1,10)+1,INT((((4-1)*$N$137+3)-1)/10)+1))))))</f>
        <v/>
      </c>
      <c r="G142" s="539">
        <f>IF($D$137="Flat Oval",IF(OR($N$139="",ISTEXT($N$137),ISTEXT($N$138)),"",IF(4&lt;=$N$138,IF(4&gt;$N$137,"",IF(((4-1)*$N$137+4)&gt;80,"",IF(INDEX($P$139:$W$148,MOD(((4-1)*$N$137+4)-1,10)+1,INT((((4-1)*$N$137+4)-1)/10)+1)="","",INDEX($P$139:$W$148,MOD(((4-1)*$N$137+4)-1,10)+1,INT((((4-1)*$N$137+4)-1)/10)+1)))),IF(AND(4=$N$138+1,4&lt;=$O$137),IF(($N$137*$N$138+4)&gt;80,"",IF(INDEX($P$139:$W$148,MOD(($N$137*$N$138+4)-1,10)+1,INT((($N$137*$N$138+4)-1)/10)+1)="","",INDEX($P$139:$W$148,MOD(($N$137*$N$138+4)-1,10)+1,INT((($N$137*$N$138+4)-1)/10)+1))),""))),IF($N$139="","",IF(OR(ISTEXT($N$137),ISTEXT($N$138),ISTEXT($N$139)),"",IF(OR(4&gt;$N$137,4&gt;$N$138,((4-1)*$N$137+4)&gt;$N$139),"",IF(INDEX($P$139:$W$148,MOD(((4-1)*$N$137+4)-1,10)+1,INT((((4-1)*$N$137+4)-1)/10)+1)="","",INDEX($P$139:$W$148,MOD(((4-1)*$N$137+4)-1,10)+1,INT((((4-1)*$N$137+4)-1)/10)+1))))))</f>
        <v/>
      </c>
      <c r="H142" s="539">
        <f>IF($D$137="Flat Oval",IF(OR($N$139="",ISTEXT($N$137),ISTEXT($N$138)),"",IF(4&lt;=$N$138,IF(5&gt;$N$137,"",IF(((4-1)*$N$137+5)&gt;80,"",IF(INDEX($P$139:$W$148,MOD(((4-1)*$N$137+5)-1,10)+1,INT((((4-1)*$N$137+5)-1)/10)+1)="","",INDEX($P$139:$W$148,MOD(((4-1)*$N$137+5)-1,10)+1,INT((((4-1)*$N$137+5)-1)/10)+1)))),IF(AND(4=$N$138+1,5&lt;=$O$137),IF(($N$137*$N$138+5)&gt;80,"",IF(INDEX($P$139:$W$148,MOD(($N$137*$N$138+5)-1,10)+1,INT((($N$137*$N$138+5)-1)/10)+1)="","",INDEX($P$139:$W$148,MOD(($N$137*$N$138+5)-1,10)+1,INT((($N$137*$N$138+5)-1)/10)+1))),""))),IF($N$139="","",IF(OR(ISTEXT($N$137),ISTEXT($N$138),ISTEXT($N$139)),"",IF(OR(5&gt;$N$137,4&gt;$N$138,((4-1)*$N$137+5)&gt;$N$139),"",IF(INDEX($P$139:$W$148,MOD(((4-1)*$N$137+5)-1,10)+1,INT((((4-1)*$N$137+5)-1)/10)+1)="","",INDEX($P$139:$W$148,MOD(((4-1)*$N$137+5)-1,10)+1,INT((((4-1)*$N$137+5)-1)/10)+1))))))</f>
        <v/>
      </c>
      <c r="I142" s="539">
        <f>IF($D$137="Flat Oval",IF(OR($N$139="",ISTEXT($N$137),ISTEXT($N$138)),"",IF(4&lt;=$N$138,IF(6&gt;$N$137,"",IF(((4-1)*$N$137+6)&gt;80,"",IF(INDEX($P$139:$W$148,MOD(((4-1)*$N$137+6)-1,10)+1,INT((((4-1)*$N$137+6)-1)/10)+1)="","",INDEX($P$139:$W$148,MOD(((4-1)*$N$137+6)-1,10)+1,INT((((4-1)*$N$137+6)-1)/10)+1)))),IF(AND(4=$N$138+1,6&lt;=$O$137),IF(($N$137*$N$138+6)&gt;80,"",IF(INDEX($P$139:$W$148,MOD(($N$137*$N$138+6)-1,10)+1,INT((($N$137*$N$138+6)-1)/10)+1)="","",INDEX($P$139:$W$148,MOD(($N$137*$N$138+6)-1,10)+1,INT((($N$137*$N$138+6)-1)/10)+1))),""))),IF($N$139="","",IF(OR(ISTEXT($N$137),ISTEXT($N$138),ISTEXT($N$139)),"",IF(OR(6&gt;$N$137,4&gt;$N$138,((4-1)*$N$137+6)&gt;$N$139),"",IF(INDEX($P$139:$W$148,MOD(((4-1)*$N$137+6)-1,10)+1,INT((((4-1)*$N$137+6)-1)/10)+1)="","",INDEX($P$139:$W$148,MOD(((4-1)*$N$137+6)-1,10)+1,INT((((4-1)*$N$137+6)-1)/10)+1))))))</f>
        <v/>
      </c>
      <c r="J142" s="539">
        <f>IF($D$137="Flat Oval",IF(OR($N$139="",ISTEXT($N$137),ISTEXT($N$138)),"",IF(4&lt;=$N$138,IF(7&gt;$N$137,"",IF(((4-1)*$N$137+7)&gt;80,"",IF(INDEX($P$139:$W$148,MOD(((4-1)*$N$137+7)-1,10)+1,INT((((4-1)*$N$137+7)-1)/10)+1)="","",INDEX($P$139:$W$148,MOD(((4-1)*$N$137+7)-1,10)+1,INT((((4-1)*$N$137+7)-1)/10)+1)))),IF(AND(4=$N$138+1,7&lt;=$O$137),IF(($N$137*$N$138+7)&gt;80,"",IF(INDEX($P$139:$W$148,MOD(($N$137*$N$138+7)-1,10)+1,INT((($N$137*$N$138+7)-1)/10)+1)="","",INDEX($P$139:$W$148,MOD(($N$137*$N$138+7)-1,10)+1,INT((($N$137*$N$138+7)-1)/10)+1))),""))),IF($N$139="","",IF(OR(ISTEXT($N$137),ISTEXT($N$138),ISTEXT($N$139)),"",IF(OR(7&gt;$N$137,4&gt;$N$138,((4-1)*$N$137+7)&gt;$N$139),"",IF(INDEX($P$139:$W$148,MOD(((4-1)*$N$137+7)-1,10)+1,INT((((4-1)*$N$137+7)-1)/10)+1)="","",INDEX($P$139:$W$148,MOD(((4-1)*$N$137+7)-1,10)+1,INT((((4-1)*$N$137+7)-1)/10)+1))))))</f>
        <v/>
      </c>
      <c r="K142" s="539">
        <f>IF($D$137="Flat Oval",IF(OR($N$139="",ISTEXT($N$137),ISTEXT($N$138)),"",IF(4&lt;=$N$138,IF(8&gt;$N$137,"",IF(((4-1)*$N$137+8)&gt;80,"",IF(INDEX($P$139:$W$148,MOD(((4-1)*$N$137+8)-1,10)+1,INT((((4-1)*$N$137+8)-1)/10)+1)="","",INDEX($P$139:$W$148,MOD(((4-1)*$N$137+8)-1,10)+1,INT((((4-1)*$N$137+8)-1)/10)+1)))),IF(AND(4=$N$138+1,8&lt;=$O$137),IF(($N$137*$N$138+8)&gt;80,"",IF(INDEX($P$139:$W$148,MOD(($N$137*$N$138+8)-1,10)+1,INT((($N$137*$N$138+8)-1)/10)+1)="","",INDEX($P$139:$W$148,MOD(($N$137*$N$138+8)-1,10)+1,INT((($N$137*$N$138+8)-1)/10)+1))),""))),IF($N$139="","",IF(OR(ISTEXT($N$137),ISTEXT($N$138),ISTEXT($N$139)),"",IF(OR(8&gt;$N$137,4&gt;$N$138,((4-1)*$N$137+8)&gt;$N$139),"",IF(INDEX($P$139:$W$148,MOD(((4-1)*$N$137+8)-1,10)+1,INT((((4-1)*$N$137+8)-1)/10)+1)="","",INDEX($P$139:$W$148,MOD(((4-1)*$N$137+8)-1,10)+1,INT((((4-1)*$N$137+8)-1)/10)+1))))))</f>
        <v/>
      </c>
      <c r="L142" s="539">
        <f>IF($D$137="Flat Oval",IF(OR($N$139="",ISTEXT($N$137),ISTEXT($N$138)),"",IF(4&lt;=$N$138,IF(9&gt;$N$137,"",IF(((4-1)*$N$137+9)&gt;80,"",IF(INDEX($P$139:$W$148,MOD(((4-1)*$N$137+9)-1,10)+1,INT((((4-1)*$N$137+9)-1)/10)+1)="","",INDEX($P$139:$W$148,MOD(((4-1)*$N$137+9)-1,10)+1,INT((((4-1)*$N$137+9)-1)/10)+1)))),IF(AND(4=$N$138+1,9&lt;=$O$137),IF(($N$137*$N$138+9)&gt;80,"",IF(INDEX($P$139:$W$148,MOD(($N$137*$N$138+9)-1,10)+1,INT((($N$137*$N$138+9)-1)/10)+1)="","",INDEX($P$139:$W$148,MOD(($N$137*$N$138+9)-1,10)+1,INT((($N$137*$N$138+9)-1)/10)+1))),""))),IF($N$139="","",IF(OR(ISTEXT($N$137),ISTEXT($N$138),ISTEXT($N$139)),"",IF(OR(9&gt;$N$137,4&gt;$N$138,((4-1)*$N$137+9)&gt;$N$139),"",IF(INDEX($P$139:$W$148,MOD(((4-1)*$N$137+9)-1,10)+1,INT((((4-1)*$N$137+9)-1)/10)+1)="","",INDEX($P$139:$W$148,MOD(((4-1)*$N$137+9)-1,10)+1,INT((((4-1)*$N$137+9)-1)/10)+1))))))</f>
        <v/>
      </c>
      <c r="M142" s="539">
        <f>IF($D$137="Flat Oval",IF(OR($N$139="",ISTEXT($N$137),ISTEXT($N$138)),"",IF(4&lt;=$N$138,IF(10&gt;$N$137,"",IF(((4-1)*$N$137+10)&gt;80,"",IF(INDEX($P$139:$W$148,MOD(((4-1)*$N$137+10)-1,10)+1,INT((((4-1)*$N$137+10)-1)/10)+1)="","",INDEX($P$139:$W$148,MOD(((4-1)*$N$137+10)-1,10)+1,INT((((4-1)*$N$137+10)-1)/10)+1)))),IF(AND(4=$N$138+1,10&lt;=$O$137),IF(($N$137*$N$138+10)&gt;80,"",IF(INDEX($P$139:$W$148,MOD(($N$137*$N$138+10)-1,10)+1,INT((($N$137*$N$138+10)-1)/10)+1)="","",INDEX($P$139:$W$148,MOD(($N$137*$N$138+10)-1,10)+1,INT((($N$137*$N$138+10)-1)/10)+1))),""))),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IF($D$137="Flat Oval",IF(OR($N$138="",ISTEXT($N$138)),"",IF(5&lt;=$N$138,ROUND((5-0.5)*$I$137/$N$138,1),IF(5=$N$138+1,"Ends",""))),IF(OR($D$137="",$G$137=""),"",IF($D$137="Round",IF(5=1,"Axis 1 (0°)",IF(5=2,"Axis 2 (90°)","")),IF(ISTEXT($N$138),"",IF(5&gt;$N$138,"",IF(ISTEXT($I$137),"",ROUND((5-0.5)*$I$137/$N$138,1)))))))</f>
        <v/>
      </c>
      <c r="C143" s="538" t="n"/>
      <c r="D143" s="539">
        <f>IF($D$137="Flat Oval",IF(OR($N$139="",ISTEXT($N$137),ISTEXT($N$138)),"",IF(5&lt;=$N$138,IF(1&gt;$N$137,"",IF(((5-1)*$N$137+1)&gt;80,"",IF(INDEX($P$139:$W$148,MOD(((5-1)*$N$137+1)-1,10)+1,INT((((5-1)*$N$137+1)-1)/10)+1)="","",INDEX($P$139:$W$148,MOD(((5-1)*$N$137+1)-1,10)+1,INT((((5-1)*$N$137+1)-1)/10)+1)))),IF(AND(5=$N$138+1,1&lt;=$O$137),IF(($N$137*$N$138+1)&gt;80,"",IF(INDEX($P$139:$W$148,MOD(($N$137*$N$138+1)-1,10)+1,INT((($N$137*$N$138+1)-1)/10)+1)="","",INDEX($P$139:$W$148,MOD(($N$137*$N$138+1)-1,10)+1,INT((($N$137*$N$138+1)-1)/10)+1))),""))),IF($N$139="","",IF(OR(ISTEXT($N$137),ISTEXT($N$138),ISTEXT($N$139)),"",IF(OR(1&gt;$N$137,5&gt;$N$138,((5-1)*$N$137+1)&gt;$N$139),"",IF(INDEX($P$139:$W$148,MOD(((5-1)*$N$137+1)-1,10)+1,INT((((5-1)*$N$137+1)-1)/10)+1)="","",INDEX($P$139:$W$148,MOD(((5-1)*$N$137+1)-1,10)+1,INT((((5-1)*$N$137+1)-1)/10)+1))))))</f>
        <v/>
      </c>
      <c r="E143" s="539">
        <f>IF($D$137="Flat Oval",IF(OR($N$139="",ISTEXT($N$137),ISTEXT($N$138)),"",IF(5&lt;=$N$138,IF(2&gt;$N$137,"",IF(((5-1)*$N$137+2)&gt;80,"",IF(INDEX($P$139:$W$148,MOD(((5-1)*$N$137+2)-1,10)+1,INT((((5-1)*$N$137+2)-1)/10)+1)="","",INDEX($P$139:$W$148,MOD(((5-1)*$N$137+2)-1,10)+1,INT((((5-1)*$N$137+2)-1)/10)+1)))),IF(AND(5=$N$138+1,2&lt;=$O$137),IF(($N$137*$N$138+2)&gt;80,"",IF(INDEX($P$139:$W$148,MOD(($N$137*$N$138+2)-1,10)+1,INT((($N$137*$N$138+2)-1)/10)+1)="","",INDEX($P$139:$W$148,MOD(($N$137*$N$138+2)-1,10)+1,INT((($N$137*$N$138+2)-1)/10)+1))),""))),IF($N$139="","",IF(OR(ISTEXT($N$137),ISTEXT($N$138),ISTEXT($N$139)),"",IF(OR(2&gt;$N$137,5&gt;$N$138,((5-1)*$N$137+2)&gt;$N$139),"",IF(INDEX($P$139:$W$148,MOD(((5-1)*$N$137+2)-1,10)+1,INT((((5-1)*$N$137+2)-1)/10)+1)="","",INDEX($P$139:$W$148,MOD(((5-1)*$N$137+2)-1,10)+1,INT((((5-1)*$N$137+2)-1)/10)+1))))))</f>
        <v/>
      </c>
      <c r="F143" s="539">
        <f>IF($D$137="Flat Oval",IF(OR($N$139="",ISTEXT($N$137),ISTEXT($N$138)),"",IF(5&lt;=$N$138,IF(3&gt;$N$137,"",IF(((5-1)*$N$137+3)&gt;80,"",IF(INDEX($P$139:$W$148,MOD(((5-1)*$N$137+3)-1,10)+1,INT((((5-1)*$N$137+3)-1)/10)+1)="","",INDEX($P$139:$W$148,MOD(((5-1)*$N$137+3)-1,10)+1,INT((((5-1)*$N$137+3)-1)/10)+1)))),IF(AND(5=$N$138+1,3&lt;=$O$137),IF(($N$137*$N$138+3)&gt;80,"",IF(INDEX($P$139:$W$148,MOD(($N$137*$N$138+3)-1,10)+1,INT((($N$137*$N$138+3)-1)/10)+1)="","",INDEX($P$139:$W$148,MOD(($N$137*$N$138+3)-1,10)+1,INT((($N$137*$N$138+3)-1)/10)+1))),""))),IF($N$139="","",IF(OR(ISTEXT($N$137),ISTEXT($N$138),ISTEXT($N$139)),"",IF(OR(3&gt;$N$137,5&gt;$N$138,((5-1)*$N$137+3)&gt;$N$139),"",IF(INDEX($P$139:$W$148,MOD(((5-1)*$N$137+3)-1,10)+1,INT((((5-1)*$N$137+3)-1)/10)+1)="","",INDEX($P$139:$W$148,MOD(((5-1)*$N$137+3)-1,10)+1,INT((((5-1)*$N$137+3)-1)/10)+1))))))</f>
        <v/>
      </c>
      <c r="G143" s="539">
        <f>IF($D$137="Flat Oval",IF(OR($N$139="",ISTEXT($N$137),ISTEXT($N$138)),"",IF(5&lt;=$N$138,IF(4&gt;$N$137,"",IF(((5-1)*$N$137+4)&gt;80,"",IF(INDEX($P$139:$W$148,MOD(((5-1)*$N$137+4)-1,10)+1,INT((((5-1)*$N$137+4)-1)/10)+1)="","",INDEX($P$139:$W$148,MOD(((5-1)*$N$137+4)-1,10)+1,INT((((5-1)*$N$137+4)-1)/10)+1)))),IF(AND(5=$N$138+1,4&lt;=$O$137),IF(($N$137*$N$138+4)&gt;80,"",IF(INDEX($P$139:$W$148,MOD(($N$137*$N$138+4)-1,10)+1,INT((($N$137*$N$138+4)-1)/10)+1)="","",INDEX($P$139:$W$148,MOD(($N$137*$N$138+4)-1,10)+1,INT((($N$137*$N$138+4)-1)/10)+1))),""))),IF($N$139="","",IF(OR(ISTEXT($N$137),ISTEXT($N$138),ISTEXT($N$139)),"",IF(OR(4&gt;$N$137,5&gt;$N$138,((5-1)*$N$137+4)&gt;$N$139),"",IF(INDEX($P$139:$W$148,MOD(((5-1)*$N$137+4)-1,10)+1,INT((((5-1)*$N$137+4)-1)/10)+1)="","",INDEX($P$139:$W$148,MOD(((5-1)*$N$137+4)-1,10)+1,INT((((5-1)*$N$137+4)-1)/10)+1))))))</f>
        <v/>
      </c>
      <c r="H143" s="539">
        <f>IF($D$137="Flat Oval",IF(OR($N$139="",ISTEXT($N$137),ISTEXT($N$138)),"",IF(5&lt;=$N$138,IF(5&gt;$N$137,"",IF(((5-1)*$N$137+5)&gt;80,"",IF(INDEX($P$139:$W$148,MOD(((5-1)*$N$137+5)-1,10)+1,INT((((5-1)*$N$137+5)-1)/10)+1)="","",INDEX($P$139:$W$148,MOD(((5-1)*$N$137+5)-1,10)+1,INT((((5-1)*$N$137+5)-1)/10)+1)))),IF(AND(5=$N$138+1,5&lt;=$O$137),IF(($N$137*$N$138+5)&gt;80,"",IF(INDEX($P$139:$W$148,MOD(($N$137*$N$138+5)-1,10)+1,INT((($N$137*$N$138+5)-1)/10)+1)="","",INDEX($P$139:$W$148,MOD(($N$137*$N$138+5)-1,10)+1,INT((($N$137*$N$138+5)-1)/10)+1))),""))),IF($N$139="","",IF(OR(ISTEXT($N$137),ISTEXT($N$138),ISTEXT($N$139)),"",IF(OR(5&gt;$N$137,5&gt;$N$138,((5-1)*$N$137+5)&gt;$N$139),"",IF(INDEX($P$139:$W$148,MOD(((5-1)*$N$137+5)-1,10)+1,INT((((5-1)*$N$137+5)-1)/10)+1)="","",INDEX($P$139:$W$148,MOD(((5-1)*$N$137+5)-1,10)+1,INT((((5-1)*$N$137+5)-1)/10)+1))))))</f>
        <v/>
      </c>
      <c r="I143" s="539">
        <f>IF($D$137="Flat Oval",IF(OR($N$139="",ISTEXT($N$137),ISTEXT($N$138)),"",IF(5&lt;=$N$138,IF(6&gt;$N$137,"",IF(((5-1)*$N$137+6)&gt;80,"",IF(INDEX($P$139:$W$148,MOD(((5-1)*$N$137+6)-1,10)+1,INT((((5-1)*$N$137+6)-1)/10)+1)="","",INDEX($P$139:$W$148,MOD(((5-1)*$N$137+6)-1,10)+1,INT((((5-1)*$N$137+6)-1)/10)+1)))),IF(AND(5=$N$138+1,6&lt;=$O$137),IF(($N$137*$N$138+6)&gt;80,"",IF(INDEX($P$139:$W$148,MOD(($N$137*$N$138+6)-1,10)+1,INT((($N$137*$N$138+6)-1)/10)+1)="","",INDEX($P$139:$W$148,MOD(($N$137*$N$138+6)-1,10)+1,INT((($N$137*$N$138+6)-1)/10)+1))),""))),IF($N$139="","",IF(OR(ISTEXT($N$137),ISTEXT($N$138),ISTEXT($N$139)),"",IF(OR(6&gt;$N$137,5&gt;$N$138,((5-1)*$N$137+6)&gt;$N$139),"",IF(INDEX($P$139:$W$148,MOD(((5-1)*$N$137+6)-1,10)+1,INT((((5-1)*$N$137+6)-1)/10)+1)="","",INDEX($P$139:$W$148,MOD(((5-1)*$N$137+6)-1,10)+1,INT((((5-1)*$N$137+6)-1)/10)+1))))))</f>
        <v/>
      </c>
      <c r="J143" s="539">
        <f>IF($D$137="Flat Oval",IF(OR($N$139="",ISTEXT($N$137),ISTEXT($N$138)),"",IF(5&lt;=$N$138,IF(7&gt;$N$137,"",IF(((5-1)*$N$137+7)&gt;80,"",IF(INDEX($P$139:$W$148,MOD(((5-1)*$N$137+7)-1,10)+1,INT((((5-1)*$N$137+7)-1)/10)+1)="","",INDEX($P$139:$W$148,MOD(((5-1)*$N$137+7)-1,10)+1,INT((((5-1)*$N$137+7)-1)/10)+1)))),IF(AND(5=$N$138+1,7&lt;=$O$137),IF(($N$137*$N$138+7)&gt;80,"",IF(INDEX($P$139:$W$148,MOD(($N$137*$N$138+7)-1,10)+1,INT((($N$137*$N$138+7)-1)/10)+1)="","",INDEX($P$139:$W$148,MOD(($N$137*$N$138+7)-1,10)+1,INT((($N$137*$N$138+7)-1)/10)+1))),""))),IF($N$139="","",IF(OR(ISTEXT($N$137),ISTEXT($N$138),ISTEXT($N$139)),"",IF(OR(7&gt;$N$137,5&gt;$N$138,((5-1)*$N$137+7)&gt;$N$139),"",IF(INDEX($P$139:$W$148,MOD(((5-1)*$N$137+7)-1,10)+1,INT((((5-1)*$N$137+7)-1)/10)+1)="","",INDEX($P$139:$W$148,MOD(((5-1)*$N$137+7)-1,10)+1,INT((((5-1)*$N$137+7)-1)/10)+1))))))</f>
        <v/>
      </c>
      <c r="K143" s="539">
        <f>IF($D$137="Flat Oval",IF(OR($N$139="",ISTEXT($N$137),ISTEXT($N$138)),"",IF(5&lt;=$N$138,IF(8&gt;$N$137,"",IF(((5-1)*$N$137+8)&gt;80,"",IF(INDEX($P$139:$W$148,MOD(((5-1)*$N$137+8)-1,10)+1,INT((((5-1)*$N$137+8)-1)/10)+1)="","",INDEX($P$139:$W$148,MOD(((5-1)*$N$137+8)-1,10)+1,INT((((5-1)*$N$137+8)-1)/10)+1)))),IF(AND(5=$N$138+1,8&lt;=$O$137),IF(($N$137*$N$138+8)&gt;80,"",IF(INDEX($P$139:$W$148,MOD(($N$137*$N$138+8)-1,10)+1,INT((($N$137*$N$138+8)-1)/10)+1)="","",INDEX($P$139:$W$148,MOD(($N$137*$N$138+8)-1,10)+1,INT((($N$137*$N$138+8)-1)/10)+1))),""))),IF($N$139="","",IF(OR(ISTEXT($N$137),ISTEXT($N$138),ISTEXT($N$139)),"",IF(OR(8&gt;$N$137,5&gt;$N$138,((5-1)*$N$137+8)&gt;$N$139),"",IF(INDEX($P$139:$W$148,MOD(((5-1)*$N$137+8)-1,10)+1,INT((((5-1)*$N$137+8)-1)/10)+1)="","",INDEX($P$139:$W$148,MOD(((5-1)*$N$137+8)-1,10)+1,INT((((5-1)*$N$137+8)-1)/10)+1))))))</f>
        <v/>
      </c>
      <c r="L143" s="539">
        <f>IF($D$137="Flat Oval",IF(OR($N$139="",ISTEXT($N$137),ISTEXT($N$138)),"",IF(5&lt;=$N$138,IF(9&gt;$N$137,"",IF(((5-1)*$N$137+9)&gt;80,"",IF(INDEX($P$139:$W$148,MOD(((5-1)*$N$137+9)-1,10)+1,INT((((5-1)*$N$137+9)-1)/10)+1)="","",INDEX($P$139:$W$148,MOD(((5-1)*$N$137+9)-1,10)+1,INT((((5-1)*$N$137+9)-1)/10)+1)))),IF(AND(5=$N$138+1,9&lt;=$O$137),IF(($N$137*$N$138+9)&gt;80,"",IF(INDEX($P$139:$W$148,MOD(($N$137*$N$138+9)-1,10)+1,INT((($N$137*$N$138+9)-1)/10)+1)="","",INDEX($P$139:$W$148,MOD(($N$137*$N$138+9)-1,10)+1,INT((($N$137*$N$138+9)-1)/10)+1))),""))),IF($N$139="","",IF(OR(ISTEXT($N$137),ISTEXT($N$138),ISTEXT($N$139)),"",IF(OR(9&gt;$N$137,5&gt;$N$138,((5-1)*$N$137+9)&gt;$N$139),"",IF(INDEX($P$139:$W$148,MOD(((5-1)*$N$137+9)-1,10)+1,INT((((5-1)*$N$137+9)-1)/10)+1)="","",INDEX($P$139:$W$148,MOD(((5-1)*$N$137+9)-1,10)+1,INT((((5-1)*$N$137+9)-1)/10)+1))))))</f>
        <v/>
      </c>
      <c r="M143" s="539">
        <f>IF($D$137="Flat Oval",IF(OR($N$139="",ISTEXT($N$137),ISTEXT($N$138)),"",IF(5&lt;=$N$138,IF(10&gt;$N$137,"",IF(((5-1)*$N$137+10)&gt;80,"",IF(INDEX($P$139:$W$148,MOD(((5-1)*$N$137+10)-1,10)+1,INT((((5-1)*$N$137+10)-1)/10)+1)="","",INDEX($P$139:$W$148,MOD(((5-1)*$N$137+10)-1,10)+1,INT((((5-1)*$N$137+10)-1)/10)+1)))),IF(AND(5=$N$138+1,10&lt;=$O$137),IF(($N$137*$N$138+10)&gt;80,"",IF(INDEX($P$139:$W$148,MOD(($N$137*$N$138+10)-1,10)+1,INT((($N$137*$N$138+10)-1)/10)+1)="","",INDEX($P$139:$W$148,MOD(($N$137*$N$138+10)-1,10)+1,INT((($N$137*$N$138+10)-1)/10)+1))),""))),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IF($D$137="Flat Oval",IF(OR($N$138="",ISTEXT($N$138)),"",IF(6&lt;=$N$138,ROUND((6-0.5)*$I$137/$N$138,1),IF(6=$N$138+1,"Ends",""))),IF(OR($D$137="",$G$137=""),"",IF($D$137="Round",IF(6=1,"Axis 1 (0°)",IF(6=2,"Axis 2 (90°)","")),IF(ISTEXT($N$138),"",IF(6&gt;$N$138,"",IF(ISTEXT($I$137),"",ROUND((6-0.5)*$I$137/$N$138,1)))))))</f>
        <v/>
      </c>
      <c r="C144" s="538" t="n"/>
      <c r="D144" s="539">
        <f>IF($D$137="Flat Oval",IF(OR($N$139="",ISTEXT($N$137),ISTEXT($N$138)),"",IF(6&lt;=$N$138,IF(1&gt;$N$137,"",IF(((6-1)*$N$137+1)&gt;80,"",IF(INDEX($P$139:$W$148,MOD(((6-1)*$N$137+1)-1,10)+1,INT((((6-1)*$N$137+1)-1)/10)+1)="","",INDEX($P$139:$W$148,MOD(((6-1)*$N$137+1)-1,10)+1,INT((((6-1)*$N$137+1)-1)/10)+1)))),IF(AND(6=$N$138+1,1&lt;=$O$137),IF(($N$137*$N$138+1)&gt;80,"",IF(INDEX($P$139:$W$148,MOD(($N$137*$N$138+1)-1,10)+1,INT((($N$137*$N$138+1)-1)/10)+1)="","",INDEX($P$139:$W$148,MOD(($N$137*$N$138+1)-1,10)+1,INT((($N$137*$N$138+1)-1)/10)+1))),""))),IF($N$139="","",IF(OR(ISTEXT($N$137),ISTEXT($N$138),ISTEXT($N$139)),"",IF(OR(1&gt;$N$137,6&gt;$N$138,((6-1)*$N$137+1)&gt;$N$139),"",IF(INDEX($P$139:$W$148,MOD(((6-1)*$N$137+1)-1,10)+1,INT((((6-1)*$N$137+1)-1)/10)+1)="","",INDEX($P$139:$W$148,MOD(((6-1)*$N$137+1)-1,10)+1,INT((((6-1)*$N$137+1)-1)/10)+1))))))</f>
        <v/>
      </c>
      <c r="E144" s="539">
        <f>IF($D$137="Flat Oval",IF(OR($N$139="",ISTEXT($N$137),ISTEXT($N$138)),"",IF(6&lt;=$N$138,IF(2&gt;$N$137,"",IF(((6-1)*$N$137+2)&gt;80,"",IF(INDEX($P$139:$W$148,MOD(((6-1)*$N$137+2)-1,10)+1,INT((((6-1)*$N$137+2)-1)/10)+1)="","",INDEX($P$139:$W$148,MOD(((6-1)*$N$137+2)-1,10)+1,INT((((6-1)*$N$137+2)-1)/10)+1)))),IF(AND(6=$N$138+1,2&lt;=$O$137),IF(($N$137*$N$138+2)&gt;80,"",IF(INDEX($P$139:$W$148,MOD(($N$137*$N$138+2)-1,10)+1,INT((($N$137*$N$138+2)-1)/10)+1)="","",INDEX($P$139:$W$148,MOD(($N$137*$N$138+2)-1,10)+1,INT((($N$137*$N$138+2)-1)/10)+1))),""))),IF($N$139="","",IF(OR(ISTEXT($N$137),ISTEXT($N$138),ISTEXT($N$139)),"",IF(OR(2&gt;$N$137,6&gt;$N$138,((6-1)*$N$137+2)&gt;$N$139),"",IF(INDEX($P$139:$W$148,MOD(((6-1)*$N$137+2)-1,10)+1,INT((((6-1)*$N$137+2)-1)/10)+1)="","",INDEX($P$139:$W$148,MOD(((6-1)*$N$137+2)-1,10)+1,INT((((6-1)*$N$137+2)-1)/10)+1))))))</f>
        <v/>
      </c>
      <c r="F144" s="539">
        <f>IF($D$137="Flat Oval",IF(OR($N$139="",ISTEXT($N$137),ISTEXT($N$138)),"",IF(6&lt;=$N$138,IF(3&gt;$N$137,"",IF(((6-1)*$N$137+3)&gt;80,"",IF(INDEX($P$139:$W$148,MOD(((6-1)*$N$137+3)-1,10)+1,INT((((6-1)*$N$137+3)-1)/10)+1)="","",INDEX($P$139:$W$148,MOD(((6-1)*$N$137+3)-1,10)+1,INT((((6-1)*$N$137+3)-1)/10)+1)))),IF(AND(6=$N$138+1,3&lt;=$O$137),IF(($N$137*$N$138+3)&gt;80,"",IF(INDEX($P$139:$W$148,MOD(($N$137*$N$138+3)-1,10)+1,INT((($N$137*$N$138+3)-1)/10)+1)="","",INDEX($P$139:$W$148,MOD(($N$137*$N$138+3)-1,10)+1,INT((($N$137*$N$138+3)-1)/10)+1))),""))),IF($N$139="","",IF(OR(ISTEXT($N$137),ISTEXT($N$138),ISTEXT($N$139)),"",IF(OR(3&gt;$N$137,6&gt;$N$138,((6-1)*$N$137+3)&gt;$N$139),"",IF(INDEX($P$139:$W$148,MOD(((6-1)*$N$137+3)-1,10)+1,INT((((6-1)*$N$137+3)-1)/10)+1)="","",INDEX($P$139:$W$148,MOD(((6-1)*$N$137+3)-1,10)+1,INT((((6-1)*$N$137+3)-1)/10)+1))))))</f>
        <v/>
      </c>
      <c r="G144" s="539">
        <f>IF($D$137="Flat Oval",IF(OR($N$139="",ISTEXT($N$137),ISTEXT($N$138)),"",IF(6&lt;=$N$138,IF(4&gt;$N$137,"",IF(((6-1)*$N$137+4)&gt;80,"",IF(INDEX($P$139:$W$148,MOD(((6-1)*$N$137+4)-1,10)+1,INT((((6-1)*$N$137+4)-1)/10)+1)="","",INDEX($P$139:$W$148,MOD(((6-1)*$N$137+4)-1,10)+1,INT((((6-1)*$N$137+4)-1)/10)+1)))),IF(AND(6=$N$138+1,4&lt;=$O$137),IF(($N$137*$N$138+4)&gt;80,"",IF(INDEX($P$139:$W$148,MOD(($N$137*$N$138+4)-1,10)+1,INT((($N$137*$N$138+4)-1)/10)+1)="","",INDEX($P$139:$W$148,MOD(($N$137*$N$138+4)-1,10)+1,INT((($N$137*$N$138+4)-1)/10)+1))),""))),IF($N$139="","",IF(OR(ISTEXT($N$137),ISTEXT($N$138),ISTEXT($N$139)),"",IF(OR(4&gt;$N$137,6&gt;$N$138,((6-1)*$N$137+4)&gt;$N$139),"",IF(INDEX($P$139:$W$148,MOD(((6-1)*$N$137+4)-1,10)+1,INT((((6-1)*$N$137+4)-1)/10)+1)="","",INDEX($P$139:$W$148,MOD(((6-1)*$N$137+4)-1,10)+1,INT((((6-1)*$N$137+4)-1)/10)+1))))))</f>
        <v/>
      </c>
      <c r="H144" s="539">
        <f>IF($D$137="Flat Oval",IF(OR($N$139="",ISTEXT($N$137),ISTEXT($N$138)),"",IF(6&lt;=$N$138,IF(5&gt;$N$137,"",IF(((6-1)*$N$137+5)&gt;80,"",IF(INDEX($P$139:$W$148,MOD(((6-1)*$N$137+5)-1,10)+1,INT((((6-1)*$N$137+5)-1)/10)+1)="","",INDEX($P$139:$W$148,MOD(((6-1)*$N$137+5)-1,10)+1,INT((((6-1)*$N$137+5)-1)/10)+1)))),IF(AND(6=$N$138+1,5&lt;=$O$137),IF(($N$137*$N$138+5)&gt;80,"",IF(INDEX($P$139:$W$148,MOD(($N$137*$N$138+5)-1,10)+1,INT((($N$137*$N$138+5)-1)/10)+1)="","",INDEX($P$139:$W$148,MOD(($N$137*$N$138+5)-1,10)+1,INT((($N$137*$N$138+5)-1)/10)+1))),""))),IF($N$139="","",IF(OR(ISTEXT($N$137),ISTEXT($N$138),ISTEXT($N$139)),"",IF(OR(5&gt;$N$137,6&gt;$N$138,((6-1)*$N$137+5)&gt;$N$139),"",IF(INDEX($P$139:$W$148,MOD(((6-1)*$N$137+5)-1,10)+1,INT((((6-1)*$N$137+5)-1)/10)+1)="","",INDEX($P$139:$W$148,MOD(((6-1)*$N$137+5)-1,10)+1,INT((((6-1)*$N$137+5)-1)/10)+1))))))</f>
        <v/>
      </c>
      <c r="I144" s="539">
        <f>IF($D$137="Flat Oval",IF(OR($N$139="",ISTEXT($N$137),ISTEXT($N$138)),"",IF(6&lt;=$N$138,IF(6&gt;$N$137,"",IF(((6-1)*$N$137+6)&gt;80,"",IF(INDEX($P$139:$W$148,MOD(((6-1)*$N$137+6)-1,10)+1,INT((((6-1)*$N$137+6)-1)/10)+1)="","",INDEX($P$139:$W$148,MOD(((6-1)*$N$137+6)-1,10)+1,INT((((6-1)*$N$137+6)-1)/10)+1)))),IF(AND(6=$N$138+1,6&lt;=$O$137),IF(($N$137*$N$138+6)&gt;80,"",IF(INDEX($P$139:$W$148,MOD(($N$137*$N$138+6)-1,10)+1,INT((($N$137*$N$138+6)-1)/10)+1)="","",INDEX($P$139:$W$148,MOD(($N$137*$N$138+6)-1,10)+1,INT((($N$137*$N$138+6)-1)/10)+1))),""))),IF($N$139="","",IF(OR(ISTEXT($N$137),ISTEXT($N$138),ISTEXT($N$139)),"",IF(OR(6&gt;$N$137,6&gt;$N$138,((6-1)*$N$137+6)&gt;$N$139),"",IF(INDEX($P$139:$W$148,MOD(((6-1)*$N$137+6)-1,10)+1,INT((((6-1)*$N$137+6)-1)/10)+1)="","",INDEX($P$139:$W$148,MOD(((6-1)*$N$137+6)-1,10)+1,INT((((6-1)*$N$137+6)-1)/10)+1))))))</f>
        <v/>
      </c>
      <c r="J144" s="539">
        <f>IF($D$137="Flat Oval",IF(OR($N$139="",ISTEXT($N$137),ISTEXT($N$138)),"",IF(6&lt;=$N$138,IF(7&gt;$N$137,"",IF(((6-1)*$N$137+7)&gt;80,"",IF(INDEX($P$139:$W$148,MOD(((6-1)*$N$137+7)-1,10)+1,INT((((6-1)*$N$137+7)-1)/10)+1)="","",INDEX($P$139:$W$148,MOD(((6-1)*$N$137+7)-1,10)+1,INT((((6-1)*$N$137+7)-1)/10)+1)))),IF(AND(6=$N$138+1,7&lt;=$O$137),IF(($N$137*$N$138+7)&gt;80,"",IF(INDEX($P$139:$W$148,MOD(($N$137*$N$138+7)-1,10)+1,INT((($N$137*$N$138+7)-1)/10)+1)="","",INDEX($P$139:$W$148,MOD(($N$137*$N$138+7)-1,10)+1,INT((($N$137*$N$138+7)-1)/10)+1))),""))),IF($N$139="","",IF(OR(ISTEXT($N$137),ISTEXT($N$138),ISTEXT($N$139)),"",IF(OR(7&gt;$N$137,6&gt;$N$138,((6-1)*$N$137+7)&gt;$N$139),"",IF(INDEX($P$139:$W$148,MOD(((6-1)*$N$137+7)-1,10)+1,INT((((6-1)*$N$137+7)-1)/10)+1)="","",INDEX($P$139:$W$148,MOD(((6-1)*$N$137+7)-1,10)+1,INT((((6-1)*$N$137+7)-1)/10)+1))))))</f>
        <v/>
      </c>
      <c r="K144" s="539">
        <f>IF($D$137="Flat Oval",IF(OR($N$139="",ISTEXT($N$137),ISTEXT($N$138)),"",IF(6&lt;=$N$138,IF(8&gt;$N$137,"",IF(((6-1)*$N$137+8)&gt;80,"",IF(INDEX($P$139:$W$148,MOD(((6-1)*$N$137+8)-1,10)+1,INT((((6-1)*$N$137+8)-1)/10)+1)="","",INDEX($P$139:$W$148,MOD(((6-1)*$N$137+8)-1,10)+1,INT((((6-1)*$N$137+8)-1)/10)+1)))),IF(AND(6=$N$138+1,8&lt;=$O$137),IF(($N$137*$N$138+8)&gt;80,"",IF(INDEX($P$139:$W$148,MOD(($N$137*$N$138+8)-1,10)+1,INT((($N$137*$N$138+8)-1)/10)+1)="","",INDEX($P$139:$W$148,MOD(($N$137*$N$138+8)-1,10)+1,INT((($N$137*$N$138+8)-1)/10)+1))),""))),IF($N$139="","",IF(OR(ISTEXT($N$137),ISTEXT($N$138),ISTEXT($N$139)),"",IF(OR(8&gt;$N$137,6&gt;$N$138,((6-1)*$N$137+8)&gt;$N$139),"",IF(INDEX($P$139:$W$148,MOD(((6-1)*$N$137+8)-1,10)+1,INT((((6-1)*$N$137+8)-1)/10)+1)="","",INDEX($P$139:$W$148,MOD(((6-1)*$N$137+8)-1,10)+1,INT((((6-1)*$N$137+8)-1)/10)+1))))))</f>
        <v/>
      </c>
      <c r="L144" s="539">
        <f>IF($D$137="Flat Oval",IF(OR($N$139="",ISTEXT($N$137),ISTEXT($N$138)),"",IF(6&lt;=$N$138,IF(9&gt;$N$137,"",IF(((6-1)*$N$137+9)&gt;80,"",IF(INDEX($P$139:$W$148,MOD(((6-1)*$N$137+9)-1,10)+1,INT((((6-1)*$N$137+9)-1)/10)+1)="","",INDEX($P$139:$W$148,MOD(((6-1)*$N$137+9)-1,10)+1,INT((((6-1)*$N$137+9)-1)/10)+1)))),IF(AND(6=$N$138+1,9&lt;=$O$137),IF(($N$137*$N$138+9)&gt;80,"",IF(INDEX($P$139:$W$148,MOD(($N$137*$N$138+9)-1,10)+1,INT((($N$137*$N$138+9)-1)/10)+1)="","",INDEX($P$139:$W$148,MOD(($N$137*$N$138+9)-1,10)+1,INT((($N$137*$N$138+9)-1)/10)+1))),""))),IF($N$139="","",IF(OR(ISTEXT($N$137),ISTEXT($N$138),ISTEXT($N$139)),"",IF(OR(9&gt;$N$137,6&gt;$N$138,((6-1)*$N$137+9)&gt;$N$139),"",IF(INDEX($P$139:$W$148,MOD(((6-1)*$N$137+9)-1,10)+1,INT((((6-1)*$N$137+9)-1)/10)+1)="","",INDEX($P$139:$W$148,MOD(((6-1)*$N$137+9)-1,10)+1,INT((((6-1)*$N$137+9)-1)/10)+1))))))</f>
        <v/>
      </c>
      <c r="M144" s="539">
        <f>IF($D$137="Flat Oval",IF(OR($N$139="",ISTEXT($N$137),ISTEXT($N$138)),"",IF(6&lt;=$N$138,IF(10&gt;$N$137,"",IF(((6-1)*$N$137+10)&gt;80,"",IF(INDEX($P$139:$W$148,MOD(((6-1)*$N$137+10)-1,10)+1,INT((((6-1)*$N$137+10)-1)/10)+1)="","",INDEX($P$139:$W$148,MOD(((6-1)*$N$137+10)-1,10)+1,INT((((6-1)*$N$137+10)-1)/10)+1)))),IF(AND(6=$N$138+1,10&lt;=$O$137),IF(($N$137*$N$138+10)&gt;80,"",IF(INDEX($P$139:$W$148,MOD(($N$137*$N$138+10)-1,10)+1,INT((($N$137*$N$138+10)-1)/10)+1)="","",INDEX($P$139:$W$148,MOD(($N$137*$N$138+10)-1,10)+1,INT((($N$137*$N$138+10)-1)/10)+1))),""))),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IF($D$137="Flat Oval",IF(OR($N$138="",ISTEXT($N$138)),"",IF(7&lt;=$N$138,ROUND((7-0.5)*$I$137/$N$138,1),IF(7=$N$138+1,"Ends",""))),IF(OR($D$137="",$G$137=""),"",IF($D$137="Round",IF(7=1,"Axis 1 (0°)",IF(7=2,"Axis 2 (90°)","")),IF(ISTEXT($N$138),"",IF(7&gt;$N$138,"",IF(ISTEXT($I$137),"",ROUND((7-0.5)*$I$137/$N$138,1)))))))</f>
        <v/>
      </c>
      <c r="C145" s="538" t="n"/>
      <c r="D145" s="539">
        <f>IF($D$137="Flat Oval",IF(OR($N$139="",ISTEXT($N$137),ISTEXT($N$138)),"",IF(7&lt;=$N$138,IF(1&gt;$N$137,"",IF(((7-1)*$N$137+1)&gt;80,"",IF(INDEX($P$139:$W$148,MOD(((7-1)*$N$137+1)-1,10)+1,INT((((7-1)*$N$137+1)-1)/10)+1)="","",INDEX($P$139:$W$148,MOD(((7-1)*$N$137+1)-1,10)+1,INT((((7-1)*$N$137+1)-1)/10)+1)))),IF(AND(7=$N$138+1,1&lt;=$O$137),IF(($N$137*$N$138+1)&gt;80,"",IF(INDEX($P$139:$W$148,MOD(($N$137*$N$138+1)-1,10)+1,INT((($N$137*$N$138+1)-1)/10)+1)="","",INDEX($P$139:$W$148,MOD(($N$137*$N$138+1)-1,10)+1,INT((($N$137*$N$138+1)-1)/10)+1))),""))),IF($N$139="","",IF(OR(ISTEXT($N$137),ISTEXT($N$138),ISTEXT($N$139)),"",IF(OR(1&gt;$N$137,7&gt;$N$138,((7-1)*$N$137+1)&gt;$N$139),"",IF(INDEX($P$139:$W$148,MOD(((7-1)*$N$137+1)-1,10)+1,INT((((7-1)*$N$137+1)-1)/10)+1)="","",INDEX($P$139:$W$148,MOD(((7-1)*$N$137+1)-1,10)+1,INT((((7-1)*$N$137+1)-1)/10)+1))))))</f>
        <v/>
      </c>
      <c r="E145" s="539">
        <f>IF($D$137="Flat Oval",IF(OR($N$139="",ISTEXT($N$137),ISTEXT($N$138)),"",IF(7&lt;=$N$138,IF(2&gt;$N$137,"",IF(((7-1)*$N$137+2)&gt;80,"",IF(INDEX($P$139:$W$148,MOD(((7-1)*$N$137+2)-1,10)+1,INT((((7-1)*$N$137+2)-1)/10)+1)="","",INDEX($P$139:$W$148,MOD(((7-1)*$N$137+2)-1,10)+1,INT((((7-1)*$N$137+2)-1)/10)+1)))),IF(AND(7=$N$138+1,2&lt;=$O$137),IF(($N$137*$N$138+2)&gt;80,"",IF(INDEX($P$139:$W$148,MOD(($N$137*$N$138+2)-1,10)+1,INT((($N$137*$N$138+2)-1)/10)+1)="","",INDEX($P$139:$W$148,MOD(($N$137*$N$138+2)-1,10)+1,INT((($N$137*$N$138+2)-1)/10)+1))),""))),IF($N$139="","",IF(OR(ISTEXT($N$137),ISTEXT($N$138),ISTEXT($N$139)),"",IF(OR(2&gt;$N$137,7&gt;$N$138,((7-1)*$N$137+2)&gt;$N$139),"",IF(INDEX($P$139:$W$148,MOD(((7-1)*$N$137+2)-1,10)+1,INT((((7-1)*$N$137+2)-1)/10)+1)="","",INDEX($P$139:$W$148,MOD(((7-1)*$N$137+2)-1,10)+1,INT((((7-1)*$N$137+2)-1)/10)+1))))))</f>
        <v/>
      </c>
      <c r="F145" s="539">
        <f>IF($D$137="Flat Oval",IF(OR($N$139="",ISTEXT($N$137),ISTEXT($N$138)),"",IF(7&lt;=$N$138,IF(3&gt;$N$137,"",IF(((7-1)*$N$137+3)&gt;80,"",IF(INDEX($P$139:$W$148,MOD(((7-1)*$N$137+3)-1,10)+1,INT((((7-1)*$N$137+3)-1)/10)+1)="","",INDEX($P$139:$W$148,MOD(((7-1)*$N$137+3)-1,10)+1,INT((((7-1)*$N$137+3)-1)/10)+1)))),IF(AND(7=$N$138+1,3&lt;=$O$137),IF(($N$137*$N$138+3)&gt;80,"",IF(INDEX($P$139:$W$148,MOD(($N$137*$N$138+3)-1,10)+1,INT((($N$137*$N$138+3)-1)/10)+1)="","",INDEX($P$139:$W$148,MOD(($N$137*$N$138+3)-1,10)+1,INT((($N$137*$N$138+3)-1)/10)+1))),""))),IF($N$139="","",IF(OR(ISTEXT($N$137),ISTEXT($N$138),ISTEXT($N$139)),"",IF(OR(3&gt;$N$137,7&gt;$N$138,((7-1)*$N$137+3)&gt;$N$139),"",IF(INDEX($P$139:$W$148,MOD(((7-1)*$N$137+3)-1,10)+1,INT((((7-1)*$N$137+3)-1)/10)+1)="","",INDEX($P$139:$W$148,MOD(((7-1)*$N$137+3)-1,10)+1,INT((((7-1)*$N$137+3)-1)/10)+1))))))</f>
        <v/>
      </c>
      <c r="G145" s="539">
        <f>IF($D$137="Flat Oval",IF(OR($N$139="",ISTEXT($N$137),ISTEXT($N$138)),"",IF(7&lt;=$N$138,IF(4&gt;$N$137,"",IF(((7-1)*$N$137+4)&gt;80,"",IF(INDEX($P$139:$W$148,MOD(((7-1)*$N$137+4)-1,10)+1,INT((((7-1)*$N$137+4)-1)/10)+1)="","",INDEX($P$139:$W$148,MOD(((7-1)*$N$137+4)-1,10)+1,INT((((7-1)*$N$137+4)-1)/10)+1)))),IF(AND(7=$N$138+1,4&lt;=$O$137),IF(($N$137*$N$138+4)&gt;80,"",IF(INDEX($P$139:$W$148,MOD(($N$137*$N$138+4)-1,10)+1,INT((($N$137*$N$138+4)-1)/10)+1)="","",INDEX($P$139:$W$148,MOD(($N$137*$N$138+4)-1,10)+1,INT((($N$137*$N$138+4)-1)/10)+1))),""))),IF($N$139="","",IF(OR(ISTEXT($N$137),ISTEXT($N$138),ISTEXT($N$139)),"",IF(OR(4&gt;$N$137,7&gt;$N$138,((7-1)*$N$137+4)&gt;$N$139),"",IF(INDEX($P$139:$W$148,MOD(((7-1)*$N$137+4)-1,10)+1,INT((((7-1)*$N$137+4)-1)/10)+1)="","",INDEX($P$139:$W$148,MOD(((7-1)*$N$137+4)-1,10)+1,INT((((7-1)*$N$137+4)-1)/10)+1))))))</f>
        <v/>
      </c>
      <c r="H145" s="539">
        <f>IF($D$137="Flat Oval",IF(OR($N$139="",ISTEXT($N$137),ISTEXT($N$138)),"",IF(7&lt;=$N$138,IF(5&gt;$N$137,"",IF(((7-1)*$N$137+5)&gt;80,"",IF(INDEX($P$139:$W$148,MOD(((7-1)*$N$137+5)-1,10)+1,INT((((7-1)*$N$137+5)-1)/10)+1)="","",INDEX($P$139:$W$148,MOD(((7-1)*$N$137+5)-1,10)+1,INT((((7-1)*$N$137+5)-1)/10)+1)))),IF(AND(7=$N$138+1,5&lt;=$O$137),IF(($N$137*$N$138+5)&gt;80,"",IF(INDEX($P$139:$W$148,MOD(($N$137*$N$138+5)-1,10)+1,INT((($N$137*$N$138+5)-1)/10)+1)="","",INDEX($P$139:$W$148,MOD(($N$137*$N$138+5)-1,10)+1,INT((($N$137*$N$138+5)-1)/10)+1))),""))),IF($N$139="","",IF(OR(ISTEXT($N$137),ISTEXT($N$138),ISTEXT($N$139)),"",IF(OR(5&gt;$N$137,7&gt;$N$138,((7-1)*$N$137+5)&gt;$N$139),"",IF(INDEX($P$139:$W$148,MOD(((7-1)*$N$137+5)-1,10)+1,INT((((7-1)*$N$137+5)-1)/10)+1)="","",INDEX($P$139:$W$148,MOD(((7-1)*$N$137+5)-1,10)+1,INT((((7-1)*$N$137+5)-1)/10)+1))))))</f>
        <v/>
      </c>
      <c r="I145" s="539">
        <f>IF($D$137="Flat Oval",IF(OR($N$139="",ISTEXT($N$137),ISTEXT($N$138)),"",IF(7&lt;=$N$138,IF(6&gt;$N$137,"",IF(((7-1)*$N$137+6)&gt;80,"",IF(INDEX($P$139:$W$148,MOD(((7-1)*$N$137+6)-1,10)+1,INT((((7-1)*$N$137+6)-1)/10)+1)="","",INDEX($P$139:$W$148,MOD(((7-1)*$N$137+6)-1,10)+1,INT((((7-1)*$N$137+6)-1)/10)+1)))),IF(AND(7=$N$138+1,6&lt;=$O$137),IF(($N$137*$N$138+6)&gt;80,"",IF(INDEX($P$139:$W$148,MOD(($N$137*$N$138+6)-1,10)+1,INT((($N$137*$N$138+6)-1)/10)+1)="","",INDEX($P$139:$W$148,MOD(($N$137*$N$138+6)-1,10)+1,INT((($N$137*$N$138+6)-1)/10)+1))),""))),IF($N$139="","",IF(OR(ISTEXT($N$137),ISTEXT($N$138),ISTEXT($N$139)),"",IF(OR(6&gt;$N$137,7&gt;$N$138,((7-1)*$N$137+6)&gt;$N$139),"",IF(INDEX($P$139:$W$148,MOD(((7-1)*$N$137+6)-1,10)+1,INT((((7-1)*$N$137+6)-1)/10)+1)="","",INDEX($P$139:$W$148,MOD(((7-1)*$N$137+6)-1,10)+1,INT((((7-1)*$N$137+6)-1)/10)+1))))))</f>
        <v/>
      </c>
      <c r="J145" s="539">
        <f>IF($D$137="Flat Oval",IF(OR($N$139="",ISTEXT($N$137),ISTEXT($N$138)),"",IF(7&lt;=$N$138,IF(7&gt;$N$137,"",IF(((7-1)*$N$137+7)&gt;80,"",IF(INDEX($P$139:$W$148,MOD(((7-1)*$N$137+7)-1,10)+1,INT((((7-1)*$N$137+7)-1)/10)+1)="","",INDEX($P$139:$W$148,MOD(((7-1)*$N$137+7)-1,10)+1,INT((((7-1)*$N$137+7)-1)/10)+1)))),IF(AND(7=$N$138+1,7&lt;=$O$137),IF(($N$137*$N$138+7)&gt;80,"",IF(INDEX($P$139:$W$148,MOD(($N$137*$N$138+7)-1,10)+1,INT((($N$137*$N$138+7)-1)/10)+1)="","",INDEX($P$139:$W$148,MOD(($N$137*$N$138+7)-1,10)+1,INT((($N$137*$N$138+7)-1)/10)+1))),""))),IF($N$139="","",IF(OR(ISTEXT($N$137),ISTEXT($N$138),ISTEXT($N$139)),"",IF(OR(7&gt;$N$137,7&gt;$N$138,((7-1)*$N$137+7)&gt;$N$139),"",IF(INDEX($P$139:$W$148,MOD(((7-1)*$N$137+7)-1,10)+1,INT((((7-1)*$N$137+7)-1)/10)+1)="","",INDEX($P$139:$W$148,MOD(((7-1)*$N$137+7)-1,10)+1,INT((((7-1)*$N$137+7)-1)/10)+1))))))</f>
        <v/>
      </c>
      <c r="K145" s="539">
        <f>IF($D$137="Flat Oval",IF(OR($N$139="",ISTEXT($N$137),ISTEXT($N$138)),"",IF(7&lt;=$N$138,IF(8&gt;$N$137,"",IF(((7-1)*$N$137+8)&gt;80,"",IF(INDEX($P$139:$W$148,MOD(((7-1)*$N$137+8)-1,10)+1,INT((((7-1)*$N$137+8)-1)/10)+1)="","",INDEX($P$139:$W$148,MOD(((7-1)*$N$137+8)-1,10)+1,INT((((7-1)*$N$137+8)-1)/10)+1)))),IF(AND(7=$N$138+1,8&lt;=$O$137),IF(($N$137*$N$138+8)&gt;80,"",IF(INDEX($P$139:$W$148,MOD(($N$137*$N$138+8)-1,10)+1,INT((($N$137*$N$138+8)-1)/10)+1)="","",INDEX($P$139:$W$148,MOD(($N$137*$N$138+8)-1,10)+1,INT((($N$137*$N$138+8)-1)/10)+1))),""))),IF($N$139="","",IF(OR(ISTEXT($N$137),ISTEXT($N$138),ISTEXT($N$139)),"",IF(OR(8&gt;$N$137,7&gt;$N$138,((7-1)*$N$137+8)&gt;$N$139),"",IF(INDEX($P$139:$W$148,MOD(((7-1)*$N$137+8)-1,10)+1,INT((((7-1)*$N$137+8)-1)/10)+1)="","",INDEX($P$139:$W$148,MOD(((7-1)*$N$137+8)-1,10)+1,INT((((7-1)*$N$137+8)-1)/10)+1))))))</f>
        <v/>
      </c>
      <c r="L145" s="539">
        <f>IF($D$137="Flat Oval",IF(OR($N$139="",ISTEXT($N$137),ISTEXT($N$138)),"",IF(7&lt;=$N$138,IF(9&gt;$N$137,"",IF(((7-1)*$N$137+9)&gt;80,"",IF(INDEX($P$139:$W$148,MOD(((7-1)*$N$137+9)-1,10)+1,INT((((7-1)*$N$137+9)-1)/10)+1)="","",INDEX($P$139:$W$148,MOD(((7-1)*$N$137+9)-1,10)+1,INT((((7-1)*$N$137+9)-1)/10)+1)))),IF(AND(7=$N$138+1,9&lt;=$O$137),IF(($N$137*$N$138+9)&gt;80,"",IF(INDEX($P$139:$W$148,MOD(($N$137*$N$138+9)-1,10)+1,INT((($N$137*$N$138+9)-1)/10)+1)="","",INDEX($P$139:$W$148,MOD(($N$137*$N$138+9)-1,10)+1,INT((($N$137*$N$138+9)-1)/10)+1))),""))),IF($N$139="","",IF(OR(ISTEXT($N$137),ISTEXT($N$138),ISTEXT($N$139)),"",IF(OR(9&gt;$N$137,7&gt;$N$138,((7-1)*$N$137+9)&gt;$N$139),"",IF(INDEX($P$139:$W$148,MOD(((7-1)*$N$137+9)-1,10)+1,INT((((7-1)*$N$137+9)-1)/10)+1)="","",INDEX($P$139:$W$148,MOD(((7-1)*$N$137+9)-1,10)+1,INT((((7-1)*$N$137+9)-1)/10)+1))))))</f>
        <v/>
      </c>
      <c r="M145" s="539">
        <f>IF($D$137="Flat Oval",IF(OR($N$139="",ISTEXT($N$137),ISTEXT($N$138)),"",IF(7&lt;=$N$138,IF(10&gt;$N$137,"",IF(((7-1)*$N$137+10)&gt;80,"",IF(INDEX($P$139:$W$148,MOD(((7-1)*$N$137+10)-1,10)+1,INT((((7-1)*$N$137+10)-1)/10)+1)="","",INDEX($P$139:$W$148,MOD(((7-1)*$N$137+10)-1,10)+1,INT((((7-1)*$N$137+10)-1)/10)+1)))),IF(AND(7=$N$138+1,10&lt;=$O$137),IF(($N$137*$N$138+10)&gt;80,"",IF(INDEX($P$139:$W$148,MOD(($N$137*$N$138+10)-1,10)+1,INT((($N$137*$N$138+10)-1)/10)+1)="","",INDEX($P$139:$W$148,MOD(($N$137*$N$138+10)-1,10)+1,INT((($N$137*$N$138+10)-1)/10)+1))),""))),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IF($D$137="Flat Oval",IF(OR($N$138="",ISTEXT($N$138)),"",IF(8&lt;=$N$138,ROUND((8-0.5)*$I$137/$N$138,1),IF(8=$N$138+1,"Ends",""))),IF(OR($D$137="",$G$137=""),"",IF($D$137="Round",IF(8=1,"Axis 1 (0°)",IF(8=2,"Axis 2 (90°)","")),IF(ISTEXT($N$138),"",IF(8&gt;$N$138,"",IF(ISTEXT($I$137),"",ROUND((8-0.5)*$I$137/$N$138,1)))))))</f>
        <v/>
      </c>
      <c r="C146" s="538" t="n"/>
      <c r="D146" s="539">
        <f>IF($D$137="Flat Oval",IF(OR($N$139="",ISTEXT($N$137),ISTEXT($N$138)),"",IF(8&lt;=$N$138,IF(1&gt;$N$137,"",IF(((8-1)*$N$137+1)&gt;80,"",IF(INDEX($P$139:$W$148,MOD(((8-1)*$N$137+1)-1,10)+1,INT((((8-1)*$N$137+1)-1)/10)+1)="","",INDEX($P$139:$W$148,MOD(((8-1)*$N$137+1)-1,10)+1,INT((((8-1)*$N$137+1)-1)/10)+1)))),IF(AND(8=$N$138+1,1&lt;=$O$137),IF(($N$137*$N$138+1)&gt;80,"",IF(INDEX($P$139:$W$148,MOD(($N$137*$N$138+1)-1,10)+1,INT((($N$137*$N$138+1)-1)/10)+1)="","",INDEX($P$139:$W$148,MOD(($N$137*$N$138+1)-1,10)+1,INT((($N$137*$N$138+1)-1)/10)+1))),""))),IF($N$139="","",IF(OR(ISTEXT($N$137),ISTEXT($N$138),ISTEXT($N$139)),"",IF(OR(1&gt;$N$137,8&gt;$N$138,((8-1)*$N$137+1)&gt;$N$139),"",IF(INDEX($P$139:$W$148,MOD(((8-1)*$N$137+1)-1,10)+1,INT((((8-1)*$N$137+1)-1)/10)+1)="","",INDEX($P$139:$W$148,MOD(((8-1)*$N$137+1)-1,10)+1,INT((((8-1)*$N$137+1)-1)/10)+1))))))</f>
        <v/>
      </c>
      <c r="E146" s="539">
        <f>IF($D$137="Flat Oval",IF(OR($N$139="",ISTEXT($N$137),ISTEXT($N$138)),"",IF(8&lt;=$N$138,IF(2&gt;$N$137,"",IF(((8-1)*$N$137+2)&gt;80,"",IF(INDEX($P$139:$W$148,MOD(((8-1)*$N$137+2)-1,10)+1,INT((((8-1)*$N$137+2)-1)/10)+1)="","",INDEX($P$139:$W$148,MOD(((8-1)*$N$137+2)-1,10)+1,INT((((8-1)*$N$137+2)-1)/10)+1)))),IF(AND(8=$N$138+1,2&lt;=$O$137),IF(($N$137*$N$138+2)&gt;80,"",IF(INDEX($P$139:$W$148,MOD(($N$137*$N$138+2)-1,10)+1,INT((($N$137*$N$138+2)-1)/10)+1)="","",INDEX($P$139:$W$148,MOD(($N$137*$N$138+2)-1,10)+1,INT((($N$137*$N$138+2)-1)/10)+1))),""))),IF($N$139="","",IF(OR(ISTEXT($N$137),ISTEXT($N$138),ISTEXT($N$139)),"",IF(OR(2&gt;$N$137,8&gt;$N$138,((8-1)*$N$137+2)&gt;$N$139),"",IF(INDEX($P$139:$W$148,MOD(((8-1)*$N$137+2)-1,10)+1,INT((((8-1)*$N$137+2)-1)/10)+1)="","",INDEX($P$139:$W$148,MOD(((8-1)*$N$137+2)-1,10)+1,INT((((8-1)*$N$137+2)-1)/10)+1))))))</f>
        <v/>
      </c>
      <c r="F146" s="539">
        <f>IF($D$137="Flat Oval",IF(OR($N$139="",ISTEXT($N$137),ISTEXT($N$138)),"",IF(8&lt;=$N$138,IF(3&gt;$N$137,"",IF(((8-1)*$N$137+3)&gt;80,"",IF(INDEX($P$139:$W$148,MOD(((8-1)*$N$137+3)-1,10)+1,INT((((8-1)*$N$137+3)-1)/10)+1)="","",INDEX($P$139:$W$148,MOD(((8-1)*$N$137+3)-1,10)+1,INT((((8-1)*$N$137+3)-1)/10)+1)))),IF(AND(8=$N$138+1,3&lt;=$O$137),IF(($N$137*$N$138+3)&gt;80,"",IF(INDEX($P$139:$W$148,MOD(($N$137*$N$138+3)-1,10)+1,INT((($N$137*$N$138+3)-1)/10)+1)="","",INDEX($P$139:$W$148,MOD(($N$137*$N$138+3)-1,10)+1,INT((($N$137*$N$138+3)-1)/10)+1))),""))),IF($N$139="","",IF(OR(ISTEXT($N$137),ISTEXT($N$138),ISTEXT($N$139)),"",IF(OR(3&gt;$N$137,8&gt;$N$138,((8-1)*$N$137+3)&gt;$N$139),"",IF(INDEX($P$139:$W$148,MOD(((8-1)*$N$137+3)-1,10)+1,INT((((8-1)*$N$137+3)-1)/10)+1)="","",INDEX($P$139:$W$148,MOD(((8-1)*$N$137+3)-1,10)+1,INT((((8-1)*$N$137+3)-1)/10)+1))))))</f>
        <v/>
      </c>
      <c r="G146" s="539">
        <f>IF($D$137="Flat Oval",IF(OR($N$139="",ISTEXT($N$137),ISTEXT($N$138)),"",IF(8&lt;=$N$138,IF(4&gt;$N$137,"",IF(((8-1)*$N$137+4)&gt;80,"",IF(INDEX($P$139:$W$148,MOD(((8-1)*$N$137+4)-1,10)+1,INT((((8-1)*$N$137+4)-1)/10)+1)="","",INDEX($P$139:$W$148,MOD(((8-1)*$N$137+4)-1,10)+1,INT((((8-1)*$N$137+4)-1)/10)+1)))),IF(AND(8=$N$138+1,4&lt;=$O$137),IF(($N$137*$N$138+4)&gt;80,"",IF(INDEX($P$139:$W$148,MOD(($N$137*$N$138+4)-1,10)+1,INT((($N$137*$N$138+4)-1)/10)+1)="","",INDEX($P$139:$W$148,MOD(($N$137*$N$138+4)-1,10)+1,INT((($N$137*$N$138+4)-1)/10)+1))),""))),IF($N$139="","",IF(OR(ISTEXT($N$137),ISTEXT($N$138),ISTEXT($N$139)),"",IF(OR(4&gt;$N$137,8&gt;$N$138,((8-1)*$N$137+4)&gt;$N$139),"",IF(INDEX($P$139:$W$148,MOD(((8-1)*$N$137+4)-1,10)+1,INT((((8-1)*$N$137+4)-1)/10)+1)="","",INDEX($P$139:$W$148,MOD(((8-1)*$N$137+4)-1,10)+1,INT((((8-1)*$N$137+4)-1)/10)+1))))))</f>
        <v/>
      </c>
      <c r="H146" s="539">
        <f>IF($D$137="Flat Oval",IF(OR($N$139="",ISTEXT($N$137),ISTEXT($N$138)),"",IF(8&lt;=$N$138,IF(5&gt;$N$137,"",IF(((8-1)*$N$137+5)&gt;80,"",IF(INDEX($P$139:$W$148,MOD(((8-1)*$N$137+5)-1,10)+1,INT((((8-1)*$N$137+5)-1)/10)+1)="","",INDEX($P$139:$W$148,MOD(((8-1)*$N$137+5)-1,10)+1,INT((((8-1)*$N$137+5)-1)/10)+1)))),IF(AND(8=$N$138+1,5&lt;=$O$137),IF(($N$137*$N$138+5)&gt;80,"",IF(INDEX($P$139:$W$148,MOD(($N$137*$N$138+5)-1,10)+1,INT((($N$137*$N$138+5)-1)/10)+1)="","",INDEX($P$139:$W$148,MOD(($N$137*$N$138+5)-1,10)+1,INT((($N$137*$N$138+5)-1)/10)+1))),""))),IF($N$139="","",IF(OR(ISTEXT($N$137),ISTEXT($N$138),ISTEXT($N$139)),"",IF(OR(5&gt;$N$137,8&gt;$N$138,((8-1)*$N$137+5)&gt;$N$139),"",IF(INDEX($P$139:$W$148,MOD(((8-1)*$N$137+5)-1,10)+1,INT((((8-1)*$N$137+5)-1)/10)+1)="","",INDEX($P$139:$W$148,MOD(((8-1)*$N$137+5)-1,10)+1,INT((((8-1)*$N$137+5)-1)/10)+1))))))</f>
        <v/>
      </c>
      <c r="I146" s="539">
        <f>IF($D$137="Flat Oval",IF(OR($N$139="",ISTEXT($N$137),ISTEXT($N$138)),"",IF(8&lt;=$N$138,IF(6&gt;$N$137,"",IF(((8-1)*$N$137+6)&gt;80,"",IF(INDEX($P$139:$W$148,MOD(((8-1)*$N$137+6)-1,10)+1,INT((((8-1)*$N$137+6)-1)/10)+1)="","",INDEX($P$139:$W$148,MOD(((8-1)*$N$137+6)-1,10)+1,INT((((8-1)*$N$137+6)-1)/10)+1)))),IF(AND(8=$N$138+1,6&lt;=$O$137),IF(($N$137*$N$138+6)&gt;80,"",IF(INDEX($P$139:$W$148,MOD(($N$137*$N$138+6)-1,10)+1,INT((($N$137*$N$138+6)-1)/10)+1)="","",INDEX($P$139:$W$148,MOD(($N$137*$N$138+6)-1,10)+1,INT((($N$137*$N$138+6)-1)/10)+1))),""))),IF($N$139="","",IF(OR(ISTEXT($N$137),ISTEXT($N$138),ISTEXT($N$139)),"",IF(OR(6&gt;$N$137,8&gt;$N$138,((8-1)*$N$137+6)&gt;$N$139),"",IF(INDEX($P$139:$W$148,MOD(((8-1)*$N$137+6)-1,10)+1,INT((((8-1)*$N$137+6)-1)/10)+1)="","",INDEX($P$139:$W$148,MOD(((8-1)*$N$137+6)-1,10)+1,INT((((8-1)*$N$137+6)-1)/10)+1))))))</f>
        <v/>
      </c>
      <c r="J146" s="539">
        <f>IF($D$137="Flat Oval",IF(OR($N$139="",ISTEXT($N$137),ISTEXT($N$138)),"",IF(8&lt;=$N$138,IF(7&gt;$N$137,"",IF(((8-1)*$N$137+7)&gt;80,"",IF(INDEX($P$139:$W$148,MOD(((8-1)*$N$137+7)-1,10)+1,INT((((8-1)*$N$137+7)-1)/10)+1)="","",INDEX($P$139:$W$148,MOD(((8-1)*$N$137+7)-1,10)+1,INT((((8-1)*$N$137+7)-1)/10)+1)))),IF(AND(8=$N$138+1,7&lt;=$O$137),IF(($N$137*$N$138+7)&gt;80,"",IF(INDEX($P$139:$W$148,MOD(($N$137*$N$138+7)-1,10)+1,INT((($N$137*$N$138+7)-1)/10)+1)="","",INDEX($P$139:$W$148,MOD(($N$137*$N$138+7)-1,10)+1,INT((($N$137*$N$138+7)-1)/10)+1))),""))),IF($N$139="","",IF(OR(ISTEXT($N$137),ISTEXT($N$138),ISTEXT($N$139)),"",IF(OR(7&gt;$N$137,8&gt;$N$138,((8-1)*$N$137+7)&gt;$N$139),"",IF(INDEX($P$139:$W$148,MOD(((8-1)*$N$137+7)-1,10)+1,INT((((8-1)*$N$137+7)-1)/10)+1)="","",INDEX($P$139:$W$148,MOD(((8-1)*$N$137+7)-1,10)+1,INT((((8-1)*$N$137+7)-1)/10)+1))))))</f>
        <v/>
      </c>
      <c r="K146" s="539">
        <f>IF($D$137="Flat Oval",IF(OR($N$139="",ISTEXT($N$137),ISTEXT($N$138)),"",IF(8&lt;=$N$138,IF(8&gt;$N$137,"",IF(((8-1)*$N$137+8)&gt;80,"",IF(INDEX($P$139:$W$148,MOD(((8-1)*$N$137+8)-1,10)+1,INT((((8-1)*$N$137+8)-1)/10)+1)="","",INDEX($P$139:$W$148,MOD(((8-1)*$N$137+8)-1,10)+1,INT((((8-1)*$N$137+8)-1)/10)+1)))),IF(AND(8=$N$138+1,8&lt;=$O$137),IF(($N$137*$N$138+8)&gt;80,"",IF(INDEX($P$139:$W$148,MOD(($N$137*$N$138+8)-1,10)+1,INT((($N$137*$N$138+8)-1)/10)+1)="","",INDEX($P$139:$W$148,MOD(($N$137*$N$138+8)-1,10)+1,INT((($N$137*$N$138+8)-1)/10)+1))),""))),IF($N$139="","",IF(OR(ISTEXT($N$137),ISTEXT($N$138),ISTEXT($N$139)),"",IF(OR(8&gt;$N$137,8&gt;$N$138,((8-1)*$N$137+8)&gt;$N$139),"",IF(INDEX($P$139:$W$148,MOD(((8-1)*$N$137+8)-1,10)+1,INT((((8-1)*$N$137+8)-1)/10)+1)="","",INDEX($P$139:$W$148,MOD(((8-1)*$N$137+8)-1,10)+1,INT((((8-1)*$N$137+8)-1)/10)+1))))))</f>
        <v/>
      </c>
      <c r="L146" s="539">
        <f>IF($D$137="Flat Oval",IF(OR($N$139="",ISTEXT($N$137),ISTEXT($N$138)),"",IF(8&lt;=$N$138,IF(9&gt;$N$137,"",IF(((8-1)*$N$137+9)&gt;80,"",IF(INDEX($P$139:$W$148,MOD(((8-1)*$N$137+9)-1,10)+1,INT((((8-1)*$N$137+9)-1)/10)+1)="","",INDEX($P$139:$W$148,MOD(((8-1)*$N$137+9)-1,10)+1,INT((((8-1)*$N$137+9)-1)/10)+1)))),IF(AND(8=$N$138+1,9&lt;=$O$137),IF(($N$137*$N$138+9)&gt;80,"",IF(INDEX($P$139:$W$148,MOD(($N$137*$N$138+9)-1,10)+1,INT((($N$137*$N$138+9)-1)/10)+1)="","",INDEX($P$139:$W$148,MOD(($N$137*$N$138+9)-1,10)+1,INT((($N$137*$N$138+9)-1)/10)+1))),""))),IF($N$139="","",IF(OR(ISTEXT($N$137),ISTEXT($N$138),ISTEXT($N$139)),"",IF(OR(9&gt;$N$137,8&gt;$N$138,((8-1)*$N$137+9)&gt;$N$139),"",IF(INDEX($P$139:$W$148,MOD(((8-1)*$N$137+9)-1,10)+1,INT((((8-1)*$N$137+9)-1)/10)+1)="","",INDEX($P$139:$W$148,MOD(((8-1)*$N$137+9)-1,10)+1,INT((((8-1)*$N$137+9)-1)/10)+1))))))</f>
        <v/>
      </c>
      <c r="M146" s="539">
        <f>IF($D$137="Flat Oval",IF(OR($N$139="",ISTEXT($N$137),ISTEXT($N$138)),"",IF(8&lt;=$N$138,IF(10&gt;$N$137,"",IF(((8-1)*$N$137+10)&gt;80,"",IF(INDEX($P$139:$W$148,MOD(((8-1)*$N$137+10)-1,10)+1,INT((((8-1)*$N$137+10)-1)/10)+1)="","",INDEX($P$139:$W$148,MOD(((8-1)*$N$137+10)-1,10)+1,INT((((8-1)*$N$137+10)-1)/10)+1)))),IF(AND(8=$N$138+1,10&lt;=$O$137),IF(($N$137*$N$138+10)&gt;80,"",IF(INDEX($P$139:$W$148,MOD(($N$137*$N$138+10)-1,10)+1,INT((($N$137*$N$138+10)-1)/10)+1)="","",INDEX($P$139:$W$148,MOD(($N$137*$N$138+10)-1,10)+1,INT((($N$137*$N$138+10)-1)/10)+1))),""))),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IF($D$156="Flat Oval",IF(OR($G$156="",$I$156=""),"",$G$156&amp;""" x "&amp;$I$156&amp;""" oval"),IF($G$156="","",IF($D$156="Round",$G$156&amp;""" dia",$G$156&amp;""" x "&amp;$I$156&amp;"""")))</f>
        <v/>
      </c>
      <c r="G154" s="173" t="n"/>
      <c r="H154" s="525">
        <f>IF($D$156="Flat Oval",IF(OR($G$156="",$I$156=""),"",IF(OR(ISTEXT($G$156),ISTEXT($I$156)),"",ROUND(((($G$156-2*N($K$156))-($I$156-2*N($K$156)))*($I$156-2*N($K$156))+PI()*(($I$156-2*N($K$156))/2)^2)/144,3))),IF(OR($D$156="",$G$156=""),"",IF($D$156="Round",IF(ISTEXT($G$156),"",ROUND(PI()*(($G$156-2*N($K$156))/2)^2/144,3)),IF($I$156="","",IF(OR(ISTEXT($G$156),ISTEXT($I$156)),"",ROUND(($G$156-2*N($K$156))*($I$156-2*N($K$156))/144,3))))))</f>
        <v/>
      </c>
      <c r="I154" s="189" t="n"/>
      <c r="J154" s="189" t="n"/>
      <c r="K154" s="189">
        <f>IF(N(J154)*N(H154)=0,"",ROUND(N(J154)*N(H154),0))</f>
        <v/>
      </c>
      <c r="L154" s="189">
        <f>IF($D$156="Flat Oval",IF(OR($O$157="",$O$158="",N($O$159)+N($O$160)=0),"",ROUND(($O$157*$O$159+$O$158*$O$160)/($O$159+$O$160),0)),IF(COUNT(D158:M165)=0,"",ROUND(AVERAGE(D158:M165),0)))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IF($D$156="Flat Oval",IF($N$158="","",$N$156&amp;"x"&amp;$N$157&amp;"+"&amp;$O$156&amp;" ends"),IF($N$156="","",IF($D$156="Round",$N$156&amp;" x 2 axes",IF($N$157="","",$N$156&amp;" x "&amp;$N$157))))</f>
        <v/>
      </c>
      <c r="N156" s="534">
        <f>IF($D$156="Flat Oval",IF(OR($G$156="",$I$156=""),"",IF(OR(ISTEXT($G$156),ISTEXT($I$156)),"",IF($G$156-$I$156&lt;12,2,MIN(10,MAX(3,ROUNDUP(($G$156-$I$156)/6,0)))))),IF(OR($D$156="",$G$156=""),"",IF($D$156="Round",IF(ISTEXT($G$156),"",IF($G$156&lt;=9,6,IF($G$156&lt;=12,8,10))),IF(ISTEXT($G$156),"",IF($G$156&lt;12,2,MIN(10,MAX(3,ROUNDUP($G$156/6,0))))))))</f>
        <v/>
      </c>
      <c r="O156">
        <f>IF(AND($D$156="Flat Oval",NOT(OR($G$156="",$I$156="")),NOT(OR(ISTEXT($G$156),ISTEXT($I$156)))),IF($I$156&lt;=9,6,IF($I$156&lt;=12,8,10)),"")</f>
        <v/>
      </c>
      <c r="P156" s="473" t="inlineStr">
        <is>
          <t>Quick entry – type readings in order (row by row of the grid), down this column then the next:</t>
        </is>
      </c>
    </row>
    <row r="157" ht="13.35" customHeight="1" s="162">
      <c r="B157" s="535" t="inlineStr">
        <is>
          <t>Depth↓ Pos→ (in)</t>
        </is>
      </c>
      <c r="C157" s="414" t="n"/>
      <c r="D157" s="535">
        <f>IF($D$156="Flat Oval",IF(OR($N$156="",ISTEXT($N$156),1&gt;$N$156),"",ROUND((1-0.5)*($G$156-$I$156)/$N$156,1)),IF(ISTEXT($N$156),"",IF(OR($D$156="",$G$156="",1&gt;$N$156),"",IF($D$156="Round",IF(ISTEXT($G$156),"",ROUND(IF(1&lt;=$N$156/2,$G$156/2*(1-SQRT(($N$156-2*1+1)/$N$156)),$G$156-$G$156/2*(1-SQRT(($N$156-2*($N$156-1+1)+1)/$N$156))),1)),IF(ISTEXT($G$156),"",ROUND((1-0.5)*$G$156/$N$156,1))))))</f>
        <v/>
      </c>
      <c r="E157" s="535">
        <f>IF($D$156="Flat Oval",IF(OR($N$156="",ISTEXT($N$156),2&gt;$N$156),"",ROUND((2-0.5)*($G$156-$I$156)/$N$156,1)),IF(ISTEXT($N$156),"",IF(OR($D$156="",$G$156="",2&gt;$N$156),"",IF($D$156="Round",IF(ISTEXT($G$156),"",ROUND(IF(2&lt;=$N$156/2,$G$156/2*(1-SQRT(($N$156-2*2+1)/$N$156)),$G$156-$G$156/2*(1-SQRT(($N$156-2*($N$156-2+1)+1)/$N$156))),1)),IF(ISTEXT($G$156),"",ROUND((2-0.5)*$G$156/$N$156,1))))))</f>
        <v/>
      </c>
      <c r="F157" s="535">
        <f>IF($D$156="Flat Oval",IF(OR($N$156="",ISTEXT($N$156),3&gt;$N$156),"",ROUND((3-0.5)*($G$156-$I$156)/$N$156,1)),IF(ISTEXT($N$156),"",IF(OR($D$156="",$G$156="",3&gt;$N$156),"",IF($D$156="Round",IF(ISTEXT($G$156),"",ROUND(IF(3&lt;=$N$156/2,$G$156/2*(1-SQRT(($N$156-2*3+1)/$N$156)),$G$156-$G$156/2*(1-SQRT(($N$156-2*($N$156-3+1)+1)/$N$156))),1)),IF(ISTEXT($G$156),"",ROUND((3-0.5)*$G$156/$N$156,1))))))</f>
        <v/>
      </c>
      <c r="G157" s="535">
        <f>IF($D$156="Flat Oval",IF(OR($N$156="",ISTEXT($N$156),4&gt;$N$156),"",ROUND((4-0.5)*($G$156-$I$156)/$N$156,1)),IF(ISTEXT($N$156),"",IF(OR($D$156="",$G$156="",4&gt;$N$156),"",IF($D$156="Round",IF(ISTEXT($G$156),"",ROUND(IF(4&lt;=$N$156/2,$G$156/2*(1-SQRT(($N$156-2*4+1)/$N$156)),$G$156-$G$156/2*(1-SQRT(($N$156-2*($N$156-4+1)+1)/$N$156))),1)),IF(ISTEXT($G$156),"",ROUND((4-0.5)*$G$156/$N$156,1))))))</f>
        <v/>
      </c>
      <c r="H157" s="535">
        <f>IF($D$156="Flat Oval",IF(OR($N$156="",ISTEXT($N$156),5&gt;$N$156),"",ROUND((5-0.5)*($G$156-$I$156)/$N$156,1)),IF(ISTEXT($N$156),"",IF(OR($D$156="",$G$156="",5&gt;$N$156),"",IF($D$156="Round",IF(ISTEXT($G$156),"",ROUND(IF(5&lt;=$N$156/2,$G$156/2*(1-SQRT(($N$156-2*5+1)/$N$156)),$G$156-$G$156/2*(1-SQRT(($N$156-2*($N$156-5+1)+1)/$N$156))),1)),IF(ISTEXT($G$156),"",ROUND((5-0.5)*$G$156/$N$156,1))))))</f>
        <v/>
      </c>
      <c r="I157" s="535">
        <f>IF($D$156="Flat Oval",IF(OR($N$156="",ISTEXT($N$156),6&gt;$N$156),"",ROUND((6-0.5)*($G$156-$I$156)/$N$156,1)),IF(ISTEXT($N$156),"",IF(OR($D$156="",$G$156="",6&gt;$N$156),"",IF($D$156="Round",IF(ISTEXT($G$156),"",ROUND(IF(6&lt;=$N$156/2,$G$156/2*(1-SQRT(($N$156-2*6+1)/$N$156)),$G$156-$G$156/2*(1-SQRT(($N$156-2*($N$156-6+1)+1)/$N$156))),1)),IF(ISTEXT($G$156),"",ROUND((6-0.5)*$G$156/$N$156,1))))))</f>
        <v/>
      </c>
      <c r="J157" s="535">
        <f>IF($D$156="Flat Oval",IF(OR($N$156="",ISTEXT($N$156),7&gt;$N$156),"",ROUND((7-0.5)*($G$156-$I$156)/$N$156,1)),IF(ISTEXT($N$156),"",IF(OR($D$156="",$G$156="",7&gt;$N$156),"",IF($D$156="Round",IF(ISTEXT($G$156),"",ROUND(IF(7&lt;=$N$156/2,$G$156/2*(1-SQRT(($N$156-2*7+1)/$N$156)),$G$156-$G$156/2*(1-SQRT(($N$156-2*($N$156-7+1)+1)/$N$156))),1)),IF(ISTEXT($G$156),"",ROUND((7-0.5)*$G$156/$N$156,1))))))</f>
        <v/>
      </c>
      <c r="K157" s="535">
        <f>IF($D$156="Flat Oval",IF(OR($N$156="",ISTEXT($N$156),8&gt;$N$156),"",ROUND((8-0.5)*($G$156-$I$156)/$N$156,1)),IF(ISTEXT($N$156),"",IF(OR($D$156="",$G$156="",8&gt;$N$156),"",IF($D$156="Round",IF(ISTEXT($G$156),"",ROUND(IF(8&lt;=$N$156/2,$G$156/2*(1-SQRT(($N$156-2*8+1)/$N$156)),$G$156-$G$156/2*(1-SQRT(($N$156-2*($N$156-8+1)+1)/$N$156))),1)),IF(ISTEXT($G$156),"",ROUND((8-0.5)*$G$156/$N$156,1))))))</f>
        <v/>
      </c>
      <c r="L157" s="535">
        <f>IF($D$156="Flat Oval",IF(OR($N$156="",ISTEXT($N$156),9&gt;$N$156),"",ROUND((9-0.5)*($G$156-$I$156)/$N$156,1)),IF(ISTEXT($N$156),"",IF(OR($D$156="",$G$156="",9&gt;$N$156),"",IF($D$156="Round",IF(ISTEXT($G$156),"",ROUND(IF(9&lt;=$N$156/2,$G$156/2*(1-SQRT(($N$156-2*9+1)/$N$156)),$G$156-$G$156/2*(1-SQRT(($N$156-2*($N$156-9+1)+1)/$N$156))),1)),IF(ISTEXT($G$156),"",ROUND((9-0.5)*$G$156/$N$156,1))))))</f>
        <v/>
      </c>
      <c r="M157" s="535">
        <f>IF($D$156="Flat Oval",IF(OR($N$156="",ISTEXT($N$156),10&gt;$N$156),"",ROUND((10-0.5)*($G$156-$I$156)/$N$156,1)),IF(ISTEXT($N$156),"",IF(OR($D$156="",$G$156="",10&gt;$N$156),"",IF($D$156="Round",IF(ISTEXT($G$156),"",ROUND(IF(10&lt;=$N$156/2,$G$156/2*(1-SQRT(($N$156-2*10+1)/$N$156)),$G$156-$G$156/2*(1-SQRT(($N$156-2*($N$156-10+1)+1)/$N$156))),1)),IF(ISTEXT($G$156),"",ROUND((10-0.5)*$G$156/$N$156,1))))))</f>
        <v/>
      </c>
      <c r="N157" s="534">
        <f>IF($D$156="Flat Oval",IF(OR($G$156="",$I$156=""),"",IF(OR(ISTEXT($G$156),ISTEXT($I$156)),"",IF($I$156&lt;12,2,MIN(7,MAX(3,ROUNDUP($I$156/6,0)))))),IF(OR($D$156="",$G$156=""),"",IF($D$156="Round",2,IF($I$156="","",IF(ISTEXT($I$156),"",IF($I$156&lt;12,2,MIN(8,MAX(3,ROUNDUP($I$156/6,0)))))))))</f>
        <v/>
      </c>
      <c r="O157">
        <f>IF(OR(NOT($D$156="Flat Oval"),N($N$158)=0),"",IF(COUNT(D158:INDEX(M158:M165,$N$157))=0,"",AVERAGE(D158:INDEX(M158:M165,$N$157))))</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IF($D$156="Flat Oval",IF(OR($N$157="",ISTEXT($N$157)),"",IF(1&lt;=$N$157,ROUND((1-0.5)*$I$156/$N$157,1),IF(1=$N$157+1,"Ends",""))),IF(OR($D$156="",$G$156=""),"",IF($D$156="Round",IF(1=1,"Axis 1 (0°)",IF(1=2,"Axis 2 (90°)","")),IF(ISTEXT($N$157),"",IF(1&gt;$N$157,"",IF(ISTEXT($I$156),"",ROUND((1-0.5)*$I$156/$N$157,1)))))))</f>
        <v/>
      </c>
      <c r="C158" s="538" t="n"/>
      <c r="D158" s="539">
        <f>IF($D$156="Flat Oval",IF(OR($N$158="",ISTEXT($N$156),ISTEXT($N$157)),"",IF(1&lt;=$N$157,IF(1&gt;$N$156,"",IF(((1-1)*$N$156+1)&gt;80,"",IF(INDEX($P$158:$W$167,MOD(((1-1)*$N$156+1)-1,10)+1,INT((((1-1)*$N$156+1)-1)/10)+1)="","",INDEX($P$158:$W$167,MOD(((1-1)*$N$156+1)-1,10)+1,INT((((1-1)*$N$156+1)-1)/10)+1)))),IF(AND(1=$N$157+1,1&lt;=$O$156),IF(($N$156*$N$157+1)&gt;80,"",IF(INDEX($P$158:$W$167,MOD(($N$156*$N$157+1)-1,10)+1,INT((($N$156*$N$157+1)-1)/10)+1)="","",INDEX($P$158:$W$167,MOD(($N$156*$N$157+1)-1,10)+1,INT((($N$156*$N$157+1)-1)/10)+1))),""))),IF($N$158="","",IF(OR(ISTEXT($N$156),ISTEXT($N$157),ISTEXT($N$158)),"",IF(OR(1&gt;$N$156,1&gt;$N$157,((1-1)*$N$156+1)&gt;$N$158),"",IF(INDEX($P$158:$W$167,MOD(((1-1)*$N$156+1)-1,10)+1,INT((((1-1)*$N$156+1)-1)/10)+1)="","",INDEX($P$158:$W$167,MOD(((1-1)*$N$156+1)-1,10)+1,INT((((1-1)*$N$156+1)-1)/10)+1))))))</f>
        <v/>
      </c>
      <c r="E158" s="539">
        <f>IF($D$156="Flat Oval",IF(OR($N$158="",ISTEXT($N$156),ISTEXT($N$157)),"",IF(1&lt;=$N$157,IF(2&gt;$N$156,"",IF(((1-1)*$N$156+2)&gt;80,"",IF(INDEX($P$158:$W$167,MOD(((1-1)*$N$156+2)-1,10)+1,INT((((1-1)*$N$156+2)-1)/10)+1)="","",INDEX($P$158:$W$167,MOD(((1-1)*$N$156+2)-1,10)+1,INT((((1-1)*$N$156+2)-1)/10)+1)))),IF(AND(1=$N$157+1,2&lt;=$O$156),IF(($N$156*$N$157+2)&gt;80,"",IF(INDEX($P$158:$W$167,MOD(($N$156*$N$157+2)-1,10)+1,INT((($N$156*$N$157+2)-1)/10)+1)="","",INDEX($P$158:$W$167,MOD(($N$156*$N$157+2)-1,10)+1,INT((($N$156*$N$157+2)-1)/10)+1))),""))),IF($N$158="","",IF(OR(ISTEXT($N$156),ISTEXT($N$157),ISTEXT($N$158)),"",IF(OR(2&gt;$N$156,1&gt;$N$157,((1-1)*$N$156+2)&gt;$N$158),"",IF(INDEX($P$158:$W$167,MOD(((1-1)*$N$156+2)-1,10)+1,INT((((1-1)*$N$156+2)-1)/10)+1)="","",INDEX($P$158:$W$167,MOD(((1-1)*$N$156+2)-1,10)+1,INT((((1-1)*$N$156+2)-1)/10)+1))))))</f>
        <v/>
      </c>
      <c r="F158" s="539">
        <f>IF($D$156="Flat Oval",IF(OR($N$158="",ISTEXT($N$156),ISTEXT($N$157)),"",IF(1&lt;=$N$157,IF(3&gt;$N$156,"",IF(((1-1)*$N$156+3)&gt;80,"",IF(INDEX($P$158:$W$167,MOD(((1-1)*$N$156+3)-1,10)+1,INT((((1-1)*$N$156+3)-1)/10)+1)="","",INDEX($P$158:$W$167,MOD(((1-1)*$N$156+3)-1,10)+1,INT((((1-1)*$N$156+3)-1)/10)+1)))),IF(AND(1=$N$157+1,3&lt;=$O$156),IF(($N$156*$N$157+3)&gt;80,"",IF(INDEX($P$158:$W$167,MOD(($N$156*$N$157+3)-1,10)+1,INT((($N$156*$N$157+3)-1)/10)+1)="","",INDEX($P$158:$W$167,MOD(($N$156*$N$157+3)-1,10)+1,INT((($N$156*$N$157+3)-1)/10)+1))),""))),IF($N$158="","",IF(OR(ISTEXT($N$156),ISTEXT($N$157),ISTEXT($N$158)),"",IF(OR(3&gt;$N$156,1&gt;$N$157,((1-1)*$N$156+3)&gt;$N$158),"",IF(INDEX($P$158:$W$167,MOD(((1-1)*$N$156+3)-1,10)+1,INT((((1-1)*$N$156+3)-1)/10)+1)="","",INDEX($P$158:$W$167,MOD(((1-1)*$N$156+3)-1,10)+1,INT((((1-1)*$N$156+3)-1)/10)+1))))))</f>
        <v/>
      </c>
      <c r="G158" s="539">
        <f>IF($D$156="Flat Oval",IF(OR($N$158="",ISTEXT($N$156),ISTEXT($N$157)),"",IF(1&lt;=$N$157,IF(4&gt;$N$156,"",IF(((1-1)*$N$156+4)&gt;80,"",IF(INDEX($P$158:$W$167,MOD(((1-1)*$N$156+4)-1,10)+1,INT((((1-1)*$N$156+4)-1)/10)+1)="","",INDEX($P$158:$W$167,MOD(((1-1)*$N$156+4)-1,10)+1,INT((((1-1)*$N$156+4)-1)/10)+1)))),IF(AND(1=$N$157+1,4&lt;=$O$156),IF(($N$156*$N$157+4)&gt;80,"",IF(INDEX($P$158:$W$167,MOD(($N$156*$N$157+4)-1,10)+1,INT((($N$156*$N$157+4)-1)/10)+1)="","",INDEX($P$158:$W$167,MOD(($N$156*$N$157+4)-1,10)+1,INT((($N$156*$N$157+4)-1)/10)+1))),""))),IF($N$158="","",IF(OR(ISTEXT($N$156),ISTEXT($N$157),ISTEXT($N$158)),"",IF(OR(4&gt;$N$156,1&gt;$N$157,((1-1)*$N$156+4)&gt;$N$158),"",IF(INDEX($P$158:$W$167,MOD(((1-1)*$N$156+4)-1,10)+1,INT((((1-1)*$N$156+4)-1)/10)+1)="","",INDEX($P$158:$W$167,MOD(((1-1)*$N$156+4)-1,10)+1,INT((((1-1)*$N$156+4)-1)/10)+1))))))</f>
        <v/>
      </c>
      <c r="H158" s="539">
        <f>IF($D$156="Flat Oval",IF(OR($N$158="",ISTEXT($N$156),ISTEXT($N$157)),"",IF(1&lt;=$N$157,IF(5&gt;$N$156,"",IF(((1-1)*$N$156+5)&gt;80,"",IF(INDEX($P$158:$W$167,MOD(((1-1)*$N$156+5)-1,10)+1,INT((((1-1)*$N$156+5)-1)/10)+1)="","",INDEX($P$158:$W$167,MOD(((1-1)*$N$156+5)-1,10)+1,INT((((1-1)*$N$156+5)-1)/10)+1)))),IF(AND(1=$N$157+1,5&lt;=$O$156),IF(($N$156*$N$157+5)&gt;80,"",IF(INDEX($P$158:$W$167,MOD(($N$156*$N$157+5)-1,10)+1,INT((($N$156*$N$157+5)-1)/10)+1)="","",INDEX($P$158:$W$167,MOD(($N$156*$N$157+5)-1,10)+1,INT((($N$156*$N$157+5)-1)/10)+1))),""))),IF($N$158="","",IF(OR(ISTEXT($N$156),ISTEXT($N$157),ISTEXT($N$158)),"",IF(OR(5&gt;$N$156,1&gt;$N$157,((1-1)*$N$156+5)&gt;$N$158),"",IF(INDEX($P$158:$W$167,MOD(((1-1)*$N$156+5)-1,10)+1,INT((((1-1)*$N$156+5)-1)/10)+1)="","",INDEX($P$158:$W$167,MOD(((1-1)*$N$156+5)-1,10)+1,INT((((1-1)*$N$156+5)-1)/10)+1))))))</f>
        <v/>
      </c>
      <c r="I158" s="539">
        <f>IF($D$156="Flat Oval",IF(OR($N$158="",ISTEXT($N$156),ISTEXT($N$157)),"",IF(1&lt;=$N$157,IF(6&gt;$N$156,"",IF(((1-1)*$N$156+6)&gt;80,"",IF(INDEX($P$158:$W$167,MOD(((1-1)*$N$156+6)-1,10)+1,INT((((1-1)*$N$156+6)-1)/10)+1)="","",INDEX($P$158:$W$167,MOD(((1-1)*$N$156+6)-1,10)+1,INT((((1-1)*$N$156+6)-1)/10)+1)))),IF(AND(1=$N$157+1,6&lt;=$O$156),IF(($N$156*$N$157+6)&gt;80,"",IF(INDEX($P$158:$W$167,MOD(($N$156*$N$157+6)-1,10)+1,INT((($N$156*$N$157+6)-1)/10)+1)="","",INDEX($P$158:$W$167,MOD(($N$156*$N$157+6)-1,10)+1,INT((($N$156*$N$157+6)-1)/10)+1))),""))),IF($N$158="","",IF(OR(ISTEXT($N$156),ISTEXT($N$157),ISTEXT($N$158)),"",IF(OR(6&gt;$N$156,1&gt;$N$157,((1-1)*$N$156+6)&gt;$N$158),"",IF(INDEX($P$158:$W$167,MOD(((1-1)*$N$156+6)-1,10)+1,INT((((1-1)*$N$156+6)-1)/10)+1)="","",INDEX($P$158:$W$167,MOD(((1-1)*$N$156+6)-1,10)+1,INT((((1-1)*$N$156+6)-1)/10)+1))))))</f>
        <v/>
      </c>
      <c r="J158" s="539">
        <f>IF($D$156="Flat Oval",IF(OR($N$158="",ISTEXT($N$156),ISTEXT($N$157)),"",IF(1&lt;=$N$157,IF(7&gt;$N$156,"",IF(((1-1)*$N$156+7)&gt;80,"",IF(INDEX($P$158:$W$167,MOD(((1-1)*$N$156+7)-1,10)+1,INT((((1-1)*$N$156+7)-1)/10)+1)="","",INDEX($P$158:$W$167,MOD(((1-1)*$N$156+7)-1,10)+1,INT((((1-1)*$N$156+7)-1)/10)+1)))),IF(AND(1=$N$157+1,7&lt;=$O$156),IF(($N$156*$N$157+7)&gt;80,"",IF(INDEX($P$158:$W$167,MOD(($N$156*$N$157+7)-1,10)+1,INT((($N$156*$N$157+7)-1)/10)+1)="","",INDEX($P$158:$W$167,MOD(($N$156*$N$157+7)-1,10)+1,INT((($N$156*$N$157+7)-1)/10)+1))),""))),IF($N$158="","",IF(OR(ISTEXT($N$156),ISTEXT($N$157),ISTEXT($N$158)),"",IF(OR(7&gt;$N$156,1&gt;$N$157,((1-1)*$N$156+7)&gt;$N$158),"",IF(INDEX($P$158:$W$167,MOD(((1-1)*$N$156+7)-1,10)+1,INT((((1-1)*$N$156+7)-1)/10)+1)="","",INDEX($P$158:$W$167,MOD(((1-1)*$N$156+7)-1,10)+1,INT((((1-1)*$N$156+7)-1)/10)+1))))))</f>
        <v/>
      </c>
      <c r="K158" s="539">
        <f>IF($D$156="Flat Oval",IF(OR($N$158="",ISTEXT($N$156),ISTEXT($N$157)),"",IF(1&lt;=$N$157,IF(8&gt;$N$156,"",IF(((1-1)*$N$156+8)&gt;80,"",IF(INDEX($P$158:$W$167,MOD(((1-1)*$N$156+8)-1,10)+1,INT((((1-1)*$N$156+8)-1)/10)+1)="","",INDEX($P$158:$W$167,MOD(((1-1)*$N$156+8)-1,10)+1,INT((((1-1)*$N$156+8)-1)/10)+1)))),IF(AND(1=$N$157+1,8&lt;=$O$156),IF(($N$156*$N$157+8)&gt;80,"",IF(INDEX($P$158:$W$167,MOD(($N$156*$N$157+8)-1,10)+1,INT((($N$156*$N$157+8)-1)/10)+1)="","",INDEX($P$158:$W$167,MOD(($N$156*$N$157+8)-1,10)+1,INT((($N$156*$N$157+8)-1)/10)+1))),""))),IF($N$158="","",IF(OR(ISTEXT($N$156),ISTEXT($N$157),ISTEXT($N$158)),"",IF(OR(8&gt;$N$156,1&gt;$N$157,((1-1)*$N$156+8)&gt;$N$158),"",IF(INDEX($P$158:$W$167,MOD(((1-1)*$N$156+8)-1,10)+1,INT((((1-1)*$N$156+8)-1)/10)+1)="","",INDEX($P$158:$W$167,MOD(((1-1)*$N$156+8)-1,10)+1,INT((((1-1)*$N$156+8)-1)/10)+1))))))</f>
        <v/>
      </c>
      <c r="L158" s="539">
        <f>IF($D$156="Flat Oval",IF(OR($N$158="",ISTEXT($N$156),ISTEXT($N$157)),"",IF(1&lt;=$N$157,IF(9&gt;$N$156,"",IF(((1-1)*$N$156+9)&gt;80,"",IF(INDEX($P$158:$W$167,MOD(((1-1)*$N$156+9)-1,10)+1,INT((((1-1)*$N$156+9)-1)/10)+1)="","",INDEX($P$158:$W$167,MOD(((1-1)*$N$156+9)-1,10)+1,INT((((1-1)*$N$156+9)-1)/10)+1)))),IF(AND(1=$N$157+1,9&lt;=$O$156),IF(($N$156*$N$157+9)&gt;80,"",IF(INDEX($P$158:$W$167,MOD(($N$156*$N$157+9)-1,10)+1,INT((($N$156*$N$157+9)-1)/10)+1)="","",INDEX($P$158:$W$167,MOD(($N$156*$N$157+9)-1,10)+1,INT((($N$156*$N$157+9)-1)/10)+1))),""))),IF($N$158="","",IF(OR(ISTEXT($N$156),ISTEXT($N$157),ISTEXT($N$158)),"",IF(OR(9&gt;$N$156,1&gt;$N$157,((1-1)*$N$156+9)&gt;$N$158),"",IF(INDEX($P$158:$W$167,MOD(((1-1)*$N$156+9)-1,10)+1,INT((((1-1)*$N$156+9)-1)/10)+1)="","",INDEX($P$158:$W$167,MOD(((1-1)*$N$156+9)-1,10)+1,INT((((1-1)*$N$156+9)-1)/10)+1))))))</f>
        <v/>
      </c>
      <c r="M158" s="539">
        <f>IF($D$156="Flat Oval",IF(OR($N$158="",ISTEXT($N$156),ISTEXT($N$157)),"",IF(1&lt;=$N$157,IF(10&gt;$N$156,"",IF(((1-1)*$N$156+10)&gt;80,"",IF(INDEX($P$158:$W$167,MOD(((1-1)*$N$156+10)-1,10)+1,INT((((1-1)*$N$156+10)-1)/10)+1)="","",INDEX($P$158:$W$167,MOD(((1-1)*$N$156+10)-1,10)+1,INT((((1-1)*$N$156+10)-1)/10)+1)))),IF(AND(1=$N$157+1,10&lt;=$O$156),IF(($N$156*$N$157+10)&gt;80,"",IF(INDEX($P$158:$W$167,MOD(($N$156*$N$157+10)-1,10)+1,INT((($N$156*$N$157+10)-1)/10)+1)="","",INDEX($P$158:$W$167,MOD(($N$156*$N$157+10)-1,10)+1,INT((($N$156*$N$157+10)-1)/10)+1))),""))),IF($N$158="","",IF(OR(ISTEXT($N$156),ISTEXT($N$157),ISTEXT($N$158)),"",IF(OR(10&gt;$N$156,1&gt;$N$157,((1-1)*$N$156+10)&gt;$N$158),"",IF(INDEX($P$158:$W$167,MOD(((1-1)*$N$156+10)-1,10)+1,INT((((1-1)*$N$156+10)-1)/10)+1)="","",INDEX($P$158:$W$167,MOD(((1-1)*$N$156+10)-1,10)+1,INT((((1-1)*$N$156+10)-1)/10)+1))))))</f>
        <v/>
      </c>
      <c r="N158" s="534">
        <f>IF($D$156="Flat Oval",IF(OR($N$156="",$N$157="",$O$156=""),"",$N$156*$N$157+$O$156),IF(OR(N156="",N157=""),"",IF(OR(ISTEXT(N156),ISTEXT(N157)),"",N156*N157)))</f>
        <v/>
      </c>
      <c r="O158">
        <f>IF(OR(NOT($D$156="Flat Oval"),N($N$158)=0),"",IF(COUNT(INDEX(D158:D165,$N$157+1):INDEX(M158:M165,$N$157+1))=0,"",AVERAGE(INDEX(D158:D165,$N$157+1):INDEX(M158:M165,$N$157+1))))</f>
        <v/>
      </c>
      <c r="P158" s="540" t="n"/>
      <c r="Q158" s="540" t="n"/>
      <c r="R158" s="540" t="n"/>
      <c r="S158" s="540" t="n"/>
      <c r="T158" s="540" t="n"/>
      <c r="U158" s="540" t="n"/>
      <c r="V158" s="540" t="n"/>
      <c r="W158" s="540" t="n"/>
    </row>
    <row r="159" ht="13.35" customHeight="1" s="162">
      <c r="B159" s="537">
        <f>IF($D$156="Flat Oval",IF(OR($N$157="",ISTEXT($N$157)),"",IF(2&lt;=$N$157,ROUND((2-0.5)*$I$156/$N$157,1),IF(2=$N$157+1,"Ends",""))),IF(OR($D$156="",$G$156=""),"",IF($D$156="Round",IF(2=1,"Axis 1 (0°)",IF(2=2,"Axis 2 (90°)","")),IF(ISTEXT($N$157),"",IF(2&gt;$N$157,"",IF(ISTEXT($I$156),"",ROUND((2-0.5)*$I$156/$N$157,1)))))))</f>
        <v/>
      </c>
      <c r="C159" s="538" t="n"/>
      <c r="D159" s="539">
        <f>IF($D$156="Flat Oval",IF(OR($N$158="",ISTEXT($N$156),ISTEXT($N$157)),"",IF(2&lt;=$N$157,IF(1&gt;$N$156,"",IF(((2-1)*$N$156+1)&gt;80,"",IF(INDEX($P$158:$W$167,MOD(((2-1)*$N$156+1)-1,10)+1,INT((((2-1)*$N$156+1)-1)/10)+1)="","",INDEX($P$158:$W$167,MOD(((2-1)*$N$156+1)-1,10)+1,INT((((2-1)*$N$156+1)-1)/10)+1)))),IF(AND(2=$N$157+1,1&lt;=$O$156),IF(($N$156*$N$157+1)&gt;80,"",IF(INDEX($P$158:$W$167,MOD(($N$156*$N$157+1)-1,10)+1,INT((($N$156*$N$157+1)-1)/10)+1)="","",INDEX($P$158:$W$167,MOD(($N$156*$N$157+1)-1,10)+1,INT((($N$156*$N$157+1)-1)/10)+1))),""))),IF($N$158="","",IF(OR(ISTEXT($N$156),ISTEXT($N$157),ISTEXT($N$158)),"",IF(OR(1&gt;$N$156,2&gt;$N$157,((2-1)*$N$156+1)&gt;$N$158),"",IF(INDEX($P$158:$W$167,MOD(((2-1)*$N$156+1)-1,10)+1,INT((((2-1)*$N$156+1)-1)/10)+1)="","",INDEX($P$158:$W$167,MOD(((2-1)*$N$156+1)-1,10)+1,INT((((2-1)*$N$156+1)-1)/10)+1))))))</f>
        <v/>
      </c>
      <c r="E159" s="539">
        <f>IF($D$156="Flat Oval",IF(OR($N$158="",ISTEXT($N$156),ISTEXT($N$157)),"",IF(2&lt;=$N$157,IF(2&gt;$N$156,"",IF(((2-1)*$N$156+2)&gt;80,"",IF(INDEX($P$158:$W$167,MOD(((2-1)*$N$156+2)-1,10)+1,INT((((2-1)*$N$156+2)-1)/10)+1)="","",INDEX($P$158:$W$167,MOD(((2-1)*$N$156+2)-1,10)+1,INT((((2-1)*$N$156+2)-1)/10)+1)))),IF(AND(2=$N$157+1,2&lt;=$O$156),IF(($N$156*$N$157+2)&gt;80,"",IF(INDEX($P$158:$W$167,MOD(($N$156*$N$157+2)-1,10)+1,INT((($N$156*$N$157+2)-1)/10)+1)="","",INDEX($P$158:$W$167,MOD(($N$156*$N$157+2)-1,10)+1,INT((($N$156*$N$157+2)-1)/10)+1))),""))),IF($N$158="","",IF(OR(ISTEXT($N$156),ISTEXT($N$157),ISTEXT($N$158)),"",IF(OR(2&gt;$N$156,2&gt;$N$157,((2-1)*$N$156+2)&gt;$N$158),"",IF(INDEX($P$158:$W$167,MOD(((2-1)*$N$156+2)-1,10)+1,INT((((2-1)*$N$156+2)-1)/10)+1)="","",INDEX($P$158:$W$167,MOD(((2-1)*$N$156+2)-1,10)+1,INT((((2-1)*$N$156+2)-1)/10)+1))))))</f>
        <v/>
      </c>
      <c r="F159" s="539">
        <f>IF($D$156="Flat Oval",IF(OR($N$158="",ISTEXT($N$156),ISTEXT($N$157)),"",IF(2&lt;=$N$157,IF(3&gt;$N$156,"",IF(((2-1)*$N$156+3)&gt;80,"",IF(INDEX($P$158:$W$167,MOD(((2-1)*$N$156+3)-1,10)+1,INT((((2-1)*$N$156+3)-1)/10)+1)="","",INDEX($P$158:$W$167,MOD(((2-1)*$N$156+3)-1,10)+1,INT((((2-1)*$N$156+3)-1)/10)+1)))),IF(AND(2=$N$157+1,3&lt;=$O$156),IF(($N$156*$N$157+3)&gt;80,"",IF(INDEX($P$158:$W$167,MOD(($N$156*$N$157+3)-1,10)+1,INT((($N$156*$N$157+3)-1)/10)+1)="","",INDEX($P$158:$W$167,MOD(($N$156*$N$157+3)-1,10)+1,INT((($N$156*$N$157+3)-1)/10)+1))),""))),IF($N$158="","",IF(OR(ISTEXT($N$156),ISTEXT($N$157),ISTEXT($N$158)),"",IF(OR(3&gt;$N$156,2&gt;$N$157,((2-1)*$N$156+3)&gt;$N$158),"",IF(INDEX($P$158:$W$167,MOD(((2-1)*$N$156+3)-1,10)+1,INT((((2-1)*$N$156+3)-1)/10)+1)="","",INDEX($P$158:$W$167,MOD(((2-1)*$N$156+3)-1,10)+1,INT((((2-1)*$N$156+3)-1)/10)+1))))))</f>
        <v/>
      </c>
      <c r="G159" s="539">
        <f>IF($D$156="Flat Oval",IF(OR($N$158="",ISTEXT($N$156),ISTEXT($N$157)),"",IF(2&lt;=$N$157,IF(4&gt;$N$156,"",IF(((2-1)*$N$156+4)&gt;80,"",IF(INDEX($P$158:$W$167,MOD(((2-1)*$N$156+4)-1,10)+1,INT((((2-1)*$N$156+4)-1)/10)+1)="","",INDEX($P$158:$W$167,MOD(((2-1)*$N$156+4)-1,10)+1,INT((((2-1)*$N$156+4)-1)/10)+1)))),IF(AND(2=$N$157+1,4&lt;=$O$156),IF(($N$156*$N$157+4)&gt;80,"",IF(INDEX($P$158:$W$167,MOD(($N$156*$N$157+4)-1,10)+1,INT((($N$156*$N$157+4)-1)/10)+1)="","",INDEX($P$158:$W$167,MOD(($N$156*$N$157+4)-1,10)+1,INT((($N$156*$N$157+4)-1)/10)+1))),""))),IF($N$158="","",IF(OR(ISTEXT($N$156),ISTEXT($N$157),ISTEXT($N$158)),"",IF(OR(4&gt;$N$156,2&gt;$N$157,((2-1)*$N$156+4)&gt;$N$158),"",IF(INDEX($P$158:$W$167,MOD(((2-1)*$N$156+4)-1,10)+1,INT((((2-1)*$N$156+4)-1)/10)+1)="","",INDEX($P$158:$W$167,MOD(((2-1)*$N$156+4)-1,10)+1,INT((((2-1)*$N$156+4)-1)/10)+1))))))</f>
        <v/>
      </c>
      <c r="H159" s="539">
        <f>IF($D$156="Flat Oval",IF(OR($N$158="",ISTEXT($N$156),ISTEXT($N$157)),"",IF(2&lt;=$N$157,IF(5&gt;$N$156,"",IF(((2-1)*$N$156+5)&gt;80,"",IF(INDEX($P$158:$W$167,MOD(((2-1)*$N$156+5)-1,10)+1,INT((((2-1)*$N$156+5)-1)/10)+1)="","",INDEX($P$158:$W$167,MOD(((2-1)*$N$156+5)-1,10)+1,INT((((2-1)*$N$156+5)-1)/10)+1)))),IF(AND(2=$N$157+1,5&lt;=$O$156),IF(($N$156*$N$157+5)&gt;80,"",IF(INDEX($P$158:$W$167,MOD(($N$156*$N$157+5)-1,10)+1,INT((($N$156*$N$157+5)-1)/10)+1)="","",INDEX($P$158:$W$167,MOD(($N$156*$N$157+5)-1,10)+1,INT((($N$156*$N$157+5)-1)/10)+1))),""))),IF($N$158="","",IF(OR(ISTEXT($N$156),ISTEXT($N$157),ISTEXT($N$158)),"",IF(OR(5&gt;$N$156,2&gt;$N$157,((2-1)*$N$156+5)&gt;$N$158),"",IF(INDEX($P$158:$W$167,MOD(((2-1)*$N$156+5)-1,10)+1,INT((((2-1)*$N$156+5)-1)/10)+1)="","",INDEX($P$158:$W$167,MOD(((2-1)*$N$156+5)-1,10)+1,INT((((2-1)*$N$156+5)-1)/10)+1))))))</f>
        <v/>
      </c>
      <c r="I159" s="539">
        <f>IF($D$156="Flat Oval",IF(OR($N$158="",ISTEXT($N$156),ISTEXT($N$157)),"",IF(2&lt;=$N$157,IF(6&gt;$N$156,"",IF(((2-1)*$N$156+6)&gt;80,"",IF(INDEX($P$158:$W$167,MOD(((2-1)*$N$156+6)-1,10)+1,INT((((2-1)*$N$156+6)-1)/10)+1)="","",INDEX($P$158:$W$167,MOD(((2-1)*$N$156+6)-1,10)+1,INT((((2-1)*$N$156+6)-1)/10)+1)))),IF(AND(2=$N$157+1,6&lt;=$O$156),IF(($N$156*$N$157+6)&gt;80,"",IF(INDEX($P$158:$W$167,MOD(($N$156*$N$157+6)-1,10)+1,INT((($N$156*$N$157+6)-1)/10)+1)="","",INDEX($P$158:$W$167,MOD(($N$156*$N$157+6)-1,10)+1,INT((($N$156*$N$157+6)-1)/10)+1))),""))),IF($N$158="","",IF(OR(ISTEXT($N$156),ISTEXT($N$157),ISTEXT($N$158)),"",IF(OR(6&gt;$N$156,2&gt;$N$157,((2-1)*$N$156+6)&gt;$N$158),"",IF(INDEX($P$158:$W$167,MOD(((2-1)*$N$156+6)-1,10)+1,INT((((2-1)*$N$156+6)-1)/10)+1)="","",INDEX($P$158:$W$167,MOD(((2-1)*$N$156+6)-1,10)+1,INT((((2-1)*$N$156+6)-1)/10)+1))))))</f>
        <v/>
      </c>
      <c r="J159" s="539">
        <f>IF($D$156="Flat Oval",IF(OR($N$158="",ISTEXT($N$156),ISTEXT($N$157)),"",IF(2&lt;=$N$157,IF(7&gt;$N$156,"",IF(((2-1)*$N$156+7)&gt;80,"",IF(INDEX($P$158:$W$167,MOD(((2-1)*$N$156+7)-1,10)+1,INT((((2-1)*$N$156+7)-1)/10)+1)="","",INDEX($P$158:$W$167,MOD(((2-1)*$N$156+7)-1,10)+1,INT((((2-1)*$N$156+7)-1)/10)+1)))),IF(AND(2=$N$157+1,7&lt;=$O$156),IF(($N$156*$N$157+7)&gt;80,"",IF(INDEX($P$158:$W$167,MOD(($N$156*$N$157+7)-1,10)+1,INT((($N$156*$N$157+7)-1)/10)+1)="","",INDEX($P$158:$W$167,MOD(($N$156*$N$157+7)-1,10)+1,INT((($N$156*$N$157+7)-1)/10)+1))),""))),IF($N$158="","",IF(OR(ISTEXT($N$156),ISTEXT($N$157),ISTEXT($N$158)),"",IF(OR(7&gt;$N$156,2&gt;$N$157,((2-1)*$N$156+7)&gt;$N$158),"",IF(INDEX($P$158:$W$167,MOD(((2-1)*$N$156+7)-1,10)+1,INT((((2-1)*$N$156+7)-1)/10)+1)="","",INDEX($P$158:$W$167,MOD(((2-1)*$N$156+7)-1,10)+1,INT((((2-1)*$N$156+7)-1)/10)+1))))))</f>
        <v/>
      </c>
      <c r="K159" s="539">
        <f>IF($D$156="Flat Oval",IF(OR($N$158="",ISTEXT($N$156),ISTEXT($N$157)),"",IF(2&lt;=$N$157,IF(8&gt;$N$156,"",IF(((2-1)*$N$156+8)&gt;80,"",IF(INDEX($P$158:$W$167,MOD(((2-1)*$N$156+8)-1,10)+1,INT((((2-1)*$N$156+8)-1)/10)+1)="","",INDEX($P$158:$W$167,MOD(((2-1)*$N$156+8)-1,10)+1,INT((((2-1)*$N$156+8)-1)/10)+1)))),IF(AND(2=$N$157+1,8&lt;=$O$156),IF(($N$156*$N$157+8)&gt;80,"",IF(INDEX($P$158:$W$167,MOD(($N$156*$N$157+8)-1,10)+1,INT((($N$156*$N$157+8)-1)/10)+1)="","",INDEX($P$158:$W$167,MOD(($N$156*$N$157+8)-1,10)+1,INT((($N$156*$N$157+8)-1)/10)+1))),""))),IF($N$158="","",IF(OR(ISTEXT($N$156),ISTEXT($N$157),ISTEXT($N$158)),"",IF(OR(8&gt;$N$156,2&gt;$N$157,((2-1)*$N$156+8)&gt;$N$158),"",IF(INDEX($P$158:$W$167,MOD(((2-1)*$N$156+8)-1,10)+1,INT((((2-1)*$N$156+8)-1)/10)+1)="","",INDEX($P$158:$W$167,MOD(((2-1)*$N$156+8)-1,10)+1,INT((((2-1)*$N$156+8)-1)/10)+1))))))</f>
        <v/>
      </c>
      <c r="L159" s="539">
        <f>IF($D$156="Flat Oval",IF(OR($N$158="",ISTEXT($N$156),ISTEXT($N$157)),"",IF(2&lt;=$N$157,IF(9&gt;$N$156,"",IF(((2-1)*$N$156+9)&gt;80,"",IF(INDEX($P$158:$W$167,MOD(((2-1)*$N$156+9)-1,10)+1,INT((((2-1)*$N$156+9)-1)/10)+1)="","",INDEX($P$158:$W$167,MOD(((2-1)*$N$156+9)-1,10)+1,INT((((2-1)*$N$156+9)-1)/10)+1)))),IF(AND(2=$N$157+1,9&lt;=$O$156),IF(($N$156*$N$157+9)&gt;80,"",IF(INDEX($P$158:$W$167,MOD(($N$156*$N$157+9)-1,10)+1,INT((($N$156*$N$157+9)-1)/10)+1)="","",INDEX($P$158:$W$167,MOD(($N$156*$N$157+9)-1,10)+1,INT((($N$156*$N$157+9)-1)/10)+1))),""))),IF($N$158="","",IF(OR(ISTEXT($N$156),ISTEXT($N$157),ISTEXT($N$158)),"",IF(OR(9&gt;$N$156,2&gt;$N$157,((2-1)*$N$156+9)&gt;$N$158),"",IF(INDEX($P$158:$W$167,MOD(((2-1)*$N$156+9)-1,10)+1,INT((((2-1)*$N$156+9)-1)/10)+1)="","",INDEX($P$158:$W$167,MOD(((2-1)*$N$156+9)-1,10)+1,INT((((2-1)*$N$156+9)-1)/10)+1))))))</f>
        <v/>
      </c>
      <c r="M159" s="539">
        <f>IF($D$156="Flat Oval",IF(OR($N$158="",ISTEXT($N$156),ISTEXT($N$157)),"",IF(2&lt;=$N$157,IF(10&gt;$N$156,"",IF(((2-1)*$N$156+10)&gt;80,"",IF(INDEX($P$158:$W$167,MOD(((2-1)*$N$156+10)-1,10)+1,INT((((2-1)*$N$156+10)-1)/10)+1)="","",INDEX($P$158:$W$167,MOD(((2-1)*$N$156+10)-1,10)+1,INT((((2-1)*$N$156+10)-1)/10)+1)))),IF(AND(2=$N$157+1,10&lt;=$O$156),IF(($N$156*$N$157+10)&gt;80,"",IF(INDEX($P$158:$W$167,MOD(($N$156*$N$157+10)-1,10)+1,INT((($N$156*$N$157+10)-1)/10)+1)="","",INDEX($P$158:$W$167,MOD(($N$156*$N$157+10)-1,10)+1,INT((($N$156*$N$157+10)-1)/10)+1))),""))),IF($N$158="","",IF(OR(ISTEXT($N$156),ISTEXT($N$157),ISTEXT($N$158)),"",IF(OR(10&gt;$N$156,2&gt;$N$157,((2-1)*$N$156+10)&gt;$N$158),"",IF(INDEX($P$158:$W$167,MOD(((2-1)*$N$156+10)-1,10)+1,INT((((2-1)*$N$156+10)-1)/10)+1)="","",INDEX($P$158:$W$167,MOD(((2-1)*$N$156+10)-1,10)+1,INT((((2-1)*$N$156+10)-1)/10)+1))))))</f>
        <v/>
      </c>
      <c r="O159">
        <f>IF(AND($D$156="Flat Oval",NOT(OR($G$156="",$I$156="")),NOT(OR(ISTEXT($G$156),ISTEXT($I$156)))),(($G$156-2*N($K$156))-($I$156-2*N($K$156)))*($I$156-2*N($K$156))/144,"")</f>
        <v/>
      </c>
      <c r="P159" s="540" t="n"/>
      <c r="Q159" s="540" t="n"/>
      <c r="R159" s="540" t="n"/>
      <c r="S159" s="540" t="n"/>
      <c r="T159" s="540" t="n"/>
      <c r="U159" s="540" t="n"/>
      <c r="V159" s="540" t="n"/>
      <c r="W159" s="540" t="n"/>
    </row>
    <row r="160" ht="13.35" customHeight="1" s="162">
      <c r="B160" s="537">
        <f>IF($D$156="Flat Oval",IF(OR($N$157="",ISTEXT($N$157)),"",IF(3&lt;=$N$157,ROUND((3-0.5)*$I$156/$N$157,1),IF(3=$N$157+1,"Ends",""))),IF(OR($D$156="",$G$156=""),"",IF($D$156="Round",IF(3=1,"Axis 1 (0°)",IF(3=2,"Axis 2 (90°)","")),IF(ISTEXT($N$157),"",IF(3&gt;$N$157,"",IF(ISTEXT($I$156),"",ROUND((3-0.5)*$I$156/$N$157,1)))))))</f>
        <v/>
      </c>
      <c r="C160" s="538" t="n"/>
      <c r="D160" s="539">
        <f>IF($D$156="Flat Oval",IF(OR($N$158="",ISTEXT($N$156),ISTEXT($N$157)),"",IF(3&lt;=$N$157,IF(1&gt;$N$156,"",IF(((3-1)*$N$156+1)&gt;80,"",IF(INDEX($P$158:$W$167,MOD(((3-1)*$N$156+1)-1,10)+1,INT((((3-1)*$N$156+1)-1)/10)+1)="","",INDEX($P$158:$W$167,MOD(((3-1)*$N$156+1)-1,10)+1,INT((((3-1)*$N$156+1)-1)/10)+1)))),IF(AND(3=$N$157+1,1&lt;=$O$156),IF(($N$156*$N$157+1)&gt;80,"",IF(INDEX($P$158:$W$167,MOD(($N$156*$N$157+1)-1,10)+1,INT((($N$156*$N$157+1)-1)/10)+1)="","",INDEX($P$158:$W$167,MOD(($N$156*$N$157+1)-1,10)+1,INT((($N$156*$N$157+1)-1)/10)+1))),""))),IF($N$158="","",IF(OR(ISTEXT($N$156),ISTEXT($N$157),ISTEXT($N$158)),"",IF(OR(1&gt;$N$156,3&gt;$N$157,((3-1)*$N$156+1)&gt;$N$158),"",IF(INDEX($P$158:$W$167,MOD(((3-1)*$N$156+1)-1,10)+1,INT((((3-1)*$N$156+1)-1)/10)+1)="","",INDEX($P$158:$W$167,MOD(((3-1)*$N$156+1)-1,10)+1,INT((((3-1)*$N$156+1)-1)/10)+1))))))</f>
        <v/>
      </c>
      <c r="E160" s="539">
        <f>IF($D$156="Flat Oval",IF(OR($N$158="",ISTEXT($N$156),ISTEXT($N$157)),"",IF(3&lt;=$N$157,IF(2&gt;$N$156,"",IF(((3-1)*$N$156+2)&gt;80,"",IF(INDEX($P$158:$W$167,MOD(((3-1)*$N$156+2)-1,10)+1,INT((((3-1)*$N$156+2)-1)/10)+1)="","",INDEX($P$158:$W$167,MOD(((3-1)*$N$156+2)-1,10)+1,INT((((3-1)*$N$156+2)-1)/10)+1)))),IF(AND(3=$N$157+1,2&lt;=$O$156),IF(($N$156*$N$157+2)&gt;80,"",IF(INDEX($P$158:$W$167,MOD(($N$156*$N$157+2)-1,10)+1,INT((($N$156*$N$157+2)-1)/10)+1)="","",INDEX($P$158:$W$167,MOD(($N$156*$N$157+2)-1,10)+1,INT((($N$156*$N$157+2)-1)/10)+1))),""))),IF($N$158="","",IF(OR(ISTEXT($N$156),ISTEXT($N$157),ISTEXT($N$158)),"",IF(OR(2&gt;$N$156,3&gt;$N$157,((3-1)*$N$156+2)&gt;$N$158),"",IF(INDEX($P$158:$W$167,MOD(((3-1)*$N$156+2)-1,10)+1,INT((((3-1)*$N$156+2)-1)/10)+1)="","",INDEX($P$158:$W$167,MOD(((3-1)*$N$156+2)-1,10)+1,INT((((3-1)*$N$156+2)-1)/10)+1))))))</f>
        <v/>
      </c>
      <c r="F160" s="539">
        <f>IF($D$156="Flat Oval",IF(OR($N$158="",ISTEXT($N$156),ISTEXT($N$157)),"",IF(3&lt;=$N$157,IF(3&gt;$N$156,"",IF(((3-1)*$N$156+3)&gt;80,"",IF(INDEX($P$158:$W$167,MOD(((3-1)*$N$156+3)-1,10)+1,INT((((3-1)*$N$156+3)-1)/10)+1)="","",INDEX($P$158:$W$167,MOD(((3-1)*$N$156+3)-1,10)+1,INT((((3-1)*$N$156+3)-1)/10)+1)))),IF(AND(3=$N$157+1,3&lt;=$O$156),IF(($N$156*$N$157+3)&gt;80,"",IF(INDEX($P$158:$W$167,MOD(($N$156*$N$157+3)-1,10)+1,INT((($N$156*$N$157+3)-1)/10)+1)="","",INDEX($P$158:$W$167,MOD(($N$156*$N$157+3)-1,10)+1,INT((($N$156*$N$157+3)-1)/10)+1))),""))),IF($N$158="","",IF(OR(ISTEXT($N$156),ISTEXT($N$157),ISTEXT($N$158)),"",IF(OR(3&gt;$N$156,3&gt;$N$157,((3-1)*$N$156+3)&gt;$N$158),"",IF(INDEX($P$158:$W$167,MOD(((3-1)*$N$156+3)-1,10)+1,INT((((3-1)*$N$156+3)-1)/10)+1)="","",INDEX($P$158:$W$167,MOD(((3-1)*$N$156+3)-1,10)+1,INT((((3-1)*$N$156+3)-1)/10)+1))))))</f>
        <v/>
      </c>
      <c r="G160" s="539">
        <f>IF($D$156="Flat Oval",IF(OR($N$158="",ISTEXT($N$156),ISTEXT($N$157)),"",IF(3&lt;=$N$157,IF(4&gt;$N$156,"",IF(((3-1)*$N$156+4)&gt;80,"",IF(INDEX($P$158:$W$167,MOD(((3-1)*$N$156+4)-1,10)+1,INT((((3-1)*$N$156+4)-1)/10)+1)="","",INDEX($P$158:$W$167,MOD(((3-1)*$N$156+4)-1,10)+1,INT((((3-1)*$N$156+4)-1)/10)+1)))),IF(AND(3=$N$157+1,4&lt;=$O$156),IF(($N$156*$N$157+4)&gt;80,"",IF(INDEX($P$158:$W$167,MOD(($N$156*$N$157+4)-1,10)+1,INT((($N$156*$N$157+4)-1)/10)+1)="","",INDEX($P$158:$W$167,MOD(($N$156*$N$157+4)-1,10)+1,INT((($N$156*$N$157+4)-1)/10)+1))),""))),IF($N$158="","",IF(OR(ISTEXT($N$156),ISTEXT($N$157),ISTEXT($N$158)),"",IF(OR(4&gt;$N$156,3&gt;$N$157,((3-1)*$N$156+4)&gt;$N$158),"",IF(INDEX($P$158:$W$167,MOD(((3-1)*$N$156+4)-1,10)+1,INT((((3-1)*$N$156+4)-1)/10)+1)="","",INDEX($P$158:$W$167,MOD(((3-1)*$N$156+4)-1,10)+1,INT((((3-1)*$N$156+4)-1)/10)+1))))))</f>
        <v/>
      </c>
      <c r="H160" s="539">
        <f>IF($D$156="Flat Oval",IF(OR($N$158="",ISTEXT($N$156),ISTEXT($N$157)),"",IF(3&lt;=$N$157,IF(5&gt;$N$156,"",IF(((3-1)*$N$156+5)&gt;80,"",IF(INDEX($P$158:$W$167,MOD(((3-1)*$N$156+5)-1,10)+1,INT((((3-1)*$N$156+5)-1)/10)+1)="","",INDEX($P$158:$W$167,MOD(((3-1)*$N$156+5)-1,10)+1,INT((((3-1)*$N$156+5)-1)/10)+1)))),IF(AND(3=$N$157+1,5&lt;=$O$156),IF(($N$156*$N$157+5)&gt;80,"",IF(INDEX($P$158:$W$167,MOD(($N$156*$N$157+5)-1,10)+1,INT((($N$156*$N$157+5)-1)/10)+1)="","",INDEX($P$158:$W$167,MOD(($N$156*$N$157+5)-1,10)+1,INT((($N$156*$N$157+5)-1)/10)+1))),""))),IF($N$158="","",IF(OR(ISTEXT($N$156),ISTEXT($N$157),ISTEXT($N$158)),"",IF(OR(5&gt;$N$156,3&gt;$N$157,((3-1)*$N$156+5)&gt;$N$158),"",IF(INDEX($P$158:$W$167,MOD(((3-1)*$N$156+5)-1,10)+1,INT((((3-1)*$N$156+5)-1)/10)+1)="","",INDEX($P$158:$W$167,MOD(((3-1)*$N$156+5)-1,10)+1,INT((((3-1)*$N$156+5)-1)/10)+1))))))</f>
        <v/>
      </c>
      <c r="I160" s="539">
        <f>IF($D$156="Flat Oval",IF(OR($N$158="",ISTEXT($N$156),ISTEXT($N$157)),"",IF(3&lt;=$N$157,IF(6&gt;$N$156,"",IF(((3-1)*$N$156+6)&gt;80,"",IF(INDEX($P$158:$W$167,MOD(((3-1)*$N$156+6)-1,10)+1,INT((((3-1)*$N$156+6)-1)/10)+1)="","",INDEX($P$158:$W$167,MOD(((3-1)*$N$156+6)-1,10)+1,INT((((3-1)*$N$156+6)-1)/10)+1)))),IF(AND(3=$N$157+1,6&lt;=$O$156),IF(($N$156*$N$157+6)&gt;80,"",IF(INDEX($P$158:$W$167,MOD(($N$156*$N$157+6)-1,10)+1,INT((($N$156*$N$157+6)-1)/10)+1)="","",INDEX($P$158:$W$167,MOD(($N$156*$N$157+6)-1,10)+1,INT((($N$156*$N$157+6)-1)/10)+1))),""))),IF($N$158="","",IF(OR(ISTEXT($N$156),ISTEXT($N$157),ISTEXT($N$158)),"",IF(OR(6&gt;$N$156,3&gt;$N$157,((3-1)*$N$156+6)&gt;$N$158),"",IF(INDEX($P$158:$W$167,MOD(((3-1)*$N$156+6)-1,10)+1,INT((((3-1)*$N$156+6)-1)/10)+1)="","",INDEX($P$158:$W$167,MOD(((3-1)*$N$156+6)-1,10)+1,INT((((3-1)*$N$156+6)-1)/10)+1))))))</f>
        <v/>
      </c>
      <c r="J160" s="539">
        <f>IF($D$156="Flat Oval",IF(OR($N$158="",ISTEXT($N$156),ISTEXT($N$157)),"",IF(3&lt;=$N$157,IF(7&gt;$N$156,"",IF(((3-1)*$N$156+7)&gt;80,"",IF(INDEX($P$158:$W$167,MOD(((3-1)*$N$156+7)-1,10)+1,INT((((3-1)*$N$156+7)-1)/10)+1)="","",INDEX($P$158:$W$167,MOD(((3-1)*$N$156+7)-1,10)+1,INT((((3-1)*$N$156+7)-1)/10)+1)))),IF(AND(3=$N$157+1,7&lt;=$O$156),IF(($N$156*$N$157+7)&gt;80,"",IF(INDEX($P$158:$W$167,MOD(($N$156*$N$157+7)-1,10)+1,INT((($N$156*$N$157+7)-1)/10)+1)="","",INDEX($P$158:$W$167,MOD(($N$156*$N$157+7)-1,10)+1,INT((($N$156*$N$157+7)-1)/10)+1))),""))),IF($N$158="","",IF(OR(ISTEXT($N$156),ISTEXT($N$157),ISTEXT($N$158)),"",IF(OR(7&gt;$N$156,3&gt;$N$157,((3-1)*$N$156+7)&gt;$N$158),"",IF(INDEX($P$158:$W$167,MOD(((3-1)*$N$156+7)-1,10)+1,INT((((3-1)*$N$156+7)-1)/10)+1)="","",INDEX($P$158:$W$167,MOD(((3-1)*$N$156+7)-1,10)+1,INT((((3-1)*$N$156+7)-1)/10)+1))))))</f>
        <v/>
      </c>
      <c r="K160" s="539">
        <f>IF($D$156="Flat Oval",IF(OR($N$158="",ISTEXT($N$156),ISTEXT($N$157)),"",IF(3&lt;=$N$157,IF(8&gt;$N$156,"",IF(((3-1)*$N$156+8)&gt;80,"",IF(INDEX($P$158:$W$167,MOD(((3-1)*$N$156+8)-1,10)+1,INT((((3-1)*$N$156+8)-1)/10)+1)="","",INDEX($P$158:$W$167,MOD(((3-1)*$N$156+8)-1,10)+1,INT((((3-1)*$N$156+8)-1)/10)+1)))),IF(AND(3=$N$157+1,8&lt;=$O$156),IF(($N$156*$N$157+8)&gt;80,"",IF(INDEX($P$158:$W$167,MOD(($N$156*$N$157+8)-1,10)+1,INT((($N$156*$N$157+8)-1)/10)+1)="","",INDEX($P$158:$W$167,MOD(($N$156*$N$157+8)-1,10)+1,INT((($N$156*$N$157+8)-1)/10)+1))),""))),IF($N$158="","",IF(OR(ISTEXT($N$156),ISTEXT($N$157),ISTEXT($N$158)),"",IF(OR(8&gt;$N$156,3&gt;$N$157,((3-1)*$N$156+8)&gt;$N$158),"",IF(INDEX($P$158:$W$167,MOD(((3-1)*$N$156+8)-1,10)+1,INT((((3-1)*$N$156+8)-1)/10)+1)="","",INDEX($P$158:$W$167,MOD(((3-1)*$N$156+8)-1,10)+1,INT((((3-1)*$N$156+8)-1)/10)+1))))))</f>
        <v/>
      </c>
      <c r="L160" s="539">
        <f>IF($D$156="Flat Oval",IF(OR($N$158="",ISTEXT($N$156),ISTEXT($N$157)),"",IF(3&lt;=$N$157,IF(9&gt;$N$156,"",IF(((3-1)*$N$156+9)&gt;80,"",IF(INDEX($P$158:$W$167,MOD(((3-1)*$N$156+9)-1,10)+1,INT((((3-1)*$N$156+9)-1)/10)+1)="","",INDEX($P$158:$W$167,MOD(((3-1)*$N$156+9)-1,10)+1,INT((((3-1)*$N$156+9)-1)/10)+1)))),IF(AND(3=$N$157+1,9&lt;=$O$156),IF(($N$156*$N$157+9)&gt;80,"",IF(INDEX($P$158:$W$167,MOD(($N$156*$N$157+9)-1,10)+1,INT((($N$156*$N$157+9)-1)/10)+1)="","",INDEX($P$158:$W$167,MOD(($N$156*$N$157+9)-1,10)+1,INT((($N$156*$N$157+9)-1)/10)+1))),""))),IF($N$158="","",IF(OR(ISTEXT($N$156),ISTEXT($N$157),ISTEXT($N$158)),"",IF(OR(9&gt;$N$156,3&gt;$N$157,((3-1)*$N$156+9)&gt;$N$158),"",IF(INDEX($P$158:$W$167,MOD(((3-1)*$N$156+9)-1,10)+1,INT((((3-1)*$N$156+9)-1)/10)+1)="","",INDEX($P$158:$W$167,MOD(((3-1)*$N$156+9)-1,10)+1,INT((((3-1)*$N$156+9)-1)/10)+1))))))</f>
        <v/>
      </c>
      <c r="M160" s="539">
        <f>IF($D$156="Flat Oval",IF(OR($N$158="",ISTEXT($N$156),ISTEXT($N$157)),"",IF(3&lt;=$N$157,IF(10&gt;$N$156,"",IF(((3-1)*$N$156+10)&gt;80,"",IF(INDEX($P$158:$W$167,MOD(((3-1)*$N$156+10)-1,10)+1,INT((((3-1)*$N$156+10)-1)/10)+1)="","",INDEX($P$158:$W$167,MOD(((3-1)*$N$156+10)-1,10)+1,INT((((3-1)*$N$156+10)-1)/10)+1)))),IF(AND(3=$N$157+1,10&lt;=$O$156),IF(($N$156*$N$157+10)&gt;80,"",IF(INDEX($P$158:$W$167,MOD(($N$156*$N$157+10)-1,10)+1,INT((($N$156*$N$157+10)-1)/10)+1)="","",INDEX($P$158:$W$167,MOD(($N$156*$N$157+10)-1,10)+1,INT((($N$156*$N$157+10)-1)/10)+1))),""))),IF($N$158="","",IF(OR(ISTEXT($N$156),ISTEXT($N$157),ISTEXT($N$158)),"",IF(OR(10&gt;$N$156,3&gt;$N$157,((3-1)*$N$156+10)&gt;$N$158),"",IF(INDEX($P$158:$W$167,MOD(((3-1)*$N$156+10)-1,10)+1,INT((((3-1)*$N$156+10)-1)/10)+1)="","",INDEX($P$158:$W$167,MOD(((3-1)*$N$156+10)-1,10)+1,INT((((3-1)*$N$156+10)-1)/10)+1))))))</f>
        <v/>
      </c>
      <c r="O160">
        <f>IF(AND($D$156="Flat Oval",NOT(OR($G$156="",$I$156="")),NOT(OR(ISTEXT($G$156),ISTEXT($I$156)))),PI()*(($I$156-2*N($K$156))/2)^2/144,"")</f>
        <v/>
      </c>
      <c r="P160" s="540" t="n"/>
      <c r="Q160" s="540" t="n"/>
      <c r="R160" s="540" t="n"/>
      <c r="S160" s="540" t="n"/>
      <c r="T160" s="540" t="n"/>
      <c r="U160" s="540" t="n"/>
      <c r="V160" s="540" t="n"/>
      <c r="W160" s="540" t="n"/>
    </row>
    <row r="161" ht="13.35" customHeight="1" s="162">
      <c r="B161" s="537">
        <f>IF($D$156="Flat Oval",IF(OR($N$157="",ISTEXT($N$157)),"",IF(4&lt;=$N$157,ROUND((4-0.5)*$I$156/$N$157,1),IF(4=$N$157+1,"Ends",""))),IF(OR($D$156="",$G$156=""),"",IF($D$156="Round",IF(4=1,"Axis 1 (0°)",IF(4=2,"Axis 2 (90°)","")),IF(ISTEXT($N$157),"",IF(4&gt;$N$157,"",IF(ISTEXT($I$156),"",ROUND((4-0.5)*$I$156/$N$157,1)))))))</f>
        <v/>
      </c>
      <c r="C161" s="538" t="n"/>
      <c r="D161" s="539">
        <f>IF($D$156="Flat Oval",IF(OR($N$158="",ISTEXT($N$156),ISTEXT($N$157)),"",IF(4&lt;=$N$157,IF(1&gt;$N$156,"",IF(((4-1)*$N$156+1)&gt;80,"",IF(INDEX($P$158:$W$167,MOD(((4-1)*$N$156+1)-1,10)+1,INT((((4-1)*$N$156+1)-1)/10)+1)="","",INDEX($P$158:$W$167,MOD(((4-1)*$N$156+1)-1,10)+1,INT((((4-1)*$N$156+1)-1)/10)+1)))),IF(AND(4=$N$157+1,1&lt;=$O$156),IF(($N$156*$N$157+1)&gt;80,"",IF(INDEX($P$158:$W$167,MOD(($N$156*$N$157+1)-1,10)+1,INT((($N$156*$N$157+1)-1)/10)+1)="","",INDEX($P$158:$W$167,MOD(($N$156*$N$157+1)-1,10)+1,INT((($N$156*$N$157+1)-1)/10)+1))),""))),IF($N$158="","",IF(OR(ISTEXT($N$156),ISTEXT($N$157),ISTEXT($N$158)),"",IF(OR(1&gt;$N$156,4&gt;$N$157,((4-1)*$N$156+1)&gt;$N$158),"",IF(INDEX($P$158:$W$167,MOD(((4-1)*$N$156+1)-1,10)+1,INT((((4-1)*$N$156+1)-1)/10)+1)="","",INDEX($P$158:$W$167,MOD(((4-1)*$N$156+1)-1,10)+1,INT((((4-1)*$N$156+1)-1)/10)+1))))))</f>
        <v/>
      </c>
      <c r="E161" s="539">
        <f>IF($D$156="Flat Oval",IF(OR($N$158="",ISTEXT($N$156),ISTEXT($N$157)),"",IF(4&lt;=$N$157,IF(2&gt;$N$156,"",IF(((4-1)*$N$156+2)&gt;80,"",IF(INDEX($P$158:$W$167,MOD(((4-1)*$N$156+2)-1,10)+1,INT((((4-1)*$N$156+2)-1)/10)+1)="","",INDEX($P$158:$W$167,MOD(((4-1)*$N$156+2)-1,10)+1,INT((((4-1)*$N$156+2)-1)/10)+1)))),IF(AND(4=$N$157+1,2&lt;=$O$156),IF(($N$156*$N$157+2)&gt;80,"",IF(INDEX($P$158:$W$167,MOD(($N$156*$N$157+2)-1,10)+1,INT((($N$156*$N$157+2)-1)/10)+1)="","",INDEX($P$158:$W$167,MOD(($N$156*$N$157+2)-1,10)+1,INT((($N$156*$N$157+2)-1)/10)+1))),""))),IF($N$158="","",IF(OR(ISTEXT($N$156),ISTEXT($N$157),ISTEXT($N$158)),"",IF(OR(2&gt;$N$156,4&gt;$N$157,((4-1)*$N$156+2)&gt;$N$158),"",IF(INDEX($P$158:$W$167,MOD(((4-1)*$N$156+2)-1,10)+1,INT((((4-1)*$N$156+2)-1)/10)+1)="","",INDEX($P$158:$W$167,MOD(((4-1)*$N$156+2)-1,10)+1,INT((((4-1)*$N$156+2)-1)/10)+1))))))</f>
        <v/>
      </c>
      <c r="F161" s="539">
        <f>IF($D$156="Flat Oval",IF(OR($N$158="",ISTEXT($N$156),ISTEXT($N$157)),"",IF(4&lt;=$N$157,IF(3&gt;$N$156,"",IF(((4-1)*$N$156+3)&gt;80,"",IF(INDEX($P$158:$W$167,MOD(((4-1)*$N$156+3)-1,10)+1,INT((((4-1)*$N$156+3)-1)/10)+1)="","",INDEX($P$158:$W$167,MOD(((4-1)*$N$156+3)-1,10)+1,INT((((4-1)*$N$156+3)-1)/10)+1)))),IF(AND(4=$N$157+1,3&lt;=$O$156),IF(($N$156*$N$157+3)&gt;80,"",IF(INDEX($P$158:$W$167,MOD(($N$156*$N$157+3)-1,10)+1,INT((($N$156*$N$157+3)-1)/10)+1)="","",INDEX($P$158:$W$167,MOD(($N$156*$N$157+3)-1,10)+1,INT((($N$156*$N$157+3)-1)/10)+1))),""))),IF($N$158="","",IF(OR(ISTEXT($N$156),ISTEXT($N$157),ISTEXT($N$158)),"",IF(OR(3&gt;$N$156,4&gt;$N$157,((4-1)*$N$156+3)&gt;$N$158),"",IF(INDEX($P$158:$W$167,MOD(((4-1)*$N$156+3)-1,10)+1,INT((((4-1)*$N$156+3)-1)/10)+1)="","",INDEX($P$158:$W$167,MOD(((4-1)*$N$156+3)-1,10)+1,INT((((4-1)*$N$156+3)-1)/10)+1))))))</f>
        <v/>
      </c>
      <c r="G161" s="539">
        <f>IF($D$156="Flat Oval",IF(OR($N$158="",ISTEXT($N$156),ISTEXT($N$157)),"",IF(4&lt;=$N$157,IF(4&gt;$N$156,"",IF(((4-1)*$N$156+4)&gt;80,"",IF(INDEX($P$158:$W$167,MOD(((4-1)*$N$156+4)-1,10)+1,INT((((4-1)*$N$156+4)-1)/10)+1)="","",INDEX($P$158:$W$167,MOD(((4-1)*$N$156+4)-1,10)+1,INT((((4-1)*$N$156+4)-1)/10)+1)))),IF(AND(4=$N$157+1,4&lt;=$O$156),IF(($N$156*$N$157+4)&gt;80,"",IF(INDEX($P$158:$W$167,MOD(($N$156*$N$157+4)-1,10)+1,INT((($N$156*$N$157+4)-1)/10)+1)="","",INDEX($P$158:$W$167,MOD(($N$156*$N$157+4)-1,10)+1,INT((($N$156*$N$157+4)-1)/10)+1))),""))),IF($N$158="","",IF(OR(ISTEXT($N$156),ISTEXT($N$157),ISTEXT($N$158)),"",IF(OR(4&gt;$N$156,4&gt;$N$157,((4-1)*$N$156+4)&gt;$N$158),"",IF(INDEX($P$158:$W$167,MOD(((4-1)*$N$156+4)-1,10)+1,INT((((4-1)*$N$156+4)-1)/10)+1)="","",INDEX($P$158:$W$167,MOD(((4-1)*$N$156+4)-1,10)+1,INT((((4-1)*$N$156+4)-1)/10)+1))))))</f>
        <v/>
      </c>
      <c r="H161" s="539">
        <f>IF($D$156="Flat Oval",IF(OR($N$158="",ISTEXT($N$156),ISTEXT($N$157)),"",IF(4&lt;=$N$157,IF(5&gt;$N$156,"",IF(((4-1)*$N$156+5)&gt;80,"",IF(INDEX($P$158:$W$167,MOD(((4-1)*$N$156+5)-1,10)+1,INT((((4-1)*$N$156+5)-1)/10)+1)="","",INDEX($P$158:$W$167,MOD(((4-1)*$N$156+5)-1,10)+1,INT((((4-1)*$N$156+5)-1)/10)+1)))),IF(AND(4=$N$157+1,5&lt;=$O$156),IF(($N$156*$N$157+5)&gt;80,"",IF(INDEX($P$158:$W$167,MOD(($N$156*$N$157+5)-1,10)+1,INT((($N$156*$N$157+5)-1)/10)+1)="","",INDEX($P$158:$W$167,MOD(($N$156*$N$157+5)-1,10)+1,INT((($N$156*$N$157+5)-1)/10)+1))),""))),IF($N$158="","",IF(OR(ISTEXT($N$156),ISTEXT($N$157),ISTEXT($N$158)),"",IF(OR(5&gt;$N$156,4&gt;$N$157,((4-1)*$N$156+5)&gt;$N$158),"",IF(INDEX($P$158:$W$167,MOD(((4-1)*$N$156+5)-1,10)+1,INT((((4-1)*$N$156+5)-1)/10)+1)="","",INDEX($P$158:$W$167,MOD(((4-1)*$N$156+5)-1,10)+1,INT((((4-1)*$N$156+5)-1)/10)+1))))))</f>
        <v/>
      </c>
      <c r="I161" s="539">
        <f>IF($D$156="Flat Oval",IF(OR($N$158="",ISTEXT($N$156),ISTEXT($N$157)),"",IF(4&lt;=$N$157,IF(6&gt;$N$156,"",IF(((4-1)*$N$156+6)&gt;80,"",IF(INDEX($P$158:$W$167,MOD(((4-1)*$N$156+6)-1,10)+1,INT((((4-1)*$N$156+6)-1)/10)+1)="","",INDEX($P$158:$W$167,MOD(((4-1)*$N$156+6)-1,10)+1,INT((((4-1)*$N$156+6)-1)/10)+1)))),IF(AND(4=$N$157+1,6&lt;=$O$156),IF(($N$156*$N$157+6)&gt;80,"",IF(INDEX($P$158:$W$167,MOD(($N$156*$N$157+6)-1,10)+1,INT((($N$156*$N$157+6)-1)/10)+1)="","",INDEX($P$158:$W$167,MOD(($N$156*$N$157+6)-1,10)+1,INT((($N$156*$N$157+6)-1)/10)+1))),""))),IF($N$158="","",IF(OR(ISTEXT($N$156),ISTEXT($N$157),ISTEXT($N$158)),"",IF(OR(6&gt;$N$156,4&gt;$N$157,((4-1)*$N$156+6)&gt;$N$158),"",IF(INDEX($P$158:$W$167,MOD(((4-1)*$N$156+6)-1,10)+1,INT((((4-1)*$N$156+6)-1)/10)+1)="","",INDEX($P$158:$W$167,MOD(((4-1)*$N$156+6)-1,10)+1,INT((((4-1)*$N$156+6)-1)/10)+1))))))</f>
        <v/>
      </c>
      <c r="J161" s="539">
        <f>IF($D$156="Flat Oval",IF(OR($N$158="",ISTEXT($N$156),ISTEXT($N$157)),"",IF(4&lt;=$N$157,IF(7&gt;$N$156,"",IF(((4-1)*$N$156+7)&gt;80,"",IF(INDEX($P$158:$W$167,MOD(((4-1)*$N$156+7)-1,10)+1,INT((((4-1)*$N$156+7)-1)/10)+1)="","",INDEX($P$158:$W$167,MOD(((4-1)*$N$156+7)-1,10)+1,INT((((4-1)*$N$156+7)-1)/10)+1)))),IF(AND(4=$N$157+1,7&lt;=$O$156),IF(($N$156*$N$157+7)&gt;80,"",IF(INDEX($P$158:$W$167,MOD(($N$156*$N$157+7)-1,10)+1,INT((($N$156*$N$157+7)-1)/10)+1)="","",INDEX($P$158:$W$167,MOD(($N$156*$N$157+7)-1,10)+1,INT((($N$156*$N$157+7)-1)/10)+1))),""))),IF($N$158="","",IF(OR(ISTEXT($N$156),ISTEXT($N$157),ISTEXT($N$158)),"",IF(OR(7&gt;$N$156,4&gt;$N$157,((4-1)*$N$156+7)&gt;$N$158),"",IF(INDEX($P$158:$W$167,MOD(((4-1)*$N$156+7)-1,10)+1,INT((((4-1)*$N$156+7)-1)/10)+1)="","",INDEX($P$158:$W$167,MOD(((4-1)*$N$156+7)-1,10)+1,INT((((4-1)*$N$156+7)-1)/10)+1))))))</f>
        <v/>
      </c>
      <c r="K161" s="539">
        <f>IF($D$156="Flat Oval",IF(OR($N$158="",ISTEXT($N$156),ISTEXT($N$157)),"",IF(4&lt;=$N$157,IF(8&gt;$N$156,"",IF(((4-1)*$N$156+8)&gt;80,"",IF(INDEX($P$158:$W$167,MOD(((4-1)*$N$156+8)-1,10)+1,INT((((4-1)*$N$156+8)-1)/10)+1)="","",INDEX($P$158:$W$167,MOD(((4-1)*$N$156+8)-1,10)+1,INT((((4-1)*$N$156+8)-1)/10)+1)))),IF(AND(4=$N$157+1,8&lt;=$O$156),IF(($N$156*$N$157+8)&gt;80,"",IF(INDEX($P$158:$W$167,MOD(($N$156*$N$157+8)-1,10)+1,INT((($N$156*$N$157+8)-1)/10)+1)="","",INDEX($P$158:$W$167,MOD(($N$156*$N$157+8)-1,10)+1,INT((($N$156*$N$157+8)-1)/10)+1))),""))),IF($N$158="","",IF(OR(ISTEXT($N$156),ISTEXT($N$157),ISTEXT($N$158)),"",IF(OR(8&gt;$N$156,4&gt;$N$157,((4-1)*$N$156+8)&gt;$N$158),"",IF(INDEX($P$158:$W$167,MOD(((4-1)*$N$156+8)-1,10)+1,INT((((4-1)*$N$156+8)-1)/10)+1)="","",INDEX($P$158:$W$167,MOD(((4-1)*$N$156+8)-1,10)+1,INT((((4-1)*$N$156+8)-1)/10)+1))))))</f>
        <v/>
      </c>
      <c r="L161" s="539">
        <f>IF($D$156="Flat Oval",IF(OR($N$158="",ISTEXT($N$156),ISTEXT($N$157)),"",IF(4&lt;=$N$157,IF(9&gt;$N$156,"",IF(((4-1)*$N$156+9)&gt;80,"",IF(INDEX($P$158:$W$167,MOD(((4-1)*$N$156+9)-1,10)+1,INT((((4-1)*$N$156+9)-1)/10)+1)="","",INDEX($P$158:$W$167,MOD(((4-1)*$N$156+9)-1,10)+1,INT((((4-1)*$N$156+9)-1)/10)+1)))),IF(AND(4=$N$157+1,9&lt;=$O$156),IF(($N$156*$N$157+9)&gt;80,"",IF(INDEX($P$158:$W$167,MOD(($N$156*$N$157+9)-1,10)+1,INT((($N$156*$N$157+9)-1)/10)+1)="","",INDEX($P$158:$W$167,MOD(($N$156*$N$157+9)-1,10)+1,INT((($N$156*$N$157+9)-1)/10)+1))),""))),IF($N$158="","",IF(OR(ISTEXT($N$156),ISTEXT($N$157),ISTEXT($N$158)),"",IF(OR(9&gt;$N$156,4&gt;$N$157,((4-1)*$N$156+9)&gt;$N$158),"",IF(INDEX($P$158:$W$167,MOD(((4-1)*$N$156+9)-1,10)+1,INT((((4-1)*$N$156+9)-1)/10)+1)="","",INDEX($P$158:$W$167,MOD(((4-1)*$N$156+9)-1,10)+1,INT((((4-1)*$N$156+9)-1)/10)+1))))))</f>
        <v/>
      </c>
      <c r="M161" s="539">
        <f>IF($D$156="Flat Oval",IF(OR($N$158="",ISTEXT($N$156),ISTEXT($N$157)),"",IF(4&lt;=$N$157,IF(10&gt;$N$156,"",IF(((4-1)*$N$156+10)&gt;80,"",IF(INDEX($P$158:$W$167,MOD(((4-1)*$N$156+10)-1,10)+1,INT((((4-1)*$N$156+10)-1)/10)+1)="","",INDEX($P$158:$W$167,MOD(((4-1)*$N$156+10)-1,10)+1,INT((((4-1)*$N$156+10)-1)/10)+1)))),IF(AND(4=$N$157+1,10&lt;=$O$156),IF(($N$156*$N$157+10)&gt;80,"",IF(INDEX($P$158:$W$167,MOD(($N$156*$N$157+10)-1,10)+1,INT((($N$156*$N$157+10)-1)/10)+1)="","",INDEX($P$158:$W$167,MOD(($N$156*$N$157+10)-1,10)+1,INT((($N$156*$N$157+10)-1)/10)+1))),""))),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IF($D$156="Flat Oval",IF(OR($N$157="",ISTEXT($N$157)),"",IF(5&lt;=$N$157,ROUND((5-0.5)*$I$156/$N$157,1),IF(5=$N$157+1,"Ends",""))),IF(OR($D$156="",$G$156=""),"",IF($D$156="Round",IF(5=1,"Axis 1 (0°)",IF(5=2,"Axis 2 (90°)","")),IF(ISTEXT($N$157),"",IF(5&gt;$N$157,"",IF(ISTEXT($I$156),"",ROUND((5-0.5)*$I$156/$N$157,1)))))))</f>
        <v/>
      </c>
      <c r="C162" s="538" t="n"/>
      <c r="D162" s="539">
        <f>IF($D$156="Flat Oval",IF(OR($N$158="",ISTEXT($N$156),ISTEXT($N$157)),"",IF(5&lt;=$N$157,IF(1&gt;$N$156,"",IF(((5-1)*$N$156+1)&gt;80,"",IF(INDEX($P$158:$W$167,MOD(((5-1)*$N$156+1)-1,10)+1,INT((((5-1)*$N$156+1)-1)/10)+1)="","",INDEX($P$158:$W$167,MOD(((5-1)*$N$156+1)-1,10)+1,INT((((5-1)*$N$156+1)-1)/10)+1)))),IF(AND(5=$N$157+1,1&lt;=$O$156),IF(($N$156*$N$157+1)&gt;80,"",IF(INDEX($P$158:$W$167,MOD(($N$156*$N$157+1)-1,10)+1,INT((($N$156*$N$157+1)-1)/10)+1)="","",INDEX($P$158:$W$167,MOD(($N$156*$N$157+1)-1,10)+1,INT((($N$156*$N$157+1)-1)/10)+1))),""))),IF($N$158="","",IF(OR(ISTEXT($N$156),ISTEXT($N$157),ISTEXT($N$158)),"",IF(OR(1&gt;$N$156,5&gt;$N$157,((5-1)*$N$156+1)&gt;$N$158),"",IF(INDEX($P$158:$W$167,MOD(((5-1)*$N$156+1)-1,10)+1,INT((((5-1)*$N$156+1)-1)/10)+1)="","",INDEX($P$158:$W$167,MOD(((5-1)*$N$156+1)-1,10)+1,INT((((5-1)*$N$156+1)-1)/10)+1))))))</f>
        <v/>
      </c>
      <c r="E162" s="539">
        <f>IF($D$156="Flat Oval",IF(OR($N$158="",ISTEXT($N$156),ISTEXT($N$157)),"",IF(5&lt;=$N$157,IF(2&gt;$N$156,"",IF(((5-1)*$N$156+2)&gt;80,"",IF(INDEX($P$158:$W$167,MOD(((5-1)*$N$156+2)-1,10)+1,INT((((5-1)*$N$156+2)-1)/10)+1)="","",INDEX($P$158:$W$167,MOD(((5-1)*$N$156+2)-1,10)+1,INT((((5-1)*$N$156+2)-1)/10)+1)))),IF(AND(5=$N$157+1,2&lt;=$O$156),IF(($N$156*$N$157+2)&gt;80,"",IF(INDEX($P$158:$W$167,MOD(($N$156*$N$157+2)-1,10)+1,INT((($N$156*$N$157+2)-1)/10)+1)="","",INDEX($P$158:$W$167,MOD(($N$156*$N$157+2)-1,10)+1,INT((($N$156*$N$157+2)-1)/10)+1))),""))),IF($N$158="","",IF(OR(ISTEXT($N$156),ISTEXT($N$157),ISTEXT($N$158)),"",IF(OR(2&gt;$N$156,5&gt;$N$157,((5-1)*$N$156+2)&gt;$N$158),"",IF(INDEX($P$158:$W$167,MOD(((5-1)*$N$156+2)-1,10)+1,INT((((5-1)*$N$156+2)-1)/10)+1)="","",INDEX($P$158:$W$167,MOD(((5-1)*$N$156+2)-1,10)+1,INT((((5-1)*$N$156+2)-1)/10)+1))))))</f>
        <v/>
      </c>
      <c r="F162" s="539">
        <f>IF($D$156="Flat Oval",IF(OR($N$158="",ISTEXT($N$156),ISTEXT($N$157)),"",IF(5&lt;=$N$157,IF(3&gt;$N$156,"",IF(((5-1)*$N$156+3)&gt;80,"",IF(INDEX($P$158:$W$167,MOD(((5-1)*$N$156+3)-1,10)+1,INT((((5-1)*$N$156+3)-1)/10)+1)="","",INDEX($P$158:$W$167,MOD(((5-1)*$N$156+3)-1,10)+1,INT((((5-1)*$N$156+3)-1)/10)+1)))),IF(AND(5=$N$157+1,3&lt;=$O$156),IF(($N$156*$N$157+3)&gt;80,"",IF(INDEX($P$158:$W$167,MOD(($N$156*$N$157+3)-1,10)+1,INT((($N$156*$N$157+3)-1)/10)+1)="","",INDEX($P$158:$W$167,MOD(($N$156*$N$157+3)-1,10)+1,INT((($N$156*$N$157+3)-1)/10)+1))),""))),IF($N$158="","",IF(OR(ISTEXT($N$156),ISTEXT($N$157),ISTEXT($N$158)),"",IF(OR(3&gt;$N$156,5&gt;$N$157,((5-1)*$N$156+3)&gt;$N$158),"",IF(INDEX($P$158:$W$167,MOD(((5-1)*$N$156+3)-1,10)+1,INT((((5-1)*$N$156+3)-1)/10)+1)="","",INDEX($P$158:$W$167,MOD(((5-1)*$N$156+3)-1,10)+1,INT((((5-1)*$N$156+3)-1)/10)+1))))))</f>
        <v/>
      </c>
      <c r="G162" s="539">
        <f>IF($D$156="Flat Oval",IF(OR($N$158="",ISTEXT($N$156),ISTEXT($N$157)),"",IF(5&lt;=$N$157,IF(4&gt;$N$156,"",IF(((5-1)*$N$156+4)&gt;80,"",IF(INDEX($P$158:$W$167,MOD(((5-1)*$N$156+4)-1,10)+1,INT((((5-1)*$N$156+4)-1)/10)+1)="","",INDEX($P$158:$W$167,MOD(((5-1)*$N$156+4)-1,10)+1,INT((((5-1)*$N$156+4)-1)/10)+1)))),IF(AND(5=$N$157+1,4&lt;=$O$156),IF(($N$156*$N$157+4)&gt;80,"",IF(INDEX($P$158:$W$167,MOD(($N$156*$N$157+4)-1,10)+1,INT((($N$156*$N$157+4)-1)/10)+1)="","",INDEX($P$158:$W$167,MOD(($N$156*$N$157+4)-1,10)+1,INT((($N$156*$N$157+4)-1)/10)+1))),""))),IF($N$158="","",IF(OR(ISTEXT($N$156),ISTEXT($N$157),ISTEXT($N$158)),"",IF(OR(4&gt;$N$156,5&gt;$N$157,((5-1)*$N$156+4)&gt;$N$158),"",IF(INDEX($P$158:$W$167,MOD(((5-1)*$N$156+4)-1,10)+1,INT((((5-1)*$N$156+4)-1)/10)+1)="","",INDEX($P$158:$W$167,MOD(((5-1)*$N$156+4)-1,10)+1,INT((((5-1)*$N$156+4)-1)/10)+1))))))</f>
        <v/>
      </c>
      <c r="H162" s="539">
        <f>IF($D$156="Flat Oval",IF(OR($N$158="",ISTEXT($N$156),ISTEXT($N$157)),"",IF(5&lt;=$N$157,IF(5&gt;$N$156,"",IF(((5-1)*$N$156+5)&gt;80,"",IF(INDEX($P$158:$W$167,MOD(((5-1)*$N$156+5)-1,10)+1,INT((((5-1)*$N$156+5)-1)/10)+1)="","",INDEX($P$158:$W$167,MOD(((5-1)*$N$156+5)-1,10)+1,INT((((5-1)*$N$156+5)-1)/10)+1)))),IF(AND(5=$N$157+1,5&lt;=$O$156),IF(($N$156*$N$157+5)&gt;80,"",IF(INDEX($P$158:$W$167,MOD(($N$156*$N$157+5)-1,10)+1,INT((($N$156*$N$157+5)-1)/10)+1)="","",INDEX($P$158:$W$167,MOD(($N$156*$N$157+5)-1,10)+1,INT((($N$156*$N$157+5)-1)/10)+1))),""))),IF($N$158="","",IF(OR(ISTEXT($N$156),ISTEXT($N$157),ISTEXT($N$158)),"",IF(OR(5&gt;$N$156,5&gt;$N$157,((5-1)*$N$156+5)&gt;$N$158),"",IF(INDEX($P$158:$W$167,MOD(((5-1)*$N$156+5)-1,10)+1,INT((((5-1)*$N$156+5)-1)/10)+1)="","",INDEX($P$158:$W$167,MOD(((5-1)*$N$156+5)-1,10)+1,INT((((5-1)*$N$156+5)-1)/10)+1))))))</f>
        <v/>
      </c>
      <c r="I162" s="539">
        <f>IF($D$156="Flat Oval",IF(OR($N$158="",ISTEXT($N$156),ISTEXT($N$157)),"",IF(5&lt;=$N$157,IF(6&gt;$N$156,"",IF(((5-1)*$N$156+6)&gt;80,"",IF(INDEX($P$158:$W$167,MOD(((5-1)*$N$156+6)-1,10)+1,INT((((5-1)*$N$156+6)-1)/10)+1)="","",INDEX($P$158:$W$167,MOD(((5-1)*$N$156+6)-1,10)+1,INT((((5-1)*$N$156+6)-1)/10)+1)))),IF(AND(5=$N$157+1,6&lt;=$O$156),IF(($N$156*$N$157+6)&gt;80,"",IF(INDEX($P$158:$W$167,MOD(($N$156*$N$157+6)-1,10)+1,INT((($N$156*$N$157+6)-1)/10)+1)="","",INDEX($P$158:$W$167,MOD(($N$156*$N$157+6)-1,10)+1,INT((($N$156*$N$157+6)-1)/10)+1))),""))),IF($N$158="","",IF(OR(ISTEXT($N$156),ISTEXT($N$157),ISTEXT($N$158)),"",IF(OR(6&gt;$N$156,5&gt;$N$157,((5-1)*$N$156+6)&gt;$N$158),"",IF(INDEX($P$158:$W$167,MOD(((5-1)*$N$156+6)-1,10)+1,INT((((5-1)*$N$156+6)-1)/10)+1)="","",INDEX($P$158:$W$167,MOD(((5-1)*$N$156+6)-1,10)+1,INT((((5-1)*$N$156+6)-1)/10)+1))))))</f>
        <v/>
      </c>
      <c r="J162" s="539">
        <f>IF($D$156="Flat Oval",IF(OR($N$158="",ISTEXT($N$156),ISTEXT($N$157)),"",IF(5&lt;=$N$157,IF(7&gt;$N$156,"",IF(((5-1)*$N$156+7)&gt;80,"",IF(INDEX($P$158:$W$167,MOD(((5-1)*$N$156+7)-1,10)+1,INT((((5-1)*$N$156+7)-1)/10)+1)="","",INDEX($P$158:$W$167,MOD(((5-1)*$N$156+7)-1,10)+1,INT((((5-1)*$N$156+7)-1)/10)+1)))),IF(AND(5=$N$157+1,7&lt;=$O$156),IF(($N$156*$N$157+7)&gt;80,"",IF(INDEX($P$158:$W$167,MOD(($N$156*$N$157+7)-1,10)+1,INT((($N$156*$N$157+7)-1)/10)+1)="","",INDEX($P$158:$W$167,MOD(($N$156*$N$157+7)-1,10)+1,INT((($N$156*$N$157+7)-1)/10)+1))),""))),IF($N$158="","",IF(OR(ISTEXT($N$156),ISTEXT($N$157),ISTEXT($N$158)),"",IF(OR(7&gt;$N$156,5&gt;$N$157,((5-1)*$N$156+7)&gt;$N$158),"",IF(INDEX($P$158:$W$167,MOD(((5-1)*$N$156+7)-1,10)+1,INT((((5-1)*$N$156+7)-1)/10)+1)="","",INDEX($P$158:$W$167,MOD(((5-1)*$N$156+7)-1,10)+1,INT((((5-1)*$N$156+7)-1)/10)+1))))))</f>
        <v/>
      </c>
      <c r="K162" s="539">
        <f>IF($D$156="Flat Oval",IF(OR($N$158="",ISTEXT($N$156),ISTEXT($N$157)),"",IF(5&lt;=$N$157,IF(8&gt;$N$156,"",IF(((5-1)*$N$156+8)&gt;80,"",IF(INDEX($P$158:$W$167,MOD(((5-1)*$N$156+8)-1,10)+1,INT((((5-1)*$N$156+8)-1)/10)+1)="","",INDEX($P$158:$W$167,MOD(((5-1)*$N$156+8)-1,10)+1,INT((((5-1)*$N$156+8)-1)/10)+1)))),IF(AND(5=$N$157+1,8&lt;=$O$156),IF(($N$156*$N$157+8)&gt;80,"",IF(INDEX($P$158:$W$167,MOD(($N$156*$N$157+8)-1,10)+1,INT((($N$156*$N$157+8)-1)/10)+1)="","",INDEX($P$158:$W$167,MOD(($N$156*$N$157+8)-1,10)+1,INT((($N$156*$N$157+8)-1)/10)+1))),""))),IF($N$158="","",IF(OR(ISTEXT($N$156),ISTEXT($N$157),ISTEXT($N$158)),"",IF(OR(8&gt;$N$156,5&gt;$N$157,((5-1)*$N$156+8)&gt;$N$158),"",IF(INDEX($P$158:$W$167,MOD(((5-1)*$N$156+8)-1,10)+1,INT((((5-1)*$N$156+8)-1)/10)+1)="","",INDEX($P$158:$W$167,MOD(((5-1)*$N$156+8)-1,10)+1,INT((((5-1)*$N$156+8)-1)/10)+1))))))</f>
        <v/>
      </c>
      <c r="L162" s="539">
        <f>IF($D$156="Flat Oval",IF(OR($N$158="",ISTEXT($N$156),ISTEXT($N$157)),"",IF(5&lt;=$N$157,IF(9&gt;$N$156,"",IF(((5-1)*$N$156+9)&gt;80,"",IF(INDEX($P$158:$W$167,MOD(((5-1)*$N$156+9)-1,10)+1,INT((((5-1)*$N$156+9)-1)/10)+1)="","",INDEX($P$158:$W$167,MOD(((5-1)*$N$156+9)-1,10)+1,INT((((5-1)*$N$156+9)-1)/10)+1)))),IF(AND(5=$N$157+1,9&lt;=$O$156),IF(($N$156*$N$157+9)&gt;80,"",IF(INDEX($P$158:$W$167,MOD(($N$156*$N$157+9)-1,10)+1,INT((($N$156*$N$157+9)-1)/10)+1)="","",INDEX($P$158:$W$167,MOD(($N$156*$N$157+9)-1,10)+1,INT((($N$156*$N$157+9)-1)/10)+1))),""))),IF($N$158="","",IF(OR(ISTEXT($N$156),ISTEXT($N$157),ISTEXT($N$158)),"",IF(OR(9&gt;$N$156,5&gt;$N$157,((5-1)*$N$156+9)&gt;$N$158),"",IF(INDEX($P$158:$W$167,MOD(((5-1)*$N$156+9)-1,10)+1,INT((((5-1)*$N$156+9)-1)/10)+1)="","",INDEX($P$158:$W$167,MOD(((5-1)*$N$156+9)-1,10)+1,INT((((5-1)*$N$156+9)-1)/10)+1))))))</f>
        <v/>
      </c>
      <c r="M162" s="539">
        <f>IF($D$156="Flat Oval",IF(OR($N$158="",ISTEXT($N$156),ISTEXT($N$157)),"",IF(5&lt;=$N$157,IF(10&gt;$N$156,"",IF(((5-1)*$N$156+10)&gt;80,"",IF(INDEX($P$158:$W$167,MOD(((5-1)*$N$156+10)-1,10)+1,INT((((5-1)*$N$156+10)-1)/10)+1)="","",INDEX($P$158:$W$167,MOD(((5-1)*$N$156+10)-1,10)+1,INT((((5-1)*$N$156+10)-1)/10)+1)))),IF(AND(5=$N$157+1,10&lt;=$O$156),IF(($N$156*$N$157+10)&gt;80,"",IF(INDEX($P$158:$W$167,MOD(($N$156*$N$157+10)-1,10)+1,INT((($N$156*$N$157+10)-1)/10)+1)="","",INDEX($P$158:$W$167,MOD(($N$156*$N$157+10)-1,10)+1,INT((($N$156*$N$157+10)-1)/10)+1))),""))),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IF($D$156="Flat Oval",IF(OR($N$157="",ISTEXT($N$157)),"",IF(6&lt;=$N$157,ROUND((6-0.5)*$I$156/$N$157,1),IF(6=$N$157+1,"Ends",""))),IF(OR($D$156="",$G$156=""),"",IF($D$156="Round",IF(6=1,"Axis 1 (0°)",IF(6=2,"Axis 2 (90°)","")),IF(ISTEXT($N$157),"",IF(6&gt;$N$157,"",IF(ISTEXT($I$156),"",ROUND((6-0.5)*$I$156/$N$157,1)))))))</f>
        <v/>
      </c>
      <c r="C163" s="538" t="n"/>
      <c r="D163" s="539">
        <f>IF($D$156="Flat Oval",IF(OR($N$158="",ISTEXT($N$156),ISTEXT($N$157)),"",IF(6&lt;=$N$157,IF(1&gt;$N$156,"",IF(((6-1)*$N$156+1)&gt;80,"",IF(INDEX($P$158:$W$167,MOD(((6-1)*$N$156+1)-1,10)+1,INT((((6-1)*$N$156+1)-1)/10)+1)="","",INDEX($P$158:$W$167,MOD(((6-1)*$N$156+1)-1,10)+1,INT((((6-1)*$N$156+1)-1)/10)+1)))),IF(AND(6=$N$157+1,1&lt;=$O$156),IF(($N$156*$N$157+1)&gt;80,"",IF(INDEX($P$158:$W$167,MOD(($N$156*$N$157+1)-1,10)+1,INT((($N$156*$N$157+1)-1)/10)+1)="","",INDEX($P$158:$W$167,MOD(($N$156*$N$157+1)-1,10)+1,INT((($N$156*$N$157+1)-1)/10)+1))),""))),IF($N$158="","",IF(OR(ISTEXT($N$156),ISTEXT($N$157),ISTEXT($N$158)),"",IF(OR(1&gt;$N$156,6&gt;$N$157,((6-1)*$N$156+1)&gt;$N$158),"",IF(INDEX($P$158:$W$167,MOD(((6-1)*$N$156+1)-1,10)+1,INT((((6-1)*$N$156+1)-1)/10)+1)="","",INDEX($P$158:$W$167,MOD(((6-1)*$N$156+1)-1,10)+1,INT((((6-1)*$N$156+1)-1)/10)+1))))))</f>
        <v/>
      </c>
      <c r="E163" s="539">
        <f>IF($D$156="Flat Oval",IF(OR($N$158="",ISTEXT($N$156),ISTEXT($N$157)),"",IF(6&lt;=$N$157,IF(2&gt;$N$156,"",IF(((6-1)*$N$156+2)&gt;80,"",IF(INDEX($P$158:$W$167,MOD(((6-1)*$N$156+2)-1,10)+1,INT((((6-1)*$N$156+2)-1)/10)+1)="","",INDEX($P$158:$W$167,MOD(((6-1)*$N$156+2)-1,10)+1,INT((((6-1)*$N$156+2)-1)/10)+1)))),IF(AND(6=$N$157+1,2&lt;=$O$156),IF(($N$156*$N$157+2)&gt;80,"",IF(INDEX($P$158:$W$167,MOD(($N$156*$N$157+2)-1,10)+1,INT((($N$156*$N$157+2)-1)/10)+1)="","",INDEX($P$158:$W$167,MOD(($N$156*$N$157+2)-1,10)+1,INT((($N$156*$N$157+2)-1)/10)+1))),""))),IF($N$158="","",IF(OR(ISTEXT($N$156),ISTEXT($N$157),ISTEXT($N$158)),"",IF(OR(2&gt;$N$156,6&gt;$N$157,((6-1)*$N$156+2)&gt;$N$158),"",IF(INDEX($P$158:$W$167,MOD(((6-1)*$N$156+2)-1,10)+1,INT((((6-1)*$N$156+2)-1)/10)+1)="","",INDEX($P$158:$W$167,MOD(((6-1)*$N$156+2)-1,10)+1,INT((((6-1)*$N$156+2)-1)/10)+1))))))</f>
        <v/>
      </c>
      <c r="F163" s="539">
        <f>IF($D$156="Flat Oval",IF(OR($N$158="",ISTEXT($N$156),ISTEXT($N$157)),"",IF(6&lt;=$N$157,IF(3&gt;$N$156,"",IF(((6-1)*$N$156+3)&gt;80,"",IF(INDEX($P$158:$W$167,MOD(((6-1)*$N$156+3)-1,10)+1,INT((((6-1)*$N$156+3)-1)/10)+1)="","",INDEX($P$158:$W$167,MOD(((6-1)*$N$156+3)-1,10)+1,INT((((6-1)*$N$156+3)-1)/10)+1)))),IF(AND(6=$N$157+1,3&lt;=$O$156),IF(($N$156*$N$157+3)&gt;80,"",IF(INDEX($P$158:$W$167,MOD(($N$156*$N$157+3)-1,10)+1,INT((($N$156*$N$157+3)-1)/10)+1)="","",INDEX($P$158:$W$167,MOD(($N$156*$N$157+3)-1,10)+1,INT((($N$156*$N$157+3)-1)/10)+1))),""))),IF($N$158="","",IF(OR(ISTEXT($N$156),ISTEXT($N$157),ISTEXT($N$158)),"",IF(OR(3&gt;$N$156,6&gt;$N$157,((6-1)*$N$156+3)&gt;$N$158),"",IF(INDEX($P$158:$W$167,MOD(((6-1)*$N$156+3)-1,10)+1,INT((((6-1)*$N$156+3)-1)/10)+1)="","",INDEX($P$158:$W$167,MOD(((6-1)*$N$156+3)-1,10)+1,INT((((6-1)*$N$156+3)-1)/10)+1))))))</f>
        <v/>
      </c>
      <c r="G163" s="539">
        <f>IF($D$156="Flat Oval",IF(OR($N$158="",ISTEXT($N$156),ISTEXT($N$157)),"",IF(6&lt;=$N$157,IF(4&gt;$N$156,"",IF(((6-1)*$N$156+4)&gt;80,"",IF(INDEX($P$158:$W$167,MOD(((6-1)*$N$156+4)-1,10)+1,INT((((6-1)*$N$156+4)-1)/10)+1)="","",INDEX($P$158:$W$167,MOD(((6-1)*$N$156+4)-1,10)+1,INT((((6-1)*$N$156+4)-1)/10)+1)))),IF(AND(6=$N$157+1,4&lt;=$O$156),IF(($N$156*$N$157+4)&gt;80,"",IF(INDEX($P$158:$W$167,MOD(($N$156*$N$157+4)-1,10)+1,INT((($N$156*$N$157+4)-1)/10)+1)="","",INDEX($P$158:$W$167,MOD(($N$156*$N$157+4)-1,10)+1,INT((($N$156*$N$157+4)-1)/10)+1))),""))),IF($N$158="","",IF(OR(ISTEXT($N$156),ISTEXT($N$157),ISTEXT($N$158)),"",IF(OR(4&gt;$N$156,6&gt;$N$157,((6-1)*$N$156+4)&gt;$N$158),"",IF(INDEX($P$158:$W$167,MOD(((6-1)*$N$156+4)-1,10)+1,INT((((6-1)*$N$156+4)-1)/10)+1)="","",INDEX($P$158:$W$167,MOD(((6-1)*$N$156+4)-1,10)+1,INT((((6-1)*$N$156+4)-1)/10)+1))))))</f>
        <v/>
      </c>
      <c r="H163" s="539">
        <f>IF($D$156="Flat Oval",IF(OR($N$158="",ISTEXT($N$156),ISTEXT($N$157)),"",IF(6&lt;=$N$157,IF(5&gt;$N$156,"",IF(((6-1)*$N$156+5)&gt;80,"",IF(INDEX($P$158:$W$167,MOD(((6-1)*$N$156+5)-1,10)+1,INT((((6-1)*$N$156+5)-1)/10)+1)="","",INDEX($P$158:$W$167,MOD(((6-1)*$N$156+5)-1,10)+1,INT((((6-1)*$N$156+5)-1)/10)+1)))),IF(AND(6=$N$157+1,5&lt;=$O$156),IF(($N$156*$N$157+5)&gt;80,"",IF(INDEX($P$158:$W$167,MOD(($N$156*$N$157+5)-1,10)+1,INT((($N$156*$N$157+5)-1)/10)+1)="","",INDEX($P$158:$W$167,MOD(($N$156*$N$157+5)-1,10)+1,INT((($N$156*$N$157+5)-1)/10)+1))),""))),IF($N$158="","",IF(OR(ISTEXT($N$156),ISTEXT($N$157),ISTEXT($N$158)),"",IF(OR(5&gt;$N$156,6&gt;$N$157,((6-1)*$N$156+5)&gt;$N$158),"",IF(INDEX($P$158:$W$167,MOD(((6-1)*$N$156+5)-1,10)+1,INT((((6-1)*$N$156+5)-1)/10)+1)="","",INDEX($P$158:$W$167,MOD(((6-1)*$N$156+5)-1,10)+1,INT((((6-1)*$N$156+5)-1)/10)+1))))))</f>
        <v/>
      </c>
      <c r="I163" s="539">
        <f>IF($D$156="Flat Oval",IF(OR($N$158="",ISTEXT($N$156),ISTEXT($N$157)),"",IF(6&lt;=$N$157,IF(6&gt;$N$156,"",IF(((6-1)*$N$156+6)&gt;80,"",IF(INDEX($P$158:$W$167,MOD(((6-1)*$N$156+6)-1,10)+1,INT((((6-1)*$N$156+6)-1)/10)+1)="","",INDEX($P$158:$W$167,MOD(((6-1)*$N$156+6)-1,10)+1,INT((((6-1)*$N$156+6)-1)/10)+1)))),IF(AND(6=$N$157+1,6&lt;=$O$156),IF(($N$156*$N$157+6)&gt;80,"",IF(INDEX($P$158:$W$167,MOD(($N$156*$N$157+6)-1,10)+1,INT((($N$156*$N$157+6)-1)/10)+1)="","",INDEX($P$158:$W$167,MOD(($N$156*$N$157+6)-1,10)+1,INT((($N$156*$N$157+6)-1)/10)+1))),""))),IF($N$158="","",IF(OR(ISTEXT($N$156),ISTEXT($N$157),ISTEXT($N$158)),"",IF(OR(6&gt;$N$156,6&gt;$N$157,((6-1)*$N$156+6)&gt;$N$158),"",IF(INDEX($P$158:$W$167,MOD(((6-1)*$N$156+6)-1,10)+1,INT((((6-1)*$N$156+6)-1)/10)+1)="","",INDEX($P$158:$W$167,MOD(((6-1)*$N$156+6)-1,10)+1,INT((((6-1)*$N$156+6)-1)/10)+1))))))</f>
        <v/>
      </c>
      <c r="J163" s="539">
        <f>IF($D$156="Flat Oval",IF(OR($N$158="",ISTEXT($N$156),ISTEXT($N$157)),"",IF(6&lt;=$N$157,IF(7&gt;$N$156,"",IF(((6-1)*$N$156+7)&gt;80,"",IF(INDEX($P$158:$W$167,MOD(((6-1)*$N$156+7)-1,10)+1,INT((((6-1)*$N$156+7)-1)/10)+1)="","",INDEX($P$158:$W$167,MOD(((6-1)*$N$156+7)-1,10)+1,INT((((6-1)*$N$156+7)-1)/10)+1)))),IF(AND(6=$N$157+1,7&lt;=$O$156),IF(($N$156*$N$157+7)&gt;80,"",IF(INDEX($P$158:$W$167,MOD(($N$156*$N$157+7)-1,10)+1,INT((($N$156*$N$157+7)-1)/10)+1)="","",INDEX($P$158:$W$167,MOD(($N$156*$N$157+7)-1,10)+1,INT((($N$156*$N$157+7)-1)/10)+1))),""))),IF($N$158="","",IF(OR(ISTEXT($N$156),ISTEXT($N$157),ISTEXT($N$158)),"",IF(OR(7&gt;$N$156,6&gt;$N$157,((6-1)*$N$156+7)&gt;$N$158),"",IF(INDEX($P$158:$W$167,MOD(((6-1)*$N$156+7)-1,10)+1,INT((((6-1)*$N$156+7)-1)/10)+1)="","",INDEX($P$158:$W$167,MOD(((6-1)*$N$156+7)-1,10)+1,INT((((6-1)*$N$156+7)-1)/10)+1))))))</f>
        <v/>
      </c>
      <c r="K163" s="539">
        <f>IF($D$156="Flat Oval",IF(OR($N$158="",ISTEXT($N$156),ISTEXT($N$157)),"",IF(6&lt;=$N$157,IF(8&gt;$N$156,"",IF(((6-1)*$N$156+8)&gt;80,"",IF(INDEX($P$158:$W$167,MOD(((6-1)*$N$156+8)-1,10)+1,INT((((6-1)*$N$156+8)-1)/10)+1)="","",INDEX($P$158:$W$167,MOD(((6-1)*$N$156+8)-1,10)+1,INT((((6-1)*$N$156+8)-1)/10)+1)))),IF(AND(6=$N$157+1,8&lt;=$O$156),IF(($N$156*$N$157+8)&gt;80,"",IF(INDEX($P$158:$W$167,MOD(($N$156*$N$157+8)-1,10)+1,INT((($N$156*$N$157+8)-1)/10)+1)="","",INDEX($P$158:$W$167,MOD(($N$156*$N$157+8)-1,10)+1,INT((($N$156*$N$157+8)-1)/10)+1))),""))),IF($N$158="","",IF(OR(ISTEXT($N$156),ISTEXT($N$157),ISTEXT($N$158)),"",IF(OR(8&gt;$N$156,6&gt;$N$157,((6-1)*$N$156+8)&gt;$N$158),"",IF(INDEX($P$158:$W$167,MOD(((6-1)*$N$156+8)-1,10)+1,INT((((6-1)*$N$156+8)-1)/10)+1)="","",INDEX($P$158:$W$167,MOD(((6-1)*$N$156+8)-1,10)+1,INT((((6-1)*$N$156+8)-1)/10)+1))))))</f>
        <v/>
      </c>
      <c r="L163" s="539">
        <f>IF($D$156="Flat Oval",IF(OR($N$158="",ISTEXT($N$156),ISTEXT($N$157)),"",IF(6&lt;=$N$157,IF(9&gt;$N$156,"",IF(((6-1)*$N$156+9)&gt;80,"",IF(INDEX($P$158:$W$167,MOD(((6-1)*$N$156+9)-1,10)+1,INT((((6-1)*$N$156+9)-1)/10)+1)="","",INDEX($P$158:$W$167,MOD(((6-1)*$N$156+9)-1,10)+1,INT((((6-1)*$N$156+9)-1)/10)+1)))),IF(AND(6=$N$157+1,9&lt;=$O$156),IF(($N$156*$N$157+9)&gt;80,"",IF(INDEX($P$158:$W$167,MOD(($N$156*$N$157+9)-1,10)+1,INT((($N$156*$N$157+9)-1)/10)+1)="","",INDEX($P$158:$W$167,MOD(($N$156*$N$157+9)-1,10)+1,INT((($N$156*$N$157+9)-1)/10)+1))),""))),IF($N$158="","",IF(OR(ISTEXT($N$156),ISTEXT($N$157),ISTEXT($N$158)),"",IF(OR(9&gt;$N$156,6&gt;$N$157,((6-1)*$N$156+9)&gt;$N$158),"",IF(INDEX($P$158:$W$167,MOD(((6-1)*$N$156+9)-1,10)+1,INT((((6-1)*$N$156+9)-1)/10)+1)="","",INDEX($P$158:$W$167,MOD(((6-1)*$N$156+9)-1,10)+1,INT((((6-1)*$N$156+9)-1)/10)+1))))))</f>
        <v/>
      </c>
      <c r="M163" s="539">
        <f>IF($D$156="Flat Oval",IF(OR($N$158="",ISTEXT($N$156),ISTEXT($N$157)),"",IF(6&lt;=$N$157,IF(10&gt;$N$156,"",IF(((6-1)*$N$156+10)&gt;80,"",IF(INDEX($P$158:$W$167,MOD(((6-1)*$N$156+10)-1,10)+1,INT((((6-1)*$N$156+10)-1)/10)+1)="","",INDEX($P$158:$W$167,MOD(((6-1)*$N$156+10)-1,10)+1,INT((((6-1)*$N$156+10)-1)/10)+1)))),IF(AND(6=$N$157+1,10&lt;=$O$156),IF(($N$156*$N$157+10)&gt;80,"",IF(INDEX($P$158:$W$167,MOD(($N$156*$N$157+10)-1,10)+1,INT((($N$156*$N$157+10)-1)/10)+1)="","",INDEX($P$158:$W$167,MOD(($N$156*$N$157+10)-1,10)+1,INT((($N$156*$N$157+10)-1)/10)+1))),""))),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IF($D$156="Flat Oval",IF(OR($N$157="",ISTEXT($N$157)),"",IF(7&lt;=$N$157,ROUND((7-0.5)*$I$156/$N$157,1),IF(7=$N$157+1,"Ends",""))),IF(OR($D$156="",$G$156=""),"",IF($D$156="Round",IF(7=1,"Axis 1 (0°)",IF(7=2,"Axis 2 (90°)","")),IF(ISTEXT($N$157),"",IF(7&gt;$N$157,"",IF(ISTEXT($I$156),"",ROUND((7-0.5)*$I$156/$N$157,1)))))))</f>
        <v/>
      </c>
      <c r="C164" s="538" t="n"/>
      <c r="D164" s="539">
        <f>IF($D$156="Flat Oval",IF(OR($N$158="",ISTEXT($N$156),ISTEXT($N$157)),"",IF(7&lt;=$N$157,IF(1&gt;$N$156,"",IF(((7-1)*$N$156+1)&gt;80,"",IF(INDEX($P$158:$W$167,MOD(((7-1)*$N$156+1)-1,10)+1,INT((((7-1)*$N$156+1)-1)/10)+1)="","",INDEX($P$158:$W$167,MOD(((7-1)*$N$156+1)-1,10)+1,INT((((7-1)*$N$156+1)-1)/10)+1)))),IF(AND(7=$N$157+1,1&lt;=$O$156),IF(($N$156*$N$157+1)&gt;80,"",IF(INDEX($P$158:$W$167,MOD(($N$156*$N$157+1)-1,10)+1,INT((($N$156*$N$157+1)-1)/10)+1)="","",INDEX($P$158:$W$167,MOD(($N$156*$N$157+1)-1,10)+1,INT((($N$156*$N$157+1)-1)/10)+1))),""))),IF($N$158="","",IF(OR(ISTEXT($N$156),ISTEXT($N$157),ISTEXT($N$158)),"",IF(OR(1&gt;$N$156,7&gt;$N$157,((7-1)*$N$156+1)&gt;$N$158),"",IF(INDEX($P$158:$W$167,MOD(((7-1)*$N$156+1)-1,10)+1,INT((((7-1)*$N$156+1)-1)/10)+1)="","",INDEX($P$158:$W$167,MOD(((7-1)*$N$156+1)-1,10)+1,INT((((7-1)*$N$156+1)-1)/10)+1))))))</f>
        <v/>
      </c>
      <c r="E164" s="539">
        <f>IF($D$156="Flat Oval",IF(OR($N$158="",ISTEXT($N$156),ISTEXT($N$157)),"",IF(7&lt;=$N$157,IF(2&gt;$N$156,"",IF(((7-1)*$N$156+2)&gt;80,"",IF(INDEX($P$158:$W$167,MOD(((7-1)*$N$156+2)-1,10)+1,INT((((7-1)*$N$156+2)-1)/10)+1)="","",INDEX($P$158:$W$167,MOD(((7-1)*$N$156+2)-1,10)+1,INT((((7-1)*$N$156+2)-1)/10)+1)))),IF(AND(7=$N$157+1,2&lt;=$O$156),IF(($N$156*$N$157+2)&gt;80,"",IF(INDEX($P$158:$W$167,MOD(($N$156*$N$157+2)-1,10)+1,INT((($N$156*$N$157+2)-1)/10)+1)="","",INDEX($P$158:$W$167,MOD(($N$156*$N$157+2)-1,10)+1,INT((($N$156*$N$157+2)-1)/10)+1))),""))),IF($N$158="","",IF(OR(ISTEXT($N$156),ISTEXT($N$157),ISTEXT($N$158)),"",IF(OR(2&gt;$N$156,7&gt;$N$157,((7-1)*$N$156+2)&gt;$N$158),"",IF(INDEX($P$158:$W$167,MOD(((7-1)*$N$156+2)-1,10)+1,INT((((7-1)*$N$156+2)-1)/10)+1)="","",INDEX($P$158:$W$167,MOD(((7-1)*$N$156+2)-1,10)+1,INT((((7-1)*$N$156+2)-1)/10)+1))))))</f>
        <v/>
      </c>
      <c r="F164" s="539">
        <f>IF($D$156="Flat Oval",IF(OR($N$158="",ISTEXT($N$156),ISTEXT($N$157)),"",IF(7&lt;=$N$157,IF(3&gt;$N$156,"",IF(((7-1)*$N$156+3)&gt;80,"",IF(INDEX($P$158:$W$167,MOD(((7-1)*$N$156+3)-1,10)+1,INT((((7-1)*$N$156+3)-1)/10)+1)="","",INDEX($P$158:$W$167,MOD(((7-1)*$N$156+3)-1,10)+1,INT((((7-1)*$N$156+3)-1)/10)+1)))),IF(AND(7=$N$157+1,3&lt;=$O$156),IF(($N$156*$N$157+3)&gt;80,"",IF(INDEX($P$158:$W$167,MOD(($N$156*$N$157+3)-1,10)+1,INT((($N$156*$N$157+3)-1)/10)+1)="","",INDEX($P$158:$W$167,MOD(($N$156*$N$157+3)-1,10)+1,INT((($N$156*$N$157+3)-1)/10)+1))),""))),IF($N$158="","",IF(OR(ISTEXT($N$156),ISTEXT($N$157),ISTEXT($N$158)),"",IF(OR(3&gt;$N$156,7&gt;$N$157,((7-1)*$N$156+3)&gt;$N$158),"",IF(INDEX($P$158:$W$167,MOD(((7-1)*$N$156+3)-1,10)+1,INT((((7-1)*$N$156+3)-1)/10)+1)="","",INDEX($P$158:$W$167,MOD(((7-1)*$N$156+3)-1,10)+1,INT((((7-1)*$N$156+3)-1)/10)+1))))))</f>
        <v/>
      </c>
      <c r="G164" s="539">
        <f>IF($D$156="Flat Oval",IF(OR($N$158="",ISTEXT($N$156),ISTEXT($N$157)),"",IF(7&lt;=$N$157,IF(4&gt;$N$156,"",IF(((7-1)*$N$156+4)&gt;80,"",IF(INDEX($P$158:$W$167,MOD(((7-1)*$N$156+4)-1,10)+1,INT((((7-1)*$N$156+4)-1)/10)+1)="","",INDEX($P$158:$W$167,MOD(((7-1)*$N$156+4)-1,10)+1,INT((((7-1)*$N$156+4)-1)/10)+1)))),IF(AND(7=$N$157+1,4&lt;=$O$156),IF(($N$156*$N$157+4)&gt;80,"",IF(INDEX($P$158:$W$167,MOD(($N$156*$N$157+4)-1,10)+1,INT((($N$156*$N$157+4)-1)/10)+1)="","",INDEX($P$158:$W$167,MOD(($N$156*$N$157+4)-1,10)+1,INT((($N$156*$N$157+4)-1)/10)+1))),""))),IF($N$158="","",IF(OR(ISTEXT($N$156),ISTEXT($N$157),ISTEXT($N$158)),"",IF(OR(4&gt;$N$156,7&gt;$N$157,((7-1)*$N$156+4)&gt;$N$158),"",IF(INDEX($P$158:$W$167,MOD(((7-1)*$N$156+4)-1,10)+1,INT((((7-1)*$N$156+4)-1)/10)+1)="","",INDEX($P$158:$W$167,MOD(((7-1)*$N$156+4)-1,10)+1,INT((((7-1)*$N$156+4)-1)/10)+1))))))</f>
        <v/>
      </c>
      <c r="H164" s="539">
        <f>IF($D$156="Flat Oval",IF(OR($N$158="",ISTEXT($N$156),ISTEXT($N$157)),"",IF(7&lt;=$N$157,IF(5&gt;$N$156,"",IF(((7-1)*$N$156+5)&gt;80,"",IF(INDEX($P$158:$W$167,MOD(((7-1)*$N$156+5)-1,10)+1,INT((((7-1)*$N$156+5)-1)/10)+1)="","",INDEX($P$158:$W$167,MOD(((7-1)*$N$156+5)-1,10)+1,INT((((7-1)*$N$156+5)-1)/10)+1)))),IF(AND(7=$N$157+1,5&lt;=$O$156),IF(($N$156*$N$157+5)&gt;80,"",IF(INDEX($P$158:$W$167,MOD(($N$156*$N$157+5)-1,10)+1,INT((($N$156*$N$157+5)-1)/10)+1)="","",INDEX($P$158:$W$167,MOD(($N$156*$N$157+5)-1,10)+1,INT((($N$156*$N$157+5)-1)/10)+1))),""))),IF($N$158="","",IF(OR(ISTEXT($N$156),ISTEXT($N$157),ISTEXT($N$158)),"",IF(OR(5&gt;$N$156,7&gt;$N$157,((7-1)*$N$156+5)&gt;$N$158),"",IF(INDEX($P$158:$W$167,MOD(((7-1)*$N$156+5)-1,10)+1,INT((((7-1)*$N$156+5)-1)/10)+1)="","",INDEX($P$158:$W$167,MOD(((7-1)*$N$156+5)-1,10)+1,INT((((7-1)*$N$156+5)-1)/10)+1))))))</f>
        <v/>
      </c>
      <c r="I164" s="539">
        <f>IF($D$156="Flat Oval",IF(OR($N$158="",ISTEXT($N$156),ISTEXT($N$157)),"",IF(7&lt;=$N$157,IF(6&gt;$N$156,"",IF(((7-1)*$N$156+6)&gt;80,"",IF(INDEX($P$158:$W$167,MOD(((7-1)*$N$156+6)-1,10)+1,INT((((7-1)*$N$156+6)-1)/10)+1)="","",INDEX($P$158:$W$167,MOD(((7-1)*$N$156+6)-1,10)+1,INT((((7-1)*$N$156+6)-1)/10)+1)))),IF(AND(7=$N$157+1,6&lt;=$O$156),IF(($N$156*$N$157+6)&gt;80,"",IF(INDEX($P$158:$W$167,MOD(($N$156*$N$157+6)-1,10)+1,INT((($N$156*$N$157+6)-1)/10)+1)="","",INDEX($P$158:$W$167,MOD(($N$156*$N$157+6)-1,10)+1,INT((($N$156*$N$157+6)-1)/10)+1))),""))),IF($N$158="","",IF(OR(ISTEXT($N$156),ISTEXT($N$157),ISTEXT($N$158)),"",IF(OR(6&gt;$N$156,7&gt;$N$157,((7-1)*$N$156+6)&gt;$N$158),"",IF(INDEX($P$158:$W$167,MOD(((7-1)*$N$156+6)-1,10)+1,INT((((7-1)*$N$156+6)-1)/10)+1)="","",INDEX($P$158:$W$167,MOD(((7-1)*$N$156+6)-1,10)+1,INT((((7-1)*$N$156+6)-1)/10)+1))))))</f>
        <v/>
      </c>
      <c r="J164" s="539">
        <f>IF($D$156="Flat Oval",IF(OR($N$158="",ISTEXT($N$156),ISTEXT($N$157)),"",IF(7&lt;=$N$157,IF(7&gt;$N$156,"",IF(((7-1)*$N$156+7)&gt;80,"",IF(INDEX($P$158:$W$167,MOD(((7-1)*$N$156+7)-1,10)+1,INT((((7-1)*$N$156+7)-1)/10)+1)="","",INDEX($P$158:$W$167,MOD(((7-1)*$N$156+7)-1,10)+1,INT((((7-1)*$N$156+7)-1)/10)+1)))),IF(AND(7=$N$157+1,7&lt;=$O$156),IF(($N$156*$N$157+7)&gt;80,"",IF(INDEX($P$158:$W$167,MOD(($N$156*$N$157+7)-1,10)+1,INT((($N$156*$N$157+7)-1)/10)+1)="","",INDEX($P$158:$W$167,MOD(($N$156*$N$157+7)-1,10)+1,INT((($N$156*$N$157+7)-1)/10)+1))),""))),IF($N$158="","",IF(OR(ISTEXT($N$156),ISTEXT($N$157),ISTEXT($N$158)),"",IF(OR(7&gt;$N$156,7&gt;$N$157,((7-1)*$N$156+7)&gt;$N$158),"",IF(INDEX($P$158:$W$167,MOD(((7-1)*$N$156+7)-1,10)+1,INT((((7-1)*$N$156+7)-1)/10)+1)="","",INDEX($P$158:$W$167,MOD(((7-1)*$N$156+7)-1,10)+1,INT((((7-1)*$N$156+7)-1)/10)+1))))))</f>
        <v/>
      </c>
      <c r="K164" s="539">
        <f>IF($D$156="Flat Oval",IF(OR($N$158="",ISTEXT($N$156),ISTEXT($N$157)),"",IF(7&lt;=$N$157,IF(8&gt;$N$156,"",IF(((7-1)*$N$156+8)&gt;80,"",IF(INDEX($P$158:$W$167,MOD(((7-1)*$N$156+8)-1,10)+1,INT((((7-1)*$N$156+8)-1)/10)+1)="","",INDEX($P$158:$W$167,MOD(((7-1)*$N$156+8)-1,10)+1,INT((((7-1)*$N$156+8)-1)/10)+1)))),IF(AND(7=$N$157+1,8&lt;=$O$156),IF(($N$156*$N$157+8)&gt;80,"",IF(INDEX($P$158:$W$167,MOD(($N$156*$N$157+8)-1,10)+1,INT((($N$156*$N$157+8)-1)/10)+1)="","",INDEX($P$158:$W$167,MOD(($N$156*$N$157+8)-1,10)+1,INT((($N$156*$N$157+8)-1)/10)+1))),""))),IF($N$158="","",IF(OR(ISTEXT($N$156),ISTEXT($N$157),ISTEXT($N$158)),"",IF(OR(8&gt;$N$156,7&gt;$N$157,((7-1)*$N$156+8)&gt;$N$158),"",IF(INDEX($P$158:$W$167,MOD(((7-1)*$N$156+8)-1,10)+1,INT((((7-1)*$N$156+8)-1)/10)+1)="","",INDEX($P$158:$W$167,MOD(((7-1)*$N$156+8)-1,10)+1,INT((((7-1)*$N$156+8)-1)/10)+1))))))</f>
        <v/>
      </c>
      <c r="L164" s="539">
        <f>IF($D$156="Flat Oval",IF(OR($N$158="",ISTEXT($N$156),ISTEXT($N$157)),"",IF(7&lt;=$N$157,IF(9&gt;$N$156,"",IF(((7-1)*$N$156+9)&gt;80,"",IF(INDEX($P$158:$W$167,MOD(((7-1)*$N$156+9)-1,10)+1,INT((((7-1)*$N$156+9)-1)/10)+1)="","",INDEX($P$158:$W$167,MOD(((7-1)*$N$156+9)-1,10)+1,INT((((7-1)*$N$156+9)-1)/10)+1)))),IF(AND(7=$N$157+1,9&lt;=$O$156),IF(($N$156*$N$157+9)&gt;80,"",IF(INDEX($P$158:$W$167,MOD(($N$156*$N$157+9)-1,10)+1,INT((($N$156*$N$157+9)-1)/10)+1)="","",INDEX($P$158:$W$167,MOD(($N$156*$N$157+9)-1,10)+1,INT((($N$156*$N$157+9)-1)/10)+1))),""))),IF($N$158="","",IF(OR(ISTEXT($N$156),ISTEXT($N$157),ISTEXT($N$158)),"",IF(OR(9&gt;$N$156,7&gt;$N$157,((7-1)*$N$156+9)&gt;$N$158),"",IF(INDEX($P$158:$W$167,MOD(((7-1)*$N$156+9)-1,10)+1,INT((((7-1)*$N$156+9)-1)/10)+1)="","",INDEX($P$158:$W$167,MOD(((7-1)*$N$156+9)-1,10)+1,INT((((7-1)*$N$156+9)-1)/10)+1))))))</f>
        <v/>
      </c>
      <c r="M164" s="539">
        <f>IF($D$156="Flat Oval",IF(OR($N$158="",ISTEXT($N$156),ISTEXT($N$157)),"",IF(7&lt;=$N$157,IF(10&gt;$N$156,"",IF(((7-1)*$N$156+10)&gt;80,"",IF(INDEX($P$158:$W$167,MOD(((7-1)*$N$156+10)-1,10)+1,INT((((7-1)*$N$156+10)-1)/10)+1)="","",INDEX($P$158:$W$167,MOD(((7-1)*$N$156+10)-1,10)+1,INT((((7-1)*$N$156+10)-1)/10)+1)))),IF(AND(7=$N$157+1,10&lt;=$O$156),IF(($N$156*$N$157+10)&gt;80,"",IF(INDEX($P$158:$W$167,MOD(($N$156*$N$157+10)-1,10)+1,INT((($N$156*$N$157+10)-1)/10)+1)="","",INDEX($P$158:$W$167,MOD(($N$156*$N$157+10)-1,10)+1,INT((($N$156*$N$157+10)-1)/10)+1))),""))),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IF($D$156="Flat Oval",IF(OR($N$157="",ISTEXT($N$157)),"",IF(8&lt;=$N$157,ROUND((8-0.5)*$I$156/$N$157,1),IF(8=$N$157+1,"Ends",""))),IF(OR($D$156="",$G$156=""),"",IF($D$156="Round",IF(8=1,"Axis 1 (0°)",IF(8=2,"Axis 2 (90°)","")),IF(ISTEXT($N$157),"",IF(8&gt;$N$157,"",IF(ISTEXT($I$156),"",ROUND((8-0.5)*$I$156/$N$157,1)))))))</f>
        <v/>
      </c>
      <c r="C165" s="538" t="n"/>
      <c r="D165" s="539">
        <f>IF($D$156="Flat Oval",IF(OR($N$158="",ISTEXT($N$156),ISTEXT($N$157)),"",IF(8&lt;=$N$157,IF(1&gt;$N$156,"",IF(((8-1)*$N$156+1)&gt;80,"",IF(INDEX($P$158:$W$167,MOD(((8-1)*$N$156+1)-1,10)+1,INT((((8-1)*$N$156+1)-1)/10)+1)="","",INDEX($P$158:$W$167,MOD(((8-1)*$N$156+1)-1,10)+1,INT((((8-1)*$N$156+1)-1)/10)+1)))),IF(AND(8=$N$157+1,1&lt;=$O$156),IF(($N$156*$N$157+1)&gt;80,"",IF(INDEX($P$158:$W$167,MOD(($N$156*$N$157+1)-1,10)+1,INT((($N$156*$N$157+1)-1)/10)+1)="","",INDEX($P$158:$W$167,MOD(($N$156*$N$157+1)-1,10)+1,INT((($N$156*$N$157+1)-1)/10)+1))),""))),IF($N$158="","",IF(OR(ISTEXT($N$156),ISTEXT($N$157),ISTEXT($N$158)),"",IF(OR(1&gt;$N$156,8&gt;$N$157,((8-1)*$N$156+1)&gt;$N$158),"",IF(INDEX($P$158:$W$167,MOD(((8-1)*$N$156+1)-1,10)+1,INT((((8-1)*$N$156+1)-1)/10)+1)="","",INDEX($P$158:$W$167,MOD(((8-1)*$N$156+1)-1,10)+1,INT((((8-1)*$N$156+1)-1)/10)+1))))))</f>
        <v/>
      </c>
      <c r="E165" s="539">
        <f>IF($D$156="Flat Oval",IF(OR($N$158="",ISTEXT($N$156),ISTEXT($N$157)),"",IF(8&lt;=$N$157,IF(2&gt;$N$156,"",IF(((8-1)*$N$156+2)&gt;80,"",IF(INDEX($P$158:$W$167,MOD(((8-1)*$N$156+2)-1,10)+1,INT((((8-1)*$N$156+2)-1)/10)+1)="","",INDEX($P$158:$W$167,MOD(((8-1)*$N$156+2)-1,10)+1,INT((((8-1)*$N$156+2)-1)/10)+1)))),IF(AND(8=$N$157+1,2&lt;=$O$156),IF(($N$156*$N$157+2)&gt;80,"",IF(INDEX($P$158:$W$167,MOD(($N$156*$N$157+2)-1,10)+1,INT((($N$156*$N$157+2)-1)/10)+1)="","",INDEX($P$158:$W$167,MOD(($N$156*$N$157+2)-1,10)+1,INT((($N$156*$N$157+2)-1)/10)+1))),""))),IF($N$158="","",IF(OR(ISTEXT($N$156),ISTEXT($N$157),ISTEXT($N$158)),"",IF(OR(2&gt;$N$156,8&gt;$N$157,((8-1)*$N$156+2)&gt;$N$158),"",IF(INDEX($P$158:$W$167,MOD(((8-1)*$N$156+2)-1,10)+1,INT((((8-1)*$N$156+2)-1)/10)+1)="","",INDEX($P$158:$W$167,MOD(((8-1)*$N$156+2)-1,10)+1,INT((((8-1)*$N$156+2)-1)/10)+1))))))</f>
        <v/>
      </c>
      <c r="F165" s="539">
        <f>IF($D$156="Flat Oval",IF(OR($N$158="",ISTEXT($N$156),ISTEXT($N$157)),"",IF(8&lt;=$N$157,IF(3&gt;$N$156,"",IF(((8-1)*$N$156+3)&gt;80,"",IF(INDEX($P$158:$W$167,MOD(((8-1)*$N$156+3)-1,10)+1,INT((((8-1)*$N$156+3)-1)/10)+1)="","",INDEX($P$158:$W$167,MOD(((8-1)*$N$156+3)-1,10)+1,INT((((8-1)*$N$156+3)-1)/10)+1)))),IF(AND(8=$N$157+1,3&lt;=$O$156),IF(($N$156*$N$157+3)&gt;80,"",IF(INDEX($P$158:$W$167,MOD(($N$156*$N$157+3)-1,10)+1,INT((($N$156*$N$157+3)-1)/10)+1)="","",INDEX($P$158:$W$167,MOD(($N$156*$N$157+3)-1,10)+1,INT((($N$156*$N$157+3)-1)/10)+1))),""))),IF($N$158="","",IF(OR(ISTEXT($N$156),ISTEXT($N$157),ISTEXT($N$158)),"",IF(OR(3&gt;$N$156,8&gt;$N$157,((8-1)*$N$156+3)&gt;$N$158),"",IF(INDEX($P$158:$W$167,MOD(((8-1)*$N$156+3)-1,10)+1,INT((((8-1)*$N$156+3)-1)/10)+1)="","",INDEX($P$158:$W$167,MOD(((8-1)*$N$156+3)-1,10)+1,INT((((8-1)*$N$156+3)-1)/10)+1))))))</f>
        <v/>
      </c>
      <c r="G165" s="539">
        <f>IF($D$156="Flat Oval",IF(OR($N$158="",ISTEXT($N$156),ISTEXT($N$157)),"",IF(8&lt;=$N$157,IF(4&gt;$N$156,"",IF(((8-1)*$N$156+4)&gt;80,"",IF(INDEX($P$158:$W$167,MOD(((8-1)*$N$156+4)-1,10)+1,INT((((8-1)*$N$156+4)-1)/10)+1)="","",INDEX($P$158:$W$167,MOD(((8-1)*$N$156+4)-1,10)+1,INT((((8-1)*$N$156+4)-1)/10)+1)))),IF(AND(8=$N$157+1,4&lt;=$O$156),IF(($N$156*$N$157+4)&gt;80,"",IF(INDEX($P$158:$W$167,MOD(($N$156*$N$157+4)-1,10)+1,INT((($N$156*$N$157+4)-1)/10)+1)="","",INDEX($P$158:$W$167,MOD(($N$156*$N$157+4)-1,10)+1,INT((($N$156*$N$157+4)-1)/10)+1))),""))),IF($N$158="","",IF(OR(ISTEXT($N$156),ISTEXT($N$157),ISTEXT($N$158)),"",IF(OR(4&gt;$N$156,8&gt;$N$157,((8-1)*$N$156+4)&gt;$N$158),"",IF(INDEX($P$158:$W$167,MOD(((8-1)*$N$156+4)-1,10)+1,INT((((8-1)*$N$156+4)-1)/10)+1)="","",INDEX($P$158:$W$167,MOD(((8-1)*$N$156+4)-1,10)+1,INT((((8-1)*$N$156+4)-1)/10)+1))))))</f>
        <v/>
      </c>
      <c r="H165" s="539">
        <f>IF($D$156="Flat Oval",IF(OR($N$158="",ISTEXT($N$156),ISTEXT($N$157)),"",IF(8&lt;=$N$157,IF(5&gt;$N$156,"",IF(((8-1)*$N$156+5)&gt;80,"",IF(INDEX($P$158:$W$167,MOD(((8-1)*$N$156+5)-1,10)+1,INT((((8-1)*$N$156+5)-1)/10)+1)="","",INDEX($P$158:$W$167,MOD(((8-1)*$N$156+5)-1,10)+1,INT((((8-1)*$N$156+5)-1)/10)+1)))),IF(AND(8=$N$157+1,5&lt;=$O$156),IF(($N$156*$N$157+5)&gt;80,"",IF(INDEX($P$158:$W$167,MOD(($N$156*$N$157+5)-1,10)+1,INT((($N$156*$N$157+5)-1)/10)+1)="","",INDEX($P$158:$W$167,MOD(($N$156*$N$157+5)-1,10)+1,INT((($N$156*$N$157+5)-1)/10)+1))),""))),IF($N$158="","",IF(OR(ISTEXT($N$156),ISTEXT($N$157),ISTEXT($N$158)),"",IF(OR(5&gt;$N$156,8&gt;$N$157,((8-1)*$N$156+5)&gt;$N$158),"",IF(INDEX($P$158:$W$167,MOD(((8-1)*$N$156+5)-1,10)+1,INT((((8-1)*$N$156+5)-1)/10)+1)="","",INDEX($P$158:$W$167,MOD(((8-1)*$N$156+5)-1,10)+1,INT((((8-1)*$N$156+5)-1)/10)+1))))))</f>
        <v/>
      </c>
      <c r="I165" s="539">
        <f>IF($D$156="Flat Oval",IF(OR($N$158="",ISTEXT($N$156),ISTEXT($N$157)),"",IF(8&lt;=$N$157,IF(6&gt;$N$156,"",IF(((8-1)*$N$156+6)&gt;80,"",IF(INDEX($P$158:$W$167,MOD(((8-1)*$N$156+6)-1,10)+1,INT((((8-1)*$N$156+6)-1)/10)+1)="","",INDEX($P$158:$W$167,MOD(((8-1)*$N$156+6)-1,10)+1,INT((((8-1)*$N$156+6)-1)/10)+1)))),IF(AND(8=$N$157+1,6&lt;=$O$156),IF(($N$156*$N$157+6)&gt;80,"",IF(INDEX($P$158:$W$167,MOD(($N$156*$N$157+6)-1,10)+1,INT((($N$156*$N$157+6)-1)/10)+1)="","",INDEX($P$158:$W$167,MOD(($N$156*$N$157+6)-1,10)+1,INT((($N$156*$N$157+6)-1)/10)+1))),""))),IF($N$158="","",IF(OR(ISTEXT($N$156),ISTEXT($N$157),ISTEXT($N$158)),"",IF(OR(6&gt;$N$156,8&gt;$N$157,((8-1)*$N$156+6)&gt;$N$158),"",IF(INDEX($P$158:$W$167,MOD(((8-1)*$N$156+6)-1,10)+1,INT((((8-1)*$N$156+6)-1)/10)+1)="","",INDEX($P$158:$W$167,MOD(((8-1)*$N$156+6)-1,10)+1,INT((((8-1)*$N$156+6)-1)/10)+1))))))</f>
        <v/>
      </c>
      <c r="J165" s="539">
        <f>IF($D$156="Flat Oval",IF(OR($N$158="",ISTEXT($N$156),ISTEXT($N$157)),"",IF(8&lt;=$N$157,IF(7&gt;$N$156,"",IF(((8-1)*$N$156+7)&gt;80,"",IF(INDEX($P$158:$W$167,MOD(((8-1)*$N$156+7)-1,10)+1,INT((((8-1)*$N$156+7)-1)/10)+1)="","",INDEX($P$158:$W$167,MOD(((8-1)*$N$156+7)-1,10)+1,INT((((8-1)*$N$156+7)-1)/10)+1)))),IF(AND(8=$N$157+1,7&lt;=$O$156),IF(($N$156*$N$157+7)&gt;80,"",IF(INDEX($P$158:$W$167,MOD(($N$156*$N$157+7)-1,10)+1,INT((($N$156*$N$157+7)-1)/10)+1)="","",INDEX($P$158:$W$167,MOD(($N$156*$N$157+7)-1,10)+1,INT((($N$156*$N$157+7)-1)/10)+1))),""))),IF($N$158="","",IF(OR(ISTEXT($N$156),ISTEXT($N$157),ISTEXT($N$158)),"",IF(OR(7&gt;$N$156,8&gt;$N$157,((8-1)*$N$156+7)&gt;$N$158),"",IF(INDEX($P$158:$W$167,MOD(((8-1)*$N$156+7)-1,10)+1,INT((((8-1)*$N$156+7)-1)/10)+1)="","",INDEX($P$158:$W$167,MOD(((8-1)*$N$156+7)-1,10)+1,INT((((8-1)*$N$156+7)-1)/10)+1))))))</f>
        <v/>
      </c>
      <c r="K165" s="539">
        <f>IF($D$156="Flat Oval",IF(OR($N$158="",ISTEXT($N$156),ISTEXT($N$157)),"",IF(8&lt;=$N$157,IF(8&gt;$N$156,"",IF(((8-1)*$N$156+8)&gt;80,"",IF(INDEX($P$158:$W$167,MOD(((8-1)*$N$156+8)-1,10)+1,INT((((8-1)*$N$156+8)-1)/10)+1)="","",INDEX($P$158:$W$167,MOD(((8-1)*$N$156+8)-1,10)+1,INT((((8-1)*$N$156+8)-1)/10)+1)))),IF(AND(8=$N$157+1,8&lt;=$O$156),IF(($N$156*$N$157+8)&gt;80,"",IF(INDEX($P$158:$W$167,MOD(($N$156*$N$157+8)-1,10)+1,INT((($N$156*$N$157+8)-1)/10)+1)="","",INDEX($P$158:$W$167,MOD(($N$156*$N$157+8)-1,10)+1,INT((($N$156*$N$157+8)-1)/10)+1))),""))),IF($N$158="","",IF(OR(ISTEXT($N$156),ISTEXT($N$157),ISTEXT($N$158)),"",IF(OR(8&gt;$N$156,8&gt;$N$157,((8-1)*$N$156+8)&gt;$N$158),"",IF(INDEX($P$158:$W$167,MOD(((8-1)*$N$156+8)-1,10)+1,INT((((8-1)*$N$156+8)-1)/10)+1)="","",INDEX($P$158:$W$167,MOD(((8-1)*$N$156+8)-1,10)+1,INT((((8-1)*$N$156+8)-1)/10)+1))))))</f>
        <v/>
      </c>
      <c r="L165" s="539">
        <f>IF($D$156="Flat Oval",IF(OR($N$158="",ISTEXT($N$156),ISTEXT($N$157)),"",IF(8&lt;=$N$157,IF(9&gt;$N$156,"",IF(((8-1)*$N$156+9)&gt;80,"",IF(INDEX($P$158:$W$167,MOD(((8-1)*$N$156+9)-1,10)+1,INT((((8-1)*$N$156+9)-1)/10)+1)="","",INDEX($P$158:$W$167,MOD(((8-1)*$N$156+9)-1,10)+1,INT((((8-1)*$N$156+9)-1)/10)+1)))),IF(AND(8=$N$157+1,9&lt;=$O$156),IF(($N$156*$N$157+9)&gt;80,"",IF(INDEX($P$158:$W$167,MOD(($N$156*$N$157+9)-1,10)+1,INT((($N$156*$N$157+9)-1)/10)+1)="","",INDEX($P$158:$W$167,MOD(($N$156*$N$157+9)-1,10)+1,INT((($N$156*$N$157+9)-1)/10)+1))),""))),IF($N$158="","",IF(OR(ISTEXT($N$156),ISTEXT($N$157),ISTEXT($N$158)),"",IF(OR(9&gt;$N$156,8&gt;$N$157,((8-1)*$N$156+9)&gt;$N$158),"",IF(INDEX($P$158:$W$167,MOD(((8-1)*$N$156+9)-1,10)+1,INT((((8-1)*$N$156+9)-1)/10)+1)="","",INDEX($P$158:$W$167,MOD(((8-1)*$N$156+9)-1,10)+1,INT((((8-1)*$N$156+9)-1)/10)+1))))))</f>
        <v/>
      </c>
      <c r="M165" s="539">
        <f>IF($D$156="Flat Oval",IF(OR($N$158="",ISTEXT($N$156),ISTEXT($N$157)),"",IF(8&lt;=$N$157,IF(10&gt;$N$156,"",IF(((8-1)*$N$156+10)&gt;80,"",IF(INDEX($P$158:$W$167,MOD(((8-1)*$N$156+10)-1,10)+1,INT((((8-1)*$N$156+10)-1)/10)+1)="","",INDEX($P$158:$W$167,MOD(((8-1)*$N$156+10)-1,10)+1,INT((((8-1)*$N$156+10)-1)/10)+1)))),IF(AND(8=$N$157+1,10&lt;=$O$156),IF(($N$156*$N$157+10)&gt;80,"",IF(INDEX($P$158:$W$167,MOD(($N$156*$N$157+10)-1,10)+1,INT((($N$156*$N$157+10)-1)/10)+1)="","",INDEX($P$158:$W$167,MOD(($N$156*$N$157+10)-1,10)+1,INT((($N$156*$N$157+10)-1)/10)+1))),""))),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IF($D$171="Flat Oval",IF(OR($G$171="",$I$171=""),"",$G$171&amp;""" x "&amp;$I$171&amp;""" oval"),IF($G$171="","",IF($D$171="Round",$G$171&amp;""" dia",$G$171&amp;""" x "&amp;$I$171&amp;"""")))</f>
        <v/>
      </c>
      <c r="G169" s="173" t="n"/>
      <c r="H169" s="525">
        <f>IF($D$171="Flat Oval",IF(OR($G$171="",$I$171=""),"",IF(OR(ISTEXT($G$171),ISTEXT($I$171)),"",ROUND(((($G$171-2*N($K$171))-($I$171-2*N($K$171)))*($I$171-2*N($K$171))+PI()*(($I$171-2*N($K$171))/2)^2)/144,3))),IF(OR($D$171="",$G$171=""),"",IF($D$171="Round",IF(ISTEXT($G$171),"",ROUND(PI()*(($G$171-2*N($K$171))/2)^2/144,3)),IF($I$171="","",IF(OR(ISTEXT($G$171),ISTEXT($I$171)),"",ROUND(($G$171-2*N($K$171))*($I$171-2*N($K$171))/144,3))))))</f>
        <v/>
      </c>
      <c r="I169" s="189" t="n"/>
      <c r="J169" s="189" t="n"/>
      <c r="K169" s="189">
        <f>IF(N(J169)*N(H169)=0,"",ROUND(N(J169)*N(H169),0))</f>
        <v/>
      </c>
      <c r="L169" s="189">
        <f>IF($D$171="Flat Oval",IF(OR($O$172="",$O$173="",N($O$174)+N($O$175)=0),"",ROUND(($O$172*$O$174+$O$173*$O$175)/($O$174+$O$175),0)),IF(COUNT(D173:M180)=0,"",ROUND(AVERAGE(D173:M180),0)))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IF($D$171="Flat Oval",IF($N$173="","",$N$171&amp;"x"&amp;$N$172&amp;"+"&amp;$O$171&amp;" ends"),IF($N$171="","",IF($D$171="Round",$N$171&amp;" x 2 axes",IF($N$172="","",$N$171&amp;" x "&amp;$N$172))))</f>
        <v/>
      </c>
      <c r="N171" s="534">
        <f>IF($D$171="Flat Oval",IF(OR($G$171="",$I$171=""),"",IF(OR(ISTEXT($G$171),ISTEXT($I$171)),"",IF($G$171-$I$171&lt;12,2,MIN(10,MAX(3,ROUNDUP(($G$171-$I$171)/6,0)))))),IF(OR($D$171="",$G$171=""),"",IF($D$171="Round",IF(ISTEXT($G$171),"",IF($G$171&lt;=9,6,IF($G$171&lt;=12,8,10))),IF(ISTEXT($G$171),"",IF($G$171&lt;12,2,MIN(10,MAX(3,ROUNDUP($G$171/6,0))))))))</f>
        <v/>
      </c>
      <c r="O171">
        <f>IF(AND($D$171="Flat Oval",NOT(OR($G$171="",$I$171="")),NOT(OR(ISTEXT($G$171),ISTEXT($I$171)))),IF($I$171&lt;=9,6,IF($I$171&lt;=12,8,10)),"")</f>
        <v/>
      </c>
      <c r="P171" s="473" t="inlineStr">
        <is>
          <t>Quick entry – type readings in order (row by row of the grid), down this column then the next:</t>
        </is>
      </c>
    </row>
    <row r="172" ht="13.35" customHeight="1" s="162">
      <c r="B172" s="535" t="inlineStr">
        <is>
          <t>Depth↓ Pos→ (in)</t>
        </is>
      </c>
      <c r="C172" s="414" t="n"/>
      <c r="D172" s="535">
        <f>IF($D$171="Flat Oval",IF(OR($N$171="",ISTEXT($N$171),1&gt;$N$171),"",ROUND((1-0.5)*($G$171-$I$171)/$N$171,1)),IF(ISTEXT($N$171),"",IF(OR($D$171="",$G$171="",1&gt;$N$171),"",IF($D$171="Round",IF(ISTEXT($G$171),"",ROUND(IF(1&lt;=$N$171/2,$G$171/2*(1-SQRT(($N$171-2*1+1)/$N$171)),$G$171-$G$171/2*(1-SQRT(($N$171-2*($N$171-1+1)+1)/$N$171))),1)),IF(ISTEXT($G$171),"",ROUND((1-0.5)*$G$171/$N$171,1))))))</f>
        <v/>
      </c>
      <c r="E172" s="535">
        <f>IF($D$171="Flat Oval",IF(OR($N$171="",ISTEXT($N$171),2&gt;$N$171),"",ROUND((2-0.5)*($G$171-$I$171)/$N$171,1)),IF(ISTEXT($N$171),"",IF(OR($D$171="",$G$171="",2&gt;$N$171),"",IF($D$171="Round",IF(ISTEXT($G$171),"",ROUND(IF(2&lt;=$N$171/2,$G$171/2*(1-SQRT(($N$171-2*2+1)/$N$171)),$G$171-$G$171/2*(1-SQRT(($N$171-2*($N$171-2+1)+1)/$N$171))),1)),IF(ISTEXT($G$171),"",ROUND((2-0.5)*$G$171/$N$171,1))))))</f>
        <v/>
      </c>
      <c r="F172" s="535">
        <f>IF($D$171="Flat Oval",IF(OR($N$171="",ISTEXT($N$171),3&gt;$N$171),"",ROUND((3-0.5)*($G$171-$I$171)/$N$171,1)),IF(ISTEXT($N$171),"",IF(OR($D$171="",$G$171="",3&gt;$N$171),"",IF($D$171="Round",IF(ISTEXT($G$171),"",ROUND(IF(3&lt;=$N$171/2,$G$171/2*(1-SQRT(($N$171-2*3+1)/$N$171)),$G$171-$G$171/2*(1-SQRT(($N$171-2*($N$171-3+1)+1)/$N$171))),1)),IF(ISTEXT($G$171),"",ROUND((3-0.5)*$G$171/$N$171,1))))))</f>
        <v/>
      </c>
      <c r="G172" s="535">
        <f>IF($D$171="Flat Oval",IF(OR($N$171="",ISTEXT($N$171),4&gt;$N$171),"",ROUND((4-0.5)*($G$171-$I$171)/$N$171,1)),IF(ISTEXT($N$171),"",IF(OR($D$171="",$G$171="",4&gt;$N$171),"",IF($D$171="Round",IF(ISTEXT($G$171),"",ROUND(IF(4&lt;=$N$171/2,$G$171/2*(1-SQRT(($N$171-2*4+1)/$N$171)),$G$171-$G$171/2*(1-SQRT(($N$171-2*($N$171-4+1)+1)/$N$171))),1)),IF(ISTEXT($G$171),"",ROUND((4-0.5)*$G$171/$N$171,1))))))</f>
        <v/>
      </c>
      <c r="H172" s="535">
        <f>IF($D$171="Flat Oval",IF(OR($N$171="",ISTEXT($N$171),5&gt;$N$171),"",ROUND((5-0.5)*($G$171-$I$171)/$N$171,1)),IF(ISTEXT($N$171),"",IF(OR($D$171="",$G$171="",5&gt;$N$171),"",IF($D$171="Round",IF(ISTEXT($G$171),"",ROUND(IF(5&lt;=$N$171/2,$G$171/2*(1-SQRT(($N$171-2*5+1)/$N$171)),$G$171-$G$171/2*(1-SQRT(($N$171-2*($N$171-5+1)+1)/$N$171))),1)),IF(ISTEXT($G$171),"",ROUND((5-0.5)*$G$171/$N$171,1))))))</f>
        <v/>
      </c>
      <c r="I172" s="535">
        <f>IF($D$171="Flat Oval",IF(OR($N$171="",ISTEXT($N$171),6&gt;$N$171),"",ROUND((6-0.5)*($G$171-$I$171)/$N$171,1)),IF(ISTEXT($N$171),"",IF(OR($D$171="",$G$171="",6&gt;$N$171),"",IF($D$171="Round",IF(ISTEXT($G$171),"",ROUND(IF(6&lt;=$N$171/2,$G$171/2*(1-SQRT(($N$171-2*6+1)/$N$171)),$G$171-$G$171/2*(1-SQRT(($N$171-2*($N$171-6+1)+1)/$N$171))),1)),IF(ISTEXT($G$171),"",ROUND((6-0.5)*$G$171/$N$171,1))))))</f>
        <v/>
      </c>
      <c r="J172" s="535">
        <f>IF($D$171="Flat Oval",IF(OR($N$171="",ISTEXT($N$171),7&gt;$N$171),"",ROUND((7-0.5)*($G$171-$I$171)/$N$171,1)),IF(ISTEXT($N$171),"",IF(OR($D$171="",$G$171="",7&gt;$N$171),"",IF($D$171="Round",IF(ISTEXT($G$171),"",ROUND(IF(7&lt;=$N$171/2,$G$171/2*(1-SQRT(($N$171-2*7+1)/$N$171)),$G$171-$G$171/2*(1-SQRT(($N$171-2*($N$171-7+1)+1)/$N$171))),1)),IF(ISTEXT($G$171),"",ROUND((7-0.5)*$G$171/$N$171,1))))))</f>
        <v/>
      </c>
      <c r="K172" s="535">
        <f>IF($D$171="Flat Oval",IF(OR($N$171="",ISTEXT($N$171),8&gt;$N$171),"",ROUND((8-0.5)*($G$171-$I$171)/$N$171,1)),IF(ISTEXT($N$171),"",IF(OR($D$171="",$G$171="",8&gt;$N$171),"",IF($D$171="Round",IF(ISTEXT($G$171),"",ROUND(IF(8&lt;=$N$171/2,$G$171/2*(1-SQRT(($N$171-2*8+1)/$N$171)),$G$171-$G$171/2*(1-SQRT(($N$171-2*($N$171-8+1)+1)/$N$171))),1)),IF(ISTEXT($G$171),"",ROUND((8-0.5)*$G$171/$N$171,1))))))</f>
        <v/>
      </c>
      <c r="L172" s="535">
        <f>IF($D$171="Flat Oval",IF(OR($N$171="",ISTEXT($N$171),9&gt;$N$171),"",ROUND((9-0.5)*($G$171-$I$171)/$N$171,1)),IF(ISTEXT($N$171),"",IF(OR($D$171="",$G$171="",9&gt;$N$171),"",IF($D$171="Round",IF(ISTEXT($G$171),"",ROUND(IF(9&lt;=$N$171/2,$G$171/2*(1-SQRT(($N$171-2*9+1)/$N$171)),$G$171-$G$171/2*(1-SQRT(($N$171-2*($N$171-9+1)+1)/$N$171))),1)),IF(ISTEXT($G$171),"",ROUND((9-0.5)*$G$171/$N$171,1))))))</f>
        <v/>
      </c>
      <c r="M172" s="535">
        <f>IF($D$171="Flat Oval",IF(OR($N$171="",ISTEXT($N$171),10&gt;$N$171),"",ROUND((10-0.5)*($G$171-$I$171)/$N$171,1)),IF(ISTEXT($N$171),"",IF(OR($D$171="",$G$171="",10&gt;$N$171),"",IF($D$171="Round",IF(ISTEXT($G$171),"",ROUND(IF(10&lt;=$N$171/2,$G$171/2*(1-SQRT(($N$171-2*10+1)/$N$171)),$G$171-$G$171/2*(1-SQRT(($N$171-2*($N$171-10+1)+1)/$N$171))),1)),IF(ISTEXT($G$171),"",ROUND((10-0.5)*$G$171/$N$171,1))))))</f>
        <v/>
      </c>
      <c r="N172" s="534">
        <f>IF($D$171="Flat Oval",IF(OR($G$171="",$I$171=""),"",IF(OR(ISTEXT($G$171),ISTEXT($I$171)),"",IF($I$171&lt;12,2,MIN(7,MAX(3,ROUNDUP($I$171/6,0)))))),IF(OR($D$171="",$G$171=""),"",IF($D$171="Round",2,IF($I$171="","",IF(ISTEXT($I$171),"",IF($I$171&lt;12,2,MIN(8,MAX(3,ROUNDUP($I$171/6,0)))))))))</f>
        <v/>
      </c>
      <c r="O172">
        <f>IF(OR(NOT($D$171="Flat Oval"),N($N$173)=0),"",IF(COUNT(D173:INDEX(M173:M180,$N$172))=0,"",AVERAGE(D173:INDEX(M173:M180,$N$172))))</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IF($D$171="Flat Oval",IF(OR($N$172="",ISTEXT($N$172)),"",IF(1&lt;=$N$172,ROUND((1-0.5)*$I$171/$N$172,1),IF(1=$N$172+1,"Ends",""))),IF(OR($D$171="",$G$171=""),"",IF($D$171="Round",IF(1=1,"Axis 1 (0°)",IF(1=2,"Axis 2 (90°)","")),IF(ISTEXT($N$172),"",IF(1&gt;$N$172,"",IF(ISTEXT($I$171),"",ROUND((1-0.5)*$I$171/$N$172,1)))))))</f>
        <v/>
      </c>
      <c r="C173" s="538" t="n"/>
      <c r="D173" s="539">
        <f>IF($D$171="Flat Oval",IF(OR($N$173="",ISTEXT($N$171),ISTEXT($N$172)),"",IF(1&lt;=$N$172,IF(1&gt;$N$171,"",IF(((1-1)*$N$171+1)&gt;80,"",IF(INDEX($P$173:$W$182,MOD(((1-1)*$N$171+1)-1,10)+1,INT((((1-1)*$N$171+1)-1)/10)+1)="","",INDEX($P$173:$W$182,MOD(((1-1)*$N$171+1)-1,10)+1,INT((((1-1)*$N$171+1)-1)/10)+1)))),IF(AND(1=$N$172+1,1&lt;=$O$171),IF(($N$171*$N$172+1)&gt;80,"",IF(INDEX($P$173:$W$182,MOD(($N$171*$N$172+1)-1,10)+1,INT((($N$171*$N$172+1)-1)/10)+1)="","",INDEX($P$173:$W$182,MOD(($N$171*$N$172+1)-1,10)+1,INT((($N$171*$N$172+1)-1)/10)+1))),""))),IF($N$173="","",IF(OR(ISTEXT($N$171),ISTEXT($N$172),ISTEXT($N$173)),"",IF(OR(1&gt;$N$171,1&gt;$N$172,((1-1)*$N$171+1)&gt;$N$173),"",IF(INDEX($P$173:$W$182,MOD(((1-1)*$N$171+1)-1,10)+1,INT((((1-1)*$N$171+1)-1)/10)+1)="","",INDEX($P$173:$W$182,MOD(((1-1)*$N$171+1)-1,10)+1,INT((((1-1)*$N$171+1)-1)/10)+1))))))</f>
        <v/>
      </c>
      <c r="E173" s="539">
        <f>IF($D$171="Flat Oval",IF(OR($N$173="",ISTEXT($N$171),ISTEXT($N$172)),"",IF(1&lt;=$N$172,IF(2&gt;$N$171,"",IF(((1-1)*$N$171+2)&gt;80,"",IF(INDEX($P$173:$W$182,MOD(((1-1)*$N$171+2)-1,10)+1,INT((((1-1)*$N$171+2)-1)/10)+1)="","",INDEX($P$173:$W$182,MOD(((1-1)*$N$171+2)-1,10)+1,INT((((1-1)*$N$171+2)-1)/10)+1)))),IF(AND(1=$N$172+1,2&lt;=$O$171),IF(($N$171*$N$172+2)&gt;80,"",IF(INDEX($P$173:$W$182,MOD(($N$171*$N$172+2)-1,10)+1,INT((($N$171*$N$172+2)-1)/10)+1)="","",INDEX($P$173:$W$182,MOD(($N$171*$N$172+2)-1,10)+1,INT((($N$171*$N$172+2)-1)/10)+1))),""))),IF($N$173="","",IF(OR(ISTEXT($N$171),ISTEXT($N$172),ISTEXT($N$173)),"",IF(OR(2&gt;$N$171,1&gt;$N$172,((1-1)*$N$171+2)&gt;$N$173),"",IF(INDEX($P$173:$W$182,MOD(((1-1)*$N$171+2)-1,10)+1,INT((((1-1)*$N$171+2)-1)/10)+1)="","",INDEX($P$173:$W$182,MOD(((1-1)*$N$171+2)-1,10)+1,INT((((1-1)*$N$171+2)-1)/10)+1))))))</f>
        <v/>
      </c>
      <c r="F173" s="539">
        <f>IF($D$171="Flat Oval",IF(OR($N$173="",ISTEXT($N$171),ISTEXT($N$172)),"",IF(1&lt;=$N$172,IF(3&gt;$N$171,"",IF(((1-1)*$N$171+3)&gt;80,"",IF(INDEX($P$173:$W$182,MOD(((1-1)*$N$171+3)-1,10)+1,INT((((1-1)*$N$171+3)-1)/10)+1)="","",INDEX($P$173:$W$182,MOD(((1-1)*$N$171+3)-1,10)+1,INT((((1-1)*$N$171+3)-1)/10)+1)))),IF(AND(1=$N$172+1,3&lt;=$O$171),IF(($N$171*$N$172+3)&gt;80,"",IF(INDEX($P$173:$W$182,MOD(($N$171*$N$172+3)-1,10)+1,INT((($N$171*$N$172+3)-1)/10)+1)="","",INDEX($P$173:$W$182,MOD(($N$171*$N$172+3)-1,10)+1,INT((($N$171*$N$172+3)-1)/10)+1))),""))),IF($N$173="","",IF(OR(ISTEXT($N$171),ISTEXT($N$172),ISTEXT($N$173)),"",IF(OR(3&gt;$N$171,1&gt;$N$172,((1-1)*$N$171+3)&gt;$N$173),"",IF(INDEX($P$173:$W$182,MOD(((1-1)*$N$171+3)-1,10)+1,INT((((1-1)*$N$171+3)-1)/10)+1)="","",INDEX($P$173:$W$182,MOD(((1-1)*$N$171+3)-1,10)+1,INT((((1-1)*$N$171+3)-1)/10)+1))))))</f>
        <v/>
      </c>
      <c r="G173" s="539">
        <f>IF($D$171="Flat Oval",IF(OR($N$173="",ISTEXT($N$171),ISTEXT($N$172)),"",IF(1&lt;=$N$172,IF(4&gt;$N$171,"",IF(((1-1)*$N$171+4)&gt;80,"",IF(INDEX($P$173:$W$182,MOD(((1-1)*$N$171+4)-1,10)+1,INT((((1-1)*$N$171+4)-1)/10)+1)="","",INDEX($P$173:$W$182,MOD(((1-1)*$N$171+4)-1,10)+1,INT((((1-1)*$N$171+4)-1)/10)+1)))),IF(AND(1=$N$172+1,4&lt;=$O$171),IF(($N$171*$N$172+4)&gt;80,"",IF(INDEX($P$173:$W$182,MOD(($N$171*$N$172+4)-1,10)+1,INT((($N$171*$N$172+4)-1)/10)+1)="","",INDEX($P$173:$W$182,MOD(($N$171*$N$172+4)-1,10)+1,INT((($N$171*$N$172+4)-1)/10)+1))),""))),IF($N$173="","",IF(OR(ISTEXT($N$171),ISTEXT($N$172),ISTEXT($N$173)),"",IF(OR(4&gt;$N$171,1&gt;$N$172,((1-1)*$N$171+4)&gt;$N$173),"",IF(INDEX($P$173:$W$182,MOD(((1-1)*$N$171+4)-1,10)+1,INT((((1-1)*$N$171+4)-1)/10)+1)="","",INDEX($P$173:$W$182,MOD(((1-1)*$N$171+4)-1,10)+1,INT((((1-1)*$N$171+4)-1)/10)+1))))))</f>
        <v/>
      </c>
      <c r="H173" s="539">
        <f>IF($D$171="Flat Oval",IF(OR($N$173="",ISTEXT($N$171),ISTEXT($N$172)),"",IF(1&lt;=$N$172,IF(5&gt;$N$171,"",IF(((1-1)*$N$171+5)&gt;80,"",IF(INDEX($P$173:$W$182,MOD(((1-1)*$N$171+5)-1,10)+1,INT((((1-1)*$N$171+5)-1)/10)+1)="","",INDEX($P$173:$W$182,MOD(((1-1)*$N$171+5)-1,10)+1,INT((((1-1)*$N$171+5)-1)/10)+1)))),IF(AND(1=$N$172+1,5&lt;=$O$171),IF(($N$171*$N$172+5)&gt;80,"",IF(INDEX($P$173:$W$182,MOD(($N$171*$N$172+5)-1,10)+1,INT((($N$171*$N$172+5)-1)/10)+1)="","",INDEX($P$173:$W$182,MOD(($N$171*$N$172+5)-1,10)+1,INT((($N$171*$N$172+5)-1)/10)+1))),""))),IF($N$173="","",IF(OR(ISTEXT($N$171),ISTEXT($N$172),ISTEXT($N$173)),"",IF(OR(5&gt;$N$171,1&gt;$N$172,((1-1)*$N$171+5)&gt;$N$173),"",IF(INDEX($P$173:$W$182,MOD(((1-1)*$N$171+5)-1,10)+1,INT((((1-1)*$N$171+5)-1)/10)+1)="","",INDEX($P$173:$W$182,MOD(((1-1)*$N$171+5)-1,10)+1,INT((((1-1)*$N$171+5)-1)/10)+1))))))</f>
        <v/>
      </c>
      <c r="I173" s="539">
        <f>IF($D$171="Flat Oval",IF(OR($N$173="",ISTEXT($N$171),ISTEXT($N$172)),"",IF(1&lt;=$N$172,IF(6&gt;$N$171,"",IF(((1-1)*$N$171+6)&gt;80,"",IF(INDEX($P$173:$W$182,MOD(((1-1)*$N$171+6)-1,10)+1,INT((((1-1)*$N$171+6)-1)/10)+1)="","",INDEX($P$173:$W$182,MOD(((1-1)*$N$171+6)-1,10)+1,INT((((1-1)*$N$171+6)-1)/10)+1)))),IF(AND(1=$N$172+1,6&lt;=$O$171),IF(($N$171*$N$172+6)&gt;80,"",IF(INDEX($P$173:$W$182,MOD(($N$171*$N$172+6)-1,10)+1,INT((($N$171*$N$172+6)-1)/10)+1)="","",INDEX($P$173:$W$182,MOD(($N$171*$N$172+6)-1,10)+1,INT((($N$171*$N$172+6)-1)/10)+1))),""))),IF($N$173="","",IF(OR(ISTEXT($N$171),ISTEXT($N$172),ISTEXT($N$173)),"",IF(OR(6&gt;$N$171,1&gt;$N$172,((1-1)*$N$171+6)&gt;$N$173),"",IF(INDEX($P$173:$W$182,MOD(((1-1)*$N$171+6)-1,10)+1,INT((((1-1)*$N$171+6)-1)/10)+1)="","",INDEX($P$173:$W$182,MOD(((1-1)*$N$171+6)-1,10)+1,INT((((1-1)*$N$171+6)-1)/10)+1))))))</f>
        <v/>
      </c>
      <c r="J173" s="539">
        <f>IF($D$171="Flat Oval",IF(OR($N$173="",ISTEXT($N$171),ISTEXT($N$172)),"",IF(1&lt;=$N$172,IF(7&gt;$N$171,"",IF(((1-1)*$N$171+7)&gt;80,"",IF(INDEX($P$173:$W$182,MOD(((1-1)*$N$171+7)-1,10)+1,INT((((1-1)*$N$171+7)-1)/10)+1)="","",INDEX($P$173:$W$182,MOD(((1-1)*$N$171+7)-1,10)+1,INT((((1-1)*$N$171+7)-1)/10)+1)))),IF(AND(1=$N$172+1,7&lt;=$O$171),IF(($N$171*$N$172+7)&gt;80,"",IF(INDEX($P$173:$W$182,MOD(($N$171*$N$172+7)-1,10)+1,INT((($N$171*$N$172+7)-1)/10)+1)="","",INDEX($P$173:$W$182,MOD(($N$171*$N$172+7)-1,10)+1,INT((($N$171*$N$172+7)-1)/10)+1))),""))),IF($N$173="","",IF(OR(ISTEXT($N$171),ISTEXT($N$172),ISTEXT($N$173)),"",IF(OR(7&gt;$N$171,1&gt;$N$172,((1-1)*$N$171+7)&gt;$N$173),"",IF(INDEX($P$173:$W$182,MOD(((1-1)*$N$171+7)-1,10)+1,INT((((1-1)*$N$171+7)-1)/10)+1)="","",INDEX($P$173:$W$182,MOD(((1-1)*$N$171+7)-1,10)+1,INT((((1-1)*$N$171+7)-1)/10)+1))))))</f>
        <v/>
      </c>
      <c r="K173" s="539">
        <f>IF($D$171="Flat Oval",IF(OR($N$173="",ISTEXT($N$171),ISTEXT($N$172)),"",IF(1&lt;=$N$172,IF(8&gt;$N$171,"",IF(((1-1)*$N$171+8)&gt;80,"",IF(INDEX($P$173:$W$182,MOD(((1-1)*$N$171+8)-1,10)+1,INT((((1-1)*$N$171+8)-1)/10)+1)="","",INDEX($P$173:$W$182,MOD(((1-1)*$N$171+8)-1,10)+1,INT((((1-1)*$N$171+8)-1)/10)+1)))),IF(AND(1=$N$172+1,8&lt;=$O$171),IF(($N$171*$N$172+8)&gt;80,"",IF(INDEX($P$173:$W$182,MOD(($N$171*$N$172+8)-1,10)+1,INT((($N$171*$N$172+8)-1)/10)+1)="","",INDEX($P$173:$W$182,MOD(($N$171*$N$172+8)-1,10)+1,INT((($N$171*$N$172+8)-1)/10)+1))),""))),IF($N$173="","",IF(OR(ISTEXT($N$171),ISTEXT($N$172),ISTEXT($N$173)),"",IF(OR(8&gt;$N$171,1&gt;$N$172,((1-1)*$N$171+8)&gt;$N$173),"",IF(INDEX($P$173:$W$182,MOD(((1-1)*$N$171+8)-1,10)+1,INT((((1-1)*$N$171+8)-1)/10)+1)="","",INDEX($P$173:$W$182,MOD(((1-1)*$N$171+8)-1,10)+1,INT((((1-1)*$N$171+8)-1)/10)+1))))))</f>
        <v/>
      </c>
      <c r="L173" s="539">
        <f>IF($D$171="Flat Oval",IF(OR($N$173="",ISTEXT($N$171),ISTEXT($N$172)),"",IF(1&lt;=$N$172,IF(9&gt;$N$171,"",IF(((1-1)*$N$171+9)&gt;80,"",IF(INDEX($P$173:$W$182,MOD(((1-1)*$N$171+9)-1,10)+1,INT((((1-1)*$N$171+9)-1)/10)+1)="","",INDEX($P$173:$W$182,MOD(((1-1)*$N$171+9)-1,10)+1,INT((((1-1)*$N$171+9)-1)/10)+1)))),IF(AND(1=$N$172+1,9&lt;=$O$171),IF(($N$171*$N$172+9)&gt;80,"",IF(INDEX($P$173:$W$182,MOD(($N$171*$N$172+9)-1,10)+1,INT((($N$171*$N$172+9)-1)/10)+1)="","",INDEX($P$173:$W$182,MOD(($N$171*$N$172+9)-1,10)+1,INT((($N$171*$N$172+9)-1)/10)+1))),""))),IF($N$173="","",IF(OR(ISTEXT($N$171),ISTEXT($N$172),ISTEXT($N$173)),"",IF(OR(9&gt;$N$171,1&gt;$N$172,((1-1)*$N$171+9)&gt;$N$173),"",IF(INDEX($P$173:$W$182,MOD(((1-1)*$N$171+9)-1,10)+1,INT((((1-1)*$N$171+9)-1)/10)+1)="","",INDEX($P$173:$W$182,MOD(((1-1)*$N$171+9)-1,10)+1,INT((((1-1)*$N$171+9)-1)/10)+1))))))</f>
        <v/>
      </c>
      <c r="M173" s="539">
        <f>IF($D$171="Flat Oval",IF(OR($N$173="",ISTEXT($N$171),ISTEXT($N$172)),"",IF(1&lt;=$N$172,IF(10&gt;$N$171,"",IF(((1-1)*$N$171+10)&gt;80,"",IF(INDEX($P$173:$W$182,MOD(((1-1)*$N$171+10)-1,10)+1,INT((((1-1)*$N$171+10)-1)/10)+1)="","",INDEX($P$173:$W$182,MOD(((1-1)*$N$171+10)-1,10)+1,INT((((1-1)*$N$171+10)-1)/10)+1)))),IF(AND(1=$N$172+1,10&lt;=$O$171),IF(($N$171*$N$172+10)&gt;80,"",IF(INDEX($P$173:$W$182,MOD(($N$171*$N$172+10)-1,10)+1,INT((($N$171*$N$172+10)-1)/10)+1)="","",INDEX($P$173:$W$182,MOD(($N$171*$N$172+10)-1,10)+1,INT((($N$171*$N$172+10)-1)/10)+1))),""))),IF($N$173="","",IF(OR(ISTEXT($N$171),ISTEXT($N$172),ISTEXT($N$173)),"",IF(OR(10&gt;$N$171,1&gt;$N$172,((1-1)*$N$171+10)&gt;$N$173),"",IF(INDEX($P$173:$W$182,MOD(((1-1)*$N$171+10)-1,10)+1,INT((((1-1)*$N$171+10)-1)/10)+1)="","",INDEX($P$173:$W$182,MOD(((1-1)*$N$171+10)-1,10)+1,INT((((1-1)*$N$171+10)-1)/10)+1))))))</f>
        <v/>
      </c>
      <c r="N173" s="534">
        <f>IF($D$171="Flat Oval",IF(OR($N$171="",$N$172="",$O$171=""),"",$N$171*$N$172+$O$171),IF(OR(N171="",N172=""),"",IF(OR(ISTEXT(N171),ISTEXT(N172)),"",N171*N172)))</f>
        <v/>
      </c>
      <c r="O173">
        <f>IF(OR(NOT($D$171="Flat Oval"),N($N$173)=0),"",IF(COUNT(INDEX(D173:D180,$N$172+1):INDEX(M173:M180,$N$172+1))=0,"",AVERAGE(INDEX(D173:D180,$N$172+1):INDEX(M173:M180,$N$172+1))))</f>
        <v/>
      </c>
      <c r="P173" s="540" t="n"/>
      <c r="Q173" s="540" t="n"/>
      <c r="R173" s="540" t="n"/>
      <c r="S173" s="540" t="n"/>
      <c r="T173" s="540" t="n"/>
      <c r="U173" s="540" t="n"/>
      <c r="V173" s="540" t="n"/>
      <c r="W173" s="540" t="n"/>
    </row>
    <row r="174" ht="13.35" customHeight="1" s="162">
      <c r="B174" s="537">
        <f>IF($D$171="Flat Oval",IF(OR($N$172="",ISTEXT($N$172)),"",IF(2&lt;=$N$172,ROUND((2-0.5)*$I$171/$N$172,1),IF(2=$N$172+1,"Ends",""))),IF(OR($D$171="",$G$171=""),"",IF($D$171="Round",IF(2=1,"Axis 1 (0°)",IF(2=2,"Axis 2 (90°)","")),IF(ISTEXT($N$172),"",IF(2&gt;$N$172,"",IF(ISTEXT($I$171),"",ROUND((2-0.5)*$I$171/$N$172,1)))))))</f>
        <v/>
      </c>
      <c r="C174" s="538" t="n"/>
      <c r="D174" s="539">
        <f>IF($D$171="Flat Oval",IF(OR($N$173="",ISTEXT($N$171),ISTEXT($N$172)),"",IF(2&lt;=$N$172,IF(1&gt;$N$171,"",IF(((2-1)*$N$171+1)&gt;80,"",IF(INDEX($P$173:$W$182,MOD(((2-1)*$N$171+1)-1,10)+1,INT((((2-1)*$N$171+1)-1)/10)+1)="","",INDEX($P$173:$W$182,MOD(((2-1)*$N$171+1)-1,10)+1,INT((((2-1)*$N$171+1)-1)/10)+1)))),IF(AND(2=$N$172+1,1&lt;=$O$171),IF(($N$171*$N$172+1)&gt;80,"",IF(INDEX($P$173:$W$182,MOD(($N$171*$N$172+1)-1,10)+1,INT((($N$171*$N$172+1)-1)/10)+1)="","",INDEX($P$173:$W$182,MOD(($N$171*$N$172+1)-1,10)+1,INT((($N$171*$N$172+1)-1)/10)+1))),""))),IF($N$173="","",IF(OR(ISTEXT($N$171),ISTEXT($N$172),ISTEXT($N$173)),"",IF(OR(1&gt;$N$171,2&gt;$N$172,((2-1)*$N$171+1)&gt;$N$173),"",IF(INDEX($P$173:$W$182,MOD(((2-1)*$N$171+1)-1,10)+1,INT((((2-1)*$N$171+1)-1)/10)+1)="","",INDEX($P$173:$W$182,MOD(((2-1)*$N$171+1)-1,10)+1,INT((((2-1)*$N$171+1)-1)/10)+1))))))</f>
        <v/>
      </c>
      <c r="E174" s="539">
        <f>IF($D$171="Flat Oval",IF(OR($N$173="",ISTEXT($N$171),ISTEXT($N$172)),"",IF(2&lt;=$N$172,IF(2&gt;$N$171,"",IF(((2-1)*$N$171+2)&gt;80,"",IF(INDEX($P$173:$W$182,MOD(((2-1)*$N$171+2)-1,10)+1,INT((((2-1)*$N$171+2)-1)/10)+1)="","",INDEX($P$173:$W$182,MOD(((2-1)*$N$171+2)-1,10)+1,INT((((2-1)*$N$171+2)-1)/10)+1)))),IF(AND(2=$N$172+1,2&lt;=$O$171),IF(($N$171*$N$172+2)&gt;80,"",IF(INDEX($P$173:$W$182,MOD(($N$171*$N$172+2)-1,10)+1,INT((($N$171*$N$172+2)-1)/10)+1)="","",INDEX($P$173:$W$182,MOD(($N$171*$N$172+2)-1,10)+1,INT((($N$171*$N$172+2)-1)/10)+1))),""))),IF($N$173="","",IF(OR(ISTEXT($N$171),ISTEXT($N$172),ISTEXT($N$173)),"",IF(OR(2&gt;$N$171,2&gt;$N$172,((2-1)*$N$171+2)&gt;$N$173),"",IF(INDEX($P$173:$W$182,MOD(((2-1)*$N$171+2)-1,10)+1,INT((((2-1)*$N$171+2)-1)/10)+1)="","",INDEX($P$173:$W$182,MOD(((2-1)*$N$171+2)-1,10)+1,INT((((2-1)*$N$171+2)-1)/10)+1))))))</f>
        <v/>
      </c>
      <c r="F174" s="539">
        <f>IF($D$171="Flat Oval",IF(OR($N$173="",ISTEXT($N$171),ISTEXT($N$172)),"",IF(2&lt;=$N$172,IF(3&gt;$N$171,"",IF(((2-1)*$N$171+3)&gt;80,"",IF(INDEX($P$173:$W$182,MOD(((2-1)*$N$171+3)-1,10)+1,INT((((2-1)*$N$171+3)-1)/10)+1)="","",INDEX($P$173:$W$182,MOD(((2-1)*$N$171+3)-1,10)+1,INT((((2-1)*$N$171+3)-1)/10)+1)))),IF(AND(2=$N$172+1,3&lt;=$O$171),IF(($N$171*$N$172+3)&gt;80,"",IF(INDEX($P$173:$W$182,MOD(($N$171*$N$172+3)-1,10)+1,INT((($N$171*$N$172+3)-1)/10)+1)="","",INDEX($P$173:$W$182,MOD(($N$171*$N$172+3)-1,10)+1,INT((($N$171*$N$172+3)-1)/10)+1))),""))),IF($N$173="","",IF(OR(ISTEXT($N$171),ISTEXT($N$172),ISTEXT($N$173)),"",IF(OR(3&gt;$N$171,2&gt;$N$172,((2-1)*$N$171+3)&gt;$N$173),"",IF(INDEX($P$173:$W$182,MOD(((2-1)*$N$171+3)-1,10)+1,INT((((2-1)*$N$171+3)-1)/10)+1)="","",INDEX($P$173:$W$182,MOD(((2-1)*$N$171+3)-1,10)+1,INT((((2-1)*$N$171+3)-1)/10)+1))))))</f>
        <v/>
      </c>
      <c r="G174" s="539">
        <f>IF($D$171="Flat Oval",IF(OR($N$173="",ISTEXT($N$171),ISTEXT($N$172)),"",IF(2&lt;=$N$172,IF(4&gt;$N$171,"",IF(((2-1)*$N$171+4)&gt;80,"",IF(INDEX($P$173:$W$182,MOD(((2-1)*$N$171+4)-1,10)+1,INT((((2-1)*$N$171+4)-1)/10)+1)="","",INDEX($P$173:$W$182,MOD(((2-1)*$N$171+4)-1,10)+1,INT((((2-1)*$N$171+4)-1)/10)+1)))),IF(AND(2=$N$172+1,4&lt;=$O$171),IF(($N$171*$N$172+4)&gt;80,"",IF(INDEX($P$173:$W$182,MOD(($N$171*$N$172+4)-1,10)+1,INT((($N$171*$N$172+4)-1)/10)+1)="","",INDEX($P$173:$W$182,MOD(($N$171*$N$172+4)-1,10)+1,INT((($N$171*$N$172+4)-1)/10)+1))),""))),IF($N$173="","",IF(OR(ISTEXT($N$171),ISTEXT($N$172),ISTEXT($N$173)),"",IF(OR(4&gt;$N$171,2&gt;$N$172,((2-1)*$N$171+4)&gt;$N$173),"",IF(INDEX($P$173:$W$182,MOD(((2-1)*$N$171+4)-1,10)+1,INT((((2-1)*$N$171+4)-1)/10)+1)="","",INDEX($P$173:$W$182,MOD(((2-1)*$N$171+4)-1,10)+1,INT((((2-1)*$N$171+4)-1)/10)+1))))))</f>
        <v/>
      </c>
      <c r="H174" s="539">
        <f>IF($D$171="Flat Oval",IF(OR($N$173="",ISTEXT($N$171),ISTEXT($N$172)),"",IF(2&lt;=$N$172,IF(5&gt;$N$171,"",IF(((2-1)*$N$171+5)&gt;80,"",IF(INDEX($P$173:$W$182,MOD(((2-1)*$N$171+5)-1,10)+1,INT((((2-1)*$N$171+5)-1)/10)+1)="","",INDEX($P$173:$W$182,MOD(((2-1)*$N$171+5)-1,10)+1,INT((((2-1)*$N$171+5)-1)/10)+1)))),IF(AND(2=$N$172+1,5&lt;=$O$171),IF(($N$171*$N$172+5)&gt;80,"",IF(INDEX($P$173:$W$182,MOD(($N$171*$N$172+5)-1,10)+1,INT((($N$171*$N$172+5)-1)/10)+1)="","",INDEX($P$173:$W$182,MOD(($N$171*$N$172+5)-1,10)+1,INT((($N$171*$N$172+5)-1)/10)+1))),""))),IF($N$173="","",IF(OR(ISTEXT($N$171),ISTEXT($N$172),ISTEXT($N$173)),"",IF(OR(5&gt;$N$171,2&gt;$N$172,((2-1)*$N$171+5)&gt;$N$173),"",IF(INDEX($P$173:$W$182,MOD(((2-1)*$N$171+5)-1,10)+1,INT((((2-1)*$N$171+5)-1)/10)+1)="","",INDEX($P$173:$W$182,MOD(((2-1)*$N$171+5)-1,10)+1,INT((((2-1)*$N$171+5)-1)/10)+1))))))</f>
        <v/>
      </c>
      <c r="I174" s="539">
        <f>IF($D$171="Flat Oval",IF(OR($N$173="",ISTEXT($N$171),ISTEXT($N$172)),"",IF(2&lt;=$N$172,IF(6&gt;$N$171,"",IF(((2-1)*$N$171+6)&gt;80,"",IF(INDEX($P$173:$W$182,MOD(((2-1)*$N$171+6)-1,10)+1,INT((((2-1)*$N$171+6)-1)/10)+1)="","",INDEX($P$173:$W$182,MOD(((2-1)*$N$171+6)-1,10)+1,INT((((2-1)*$N$171+6)-1)/10)+1)))),IF(AND(2=$N$172+1,6&lt;=$O$171),IF(($N$171*$N$172+6)&gt;80,"",IF(INDEX($P$173:$W$182,MOD(($N$171*$N$172+6)-1,10)+1,INT((($N$171*$N$172+6)-1)/10)+1)="","",INDEX($P$173:$W$182,MOD(($N$171*$N$172+6)-1,10)+1,INT((($N$171*$N$172+6)-1)/10)+1))),""))),IF($N$173="","",IF(OR(ISTEXT($N$171),ISTEXT($N$172),ISTEXT($N$173)),"",IF(OR(6&gt;$N$171,2&gt;$N$172,((2-1)*$N$171+6)&gt;$N$173),"",IF(INDEX($P$173:$W$182,MOD(((2-1)*$N$171+6)-1,10)+1,INT((((2-1)*$N$171+6)-1)/10)+1)="","",INDEX($P$173:$W$182,MOD(((2-1)*$N$171+6)-1,10)+1,INT((((2-1)*$N$171+6)-1)/10)+1))))))</f>
        <v/>
      </c>
      <c r="J174" s="539">
        <f>IF($D$171="Flat Oval",IF(OR($N$173="",ISTEXT($N$171),ISTEXT($N$172)),"",IF(2&lt;=$N$172,IF(7&gt;$N$171,"",IF(((2-1)*$N$171+7)&gt;80,"",IF(INDEX($P$173:$W$182,MOD(((2-1)*$N$171+7)-1,10)+1,INT((((2-1)*$N$171+7)-1)/10)+1)="","",INDEX($P$173:$W$182,MOD(((2-1)*$N$171+7)-1,10)+1,INT((((2-1)*$N$171+7)-1)/10)+1)))),IF(AND(2=$N$172+1,7&lt;=$O$171),IF(($N$171*$N$172+7)&gt;80,"",IF(INDEX($P$173:$W$182,MOD(($N$171*$N$172+7)-1,10)+1,INT((($N$171*$N$172+7)-1)/10)+1)="","",INDEX($P$173:$W$182,MOD(($N$171*$N$172+7)-1,10)+1,INT((($N$171*$N$172+7)-1)/10)+1))),""))),IF($N$173="","",IF(OR(ISTEXT($N$171),ISTEXT($N$172),ISTEXT($N$173)),"",IF(OR(7&gt;$N$171,2&gt;$N$172,((2-1)*$N$171+7)&gt;$N$173),"",IF(INDEX($P$173:$W$182,MOD(((2-1)*$N$171+7)-1,10)+1,INT((((2-1)*$N$171+7)-1)/10)+1)="","",INDEX($P$173:$W$182,MOD(((2-1)*$N$171+7)-1,10)+1,INT((((2-1)*$N$171+7)-1)/10)+1))))))</f>
        <v/>
      </c>
      <c r="K174" s="539">
        <f>IF($D$171="Flat Oval",IF(OR($N$173="",ISTEXT($N$171),ISTEXT($N$172)),"",IF(2&lt;=$N$172,IF(8&gt;$N$171,"",IF(((2-1)*$N$171+8)&gt;80,"",IF(INDEX($P$173:$W$182,MOD(((2-1)*$N$171+8)-1,10)+1,INT((((2-1)*$N$171+8)-1)/10)+1)="","",INDEX($P$173:$W$182,MOD(((2-1)*$N$171+8)-1,10)+1,INT((((2-1)*$N$171+8)-1)/10)+1)))),IF(AND(2=$N$172+1,8&lt;=$O$171),IF(($N$171*$N$172+8)&gt;80,"",IF(INDEX($P$173:$W$182,MOD(($N$171*$N$172+8)-1,10)+1,INT((($N$171*$N$172+8)-1)/10)+1)="","",INDEX($P$173:$W$182,MOD(($N$171*$N$172+8)-1,10)+1,INT((($N$171*$N$172+8)-1)/10)+1))),""))),IF($N$173="","",IF(OR(ISTEXT($N$171),ISTEXT($N$172),ISTEXT($N$173)),"",IF(OR(8&gt;$N$171,2&gt;$N$172,((2-1)*$N$171+8)&gt;$N$173),"",IF(INDEX($P$173:$W$182,MOD(((2-1)*$N$171+8)-1,10)+1,INT((((2-1)*$N$171+8)-1)/10)+1)="","",INDEX($P$173:$W$182,MOD(((2-1)*$N$171+8)-1,10)+1,INT((((2-1)*$N$171+8)-1)/10)+1))))))</f>
        <v/>
      </c>
      <c r="L174" s="539">
        <f>IF($D$171="Flat Oval",IF(OR($N$173="",ISTEXT($N$171),ISTEXT($N$172)),"",IF(2&lt;=$N$172,IF(9&gt;$N$171,"",IF(((2-1)*$N$171+9)&gt;80,"",IF(INDEX($P$173:$W$182,MOD(((2-1)*$N$171+9)-1,10)+1,INT((((2-1)*$N$171+9)-1)/10)+1)="","",INDEX($P$173:$W$182,MOD(((2-1)*$N$171+9)-1,10)+1,INT((((2-1)*$N$171+9)-1)/10)+1)))),IF(AND(2=$N$172+1,9&lt;=$O$171),IF(($N$171*$N$172+9)&gt;80,"",IF(INDEX($P$173:$W$182,MOD(($N$171*$N$172+9)-1,10)+1,INT((($N$171*$N$172+9)-1)/10)+1)="","",INDEX($P$173:$W$182,MOD(($N$171*$N$172+9)-1,10)+1,INT((($N$171*$N$172+9)-1)/10)+1))),""))),IF($N$173="","",IF(OR(ISTEXT($N$171),ISTEXT($N$172),ISTEXT($N$173)),"",IF(OR(9&gt;$N$171,2&gt;$N$172,((2-1)*$N$171+9)&gt;$N$173),"",IF(INDEX($P$173:$W$182,MOD(((2-1)*$N$171+9)-1,10)+1,INT((((2-1)*$N$171+9)-1)/10)+1)="","",INDEX($P$173:$W$182,MOD(((2-1)*$N$171+9)-1,10)+1,INT((((2-1)*$N$171+9)-1)/10)+1))))))</f>
        <v/>
      </c>
      <c r="M174" s="539">
        <f>IF($D$171="Flat Oval",IF(OR($N$173="",ISTEXT($N$171),ISTEXT($N$172)),"",IF(2&lt;=$N$172,IF(10&gt;$N$171,"",IF(((2-1)*$N$171+10)&gt;80,"",IF(INDEX($P$173:$W$182,MOD(((2-1)*$N$171+10)-1,10)+1,INT((((2-1)*$N$171+10)-1)/10)+1)="","",INDEX($P$173:$W$182,MOD(((2-1)*$N$171+10)-1,10)+1,INT((((2-1)*$N$171+10)-1)/10)+1)))),IF(AND(2=$N$172+1,10&lt;=$O$171),IF(($N$171*$N$172+10)&gt;80,"",IF(INDEX($P$173:$W$182,MOD(($N$171*$N$172+10)-1,10)+1,INT((($N$171*$N$172+10)-1)/10)+1)="","",INDEX($P$173:$W$182,MOD(($N$171*$N$172+10)-1,10)+1,INT((($N$171*$N$172+10)-1)/10)+1))),""))),IF($N$173="","",IF(OR(ISTEXT($N$171),ISTEXT($N$172),ISTEXT($N$173)),"",IF(OR(10&gt;$N$171,2&gt;$N$172,((2-1)*$N$171+10)&gt;$N$173),"",IF(INDEX($P$173:$W$182,MOD(((2-1)*$N$171+10)-1,10)+1,INT((((2-1)*$N$171+10)-1)/10)+1)="","",INDEX($P$173:$W$182,MOD(((2-1)*$N$171+10)-1,10)+1,INT((((2-1)*$N$171+10)-1)/10)+1))))))</f>
        <v/>
      </c>
      <c r="O174">
        <f>IF(AND($D$171="Flat Oval",NOT(OR($G$171="",$I$171="")),NOT(OR(ISTEXT($G$171),ISTEXT($I$171)))),(($G$171-2*N($K$171))-($I$171-2*N($K$171)))*($I$171-2*N($K$171))/144,"")</f>
        <v/>
      </c>
      <c r="P174" s="540" t="n"/>
      <c r="Q174" s="540" t="n"/>
      <c r="R174" s="540" t="n"/>
      <c r="S174" s="540" t="n"/>
      <c r="T174" s="540" t="n"/>
      <c r="U174" s="540" t="n"/>
      <c r="V174" s="540" t="n"/>
      <c r="W174" s="540" t="n"/>
    </row>
    <row r="175" ht="13.35" customHeight="1" s="162">
      <c r="B175" s="537">
        <f>IF($D$171="Flat Oval",IF(OR($N$172="",ISTEXT($N$172)),"",IF(3&lt;=$N$172,ROUND((3-0.5)*$I$171/$N$172,1),IF(3=$N$172+1,"Ends",""))),IF(OR($D$171="",$G$171=""),"",IF($D$171="Round",IF(3=1,"Axis 1 (0°)",IF(3=2,"Axis 2 (90°)","")),IF(ISTEXT($N$172),"",IF(3&gt;$N$172,"",IF(ISTEXT($I$171),"",ROUND((3-0.5)*$I$171/$N$172,1)))))))</f>
        <v/>
      </c>
      <c r="C175" s="538" t="n"/>
      <c r="D175" s="539">
        <f>IF($D$171="Flat Oval",IF(OR($N$173="",ISTEXT($N$171),ISTEXT($N$172)),"",IF(3&lt;=$N$172,IF(1&gt;$N$171,"",IF(((3-1)*$N$171+1)&gt;80,"",IF(INDEX($P$173:$W$182,MOD(((3-1)*$N$171+1)-1,10)+1,INT((((3-1)*$N$171+1)-1)/10)+1)="","",INDEX($P$173:$W$182,MOD(((3-1)*$N$171+1)-1,10)+1,INT((((3-1)*$N$171+1)-1)/10)+1)))),IF(AND(3=$N$172+1,1&lt;=$O$171),IF(($N$171*$N$172+1)&gt;80,"",IF(INDEX($P$173:$W$182,MOD(($N$171*$N$172+1)-1,10)+1,INT((($N$171*$N$172+1)-1)/10)+1)="","",INDEX($P$173:$W$182,MOD(($N$171*$N$172+1)-1,10)+1,INT((($N$171*$N$172+1)-1)/10)+1))),""))),IF($N$173="","",IF(OR(ISTEXT($N$171),ISTEXT($N$172),ISTEXT($N$173)),"",IF(OR(1&gt;$N$171,3&gt;$N$172,((3-1)*$N$171+1)&gt;$N$173),"",IF(INDEX($P$173:$W$182,MOD(((3-1)*$N$171+1)-1,10)+1,INT((((3-1)*$N$171+1)-1)/10)+1)="","",INDEX($P$173:$W$182,MOD(((3-1)*$N$171+1)-1,10)+1,INT((((3-1)*$N$171+1)-1)/10)+1))))))</f>
        <v/>
      </c>
      <c r="E175" s="539">
        <f>IF($D$171="Flat Oval",IF(OR($N$173="",ISTEXT($N$171),ISTEXT($N$172)),"",IF(3&lt;=$N$172,IF(2&gt;$N$171,"",IF(((3-1)*$N$171+2)&gt;80,"",IF(INDEX($P$173:$W$182,MOD(((3-1)*$N$171+2)-1,10)+1,INT((((3-1)*$N$171+2)-1)/10)+1)="","",INDEX($P$173:$W$182,MOD(((3-1)*$N$171+2)-1,10)+1,INT((((3-1)*$N$171+2)-1)/10)+1)))),IF(AND(3=$N$172+1,2&lt;=$O$171),IF(($N$171*$N$172+2)&gt;80,"",IF(INDEX($P$173:$W$182,MOD(($N$171*$N$172+2)-1,10)+1,INT((($N$171*$N$172+2)-1)/10)+1)="","",INDEX($P$173:$W$182,MOD(($N$171*$N$172+2)-1,10)+1,INT((($N$171*$N$172+2)-1)/10)+1))),""))),IF($N$173="","",IF(OR(ISTEXT($N$171),ISTEXT($N$172),ISTEXT($N$173)),"",IF(OR(2&gt;$N$171,3&gt;$N$172,((3-1)*$N$171+2)&gt;$N$173),"",IF(INDEX($P$173:$W$182,MOD(((3-1)*$N$171+2)-1,10)+1,INT((((3-1)*$N$171+2)-1)/10)+1)="","",INDEX($P$173:$W$182,MOD(((3-1)*$N$171+2)-1,10)+1,INT((((3-1)*$N$171+2)-1)/10)+1))))))</f>
        <v/>
      </c>
      <c r="F175" s="539">
        <f>IF($D$171="Flat Oval",IF(OR($N$173="",ISTEXT($N$171),ISTEXT($N$172)),"",IF(3&lt;=$N$172,IF(3&gt;$N$171,"",IF(((3-1)*$N$171+3)&gt;80,"",IF(INDEX($P$173:$W$182,MOD(((3-1)*$N$171+3)-1,10)+1,INT((((3-1)*$N$171+3)-1)/10)+1)="","",INDEX($P$173:$W$182,MOD(((3-1)*$N$171+3)-1,10)+1,INT((((3-1)*$N$171+3)-1)/10)+1)))),IF(AND(3=$N$172+1,3&lt;=$O$171),IF(($N$171*$N$172+3)&gt;80,"",IF(INDEX($P$173:$W$182,MOD(($N$171*$N$172+3)-1,10)+1,INT((($N$171*$N$172+3)-1)/10)+1)="","",INDEX($P$173:$W$182,MOD(($N$171*$N$172+3)-1,10)+1,INT((($N$171*$N$172+3)-1)/10)+1))),""))),IF($N$173="","",IF(OR(ISTEXT($N$171),ISTEXT($N$172),ISTEXT($N$173)),"",IF(OR(3&gt;$N$171,3&gt;$N$172,((3-1)*$N$171+3)&gt;$N$173),"",IF(INDEX($P$173:$W$182,MOD(((3-1)*$N$171+3)-1,10)+1,INT((((3-1)*$N$171+3)-1)/10)+1)="","",INDEX($P$173:$W$182,MOD(((3-1)*$N$171+3)-1,10)+1,INT((((3-1)*$N$171+3)-1)/10)+1))))))</f>
        <v/>
      </c>
      <c r="G175" s="539">
        <f>IF($D$171="Flat Oval",IF(OR($N$173="",ISTEXT($N$171),ISTEXT($N$172)),"",IF(3&lt;=$N$172,IF(4&gt;$N$171,"",IF(((3-1)*$N$171+4)&gt;80,"",IF(INDEX($P$173:$W$182,MOD(((3-1)*$N$171+4)-1,10)+1,INT((((3-1)*$N$171+4)-1)/10)+1)="","",INDEX($P$173:$W$182,MOD(((3-1)*$N$171+4)-1,10)+1,INT((((3-1)*$N$171+4)-1)/10)+1)))),IF(AND(3=$N$172+1,4&lt;=$O$171),IF(($N$171*$N$172+4)&gt;80,"",IF(INDEX($P$173:$W$182,MOD(($N$171*$N$172+4)-1,10)+1,INT((($N$171*$N$172+4)-1)/10)+1)="","",INDEX($P$173:$W$182,MOD(($N$171*$N$172+4)-1,10)+1,INT((($N$171*$N$172+4)-1)/10)+1))),""))),IF($N$173="","",IF(OR(ISTEXT($N$171),ISTEXT($N$172),ISTEXT($N$173)),"",IF(OR(4&gt;$N$171,3&gt;$N$172,((3-1)*$N$171+4)&gt;$N$173),"",IF(INDEX($P$173:$W$182,MOD(((3-1)*$N$171+4)-1,10)+1,INT((((3-1)*$N$171+4)-1)/10)+1)="","",INDEX($P$173:$W$182,MOD(((3-1)*$N$171+4)-1,10)+1,INT((((3-1)*$N$171+4)-1)/10)+1))))))</f>
        <v/>
      </c>
      <c r="H175" s="539">
        <f>IF($D$171="Flat Oval",IF(OR($N$173="",ISTEXT($N$171),ISTEXT($N$172)),"",IF(3&lt;=$N$172,IF(5&gt;$N$171,"",IF(((3-1)*$N$171+5)&gt;80,"",IF(INDEX($P$173:$W$182,MOD(((3-1)*$N$171+5)-1,10)+1,INT((((3-1)*$N$171+5)-1)/10)+1)="","",INDEX($P$173:$W$182,MOD(((3-1)*$N$171+5)-1,10)+1,INT((((3-1)*$N$171+5)-1)/10)+1)))),IF(AND(3=$N$172+1,5&lt;=$O$171),IF(($N$171*$N$172+5)&gt;80,"",IF(INDEX($P$173:$W$182,MOD(($N$171*$N$172+5)-1,10)+1,INT((($N$171*$N$172+5)-1)/10)+1)="","",INDEX($P$173:$W$182,MOD(($N$171*$N$172+5)-1,10)+1,INT((($N$171*$N$172+5)-1)/10)+1))),""))),IF($N$173="","",IF(OR(ISTEXT($N$171),ISTEXT($N$172),ISTEXT($N$173)),"",IF(OR(5&gt;$N$171,3&gt;$N$172,((3-1)*$N$171+5)&gt;$N$173),"",IF(INDEX($P$173:$W$182,MOD(((3-1)*$N$171+5)-1,10)+1,INT((((3-1)*$N$171+5)-1)/10)+1)="","",INDEX($P$173:$W$182,MOD(((3-1)*$N$171+5)-1,10)+1,INT((((3-1)*$N$171+5)-1)/10)+1))))))</f>
        <v/>
      </c>
      <c r="I175" s="539">
        <f>IF($D$171="Flat Oval",IF(OR($N$173="",ISTEXT($N$171),ISTEXT($N$172)),"",IF(3&lt;=$N$172,IF(6&gt;$N$171,"",IF(((3-1)*$N$171+6)&gt;80,"",IF(INDEX($P$173:$W$182,MOD(((3-1)*$N$171+6)-1,10)+1,INT((((3-1)*$N$171+6)-1)/10)+1)="","",INDEX($P$173:$W$182,MOD(((3-1)*$N$171+6)-1,10)+1,INT((((3-1)*$N$171+6)-1)/10)+1)))),IF(AND(3=$N$172+1,6&lt;=$O$171),IF(($N$171*$N$172+6)&gt;80,"",IF(INDEX($P$173:$W$182,MOD(($N$171*$N$172+6)-1,10)+1,INT((($N$171*$N$172+6)-1)/10)+1)="","",INDEX($P$173:$W$182,MOD(($N$171*$N$172+6)-1,10)+1,INT((($N$171*$N$172+6)-1)/10)+1))),""))),IF($N$173="","",IF(OR(ISTEXT($N$171),ISTEXT($N$172),ISTEXT($N$173)),"",IF(OR(6&gt;$N$171,3&gt;$N$172,((3-1)*$N$171+6)&gt;$N$173),"",IF(INDEX($P$173:$W$182,MOD(((3-1)*$N$171+6)-1,10)+1,INT((((3-1)*$N$171+6)-1)/10)+1)="","",INDEX($P$173:$W$182,MOD(((3-1)*$N$171+6)-1,10)+1,INT((((3-1)*$N$171+6)-1)/10)+1))))))</f>
        <v/>
      </c>
      <c r="J175" s="539">
        <f>IF($D$171="Flat Oval",IF(OR($N$173="",ISTEXT($N$171),ISTEXT($N$172)),"",IF(3&lt;=$N$172,IF(7&gt;$N$171,"",IF(((3-1)*$N$171+7)&gt;80,"",IF(INDEX($P$173:$W$182,MOD(((3-1)*$N$171+7)-1,10)+1,INT((((3-1)*$N$171+7)-1)/10)+1)="","",INDEX($P$173:$W$182,MOD(((3-1)*$N$171+7)-1,10)+1,INT((((3-1)*$N$171+7)-1)/10)+1)))),IF(AND(3=$N$172+1,7&lt;=$O$171),IF(($N$171*$N$172+7)&gt;80,"",IF(INDEX($P$173:$W$182,MOD(($N$171*$N$172+7)-1,10)+1,INT((($N$171*$N$172+7)-1)/10)+1)="","",INDEX($P$173:$W$182,MOD(($N$171*$N$172+7)-1,10)+1,INT((($N$171*$N$172+7)-1)/10)+1))),""))),IF($N$173="","",IF(OR(ISTEXT($N$171),ISTEXT($N$172),ISTEXT($N$173)),"",IF(OR(7&gt;$N$171,3&gt;$N$172,((3-1)*$N$171+7)&gt;$N$173),"",IF(INDEX($P$173:$W$182,MOD(((3-1)*$N$171+7)-1,10)+1,INT((((3-1)*$N$171+7)-1)/10)+1)="","",INDEX($P$173:$W$182,MOD(((3-1)*$N$171+7)-1,10)+1,INT((((3-1)*$N$171+7)-1)/10)+1))))))</f>
        <v/>
      </c>
      <c r="K175" s="539">
        <f>IF($D$171="Flat Oval",IF(OR($N$173="",ISTEXT($N$171),ISTEXT($N$172)),"",IF(3&lt;=$N$172,IF(8&gt;$N$171,"",IF(((3-1)*$N$171+8)&gt;80,"",IF(INDEX($P$173:$W$182,MOD(((3-1)*$N$171+8)-1,10)+1,INT((((3-1)*$N$171+8)-1)/10)+1)="","",INDEX($P$173:$W$182,MOD(((3-1)*$N$171+8)-1,10)+1,INT((((3-1)*$N$171+8)-1)/10)+1)))),IF(AND(3=$N$172+1,8&lt;=$O$171),IF(($N$171*$N$172+8)&gt;80,"",IF(INDEX($P$173:$W$182,MOD(($N$171*$N$172+8)-1,10)+1,INT((($N$171*$N$172+8)-1)/10)+1)="","",INDEX($P$173:$W$182,MOD(($N$171*$N$172+8)-1,10)+1,INT((($N$171*$N$172+8)-1)/10)+1))),""))),IF($N$173="","",IF(OR(ISTEXT($N$171),ISTEXT($N$172),ISTEXT($N$173)),"",IF(OR(8&gt;$N$171,3&gt;$N$172,((3-1)*$N$171+8)&gt;$N$173),"",IF(INDEX($P$173:$W$182,MOD(((3-1)*$N$171+8)-1,10)+1,INT((((3-1)*$N$171+8)-1)/10)+1)="","",INDEX($P$173:$W$182,MOD(((3-1)*$N$171+8)-1,10)+1,INT((((3-1)*$N$171+8)-1)/10)+1))))))</f>
        <v/>
      </c>
      <c r="L175" s="539">
        <f>IF($D$171="Flat Oval",IF(OR($N$173="",ISTEXT($N$171),ISTEXT($N$172)),"",IF(3&lt;=$N$172,IF(9&gt;$N$171,"",IF(((3-1)*$N$171+9)&gt;80,"",IF(INDEX($P$173:$W$182,MOD(((3-1)*$N$171+9)-1,10)+1,INT((((3-1)*$N$171+9)-1)/10)+1)="","",INDEX($P$173:$W$182,MOD(((3-1)*$N$171+9)-1,10)+1,INT((((3-1)*$N$171+9)-1)/10)+1)))),IF(AND(3=$N$172+1,9&lt;=$O$171),IF(($N$171*$N$172+9)&gt;80,"",IF(INDEX($P$173:$W$182,MOD(($N$171*$N$172+9)-1,10)+1,INT((($N$171*$N$172+9)-1)/10)+1)="","",INDEX($P$173:$W$182,MOD(($N$171*$N$172+9)-1,10)+1,INT((($N$171*$N$172+9)-1)/10)+1))),""))),IF($N$173="","",IF(OR(ISTEXT($N$171),ISTEXT($N$172),ISTEXT($N$173)),"",IF(OR(9&gt;$N$171,3&gt;$N$172,((3-1)*$N$171+9)&gt;$N$173),"",IF(INDEX($P$173:$W$182,MOD(((3-1)*$N$171+9)-1,10)+1,INT((((3-1)*$N$171+9)-1)/10)+1)="","",INDEX($P$173:$W$182,MOD(((3-1)*$N$171+9)-1,10)+1,INT((((3-1)*$N$171+9)-1)/10)+1))))))</f>
        <v/>
      </c>
      <c r="M175" s="539">
        <f>IF($D$171="Flat Oval",IF(OR($N$173="",ISTEXT($N$171),ISTEXT($N$172)),"",IF(3&lt;=$N$172,IF(10&gt;$N$171,"",IF(((3-1)*$N$171+10)&gt;80,"",IF(INDEX($P$173:$W$182,MOD(((3-1)*$N$171+10)-1,10)+1,INT((((3-1)*$N$171+10)-1)/10)+1)="","",INDEX($P$173:$W$182,MOD(((3-1)*$N$171+10)-1,10)+1,INT((((3-1)*$N$171+10)-1)/10)+1)))),IF(AND(3=$N$172+1,10&lt;=$O$171),IF(($N$171*$N$172+10)&gt;80,"",IF(INDEX($P$173:$W$182,MOD(($N$171*$N$172+10)-1,10)+1,INT((($N$171*$N$172+10)-1)/10)+1)="","",INDEX($P$173:$W$182,MOD(($N$171*$N$172+10)-1,10)+1,INT((($N$171*$N$172+10)-1)/10)+1))),""))),IF($N$173="","",IF(OR(ISTEXT($N$171),ISTEXT($N$172),ISTEXT($N$173)),"",IF(OR(10&gt;$N$171,3&gt;$N$172,((3-1)*$N$171+10)&gt;$N$173),"",IF(INDEX($P$173:$W$182,MOD(((3-1)*$N$171+10)-1,10)+1,INT((((3-1)*$N$171+10)-1)/10)+1)="","",INDEX($P$173:$W$182,MOD(((3-1)*$N$171+10)-1,10)+1,INT((((3-1)*$N$171+10)-1)/10)+1))))))</f>
        <v/>
      </c>
      <c r="O175">
        <f>IF(AND($D$171="Flat Oval",NOT(OR($G$171="",$I$171="")),NOT(OR(ISTEXT($G$171),ISTEXT($I$171)))),PI()*(($I$171-2*N($K$171))/2)^2/144,"")</f>
        <v/>
      </c>
      <c r="P175" s="540" t="n"/>
      <c r="Q175" s="540" t="n"/>
      <c r="R175" s="540" t="n"/>
      <c r="S175" s="540" t="n"/>
      <c r="T175" s="540" t="n"/>
      <c r="U175" s="540" t="n"/>
      <c r="V175" s="540" t="n"/>
      <c r="W175" s="540" t="n"/>
    </row>
    <row r="176" ht="13.35" customHeight="1" s="162">
      <c r="B176" s="537">
        <f>IF($D$171="Flat Oval",IF(OR($N$172="",ISTEXT($N$172)),"",IF(4&lt;=$N$172,ROUND((4-0.5)*$I$171/$N$172,1),IF(4=$N$172+1,"Ends",""))),IF(OR($D$171="",$G$171=""),"",IF($D$171="Round",IF(4=1,"Axis 1 (0°)",IF(4=2,"Axis 2 (90°)","")),IF(ISTEXT($N$172),"",IF(4&gt;$N$172,"",IF(ISTEXT($I$171),"",ROUND((4-0.5)*$I$171/$N$172,1)))))))</f>
        <v/>
      </c>
      <c r="C176" s="538" t="n"/>
      <c r="D176" s="539">
        <f>IF($D$171="Flat Oval",IF(OR($N$173="",ISTEXT($N$171),ISTEXT($N$172)),"",IF(4&lt;=$N$172,IF(1&gt;$N$171,"",IF(((4-1)*$N$171+1)&gt;80,"",IF(INDEX($P$173:$W$182,MOD(((4-1)*$N$171+1)-1,10)+1,INT((((4-1)*$N$171+1)-1)/10)+1)="","",INDEX($P$173:$W$182,MOD(((4-1)*$N$171+1)-1,10)+1,INT((((4-1)*$N$171+1)-1)/10)+1)))),IF(AND(4=$N$172+1,1&lt;=$O$171),IF(($N$171*$N$172+1)&gt;80,"",IF(INDEX($P$173:$W$182,MOD(($N$171*$N$172+1)-1,10)+1,INT((($N$171*$N$172+1)-1)/10)+1)="","",INDEX($P$173:$W$182,MOD(($N$171*$N$172+1)-1,10)+1,INT((($N$171*$N$172+1)-1)/10)+1))),""))),IF($N$173="","",IF(OR(ISTEXT($N$171),ISTEXT($N$172),ISTEXT($N$173)),"",IF(OR(1&gt;$N$171,4&gt;$N$172,((4-1)*$N$171+1)&gt;$N$173),"",IF(INDEX($P$173:$W$182,MOD(((4-1)*$N$171+1)-1,10)+1,INT((((4-1)*$N$171+1)-1)/10)+1)="","",INDEX($P$173:$W$182,MOD(((4-1)*$N$171+1)-1,10)+1,INT((((4-1)*$N$171+1)-1)/10)+1))))))</f>
        <v/>
      </c>
      <c r="E176" s="539">
        <f>IF($D$171="Flat Oval",IF(OR($N$173="",ISTEXT($N$171),ISTEXT($N$172)),"",IF(4&lt;=$N$172,IF(2&gt;$N$171,"",IF(((4-1)*$N$171+2)&gt;80,"",IF(INDEX($P$173:$W$182,MOD(((4-1)*$N$171+2)-1,10)+1,INT((((4-1)*$N$171+2)-1)/10)+1)="","",INDEX($P$173:$W$182,MOD(((4-1)*$N$171+2)-1,10)+1,INT((((4-1)*$N$171+2)-1)/10)+1)))),IF(AND(4=$N$172+1,2&lt;=$O$171),IF(($N$171*$N$172+2)&gt;80,"",IF(INDEX($P$173:$W$182,MOD(($N$171*$N$172+2)-1,10)+1,INT((($N$171*$N$172+2)-1)/10)+1)="","",INDEX($P$173:$W$182,MOD(($N$171*$N$172+2)-1,10)+1,INT((($N$171*$N$172+2)-1)/10)+1))),""))),IF($N$173="","",IF(OR(ISTEXT($N$171),ISTEXT($N$172),ISTEXT($N$173)),"",IF(OR(2&gt;$N$171,4&gt;$N$172,((4-1)*$N$171+2)&gt;$N$173),"",IF(INDEX($P$173:$W$182,MOD(((4-1)*$N$171+2)-1,10)+1,INT((((4-1)*$N$171+2)-1)/10)+1)="","",INDEX($P$173:$W$182,MOD(((4-1)*$N$171+2)-1,10)+1,INT((((4-1)*$N$171+2)-1)/10)+1))))))</f>
        <v/>
      </c>
      <c r="F176" s="539">
        <f>IF($D$171="Flat Oval",IF(OR($N$173="",ISTEXT($N$171),ISTEXT($N$172)),"",IF(4&lt;=$N$172,IF(3&gt;$N$171,"",IF(((4-1)*$N$171+3)&gt;80,"",IF(INDEX($P$173:$W$182,MOD(((4-1)*$N$171+3)-1,10)+1,INT((((4-1)*$N$171+3)-1)/10)+1)="","",INDEX($P$173:$W$182,MOD(((4-1)*$N$171+3)-1,10)+1,INT((((4-1)*$N$171+3)-1)/10)+1)))),IF(AND(4=$N$172+1,3&lt;=$O$171),IF(($N$171*$N$172+3)&gt;80,"",IF(INDEX($P$173:$W$182,MOD(($N$171*$N$172+3)-1,10)+1,INT((($N$171*$N$172+3)-1)/10)+1)="","",INDEX($P$173:$W$182,MOD(($N$171*$N$172+3)-1,10)+1,INT((($N$171*$N$172+3)-1)/10)+1))),""))),IF($N$173="","",IF(OR(ISTEXT($N$171),ISTEXT($N$172),ISTEXT($N$173)),"",IF(OR(3&gt;$N$171,4&gt;$N$172,((4-1)*$N$171+3)&gt;$N$173),"",IF(INDEX($P$173:$W$182,MOD(((4-1)*$N$171+3)-1,10)+1,INT((((4-1)*$N$171+3)-1)/10)+1)="","",INDEX($P$173:$W$182,MOD(((4-1)*$N$171+3)-1,10)+1,INT((((4-1)*$N$171+3)-1)/10)+1))))))</f>
        <v/>
      </c>
      <c r="G176" s="539">
        <f>IF($D$171="Flat Oval",IF(OR($N$173="",ISTEXT($N$171),ISTEXT($N$172)),"",IF(4&lt;=$N$172,IF(4&gt;$N$171,"",IF(((4-1)*$N$171+4)&gt;80,"",IF(INDEX($P$173:$W$182,MOD(((4-1)*$N$171+4)-1,10)+1,INT((((4-1)*$N$171+4)-1)/10)+1)="","",INDEX($P$173:$W$182,MOD(((4-1)*$N$171+4)-1,10)+1,INT((((4-1)*$N$171+4)-1)/10)+1)))),IF(AND(4=$N$172+1,4&lt;=$O$171),IF(($N$171*$N$172+4)&gt;80,"",IF(INDEX($P$173:$W$182,MOD(($N$171*$N$172+4)-1,10)+1,INT((($N$171*$N$172+4)-1)/10)+1)="","",INDEX($P$173:$W$182,MOD(($N$171*$N$172+4)-1,10)+1,INT((($N$171*$N$172+4)-1)/10)+1))),""))),IF($N$173="","",IF(OR(ISTEXT($N$171),ISTEXT($N$172),ISTEXT($N$173)),"",IF(OR(4&gt;$N$171,4&gt;$N$172,((4-1)*$N$171+4)&gt;$N$173),"",IF(INDEX($P$173:$W$182,MOD(((4-1)*$N$171+4)-1,10)+1,INT((((4-1)*$N$171+4)-1)/10)+1)="","",INDEX($P$173:$W$182,MOD(((4-1)*$N$171+4)-1,10)+1,INT((((4-1)*$N$171+4)-1)/10)+1))))))</f>
        <v/>
      </c>
      <c r="H176" s="539">
        <f>IF($D$171="Flat Oval",IF(OR($N$173="",ISTEXT($N$171),ISTEXT($N$172)),"",IF(4&lt;=$N$172,IF(5&gt;$N$171,"",IF(((4-1)*$N$171+5)&gt;80,"",IF(INDEX($P$173:$W$182,MOD(((4-1)*$N$171+5)-1,10)+1,INT((((4-1)*$N$171+5)-1)/10)+1)="","",INDEX($P$173:$W$182,MOD(((4-1)*$N$171+5)-1,10)+1,INT((((4-1)*$N$171+5)-1)/10)+1)))),IF(AND(4=$N$172+1,5&lt;=$O$171),IF(($N$171*$N$172+5)&gt;80,"",IF(INDEX($P$173:$W$182,MOD(($N$171*$N$172+5)-1,10)+1,INT((($N$171*$N$172+5)-1)/10)+1)="","",INDEX($P$173:$W$182,MOD(($N$171*$N$172+5)-1,10)+1,INT((($N$171*$N$172+5)-1)/10)+1))),""))),IF($N$173="","",IF(OR(ISTEXT($N$171),ISTEXT($N$172),ISTEXT($N$173)),"",IF(OR(5&gt;$N$171,4&gt;$N$172,((4-1)*$N$171+5)&gt;$N$173),"",IF(INDEX($P$173:$W$182,MOD(((4-1)*$N$171+5)-1,10)+1,INT((((4-1)*$N$171+5)-1)/10)+1)="","",INDEX($P$173:$W$182,MOD(((4-1)*$N$171+5)-1,10)+1,INT((((4-1)*$N$171+5)-1)/10)+1))))))</f>
        <v/>
      </c>
      <c r="I176" s="539">
        <f>IF($D$171="Flat Oval",IF(OR($N$173="",ISTEXT($N$171),ISTEXT($N$172)),"",IF(4&lt;=$N$172,IF(6&gt;$N$171,"",IF(((4-1)*$N$171+6)&gt;80,"",IF(INDEX($P$173:$W$182,MOD(((4-1)*$N$171+6)-1,10)+1,INT((((4-1)*$N$171+6)-1)/10)+1)="","",INDEX($P$173:$W$182,MOD(((4-1)*$N$171+6)-1,10)+1,INT((((4-1)*$N$171+6)-1)/10)+1)))),IF(AND(4=$N$172+1,6&lt;=$O$171),IF(($N$171*$N$172+6)&gt;80,"",IF(INDEX($P$173:$W$182,MOD(($N$171*$N$172+6)-1,10)+1,INT((($N$171*$N$172+6)-1)/10)+1)="","",INDEX($P$173:$W$182,MOD(($N$171*$N$172+6)-1,10)+1,INT((($N$171*$N$172+6)-1)/10)+1))),""))),IF($N$173="","",IF(OR(ISTEXT($N$171),ISTEXT($N$172),ISTEXT($N$173)),"",IF(OR(6&gt;$N$171,4&gt;$N$172,((4-1)*$N$171+6)&gt;$N$173),"",IF(INDEX($P$173:$W$182,MOD(((4-1)*$N$171+6)-1,10)+1,INT((((4-1)*$N$171+6)-1)/10)+1)="","",INDEX($P$173:$W$182,MOD(((4-1)*$N$171+6)-1,10)+1,INT((((4-1)*$N$171+6)-1)/10)+1))))))</f>
        <v/>
      </c>
      <c r="J176" s="539">
        <f>IF($D$171="Flat Oval",IF(OR($N$173="",ISTEXT($N$171),ISTEXT($N$172)),"",IF(4&lt;=$N$172,IF(7&gt;$N$171,"",IF(((4-1)*$N$171+7)&gt;80,"",IF(INDEX($P$173:$W$182,MOD(((4-1)*$N$171+7)-1,10)+1,INT((((4-1)*$N$171+7)-1)/10)+1)="","",INDEX($P$173:$W$182,MOD(((4-1)*$N$171+7)-1,10)+1,INT((((4-1)*$N$171+7)-1)/10)+1)))),IF(AND(4=$N$172+1,7&lt;=$O$171),IF(($N$171*$N$172+7)&gt;80,"",IF(INDEX($P$173:$W$182,MOD(($N$171*$N$172+7)-1,10)+1,INT((($N$171*$N$172+7)-1)/10)+1)="","",INDEX($P$173:$W$182,MOD(($N$171*$N$172+7)-1,10)+1,INT((($N$171*$N$172+7)-1)/10)+1))),""))),IF($N$173="","",IF(OR(ISTEXT($N$171),ISTEXT($N$172),ISTEXT($N$173)),"",IF(OR(7&gt;$N$171,4&gt;$N$172,((4-1)*$N$171+7)&gt;$N$173),"",IF(INDEX($P$173:$W$182,MOD(((4-1)*$N$171+7)-1,10)+1,INT((((4-1)*$N$171+7)-1)/10)+1)="","",INDEX($P$173:$W$182,MOD(((4-1)*$N$171+7)-1,10)+1,INT((((4-1)*$N$171+7)-1)/10)+1))))))</f>
        <v/>
      </c>
      <c r="K176" s="539">
        <f>IF($D$171="Flat Oval",IF(OR($N$173="",ISTEXT($N$171),ISTEXT($N$172)),"",IF(4&lt;=$N$172,IF(8&gt;$N$171,"",IF(((4-1)*$N$171+8)&gt;80,"",IF(INDEX($P$173:$W$182,MOD(((4-1)*$N$171+8)-1,10)+1,INT((((4-1)*$N$171+8)-1)/10)+1)="","",INDEX($P$173:$W$182,MOD(((4-1)*$N$171+8)-1,10)+1,INT((((4-1)*$N$171+8)-1)/10)+1)))),IF(AND(4=$N$172+1,8&lt;=$O$171),IF(($N$171*$N$172+8)&gt;80,"",IF(INDEX($P$173:$W$182,MOD(($N$171*$N$172+8)-1,10)+1,INT((($N$171*$N$172+8)-1)/10)+1)="","",INDEX($P$173:$W$182,MOD(($N$171*$N$172+8)-1,10)+1,INT((($N$171*$N$172+8)-1)/10)+1))),""))),IF($N$173="","",IF(OR(ISTEXT($N$171),ISTEXT($N$172),ISTEXT($N$173)),"",IF(OR(8&gt;$N$171,4&gt;$N$172,((4-1)*$N$171+8)&gt;$N$173),"",IF(INDEX($P$173:$W$182,MOD(((4-1)*$N$171+8)-1,10)+1,INT((((4-1)*$N$171+8)-1)/10)+1)="","",INDEX($P$173:$W$182,MOD(((4-1)*$N$171+8)-1,10)+1,INT((((4-1)*$N$171+8)-1)/10)+1))))))</f>
        <v/>
      </c>
      <c r="L176" s="539">
        <f>IF($D$171="Flat Oval",IF(OR($N$173="",ISTEXT($N$171),ISTEXT($N$172)),"",IF(4&lt;=$N$172,IF(9&gt;$N$171,"",IF(((4-1)*$N$171+9)&gt;80,"",IF(INDEX($P$173:$W$182,MOD(((4-1)*$N$171+9)-1,10)+1,INT((((4-1)*$N$171+9)-1)/10)+1)="","",INDEX($P$173:$W$182,MOD(((4-1)*$N$171+9)-1,10)+1,INT((((4-1)*$N$171+9)-1)/10)+1)))),IF(AND(4=$N$172+1,9&lt;=$O$171),IF(($N$171*$N$172+9)&gt;80,"",IF(INDEX($P$173:$W$182,MOD(($N$171*$N$172+9)-1,10)+1,INT((($N$171*$N$172+9)-1)/10)+1)="","",INDEX($P$173:$W$182,MOD(($N$171*$N$172+9)-1,10)+1,INT((($N$171*$N$172+9)-1)/10)+1))),""))),IF($N$173="","",IF(OR(ISTEXT($N$171),ISTEXT($N$172),ISTEXT($N$173)),"",IF(OR(9&gt;$N$171,4&gt;$N$172,((4-1)*$N$171+9)&gt;$N$173),"",IF(INDEX($P$173:$W$182,MOD(((4-1)*$N$171+9)-1,10)+1,INT((((4-1)*$N$171+9)-1)/10)+1)="","",INDEX($P$173:$W$182,MOD(((4-1)*$N$171+9)-1,10)+1,INT((((4-1)*$N$171+9)-1)/10)+1))))))</f>
        <v/>
      </c>
      <c r="M176" s="539">
        <f>IF($D$171="Flat Oval",IF(OR($N$173="",ISTEXT($N$171),ISTEXT($N$172)),"",IF(4&lt;=$N$172,IF(10&gt;$N$171,"",IF(((4-1)*$N$171+10)&gt;80,"",IF(INDEX($P$173:$W$182,MOD(((4-1)*$N$171+10)-1,10)+1,INT((((4-1)*$N$171+10)-1)/10)+1)="","",INDEX($P$173:$W$182,MOD(((4-1)*$N$171+10)-1,10)+1,INT((((4-1)*$N$171+10)-1)/10)+1)))),IF(AND(4=$N$172+1,10&lt;=$O$171),IF(($N$171*$N$172+10)&gt;80,"",IF(INDEX($P$173:$W$182,MOD(($N$171*$N$172+10)-1,10)+1,INT((($N$171*$N$172+10)-1)/10)+1)="","",INDEX($P$173:$W$182,MOD(($N$171*$N$172+10)-1,10)+1,INT((($N$171*$N$172+10)-1)/10)+1))),""))),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IF($D$171="Flat Oval",IF(OR($N$172="",ISTEXT($N$172)),"",IF(5&lt;=$N$172,ROUND((5-0.5)*$I$171/$N$172,1),IF(5=$N$172+1,"Ends",""))),IF(OR($D$171="",$G$171=""),"",IF($D$171="Round",IF(5=1,"Axis 1 (0°)",IF(5=2,"Axis 2 (90°)","")),IF(ISTEXT($N$172),"",IF(5&gt;$N$172,"",IF(ISTEXT($I$171),"",ROUND((5-0.5)*$I$171/$N$172,1)))))))</f>
        <v/>
      </c>
      <c r="C177" s="538" t="n"/>
      <c r="D177" s="539">
        <f>IF($D$171="Flat Oval",IF(OR($N$173="",ISTEXT($N$171),ISTEXT($N$172)),"",IF(5&lt;=$N$172,IF(1&gt;$N$171,"",IF(((5-1)*$N$171+1)&gt;80,"",IF(INDEX($P$173:$W$182,MOD(((5-1)*$N$171+1)-1,10)+1,INT((((5-1)*$N$171+1)-1)/10)+1)="","",INDEX($P$173:$W$182,MOD(((5-1)*$N$171+1)-1,10)+1,INT((((5-1)*$N$171+1)-1)/10)+1)))),IF(AND(5=$N$172+1,1&lt;=$O$171),IF(($N$171*$N$172+1)&gt;80,"",IF(INDEX($P$173:$W$182,MOD(($N$171*$N$172+1)-1,10)+1,INT((($N$171*$N$172+1)-1)/10)+1)="","",INDEX($P$173:$W$182,MOD(($N$171*$N$172+1)-1,10)+1,INT((($N$171*$N$172+1)-1)/10)+1))),""))),IF($N$173="","",IF(OR(ISTEXT($N$171),ISTEXT($N$172),ISTEXT($N$173)),"",IF(OR(1&gt;$N$171,5&gt;$N$172,((5-1)*$N$171+1)&gt;$N$173),"",IF(INDEX($P$173:$W$182,MOD(((5-1)*$N$171+1)-1,10)+1,INT((((5-1)*$N$171+1)-1)/10)+1)="","",INDEX($P$173:$W$182,MOD(((5-1)*$N$171+1)-1,10)+1,INT((((5-1)*$N$171+1)-1)/10)+1))))))</f>
        <v/>
      </c>
      <c r="E177" s="539">
        <f>IF($D$171="Flat Oval",IF(OR($N$173="",ISTEXT($N$171),ISTEXT($N$172)),"",IF(5&lt;=$N$172,IF(2&gt;$N$171,"",IF(((5-1)*$N$171+2)&gt;80,"",IF(INDEX($P$173:$W$182,MOD(((5-1)*$N$171+2)-1,10)+1,INT((((5-1)*$N$171+2)-1)/10)+1)="","",INDEX($P$173:$W$182,MOD(((5-1)*$N$171+2)-1,10)+1,INT((((5-1)*$N$171+2)-1)/10)+1)))),IF(AND(5=$N$172+1,2&lt;=$O$171),IF(($N$171*$N$172+2)&gt;80,"",IF(INDEX($P$173:$W$182,MOD(($N$171*$N$172+2)-1,10)+1,INT((($N$171*$N$172+2)-1)/10)+1)="","",INDEX($P$173:$W$182,MOD(($N$171*$N$172+2)-1,10)+1,INT((($N$171*$N$172+2)-1)/10)+1))),""))),IF($N$173="","",IF(OR(ISTEXT($N$171),ISTEXT($N$172),ISTEXT($N$173)),"",IF(OR(2&gt;$N$171,5&gt;$N$172,((5-1)*$N$171+2)&gt;$N$173),"",IF(INDEX($P$173:$W$182,MOD(((5-1)*$N$171+2)-1,10)+1,INT((((5-1)*$N$171+2)-1)/10)+1)="","",INDEX($P$173:$W$182,MOD(((5-1)*$N$171+2)-1,10)+1,INT((((5-1)*$N$171+2)-1)/10)+1))))))</f>
        <v/>
      </c>
      <c r="F177" s="539">
        <f>IF($D$171="Flat Oval",IF(OR($N$173="",ISTEXT($N$171),ISTEXT($N$172)),"",IF(5&lt;=$N$172,IF(3&gt;$N$171,"",IF(((5-1)*$N$171+3)&gt;80,"",IF(INDEX($P$173:$W$182,MOD(((5-1)*$N$171+3)-1,10)+1,INT((((5-1)*$N$171+3)-1)/10)+1)="","",INDEX($P$173:$W$182,MOD(((5-1)*$N$171+3)-1,10)+1,INT((((5-1)*$N$171+3)-1)/10)+1)))),IF(AND(5=$N$172+1,3&lt;=$O$171),IF(($N$171*$N$172+3)&gt;80,"",IF(INDEX($P$173:$W$182,MOD(($N$171*$N$172+3)-1,10)+1,INT((($N$171*$N$172+3)-1)/10)+1)="","",INDEX($P$173:$W$182,MOD(($N$171*$N$172+3)-1,10)+1,INT((($N$171*$N$172+3)-1)/10)+1))),""))),IF($N$173="","",IF(OR(ISTEXT($N$171),ISTEXT($N$172),ISTEXT($N$173)),"",IF(OR(3&gt;$N$171,5&gt;$N$172,((5-1)*$N$171+3)&gt;$N$173),"",IF(INDEX($P$173:$W$182,MOD(((5-1)*$N$171+3)-1,10)+1,INT((((5-1)*$N$171+3)-1)/10)+1)="","",INDEX($P$173:$W$182,MOD(((5-1)*$N$171+3)-1,10)+1,INT((((5-1)*$N$171+3)-1)/10)+1))))))</f>
        <v/>
      </c>
      <c r="G177" s="539">
        <f>IF($D$171="Flat Oval",IF(OR($N$173="",ISTEXT($N$171),ISTEXT($N$172)),"",IF(5&lt;=$N$172,IF(4&gt;$N$171,"",IF(((5-1)*$N$171+4)&gt;80,"",IF(INDEX($P$173:$W$182,MOD(((5-1)*$N$171+4)-1,10)+1,INT((((5-1)*$N$171+4)-1)/10)+1)="","",INDEX($P$173:$W$182,MOD(((5-1)*$N$171+4)-1,10)+1,INT((((5-1)*$N$171+4)-1)/10)+1)))),IF(AND(5=$N$172+1,4&lt;=$O$171),IF(($N$171*$N$172+4)&gt;80,"",IF(INDEX($P$173:$W$182,MOD(($N$171*$N$172+4)-1,10)+1,INT((($N$171*$N$172+4)-1)/10)+1)="","",INDEX($P$173:$W$182,MOD(($N$171*$N$172+4)-1,10)+1,INT((($N$171*$N$172+4)-1)/10)+1))),""))),IF($N$173="","",IF(OR(ISTEXT($N$171),ISTEXT($N$172),ISTEXT($N$173)),"",IF(OR(4&gt;$N$171,5&gt;$N$172,((5-1)*$N$171+4)&gt;$N$173),"",IF(INDEX($P$173:$W$182,MOD(((5-1)*$N$171+4)-1,10)+1,INT((((5-1)*$N$171+4)-1)/10)+1)="","",INDEX($P$173:$W$182,MOD(((5-1)*$N$171+4)-1,10)+1,INT((((5-1)*$N$171+4)-1)/10)+1))))))</f>
        <v/>
      </c>
      <c r="H177" s="539">
        <f>IF($D$171="Flat Oval",IF(OR($N$173="",ISTEXT($N$171),ISTEXT($N$172)),"",IF(5&lt;=$N$172,IF(5&gt;$N$171,"",IF(((5-1)*$N$171+5)&gt;80,"",IF(INDEX($P$173:$W$182,MOD(((5-1)*$N$171+5)-1,10)+1,INT((((5-1)*$N$171+5)-1)/10)+1)="","",INDEX($P$173:$W$182,MOD(((5-1)*$N$171+5)-1,10)+1,INT((((5-1)*$N$171+5)-1)/10)+1)))),IF(AND(5=$N$172+1,5&lt;=$O$171),IF(($N$171*$N$172+5)&gt;80,"",IF(INDEX($P$173:$W$182,MOD(($N$171*$N$172+5)-1,10)+1,INT((($N$171*$N$172+5)-1)/10)+1)="","",INDEX($P$173:$W$182,MOD(($N$171*$N$172+5)-1,10)+1,INT((($N$171*$N$172+5)-1)/10)+1))),""))),IF($N$173="","",IF(OR(ISTEXT($N$171),ISTEXT($N$172),ISTEXT($N$173)),"",IF(OR(5&gt;$N$171,5&gt;$N$172,((5-1)*$N$171+5)&gt;$N$173),"",IF(INDEX($P$173:$W$182,MOD(((5-1)*$N$171+5)-1,10)+1,INT((((5-1)*$N$171+5)-1)/10)+1)="","",INDEX($P$173:$W$182,MOD(((5-1)*$N$171+5)-1,10)+1,INT((((5-1)*$N$171+5)-1)/10)+1))))))</f>
        <v/>
      </c>
      <c r="I177" s="539">
        <f>IF($D$171="Flat Oval",IF(OR($N$173="",ISTEXT($N$171),ISTEXT($N$172)),"",IF(5&lt;=$N$172,IF(6&gt;$N$171,"",IF(((5-1)*$N$171+6)&gt;80,"",IF(INDEX($P$173:$W$182,MOD(((5-1)*$N$171+6)-1,10)+1,INT((((5-1)*$N$171+6)-1)/10)+1)="","",INDEX($P$173:$W$182,MOD(((5-1)*$N$171+6)-1,10)+1,INT((((5-1)*$N$171+6)-1)/10)+1)))),IF(AND(5=$N$172+1,6&lt;=$O$171),IF(($N$171*$N$172+6)&gt;80,"",IF(INDEX($P$173:$W$182,MOD(($N$171*$N$172+6)-1,10)+1,INT((($N$171*$N$172+6)-1)/10)+1)="","",INDEX($P$173:$W$182,MOD(($N$171*$N$172+6)-1,10)+1,INT((($N$171*$N$172+6)-1)/10)+1))),""))),IF($N$173="","",IF(OR(ISTEXT($N$171),ISTEXT($N$172),ISTEXT($N$173)),"",IF(OR(6&gt;$N$171,5&gt;$N$172,((5-1)*$N$171+6)&gt;$N$173),"",IF(INDEX($P$173:$W$182,MOD(((5-1)*$N$171+6)-1,10)+1,INT((((5-1)*$N$171+6)-1)/10)+1)="","",INDEX($P$173:$W$182,MOD(((5-1)*$N$171+6)-1,10)+1,INT((((5-1)*$N$171+6)-1)/10)+1))))))</f>
        <v/>
      </c>
      <c r="J177" s="539">
        <f>IF($D$171="Flat Oval",IF(OR($N$173="",ISTEXT($N$171),ISTEXT($N$172)),"",IF(5&lt;=$N$172,IF(7&gt;$N$171,"",IF(((5-1)*$N$171+7)&gt;80,"",IF(INDEX($P$173:$W$182,MOD(((5-1)*$N$171+7)-1,10)+1,INT((((5-1)*$N$171+7)-1)/10)+1)="","",INDEX($P$173:$W$182,MOD(((5-1)*$N$171+7)-1,10)+1,INT((((5-1)*$N$171+7)-1)/10)+1)))),IF(AND(5=$N$172+1,7&lt;=$O$171),IF(($N$171*$N$172+7)&gt;80,"",IF(INDEX($P$173:$W$182,MOD(($N$171*$N$172+7)-1,10)+1,INT((($N$171*$N$172+7)-1)/10)+1)="","",INDEX($P$173:$W$182,MOD(($N$171*$N$172+7)-1,10)+1,INT((($N$171*$N$172+7)-1)/10)+1))),""))),IF($N$173="","",IF(OR(ISTEXT($N$171),ISTEXT($N$172),ISTEXT($N$173)),"",IF(OR(7&gt;$N$171,5&gt;$N$172,((5-1)*$N$171+7)&gt;$N$173),"",IF(INDEX($P$173:$W$182,MOD(((5-1)*$N$171+7)-1,10)+1,INT((((5-1)*$N$171+7)-1)/10)+1)="","",INDEX($P$173:$W$182,MOD(((5-1)*$N$171+7)-1,10)+1,INT((((5-1)*$N$171+7)-1)/10)+1))))))</f>
        <v/>
      </c>
      <c r="K177" s="539">
        <f>IF($D$171="Flat Oval",IF(OR($N$173="",ISTEXT($N$171),ISTEXT($N$172)),"",IF(5&lt;=$N$172,IF(8&gt;$N$171,"",IF(((5-1)*$N$171+8)&gt;80,"",IF(INDEX($P$173:$W$182,MOD(((5-1)*$N$171+8)-1,10)+1,INT((((5-1)*$N$171+8)-1)/10)+1)="","",INDEX($P$173:$W$182,MOD(((5-1)*$N$171+8)-1,10)+1,INT((((5-1)*$N$171+8)-1)/10)+1)))),IF(AND(5=$N$172+1,8&lt;=$O$171),IF(($N$171*$N$172+8)&gt;80,"",IF(INDEX($P$173:$W$182,MOD(($N$171*$N$172+8)-1,10)+1,INT((($N$171*$N$172+8)-1)/10)+1)="","",INDEX($P$173:$W$182,MOD(($N$171*$N$172+8)-1,10)+1,INT((($N$171*$N$172+8)-1)/10)+1))),""))),IF($N$173="","",IF(OR(ISTEXT($N$171),ISTEXT($N$172),ISTEXT($N$173)),"",IF(OR(8&gt;$N$171,5&gt;$N$172,((5-1)*$N$171+8)&gt;$N$173),"",IF(INDEX($P$173:$W$182,MOD(((5-1)*$N$171+8)-1,10)+1,INT((((5-1)*$N$171+8)-1)/10)+1)="","",INDEX($P$173:$W$182,MOD(((5-1)*$N$171+8)-1,10)+1,INT((((5-1)*$N$171+8)-1)/10)+1))))))</f>
        <v/>
      </c>
      <c r="L177" s="539">
        <f>IF($D$171="Flat Oval",IF(OR($N$173="",ISTEXT($N$171),ISTEXT($N$172)),"",IF(5&lt;=$N$172,IF(9&gt;$N$171,"",IF(((5-1)*$N$171+9)&gt;80,"",IF(INDEX($P$173:$W$182,MOD(((5-1)*$N$171+9)-1,10)+1,INT((((5-1)*$N$171+9)-1)/10)+1)="","",INDEX($P$173:$W$182,MOD(((5-1)*$N$171+9)-1,10)+1,INT((((5-1)*$N$171+9)-1)/10)+1)))),IF(AND(5=$N$172+1,9&lt;=$O$171),IF(($N$171*$N$172+9)&gt;80,"",IF(INDEX($P$173:$W$182,MOD(($N$171*$N$172+9)-1,10)+1,INT((($N$171*$N$172+9)-1)/10)+1)="","",INDEX($P$173:$W$182,MOD(($N$171*$N$172+9)-1,10)+1,INT((($N$171*$N$172+9)-1)/10)+1))),""))),IF($N$173="","",IF(OR(ISTEXT($N$171),ISTEXT($N$172),ISTEXT($N$173)),"",IF(OR(9&gt;$N$171,5&gt;$N$172,((5-1)*$N$171+9)&gt;$N$173),"",IF(INDEX($P$173:$W$182,MOD(((5-1)*$N$171+9)-1,10)+1,INT((((5-1)*$N$171+9)-1)/10)+1)="","",INDEX($P$173:$W$182,MOD(((5-1)*$N$171+9)-1,10)+1,INT((((5-1)*$N$171+9)-1)/10)+1))))))</f>
        <v/>
      </c>
      <c r="M177" s="539">
        <f>IF($D$171="Flat Oval",IF(OR($N$173="",ISTEXT($N$171),ISTEXT($N$172)),"",IF(5&lt;=$N$172,IF(10&gt;$N$171,"",IF(((5-1)*$N$171+10)&gt;80,"",IF(INDEX($P$173:$W$182,MOD(((5-1)*$N$171+10)-1,10)+1,INT((((5-1)*$N$171+10)-1)/10)+1)="","",INDEX($P$173:$W$182,MOD(((5-1)*$N$171+10)-1,10)+1,INT((((5-1)*$N$171+10)-1)/10)+1)))),IF(AND(5=$N$172+1,10&lt;=$O$171),IF(($N$171*$N$172+10)&gt;80,"",IF(INDEX($P$173:$W$182,MOD(($N$171*$N$172+10)-1,10)+1,INT((($N$171*$N$172+10)-1)/10)+1)="","",INDEX($P$173:$W$182,MOD(($N$171*$N$172+10)-1,10)+1,INT((($N$171*$N$172+10)-1)/10)+1))),""))),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IF($D$171="Flat Oval",IF(OR($N$172="",ISTEXT($N$172)),"",IF(6&lt;=$N$172,ROUND((6-0.5)*$I$171/$N$172,1),IF(6=$N$172+1,"Ends",""))),IF(OR($D$171="",$G$171=""),"",IF($D$171="Round",IF(6=1,"Axis 1 (0°)",IF(6=2,"Axis 2 (90°)","")),IF(ISTEXT($N$172),"",IF(6&gt;$N$172,"",IF(ISTEXT($I$171),"",ROUND((6-0.5)*$I$171/$N$172,1)))))))</f>
        <v/>
      </c>
      <c r="C178" s="538" t="n"/>
      <c r="D178" s="539">
        <f>IF($D$171="Flat Oval",IF(OR($N$173="",ISTEXT($N$171),ISTEXT($N$172)),"",IF(6&lt;=$N$172,IF(1&gt;$N$171,"",IF(((6-1)*$N$171+1)&gt;80,"",IF(INDEX($P$173:$W$182,MOD(((6-1)*$N$171+1)-1,10)+1,INT((((6-1)*$N$171+1)-1)/10)+1)="","",INDEX($P$173:$W$182,MOD(((6-1)*$N$171+1)-1,10)+1,INT((((6-1)*$N$171+1)-1)/10)+1)))),IF(AND(6=$N$172+1,1&lt;=$O$171),IF(($N$171*$N$172+1)&gt;80,"",IF(INDEX($P$173:$W$182,MOD(($N$171*$N$172+1)-1,10)+1,INT((($N$171*$N$172+1)-1)/10)+1)="","",INDEX($P$173:$W$182,MOD(($N$171*$N$172+1)-1,10)+1,INT((($N$171*$N$172+1)-1)/10)+1))),""))),IF($N$173="","",IF(OR(ISTEXT($N$171),ISTEXT($N$172),ISTEXT($N$173)),"",IF(OR(1&gt;$N$171,6&gt;$N$172,((6-1)*$N$171+1)&gt;$N$173),"",IF(INDEX($P$173:$W$182,MOD(((6-1)*$N$171+1)-1,10)+1,INT((((6-1)*$N$171+1)-1)/10)+1)="","",INDEX($P$173:$W$182,MOD(((6-1)*$N$171+1)-1,10)+1,INT((((6-1)*$N$171+1)-1)/10)+1))))))</f>
        <v/>
      </c>
      <c r="E178" s="539">
        <f>IF($D$171="Flat Oval",IF(OR($N$173="",ISTEXT($N$171),ISTEXT($N$172)),"",IF(6&lt;=$N$172,IF(2&gt;$N$171,"",IF(((6-1)*$N$171+2)&gt;80,"",IF(INDEX($P$173:$W$182,MOD(((6-1)*$N$171+2)-1,10)+1,INT((((6-1)*$N$171+2)-1)/10)+1)="","",INDEX($P$173:$W$182,MOD(((6-1)*$N$171+2)-1,10)+1,INT((((6-1)*$N$171+2)-1)/10)+1)))),IF(AND(6=$N$172+1,2&lt;=$O$171),IF(($N$171*$N$172+2)&gt;80,"",IF(INDEX($P$173:$W$182,MOD(($N$171*$N$172+2)-1,10)+1,INT((($N$171*$N$172+2)-1)/10)+1)="","",INDEX($P$173:$W$182,MOD(($N$171*$N$172+2)-1,10)+1,INT((($N$171*$N$172+2)-1)/10)+1))),""))),IF($N$173="","",IF(OR(ISTEXT($N$171),ISTEXT($N$172),ISTEXT($N$173)),"",IF(OR(2&gt;$N$171,6&gt;$N$172,((6-1)*$N$171+2)&gt;$N$173),"",IF(INDEX($P$173:$W$182,MOD(((6-1)*$N$171+2)-1,10)+1,INT((((6-1)*$N$171+2)-1)/10)+1)="","",INDEX($P$173:$W$182,MOD(((6-1)*$N$171+2)-1,10)+1,INT((((6-1)*$N$171+2)-1)/10)+1))))))</f>
        <v/>
      </c>
      <c r="F178" s="539">
        <f>IF($D$171="Flat Oval",IF(OR($N$173="",ISTEXT($N$171),ISTEXT($N$172)),"",IF(6&lt;=$N$172,IF(3&gt;$N$171,"",IF(((6-1)*$N$171+3)&gt;80,"",IF(INDEX($P$173:$W$182,MOD(((6-1)*$N$171+3)-1,10)+1,INT((((6-1)*$N$171+3)-1)/10)+1)="","",INDEX($P$173:$W$182,MOD(((6-1)*$N$171+3)-1,10)+1,INT((((6-1)*$N$171+3)-1)/10)+1)))),IF(AND(6=$N$172+1,3&lt;=$O$171),IF(($N$171*$N$172+3)&gt;80,"",IF(INDEX($P$173:$W$182,MOD(($N$171*$N$172+3)-1,10)+1,INT((($N$171*$N$172+3)-1)/10)+1)="","",INDEX($P$173:$W$182,MOD(($N$171*$N$172+3)-1,10)+1,INT((($N$171*$N$172+3)-1)/10)+1))),""))),IF($N$173="","",IF(OR(ISTEXT($N$171),ISTEXT($N$172),ISTEXT($N$173)),"",IF(OR(3&gt;$N$171,6&gt;$N$172,((6-1)*$N$171+3)&gt;$N$173),"",IF(INDEX($P$173:$W$182,MOD(((6-1)*$N$171+3)-1,10)+1,INT((((6-1)*$N$171+3)-1)/10)+1)="","",INDEX($P$173:$W$182,MOD(((6-1)*$N$171+3)-1,10)+1,INT((((6-1)*$N$171+3)-1)/10)+1))))))</f>
        <v/>
      </c>
      <c r="G178" s="539">
        <f>IF($D$171="Flat Oval",IF(OR($N$173="",ISTEXT($N$171),ISTEXT($N$172)),"",IF(6&lt;=$N$172,IF(4&gt;$N$171,"",IF(((6-1)*$N$171+4)&gt;80,"",IF(INDEX($P$173:$W$182,MOD(((6-1)*$N$171+4)-1,10)+1,INT((((6-1)*$N$171+4)-1)/10)+1)="","",INDEX($P$173:$W$182,MOD(((6-1)*$N$171+4)-1,10)+1,INT((((6-1)*$N$171+4)-1)/10)+1)))),IF(AND(6=$N$172+1,4&lt;=$O$171),IF(($N$171*$N$172+4)&gt;80,"",IF(INDEX($P$173:$W$182,MOD(($N$171*$N$172+4)-1,10)+1,INT((($N$171*$N$172+4)-1)/10)+1)="","",INDEX($P$173:$W$182,MOD(($N$171*$N$172+4)-1,10)+1,INT((($N$171*$N$172+4)-1)/10)+1))),""))),IF($N$173="","",IF(OR(ISTEXT($N$171),ISTEXT($N$172),ISTEXT($N$173)),"",IF(OR(4&gt;$N$171,6&gt;$N$172,((6-1)*$N$171+4)&gt;$N$173),"",IF(INDEX($P$173:$W$182,MOD(((6-1)*$N$171+4)-1,10)+1,INT((((6-1)*$N$171+4)-1)/10)+1)="","",INDEX($P$173:$W$182,MOD(((6-1)*$N$171+4)-1,10)+1,INT((((6-1)*$N$171+4)-1)/10)+1))))))</f>
        <v/>
      </c>
      <c r="H178" s="539">
        <f>IF($D$171="Flat Oval",IF(OR($N$173="",ISTEXT($N$171),ISTEXT($N$172)),"",IF(6&lt;=$N$172,IF(5&gt;$N$171,"",IF(((6-1)*$N$171+5)&gt;80,"",IF(INDEX($P$173:$W$182,MOD(((6-1)*$N$171+5)-1,10)+1,INT((((6-1)*$N$171+5)-1)/10)+1)="","",INDEX($P$173:$W$182,MOD(((6-1)*$N$171+5)-1,10)+1,INT((((6-1)*$N$171+5)-1)/10)+1)))),IF(AND(6=$N$172+1,5&lt;=$O$171),IF(($N$171*$N$172+5)&gt;80,"",IF(INDEX($P$173:$W$182,MOD(($N$171*$N$172+5)-1,10)+1,INT((($N$171*$N$172+5)-1)/10)+1)="","",INDEX($P$173:$W$182,MOD(($N$171*$N$172+5)-1,10)+1,INT((($N$171*$N$172+5)-1)/10)+1))),""))),IF($N$173="","",IF(OR(ISTEXT($N$171),ISTEXT($N$172),ISTEXT($N$173)),"",IF(OR(5&gt;$N$171,6&gt;$N$172,((6-1)*$N$171+5)&gt;$N$173),"",IF(INDEX($P$173:$W$182,MOD(((6-1)*$N$171+5)-1,10)+1,INT((((6-1)*$N$171+5)-1)/10)+1)="","",INDEX($P$173:$W$182,MOD(((6-1)*$N$171+5)-1,10)+1,INT((((6-1)*$N$171+5)-1)/10)+1))))))</f>
        <v/>
      </c>
      <c r="I178" s="539">
        <f>IF($D$171="Flat Oval",IF(OR($N$173="",ISTEXT($N$171),ISTEXT($N$172)),"",IF(6&lt;=$N$172,IF(6&gt;$N$171,"",IF(((6-1)*$N$171+6)&gt;80,"",IF(INDEX($P$173:$W$182,MOD(((6-1)*$N$171+6)-1,10)+1,INT((((6-1)*$N$171+6)-1)/10)+1)="","",INDEX($P$173:$W$182,MOD(((6-1)*$N$171+6)-1,10)+1,INT((((6-1)*$N$171+6)-1)/10)+1)))),IF(AND(6=$N$172+1,6&lt;=$O$171),IF(($N$171*$N$172+6)&gt;80,"",IF(INDEX($P$173:$W$182,MOD(($N$171*$N$172+6)-1,10)+1,INT((($N$171*$N$172+6)-1)/10)+1)="","",INDEX($P$173:$W$182,MOD(($N$171*$N$172+6)-1,10)+1,INT((($N$171*$N$172+6)-1)/10)+1))),""))),IF($N$173="","",IF(OR(ISTEXT($N$171),ISTEXT($N$172),ISTEXT($N$173)),"",IF(OR(6&gt;$N$171,6&gt;$N$172,((6-1)*$N$171+6)&gt;$N$173),"",IF(INDEX($P$173:$W$182,MOD(((6-1)*$N$171+6)-1,10)+1,INT((((6-1)*$N$171+6)-1)/10)+1)="","",INDEX($P$173:$W$182,MOD(((6-1)*$N$171+6)-1,10)+1,INT((((6-1)*$N$171+6)-1)/10)+1))))))</f>
        <v/>
      </c>
      <c r="J178" s="539">
        <f>IF($D$171="Flat Oval",IF(OR($N$173="",ISTEXT($N$171),ISTEXT($N$172)),"",IF(6&lt;=$N$172,IF(7&gt;$N$171,"",IF(((6-1)*$N$171+7)&gt;80,"",IF(INDEX($P$173:$W$182,MOD(((6-1)*$N$171+7)-1,10)+1,INT((((6-1)*$N$171+7)-1)/10)+1)="","",INDEX($P$173:$W$182,MOD(((6-1)*$N$171+7)-1,10)+1,INT((((6-1)*$N$171+7)-1)/10)+1)))),IF(AND(6=$N$172+1,7&lt;=$O$171),IF(($N$171*$N$172+7)&gt;80,"",IF(INDEX($P$173:$W$182,MOD(($N$171*$N$172+7)-1,10)+1,INT((($N$171*$N$172+7)-1)/10)+1)="","",INDEX($P$173:$W$182,MOD(($N$171*$N$172+7)-1,10)+1,INT((($N$171*$N$172+7)-1)/10)+1))),""))),IF($N$173="","",IF(OR(ISTEXT($N$171),ISTEXT($N$172),ISTEXT($N$173)),"",IF(OR(7&gt;$N$171,6&gt;$N$172,((6-1)*$N$171+7)&gt;$N$173),"",IF(INDEX($P$173:$W$182,MOD(((6-1)*$N$171+7)-1,10)+1,INT((((6-1)*$N$171+7)-1)/10)+1)="","",INDEX($P$173:$W$182,MOD(((6-1)*$N$171+7)-1,10)+1,INT((((6-1)*$N$171+7)-1)/10)+1))))))</f>
        <v/>
      </c>
      <c r="K178" s="539">
        <f>IF($D$171="Flat Oval",IF(OR($N$173="",ISTEXT($N$171),ISTEXT($N$172)),"",IF(6&lt;=$N$172,IF(8&gt;$N$171,"",IF(((6-1)*$N$171+8)&gt;80,"",IF(INDEX($P$173:$W$182,MOD(((6-1)*$N$171+8)-1,10)+1,INT((((6-1)*$N$171+8)-1)/10)+1)="","",INDEX($P$173:$W$182,MOD(((6-1)*$N$171+8)-1,10)+1,INT((((6-1)*$N$171+8)-1)/10)+1)))),IF(AND(6=$N$172+1,8&lt;=$O$171),IF(($N$171*$N$172+8)&gt;80,"",IF(INDEX($P$173:$W$182,MOD(($N$171*$N$172+8)-1,10)+1,INT((($N$171*$N$172+8)-1)/10)+1)="","",INDEX($P$173:$W$182,MOD(($N$171*$N$172+8)-1,10)+1,INT((($N$171*$N$172+8)-1)/10)+1))),""))),IF($N$173="","",IF(OR(ISTEXT($N$171),ISTEXT($N$172),ISTEXT($N$173)),"",IF(OR(8&gt;$N$171,6&gt;$N$172,((6-1)*$N$171+8)&gt;$N$173),"",IF(INDEX($P$173:$W$182,MOD(((6-1)*$N$171+8)-1,10)+1,INT((((6-1)*$N$171+8)-1)/10)+1)="","",INDEX($P$173:$W$182,MOD(((6-1)*$N$171+8)-1,10)+1,INT((((6-1)*$N$171+8)-1)/10)+1))))))</f>
        <v/>
      </c>
      <c r="L178" s="539">
        <f>IF($D$171="Flat Oval",IF(OR($N$173="",ISTEXT($N$171),ISTEXT($N$172)),"",IF(6&lt;=$N$172,IF(9&gt;$N$171,"",IF(((6-1)*$N$171+9)&gt;80,"",IF(INDEX($P$173:$W$182,MOD(((6-1)*$N$171+9)-1,10)+1,INT((((6-1)*$N$171+9)-1)/10)+1)="","",INDEX($P$173:$W$182,MOD(((6-1)*$N$171+9)-1,10)+1,INT((((6-1)*$N$171+9)-1)/10)+1)))),IF(AND(6=$N$172+1,9&lt;=$O$171),IF(($N$171*$N$172+9)&gt;80,"",IF(INDEX($P$173:$W$182,MOD(($N$171*$N$172+9)-1,10)+1,INT((($N$171*$N$172+9)-1)/10)+1)="","",INDEX($P$173:$W$182,MOD(($N$171*$N$172+9)-1,10)+1,INT((($N$171*$N$172+9)-1)/10)+1))),""))),IF($N$173="","",IF(OR(ISTEXT($N$171),ISTEXT($N$172),ISTEXT($N$173)),"",IF(OR(9&gt;$N$171,6&gt;$N$172,((6-1)*$N$171+9)&gt;$N$173),"",IF(INDEX($P$173:$W$182,MOD(((6-1)*$N$171+9)-1,10)+1,INT((((6-1)*$N$171+9)-1)/10)+1)="","",INDEX($P$173:$W$182,MOD(((6-1)*$N$171+9)-1,10)+1,INT((((6-1)*$N$171+9)-1)/10)+1))))))</f>
        <v/>
      </c>
      <c r="M178" s="539">
        <f>IF($D$171="Flat Oval",IF(OR($N$173="",ISTEXT($N$171),ISTEXT($N$172)),"",IF(6&lt;=$N$172,IF(10&gt;$N$171,"",IF(((6-1)*$N$171+10)&gt;80,"",IF(INDEX($P$173:$W$182,MOD(((6-1)*$N$171+10)-1,10)+1,INT((((6-1)*$N$171+10)-1)/10)+1)="","",INDEX($P$173:$W$182,MOD(((6-1)*$N$171+10)-1,10)+1,INT((((6-1)*$N$171+10)-1)/10)+1)))),IF(AND(6=$N$172+1,10&lt;=$O$171),IF(($N$171*$N$172+10)&gt;80,"",IF(INDEX($P$173:$W$182,MOD(($N$171*$N$172+10)-1,10)+1,INT((($N$171*$N$172+10)-1)/10)+1)="","",INDEX($P$173:$W$182,MOD(($N$171*$N$172+10)-1,10)+1,INT((($N$171*$N$172+10)-1)/10)+1))),""))),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IF($D$171="Flat Oval",IF(OR($N$172="",ISTEXT($N$172)),"",IF(7&lt;=$N$172,ROUND((7-0.5)*$I$171/$N$172,1),IF(7=$N$172+1,"Ends",""))),IF(OR($D$171="",$G$171=""),"",IF($D$171="Round",IF(7=1,"Axis 1 (0°)",IF(7=2,"Axis 2 (90°)","")),IF(ISTEXT($N$172),"",IF(7&gt;$N$172,"",IF(ISTEXT($I$171),"",ROUND((7-0.5)*$I$171/$N$172,1)))))))</f>
        <v/>
      </c>
      <c r="C179" s="538" t="n"/>
      <c r="D179" s="539">
        <f>IF($D$171="Flat Oval",IF(OR($N$173="",ISTEXT($N$171),ISTEXT($N$172)),"",IF(7&lt;=$N$172,IF(1&gt;$N$171,"",IF(((7-1)*$N$171+1)&gt;80,"",IF(INDEX($P$173:$W$182,MOD(((7-1)*$N$171+1)-1,10)+1,INT((((7-1)*$N$171+1)-1)/10)+1)="","",INDEX($P$173:$W$182,MOD(((7-1)*$N$171+1)-1,10)+1,INT((((7-1)*$N$171+1)-1)/10)+1)))),IF(AND(7=$N$172+1,1&lt;=$O$171),IF(($N$171*$N$172+1)&gt;80,"",IF(INDEX($P$173:$W$182,MOD(($N$171*$N$172+1)-1,10)+1,INT((($N$171*$N$172+1)-1)/10)+1)="","",INDEX($P$173:$W$182,MOD(($N$171*$N$172+1)-1,10)+1,INT((($N$171*$N$172+1)-1)/10)+1))),""))),IF($N$173="","",IF(OR(ISTEXT($N$171),ISTEXT($N$172),ISTEXT($N$173)),"",IF(OR(1&gt;$N$171,7&gt;$N$172,((7-1)*$N$171+1)&gt;$N$173),"",IF(INDEX($P$173:$W$182,MOD(((7-1)*$N$171+1)-1,10)+1,INT((((7-1)*$N$171+1)-1)/10)+1)="","",INDEX($P$173:$W$182,MOD(((7-1)*$N$171+1)-1,10)+1,INT((((7-1)*$N$171+1)-1)/10)+1))))))</f>
        <v/>
      </c>
      <c r="E179" s="539">
        <f>IF($D$171="Flat Oval",IF(OR($N$173="",ISTEXT($N$171),ISTEXT($N$172)),"",IF(7&lt;=$N$172,IF(2&gt;$N$171,"",IF(((7-1)*$N$171+2)&gt;80,"",IF(INDEX($P$173:$W$182,MOD(((7-1)*$N$171+2)-1,10)+1,INT((((7-1)*$N$171+2)-1)/10)+1)="","",INDEX($P$173:$W$182,MOD(((7-1)*$N$171+2)-1,10)+1,INT((((7-1)*$N$171+2)-1)/10)+1)))),IF(AND(7=$N$172+1,2&lt;=$O$171),IF(($N$171*$N$172+2)&gt;80,"",IF(INDEX($P$173:$W$182,MOD(($N$171*$N$172+2)-1,10)+1,INT((($N$171*$N$172+2)-1)/10)+1)="","",INDEX($P$173:$W$182,MOD(($N$171*$N$172+2)-1,10)+1,INT((($N$171*$N$172+2)-1)/10)+1))),""))),IF($N$173="","",IF(OR(ISTEXT($N$171),ISTEXT($N$172),ISTEXT($N$173)),"",IF(OR(2&gt;$N$171,7&gt;$N$172,((7-1)*$N$171+2)&gt;$N$173),"",IF(INDEX($P$173:$W$182,MOD(((7-1)*$N$171+2)-1,10)+1,INT((((7-1)*$N$171+2)-1)/10)+1)="","",INDEX($P$173:$W$182,MOD(((7-1)*$N$171+2)-1,10)+1,INT((((7-1)*$N$171+2)-1)/10)+1))))))</f>
        <v/>
      </c>
      <c r="F179" s="539">
        <f>IF($D$171="Flat Oval",IF(OR($N$173="",ISTEXT($N$171),ISTEXT($N$172)),"",IF(7&lt;=$N$172,IF(3&gt;$N$171,"",IF(((7-1)*$N$171+3)&gt;80,"",IF(INDEX($P$173:$W$182,MOD(((7-1)*$N$171+3)-1,10)+1,INT((((7-1)*$N$171+3)-1)/10)+1)="","",INDEX($P$173:$W$182,MOD(((7-1)*$N$171+3)-1,10)+1,INT((((7-1)*$N$171+3)-1)/10)+1)))),IF(AND(7=$N$172+1,3&lt;=$O$171),IF(($N$171*$N$172+3)&gt;80,"",IF(INDEX($P$173:$W$182,MOD(($N$171*$N$172+3)-1,10)+1,INT((($N$171*$N$172+3)-1)/10)+1)="","",INDEX($P$173:$W$182,MOD(($N$171*$N$172+3)-1,10)+1,INT((($N$171*$N$172+3)-1)/10)+1))),""))),IF($N$173="","",IF(OR(ISTEXT($N$171),ISTEXT($N$172),ISTEXT($N$173)),"",IF(OR(3&gt;$N$171,7&gt;$N$172,((7-1)*$N$171+3)&gt;$N$173),"",IF(INDEX($P$173:$W$182,MOD(((7-1)*$N$171+3)-1,10)+1,INT((((7-1)*$N$171+3)-1)/10)+1)="","",INDEX($P$173:$W$182,MOD(((7-1)*$N$171+3)-1,10)+1,INT((((7-1)*$N$171+3)-1)/10)+1))))))</f>
        <v/>
      </c>
      <c r="G179" s="539">
        <f>IF($D$171="Flat Oval",IF(OR($N$173="",ISTEXT($N$171),ISTEXT($N$172)),"",IF(7&lt;=$N$172,IF(4&gt;$N$171,"",IF(((7-1)*$N$171+4)&gt;80,"",IF(INDEX($P$173:$W$182,MOD(((7-1)*$N$171+4)-1,10)+1,INT((((7-1)*$N$171+4)-1)/10)+1)="","",INDEX($P$173:$W$182,MOD(((7-1)*$N$171+4)-1,10)+1,INT((((7-1)*$N$171+4)-1)/10)+1)))),IF(AND(7=$N$172+1,4&lt;=$O$171),IF(($N$171*$N$172+4)&gt;80,"",IF(INDEX($P$173:$W$182,MOD(($N$171*$N$172+4)-1,10)+1,INT((($N$171*$N$172+4)-1)/10)+1)="","",INDEX($P$173:$W$182,MOD(($N$171*$N$172+4)-1,10)+1,INT((($N$171*$N$172+4)-1)/10)+1))),""))),IF($N$173="","",IF(OR(ISTEXT($N$171),ISTEXT($N$172),ISTEXT($N$173)),"",IF(OR(4&gt;$N$171,7&gt;$N$172,((7-1)*$N$171+4)&gt;$N$173),"",IF(INDEX($P$173:$W$182,MOD(((7-1)*$N$171+4)-1,10)+1,INT((((7-1)*$N$171+4)-1)/10)+1)="","",INDEX($P$173:$W$182,MOD(((7-1)*$N$171+4)-1,10)+1,INT((((7-1)*$N$171+4)-1)/10)+1))))))</f>
        <v/>
      </c>
      <c r="H179" s="539">
        <f>IF($D$171="Flat Oval",IF(OR($N$173="",ISTEXT($N$171),ISTEXT($N$172)),"",IF(7&lt;=$N$172,IF(5&gt;$N$171,"",IF(((7-1)*$N$171+5)&gt;80,"",IF(INDEX($P$173:$W$182,MOD(((7-1)*$N$171+5)-1,10)+1,INT((((7-1)*$N$171+5)-1)/10)+1)="","",INDEX($P$173:$W$182,MOD(((7-1)*$N$171+5)-1,10)+1,INT((((7-1)*$N$171+5)-1)/10)+1)))),IF(AND(7=$N$172+1,5&lt;=$O$171),IF(($N$171*$N$172+5)&gt;80,"",IF(INDEX($P$173:$W$182,MOD(($N$171*$N$172+5)-1,10)+1,INT((($N$171*$N$172+5)-1)/10)+1)="","",INDEX($P$173:$W$182,MOD(($N$171*$N$172+5)-1,10)+1,INT((($N$171*$N$172+5)-1)/10)+1))),""))),IF($N$173="","",IF(OR(ISTEXT($N$171),ISTEXT($N$172),ISTEXT($N$173)),"",IF(OR(5&gt;$N$171,7&gt;$N$172,((7-1)*$N$171+5)&gt;$N$173),"",IF(INDEX($P$173:$W$182,MOD(((7-1)*$N$171+5)-1,10)+1,INT((((7-1)*$N$171+5)-1)/10)+1)="","",INDEX($P$173:$W$182,MOD(((7-1)*$N$171+5)-1,10)+1,INT((((7-1)*$N$171+5)-1)/10)+1))))))</f>
        <v/>
      </c>
      <c r="I179" s="539">
        <f>IF($D$171="Flat Oval",IF(OR($N$173="",ISTEXT($N$171),ISTEXT($N$172)),"",IF(7&lt;=$N$172,IF(6&gt;$N$171,"",IF(((7-1)*$N$171+6)&gt;80,"",IF(INDEX($P$173:$W$182,MOD(((7-1)*$N$171+6)-1,10)+1,INT((((7-1)*$N$171+6)-1)/10)+1)="","",INDEX($P$173:$W$182,MOD(((7-1)*$N$171+6)-1,10)+1,INT((((7-1)*$N$171+6)-1)/10)+1)))),IF(AND(7=$N$172+1,6&lt;=$O$171),IF(($N$171*$N$172+6)&gt;80,"",IF(INDEX($P$173:$W$182,MOD(($N$171*$N$172+6)-1,10)+1,INT((($N$171*$N$172+6)-1)/10)+1)="","",INDEX($P$173:$W$182,MOD(($N$171*$N$172+6)-1,10)+1,INT((($N$171*$N$172+6)-1)/10)+1))),""))),IF($N$173="","",IF(OR(ISTEXT($N$171),ISTEXT($N$172),ISTEXT($N$173)),"",IF(OR(6&gt;$N$171,7&gt;$N$172,((7-1)*$N$171+6)&gt;$N$173),"",IF(INDEX($P$173:$W$182,MOD(((7-1)*$N$171+6)-1,10)+1,INT((((7-1)*$N$171+6)-1)/10)+1)="","",INDEX($P$173:$W$182,MOD(((7-1)*$N$171+6)-1,10)+1,INT((((7-1)*$N$171+6)-1)/10)+1))))))</f>
        <v/>
      </c>
      <c r="J179" s="539">
        <f>IF($D$171="Flat Oval",IF(OR($N$173="",ISTEXT($N$171),ISTEXT($N$172)),"",IF(7&lt;=$N$172,IF(7&gt;$N$171,"",IF(((7-1)*$N$171+7)&gt;80,"",IF(INDEX($P$173:$W$182,MOD(((7-1)*$N$171+7)-1,10)+1,INT((((7-1)*$N$171+7)-1)/10)+1)="","",INDEX($P$173:$W$182,MOD(((7-1)*$N$171+7)-1,10)+1,INT((((7-1)*$N$171+7)-1)/10)+1)))),IF(AND(7=$N$172+1,7&lt;=$O$171),IF(($N$171*$N$172+7)&gt;80,"",IF(INDEX($P$173:$W$182,MOD(($N$171*$N$172+7)-1,10)+1,INT((($N$171*$N$172+7)-1)/10)+1)="","",INDEX($P$173:$W$182,MOD(($N$171*$N$172+7)-1,10)+1,INT((($N$171*$N$172+7)-1)/10)+1))),""))),IF($N$173="","",IF(OR(ISTEXT($N$171),ISTEXT($N$172),ISTEXT($N$173)),"",IF(OR(7&gt;$N$171,7&gt;$N$172,((7-1)*$N$171+7)&gt;$N$173),"",IF(INDEX($P$173:$W$182,MOD(((7-1)*$N$171+7)-1,10)+1,INT((((7-1)*$N$171+7)-1)/10)+1)="","",INDEX($P$173:$W$182,MOD(((7-1)*$N$171+7)-1,10)+1,INT((((7-1)*$N$171+7)-1)/10)+1))))))</f>
        <v/>
      </c>
      <c r="K179" s="539">
        <f>IF($D$171="Flat Oval",IF(OR($N$173="",ISTEXT($N$171),ISTEXT($N$172)),"",IF(7&lt;=$N$172,IF(8&gt;$N$171,"",IF(((7-1)*$N$171+8)&gt;80,"",IF(INDEX($P$173:$W$182,MOD(((7-1)*$N$171+8)-1,10)+1,INT((((7-1)*$N$171+8)-1)/10)+1)="","",INDEX($P$173:$W$182,MOD(((7-1)*$N$171+8)-1,10)+1,INT((((7-1)*$N$171+8)-1)/10)+1)))),IF(AND(7=$N$172+1,8&lt;=$O$171),IF(($N$171*$N$172+8)&gt;80,"",IF(INDEX($P$173:$W$182,MOD(($N$171*$N$172+8)-1,10)+1,INT((($N$171*$N$172+8)-1)/10)+1)="","",INDEX($P$173:$W$182,MOD(($N$171*$N$172+8)-1,10)+1,INT((($N$171*$N$172+8)-1)/10)+1))),""))),IF($N$173="","",IF(OR(ISTEXT($N$171),ISTEXT($N$172),ISTEXT($N$173)),"",IF(OR(8&gt;$N$171,7&gt;$N$172,((7-1)*$N$171+8)&gt;$N$173),"",IF(INDEX($P$173:$W$182,MOD(((7-1)*$N$171+8)-1,10)+1,INT((((7-1)*$N$171+8)-1)/10)+1)="","",INDEX($P$173:$W$182,MOD(((7-1)*$N$171+8)-1,10)+1,INT((((7-1)*$N$171+8)-1)/10)+1))))))</f>
        <v/>
      </c>
      <c r="L179" s="539">
        <f>IF($D$171="Flat Oval",IF(OR($N$173="",ISTEXT($N$171),ISTEXT($N$172)),"",IF(7&lt;=$N$172,IF(9&gt;$N$171,"",IF(((7-1)*$N$171+9)&gt;80,"",IF(INDEX($P$173:$W$182,MOD(((7-1)*$N$171+9)-1,10)+1,INT((((7-1)*$N$171+9)-1)/10)+1)="","",INDEX($P$173:$W$182,MOD(((7-1)*$N$171+9)-1,10)+1,INT((((7-1)*$N$171+9)-1)/10)+1)))),IF(AND(7=$N$172+1,9&lt;=$O$171),IF(($N$171*$N$172+9)&gt;80,"",IF(INDEX($P$173:$W$182,MOD(($N$171*$N$172+9)-1,10)+1,INT((($N$171*$N$172+9)-1)/10)+1)="","",INDEX($P$173:$W$182,MOD(($N$171*$N$172+9)-1,10)+1,INT((($N$171*$N$172+9)-1)/10)+1))),""))),IF($N$173="","",IF(OR(ISTEXT($N$171),ISTEXT($N$172),ISTEXT($N$173)),"",IF(OR(9&gt;$N$171,7&gt;$N$172,((7-1)*$N$171+9)&gt;$N$173),"",IF(INDEX($P$173:$W$182,MOD(((7-1)*$N$171+9)-1,10)+1,INT((((7-1)*$N$171+9)-1)/10)+1)="","",INDEX($P$173:$W$182,MOD(((7-1)*$N$171+9)-1,10)+1,INT((((7-1)*$N$171+9)-1)/10)+1))))))</f>
        <v/>
      </c>
      <c r="M179" s="539">
        <f>IF($D$171="Flat Oval",IF(OR($N$173="",ISTEXT($N$171),ISTEXT($N$172)),"",IF(7&lt;=$N$172,IF(10&gt;$N$171,"",IF(((7-1)*$N$171+10)&gt;80,"",IF(INDEX($P$173:$W$182,MOD(((7-1)*$N$171+10)-1,10)+1,INT((((7-1)*$N$171+10)-1)/10)+1)="","",INDEX($P$173:$W$182,MOD(((7-1)*$N$171+10)-1,10)+1,INT((((7-1)*$N$171+10)-1)/10)+1)))),IF(AND(7=$N$172+1,10&lt;=$O$171),IF(($N$171*$N$172+10)&gt;80,"",IF(INDEX($P$173:$W$182,MOD(($N$171*$N$172+10)-1,10)+1,INT((($N$171*$N$172+10)-1)/10)+1)="","",INDEX($P$173:$W$182,MOD(($N$171*$N$172+10)-1,10)+1,INT((($N$171*$N$172+10)-1)/10)+1))),""))),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IF($D$171="Flat Oval",IF(OR($N$172="",ISTEXT($N$172)),"",IF(8&lt;=$N$172,ROUND((8-0.5)*$I$171/$N$172,1),IF(8=$N$172+1,"Ends",""))),IF(OR($D$171="",$G$171=""),"",IF($D$171="Round",IF(8=1,"Axis 1 (0°)",IF(8=2,"Axis 2 (90°)","")),IF(ISTEXT($N$172),"",IF(8&gt;$N$172,"",IF(ISTEXT($I$171),"",ROUND((8-0.5)*$I$171/$N$172,1)))))))</f>
        <v/>
      </c>
      <c r="C180" s="538" t="n"/>
      <c r="D180" s="539">
        <f>IF($D$171="Flat Oval",IF(OR($N$173="",ISTEXT($N$171),ISTEXT($N$172)),"",IF(8&lt;=$N$172,IF(1&gt;$N$171,"",IF(((8-1)*$N$171+1)&gt;80,"",IF(INDEX($P$173:$W$182,MOD(((8-1)*$N$171+1)-1,10)+1,INT((((8-1)*$N$171+1)-1)/10)+1)="","",INDEX($P$173:$W$182,MOD(((8-1)*$N$171+1)-1,10)+1,INT((((8-1)*$N$171+1)-1)/10)+1)))),IF(AND(8=$N$172+1,1&lt;=$O$171),IF(($N$171*$N$172+1)&gt;80,"",IF(INDEX($P$173:$W$182,MOD(($N$171*$N$172+1)-1,10)+1,INT((($N$171*$N$172+1)-1)/10)+1)="","",INDEX($P$173:$W$182,MOD(($N$171*$N$172+1)-1,10)+1,INT((($N$171*$N$172+1)-1)/10)+1))),""))),IF($N$173="","",IF(OR(ISTEXT($N$171),ISTEXT($N$172),ISTEXT($N$173)),"",IF(OR(1&gt;$N$171,8&gt;$N$172,((8-1)*$N$171+1)&gt;$N$173),"",IF(INDEX($P$173:$W$182,MOD(((8-1)*$N$171+1)-1,10)+1,INT((((8-1)*$N$171+1)-1)/10)+1)="","",INDEX($P$173:$W$182,MOD(((8-1)*$N$171+1)-1,10)+1,INT((((8-1)*$N$171+1)-1)/10)+1))))))</f>
        <v/>
      </c>
      <c r="E180" s="539">
        <f>IF($D$171="Flat Oval",IF(OR($N$173="",ISTEXT($N$171),ISTEXT($N$172)),"",IF(8&lt;=$N$172,IF(2&gt;$N$171,"",IF(((8-1)*$N$171+2)&gt;80,"",IF(INDEX($P$173:$W$182,MOD(((8-1)*$N$171+2)-1,10)+1,INT((((8-1)*$N$171+2)-1)/10)+1)="","",INDEX($P$173:$W$182,MOD(((8-1)*$N$171+2)-1,10)+1,INT((((8-1)*$N$171+2)-1)/10)+1)))),IF(AND(8=$N$172+1,2&lt;=$O$171),IF(($N$171*$N$172+2)&gt;80,"",IF(INDEX($P$173:$W$182,MOD(($N$171*$N$172+2)-1,10)+1,INT((($N$171*$N$172+2)-1)/10)+1)="","",INDEX($P$173:$W$182,MOD(($N$171*$N$172+2)-1,10)+1,INT((($N$171*$N$172+2)-1)/10)+1))),""))),IF($N$173="","",IF(OR(ISTEXT($N$171),ISTEXT($N$172),ISTEXT($N$173)),"",IF(OR(2&gt;$N$171,8&gt;$N$172,((8-1)*$N$171+2)&gt;$N$173),"",IF(INDEX($P$173:$W$182,MOD(((8-1)*$N$171+2)-1,10)+1,INT((((8-1)*$N$171+2)-1)/10)+1)="","",INDEX($P$173:$W$182,MOD(((8-1)*$N$171+2)-1,10)+1,INT((((8-1)*$N$171+2)-1)/10)+1))))))</f>
        <v/>
      </c>
      <c r="F180" s="539">
        <f>IF($D$171="Flat Oval",IF(OR($N$173="",ISTEXT($N$171),ISTEXT($N$172)),"",IF(8&lt;=$N$172,IF(3&gt;$N$171,"",IF(((8-1)*$N$171+3)&gt;80,"",IF(INDEX($P$173:$W$182,MOD(((8-1)*$N$171+3)-1,10)+1,INT((((8-1)*$N$171+3)-1)/10)+1)="","",INDEX($P$173:$W$182,MOD(((8-1)*$N$171+3)-1,10)+1,INT((((8-1)*$N$171+3)-1)/10)+1)))),IF(AND(8=$N$172+1,3&lt;=$O$171),IF(($N$171*$N$172+3)&gt;80,"",IF(INDEX($P$173:$W$182,MOD(($N$171*$N$172+3)-1,10)+1,INT((($N$171*$N$172+3)-1)/10)+1)="","",INDEX($P$173:$W$182,MOD(($N$171*$N$172+3)-1,10)+1,INT((($N$171*$N$172+3)-1)/10)+1))),""))),IF($N$173="","",IF(OR(ISTEXT($N$171),ISTEXT($N$172),ISTEXT($N$173)),"",IF(OR(3&gt;$N$171,8&gt;$N$172,((8-1)*$N$171+3)&gt;$N$173),"",IF(INDEX($P$173:$W$182,MOD(((8-1)*$N$171+3)-1,10)+1,INT((((8-1)*$N$171+3)-1)/10)+1)="","",INDEX($P$173:$W$182,MOD(((8-1)*$N$171+3)-1,10)+1,INT((((8-1)*$N$171+3)-1)/10)+1))))))</f>
        <v/>
      </c>
      <c r="G180" s="539">
        <f>IF($D$171="Flat Oval",IF(OR($N$173="",ISTEXT($N$171),ISTEXT($N$172)),"",IF(8&lt;=$N$172,IF(4&gt;$N$171,"",IF(((8-1)*$N$171+4)&gt;80,"",IF(INDEX($P$173:$W$182,MOD(((8-1)*$N$171+4)-1,10)+1,INT((((8-1)*$N$171+4)-1)/10)+1)="","",INDEX($P$173:$W$182,MOD(((8-1)*$N$171+4)-1,10)+1,INT((((8-1)*$N$171+4)-1)/10)+1)))),IF(AND(8=$N$172+1,4&lt;=$O$171),IF(($N$171*$N$172+4)&gt;80,"",IF(INDEX($P$173:$W$182,MOD(($N$171*$N$172+4)-1,10)+1,INT((($N$171*$N$172+4)-1)/10)+1)="","",INDEX($P$173:$W$182,MOD(($N$171*$N$172+4)-1,10)+1,INT((($N$171*$N$172+4)-1)/10)+1))),""))),IF($N$173="","",IF(OR(ISTEXT($N$171),ISTEXT($N$172),ISTEXT($N$173)),"",IF(OR(4&gt;$N$171,8&gt;$N$172,((8-1)*$N$171+4)&gt;$N$173),"",IF(INDEX($P$173:$W$182,MOD(((8-1)*$N$171+4)-1,10)+1,INT((((8-1)*$N$171+4)-1)/10)+1)="","",INDEX($P$173:$W$182,MOD(((8-1)*$N$171+4)-1,10)+1,INT((((8-1)*$N$171+4)-1)/10)+1))))))</f>
        <v/>
      </c>
      <c r="H180" s="539">
        <f>IF($D$171="Flat Oval",IF(OR($N$173="",ISTEXT($N$171),ISTEXT($N$172)),"",IF(8&lt;=$N$172,IF(5&gt;$N$171,"",IF(((8-1)*$N$171+5)&gt;80,"",IF(INDEX($P$173:$W$182,MOD(((8-1)*$N$171+5)-1,10)+1,INT((((8-1)*$N$171+5)-1)/10)+1)="","",INDEX($P$173:$W$182,MOD(((8-1)*$N$171+5)-1,10)+1,INT((((8-1)*$N$171+5)-1)/10)+1)))),IF(AND(8=$N$172+1,5&lt;=$O$171),IF(($N$171*$N$172+5)&gt;80,"",IF(INDEX($P$173:$W$182,MOD(($N$171*$N$172+5)-1,10)+1,INT((($N$171*$N$172+5)-1)/10)+1)="","",INDEX($P$173:$W$182,MOD(($N$171*$N$172+5)-1,10)+1,INT((($N$171*$N$172+5)-1)/10)+1))),""))),IF($N$173="","",IF(OR(ISTEXT($N$171),ISTEXT($N$172),ISTEXT($N$173)),"",IF(OR(5&gt;$N$171,8&gt;$N$172,((8-1)*$N$171+5)&gt;$N$173),"",IF(INDEX($P$173:$W$182,MOD(((8-1)*$N$171+5)-1,10)+1,INT((((8-1)*$N$171+5)-1)/10)+1)="","",INDEX($P$173:$W$182,MOD(((8-1)*$N$171+5)-1,10)+1,INT((((8-1)*$N$171+5)-1)/10)+1))))))</f>
        <v/>
      </c>
      <c r="I180" s="539">
        <f>IF($D$171="Flat Oval",IF(OR($N$173="",ISTEXT($N$171),ISTEXT($N$172)),"",IF(8&lt;=$N$172,IF(6&gt;$N$171,"",IF(((8-1)*$N$171+6)&gt;80,"",IF(INDEX($P$173:$W$182,MOD(((8-1)*$N$171+6)-1,10)+1,INT((((8-1)*$N$171+6)-1)/10)+1)="","",INDEX($P$173:$W$182,MOD(((8-1)*$N$171+6)-1,10)+1,INT((((8-1)*$N$171+6)-1)/10)+1)))),IF(AND(8=$N$172+1,6&lt;=$O$171),IF(($N$171*$N$172+6)&gt;80,"",IF(INDEX($P$173:$W$182,MOD(($N$171*$N$172+6)-1,10)+1,INT((($N$171*$N$172+6)-1)/10)+1)="","",INDEX($P$173:$W$182,MOD(($N$171*$N$172+6)-1,10)+1,INT((($N$171*$N$172+6)-1)/10)+1))),""))),IF($N$173="","",IF(OR(ISTEXT($N$171),ISTEXT($N$172),ISTEXT($N$173)),"",IF(OR(6&gt;$N$171,8&gt;$N$172,((8-1)*$N$171+6)&gt;$N$173),"",IF(INDEX($P$173:$W$182,MOD(((8-1)*$N$171+6)-1,10)+1,INT((((8-1)*$N$171+6)-1)/10)+1)="","",INDEX($P$173:$W$182,MOD(((8-1)*$N$171+6)-1,10)+1,INT((((8-1)*$N$171+6)-1)/10)+1))))))</f>
        <v/>
      </c>
      <c r="J180" s="539">
        <f>IF($D$171="Flat Oval",IF(OR($N$173="",ISTEXT($N$171),ISTEXT($N$172)),"",IF(8&lt;=$N$172,IF(7&gt;$N$171,"",IF(((8-1)*$N$171+7)&gt;80,"",IF(INDEX($P$173:$W$182,MOD(((8-1)*$N$171+7)-1,10)+1,INT((((8-1)*$N$171+7)-1)/10)+1)="","",INDEX($P$173:$W$182,MOD(((8-1)*$N$171+7)-1,10)+1,INT((((8-1)*$N$171+7)-1)/10)+1)))),IF(AND(8=$N$172+1,7&lt;=$O$171),IF(($N$171*$N$172+7)&gt;80,"",IF(INDEX($P$173:$W$182,MOD(($N$171*$N$172+7)-1,10)+1,INT((($N$171*$N$172+7)-1)/10)+1)="","",INDEX($P$173:$W$182,MOD(($N$171*$N$172+7)-1,10)+1,INT((($N$171*$N$172+7)-1)/10)+1))),""))),IF($N$173="","",IF(OR(ISTEXT($N$171),ISTEXT($N$172),ISTEXT($N$173)),"",IF(OR(7&gt;$N$171,8&gt;$N$172,((8-1)*$N$171+7)&gt;$N$173),"",IF(INDEX($P$173:$W$182,MOD(((8-1)*$N$171+7)-1,10)+1,INT((((8-1)*$N$171+7)-1)/10)+1)="","",INDEX($P$173:$W$182,MOD(((8-1)*$N$171+7)-1,10)+1,INT((((8-1)*$N$171+7)-1)/10)+1))))))</f>
        <v/>
      </c>
      <c r="K180" s="539">
        <f>IF($D$171="Flat Oval",IF(OR($N$173="",ISTEXT($N$171),ISTEXT($N$172)),"",IF(8&lt;=$N$172,IF(8&gt;$N$171,"",IF(((8-1)*$N$171+8)&gt;80,"",IF(INDEX($P$173:$W$182,MOD(((8-1)*$N$171+8)-1,10)+1,INT((((8-1)*$N$171+8)-1)/10)+1)="","",INDEX($P$173:$W$182,MOD(((8-1)*$N$171+8)-1,10)+1,INT((((8-1)*$N$171+8)-1)/10)+1)))),IF(AND(8=$N$172+1,8&lt;=$O$171),IF(($N$171*$N$172+8)&gt;80,"",IF(INDEX($P$173:$W$182,MOD(($N$171*$N$172+8)-1,10)+1,INT((($N$171*$N$172+8)-1)/10)+1)="","",INDEX($P$173:$W$182,MOD(($N$171*$N$172+8)-1,10)+1,INT((($N$171*$N$172+8)-1)/10)+1))),""))),IF($N$173="","",IF(OR(ISTEXT($N$171),ISTEXT($N$172),ISTEXT($N$173)),"",IF(OR(8&gt;$N$171,8&gt;$N$172,((8-1)*$N$171+8)&gt;$N$173),"",IF(INDEX($P$173:$W$182,MOD(((8-1)*$N$171+8)-1,10)+1,INT((((8-1)*$N$171+8)-1)/10)+1)="","",INDEX($P$173:$W$182,MOD(((8-1)*$N$171+8)-1,10)+1,INT((((8-1)*$N$171+8)-1)/10)+1))))))</f>
        <v/>
      </c>
      <c r="L180" s="539">
        <f>IF($D$171="Flat Oval",IF(OR($N$173="",ISTEXT($N$171),ISTEXT($N$172)),"",IF(8&lt;=$N$172,IF(9&gt;$N$171,"",IF(((8-1)*$N$171+9)&gt;80,"",IF(INDEX($P$173:$W$182,MOD(((8-1)*$N$171+9)-1,10)+1,INT((((8-1)*$N$171+9)-1)/10)+1)="","",INDEX($P$173:$W$182,MOD(((8-1)*$N$171+9)-1,10)+1,INT((((8-1)*$N$171+9)-1)/10)+1)))),IF(AND(8=$N$172+1,9&lt;=$O$171),IF(($N$171*$N$172+9)&gt;80,"",IF(INDEX($P$173:$W$182,MOD(($N$171*$N$172+9)-1,10)+1,INT((($N$171*$N$172+9)-1)/10)+1)="","",INDEX($P$173:$W$182,MOD(($N$171*$N$172+9)-1,10)+1,INT((($N$171*$N$172+9)-1)/10)+1))),""))),IF($N$173="","",IF(OR(ISTEXT($N$171),ISTEXT($N$172),ISTEXT($N$173)),"",IF(OR(9&gt;$N$171,8&gt;$N$172,((8-1)*$N$171+9)&gt;$N$173),"",IF(INDEX($P$173:$W$182,MOD(((8-1)*$N$171+9)-1,10)+1,INT((((8-1)*$N$171+9)-1)/10)+1)="","",INDEX($P$173:$W$182,MOD(((8-1)*$N$171+9)-1,10)+1,INT((((8-1)*$N$171+9)-1)/10)+1))))))</f>
        <v/>
      </c>
      <c r="M180" s="539">
        <f>IF($D$171="Flat Oval",IF(OR($N$173="",ISTEXT($N$171),ISTEXT($N$172)),"",IF(8&lt;=$N$172,IF(10&gt;$N$171,"",IF(((8-1)*$N$171+10)&gt;80,"",IF(INDEX($P$173:$W$182,MOD(((8-1)*$N$171+10)-1,10)+1,INT((((8-1)*$N$171+10)-1)/10)+1)="","",INDEX($P$173:$W$182,MOD(((8-1)*$N$171+10)-1,10)+1,INT((((8-1)*$N$171+10)-1)/10)+1)))),IF(AND(8=$N$172+1,10&lt;=$O$171),IF(($N$171*$N$172+10)&gt;80,"",IF(INDEX($P$173:$W$182,MOD(($N$171*$N$172+10)-1,10)+1,INT((($N$171*$N$172+10)-1)/10)+1)="","",INDEX($P$173:$W$182,MOD(($N$171*$N$172+10)-1,10)+1,INT((($N$171*$N$172+10)-1)/10)+1))),""))),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IF($D$186="Flat Oval",IF(OR($G$186="",$I$186=""),"",$G$186&amp;""" x "&amp;$I$186&amp;""" oval"),IF($G$186="","",IF($D$186="Round",$G$186&amp;""" dia",$G$186&amp;""" x "&amp;$I$186&amp;"""")))</f>
        <v/>
      </c>
      <c r="G184" s="173" t="n"/>
      <c r="H184" s="525">
        <f>IF($D$186="Flat Oval",IF(OR($G$186="",$I$186=""),"",IF(OR(ISTEXT($G$186),ISTEXT($I$186)),"",ROUND(((($G$186-2*N($K$186))-($I$186-2*N($K$186)))*($I$186-2*N($K$186))+PI()*(($I$186-2*N($K$186))/2)^2)/144,3))),IF(OR($D$186="",$G$186=""),"",IF($D$186="Round",IF(ISTEXT($G$186),"",ROUND(PI()*(($G$186-2*N($K$186))/2)^2/144,3)),IF($I$186="","",IF(OR(ISTEXT($G$186),ISTEXT($I$186)),"",ROUND(($G$186-2*N($K$186))*($I$186-2*N($K$186))/144,3))))))</f>
        <v/>
      </c>
      <c r="I184" s="189" t="n"/>
      <c r="J184" s="189" t="n"/>
      <c r="K184" s="189">
        <f>IF(N(J184)*N(H184)=0,"",ROUND(N(J184)*N(H184),0))</f>
        <v/>
      </c>
      <c r="L184" s="189">
        <f>IF($D$186="Flat Oval",IF(OR($O$187="",$O$188="",N($O$189)+N($O$190)=0),"",ROUND(($O$187*$O$189+$O$188*$O$190)/($O$189+$O$190),0)),IF(COUNT(D188:M195)=0,"",ROUND(AVERAGE(D188:M195),0)))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IF($D$186="Flat Oval",IF($N$188="","",$N$186&amp;"x"&amp;$N$187&amp;"+"&amp;$O$186&amp;" ends"),IF($N$186="","",IF($D$186="Round",$N$186&amp;" x 2 axes",IF($N$187="","",$N$186&amp;" x "&amp;$N$187))))</f>
        <v/>
      </c>
      <c r="N186" s="534">
        <f>IF($D$186="Flat Oval",IF(OR($G$186="",$I$186=""),"",IF(OR(ISTEXT($G$186),ISTEXT($I$186)),"",IF($G$186-$I$186&lt;12,2,MIN(10,MAX(3,ROUNDUP(($G$186-$I$186)/6,0)))))),IF(OR($D$186="",$G$186=""),"",IF($D$186="Round",IF(ISTEXT($G$186),"",IF($G$186&lt;=9,6,IF($G$186&lt;=12,8,10))),IF(ISTEXT($G$186),"",IF($G$186&lt;12,2,MIN(10,MAX(3,ROUNDUP($G$186/6,0))))))))</f>
        <v/>
      </c>
      <c r="O186">
        <f>IF(AND($D$186="Flat Oval",NOT(OR($G$186="",$I$186="")),NOT(OR(ISTEXT($G$186),ISTEXT($I$186)))),IF($I$186&lt;=9,6,IF($I$186&lt;=12,8,10)),"")</f>
        <v/>
      </c>
      <c r="P186" s="473" t="inlineStr">
        <is>
          <t>Quick entry – type readings in order (row by row of the grid), down this column then the next:</t>
        </is>
      </c>
    </row>
    <row r="187" ht="13.35" customHeight="1" s="162">
      <c r="B187" s="535" t="inlineStr">
        <is>
          <t>Depth↓ Pos→ (in)</t>
        </is>
      </c>
      <c r="C187" s="414" t="n"/>
      <c r="D187" s="535">
        <f>IF($D$186="Flat Oval",IF(OR($N$186="",ISTEXT($N$186),1&gt;$N$186),"",ROUND((1-0.5)*($G$186-$I$186)/$N$186,1)),IF(ISTEXT($N$186),"",IF(OR($D$186="",$G$186="",1&gt;$N$186),"",IF($D$186="Round",IF(ISTEXT($G$186),"",ROUND(IF(1&lt;=$N$186/2,$G$186/2*(1-SQRT(($N$186-2*1+1)/$N$186)),$G$186-$G$186/2*(1-SQRT(($N$186-2*($N$186-1+1)+1)/$N$186))),1)),IF(ISTEXT($G$186),"",ROUND((1-0.5)*$G$186/$N$186,1))))))</f>
        <v/>
      </c>
      <c r="E187" s="535">
        <f>IF($D$186="Flat Oval",IF(OR($N$186="",ISTEXT($N$186),2&gt;$N$186),"",ROUND((2-0.5)*($G$186-$I$186)/$N$186,1)),IF(ISTEXT($N$186),"",IF(OR($D$186="",$G$186="",2&gt;$N$186),"",IF($D$186="Round",IF(ISTEXT($G$186),"",ROUND(IF(2&lt;=$N$186/2,$G$186/2*(1-SQRT(($N$186-2*2+1)/$N$186)),$G$186-$G$186/2*(1-SQRT(($N$186-2*($N$186-2+1)+1)/$N$186))),1)),IF(ISTEXT($G$186),"",ROUND((2-0.5)*$G$186/$N$186,1))))))</f>
        <v/>
      </c>
      <c r="F187" s="535">
        <f>IF($D$186="Flat Oval",IF(OR($N$186="",ISTEXT($N$186),3&gt;$N$186),"",ROUND((3-0.5)*($G$186-$I$186)/$N$186,1)),IF(ISTEXT($N$186),"",IF(OR($D$186="",$G$186="",3&gt;$N$186),"",IF($D$186="Round",IF(ISTEXT($G$186),"",ROUND(IF(3&lt;=$N$186/2,$G$186/2*(1-SQRT(($N$186-2*3+1)/$N$186)),$G$186-$G$186/2*(1-SQRT(($N$186-2*($N$186-3+1)+1)/$N$186))),1)),IF(ISTEXT($G$186),"",ROUND((3-0.5)*$G$186/$N$186,1))))))</f>
        <v/>
      </c>
      <c r="G187" s="535">
        <f>IF($D$186="Flat Oval",IF(OR($N$186="",ISTEXT($N$186),4&gt;$N$186),"",ROUND((4-0.5)*($G$186-$I$186)/$N$186,1)),IF(ISTEXT($N$186),"",IF(OR($D$186="",$G$186="",4&gt;$N$186),"",IF($D$186="Round",IF(ISTEXT($G$186),"",ROUND(IF(4&lt;=$N$186/2,$G$186/2*(1-SQRT(($N$186-2*4+1)/$N$186)),$G$186-$G$186/2*(1-SQRT(($N$186-2*($N$186-4+1)+1)/$N$186))),1)),IF(ISTEXT($G$186),"",ROUND((4-0.5)*$G$186/$N$186,1))))))</f>
        <v/>
      </c>
      <c r="H187" s="535">
        <f>IF($D$186="Flat Oval",IF(OR($N$186="",ISTEXT($N$186),5&gt;$N$186),"",ROUND((5-0.5)*($G$186-$I$186)/$N$186,1)),IF(ISTEXT($N$186),"",IF(OR($D$186="",$G$186="",5&gt;$N$186),"",IF($D$186="Round",IF(ISTEXT($G$186),"",ROUND(IF(5&lt;=$N$186/2,$G$186/2*(1-SQRT(($N$186-2*5+1)/$N$186)),$G$186-$G$186/2*(1-SQRT(($N$186-2*($N$186-5+1)+1)/$N$186))),1)),IF(ISTEXT($G$186),"",ROUND((5-0.5)*$G$186/$N$186,1))))))</f>
        <v/>
      </c>
      <c r="I187" s="535">
        <f>IF($D$186="Flat Oval",IF(OR($N$186="",ISTEXT($N$186),6&gt;$N$186),"",ROUND((6-0.5)*($G$186-$I$186)/$N$186,1)),IF(ISTEXT($N$186),"",IF(OR($D$186="",$G$186="",6&gt;$N$186),"",IF($D$186="Round",IF(ISTEXT($G$186),"",ROUND(IF(6&lt;=$N$186/2,$G$186/2*(1-SQRT(($N$186-2*6+1)/$N$186)),$G$186-$G$186/2*(1-SQRT(($N$186-2*($N$186-6+1)+1)/$N$186))),1)),IF(ISTEXT($G$186),"",ROUND((6-0.5)*$G$186/$N$186,1))))))</f>
        <v/>
      </c>
      <c r="J187" s="535">
        <f>IF($D$186="Flat Oval",IF(OR($N$186="",ISTEXT($N$186),7&gt;$N$186),"",ROUND((7-0.5)*($G$186-$I$186)/$N$186,1)),IF(ISTEXT($N$186),"",IF(OR($D$186="",$G$186="",7&gt;$N$186),"",IF($D$186="Round",IF(ISTEXT($G$186),"",ROUND(IF(7&lt;=$N$186/2,$G$186/2*(1-SQRT(($N$186-2*7+1)/$N$186)),$G$186-$G$186/2*(1-SQRT(($N$186-2*($N$186-7+1)+1)/$N$186))),1)),IF(ISTEXT($G$186),"",ROUND((7-0.5)*$G$186/$N$186,1))))))</f>
        <v/>
      </c>
      <c r="K187" s="535">
        <f>IF($D$186="Flat Oval",IF(OR($N$186="",ISTEXT($N$186),8&gt;$N$186),"",ROUND((8-0.5)*($G$186-$I$186)/$N$186,1)),IF(ISTEXT($N$186),"",IF(OR($D$186="",$G$186="",8&gt;$N$186),"",IF($D$186="Round",IF(ISTEXT($G$186),"",ROUND(IF(8&lt;=$N$186/2,$G$186/2*(1-SQRT(($N$186-2*8+1)/$N$186)),$G$186-$G$186/2*(1-SQRT(($N$186-2*($N$186-8+1)+1)/$N$186))),1)),IF(ISTEXT($G$186),"",ROUND((8-0.5)*$G$186/$N$186,1))))))</f>
        <v/>
      </c>
      <c r="L187" s="535">
        <f>IF($D$186="Flat Oval",IF(OR($N$186="",ISTEXT($N$186),9&gt;$N$186),"",ROUND((9-0.5)*($G$186-$I$186)/$N$186,1)),IF(ISTEXT($N$186),"",IF(OR($D$186="",$G$186="",9&gt;$N$186),"",IF($D$186="Round",IF(ISTEXT($G$186),"",ROUND(IF(9&lt;=$N$186/2,$G$186/2*(1-SQRT(($N$186-2*9+1)/$N$186)),$G$186-$G$186/2*(1-SQRT(($N$186-2*($N$186-9+1)+1)/$N$186))),1)),IF(ISTEXT($G$186),"",ROUND((9-0.5)*$G$186/$N$186,1))))))</f>
        <v/>
      </c>
      <c r="M187" s="535">
        <f>IF($D$186="Flat Oval",IF(OR($N$186="",ISTEXT($N$186),10&gt;$N$186),"",ROUND((10-0.5)*($G$186-$I$186)/$N$186,1)),IF(ISTEXT($N$186),"",IF(OR($D$186="",$G$186="",10&gt;$N$186),"",IF($D$186="Round",IF(ISTEXT($G$186),"",ROUND(IF(10&lt;=$N$186/2,$G$186/2*(1-SQRT(($N$186-2*10+1)/$N$186)),$G$186-$G$186/2*(1-SQRT(($N$186-2*($N$186-10+1)+1)/$N$186))),1)),IF(ISTEXT($G$186),"",ROUND((10-0.5)*$G$186/$N$186,1))))))</f>
        <v/>
      </c>
      <c r="N187" s="534">
        <f>IF($D$186="Flat Oval",IF(OR($G$186="",$I$186=""),"",IF(OR(ISTEXT($G$186),ISTEXT($I$186)),"",IF($I$186&lt;12,2,MIN(7,MAX(3,ROUNDUP($I$186/6,0)))))),IF(OR($D$186="",$G$186=""),"",IF($D$186="Round",2,IF($I$186="","",IF(ISTEXT($I$186),"",IF($I$186&lt;12,2,MIN(8,MAX(3,ROUNDUP($I$186/6,0)))))))))</f>
        <v/>
      </c>
      <c r="O187">
        <f>IF(OR(NOT($D$186="Flat Oval"),N($N$188)=0),"",IF(COUNT(D188:INDEX(M188:M195,$N$187))=0,"",AVERAGE(D188:INDEX(M188:M195,$N$187))))</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IF($D$186="Flat Oval",IF(OR($N$187="",ISTEXT($N$187)),"",IF(1&lt;=$N$187,ROUND((1-0.5)*$I$186/$N$187,1),IF(1=$N$187+1,"Ends",""))),IF(OR($D$186="",$G$186=""),"",IF($D$186="Round",IF(1=1,"Axis 1 (0°)",IF(1=2,"Axis 2 (90°)","")),IF(ISTEXT($N$187),"",IF(1&gt;$N$187,"",IF(ISTEXT($I$186),"",ROUND((1-0.5)*$I$186/$N$187,1)))))))</f>
        <v/>
      </c>
      <c r="C188" s="538" t="n"/>
      <c r="D188" s="539">
        <f>IF($D$186="Flat Oval",IF(OR($N$188="",ISTEXT($N$186),ISTEXT($N$187)),"",IF(1&lt;=$N$187,IF(1&gt;$N$186,"",IF(((1-1)*$N$186+1)&gt;80,"",IF(INDEX($P$188:$W$197,MOD(((1-1)*$N$186+1)-1,10)+1,INT((((1-1)*$N$186+1)-1)/10)+1)="","",INDEX($P$188:$W$197,MOD(((1-1)*$N$186+1)-1,10)+1,INT((((1-1)*$N$186+1)-1)/10)+1)))),IF(AND(1=$N$187+1,1&lt;=$O$186),IF(($N$186*$N$187+1)&gt;80,"",IF(INDEX($P$188:$W$197,MOD(($N$186*$N$187+1)-1,10)+1,INT((($N$186*$N$187+1)-1)/10)+1)="","",INDEX($P$188:$W$197,MOD(($N$186*$N$187+1)-1,10)+1,INT((($N$186*$N$187+1)-1)/10)+1))),""))),IF($N$188="","",IF(OR(ISTEXT($N$186),ISTEXT($N$187),ISTEXT($N$188)),"",IF(OR(1&gt;$N$186,1&gt;$N$187,((1-1)*$N$186+1)&gt;$N$188),"",IF(INDEX($P$188:$W$197,MOD(((1-1)*$N$186+1)-1,10)+1,INT((((1-1)*$N$186+1)-1)/10)+1)="","",INDEX($P$188:$W$197,MOD(((1-1)*$N$186+1)-1,10)+1,INT((((1-1)*$N$186+1)-1)/10)+1))))))</f>
        <v/>
      </c>
      <c r="E188" s="539">
        <f>IF($D$186="Flat Oval",IF(OR($N$188="",ISTEXT($N$186),ISTEXT($N$187)),"",IF(1&lt;=$N$187,IF(2&gt;$N$186,"",IF(((1-1)*$N$186+2)&gt;80,"",IF(INDEX($P$188:$W$197,MOD(((1-1)*$N$186+2)-1,10)+1,INT((((1-1)*$N$186+2)-1)/10)+1)="","",INDEX($P$188:$W$197,MOD(((1-1)*$N$186+2)-1,10)+1,INT((((1-1)*$N$186+2)-1)/10)+1)))),IF(AND(1=$N$187+1,2&lt;=$O$186),IF(($N$186*$N$187+2)&gt;80,"",IF(INDEX($P$188:$W$197,MOD(($N$186*$N$187+2)-1,10)+1,INT((($N$186*$N$187+2)-1)/10)+1)="","",INDEX($P$188:$W$197,MOD(($N$186*$N$187+2)-1,10)+1,INT((($N$186*$N$187+2)-1)/10)+1))),""))),IF($N$188="","",IF(OR(ISTEXT($N$186),ISTEXT($N$187),ISTEXT($N$188)),"",IF(OR(2&gt;$N$186,1&gt;$N$187,((1-1)*$N$186+2)&gt;$N$188),"",IF(INDEX($P$188:$W$197,MOD(((1-1)*$N$186+2)-1,10)+1,INT((((1-1)*$N$186+2)-1)/10)+1)="","",INDEX($P$188:$W$197,MOD(((1-1)*$N$186+2)-1,10)+1,INT((((1-1)*$N$186+2)-1)/10)+1))))))</f>
        <v/>
      </c>
      <c r="F188" s="539">
        <f>IF($D$186="Flat Oval",IF(OR($N$188="",ISTEXT($N$186),ISTEXT($N$187)),"",IF(1&lt;=$N$187,IF(3&gt;$N$186,"",IF(((1-1)*$N$186+3)&gt;80,"",IF(INDEX($P$188:$W$197,MOD(((1-1)*$N$186+3)-1,10)+1,INT((((1-1)*$N$186+3)-1)/10)+1)="","",INDEX($P$188:$W$197,MOD(((1-1)*$N$186+3)-1,10)+1,INT((((1-1)*$N$186+3)-1)/10)+1)))),IF(AND(1=$N$187+1,3&lt;=$O$186),IF(($N$186*$N$187+3)&gt;80,"",IF(INDEX($P$188:$W$197,MOD(($N$186*$N$187+3)-1,10)+1,INT((($N$186*$N$187+3)-1)/10)+1)="","",INDEX($P$188:$W$197,MOD(($N$186*$N$187+3)-1,10)+1,INT((($N$186*$N$187+3)-1)/10)+1))),""))),IF($N$188="","",IF(OR(ISTEXT($N$186),ISTEXT($N$187),ISTEXT($N$188)),"",IF(OR(3&gt;$N$186,1&gt;$N$187,((1-1)*$N$186+3)&gt;$N$188),"",IF(INDEX($P$188:$W$197,MOD(((1-1)*$N$186+3)-1,10)+1,INT((((1-1)*$N$186+3)-1)/10)+1)="","",INDEX($P$188:$W$197,MOD(((1-1)*$N$186+3)-1,10)+1,INT((((1-1)*$N$186+3)-1)/10)+1))))))</f>
        <v/>
      </c>
      <c r="G188" s="539">
        <f>IF($D$186="Flat Oval",IF(OR($N$188="",ISTEXT($N$186),ISTEXT($N$187)),"",IF(1&lt;=$N$187,IF(4&gt;$N$186,"",IF(((1-1)*$N$186+4)&gt;80,"",IF(INDEX($P$188:$W$197,MOD(((1-1)*$N$186+4)-1,10)+1,INT((((1-1)*$N$186+4)-1)/10)+1)="","",INDEX($P$188:$W$197,MOD(((1-1)*$N$186+4)-1,10)+1,INT((((1-1)*$N$186+4)-1)/10)+1)))),IF(AND(1=$N$187+1,4&lt;=$O$186),IF(($N$186*$N$187+4)&gt;80,"",IF(INDEX($P$188:$W$197,MOD(($N$186*$N$187+4)-1,10)+1,INT((($N$186*$N$187+4)-1)/10)+1)="","",INDEX($P$188:$W$197,MOD(($N$186*$N$187+4)-1,10)+1,INT((($N$186*$N$187+4)-1)/10)+1))),""))),IF($N$188="","",IF(OR(ISTEXT($N$186),ISTEXT($N$187),ISTEXT($N$188)),"",IF(OR(4&gt;$N$186,1&gt;$N$187,((1-1)*$N$186+4)&gt;$N$188),"",IF(INDEX($P$188:$W$197,MOD(((1-1)*$N$186+4)-1,10)+1,INT((((1-1)*$N$186+4)-1)/10)+1)="","",INDEX($P$188:$W$197,MOD(((1-1)*$N$186+4)-1,10)+1,INT((((1-1)*$N$186+4)-1)/10)+1))))))</f>
        <v/>
      </c>
      <c r="H188" s="539">
        <f>IF($D$186="Flat Oval",IF(OR($N$188="",ISTEXT($N$186),ISTEXT($N$187)),"",IF(1&lt;=$N$187,IF(5&gt;$N$186,"",IF(((1-1)*$N$186+5)&gt;80,"",IF(INDEX($P$188:$W$197,MOD(((1-1)*$N$186+5)-1,10)+1,INT((((1-1)*$N$186+5)-1)/10)+1)="","",INDEX($P$188:$W$197,MOD(((1-1)*$N$186+5)-1,10)+1,INT((((1-1)*$N$186+5)-1)/10)+1)))),IF(AND(1=$N$187+1,5&lt;=$O$186),IF(($N$186*$N$187+5)&gt;80,"",IF(INDEX($P$188:$W$197,MOD(($N$186*$N$187+5)-1,10)+1,INT((($N$186*$N$187+5)-1)/10)+1)="","",INDEX($P$188:$W$197,MOD(($N$186*$N$187+5)-1,10)+1,INT((($N$186*$N$187+5)-1)/10)+1))),""))),IF($N$188="","",IF(OR(ISTEXT($N$186),ISTEXT($N$187),ISTEXT($N$188)),"",IF(OR(5&gt;$N$186,1&gt;$N$187,((1-1)*$N$186+5)&gt;$N$188),"",IF(INDEX($P$188:$W$197,MOD(((1-1)*$N$186+5)-1,10)+1,INT((((1-1)*$N$186+5)-1)/10)+1)="","",INDEX($P$188:$W$197,MOD(((1-1)*$N$186+5)-1,10)+1,INT((((1-1)*$N$186+5)-1)/10)+1))))))</f>
        <v/>
      </c>
      <c r="I188" s="539">
        <f>IF($D$186="Flat Oval",IF(OR($N$188="",ISTEXT($N$186),ISTEXT($N$187)),"",IF(1&lt;=$N$187,IF(6&gt;$N$186,"",IF(((1-1)*$N$186+6)&gt;80,"",IF(INDEX($P$188:$W$197,MOD(((1-1)*$N$186+6)-1,10)+1,INT((((1-1)*$N$186+6)-1)/10)+1)="","",INDEX($P$188:$W$197,MOD(((1-1)*$N$186+6)-1,10)+1,INT((((1-1)*$N$186+6)-1)/10)+1)))),IF(AND(1=$N$187+1,6&lt;=$O$186),IF(($N$186*$N$187+6)&gt;80,"",IF(INDEX($P$188:$W$197,MOD(($N$186*$N$187+6)-1,10)+1,INT((($N$186*$N$187+6)-1)/10)+1)="","",INDEX($P$188:$W$197,MOD(($N$186*$N$187+6)-1,10)+1,INT((($N$186*$N$187+6)-1)/10)+1))),""))),IF($N$188="","",IF(OR(ISTEXT($N$186),ISTEXT($N$187),ISTEXT($N$188)),"",IF(OR(6&gt;$N$186,1&gt;$N$187,((1-1)*$N$186+6)&gt;$N$188),"",IF(INDEX($P$188:$W$197,MOD(((1-1)*$N$186+6)-1,10)+1,INT((((1-1)*$N$186+6)-1)/10)+1)="","",INDEX($P$188:$W$197,MOD(((1-1)*$N$186+6)-1,10)+1,INT((((1-1)*$N$186+6)-1)/10)+1))))))</f>
        <v/>
      </c>
      <c r="J188" s="539">
        <f>IF($D$186="Flat Oval",IF(OR($N$188="",ISTEXT($N$186),ISTEXT($N$187)),"",IF(1&lt;=$N$187,IF(7&gt;$N$186,"",IF(((1-1)*$N$186+7)&gt;80,"",IF(INDEX($P$188:$W$197,MOD(((1-1)*$N$186+7)-1,10)+1,INT((((1-1)*$N$186+7)-1)/10)+1)="","",INDEX($P$188:$W$197,MOD(((1-1)*$N$186+7)-1,10)+1,INT((((1-1)*$N$186+7)-1)/10)+1)))),IF(AND(1=$N$187+1,7&lt;=$O$186),IF(($N$186*$N$187+7)&gt;80,"",IF(INDEX($P$188:$W$197,MOD(($N$186*$N$187+7)-1,10)+1,INT((($N$186*$N$187+7)-1)/10)+1)="","",INDEX($P$188:$W$197,MOD(($N$186*$N$187+7)-1,10)+1,INT((($N$186*$N$187+7)-1)/10)+1))),""))),IF($N$188="","",IF(OR(ISTEXT($N$186),ISTEXT($N$187),ISTEXT($N$188)),"",IF(OR(7&gt;$N$186,1&gt;$N$187,((1-1)*$N$186+7)&gt;$N$188),"",IF(INDEX($P$188:$W$197,MOD(((1-1)*$N$186+7)-1,10)+1,INT((((1-1)*$N$186+7)-1)/10)+1)="","",INDEX($P$188:$W$197,MOD(((1-1)*$N$186+7)-1,10)+1,INT((((1-1)*$N$186+7)-1)/10)+1))))))</f>
        <v/>
      </c>
      <c r="K188" s="539">
        <f>IF($D$186="Flat Oval",IF(OR($N$188="",ISTEXT($N$186),ISTEXT($N$187)),"",IF(1&lt;=$N$187,IF(8&gt;$N$186,"",IF(((1-1)*$N$186+8)&gt;80,"",IF(INDEX($P$188:$W$197,MOD(((1-1)*$N$186+8)-1,10)+1,INT((((1-1)*$N$186+8)-1)/10)+1)="","",INDEX($P$188:$W$197,MOD(((1-1)*$N$186+8)-1,10)+1,INT((((1-1)*$N$186+8)-1)/10)+1)))),IF(AND(1=$N$187+1,8&lt;=$O$186),IF(($N$186*$N$187+8)&gt;80,"",IF(INDEX($P$188:$W$197,MOD(($N$186*$N$187+8)-1,10)+1,INT((($N$186*$N$187+8)-1)/10)+1)="","",INDEX($P$188:$W$197,MOD(($N$186*$N$187+8)-1,10)+1,INT((($N$186*$N$187+8)-1)/10)+1))),""))),IF($N$188="","",IF(OR(ISTEXT($N$186),ISTEXT($N$187),ISTEXT($N$188)),"",IF(OR(8&gt;$N$186,1&gt;$N$187,((1-1)*$N$186+8)&gt;$N$188),"",IF(INDEX($P$188:$W$197,MOD(((1-1)*$N$186+8)-1,10)+1,INT((((1-1)*$N$186+8)-1)/10)+1)="","",INDEX($P$188:$W$197,MOD(((1-1)*$N$186+8)-1,10)+1,INT((((1-1)*$N$186+8)-1)/10)+1))))))</f>
        <v/>
      </c>
      <c r="L188" s="539">
        <f>IF($D$186="Flat Oval",IF(OR($N$188="",ISTEXT($N$186),ISTEXT($N$187)),"",IF(1&lt;=$N$187,IF(9&gt;$N$186,"",IF(((1-1)*$N$186+9)&gt;80,"",IF(INDEX($P$188:$W$197,MOD(((1-1)*$N$186+9)-1,10)+1,INT((((1-1)*$N$186+9)-1)/10)+1)="","",INDEX($P$188:$W$197,MOD(((1-1)*$N$186+9)-1,10)+1,INT((((1-1)*$N$186+9)-1)/10)+1)))),IF(AND(1=$N$187+1,9&lt;=$O$186),IF(($N$186*$N$187+9)&gt;80,"",IF(INDEX($P$188:$W$197,MOD(($N$186*$N$187+9)-1,10)+1,INT((($N$186*$N$187+9)-1)/10)+1)="","",INDEX($P$188:$W$197,MOD(($N$186*$N$187+9)-1,10)+1,INT((($N$186*$N$187+9)-1)/10)+1))),""))),IF($N$188="","",IF(OR(ISTEXT($N$186),ISTEXT($N$187),ISTEXT($N$188)),"",IF(OR(9&gt;$N$186,1&gt;$N$187,((1-1)*$N$186+9)&gt;$N$188),"",IF(INDEX($P$188:$W$197,MOD(((1-1)*$N$186+9)-1,10)+1,INT((((1-1)*$N$186+9)-1)/10)+1)="","",INDEX($P$188:$W$197,MOD(((1-1)*$N$186+9)-1,10)+1,INT((((1-1)*$N$186+9)-1)/10)+1))))))</f>
        <v/>
      </c>
      <c r="M188" s="539">
        <f>IF($D$186="Flat Oval",IF(OR($N$188="",ISTEXT($N$186),ISTEXT($N$187)),"",IF(1&lt;=$N$187,IF(10&gt;$N$186,"",IF(((1-1)*$N$186+10)&gt;80,"",IF(INDEX($P$188:$W$197,MOD(((1-1)*$N$186+10)-1,10)+1,INT((((1-1)*$N$186+10)-1)/10)+1)="","",INDEX($P$188:$W$197,MOD(((1-1)*$N$186+10)-1,10)+1,INT((((1-1)*$N$186+10)-1)/10)+1)))),IF(AND(1=$N$187+1,10&lt;=$O$186),IF(($N$186*$N$187+10)&gt;80,"",IF(INDEX($P$188:$W$197,MOD(($N$186*$N$187+10)-1,10)+1,INT((($N$186*$N$187+10)-1)/10)+1)="","",INDEX($P$188:$W$197,MOD(($N$186*$N$187+10)-1,10)+1,INT((($N$186*$N$187+10)-1)/10)+1))),""))),IF($N$188="","",IF(OR(ISTEXT($N$186),ISTEXT($N$187),ISTEXT($N$188)),"",IF(OR(10&gt;$N$186,1&gt;$N$187,((1-1)*$N$186+10)&gt;$N$188),"",IF(INDEX($P$188:$W$197,MOD(((1-1)*$N$186+10)-1,10)+1,INT((((1-1)*$N$186+10)-1)/10)+1)="","",INDEX($P$188:$W$197,MOD(((1-1)*$N$186+10)-1,10)+1,INT((((1-1)*$N$186+10)-1)/10)+1))))))</f>
        <v/>
      </c>
      <c r="N188" s="534">
        <f>IF($D$186="Flat Oval",IF(OR($N$186="",$N$187="",$O$186=""),"",$N$186*$N$187+$O$186),IF(OR(N186="",N187=""),"",IF(OR(ISTEXT(N186),ISTEXT(N187)),"",N186*N187)))</f>
        <v/>
      </c>
      <c r="O188">
        <f>IF(OR(NOT($D$186="Flat Oval"),N($N$188)=0),"",IF(COUNT(INDEX(D188:D195,$N$187+1):INDEX(M188:M195,$N$187+1))=0,"",AVERAGE(INDEX(D188:D195,$N$187+1):INDEX(M188:M195,$N$187+1))))</f>
        <v/>
      </c>
      <c r="P188" s="540" t="n"/>
      <c r="Q188" s="540" t="n"/>
      <c r="R188" s="540" t="n"/>
      <c r="S188" s="540" t="n"/>
      <c r="T188" s="540" t="n"/>
      <c r="U188" s="540" t="n"/>
      <c r="V188" s="540" t="n"/>
      <c r="W188" s="540" t="n"/>
    </row>
    <row r="189" ht="13.35" customHeight="1" s="162">
      <c r="B189" s="537">
        <f>IF($D$186="Flat Oval",IF(OR($N$187="",ISTEXT($N$187)),"",IF(2&lt;=$N$187,ROUND((2-0.5)*$I$186/$N$187,1),IF(2=$N$187+1,"Ends",""))),IF(OR($D$186="",$G$186=""),"",IF($D$186="Round",IF(2=1,"Axis 1 (0°)",IF(2=2,"Axis 2 (90°)","")),IF(ISTEXT($N$187),"",IF(2&gt;$N$187,"",IF(ISTEXT($I$186),"",ROUND((2-0.5)*$I$186/$N$187,1)))))))</f>
        <v/>
      </c>
      <c r="C189" s="538" t="n"/>
      <c r="D189" s="539">
        <f>IF($D$186="Flat Oval",IF(OR($N$188="",ISTEXT($N$186),ISTEXT($N$187)),"",IF(2&lt;=$N$187,IF(1&gt;$N$186,"",IF(((2-1)*$N$186+1)&gt;80,"",IF(INDEX($P$188:$W$197,MOD(((2-1)*$N$186+1)-1,10)+1,INT((((2-1)*$N$186+1)-1)/10)+1)="","",INDEX($P$188:$W$197,MOD(((2-1)*$N$186+1)-1,10)+1,INT((((2-1)*$N$186+1)-1)/10)+1)))),IF(AND(2=$N$187+1,1&lt;=$O$186),IF(($N$186*$N$187+1)&gt;80,"",IF(INDEX($P$188:$W$197,MOD(($N$186*$N$187+1)-1,10)+1,INT((($N$186*$N$187+1)-1)/10)+1)="","",INDEX($P$188:$W$197,MOD(($N$186*$N$187+1)-1,10)+1,INT((($N$186*$N$187+1)-1)/10)+1))),""))),IF($N$188="","",IF(OR(ISTEXT($N$186),ISTEXT($N$187),ISTEXT($N$188)),"",IF(OR(1&gt;$N$186,2&gt;$N$187,((2-1)*$N$186+1)&gt;$N$188),"",IF(INDEX($P$188:$W$197,MOD(((2-1)*$N$186+1)-1,10)+1,INT((((2-1)*$N$186+1)-1)/10)+1)="","",INDEX($P$188:$W$197,MOD(((2-1)*$N$186+1)-1,10)+1,INT((((2-1)*$N$186+1)-1)/10)+1))))))</f>
        <v/>
      </c>
      <c r="E189" s="539">
        <f>IF($D$186="Flat Oval",IF(OR($N$188="",ISTEXT($N$186),ISTEXT($N$187)),"",IF(2&lt;=$N$187,IF(2&gt;$N$186,"",IF(((2-1)*$N$186+2)&gt;80,"",IF(INDEX($P$188:$W$197,MOD(((2-1)*$N$186+2)-1,10)+1,INT((((2-1)*$N$186+2)-1)/10)+1)="","",INDEX($P$188:$W$197,MOD(((2-1)*$N$186+2)-1,10)+1,INT((((2-1)*$N$186+2)-1)/10)+1)))),IF(AND(2=$N$187+1,2&lt;=$O$186),IF(($N$186*$N$187+2)&gt;80,"",IF(INDEX($P$188:$W$197,MOD(($N$186*$N$187+2)-1,10)+1,INT((($N$186*$N$187+2)-1)/10)+1)="","",INDEX($P$188:$W$197,MOD(($N$186*$N$187+2)-1,10)+1,INT((($N$186*$N$187+2)-1)/10)+1))),""))),IF($N$188="","",IF(OR(ISTEXT($N$186),ISTEXT($N$187),ISTEXT($N$188)),"",IF(OR(2&gt;$N$186,2&gt;$N$187,((2-1)*$N$186+2)&gt;$N$188),"",IF(INDEX($P$188:$W$197,MOD(((2-1)*$N$186+2)-1,10)+1,INT((((2-1)*$N$186+2)-1)/10)+1)="","",INDEX($P$188:$W$197,MOD(((2-1)*$N$186+2)-1,10)+1,INT((((2-1)*$N$186+2)-1)/10)+1))))))</f>
        <v/>
      </c>
      <c r="F189" s="539">
        <f>IF($D$186="Flat Oval",IF(OR($N$188="",ISTEXT($N$186),ISTEXT($N$187)),"",IF(2&lt;=$N$187,IF(3&gt;$N$186,"",IF(((2-1)*$N$186+3)&gt;80,"",IF(INDEX($P$188:$W$197,MOD(((2-1)*$N$186+3)-1,10)+1,INT((((2-1)*$N$186+3)-1)/10)+1)="","",INDEX($P$188:$W$197,MOD(((2-1)*$N$186+3)-1,10)+1,INT((((2-1)*$N$186+3)-1)/10)+1)))),IF(AND(2=$N$187+1,3&lt;=$O$186),IF(($N$186*$N$187+3)&gt;80,"",IF(INDEX($P$188:$W$197,MOD(($N$186*$N$187+3)-1,10)+1,INT((($N$186*$N$187+3)-1)/10)+1)="","",INDEX($P$188:$W$197,MOD(($N$186*$N$187+3)-1,10)+1,INT((($N$186*$N$187+3)-1)/10)+1))),""))),IF($N$188="","",IF(OR(ISTEXT($N$186),ISTEXT($N$187),ISTEXT($N$188)),"",IF(OR(3&gt;$N$186,2&gt;$N$187,((2-1)*$N$186+3)&gt;$N$188),"",IF(INDEX($P$188:$W$197,MOD(((2-1)*$N$186+3)-1,10)+1,INT((((2-1)*$N$186+3)-1)/10)+1)="","",INDEX($P$188:$W$197,MOD(((2-1)*$N$186+3)-1,10)+1,INT((((2-1)*$N$186+3)-1)/10)+1))))))</f>
        <v/>
      </c>
      <c r="G189" s="539">
        <f>IF($D$186="Flat Oval",IF(OR($N$188="",ISTEXT($N$186),ISTEXT($N$187)),"",IF(2&lt;=$N$187,IF(4&gt;$N$186,"",IF(((2-1)*$N$186+4)&gt;80,"",IF(INDEX($P$188:$W$197,MOD(((2-1)*$N$186+4)-1,10)+1,INT((((2-1)*$N$186+4)-1)/10)+1)="","",INDEX($P$188:$W$197,MOD(((2-1)*$N$186+4)-1,10)+1,INT((((2-1)*$N$186+4)-1)/10)+1)))),IF(AND(2=$N$187+1,4&lt;=$O$186),IF(($N$186*$N$187+4)&gt;80,"",IF(INDEX($P$188:$W$197,MOD(($N$186*$N$187+4)-1,10)+1,INT((($N$186*$N$187+4)-1)/10)+1)="","",INDEX($P$188:$W$197,MOD(($N$186*$N$187+4)-1,10)+1,INT((($N$186*$N$187+4)-1)/10)+1))),""))),IF($N$188="","",IF(OR(ISTEXT($N$186),ISTEXT($N$187),ISTEXT($N$188)),"",IF(OR(4&gt;$N$186,2&gt;$N$187,((2-1)*$N$186+4)&gt;$N$188),"",IF(INDEX($P$188:$W$197,MOD(((2-1)*$N$186+4)-1,10)+1,INT((((2-1)*$N$186+4)-1)/10)+1)="","",INDEX($P$188:$W$197,MOD(((2-1)*$N$186+4)-1,10)+1,INT((((2-1)*$N$186+4)-1)/10)+1))))))</f>
        <v/>
      </c>
      <c r="H189" s="539">
        <f>IF($D$186="Flat Oval",IF(OR($N$188="",ISTEXT($N$186),ISTEXT($N$187)),"",IF(2&lt;=$N$187,IF(5&gt;$N$186,"",IF(((2-1)*$N$186+5)&gt;80,"",IF(INDEX($P$188:$W$197,MOD(((2-1)*$N$186+5)-1,10)+1,INT((((2-1)*$N$186+5)-1)/10)+1)="","",INDEX($P$188:$W$197,MOD(((2-1)*$N$186+5)-1,10)+1,INT((((2-1)*$N$186+5)-1)/10)+1)))),IF(AND(2=$N$187+1,5&lt;=$O$186),IF(($N$186*$N$187+5)&gt;80,"",IF(INDEX($P$188:$W$197,MOD(($N$186*$N$187+5)-1,10)+1,INT((($N$186*$N$187+5)-1)/10)+1)="","",INDEX($P$188:$W$197,MOD(($N$186*$N$187+5)-1,10)+1,INT((($N$186*$N$187+5)-1)/10)+1))),""))),IF($N$188="","",IF(OR(ISTEXT($N$186),ISTEXT($N$187),ISTEXT($N$188)),"",IF(OR(5&gt;$N$186,2&gt;$N$187,((2-1)*$N$186+5)&gt;$N$188),"",IF(INDEX($P$188:$W$197,MOD(((2-1)*$N$186+5)-1,10)+1,INT((((2-1)*$N$186+5)-1)/10)+1)="","",INDEX($P$188:$W$197,MOD(((2-1)*$N$186+5)-1,10)+1,INT((((2-1)*$N$186+5)-1)/10)+1))))))</f>
        <v/>
      </c>
      <c r="I189" s="539">
        <f>IF($D$186="Flat Oval",IF(OR($N$188="",ISTEXT($N$186),ISTEXT($N$187)),"",IF(2&lt;=$N$187,IF(6&gt;$N$186,"",IF(((2-1)*$N$186+6)&gt;80,"",IF(INDEX($P$188:$W$197,MOD(((2-1)*$N$186+6)-1,10)+1,INT((((2-1)*$N$186+6)-1)/10)+1)="","",INDEX($P$188:$W$197,MOD(((2-1)*$N$186+6)-1,10)+1,INT((((2-1)*$N$186+6)-1)/10)+1)))),IF(AND(2=$N$187+1,6&lt;=$O$186),IF(($N$186*$N$187+6)&gt;80,"",IF(INDEX($P$188:$W$197,MOD(($N$186*$N$187+6)-1,10)+1,INT((($N$186*$N$187+6)-1)/10)+1)="","",INDEX($P$188:$W$197,MOD(($N$186*$N$187+6)-1,10)+1,INT((($N$186*$N$187+6)-1)/10)+1))),""))),IF($N$188="","",IF(OR(ISTEXT($N$186),ISTEXT($N$187),ISTEXT($N$188)),"",IF(OR(6&gt;$N$186,2&gt;$N$187,((2-1)*$N$186+6)&gt;$N$188),"",IF(INDEX($P$188:$W$197,MOD(((2-1)*$N$186+6)-1,10)+1,INT((((2-1)*$N$186+6)-1)/10)+1)="","",INDEX($P$188:$W$197,MOD(((2-1)*$N$186+6)-1,10)+1,INT((((2-1)*$N$186+6)-1)/10)+1))))))</f>
        <v/>
      </c>
      <c r="J189" s="539">
        <f>IF($D$186="Flat Oval",IF(OR($N$188="",ISTEXT($N$186),ISTEXT($N$187)),"",IF(2&lt;=$N$187,IF(7&gt;$N$186,"",IF(((2-1)*$N$186+7)&gt;80,"",IF(INDEX($P$188:$W$197,MOD(((2-1)*$N$186+7)-1,10)+1,INT((((2-1)*$N$186+7)-1)/10)+1)="","",INDEX($P$188:$W$197,MOD(((2-1)*$N$186+7)-1,10)+1,INT((((2-1)*$N$186+7)-1)/10)+1)))),IF(AND(2=$N$187+1,7&lt;=$O$186),IF(($N$186*$N$187+7)&gt;80,"",IF(INDEX($P$188:$W$197,MOD(($N$186*$N$187+7)-1,10)+1,INT((($N$186*$N$187+7)-1)/10)+1)="","",INDEX($P$188:$W$197,MOD(($N$186*$N$187+7)-1,10)+1,INT((($N$186*$N$187+7)-1)/10)+1))),""))),IF($N$188="","",IF(OR(ISTEXT($N$186),ISTEXT($N$187),ISTEXT($N$188)),"",IF(OR(7&gt;$N$186,2&gt;$N$187,((2-1)*$N$186+7)&gt;$N$188),"",IF(INDEX($P$188:$W$197,MOD(((2-1)*$N$186+7)-1,10)+1,INT((((2-1)*$N$186+7)-1)/10)+1)="","",INDEX($P$188:$W$197,MOD(((2-1)*$N$186+7)-1,10)+1,INT((((2-1)*$N$186+7)-1)/10)+1))))))</f>
        <v/>
      </c>
      <c r="K189" s="539">
        <f>IF($D$186="Flat Oval",IF(OR($N$188="",ISTEXT($N$186),ISTEXT($N$187)),"",IF(2&lt;=$N$187,IF(8&gt;$N$186,"",IF(((2-1)*$N$186+8)&gt;80,"",IF(INDEX($P$188:$W$197,MOD(((2-1)*$N$186+8)-1,10)+1,INT((((2-1)*$N$186+8)-1)/10)+1)="","",INDEX($P$188:$W$197,MOD(((2-1)*$N$186+8)-1,10)+1,INT((((2-1)*$N$186+8)-1)/10)+1)))),IF(AND(2=$N$187+1,8&lt;=$O$186),IF(($N$186*$N$187+8)&gt;80,"",IF(INDEX($P$188:$W$197,MOD(($N$186*$N$187+8)-1,10)+1,INT((($N$186*$N$187+8)-1)/10)+1)="","",INDEX($P$188:$W$197,MOD(($N$186*$N$187+8)-1,10)+1,INT((($N$186*$N$187+8)-1)/10)+1))),""))),IF($N$188="","",IF(OR(ISTEXT($N$186),ISTEXT($N$187),ISTEXT($N$188)),"",IF(OR(8&gt;$N$186,2&gt;$N$187,((2-1)*$N$186+8)&gt;$N$188),"",IF(INDEX($P$188:$W$197,MOD(((2-1)*$N$186+8)-1,10)+1,INT((((2-1)*$N$186+8)-1)/10)+1)="","",INDEX($P$188:$W$197,MOD(((2-1)*$N$186+8)-1,10)+1,INT((((2-1)*$N$186+8)-1)/10)+1))))))</f>
        <v/>
      </c>
      <c r="L189" s="539">
        <f>IF($D$186="Flat Oval",IF(OR($N$188="",ISTEXT($N$186),ISTEXT($N$187)),"",IF(2&lt;=$N$187,IF(9&gt;$N$186,"",IF(((2-1)*$N$186+9)&gt;80,"",IF(INDEX($P$188:$W$197,MOD(((2-1)*$N$186+9)-1,10)+1,INT((((2-1)*$N$186+9)-1)/10)+1)="","",INDEX($P$188:$W$197,MOD(((2-1)*$N$186+9)-1,10)+1,INT((((2-1)*$N$186+9)-1)/10)+1)))),IF(AND(2=$N$187+1,9&lt;=$O$186),IF(($N$186*$N$187+9)&gt;80,"",IF(INDEX($P$188:$W$197,MOD(($N$186*$N$187+9)-1,10)+1,INT((($N$186*$N$187+9)-1)/10)+1)="","",INDEX($P$188:$W$197,MOD(($N$186*$N$187+9)-1,10)+1,INT((($N$186*$N$187+9)-1)/10)+1))),""))),IF($N$188="","",IF(OR(ISTEXT($N$186),ISTEXT($N$187),ISTEXT($N$188)),"",IF(OR(9&gt;$N$186,2&gt;$N$187,((2-1)*$N$186+9)&gt;$N$188),"",IF(INDEX($P$188:$W$197,MOD(((2-1)*$N$186+9)-1,10)+1,INT((((2-1)*$N$186+9)-1)/10)+1)="","",INDEX($P$188:$W$197,MOD(((2-1)*$N$186+9)-1,10)+1,INT((((2-1)*$N$186+9)-1)/10)+1))))))</f>
        <v/>
      </c>
      <c r="M189" s="539">
        <f>IF($D$186="Flat Oval",IF(OR($N$188="",ISTEXT($N$186),ISTEXT($N$187)),"",IF(2&lt;=$N$187,IF(10&gt;$N$186,"",IF(((2-1)*$N$186+10)&gt;80,"",IF(INDEX($P$188:$W$197,MOD(((2-1)*$N$186+10)-1,10)+1,INT((((2-1)*$N$186+10)-1)/10)+1)="","",INDEX($P$188:$W$197,MOD(((2-1)*$N$186+10)-1,10)+1,INT((((2-1)*$N$186+10)-1)/10)+1)))),IF(AND(2=$N$187+1,10&lt;=$O$186),IF(($N$186*$N$187+10)&gt;80,"",IF(INDEX($P$188:$W$197,MOD(($N$186*$N$187+10)-1,10)+1,INT((($N$186*$N$187+10)-1)/10)+1)="","",INDEX($P$188:$W$197,MOD(($N$186*$N$187+10)-1,10)+1,INT((($N$186*$N$187+10)-1)/10)+1))),""))),IF($N$188="","",IF(OR(ISTEXT($N$186),ISTEXT($N$187),ISTEXT($N$188)),"",IF(OR(10&gt;$N$186,2&gt;$N$187,((2-1)*$N$186+10)&gt;$N$188),"",IF(INDEX($P$188:$W$197,MOD(((2-1)*$N$186+10)-1,10)+1,INT((((2-1)*$N$186+10)-1)/10)+1)="","",INDEX($P$188:$W$197,MOD(((2-1)*$N$186+10)-1,10)+1,INT((((2-1)*$N$186+10)-1)/10)+1))))))</f>
        <v/>
      </c>
      <c r="O189">
        <f>IF(AND($D$186="Flat Oval",NOT(OR($G$186="",$I$186="")),NOT(OR(ISTEXT($G$186),ISTEXT($I$186)))),(($G$186-2*N($K$186))-($I$186-2*N($K$186)))*($I$186-2*N($K$186))/144,"")</f>
        <v/>
      </c>
      <c r="P189" s="540" t="n"/>
      <c r="Q189" s="540" t="n"/>
      <c r="R189" s="540" t="n"/>
      <c r="S189" s="540" t="n"/>
      <c r="T189" s="540" t="n"/>
      <c r="U189" s="540" t="n"/>
      <c r="V189" s="540" t="n"/>
      <c r="W189" s="540" t="n"/>
    </row>
    <row r="190" ht="13.35" customHeight="1" s="162">
      <c r="B190" s="537">
        <f>IF($D$186="Flat Oval",IF(OR($N$187="",ISTEXT($N$187)),"",IF(3&lt;=$N$187,ROUND((3-0.5)*$I$186/$N$187,1),IF(3=$N$187+1,"Ends",""))),IF(OR($D$186="",$G$186=""),"",IF($D$186="Round",IF(3=1,"Axis 1 (0°)",IF(3=2,"Axis 2 (90°)","")),IF(ISTEXT($N$187),"",IF(3&gt;$N$187,"",IF(ISTEXT($I$186),"",ROUND((3-0.5)*$I$186/$N$187,1)))))))</f>
        <v/>
      </c>
      <c r="C190" s="538" t="n"/>
      <c r="D190" s="539">
        <f>IF($D$186="Flat Oval",IF(OR($N$188="",ISTEXT($N$186),ISTEXT($N$187)),"",IF(3&lt;=$N$187,IF(1&gt;$N$186,"",IF(((3-1)*$N$186+1)&gt;80,"",IF(INDEX($P$188:$W$197,MOD(((3-1)*$N$186+1)-1,10)+1,INT((((3-1)*$N$186+1)-1)/10)+1)="","",INDEX($P$188:$W$197,MOD(((3-1)*$N$186+1)-1,10)+1,INT((((3-1)*$N$186+1)-1)/10)+1)))),IF(AND(3=$N$187+1,1&lt;=$O$186),IF(($N$186*$N$187+1)&gt;80,"",IF(INDEX($P$188:$W$197,MOD(($N$186*$N$187+1)-1,10)+1,INT((($N$186*$N$187+1)-1)/10)+1)="","",INDEX($P$188:$W$197,MOD(($N$186*$N$187+1)-1,10)+1,INT((($N$186*$N$187+1)-1)/10)+1))),""))),IF($N$188="","",IF(OR(ISTEXT($N$186),ISTEXT($N$187),ISTEXT($N$188)),"",IF(OR(1&gt;$N$186,3&gt;$N$187,((3-1)*$N$186+1)&gt;$N$188),"",IF(INDEX($P$188:$W$197,MOD(((3-1)*$N$186+1)-1,10)+1,INT((((3-1)*$N$186+1)-1)/10)+1)="","",INDEX($P$188:$W$197,MOD(((3-1)*$N$186+1)-1,10)+1,INT((((3-1)*$N$186+1)-1)/10)+1))))))</f>
        <v/>
      </c>
      <c r="E190" s="539">
        <f>IF($D$186="Flat Oval",IF(OR($N$188="",ISTEXT($N$186),ISTEXT($N$187)),"",IF(3&lt;=$N$187,IF(2&gt;$N$186,"",IF(((3-1)*$N$186+2)&gt;80,"",IF(INDEX($P$188:$W$197,MOD(((3-1)*$N$186+2)-1,10)+1,INT((((3-1)*$N$186+2)-1)/10)+1)="","",INDEX($P$188:$W$197,MOD(((3-1)*$N$186+2)-1,10)+1,INT((((3-1)*$N$186+2)-1)/10)+1)))),IF(AND(3=$N$187+1,2&lt;=$O$186),IF(($N$186*$N$187+2)&gt;80,"",IF(INDEX($P$188:$W$197,MOD(($N$186*$N$187+2)-1,10)+1,INT((($N$186*$N$187+2)-1)/10)+1)="","",INDEX($P$188:$W$197,MOD(($N$186*$N$187+2)-1,10)+1,INT((($N$186*$N$187+2)-1)/10)+1))),""))),IF($N$188="","",IF(OR(ISTEXT($N$186),ISTEXT($N$187),ISTEXT($N$188)),"",IF(OR(2&gt;$N$186,3&gt;$N$187,((3-1)*$N$186+2)&gt;$N$188),"",IF(INDEX($P$188:$W$197,MOD(((3-1)*$N$186+2)-1,10)+1,INT((((3-1)*$N$186+2)-1)/10)+1)="","",INDEX($P$188:$W$197,MOD(((3-1)*$N$186+2)-1,10)+1,INT((((3-1)*$N$186+2)-1)/10)+1))))))</f>
        <v/>
      </c>
      <c r="F190" s="539">
        <f>IF($D$186="Flat Oval",IF(OR($N$188="",ISTEXT($N$186),ISTEXT($N$187)),"",IF(3&lt;=$N$187,IF(3&gt;$N$186,"",IF(((3-1)*$N$186+3)&gt;80,"",IF(INDEX($P$188:$W$197,MOD(((3-1)*$N$186+3)-1,10)+1,INT((((3-1)*$N$186+3)-1)/10)+1)="","",INDEX($P$188:$W$197,MOD(((3-1)*$N$186+3)-1,10)+1,INT((((3-1)*$N$186+3)-1)/10)+1)))),IF(AND(3=$N$187+1,3&lt;=$O$186),IF(($N$186*$N$187+3)&gt;80,"",IF(INDEX($P$188:$W$197,MOD(($N$186*$N$187+3)-1,10)+1,INT((($N$186*$N$187+3)-1)/10)+1)="","",INDEX($P$188:$W$197,MOD(($N$186*$N$187+3)-1,10)+1,INT((($N$186*$N$187+3)-1)/10)+1))),""))),IF($N$188="","",IF(OR(ISTEXT($N$186),ISTEXT($N$187),ISTEXT($N$188)),"",IF(OR(3&gt;$N$186,3&gt;$N$187,((3-1)*$N$186+3)&gt;$N$188),"",IF(INDEX($P$188:$W$197,MOD(((3-1)*$N$186+3)-1,10)+1,INT((((3-1)*$N$186+3)-1)/10)+1)="","",INDEX($P$188:$W$197,MOD(((3-1)*$N$186+3)-1,10)+1,INT((((3-1)*$N$186+3)-1)/10)+1))))))</f>
        <v/>
      </c>
      <c r="G190" s="539">
        <f>IF($D$186="Flat Oval",IF(OR($N$188="",ISTEXT($N$186),ISTEXT($N$187)),"",IF(3&lt;=$N$187,IF(4&gt;$N$186,"",IF(((3-1)*$N$186+4)&gt;80,"",IF(INDEX($P$188:$W$197,MOD(((3-1)*$N$186+4)-1,10)+1,INT((((3-1)*$N$186+4)-1)/10)+1)="","",INDEX($P$188:$W$197,MOD(((3-1)*$N$186+4)-1,10)+1,INT((((3-1)*$N$186+4)-1)/10)+1)))),IF(AND(3=$N$187+1,4&lt;=$O$186),IF(($N$186*$N$187+4)&gt;80,"",IF(INDEX($P$188:$W$197,MOD(($N$186*$N$187+4)-1,10)+1,INT((($N$186*$N$187+4)-1)/10)+1)="","",INDEX($P$188:$W$197,MOD(($N$186*$N$187+4)-1,10)+1,INT((($N$186*$N$187+4)-1)/10)+1))),""))),IF($N$188="","",IF(OR(ISTEXT($N$186),ISTEXT($N$187),ISTEXT($N$188)),"",IF(OR(4&gt;$N$186,3&gt;$N$187,((3-1)*$N$186+4)&gt;$N$188),"",IF(INDEX($P$188:$W$197,MOD(((3-1)*$N$186+4)-1,10)+1,INT((((3-1)*$N$186+4)-1)/10)+1)="","",INDEX($P$188:$W$197,MOD(((3-1)*$N$186+4)-1,10)+1,INT((((3-1)*$N$186+4)-1)/10)+1))))))</f>
        <v/>
      </c>
      <c r="H190" s="539">
        <f>IF($D$186="Flat Oval",IF(OR($N$188="",ISTEXT($N$186),ISTEXT($N$187)),"",IF(3&lt;=$N$187,IF(5&gt;$N$186,"",IF(((3-1)*$N$186+5)&gt;80,"",IF(INDEX($P$188:$W$197,MOD(((3-1)*$N$186+5)-1,10)+1,INT((((3-1)*$N$186+5)-1)/10)+1)="","",INDEX($P$188:$W$197,MOD(((3-1)*$N$186+5)-1,10)+1,INT((((3-1)*$N$186+5)-1)/10)+1)))),IF(AND(3=$N$187+1,5&lt;=$O$186),IF(($N$186*$N$187+5)&gt;80,"",IF(INDEX($P$188:$W$197,MOD(($N$186*$N$187+5)-1,10)+1,INT((($N$186*$N$187+5)-1)/10)+1)="","",INDEX($P$188:$W$197,MOD(($N$186*$N$187+5)-1,10)+1,INT((($N$186*$N$187+5)-1)/10)+1))),""))),IF($N$188="","",IF(OR(ISTEXT($N$186),ISTEXT($N$187),ISTEXT($N$188)),"",IF(OR(5&gt;$N$186,3&gt;$N$187,((3-1)*$N$186+5)&gt;$N$188),"",IF(INDEX($P$188:$W$197,MOD(((3-1)*$N$186+5)-1,10)+1,INT((((3-1)*$N$186+5)-1)/10)+1)="","",INDEX($P$188:$W$197,MOD(((3-1)*$N$186+5)-1,10)+1,INT((((3-1)*$N$186+5)-1)/10)+1))))))</f>
        <v/>
      </c>
      <c r="I190" s="539">
        <f>IF($D$186="Flat Oval",IF(OR($N$188="",ISTEXT($N$186),ISTEXT($N$187)),"",IF(3&lt;=$N$187,IF(6&gt;$N$186,"",IF(((3-1)*$N$186+6)&gt;80,"",IF(INDEX($P$188:$W$197,MOD(((3-1)*$N$186+6)-1,10)+1,INT((((3-1)*$N$186+6)-1)/10)+1)="","",INDEX($P$188:$W$197,MOD(((3-1)*$N$186+6)-1,10)+1,INT((((3-1)*$N$186+6)-1)/10)+1)))),IF(AND(3=$N$187+1,6&lt;=$O$186),IF(($N$186*$N$187+6)&gt;80,"",IF(INDEX($P$188:$W$197,MOD(($N$186*$N$187+6)-1,10)+1,INT((($N$186*$N$187+6)-1)/10)+1)="","",INDEX($P$188:$W$197,MOD(($N$186*$N$187+6)-1,10)+1,INT((($N$186*$N$187+6)-1)/10)+1))),""))),IF($N$188="","",IF(OR(ISTEXT($N$186),ISTEXT($N$187),ISTEXT($N$188)),"",IF(OR(6&gt;$N$186,3&gt;$N$187,((3-1)*$N$186+6)&gt;$N$188),"",IF(INDEX($P$188:$W$197,MOD(((3-1)*$N$186+6)-1,10)+1,INT((((3-1)*$N$186+6)-1)/10)+1)="","",INDEX($P$188:$W$197,MOD(((3-1)*$N$186+6)-1,10)+1,INT((((3-1)*$N$186+6)-1)/10)+1))))))</f>
        <v/>
      </c>
      <c r="J190" s="539">
        <f>IF($D$186="Flat Oval",IF(OR($N$188="",ISTEXT($N$186),ISTEXT($N$187)),"",IF(3&lt;=$N$187,IF(7&gt;$N$186,"",IF(((3-1)*$N$186+7)&gt;80,"",IF(INDEX($P$188:$W$197,MOD(((3-1)*$N$186+7)-1,10)+1,INT((((3-1)*$N$186+7)-1)/10)+1)="","",INDEX($P$188:$W$197,MOD(((3-1)*$N$186+7)-1,10)+1,INT((((3-1)*$N$186+7)-1)/10)+1)))),IF(AND(3=$N$187+1,7&lt;=$O$186),IF(($N$186*$N$187+7)&gt;80,"",IF(INDEX($P$188:$W$197,MOD(($N$186*$N$187+7)-1,10)+1,INT((($N$186*$N$187+7)-1)/10)+1)="","",INDEX($P$188:$W$197,MOD(($N$186*$N$187+7)-1,10)+1,INT((($N$186*$N$187+7)-1)/10)+1))),""))),IF($N$188="","",IF(OR(ISTEXT($N$186),ISTEXT($N$187),ISTEXT($N$188)),"",IF(OR(7&gt;$N$186,3&gt;$N$187,((3-1)*$N$186+7)&gt;$N$188),"",IF(INDEX($P$188:$W$197,MOD(((3-1)*$N$186+7)-1,10)+1,INT((((3-1)*$N$186+7)-1)/10)+1)="","",INDEX($P$188:$W$197,MOD(((3-1)*$N$186+7)-1,10)+1,INT((((3-1)*$N$186+7)-1)/10)+1))))))</f>
        <v/>
      </c>
      <c r="K190" s="539">
        <f>IF($D$186="Flat Oval",IF(OR($N$188="",ISTEXT($N$186),ISTEXT($N$187)),"",IF(3&lt;=$N$187,IF(8&gt;$N$186,"",IF(((3-1)*$N$186+8)&gt;80,"",IF(INDEX($P$188:$W$197,MOD(((3-1)*$N$186+8)-1,10)+1,INT((((3-1)*$N$186+8)-1)/10)+1)="","",INDEX($P$188:$W$197,MOD(((3-1)*$N$186+8)-1,10)+1,INT((((3-1)*$N$186+8)-1)/10)+1)))),IF(AND(3=$N$187+1,8&lt;=$O$186),IF(($N$186*$N$187+8)&gt;80,"",IF(INDEX($P$188:$W$197,MOD(($N$186*$N$187+8)-1,10)+1,INT((($N$186*$N$187+8)-1)/10)+1)="","",INDEX($P$188:$W$197,MOD(($N$186*$N$187+8)-1,10)+1,INT((($N$186*$N$187+8)-1)/10)+1))),""))),IF($N$188="","",IF(OR(ISTEXT($N$186),ISTEXT($N$187),ISTEXT($N$188)),"",IF(OR(8&gt;$N$186,3&gt;$N$187,((3-1)*$N$186+8)&gt;$N$188),"",IF(INDEX($P$188:$W$197,MOD(((3-1)*$N$186+8)-1,10)+1,INT((((3-1)*$N$186+8)-1)/10)+1)="","",INDEX($P$188:$W$197,MOD(((3-1)*$N$186+8)-1,10)+1,INT((((3-1)*$N$186+8)-1)/10)+1))))))</f>
        <v/>
      </c>
      <c r="L190" s="539">
        <f>IF($D$186="Flat Oval",IF(OR($N$188="",ISTEXT($N$186),ISTEXT($N$187)),"",IF(3&lt;=$N$187,IF(9&gt;$N$186,"",IF(((3-1)*$N$186+9)&gt;80,"",IF(INDEX($P$188:$W$197,MOD(((3-1)*$N$186+9)-1,10)+1,INT((((3-1)*$N$186+9)-1)/10)+1)="","",INDEX($P$188:$W$197,MOD(((3-1)*$N$186+9)-1,10)+1,INT((((3-1)*$N$186+9)-1)/10)+1)))),IF(AND(3=$N$187+1,9&lt;=$O$186),IF(($N$186*$N$187+9)&gt;80,"",IF(INDEX($P$188:$W$197,MOD(($N$186*$N$187+9)-1,10)+1,INT((($N$186*$N$187+9)-1)/10)+1)="","",INDEX($P$188:$W$197,MOD(($N$186*$N$187+9)-1,10)+1,INT((($N$186*$N$187+9)-1)/10)+1))),""))),IF($N$188="","",IF(OR(ISTEXT($N$186),ISTEXT($N$187),ISTEXT($N$188)),"",IF(OR(9&gt;$N$186,3&gt;$N$187,((3-1)*$N$186+9)&gt;$N$188),"",IF(INDEX($P$188:$W$197,MOD(((3-1)*$N$186+9)-1,10)+1,INT((((3-1)*$N$186+9)-1)/10)+1)="","",INDEX($P$188:$W$197,MOD(((3-1)*$N$186+9)-1,10)+1,INT((((3-1)*$N$186+9)-1)/10)+1))))))</f>
        <v/>
      </c>
      <c r="M190" s="539">
        <f>IF($D$186="Flat Oval",IF(OR($N$188="",ISTEXT($N$186),ISTEXT($N$187)),"",IF(3&lt;=$N$187,IF(10&gt;$N$186,"",IF(((3-1)*$N$186+10)&gt;80,"",IF(INDEX($P$188:$W$197,MOD(((3-1)*$N$186+10)-1,10)+1,INT((((3-1)*$N$186+10)-1)/10)+1)="","",INDEX($P$188:$W$197,MOD(((3-1)*$N$186+10)-1,10)+1,INT((((3-1)*$N$186+10)-1)/10)+1)))),IF(AND(3=$N$187+1,10&lt;=$O$186),IF(($N$186*$N$187+10)&gt;80,"",IF(INDEX($P$188:$W$197,MOD(($N$186*$N$187+10)-1,10)+1,INT((($N$186*$N$187+10)-1)/10)+1)="","",INDEX($P$188:$W$197,MOD(($N$186*$N$187+10)-1,10)+1,INT((($N$186*$N$187+10)-1)/10)+1))),""))),IF($N$188="","",IF(OR(ISTEXT($N$186),ISTEXT($N$187),ISTEXT($N$188)),"",IF(OR(10&gt;$N$186,3&gt;$N$187,((3-1)*$N$186+10)&gt;$N$188),"",IF(INDEX($P$188:$W$197,MOD(((3-1)*$N$186+10)-1,10)+1,INT((((3-1)*$N$186+10)-1)/10)+1)="","",INDEX($P$188:$W$197,MOD(((3-1)*$N$186+10)-1,10)+1,INT((((3-1)*$N$186+10)-1)/10)+1))))))</f>
        <v/>
      </c>
      <c r="O190">
        <f>IF(AND($D$186="Flat Oval",NOT(OR($G$186="",$I$186="")),NOT(OR(ISTEXT($G$186),ISTEXT($I$186)))),PI()*(($I$186-2*N($K$186))/2)^2/144,"")</f>
        <v/>
      </c>
      <c r="P190" s="540" t="n"/>
      <c r="Q190" s="540" t="n"/>
      <c r="R190" s="540" t="n"/>
      <c r="S190" s="540" t="n"/>
      <c r="T190" s="540" t="n"/>
      <c r="U190" s="540" t="n"/>
      <c r="V190" s="540" t="n"/>
      <c r="W190" s="540" t="n"/>
    </row>
    <row r="191" ht="13.35" customHeight="1" s="162">
      <c r="B191" s="537">
        <f>IF($D$186="Flat Oval",IF(OR($N$187="",ISTEXT($N$187)),"",IF(4&lt;=$N$187,ROUND((4-0.5)*$I$186/$N$187,1),IF(4=$N$187+1,"Ends",""))),IF(OR($D$186="",$G$186=""),"",IF($D$186="Round",IF(4=1,"Axis 1 (0°)",IF(4=2,"Axis 2 (90°)","")),IF(ISTEXT($N$187),"",IF(4&gt;$N$187,"",IF(ISTEXT($I$186),"",ROUND((4-0.5)*$I$186/$N$187,1)))))))</f>
        <v/>
      </c>
      <c r="C191" s="538" t="n"/>
      <c r="D191" s="539">
        <f>IF($D$186="Flat Oval",IF(OR($N$188="",ISTEXT($N$186),ISTEXT($N$187)),"",IF(4&lt;=$N$187,IF(1&gt;$N$186,"",IF(((4-1)*$N$186+1)&gt;80,"",IF(INDEX($P$188:$W$197,MOD(((4-1)*$N$186+1)-1,10)+1,INT((((4-1)*$N$186+1)-1)/10)+1)="","",INDEX($P$188:$W$197,MOD(((4-1)*$N$186+1)-1,10)+1,INT((((4-1)*$N$186+1)-1)/10)+1)))),IF(AND(4=$N$187+1,1&lt;=$O$186),IF(($N$186*$N$187+1)&gt;80,"",IF(INDEX($P$188:$W$197,MOD(($N$186*$N$187+1)-1,10)+1,INT((($N$186*$N$187+1)-1)/10)+1)="","",INDEX($P$188:$W$197,MOD(($N$186*$N$187+1)-1,10)+1,INT((($N$186*$N$187+1)-1)/10)+1))),""))),IF($N$188="","",IF(OR(ISTEXT($N$186),ISTEXT($N$187),ISTEXT($N$188)),"",IF(OR(1&gt;$N$186,4&gt;$N$187,((4-1)*$N$186+1)&gt;$N$188),"",IF(INDEX($P$188:$W$197,MOD(((4-1)*$N$186+1)-1,10)+1,INT((((4-1)*$N$186+1)-1)/10)+1)="","",INDEX($P$188:$W$197,MOD(((4-1)*$N$186+1)-1,10)+1,INT((((4-1)*$N$186+1)-1)/10)+1))))))</f>
        <v/>
      </c>
      <c r="E191" s="539">
        <f>IF($D$186="Flat Oval",IF(OR($N$188="",ISTEXT($N$186),ISTEXT($N$187)),"",IF(4&lt;=$N$187,IF(2&gt;$N$186,"",IF(((4-1)*$N$186+2)&gt;80,"",IF(INDEX($P$188:$W$197,MOD(((4-1)*$N$186+2)-1,10)+1,INT((((4-1)*$N$186+2)-1)/10)+1)="","",INDEX($P$188:$W$197,MOD(((4-1)*$N$186+2)-1,10)+1,INT((((4-1)*$N$186+2)-1)/10)+1)))),IF(AND(4=$N$187+1,2&lt;=$O$186),IF(($N$186*$N$187+2)&gt;80,"",IF(INDEX($P$188:$W$197,MOD(($N$186*$N$187+2)-1,10)+1,INT((($N$186*$N$187+2)-1)/10)+1)="","",INDEX($P$188:$W$197,MOD(($N$186*$N$187+2)-1,10)+1,INT((($N$186*$N$187+2)-1)/10)+1))),""))),IF($N$188="","",IF(OR(ISTEXT($N$186),ISTEXT($N$187),ISTEXT($N$188)),"",IF(OR(2&gt;$N$186,4&gt;$N$187,((4-1)*$N$186+2)&gt;$N$188),"",IF(INDEX($P$188:$W$197,MOD(((4-1)*$N$186+2)-1,10)+1,INT((((4-1)*$N$186+2)-1)/10)+1)="","",INDEX($P$188:$W$197,MOD(((4-1)*$N$186+2)-1,10)+1,INT((((4-1)*$N$186+2)-1)/10)+1))))))</f>
        <v/>
      </c>
      <c r="F191" s="539">
        <f>IF($D$186="Flat Oval",IF(OR($N$188="",ISTEXT($N$186),ISTEXT($N$187)),"",IF(4&lt;=$N$187,IF(3&gt;$N$186,"",IF(((4-1)*$N$186+3)&gt;80,"",IF(INDEX($P$188:$W$197,MOD(((4-1)*$N$186+3)-1,10)+1,INT((((4-1)*$N$186+3)-1)/10)+1)="","",INDEX($P$188:$W$197,MOD(((4-1)*$N$186+3)-1,10)+1,INT((((4-1)*$N$186+3)-1)/10)+1)))),IF(AND(4=$N$187+1,3&lt;=$O$186),IF(($N$186*$N$187+3)&gt;80,"",IF(INDEX($P$188:$W$197,MOD(($N$186*$N$187+3)-1,10)+1,INT((($N$186*$N$187+3)-1)/10)+1)="","",INDEX($P$188:$W$197,MOD(($N$186*$N$187+3)-1,10)+1,INT((($N$186*$N$187+3)-1)/10)+1))),""))),IF($N$188="","",IF(OR(ISTEXT($N$186),ISTEXT($N$187),ISTEXT($N$188)),"",IF(OR(3&gt;$N$186,4&gt;$N$187,((4-1)*$N$186+3)&gt;$N$188),"",IF(INDEX($P$188:$W$197,MOD(((4-1)*$N$186+3)-1,10)+1,INT((((4-1)*$N$186+3)-1)/10)+1)="","",INDEX($P$188:$W$197,MOD(((4-1)*$N$186+3)-1,10)+1,INT((((4-1)*$N$186+3)-1)/10)+1))))))</f>
        <v/>
      </c>
      <c r="G191" s="539">
        <f>IF($D$186="Flat Oval",IF(OR($N$188="",ISTEXT($N$186),ISTEXT($N$187)),"",IF(4&lt;=$N$187,IF(4&gt;$N$186,"",IF(((4-1)*$N$186+4)&gt;80,"",IF(INDEX($P$188:$W$197,MOD(((4-1)*$N$186+4)-1,10)+1,INT((((4-1)*$N$186+4)-1)/10)+1)="","",INDEX($P$188:$W$197,MOD(((4-1)*$N$186+4)-1,10)+1,INT((((4-1)*$N$186+4)-1)/10)+1)))),IF(AND(4=$N$187+1,4&lt;=$O$186),IF(($N$186*$N$187+4)&gt;80,"",IF(INDEX($P$188:$W$197,MOD(($N$186*$N$187+4)-1,10)+1,INT((($N$186*$N$187+4)-1)/10)+1)="","",INDEX($P$188:$W$197,MOD(($N$186*$N$187+4)-1,10)+1,INT((($N$186*$N$187+4)-1)/10)+1))),""))),IF($N$188="","",IF(OR(ISTEXT($N$186),ISTEXT($N$187),ISTEXT($N$188)),"",IF(OR(4&gt;$N$186,4&gt;$N$187,((4-1)*$N$186+4)&gt;$N$188),"",IF(INDEX($P$188:$W$197,MOD(((4-1)*$N$186+4)-1,10)+1,INT((((4-1)*$N$186+4)-1)/10)+1)="","",INDEX($P$188:$W$197,MOD(((4-1)*$N$186+4)-1,10)+1,INT((((4-1)*$N$186+4)-1)/10)+1))))))</f>
        <v/>
      </c>
      <c r="H191" s="539">
        <f>IF($D$186="Flat Oval",IF(OR($N$188="",ISTEXT($N$186),ISTEXT($N$187)),"",IF(4&lt;=$N$187,IF(5&gt;$N$186,"",IF(((4-1)*$N$186+5)&gt;80,"",IF(INDEX($P$188:$W$197,MOD(((4-1)*$N$186+5)-1,10)+1,INT((((4-1)*$N$186+5)-1)/10)+1)="","",INDEX($P$188:$W$197,MOD(((4-1)*$N$186+5)-1,10)+1,INT((((4-1)*$N$186+5)-1)/10)+1)))),IF(AND(4=$N$187+1,5&lt;=$O$186),IF(($N$186*$N$187+5)&gt;80,"",IF(INDEX($P$188:$W$197,MOD(($N$186*$N$187+5)-1,10)+1,INT((($N$186*$N$187+5)-1)/10)+1)="","",INDEX($P$188:$W$197,MOD(($N$186*$N$187+5)-1,10)+1,INT((($N$186*$N$187+5)-1)/10)+1))),""))),IF($N$188="","",IF(OR(ISTEXT($N$186),ISTEXT($N$187),ISTEXT($N$188)),"",IF(OR(5&gt;$N$186,4&gt;$N$187,((4-1)*$N$186+5)&gt;$N$188),"",IF(INDEX($P$188:$W$197,MOD(((4-1)*$N$186+5)-1,10)+1,INT((((4-1)*$N$186+5)-1)/10)+1)="","",INDEX($P$188:$W$197,MOD(((4-1)*$N$186+5)-1,10)+1,INT((((4-1)*$N$186+5)-1)/10)+1))))))</f>
        <v/>
      </c>
      <c r="I191" s="539">
        <f>IF($D$186="Flat Oval",IF(OR($N$188="",ISTEXT($N$186),ISTEXT($N$187)),"",IF(4&lt;=$N$187,IF(6&gt;$N$186,"",IF(((4-1)*$N$186+6)&gt;80,"",IF(INDEX($P$188:$W$197,MOD(((4-1)*$N$186+6)-1,10)+1,INT((((4-1)*$N$186+6)-1)/10)+1)="","",INDEX($P$188:$W$197,MOD(((4-1)*$N$186+6)-1,10)+1,INT((((4-1)*$N$186+6)-1)/10)+1)))),IF(AND(4=$N$187+1,6&lt;=$O$186),IF(($N$186*$N$187+6)&gt;80,"",IF(INDEX($P$188:$W$197,MOD(($N$186*$N$187+6)-1,10)+1,INT((($N$186*$N$187+6)-1)/10)+1)="","",INDEX($P$188:$W$197,MOD(($N$186*$N$187+6)-1,10)+1,INT((($N$186*$N$187+6)-1)/10)+1))),""))),IF($N$188="","",IF(OR(ISTEXT($N$186),ISTEXT($N$187),ISTEXT($N$188)),"",IF(OR(6&gt;$N$186,4&gt;$N$187,((4-1)*$N$186+6)&gt;$N$188),"",IF(INDEX($P$188:$W$197,MOD(((4-1)*$N$186+6)-1,10)+1,INT((((4-1)*$N$186+6)-1)/10)+1)="","",INDEX($P$188:$W$197,MOD(((4-1)*$N$186+6)-1,10)+1,INT((((4-1)*$N$186+6)-1)/10)+1))))))</f>
        <v/>
      </c>
      <c r="J191" s="539">
        <f>IF($D$186="Flat Oval",IF(OR($N$188="",ISTEXT($N$186),ISTEXT($N$187)),"",IF(4&lt;=$N$187,IF(7&gt;$N$186,"",IF(((4-1)*$N$186+7)&gt;80,"",IF(INDEX($P$188:$W$197,MOD(((4-1)*$N$186+7)-1,10)+1,INT((((4-1)*$N$186+7)-1)/10)+1)="","",INDEX($P$188:$W$197,MOD(((4-1)*$N$186+7)-1,10)+1,INT((((4-1)*$N$186+7)-1)/10)+1)))),IF(AND(4=$N$187+1,7&lt;=$O$186),IF(($N$186*$N$187+7)&gt;80,"",IF(INDEX($P$188:$W$197,MOD(($N$186*$N$187+7)-1,10)+1,INT((($N$186*$N$187+7)-1)/10)+1)="","",INDEX($P$188:$W$197,MOD(($N$186*$N$187+7)-1,10)+1,INT((($N$186*$N$187+7)-1)/10)+1))),""))),IF($N$188="","",IF(OR(ISTEXT($N$186),ISTEXT($N$187),ISTEXT($N$188)),"",IF(OR(7&gt;$N$186,4&gt;$N$187,((4-1)*$N$186+7)&gt;$N$188),"",IF(INDEX($P$188:$W$197,MOD(((4-1)*$N$186+7)-1,10)+1,INT((((4-1)*$N$186+7)-1)/10)+1)="","",INDEX($P$188:$W$197,MOD(((4-1)*$N$186+7)-1,10)+1,INT((((4-1)*$N$186+7)-1)/10)+1))))))</f>
        <v/>
      </c>
      <c r="K191" s="539">
        <f>IF($D$186="Flat Oval",IF(OR($N$188="",ISTEXT($N$186),ISTEXT($N$187)),"",IF(4&lt;=$N$187,IF(8&gt;$N$186,"",IF(((4-1)*$N$186+8)&gt;80,"",IF(INDEX($P$188:$W$197,MOD(((4-1)*$N$186+8)-1,10)+1,INT((((4-1)*$N$186+8)-1)/10)+1)="","",INDEX($P$188:$W$197,MOD(((4-1)*$N$186+8)-1,10)+1,INT((((4-1)*$N$186+8)-1)/10)+1)))),IF(AND(4=$N$187+1,8&lt;=$O$186),IF(($N$186*$N$187+8)&gt;80,"",IF(INDEX($P$188:$W$197,MOD(($N$186*$N$187+8)-1,10)+1,INT((($N$186*$N$187+8)-1)/10)+1)="","",INDEX($P$188:$W$197,MOD(($N$186*$N$187+8)-1,10)+1,INT((($N$186*$N$187+8)-1)/10)+1))),""))),IF($N$188="","",IF(OR(ISTEXT($N$186),ISTEXT($N$187),ISTEXT($N$188)),"",IF(OR(8&gt;$N$186,4&gt;$N$187,((4-1)*$N$186+8)&gt;$N$188),"",IF(INDEX($P$188:$W$197,MOD(((4-1)*$N$186+8)-1,10)+1,INT((((4-1)*$N$186+8)-1)/10)+1)="","",INDEX($P$188:$W$197,MOD(((4-1)*$N$186+8)-1,10)+1,INT((((4-1)*$N$186+8)-1)/10)+1))))))</f>
        <v/>
      </c>
      <c r="L191" s="539">
        <f>IF($D$186="Flat Oval",IF(OR($N$188="",ISTEXT($N$186),ISTEXT($N$187)),"",IF(4&lt;=$N$187,IF(9&gt;$N$186,"",IF(((4-1)*$N$186+9)&gt;80,"",IF(INDEX($P$188:$W$197,MOD(((4-1)*$N$186+9)-1,10)+1,INT((((4-1)*$N$186+9)-1)/10)+1)="","",INDEX($P$188:$W$197,MOD(((4-1)*$N$186+9)-1,10)+1,INT((((4-1)*$N$186+9)-1)/10)+1)))),IF(AND(4=$N$187+1,9&lt;=$O$186),IF(($N$186*$N$187+9)&gt;80,"",IF(INDEX($P$188:$W$197,MOD(($N$186*$N$187+9)-1,10)+1,INT((($N$186*$N$187+9)-1)/10)+1)="","",INDEX($P$188:$W$197,MOD(($N$186*$N$187+9)-1,10)+1,INT((($N$186*$N$187+9)-1)/10)+1))),""))),IF($N$188="","",IF(OR(ISTEXT($N$186),ISTEXT($N$187),ISTEXT($N$188)),"",IF(OR(9&gt;$N$186,4&gt;$N$187,((4-1)*$N$186+9)&gt;$N$188),"",IF(INDEX($P$188:$W$197,MOD(((4-1)*$N$186+9)-1,10)+1,INT((((4-1)*$N$186+9)-1)/10)+1)="","",INDEX($P$188:$W$197,MOD(((4-1)*$N$186+9)-1,10)+1,INT((((4-1)*$N$186+9)-1)/10)+1))))))</f>
        <v/>
      </c>
      <c r="M191" s="539">
        <f>IF($D$186="Flat Oval",IF(OR($N$188="",ISTEXT($N$186),ISTEXT($N$187)),"",IF(4&lt;=$N$187,IF(10&gt;$N$186,"",IF(((4-1)*$N$186+10)&gt;80,"",IF(INDEX($P$188:$W$197,MOD(((4-1)*$N$186+10)-1,10)+1,INT((((4-1)*$N$186+10)-1)/10)+1)="","",INDEX($P$188:$W$197,MOD(((4-1)*$N$186+10)-1,10)+1,INT((((4-1)*$N$186+10)-1)/10)+1)))),IF(AND(4=$N$187+1,10&lt;=$O$186),IF(($N$186*$N$187+10)&gt;80,"",IF(INDEX($P$188:$W$197,MOD(($N$186*$N$187+10)-1,10)+1,INT((($N$186*$N$187+10)-1)/10)+1)="","",INDEX($P$188:$W$197,MOD(($N$186*$N$187+10)-1,10)+1,INT((($N$186*$N$187+10)-1)/10)+1))),""))),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IF($D$186="Flat Oval",IF(OR($N$187="",ISTEXT($N$187)),"",IF(5&lt;=$N$187,ROUND((5-0.5)*$I$186/$N$187,1),IF(5=$N$187+1,"Ends",""))),IF(OR($D$186="",$G$186=""),"",IF($D$186="Round",IF(5=1,"Axis 1 (0°)",IF(5=2,"Axis 2 (90°)","")),IF(ISTEXT($N$187),"",IF(5&gt;$N$187,"",IF(ISTEXT($I$186),"",ROUND((5-0.5)*$I$186/$N$187,1)))))))</f>
        <v/>
      </c>
      <c r="C192" s="538" t="n"/>
      <c r="D192" s="539">
        <f>IF($D$186="Flat Oval",IF(OR($N$188="",ISTEXT($N$186),ISTEXT($N$187)),"",IF(5&lt;=$N$187,IF(1&gt;$N$186,"",IF(((5-1)*$N$186+1)&gt;80,"",IF(INDEX($P$188:$W$197,MOD(((5-1)*$N$186+1)-1,10)+1,INT((((5-1)*$N$186+1)-1)/10)+1)="","",INDEX($P$188:$W$197,MOD(((5-1)*$N$186+1)-1,10)+1,INT((((5-1)*$N$186+1)-1)/10)+1)))),IF(AND(5=$N$187+1,1&lt;=$O$186),IF(($N$186*$N$187+1)&gt;80,"",IF(INDEX($P$188:$W$197,MOD(($N$186*$N$187+1)-1,10)+1,INT((($N$186*$N$187+1)-1)/10)+1)="","",INDEX($P$188:$W$197,MOD(($N$186*$N$187+1)-1,10)+1,INT((($N$186*$N$187+1)-1)/10)+1))),""))),IF($N$188="","",IF(OR(ISTEXT($N$186),ISTEXT($N$187),ISTEXT($N$188)),"",IF(OR(1&gt;$N$186,5&gt;$N$187,((5-1)*$N$186+1)&gt;$N$188),"",IF(INDEX($P$188:$W$197,MOD(((5-1)*$N$186+1)-1,10)+1,INT((((5-1)*$N$186+1)-1)/10)+1)="","",INDEX($P$188:$W$197,MOD(((5-1)*$N$186+1)-1,10)+1,INT((((5-1)*$N$186+1)-1)/10)+1))))))</f>
        <v/>
      </c>
      <c r="E192" s="539">
        <f>IF($D$186="Flat Oval",IF(OR($N$188="",ISTEXT($N$186),ISTEXT($N$187)),"",IF(5&lt;=$N$187,IF(2&gt;$N$186,"",IF(((5-1)*$N$186+2)&gt;80,"",IF(INDEX($P$188:$W$197,MOD(((5-1)*$N$186+2)-1,10)+1,INT((((5-1)*$N$186+2)-1)/10)+1)="","",INDEX($P$188:$W$197,MOD(((5-1)*$N$186+2)-1,10)+1,INT((((5-1)*$N$186+2)-1)/10)+1)))),IF(AND(5=$N$187+1,2&lt;=$O$186),IF(($N$186*$N$187+2)&gt;80,"",IF(INDEX($P$188:$W$197,MOD(($N$186*$N$187+2)-1,10)+1,INT((($N$186*$N$187+2)-1)/10)+1)="","",INDEX($P$188:$W$197,MOD(($N$186*$N$187+2)-1,10)+1,INT((($N$186*$N$187+2)-1)/10)+1))),""))),IF($N$188="","",IF(OR(ISTEXT($N$186),ISTEXT($N$187),ISTEXT($N$188)),"",IF(OR(2&gt;$N$186,5&gt;$N$187,((5-1)*$N$186+2)&gt;$N$188),"",IF(INDEX($P$188:$W$197,MOD(((5-1)*$N$186+2)-1,10)+1,INT((((5-1)*$N$186+2)-1)/10)+1)="","",INDEX($P$188:$W$197,MOD(((5-1)*$N$186+2)-1,10)+1,INT((((5-1)*$N$186+2)-1)/10)+1))))))</f>
        <v/>
      </c>
      <c r="F192" s="539">
        <f>IF($D$186="Flat Oval",IF(OR($N$188="",ISTEXT($N$186),ISTEXT($N$187)),"",IF(5&lt;=$N$187,IF(3&gt;$N$186,"",IF(((5-1)*$N$186+3)&gt;80,"",IF(INDEX($P$188:$W$197,MOD(((5-1)*$N$186+3)-1,10)+1,INT((((5-1)*$N$186+3)-1)/10)+1)="","",INDEX($P$188:$W$197,MOD(((5-1)*$N$186+3)-1,10)+1,INT((((5-1)*$N$186+3)-1)/10)+1)))),IF(AND(5=$N$187+1,3&lt;=$O$186),IF(($N$186*$N$187+3)&gt;80,"",IF(INDEX($P$188:$W$197,MOD(($N$186*$N$187+3)-1,10)+1,INT((($N$186*$N$187+3)-1)/10)+1)="","",INDEX($P$188:$W$197,MOD(($N$186*$N$187+3)-1,10)+1,INT((($N$186*$N$187+3)-1)/10)+1))),""))),IF($N$188="","",IF(OR(ISTEXT($N$186),ISTEXT($N$187),ISTEXT($N$188)),"",IF(OR(3&gt;$N$186,5&gt;$N$187,((5-1)*$N$186+3)&gt;$N$188),"",IF(INDEX($P$188:$W$197,MOD(((5-1)*$N$186+3)-1,10)+1,INT((((5-1)*$N$186+3)-1)/10)+1)="","",INDEX($P$188:$W$197,MOD(((5-1)*$N$186+3)-1,10)+1,INT((((5-1)*$N$186+3)-1)/10)+1))))))</f>
        <v/>
      </c>
      <c r="G192" s="539">
        <f>IF($D$186="Flat Oval",IF(OR($N$188="",ISTEXT($N$186),ISTEXT($N$187)),"",IF(5&lt;=$N$187,IF(4&gt;$N$186,"",IF(((5-1)*$N$186+4)&gt;80,"",IF(INDEX($P$188:$W$197,MOD(((5-1)*$N$186+4)-1,10)+1,INT((((5-1)*$N$186+4)-1)/10)+1)="","",INDEX($P$188:$W$197,MOD(((5-1)*$N$186+4)-1,10)+1,INT((((5-1)*$N$186+4)-1)/10)+1)))),IF(AND(5=$N$187+1,4&lt;=$O$186),IF(($N$186*$N$187+4)&gt;80,"",IF(INDEX($P$188:$W$197,MOD(($N$186*$N$187+4)-1,10)+1,INT((($N$186*$N$187+4)-1)/10)+1)="","",INDEX($P$188:$W$197,MOD(($N$186*$N$187+4)-1,10)+1,INT((($N$186*$N$187+4)-1)/10)+1))),""))),IF($N$188="","",IF(OR(ISTEXT($N$186),ISTEXT($N$187),ISTEXT($N$188)),"",IF(OR(4&gt;$N$186,5&gt;$N$187,((5-1)*$N$186+4)&gt;$N$188),"",IF(INDEX($P$188:$W$197,MOD(((5-1)*$N$186+4)-1,10)+1,INT((((5-1)*$N$186+4)-1)/10)+1)="","",INDEX($P$188:$W$197,MOD(((5-1)*$N$186+4)-1,10)+1,INT((((5-1)*$N$186+4)-1)/10)+1))))))</f>
        <v/>
      </c>
      <c r="H192" s="539">
        <f>IF($D$186="Flat Oval",IF(OR($N$188="",ISTEXT($N$186),ISTEXT($N$187)),"",IF(5&lt;=$N$187,IF(5&gt;$N$186,"",IF(((5-1)*$N$186+5)&gt;80,"",IF(INDEX($P$188:$W$197,MOD(((5-1)*$N$186+5)-1,10)+1,INT((((5-1)*$N$186+5)-1)/10)+1)="","",INDEX($P$188:$W$197,MOD(((5-1)*$N$186+5)-1,10)+1,INT((((5-1)*$N$186+5)-1)/10)+1)))),IF(AND(5=$N$187+1,5&lt;=$O$186),IF(($N$186*$N$187+5)&gt;80,"",IF(INDEX($P$188:$W$197,MOD(($N$186*$N$187+5)-1,10)+1,INT((($N$186*$N$187+5)-1)/10)+1)="","",INDEX($P$188:$W$197,MOD(($N$186*$N$187+5)-1,10)+1,INT((($N$186*$N$187+5)-1)/10)+1))),""))),IF($N$188="","",IF(OR(ISTEXT($N$186),ISTEXT($N$187),ISTEXT($N$188)),"",IF(OR(5&gt;$N$186,5&gt;$N$187,((5-1)*$N$186+5)&gt;$N$188),"",IF(INDEX($P$188:$W$197,MOD(((5-1)*$N$186+5)-1,10)+1,INT((((5-1)*$N$186+5)-1)/10)+1)="","",INDEX($P$188:$W$197,MOD(((5-1)*$N$186+5)-1,10)+1,INT((((5-1)*$N$186+5)-1)/10)+1))))))</f>
        <v/>
      </c>
      <c r="I192" s="539">
        <f>IF($D$186="Flat Oval",IF(OR($N$188="",ISTEXT($N$186),ISTEXT($N$187)),"",IF(5&lt;=$N$187,IF(6&gt;$N$186,"",IF(((5-1)*$N$186+6)&gt;80,"",IF(INDEX($P$188:$W$197,MOD(((5-1)*$N$186+6)-1,10)+1,INT((((5-1)*$N$186+6)-1)/10)+1)="","",INDEX($P$188:$W$197,MOD(((5-1)*$N$186+6)-1,10)+1,INT((((5-1)*$N$186+6)-1)/10)+1)))),IF(AND(5=$N$187+1,6&lt;=$O$186),IF(($N$186*$N$187+6)&gt;80,"",IF(INDEX($P$188:$W$197,MOD(($N$186*$N$187+6)-1,10)+1,INT((($N$186*$N$187+6)-1)/10)+1)="","",INDEX($P$188:$W$197,MOD(($N$186*$N$187+6)-1,10)+1,INT((($N$186*$N$187+6)-1)/10)+1))),""))),IF($N$188="","",IF(OR(ISTEXT($N$186),ISTEXT($N$187),ISTEXT($N$188)),"",IF(OR(6&gt;$N$186,5&gt;$N$187,((5-1)*$N$186+6)&gt;$N$188),"",IF(INDEX($P$188:$W$197,MOD(((5-1)*$N$186+6)-1,10)+1,INT((((5-1)*$N$186+6)-1)/10)+1)="","",INDEX($P$188:$W$197,MOD(((5-1)*$N$186+6)-1,10)+1,INT((((5-1)*$N$186+6)-1)/10)+1))))))</f>
        <v/>
      </c>
      <c r="J192" s="539">
        <f>IF($D$186="Flat Oval",IF(OR($N$188="",ISTEXT($N$186),ISTEXT($N$187)),"",IF(5&lt;=$N$187,IF(7&gt;$N$186,"",IF(((5-1)*$N$186+7)&gt;80,"",IF(INDEX($P$188:$W$197,MOD(((5-1)*$N$186+7)-1,10)+1,INT((((5-1)*$N$186+7)-1)/10)+1)="","",INDEX($P$188:$W$197,MOD(((5-1)*$N$186+7)-1,10)+1,INT((((5-1)*$N$186+7)-1)/10)+1)))),IF(AND(5=$N$187+1,7&lt;=$O$186),IF(($N$186*$N$187+7)&gt;80,"",IF(INDEX($P$188:$W$197,MOD(($N$186*$N$187+7)-1,10)+1,INT((($N$186*$N$187+7)-1)/10)+1)="","",INDEX($P$188:$W$197,MOD(($N$186*$N$187+7)-1,10)+1,INT((($N$186*$N$187+7)-1)/10)+1))),""))),IF($N$188="","",IF(OR(ISTEXT($N$186),ISTEXT($N$187),ISTEXT($N$188)),"",IF(OR(7&gt;$N$186,5&gt;$N$187,((5-1)*$N$186+7)&gt;$N$188),"",IF(INDEX($P$188:$W$197,MOD(((5-1)*$N$186+7)-1,10)+1,INT((((5-1)*$N$186+7)-1)/10)+1)="","",INDEX($P$188:$W$197,MOD(((5-1)*$N$186+7)-1,10)+1,INT((((5-1)*$N$186+7)-1)/10)+1))))))</f>
        <v/>
      </c>
      <c r="K192" s="539">
        <f>IF($D$186="Flat Oval",IF(OR($N$188="",ISTEXT($N$186),ISTEXT($N$187)),"",IF(5&lt;=$N$187,IF(8&gt;$N$186,"",IF(((5-1)*$N$186+8)&gt;80,"",IF(INDEX($P$188:$W$197,MOD(((5-1)*$N$186+8)-1,10)+1,INT((((5-1)*$N$186+8)-1)/10)+1)="","",INDEX($P$188:$W$197,MOD(((5-1)*$N$186+8)-1,10)+1,INT((((5-1)*$N$186+8)-1)/10)+1)))),IF(AND(5=$N$187+1,8&lt;=$O$186),IF(($N$186*$N$187+8)&gt;80,"",IF(INDEX($P$188:$W$197,MOD(($N$186*$N$187+8)-1,10)+1,INT((($N$186*$N$187+8)-1)/10)+1)="","",INDEX($P$188:$W$197,MOD(($N$186*$N$187+8)-1,10)+1,INT((($N$186*$N$187+8)-1)/10)+1))),""))),IF($N$188="","",IF(OR(ISTEXT($N$186),ISTEXT($N$187),ISTEXT($N$188)),"",IF(OR(8&gt;$N$186,5&gt;$N$187,((5-1)*$N$186+8)&gt;$N$188),"",IF(INDEX($P$188:$W$197,MOD(((5-1)*$N$186+8)-1,10)+1,INT((((5-1)*$N$186+8)-1)/10)+1)="","",INDEX($P$188:$W$197,MOD(((5-1)*$N$186+8)-1,10)+1,INT((((5-1)*$N$186+8)-1)/10)+1))))))</f>
        <v/>
      </c>
      <c r="L192" s="539">
        <f>IF($D$186="Flat Oval",IF(OR($N$188="",ISTEXT($N$186),ISTEXT($N$187)),"",IF(5&lt;=$N$187,IF(9&gt;$N$186,"",IF(((5-1)*$N$186+9)&gt;80,"",IF(INDEX($P$188:$W$197,MOD(((5-1)*$N$186+9)-1,10)+1,INT((((5-1)*$N$186+9)-1)/10)+1)="","",INDEX($P$188:$W$197,MOD(((5-1)*$N$186+9)-1,10)+1,INT((((5-1)*$N$186+9)-1)/10)+1)))),IF(AND(5=$N$187+1,9&lt;=$O$186),IF(($N$186*$N$187+9)&gt;80,"",IF(INDEX($P$188:$W$197,MOD(($N$186*$N$187+9)-1,10)+1,INT((($N$186*$N$187+9)-1)/10)+1)="","",INDEX($P$188:$W$197,MOD(($N$186*$N$187+9)-1,10)+1,INT((($N$186*$N$187+9)-1)/10)+1))),""))),IF($N$188="","",IF(OR(ISTEXT($N$186),ISTEXT($N$187),ISTEXT($N$188)),"",IF(OR(9&gt;$N$186,5&gt;$N$187,((5-1)*$N$186+9)&gt;$N$188),"",IF(INDEX($P$188:$W$197,MOD(((5-1)*$N$186+9)-1,10)+1,INT((((5-1)*$N$186+9)-1)/10)+1)="","",INDEX($P$188:$W$197,MOD(((5-1)*$N$186+9)-1,10)+1,INT((((5-1)*$N$186+9)-1)/10)+1))))))</f>
        <v/>
      </c>
      <c r="M192" s="539">
        <f>IF($D$186="Flat Oval",IF(OR($N$188="",ISTEXT($N$186),ISTEXT($N$187)),"",IF(5&lt;=$N$187,IF(10&gt;$N$186,"",IF(((5-1)*$N$186+10)&gt;80,"",IF(INDEX($P$188:$W$197,MOD(((5-1)*$N$186+10)-1,10)+1,INT((((5-1)*$N$186+10)-1)/10)+1)="","",INDEX($P$188:$W$197,MOD(((5-1)*$N$186+10)-1,10)+1,INT((((5-1)*$N$186+10)-1)/10)+1)))),IF(AND(5=$N$187+1,10&lt;=$O$186),IF(($N$186*$N$187+10)&gt;80,"",IF(INDEX($P$188:$W$197,MOD(($N$186*$N$187+10)-1,10)+1,INT((($N$186*$N$187+10)-1)/10)+1)="","",INDEX($P$188:$W$197,MOD(($N$186*$N$187+10)-1,10)+1,INT((($N$186*$N$187+10)-1)/10)+1))),""))),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IF($D$186="Flat Oval",IF(OR($N$187="",ISTEXT($N$187)),"",IF(6&lt;=$N$187,ROUND((6-0.5)*$I$186/$N$187,1),IF(6=$N$187+1,"Ends",""))),IF(OR($D$186="",$G$186=""),"",IF($D$186="Round",IF(6=1,"Axis 1 (0°)",IF(6=2,"Axis 2 (90°)","")),IF(ISTEXT($N$187),"",IF(6&gt;$N$187,"",IF(ISTEXT($I$186),"",ROUND((6-0.5)*$I$186/$N$187,1)))))))</f>
        <v/>
      </c>
      <c r="C193" s="538" t="n"/>
      <c r="D193" s="539">
        <f>IF($D$186="Flat Oval",IF(OR($N$188="",ISTEXT($N$186),ISTEXT($N$187)),"",IF(6&lt;=$N$187,IF(1&gt;$N$186,"",IF(((6-1)*$N$186+1)&gt;80,"",IF(INDEX($P$188:$W$197,MOD(((6-1)*$N$186+1)-1,10)+1,INT((((6-1)*$N$186+1)-1)/10)+1)="","",INDEX($P$188:$W$197,MOD(((6-1)*$N$186+1)-1,10)+1,INT((((6-1)*$N$186+1)-1)/10)+1)))),IF(AND(6=$N$187+1,1&lt;=$O$186),IF(($N$186*$N$187+1)&gt;80,"",IF(INDEX($P$188:$W$197,MOD(($N$186*$N$187+1)-1,10)+1,INT((($N$186*$N$187+1)-1)/10)+1)="","",INDEX($P$188:$W$197,MOD(($N$186*$N$187+1)-1,10)+1,INT((($N$186*$N$187+1)-1)/10)+1))),""))),IF($N$188="","",IF(OR(ISTEXT($N$186),ISTEXT($N$187),ISTEXT($N$188)),"",IF(OR(1&gt;$N$186,6&gt;$N$187,((6-1)*$N$186+1)&gt;$N$188),"",IF(INDEX($P$188:$W$197,MOD(((6-1)*$N$186+1)-1,10)+1,INT((((6-1)*$N$186+1)-1)/10)+1)="","",INDEX($P$188:$W$197,MOD(((6-1)*$N$186+1)-1,10)+1,INT((((6-1)*$N$186+1)-1)/10)+1))))))</f>
        <v/>
      </c>
      <c r="E193" s="539">
        <f>IF($D$186="Flat Oval",IF(OR($N$188="",ISTEXT($N$186),ISTEXT($N$187)),"",IF(6&lt;=$N$187,IF(2&gt;$N$186,"",IF(((6-1)*$N$186+2)&gt;80,"",IF(INDEX($P$188:$W$197,MOD(((6-1)*$N$186+2)-1,10)+1,INT((((6-1)*$N$186+2)-1)/10)+1)="","",INDEX($P$188:$W$197,MOD(((6-1)*$N$186+2)-1,10)+1,INT((((6-1)*$N$186+2)-1)/10)+1)))),IF(AND(6=$N$187+1,2&lt;=$O$186),IF(($N$186*$N$187+2)&gt;80,"",IF(INDEX($P$188:$W$197,MOD(($N$186*$N$187+2)-1,10)+1,INT((($N$186*$N$187+2)-1)/10)+1)="","",INDEX($P$188:$W$197,MOD(($N$186*$N$187+2)-1,10)+1,INT((($N$186*$N$187+2)-1)/10)+1))),""))),IF($N$188="","",IF(OR(ISTEXT($N$186),ISTEXT($N$187),ISTEXT($N$188)),"",IF(OR(2&gt;$N$186,6&gt;$N$187,((6-1)*$N$186+2)&gt;$N$188),"",IF(INDEX($P$188:$W$197,MOD(((6-1)*$N$186+2)-1,10)+1,INT((((6-1)*$N$186+2)-1)/10)+1)="","",INDEX($P$188:$W$197,MOD(((6-1)*$N$186+2)-1,10)+1,INT((((6-1)*$N$186+2)-1)/10)+1))))))</f>
        <v/>
      </c>
      <c r="F193" s="539">
        <f>IF($D$186="Flat Oval",IF(OR($N$188="",ISTEXT($N$186),ISTEXT($N$187)),"",IF(6&lt;=$N$187,IF(3&gt;$N$186,"",IF(((6-1)*$N$186+3)&gt;80,"",IF(INDEX($P$188:$W$197,MOD(((6-1)*$N$186+3)-1,10)+1,INT((((6-1)*$N$186+3)-1)/10)+1)="","",INDEX($P$188:$W$197,MOD(((6-1)*$N$186+3)-1,10)+1,INT((((6-1)*$N$186+3)-1)/10)+1)))),IF(AND(6=$N$187+1,3&lt;=$O$186),IF(($N$186*$N$187+3)&gt;80,"",IF(INDEX($P$188:$W$197,MOD(($N$186*$N$187+3)-1,10)+1,INT((($N$186*$N$187+3)-1)/10)+1)="","",INDEX($P$188:$W$197,MOD(($N$186*$N$187+3)-1,10)+1,INT((($N$186*$N$187+3)-1)/10)+1))),""))),IF($N$188="","",IF(OR(ISTEXT($N$186),ISTEXT($N$187),ISTEXT($N$188)),"",IF(OR(3&gt;$N$186,6&gt;$N$187,((6-1)*$N$186+3)&gt;$N$188),"",IF(INDEX($P$188:$W$197,MOD(((6-1)*$N$186+3)-1,10)+1,INT((((6-1)*$N$186+3)-1)/10)+1)="","",INDEX($P$188:$W$197,MOD(((6-1)*$N$186+3)-1,10)+1,INT((((6-1)*$N$186+3)-1)/10)+1))))))</f>
        <v/>
      </c>
      <c r="G193" s="539">
        <f>IF($D$186="Flat Oval",IF(OR($N$188="",ISTEXT($N$186),ISTEXT($N$187)),"",IF(6&lt;=$N$187,IF(4&gt;$N$186,"",IF(((6-1)*$N$186+4)&gt;80,"",IF(INDEX($P$188:$W$197,MOD(((6-1)*$N$186+4)-1,10)+1,INT((((6-1)*$N$186+4)-1)/10)+1)="","",INDEX($P$188:$W$197,MOD(((6-1)*$N$186+4)-1,10)+1,INT((((6-1)*$N$186+4)-1)/10)+1)))),IF(AND(6=$N$187+1,4&lt;=$O$186),IF(($N$186*$N$187+4)&gt;80,"",IF(INDEX($P$188:$W$197,MOD(($N$186*$N$187+4)-1,10)+1,INT((($N$186*$N$187+4)-1)/10)+1)="","",INDEX($P$188:$W$197,MOD(($N$186*$N$187+4)-1,10)+1,INT((($N$186*$N$187+4)-1)/10)+1))),""))),IF($N$188="","",IF(OR(ISTEXT($N$186),ISTEXT($N$187),ISTEXT($N$188)),"",IF(OR(4&gt;$N$186,6&gt;$N$187,((6-1)*$N$186+4)&gt;$N$188),"",IF(INDEX($P$188:$W$197,MOD(((6-1)*$N$186+4)-1,10)+1,INT((((6-1)*$N$186+4)-1)/10)+1)="","",INDEX($P$188:$W$197,MOD(((6-1)*$N$186+4)-1,10)+1,INT((((6-1)*$N$186+4)-1)/10)+1))))))</f>
        <v/>
      </c>
      <c r="H193" s="539">
        <f>IF($D$186="Flat Oval",IF(OR($N$188="",ISTEXT($N$186),ISTEXT($N$187)),"",IF(6&lt;=$N$187,IF(5&gt;$N$186,"",IF(((6-1)*$N$186+5)&gt;80,"",IF(INDEX($P$188:$W$197,MOD(((6-1)*$N$186+5)-1,10)+1,INT((((6-1)*$N$186+5)-1)/10)+1)="","",INDEX($P$188:$W$197,MOD(((6-1)*$N$186+5)-1,10)+1,INT((((6-1)*$N$186+5)-1)/10)+1)))),IF(AND(6=$N$187+1,5&lt;=$O$186),IF(($N$186*$N$187+5)&gt;80,"",IF(INDEX($P$188:$W$197,MOD(($N$186*$N$187+5)-1,10)+1,INT((($N$186*$N$187+5)-1)/10)+1)="","",INDEX($P$188:$W$197,MOD(($N$186*$N$187+5)-1,10)+1,INT((($N$186*$N$187+5)-1)/10)+1))),""))),IF($N$188="","",IF(OR(ISTEXT($N$186),ISTEXT($N$187),ISTEXT($N$188)),"",IF(OR(5&gt;$N$186,6&gt;$N$187,((6-1)*$N$186+5)&gt;$N$188),"",IF(INDEX($P$188:$W$197,MOD(((6-1)*$N$186+5)-1,10)+1,INT((((6-1)*$N$186+5)-1)/10)+1)="","",INDEX($P$188:$W$197,MOD(((6-1)*$N$186+5)-1,10)+1,INT((((6-1)*$N$186+5)-1)/10)+1))))))</f>
        <v/>
      </c>
      <c r="I193" s="539">
        <f>IF($D$186="Flat Oval",IF(OR($N$188="",ISTEXT($N$186),ISTEXT($N$187)),"",IF(6&lt;=$N$187,IF(6&gt;$N$186,"",IF(((6-1)*$N$186+6)&gt;80,"",IF(INDEX($P$188:$W$197,MOD(((6-1)*$N$186+6)-1,10)+1,INT((((6-1)*$N$186+6)-1)/10)+1)="","",INDEX($P$188:$W$197,MOD(((6-1)*$N$186+6)-1,10)+1,INT((((6-1)*$N$186+6)-1)/10)+1)))),IF(AND(6=$N$187+1,6&lt;=$O$186),IF(($N$186*$N$187+6)&gt;80,"",IF(INDEX($P$188:$W$197,MOD(($N$186*$N$187+6)-1,10)+1,INT((($N$186*$N$187+6)-1)/10)+1)="","",INDEX($P$188:$W$197,MOD(($N$186*$N$187+6)-1,10)+1,INT((($N$186*$N$187+6)-1)/10)+1))),""))),IF($N$188="","",IF(OR(ISTEXT($N$186),ISTEXT($N$187),ISTEXT($N$188)),"",IF(OR(6&gt;$N$186,6&gt;$N$187,((6-1)*$N$186+6)&gt;$N$188),"",IF(INDEX($P$188:$W$197,MOD(((6-1)*$N$186+6)-1,10)+1,INT((((6-1)*$N$186+6)-1)/10)+1)="","",INDEX($P$188:$W$197,MOD(((6-1)*$N$186+6)-1,10)+1,INT((((6-1)*$N$186+6)-1)/10)+1))))))</f>
        <v/>
      </c>
      <c r="J193" s="539">
        <f>IF($D$186="Flat Oval",IF(OR($N$188="",ISTEXT($N$186),ISTEXT($N$187)),"",IF(6&lt;=$N$187,IF(7&gt;$N$186,"",IF(((6-1)*$N$186+7)&gt;80,"",IF(INDEX($P$188:$W$197,MOD(((6-1)*$N$186+7)-1,10)+1,INT((((6-1)*$N$186+7)-1)/10)+1)="","",INDEX($P$188:$W$197,MOD(((6-1)*$N$186+7)-1,10)+1,INT((((6-1)*$N$186+7)-1)/10)+1)))),IF(AND(6=$N$187+1,7&lt;=$O$186),IF(($N$186*$N$187+7)&gt;80,"",IF(INDEX($P$188:$W$197,MOD(($N$186*$N$187+7)-1,10)+1,INT((($N$186*$N$187+7)-1)/10)+1)="","",INDEX($P$188:$W$197,MOD(($N$186*$N$187+7)-1,10)+1,INT((($N$186*$N$187+7)-1)/10)+1))),""))),IF($N$188="","",IF(OR(ISTEXT($N$186),ISTEXT($N$187),ISTEXT($N$188)),"",IF(OR(7&gt;$N$186,6&gt;$N$187,((6-1)*$N$186+7)&gt;$N$188),"",IF(INDEX($P$188:$W$197,MOD(((6-1)*$N$186+7)-1,10)+1,INT((((6-1)*$N$186+7)-1)/10)+1)="","",INDEX($P$188:$W$197,MOD(((6-1)*$N$186+7)-1,10)+1,INT((((6-1)*$N$186+7)-1)/10)+1))))))</f>
        <v/>
      </c>
      <c r="K193" s="539">
        <f>IF($D$186="Flat Oval",IF(OR($N$188="",ISTEXT($N$186),ISTEXT($N$187)),"",IF(6&lt;=$N$187,IF(8&gt;$N$186,"",IF(((6-1)*$N$186+8)&gt;80,"",IF(INDEX($P$188:$W$197,MOD(((6-1)*$N$186+8)-1,10)+1,INT((((6-1)*$N$186+8)-1)/10)+1)="","",INDEX($P$188:$W$197,MOD(((6-1)*$N$186+8)-1,10)+1,INT((((6-1)*$N$186+8)-1)/10)+1)))),IF(AND(6=$N$187+1,8&lt;=$O$186),IF(($N$186*$N$187+8)&gt;80,"",IF(INDEX($P$188:$W$197,MOD(($N$186*$N$187+8)-1,10)+1,INT((($N$186*$N$187+8)-1)/10)+1)="","",INDEX($P$188:$W$197,MOD(($N$186*$N$187+8)-1,10)+1,INT((($N$186*$N$187+8)-1)/10)+1))),""))),IF($N$188="","",IF(OR(ISTEXT($N$186),ISTEXT($N$187),ISTEXT($N$188)),"",IF(OR(8&gt;$N$186,6&gt;$N$187,((6-1)*$N$186+8)&gt;$N$188),"",IF(INDEX($P$188:$W$197,MOD(((6-1)*$N$186+8)-1,10)+1,INT((((6-1)*$N$186+8)-1)/10)+1)="","",INDEX($P$188:$W$197,MOD(((6-1)*$N$186+8)-1,10)+1,INT((((6-1)*$N$186+8)-1)/10)+1))))))</f>
        <v/>
      </c>
      <c r="L193" s="539">
        <f>IF($D$186="Flat Oval",IF(OR($N$188="",ISTEXT($N$186),ISTEXT($N$187)),"",IF(6&lt;=$N$187,IF(9&gt;$N$186,"",IF(((6-1)*$N$186+9)&gt;80,"",IF(INDEX($P$188:$W$197,MOD(((6-1)*$N$186+9)-1,10)+1,INT((((6-1)*$N$186+9)-1)/10)+1)="","",INDEX($P$188:$W$197,MOD(((6-1)*$N$186+9)-1,10)+1,INT((((6-1)*$N$186+9)-1)/10)+1)))),IF(AND(6=$N$187+1,9&lt;=$O$186),IF(($N$186*$N$187+9)&gt;80,"",IF(INDEX($P$188:$W$197,MOD(($N$186*$N$187+9)-1,10)+1,INT((($N$186*$N$187+9)-1)/10)+1)="","",INDEX($P$188:$W$197,MOD(($N$186*$N$187+9)-1,10)+1,INT((($N$186*$N$187+9)-1)/10)+1))),""))),IF($N$188="","",IF(OR(ISTEXT($N$186),ISTEXT($N$187),ISTEXT($N$188)),"",IF(OR(9&gt;$N$186,6&gt;$N$187,((6-1)*$N$186+9)&gt;$N$188),"",IF(INDEX($P$188:$W$197,MOD(((6-1)*$N$186+9)-1,10)+1,INT((((6-1)*$N$186+9)-1)/10)+1)="","",INDEX($P$188:$W$197,MOD(((6-1)*$N$186+9)-1,10)+1,INT((((6-1)*$N$186+9)-1)/10)+1))))))</f>
        <v/>
      </c>
      <c r="M193" s="539">
        <f>IF($D$186="Flat Oval",IF(OR($N$188="",ISTEXT($N$186),ISTEXT($N$187)),"",IF(6&lt;=$N$187,IF(10&gt;$N$186,"",IF(((6-1)*$N$186+10)&gt;80,"",IF(INDEX($P$188:$W$197,MOD(((6-1)*$N$186+10)-1,10)+1,INT((((6-1)*$N$186+10)-1)/10)+1)="","",INDEX($P$188:$W$197,MOD(((6-1)*$N$186+10)-1,10)+1,INT((((6-1)*$N$186+10)-1)/10)+1)))),IF(AND(6=$N$187+1,10&lt;=$O$186),IF(($N$186*$N$187+10)&gt;80,"",IF(INDEX($P$188:$W$197,MOD(($N$186*$N$187+10)-1,10)+1,INT((($N$186*$N$187+10)-1)/10)+1)="","",INDEX($P$188:$W$197,MOD(($N$186*$N$187+10)-1,10)+1,INT((($N$186*$N$187+10)-1)/10)+1))),""))),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IF($D$186="Flat Oval",IF(OR($N$187="",ISTEXT($N$187)),"",IF(7&lt;=$N$187,ROUND((7-0.5)*$I$186/$N$187,1),IF(7=$N$187+1,"Ends",""))),IF(OR($D$186="",$G$186=""),"",IF($D$186="Round",IF(7=1,"Axis 1 (0°)",IF(7=2,"Axis 2 (90°)","")),IF(ISTEXT($N$187),"",IF(7&gt;$N$187,"",IF(ISTEXT($I$186),"",ROUND((7-0.5)*$I$186/$N$187,1)))))))</f>
        <v/>
      </c>
      <c r="C194" s="538" t="n"/>
      <c r="D194" s="539">
        <f>IF($D$186="Flat Oval",IF(OR($N$188="",ISTEXT($N$186),ISTEXT($N$187)),"",IF(7&lt;=$N$187,IF(1&gt;$N$186,"",IF(((7-1)*$N$186+1)&gt;80,"",IF(INDEX($P$188:$W$197,MOD(((7-1)*$N$186+1)-1,10)+1,INT((((7-1)*$N$186+1)-1)/10)+1)="","",INDEX($P$188:$W$197,MOD(((7-1)*$N$186+1)-1,10)+1,INT((((7-1)*$N$186+1)-1)/10)+1)))),IF(AND(7=$N$187+1,1&lt;=$O$186),IF(($N$186*$N$187+1)&gt;80,"",IF(INDEX($P$188:$W$197,MOD(($N$186*$N$187+1)-1,10)+1,INT((($N$186*$N$187+1)-1)/10)+1)="","",INDEX($P$188:$W$197,MOD(($N$186*$N$187+1)-1,10)+1,INT((($N$186*$N$187+1)-1)/10)+1))),""))),IF($N$188="","",IF(OR(ISTEXT($N$186),ISTEXT($N$187),ISTEXT($N$188)),"",IF(OR(1&gt;$N$186,7&gt;$N$187,((7-1)*$N$186+1)&gt;$N$188),"",IF(INDEX($P$188:$W$197,MOD(((7-1)*$N$186+1)-1,10)+1,INT((((7-1)*$N$186+1)-1)/10)+1)="","",INDEX($P$188:$W$197,MOD(((7-1)*$N$186+1)-1,10)+1,INT((((7-1)*$N$186+1)-1)/10)+1))))))</f>
        <v/>
      </c>
      <c r="E194" s="539">
        <f>IF($D$186="Flat Oval",IF(OR($N$188="",ISTEXT($N$186),ISTEXT($N$187)),"",IF(7&lt;=$N$187,IF(2&gt;$N$186,"",IF(((7-1)*$N$186+2)&gt;80,"",IF(INDEX($P$188:$W$197,MOD(((7-1)*$N$186+2)-1,10)+1,INT((((7-1)*$N$186+2)-1)/10)+1)="","",INDEX($P$188:$W$197,MOD(((7-1)*$N$186+2)-1,10)+1,INT((((7-1)*$N$186+2)-1)/10)+1)))),IF(AND(7=$N$187+1,2&lt;=$O$186),IF(($N$186*$N$187+2)&gt;80,"",IF(INDEX($P$188:$W$197,MOD(($N$186*$N$187+2)-1,10)+1,INT((($N$186*$N$187+2)-1)/10)+1)="","",INDEX($P$188:$W$197,MOD(($N$186*$N$187+2)-1,10)+1,INT((($N$186*$N$187+2)-1)/10)+1))),""))),IF($N$188="","",IF(OR(ISTEXT($N$186),ISTEXT($N$187),ISTEXT($N$188)),"",IF(OR(2&gt;$N$186,7&gt;$N$187,((7-1)*$N$186+2)&gt;$N$188),"",IF(INDEX($P$188:$W$197,MOD(((7-1)*$N$186+2)-1,10)+1,INT((((7-1)*$N$186+2)-1)/10)+1)="","",INDEX($P$188:$W$197,MOD(((7-1)*$N$186+2)-1,10)+1,INT((((7-1)*$N$186+2)-1)/10)+1))))))</f>
        <v/>
      </c>
      <c r="F194" s="539">
        <f>IF($D$186="Flat Oval",IF(OR($N$188="",ISTEXT($N$186),ISTEXT($N$187)),"",IF(7&lt;=$N$187,IF(3&gt;$N$186,"",IF(((7-1)*$N$186+3)&gt;80,"",IF(INDEX($P$188:$W$197,MOD(((7-1)*$N$186+3)-1,10)+1,INT((((7-1)*$N$186+3)-1)/10)+1)="","",INDEX($P$188:$W$197,MOD(((7-1)*$N$186+3)-1,10)+1,INT((((7-1)*$N$186+3)-1)/10)+1)))),IF(AND(7=$N$187+1,3&lt;=$O$186),IF(($N$186*$N$187+3)&gt;80,"",IF(INDEX($P$188:$W$197,MOD(($N$186*$N$187+3)-1,10)+1,INT((($N$186*$N$187+3)-1)/10)+1)="","",INDEX($P$188:$W$197,MOD(($N$186*$N$187+3)-1,10)+1,INT((($N$186*$N$187+3)-1)/10)+1))),""))),IF($N$188="","",IF(OR(ISTEXT($N$186),ISTEXT($N$187),ISTEXT($N$188)),"",IF(OR(3&gt;$N$186,7&gt;$N$187,((7-1)*$N$186+3)&gt;$N$188),"",IF(INDEX($P$188:$W$197,MOD(((7-1)*$N$186+3)-1,10)+1,INT((((7-1)*$N$186+3)-1)/10)+1)="","",INDEX($P$188:$W$197,MOD(((7-1)*$N$186+3)-1,10)+1,INT((((7-1)*$N$186+3)-1)/10)+1))))))</f>
        <v/>
      </c>
      <c r="G194" s="539">
        <f>IF($D$186="Flat Oval",IF(OR($N$188="",ISTEXT($N$186),ISTEXT($N$187)),"",IF(7&lt;=$N$187,IF(4&gt;$N$186,"",IF(((7-1)*$N$186+4)&gt;80,"",IF(INDEX($P$188:$W$197,MOD(((7-1)*$N$186+4)-1,10)+1,INT((((7-1)*$N$186+4)-1)/10)+1)="","",INDEX($P$188:$W$197,MOD(((7-1)*$N$186+4)-1,10)+1,INT((((7-1)*$N$186+4)-1)/10)+1)))),IF(AND(7=$N$187+1,4&lt;=$O$186),IF(($N$186*$N$187+4)&gt;80,"",IF(INDEX($P$188:$W$197,MOD(($N$186*$N$187+4)-1,10)+1,INT((($N$186*$N$187+4)-1)/10)+1)="","",INDEX($P$188:$W$197,MOD(($N$186*$N$187+4)-1,10)+1,INT((($N$186*$N$187+4)-1)/10)+1))),""))),IF($N$188="","",IF(OR(ISTEXT($N$186),ISTEXT($N$187),ISTEXT($N$188)),"",IF(OR(4&gt;$N$186,7&gt;$N$187,((7-1)*$N$186+4)&gt;$N$188),"",IF(INDEX($P$188:$W$197,MOD(((7-1)*$N$186+4)-1,10)+1,INT((((7-1)*$N$186+4)-1)/10)+1)="","",INDEX($P$188:$W$197,MOD(((7-1)*$N$186+4)-1,10)+1,INT((((7-1)*$N$186+4)-1)/10)+1))))))</f>
        <v/>
      </c>
      <c r="H194" s="539">
        <f>IF($D$186="Flat Oval",IF(OR($N$188="",ISTEXT($N$186),ISTEXT($N$187)),"",IF(7&lt;=$N$187,IF(5&gt;$N$186,"",IF(((7-1)*$N$186+5)&gt;80,"",IF(INDEX($P$188:$W$197,MOD(((7-1)*$N$186+5)-1,10)+1,INT((((7-1)*$N$186+5)-1)/10)+1)="","",INDEX($P$188:$W$197,MOD(((7-1)*$N$186+5)-1,10)+1,INT((((7-1)*$N$186+5)-1)/10)+1)))),IF(AND(7=$N$187+1,5&lt;=$O$186),IF(($N$186*$N$187+5)&gt;80,"",IF(INDEX($P$188:$W$197,MOD(($N$186*$N$187+5)-1,10)+1,INT((($N$186*$N$187+5)-1)/10)+1)="","",INDEX($P$188:$W$197,MOD(($N$186*$N$187+5)-1,10)+1,INT((($N$186*$N$187+5)-1)/10)+1))),""))),IF($N$188="","",IF(OR(ISTEXT($N$186),ISTEXT($N$187),ISTEXT($N$188)),"",IF(OR(5&gt;$N$186,7&gt;$N$187,((7-1)*$N$186+5)&gt;$N$188),"",IF(INDEX($P$188:$W$197,MOD(((7-1)*$N$186+5)-1,10)+1,INT((((7-1)*$N$186+5)-1)/10)+1)="","",INDEX($P$188:$W$197,MOD(((7-1)*$N$186+5)-1,10)+1,INT((((7-1)*$N$186+5)-1)/10)+1))))))</f>
        <v/>
      </c>
      <c r="I194" s="539">
        <f>IF($D$186="Flat Oval",IF(OR($N$188="",ISTEXT($N$186),ISTEXT($N$187)),"",IF(7&lt;=$N$187,IF(6&gt;$N$186,"",IF(((7-1)*$N$186+6)&gt;80,"",IF(INDEX($P$188:$W$197,MOD(((7-1)*$N$186+6)-1,10)+1,INT((((7-1)*$N$186+6)-1)/10)+1)="","",INDEX($P$188:$W$197,MOD(((7-1)*$N$186+6)-1,10)+1,INT((((7-1)*$N$186+6)-1)/10)+1)))),IF(AND(7=$N$187+1,6&lt;=$O$186),IF(($N$186*$N$187+6)&gt;80,"",IF(INDEX($P$188:$W$197,MOD(($N$186*$N$187+6)-1,10)+1,INT((($N$186*$N$187+6)-1)/10)+1)="","",INDEX($P$188:$W$197,MOD(($N$186*$N$187+6)-1,10)+1,INT((($N$186*$N$187+6)-1)/10)+1))),""))),IF($N$188="","",IF(OR(ISTEXT($N$186),ISTEXT($N$187),ISTEXT($N$188)),"",IF(OR(6&gt;$N$186,7&gt;$N$187,((7-1)*$N$186+6)&gt;$N$188),"",IF(INDEX($P$188:$W$197,MOD(((7-1)*$N$186+6)-1,10)+1,INT((((7-1)*$N$186+6)-1)/10)+1)="","",INDEX($P$188:$W$197,MOD(((7-1)*$N$186+6)-1,10)+1,INT((((7-1)*$N$186+6)-1)/10)+1))))))</f>
        <v/>
      </c>
      <c r="J194" s="539">
        <f>IF($D$186="Flat Oval",IF(OR($N$188="",ISTEXT($N$186),ISTEXT($N$187)),"",IF(7&lt;=$N$187,IF(7&gt;$N$186,"",IF(((7-1)*$N$186+7)&gt;80,"",IF(INDEX($P$188:$W$197,MOD(((7-1)*$N$186+7)-1,10)+1,INT((((7-1)*$N$186+7)-1)/10)+1)="","",INDEX($P$188:$W$197,MOD(((7-1)*$N$186+7)-1,10)+1,INT((((7-1)*$N$186+7)-1)/10)+1)))),IF(AND(7=$N$187+1,7&lt;=$O$186),IF(($N$186*$N$187+7)&gt;80,"",IF(INDEX($P$188:$W$197,MOD(($N$186*$N$187+7)-1,10)+1,INT((($N$186*$N$187+7)-1)/10)+1)="","",INDEX($P$188:$W$197,MOD(($N$186*$N$187+7)-1,10)+1,INT((($N$186*$N$187+7)-1)/10)+1))),""))),IF($N$188="","",IF(OR(ISTEXT($N$186),ISTEXT($N$187),ISTEXT($N$188)),"",IF(OR(7&gt;$N$186,7&gt;$N$187,((7-1)*$N$186+7)&gt;$N$188),"",IF(INDEX($P$188:$W$197,MOD(((7-1)*$N$186+7)-1,10)+1,INT((((7-1)*$N$186+7)-1)/10)+1)="","",INDEX($P$188:$W$197,MOD(((7-1)*$N$186+7)-1,10)+1,INT((((7-1)*$N$186+7)-1)/10)+1))))))</f>
        <v/>
      </c>
      <c r="K194" s="539">
        <f>IF($D$186="Flat Oval",IF(OR($N$188="",ISTEXT($N$186),ISTEXT($N$187)),"",IF(7&lt;=$N$187,IF(8&gt;$N$186,"",IF(((7-1)*$N$186+8)&gt;80,"",IF(INDEX($P$188:$W$197,MOD(((7-1)*$N$186+8)-1,10)+1,INT((((7-1)*$N$186+8)-1)/10)+1)="","",INDEX($P$188:$W$197,MOD(((7-1)*$N$186+8)-1,10)+1,INT((((7-1)*$N$186+8)-1)/10)+1)))),IF(AND(7=$N$187+1,8&lt;=$O$186),IF(($N$186*$N$187+8)&gt;80,"",IF(INDEX($P$188:$W$197,MOD(($N$186*$N$187+8)-1,10)+1,INT((($N$186*$N$187+8)-1)/10)+1)="","",INDEX($P$188:$W$197,MOD(($N$186*$N$187+8)-1,10)+1,INT((($N$186*$N$187+8)-1)/10)+1))),""))),IF($N$188="","",IF(OR(ISTEXT($N$186),ISTEXT($N$187),ISTEXT($N$188)),"",IF(OR(8&gt;$N$186,7&gt;$N$187,((7-1)*$N$186+8)&gt;$N$188),"",IF(INDEX($P$188:$W$197,MOD(((7-1)*$N$186+8)-1,10)+1,INT((((7-1)*$N$186+8)-1)/10)+1)="","",INDEX($P$188:$W$197,MOD(((7-1)*$N$186+8)-1,10)+1,INT((((7-1)*$N$186+8)-1)/10)+1))))))</f>
        <v/>
      </c>
      <c r="L194" s="539">
        <f>IF($D$186="Flat Oval",IF(OR($N$188="",ISTEXT($N$186),ISTEXT($N$187)),"",IF(7&lt;=$N$187,IF(9&gt;$N$186,"",IF(((7-1)*$N$186+9)&gt;80,"",IF(INDEX($P$188:$W$197,MOD(((7-1)*$N$186+9)-1,10)+1,INT((((7-1)*$N$186+9)-1)/10)+1)="","",INDEX($P$188:$W$197,MOD(((7-1)*$N$186+9)-1,10)+1,INT((((7-1)*$N$186+9)-1)/10)+1)))),IF(AND(7=$N$187+1,9&lt;=$O$186),IF(($N$186*$N$187+9)&gt;80,"",IF(INDEX($P$188:$W$197,MOD(($N$186*$N$187+9)-1,10)+1,INT((($N$186*$N$187+9)-1)/10)+1)="","",INDEX($P$188:$W$197,MOD(($N$186*$N$187+9)-1,10)+1,INT((($N$186*$N$187+9)-1)/10)+1))),""))),IF($N$188="","",IF(OR(ISTEXT($N$186),ISTEXT($N$187),ISTEXT($N$188)),"",IF(OR(9&gt;$N$186,7&gt;$N$187,((7-1)*$N$186+9)&gt;$N$188),"",IF(INDEX($P$188:$W$197,MOD(((7-1)*$N$186+9)-1,10)+1,INT((((7-1)*$N$186+9)-1)/10)+1)="","",INDEX($P$188:$W$197,MOD(((7-1)*$N$186+9)-1,10)+1,INT((((7-1)*$N$186+9)-1)/10)+1))))))</f>
        <v/>
      </c>
      <c r="M194" s="539">
        <f>IF($D$186="Flat Oval",IF(OR($N$188="",ISTEXT($N$186),ISTEXT($N$187)),"",IF(7&lt;=$N$187,IF(10&gt;$N$186,"",IF(((7-1)*$N$186+10)&gt;80,"",IF(INDEX($P$188:$W$197,MOD(((7-1)*$N$186+10)-1,10)+1,INT((((7-1)*$N$186+10)-1)/10)+1)="","",INDEX($P$188:$W$197,MOD(((7-1)*$N$186+10)-1,10)+1,INT((((7-1)*$N$186+10)-1)/10)+1)))),IF(AND(7=$N$187+1,10&lt;=$O$186),IF(($N$186*$N$187+10)&gt;80,"",IF(INDEX($P$188:$W$197,MOD(($N$186*$N$187+10)-1,10)+1,INT((($N$186*$N$187+10)-1)/10)+1)="","",INDEX($P$188:$W$197,MOD(($N$186*$N$187+10)-1,10)+1,INT((($N$186*$N$187+10)-1)/10)+1))),""))),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IF($D$186="Flat Oval",IF(OR($N$187="",ISTEXT($N$187)),"",IF(8&lt;=$N$187,ROUND((8-0.5)*$I$186/$N$187,1),IF(8=$N$187+1,"Ends",""))),IF(OR($D$186="",$G$186=""),"",IF($D$186="Round",IF(8=1,"Axis 1 (0°)",IF(8=2,"Axis 2 (90°)","")),IF(ISTEXT($N$187),"",IF(8&gt;$N$187,"",IF(ISTEXT($I$186),"",ROUND((8-0.5)*$I$186/$N$187,1)))))))</f>
        <v/>
      </c>
      <c r="C195" s="538" t="n"/>
      <c r="D195" s="539">
        <f>IF($D$186="Flat Oval",IF(OR($N$188="",ISTEXT($N$186),ISTEXT($N$187)),"",IF(8&lt;=$N$187,IF(1&gt;$N$186,"",IF(((8-1)*$N$186+1)&gt;80,"",IF(INDEX($P$188:$W$197,MOD(((8-1)*$N$186+1)-1,10)+1,INT((((8-1)*$N$186+1)-1)/10)+1)="","",INDEX($P$188:$W$197,MOD(((8-1)*$N$186+1)-1,10)+1,INT((((8-1)*$N$186+1)-1)/10)+1)))),IF(AND(8=$N$187+1,1&lt;=$O$186),IF(($N$186*$N$187+1)&gt;80,"",IF(INDEX($P$188:$W$197,MOD(($N$186*$N$187+1)-1,10)+1,INT((($N$186*$N$187+1)-1)/10)+1)="","",INDEX($P$188:$W$197,MOD(($N$186*$N$187+1)-1,10)+1,INT((($N$186*$N$187+1)-1)/10)+1))),""))),IF($N$188="","",IF(OR(ISTEXT($N$186),ISTEXT($N$187),ISTEXT($N$188)),"",IF(OR(1&gt;$N$186,8&gt;$N$187,((8-1)*$N$186+1)&gt;$N$188),"",IF(INDEX($P$188:$W$197,MOD(((8-1)*$N$186+1)-1,10)+1,INT((((8-1)*$N$186+1)-1)/10)+1)="","",INDEX($P$188:$W$197,MOD(((8-1)*$N$186+1)-1,10)+1,INT((((8-1)*$N$186+1)-1)/10)+1))))))</f>
        <v/>
      </c>
      <c r="E195" s="539">
        <f>IF($D$186="Flat Oval",IF(OR($N$188="",ISTEXT($N$186),ISTEXT($N$187)),"",IF(8&lt;=$N$187,IF(2&gt;$N$186,"",IF(((8-1)*$N$186+2)&gt;80,"",IF(INDEX($P$188:$W$197,MOD(((8-1)*$N$186+2)-1,10)+1,INT((((8-1)*$N$186+2)-1)/10)+1)="","",INDEX($P$188:$W$197,MOD(((8-1)*$N$186+2)-1,10)+1,INT((((8-1)*$N$186+2)-1)/10)+1)))),IF(AND(8=$N$187+1,2&lt;=$O$186),IF(($N$186*$N$187+2)&gt;80,"",IF(INDEX($P$188:$W$197,MOD(($N$186*$N$187+2)-1,10)+1,INT((($N$186*$N$187+2)-1)/10)+1)="","",INDEX($P$188:$W$197,MOD(($N$186*$N$187+2)-1,10)+1,INT((($N$186*$N$187+2)-1)/10)+1))),""))),IF($N$188="","",IF(OR(ISTEXT($N$186),ISTEXT($N$187),ISTEXT($N$188)),"",IF(OR(2&gt;$N$186,8&gt;$N$187,((8-1)*$N$186+2)&gt;$N$188),"",IF(INDEX($P$188:$W$197,MOD(((8-1)*$N$186+2)-1,10)+1,INT((((8-1)*$N$186+2)-1)/10)+1)="","",INDEX($P$188:$W$197,MOD(((8-1)*$N$186+2)-1,10)+1,INT((((8-1)*$N$186+2)-1)/10)+1))))))</f>
        <v/>
      </c>
      <c r="F195" s="539">
        <f>IF($D$186="Flat Oval",IF(OR($N$188="",ISTEXT($N$186),ISTEXT($N$187)),"",IF(8&lt;=$N$187,IF(3&gt;$N$186,"",IF(((8-1)*$N$186+3)&gt;80,"",IF(INDEX($P$188:$W$197,MOD(((8-1)*$N$186+3)-1,10)+1,INT((((8-1)*$N$186+3)-1)/10)+1)="","",INDEX($P$188:$W$197,MOD(((8-1)*$N$186+3)-1,10)+1,INT((((8-1)*$N$186+3)-1)/10)+1)))),IF(AND(8=$N$187+1,3&lt;=$O$186),IF(($N$186*$N$187+3)&gt;80,"",IF(INDEX($P$188:$W$197,MOD(($N$186*$N$187+3)-1,10)+1,INT((($N$186*$N$187+3)-1)/10)+1)="","",INDEX($P$188:$W$197,MOD(($N$186*$N$187+3)-1,10)+1,INT((($N$186*$N$187+3)-1)/10)+1))),""))),IF($N$188="","",IF(OR(ISTEXT($N$186),ISTEXT($N$187),ISTEXT($N$188)),"",IF(OR(3&gt;$N$186,8&gt;$N$187,((8-1)*$N$186+3)&gt;$N$188),"",IF(INDEX($P$188:$W$197,MOD(((8-1)*$N$186+3)-1,10)+1,INT((((8-1)*$N$186+3)-1)/10)+1)="","",INDEX($P$188:$W$197,MOD(((8-1)*$N$186+3)-1,10)+1,INT((((8-1)*$N$186+3)-1)/10)+1))))))</f>
        <v/>
      </c>
      <c r="G195" s="539">
        <f>IF($D$186="Flat Oval",IF(OR($N$188="",ISTEXT($N$186),ISTEXT($N$187)),"",IF(8&lt;=$N$187,IF(4&gt;$N$186,"",IF(((8-1)*$N$186+4)&gt;80,"",IF(INDEX($P$188:$W$197,MOD(((8-1)*$N$186+4)-1,10)+1,INT((((8-1)*$N$186+4)-1)/10)+1)="","",INDEX($P$188:$W$197,MOD(((8-1)*$N$186+4)-1,10)+1,INT((((8-1)*$N$186+4)-1)/10)+1)))),IF(AND(8=$N$187+1,4&lt;=$O$186),IF(($N$186*$N$187+4)&gt;80,"",IF(INDEX($P$188:$W$197,MOD(($N$186*$N$187+4)-1,10)+1,INT((($N$186*$N$187+4)-1)/10)+1)="","",INDEX($P$188:$W$197,MOD(($N$186*$N$187+4)-1,10)+1,INT((($N$186*$N$187+4)-1)/10)+1))),""))),IF($N$188="","",IF(OR(ISTEXT($N$186),ISTEXT($N$187),ISTEXT($N$188)),"",IF(OR(4&gt;$N$186,8&gt;$N$187,((8-1)*$N$186+4)&gt;$N$188),"",IF(INDEX($P$188:$W$197,MOD(((8-1)*$N$186+4)-1,10)+1,INT((((8-1)*$N$186+4)-1)/10)+1)="","",INDEX($P$188:$W$197,MOD(((8-1)*$N$186+4)-1,10)+1,INT((((8-1)*$N$186+4)-1)/10)+1))))))</f>
        <v/>
      </c>
      <c r="H195" s="539">
        <f>IF($D$186="Flat Oval",IF(OR($N$188="",ISTEXT($N$186),ISTEXT($N$187)),"",IF(8&lt;=$N$187,IF(5&gt;$N$186,"",IF(((8-1)*$N$186+5)&gt;80,"",IF(INDEX($P$188:$W$197,MOD(((8-1)*$N$186+5)-1,10)+1,INT((((8-1)*$N$186+5)-1)/10)+1)="","",INDEX($P$188:$W$197,MOD(((8-1)*$N$186+5)-1,10)+1,INT((((8-1)*$N$186+5)-1)/10)+1)))),IF(AND(8=$N$187+1,5&lt;=$O$186),IF(($N$186*$N$187+5)&gt;80,"",IF(INDEX($P$188:$W$197,MOD(($N$186*$N$187+5)-1,10)+1,INT((($N$186*$N$187+5)-1)/10)+1)="","",INDEX($P$188:$W$197,MOD(($N$186*$N$187+5)-1,10)+1,INT((($N$186*$N$187+5)-1)/10)+1))),""))),IF($N$188="","",IF(OR(ISTEXT($N$186),ISTEXT($N$187),ISTEXT($N$188)),"",IF(OR(5&gt;$N$186,8&gt;$N$187,((8-1)*$N$186+5)&gt;$N$188),"",IF(INDEX($P$188:$W$197,MOD(((8-1)*$N$186+5)-1,10)+1,INT((((8-1)*$N$186+5)-1)/10)+1)="","",INDEX($P$188:$W$197,MOD(((8-1)*$N$186+5)-1,10)+1,INT((((8-1)*$N$186+5)-1)/10)+1))))))</f>
        <v/>
      </c>
      <c r="I195" s="539">
        <f>IF($D$186="Flat Oval",IF(OR($N$188="",ISTEXT($N$186),ISTEXT($N$187)),"",IF(8&lt;=$N$187,IF(6&gt;$N$186,"",IF(((8-1)*$N$186+6)&gt;80,"",IF(INDEX($P$188:$W$197,MOD(((8-1)*$N$186+6)-1,10)+1,INT((((8-1)*$N$186+6)-1)/10)+1)="","",INDEX($P$188:$W$197,MOD(((8-1)*$N$186+6)-1,10)+1,INT((((8-1)*$N$186+6)-1)/10)+1)))),IF(AND(8=$N$187+1,6&lt;=$O$186),IF(($N$186*$N$187+6)&gt;80,"",IF(INDEX($P$188:$W$197,MOD(($N$186*$N$187+6)-1,10)+1,INT((($N$186*$N$187+6)-1)/10)+1)="","",INDEX($P$188:$W$197,MOD(($N$186*$N$187+6)-1,10)+1,INT((($N$186*$N$187+6)-1)/10)+1))),""))),IF($N$188="","",IF(OR(ISTEXT($N$186),ISTEXT($N$187),ISTEXT($N$188)),"",IF(OR(6&gt;$N$186,8&gt;$N$187,((8-1)*$N$186+6)&gt;$N$188),"",IF(INDEX($P$188:$W$197,MOD(((8-1)*$N$186+6)-1,10)+1,INT((((8-1)*$N$186+6)-1)/10)+1)="","",INDEX($P$188:$W$197,MOD(((8-1)*$N$186+6)-1,10)+1,INT((((8-1)*$N$186+6)-1)/10)+1))))))</f>
        <v/>
      </c>
      <c r="J195" s="539">
        <f>IF($D$186="Flat Oval",IF(OR($N$188="",ISTEXT($N$186),ISTEXT($N$187)),"",IF(8&lt;=$N$187,IF(7&gt;$N$186,"",IF(((8-1)*$N$186+7)&gt;80,"",IF(INDEX($P$188:$W$197,MOD(((8-1)*$N$186+7)-1,10)+1,INT((((8-1)*$N$186+7)-1)/10)+1)="","",INDEX($P$188:$W$197,MOD(((8-1)*$N$186+7)-1,10)+1,INT((((8-1)*$N$186+7)-1)/10)+1)))),IF(AND(8=$N$187+1,7&lt;=$O$186),IF(($N$186*$N$187+7)&gt;80,"",IF(INDEX($P$188:$W$197,MOD(($N$186*$N$187+7)-1,10)+1,INT((($N$186*$N$187+7)-1)/10)+1)="","",INDEX($P$188:$W$197,MOD(($N$186*$N$187+7)-1,10)+1,INT((($N$186*$N$187+7)-1)/10)+1))),""))),IF($N$188="","",IF(OR(ISTEXT($N$186),ISTEXT($N$187),ISTEXT($N$188)),"",IF(OR(7&gt;$N$186,8&gt;$N$187,((8-1)*$N$186+7)&gt;$N$188),"",IF(INDEX($P$188:$W$197,MOD(((8-1)*$N$186+7)-1,10)+1,INT((((8-1)*$N$186+7)-1)/10)+1)="","",INDEX($P$188:$W$197,MOD(((8-1)*$N$186+7)-1,10)+1,INT((((8-1)*$N$186+7)-1)/10)+1))))))</f>
        <v/>
      </c>
      <c r="K195" s="539">
        <f>IF($D$186="Flat Oval",IF(OR($N$188="",ISTEXT($N$186),ISTEXT($N$187)),"",IF(8&lt;=$N$187,IF(8&gt;$N$186,"",IF(((8-1)*$N$186+8)&gt;80,"",IF(INDEX($P$188:$W$197,MOD(((8-1)*$N$186+8)-1,10)+1,INT((((8-1)*$N$186+8)-1)/10)+1)="","",INDEX($P$188:$W$197,MOD(((8-1)*$N$186+8)-1,10)+1,INT((((8-1)*$N$186+8)-1)/10)+1)))),IF(AND(8=$N$187+1,8&lt;=$O$186),IF(($N$186*$N$187+8)&gt;80,"",IF(INDEX($P$188:$W$197,MOD(($N$186*$N$187+8)-1,10)+1,INT((($N$186*$N$187+8)-1)/10)+1)="","",INDEX($P$188:$W$197,MOD(($N$186*$N$187+8)-1,10)+1,INT((($N$186*$N$187+8)-1)/10)+1))),""))),IF($N$188="","",IF(OR(ISTEXT($N$186),ISTEXT($N$187),ISTEXT($N$188)),"",IF(OR(8&gt;$N$186,8&gt;$N$187,((8-1)*$N$186+8)&gt;$N$188),"",IF(INDEX($P$188:$W$197,MOD(((8-1)*$N$186+8)-1,10)+1,INT((((8-1)*$N$186+8)-1)/10)+1)="","",INDEX($P$188:$W$197,MOD(((8-1)*$N$186+8)-1,10)+1,INT((((8-1)*$N$186+8)-1)/10)+1))))))</f>
        <v/>
      </c>
      <c r="L195" s="539">
        <f>IF($D$186="Flat Oval",IF(OR($N$188="",ISTEXT($N$186),ISTEXT($N$187)),"",IF(8&lt;=$N$187,IF(9&gt;$N$186,"",IF(((8-1)*$N$186+9)&gt;80,"",IF(INDEX($P$188:$W$197,MOD(((8-1)*$N$186+9)-1,10)+1,INT((((8-1)*$N$186+9)-1)/10)+1)="","",INDEX($P$188:$W$197,MOD(((8-1)*$N$186+9)-1,10)+1,INT((((8-1)*$N$186+9)-1)/10)+1)))),IF(AND(8=$N$187+1,9&lt;=$O$186),IF(($N$186*$N$187+9)&gt;80,"",IF(INDEX($P$188:$W$197,MOD(($N$186*$N$187+9)-1,10)+1,INT((($N$186*$N$187+9)-1)/10)+1)="","",INDEX($P$188:$W$197,MOD(($N$186*$N$187+9)-1,10)+1,INT((($N$186*$N$187+9)-1)/10)+1))),""))),IF($N$188="","",IF(OR(ISTEXT($N$186),ISTEXT($N$187),ISTEXT($N$188)),"",IF(OR(9&gt;$N$186,8&gt;$N$187,((8-1)*$N$186+9)&gt;$N$188),"",IF(INDEX($P$188:$W$197,MOD(((8-1)*$N$186+9)-1,10)+1,INT((((8-1)*$N$186+9)-1)/10)+1)="","",INDEX($P$188:$W$197,MOD(((8-1)*$N$186+9)-1,10)+1,INT((((8-1)*$N$186+9)-1)/10)+1))))))</f>
        <v/>
      </c>
      <c r="M195" s="539">
        <f>IF($D$186="Flat Oval",IF(OR($N$188="",ISTEXT($N$186),ISTEXT($N$187)),"",IF(8&lt;=$N$187,IF(10&gt;$N$186,"",IF(((8-1)*$N$186+10)&gt;80,"",IF(INDEX($P$188:$W$197,MOD(((8-1)*$N$186+10)-1,10)+1,INT((((8-1)*$N$186+10)-1)/10)+1)="","",INDEX($P$188:$W$197,MOD(((8-1)*$N$186+10)-1,10)+1,INT((((8-1)*$N$186+10)-1)/10)+1)))),IF(AND(8=$N$187+1,10&lt;=$O$186),IF(($N$186*$N$187+10)&gt;80,"",IF(INDEX($P$188:$W$197,MOD(($N$186*$N$187+10)-1,10)+1,INT((($N$186*$N$187+10)-1)/10)+1)="","",INDEX($P$188:$W$197,MOD(($N$186*$N$187+10)-1,10)+1,INT((($N$186*$N$187+10)-1)/10)+1))),""))),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IF($D$205="Flat Oval",IF(OR($G$205="",$I$205=""),"",$G$205&amp;""" x "&amp;$I$205&amp;""" oval"),IF($G$205="","",IF($D$205="Round",$G$205&amp;""" dia",$G$205&amp;""" x "&amp;$I$205&amp;"""")))</f>
        <v/>
      </c>
      <c r="G203" s="173" t="n"/>
      <c r="H203" s="525">
        <f>IF($D$205="Flat Oval",IF(OR($G$205="",$I$205=""),"",IF(OR(ISTEXT($G$205),ISTEXT($I$205)),"",ROUND(((($G$205-2*N($K$205))-($I$205-2*N($K$205)))*($I$205-2*N($K$205))+PI()*(($I$205-2*N($K$205))/2)^2)/144,3))),IF(OR($D$205="",$G$205=""),"",IF($D$205="Round",IF(ISTEXT($G$205),"",ROUND(PI()*(($G$205-2*N($K$205))/2)^2/144,3)),IF($I$205="","",IF(OR(ISTEXT($G$205),ISTEXT($I$205)),"",ROUND(($G$205-2*N($K$205))*($I$205-2*N($K$205))/144,3))))))</f>
        <v/>
      </c>
      <c r="I203" s="189" t="n"/>
      <c r="J203" s="189" t="n"/>
      <c r="K203" s="189">
        <f>IF(N(J203)*N(H203)=0,"",ROUND(N(J203)*N(H203),0))</f>
        <v/>
      </c>
      <c r="L203" s="189">
        <f>IF($D$205="Flat Oval",IF(OR($O$206="",$O$207="",N($O$208)+N($O$209)=0),"",ROUND(($O$206*$O$208+$O$207*$O$209)/($O$208+$O$209),0)),IF(COUNT(D207:M214)=0,"",ROUND(AVERAGE(D207:M214),0)))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IF($D$205="Flat Oval",IF($N$207="","",$N$205&amp;"x"&amp;$N$206&amp;"+"&amp;$O$205&amp;" ends"),IF($N$205="","",IF($D$205="Round",$N$205&amp;" x 2 axes",IF($N$206="","",$N$205&amp;" x "&amp;$N$206))))</f>
        <v/>
      </c>
      <c r="N205" s="534">
        <f>IF($D$205="Flat Oval",IF(OR($G$205="",$I$205=""),"",IF(OR(ISTEXT($G$205),ISTEXT($I$205)),"",IF($G$205-$I$205&lt;12,2,MIN(10,MAX(3,ROUNDUP(($G$205-$I$205)/6,0)))))),IF(OR($D$205="",$G$205=""),"",IF($D$205="Round",IF(ISTEXT($G$205),"",IF($G$205&lt;=9,6,IF($G$205&lt;=12,8,10))),IF(ISTEXT($G$205),"",IF($G$205&lt;12,2,MIN(10,MAX(3,ROUNDUP($G$205/6,0))))))))</f>
        <v/>
      </c>
      <c r="O205">
        <f>IF(AND($D$205="Flat Oval",NOT(OR($G$205="",$I$205="")),NOT(OR(ISTEXT($G$205),ISTEXT($I$205)))),IF($I$205&lt;=9,6,IF($I$205&lt;=12,8,10)),"")</f>
        <v/>
      </c>
      <c r="P205" s="473" t="inlineStr">
        <is>
          <t>Quick entry – type readings in order (row by row of the grid), down this column then the next:</t>
        </is>
      </c>
    </row>
    <row r="206" ht="13.35" customHeight="1" s="162">
      <c r="B206" s="535" t="inlineStr">
        <is>
          <t>Depth↓ Pos→ (in)</t>
        </is>
      </c>
      <c r="C206" s="414" t="n"/>
      <c r="D206" s="535">
        <f>IF($D$205="Flat Oval",IF(OR($N$205="",ISTEXT($N$205),1&gt;$N$205),"",ROUND((1-0.5)*($G$205-$I$205)/$N$205,1)),IF(ISTEXT($N$205),"",IF(OR($D$205="",$G$205="",1&gt;$N$205),"",IF($D$205="Round",IF(ISTEXT($G$205),"",ROUND(IF(1&lt;=$N$205/2,$G$205/2*(1-SQRT(($N$205-2*1+1)/$N$205)),$G$205-$G$205/2*(1-SQRT(($N$205-2*($N$205-1+1)+1)/$N$205))),1)),IF(ISTEXT($G$205),"",ROUND((1-0.5)*$G$205/$N$205,1))))))</f>
        <v/>
      </c>
      <c r="E206" s="535">
        <f>IF($D$205="Flat Oval",IF(OR($N$205="",ISTEXT($N$205),2&gt;$N$205),"",ROUND((2-0.5)*($G$205-$I$205)/$N$205,1)),IF(ISTEXT($N$205),"",IF(OR($D$205="",$G$205="",2&gt;$N$205),"",IF($D$205="Round",IF(ISTEXT($G$205),"",ROUND(IF(2&lt;=$N$205/2,$G$205/2*(1-SQRT(($N$205-2*2+1)/$N$205)),$G$205-$G$205/2*(1-SQRT(($N$205-2*($N$205-2+1)+1)/$N$205))),1)),IF(ISTEXT($G$205),"",ROUND((2-0.5)*$G$205/$N$205,1))))))</f>
        <v/>
      </c>
      <c r="F206" s="535">
        <f>IF($D$205="Flat Oval",IF(OR($N$205="",ISTEXT($N$205),3&gt;$N$205),"",ROUND((3-0.5)*($G$205-$I$205)/$N$205,1)),IF(ISTEXT($N$205),"",IF(OR($D$205="",$G$205="",3&gt;$N$205),"",IF($D$205="Round",IF(ISTEXT($G$205),"",ROUND(IF(3&lt;=$N$205/2,$G$205/2*(1-SQRT(($N$205-2*3+1)/$N$205)),$G$205-$G$205/2*(1-SQRT(($N$205-2*($N$205-3+1)+1)/$N$205))),1)),IF(ISTEXT($G$205),"",ROUND((3-0.5)*$G$205/$N$205,1))))))</f>
        <v/>
      </c>
      <c r="G206" s="535">
        <f>IF($D$205="Flat Oval",IF(OR($N$205="",ISTEXT($N$205),4&gt;$N$205),"",ROUND((4-0.5)*($G$205-$I$205)/$N$205,1)),IF(ISTEXT($N$205),"",IF(OR($D$205="",$G$205="",4&gt;$N$205),"",IF($D$205="Round",IF(ISTEXT($G$205),"",ROUND(IF(4&lt;=$N$205/2,$G$205/2*(1-SQRT(($N$205-2*4+1)/$N$205)),$G$205-$G$205/2*(1-SQRT(($N$205-2*($N$205-4+1)+1)/$N$205))),1)),IF(ISTEXT($G$205),"",ROUND((4-0.5)*$G$205/$N$205,1))))))</f>
        <v/>
      </c>
      <c r="H206" s="535">
        <f>IF($D$205="Flat Oval",IF(OR($N$205="",ISTEXT($N$205),5&gt;$N$205),"",ROUND((5-0.5)*($G$205-$I$205)/$N$205,1)),IF(ISTEXT($N$205),"",IF(OR($D$205="",$G$205="",5&gt;$N$205),"",IF($D$205="Round",IF(ISTEXT($G$205),"",ROUND(IF(5&lt;=$N$205/2,$G$205/2*(1-SQRT(($N$205-2*5+1)/$N$205)),$G$205-$G$205/2*(1-SQRT(($N$205-2*($N$205-5+1)+1)/$N$205))),1)),IF(ISTEXT($G$205),"",ROUND((5-0.5)*$G$205/$N$205,1))))))</f>
        <v/>
      </c>
      <c r="I206" s="535">
        <f>IF($D$205="Flat Oval",IF(OR($N$205="",ISTEXT($N$205),6&gt;$N$205),"",ROUND((6-0.5)*($G$205-$I$205)/$N$205,1)),IF(ISTEXT($N$205),"",IF(OR($D$205="",$G$205="",6&gt;$N$205),"",IF($D$205="Round",IF(ISTEXT($G$205),"",ROUND(IF(6&lt;=$N$205/2,$G$205/2*(1-SQRT(($N$205-2*6+1)/$N$205)),$G$205-$G$205/2*(1-SQRT(($N$205-2*($N$205-6+1)+1)/$N$205))),1)),IF(ISTEXT($G$205),"",ROUND((6-0.5)*$G$205/$N$205,1))))))</f>
        <v/>
      </c>
      <c r="J206" s="535">
        <f>IF($D$205="Flat Oval",IF(OR($N$205="",ISTEXT($N$205),7&gt;$N$205),"",ROUND((7-0.5)*($G$205-$I$205)/$N$205,1)),IF(ISTEXT($N$205),"",IF(OR($D$205="",$G$205="",7&gt;$N$205),"",IF($D$205="Round",IF(ISTEXT($G$205),"",ROUND(IF(7&lt;=$N$205/2,$G$205/2*(1-SQRT(($N$205-2*7+1)/$N$205)),$G$205-$G$205/2*(1-SQRT(($N$205-2*($N$205-7+1)+1)/$N$205))),1)),IF(ISTEXT($G$205),"",ROUND((7-0.5)*$G$205/$N$205,1))))))</f>
        <v/>
      </c>
      <c r="K206" s="535">
        <f>IF($D$205="Flat Oval",IF(OR($N$205="",ISTEXT($N$205),8&gt;$N$205),"",ROUND((8-0.5)*($G$205-$I$205)/$N$205,1)),IF(ISTEXT($N$205),"",IF(OR($D$205="",$G$205="",8&gt;$N$205),"",IF($D$205="Round",IF(ISTEXT($G$205),"",ROUND(IF(8&lt;=$N$205/2,$G$205/2*(1-SQRT(($N$205-2*8+1)/$N$205)),$G$205-$G$205/2*(1-SQRT(($N$205-2*($N$205-8+1)+1)/$N$205))),1)),IF(ISTEXT($G$205),"",ROUND((8-0.5)*$G$205/$N$205,1))))))</f>
        <v/>
      </c>
      <c r="L206" s="535">
        <f>IF($D$205="Flat Oval",IF(OR($N$205="",ISTEXT($N$205),9&gt;$N$205),"",ROUND((9-0.5)*($G$205-$I$205)/$N$205,1)),IF(ISTEXT($N$205),"",IF(OR($D$205="",$G$205="",9&gt;$N$205),"",IF($D$205="Round",IF(ISTEXT($G$205),"",ROUND(IF(9&lt;=$N$205/2,$G$205/2*(1-SQRT(($N$205-2*9+1)/$N$205)),$G$205-$G$205/2*(1-SQRT(($N$205-2*($N$205-9+1)+1)/$N$205))),1)),IF(ISTEXT($G$205),"",ROUND((9-0.5)*$G$205/$N$205,1))))))</f>
        <v/>
      </c>
      <c r="M206" s="535">
        <f>IF($D$205="Flat Oval",IF(OR($N$205="",ISTEXT($N$205),10&gt;$N$205),"",ROUND((10-0.5)*($G$205-$I$205)/$N$205,1)),IF(ISTEXT($N$205),"",IF(OR($D$205="",$G$205="",10&gt;$N$205),"",IF($D$205="Round",IF(ISTEXT($G$205),"",ROUND(IF(10&lt;=$N$205/2,$G$205/2*(1-SQRT(($N$205-2*10+1)/$N$205)),$G$205-$G$205/2*(1-SQRT(($N$205-2*($N$205-10+1)+1)/$N$205))),1)),IF(ISTEXT($G$205),"",ROUND((10-0.5)*$G$205/$N$205,1))))))</f>
        <v/>
      </c>
      <c r="N206" s="534">
        <f>IF($D$205="Flat Oval",IF(OR($G$205="",$I$205=""),"",IF(OR(ISTEXT($G$205),ISTEXT($I$205)),"",IF($I$205&lt;12,2,MIN(7,MAX(3,ROUNDUP($I$205/6,0)))))),IF(OR($D$205="",$G$205=""),"",IF($D$205="Round",2,IF($I$205="","",IF(ISTEXT($I$205),"",IF($I$205&lt;12,2,MIN(8,MAX(3,ROUNDUP($I$205/6,0)))))))))</f>
        <v/>
      </c>
      <c r="O206">
        <f>IF(OR(NOT($D$205="Flat Oval"),N($N$207)=0),"",IF(COUNT(D207:INDEX(M207:M214,$N$206))=0,"",AVERAGE(D207:INDEX(M207:M214,$N$206))))</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IF($D$205="Flat Oval",IF(OR($N$206="",ISTEXT($N$206)),"",IF(1&lt;=$N$206,ROUND((1-0.5)*$I$205/$N$206,1),IF(1=$N$206+1,"Ends",""))),IF(OR($D$205="",$G$205=""),"",IF($D$205="Round",IF(1=1,"Axis 1 (0°)",IF(1=2,"Axis 2 (90°)","")),IF(ISTEXT($N$206),"",IF(1&gt;$N$206,"",IF(ISTEXT($I$205),"",ROUND((1-0.5)*$I$205/$N$206,1)))))))</f>
        <v/>
      </c>
      <c r="C207" s="538" t="n"/>
      <c r="D207" s="539">
        <f>IF($D$205="Flat Oval",IF(OR($N$207="",ISTEXT($N$205),ISTEXT($N$206)),"",IF(1&lt;=$N$206,IF(1&gt;$N$205,"",IF(((1-1)*$N$205+1)&gt;80,"",IF(INDEX($P$207:$W$216,MOD(((1-1)*$N$205+1)-1,10)+1,INT((((1-1)*$N$205+1)-1)/10)+1)="","",INDEX($P$207:$W$216,MOD(((1-1)*$N$205+1)-1,10)+1,INT((((1-1)*$N$205+1)-1)/10)+1)))),IF(AND(1=$N$206+1,1&lt;=$O$205),IF(($N$205*$N$206+1)&gt;80,"",IF(INDEX($P$207:$W$216,MOD(($N$205*$N$206+1)-1,10)+1,INT((($N$205*$N$206+1)-1)/10)+1)="","",INDEX($P$207:$W$216,MOD(($N$205*$N$206+1)-1,10)+1,INT((($N$205*$N$206+1)-1)/10)+1))),""))),IF($N$207="","",IF(OR(ISTEXT($N$205),ISTEXT($N$206),ISTEXT($N$207)),"",IF(OR(1&gt;$N$205,1&gt;$N$206,((1-1)*$N$205+1)&gt;$N$207),"",IF(INDEX($P$207:$W$216,MOD(((1-1)*$N$205+1)-1,10)+1,INT((((1-1)*$N$205+1)-1)/10)+1)="","",INDEX($P$207:$W$216,MOD(((1-1)*$N$205+1)-1,10)+1,INT((((1-1)*$N$205+1)-1)/10)+1))))))</f>
        <v/>
      </c>
      <c r="E207" s="539">
        <f>IF($D$205="Flat Oval",IF(OR($N$207="",ISTEXT($N$205),ISTEXT($N$206)),"",IF(1&lt;=$N$206,IF(2&gt;$N$205,"",IF(((1-1)*$N$205+2)&gt;80,"",IF(INDEX($P$207:$W$216,MOD(((1-1)*$N$205+2)-1,10)+1,INT((((1-1)*$N$205+2)-1)/10)+1)="","",INDEX($P$207:$W$216,MOD(((1-1)*$N$205+2)-1,10)+1,INT((((1-1)*$N$205+2)-1)/10)+1)))),IF(AND(1=$N$206+1,2&lt;=$O$205),IF(($N$205*$N$206+2)&gt;80,"",IF(INDEX($P$207:$W$216,MOD(($N$205*$N$206+2)-1,10)+1,INT((($N$205*$N$206+2)-1)/10)+1)="","",INDEX($P$207:$W$216,MOD(($N$205*$N$206+2)-1,10)+1,INT((($N$205*$N$206+2)-1)/10)+1))),""))),IF($N$207="","",IF(OR(ISTEXT($N$205),ISTEXT($N$206),ISTEXT($N$207)),"",IF(OR(2&gt;$N$205,1&gt;$N$206,((1-1)*$N$205+2)&gt;$N$207),"",IF(INDEX($P$207:$W$216,MOD(((1-1)*$N$205+2)-1,10)+1,INT((((1-1)*$N$205+2)-1)/10)+1)="","",INDEX($P$207:$W$216,MOD(((1-1)*$N$205+2)-1,10)+1,INT((((1-1)*$N$205+2)-1)/10)+1))))))</f>
        <v/>
      </c>
      <c r="F207" s="539">
        <f>IF($D$205="Flat Oval",IF(OR($N$207="",ISTEXT($N$205),ISTEXT($N$206)),"",IF(1&lt;=$N$206,IF(3&gt;$N$205,"",IF(((1-1)*$N$205+3)&gt;80,"",IF(INDEX($P$207:$W$216,MOD(((1-1)*$N$205+3)-1,10)+1,INT((((1-1)*$N$205+3)-1)/10)+1)="","",INDEX($P$207:$W$216,MOD(((1-1)*$N$205+3)-1,10)+1,INT((((1-1)*$N$205+3)-1)/10)+1)))),IF(AND(1=$N$206+1,3&lt;=$O$205),IF(($N$205*$N$206+3)&gt;80,"",IF(INDEX($P$207:$W$216,MOD(($N$205*$N$206+3)-1,10)+1,INT((($N$205*$N$206+3)-1)/10)+1)="","",INDEX($P$207:$W$216,MOD(($N$205*$N$206+3)-1,10)+1,INT((($N$205*$N$206+3)-1)/10)+1))),""))),IF($N$207="","",IF(OR(ISTEXT($N$205),ISTEXT($N$206),ISTEXT($N$207)),"",IF(OR(3&gt;$N$205,1&gt;$N$206,((1-1)*$N$205+3)&gt;$N$207),"",IF(INDEX($P$207:$W$216,MOD(((1-1)*$N$205+3)-1,10)+1,INT((((1-1)*$N$205+3)-1)/10)+1)="","",INDEX($P$207:$W$216,MOD(((1-1)*$N$205+3)-1,10)+1,INT((((1-1)*$N$205+3)-1)/10)+1))))))</f>
        <v/>
      </c>
      <c r="G207" s="539">
        <f>IF($D$205="Flat Oval",IF(OR($N$207="",ISTEXT($N$205),ISTEXT($N$206)),"",IF(1&lt;=$N$206,IF(4&gt;$N$205,"",IF(((1-1)*$N$205+4)&gt;80,"",IF(INDEX($P$207:$W$216,MOD(((1-1)*$N$205+4)-1,10)+1,INT((((1-1)*$N$205+4)-1)/10)+1)="","",INDEX($P$207:$W$216,MOD(((1-1)*$N$205+4)-1,10)+1,INT((((1-1)*$N$205+4)-1)/10)+1)))),IF(AND(1=$N$206+1,4&lt;=$O$205),IF(($N$205*$N$206+4)&gt;80,"",IF(INDEX($P$207:$W$216,MOD(($N$205*$N$206+4)-1,10)+1,INT((($N$205*$N$206+4)-1)/10)+1)="","",INDEX($P$207:$W$216,MOD(($N$205*$N$206+4)-1,10)+1,INT((($N$205*$N$206+4)-1)/10)+1))),""))),IF($N$207="","",IF(OR(ISTEXT($N$205),ISTEXT($N$206),ISTEXT($N$207)),"",IF(OR(4&gt;$N$205,1&gt;$N$206,((1-1)*$N$205+4)&gt;$N$207),"",IF(INDEX($P$207:$W$216,MOD(((1-1)*$N$205+4)-1,10)+1,INT((((1-1)*$N$205+4)-1)/10)+1)="","",INDEX($P$207:$W$216,MOD(((1-1)*$N$205+4)-1,10)+1,INT((((1-1)*$N$205+4)-1)/10)+1))))))</f>
        <v/>
      </c>
      <c r="H207" s="539">
        <f>IF($D$205="Flat Oval",IF(OR($N$207="",ISTEXT($N$205),ISTEXT($N$206)),"",IF(1&lt;=$N$206,IF(5&gt;$N$205,"",IF(((1-1)*$N$205+5)&gt;80,"",IF(INDEX($P$207:$W$216,MOD(((1-1)*$N$205+5)-1,10)+1,INT((((1-1)*$N$205+5)-1)/10)+1)="","",INDEX($P$207:$W$216,MOD(((1-1)*$N$205+5)-1,10)+1,INT((((1-1)*$N$205+5)-1)/10)+1)))),IF(AND(1=$N$206+1,5&lt;=$O$205),IF(($N$205*$N$206+5)&gt;80,"",IF(INDEX($P$207:$W$216,MOD(($N$205*$N$206+5)-1,10)+1,INT((($N$205*$N$206+5)-1)/10)+1)="","",INDEX($P$207:$W$216,MOD(($N$205*$N$206+5)-1,10)+1,INT((($N$205*$N$206+5)-1)/10)+1))),""))),IF($N$207="","",IF(OR(ISTEXT($N$205),ISTEXT($N$206),ISTEXT($N$207)),"",IF(OR(5&gt;$N$205,1&gt;$N$206,((1-1)*$N$205+5)&gt;$N$207),"",IF(INDEX($P$207:$W$216,MOD(((1-1)*$N$205+5)-1,10)+1,INT((((1-1)*$N$205+5)-1)/10)+1)="","",INDEX($P$207:$W$216,MOD(((1-1)*$N$205+5)-1,10)+1,INT((((1-1)*$N$205+5)-1)/10)+1))))))</f>
        <v/>
      </c>
      <c r="I207" s="539">
        <f>IF($D$205="Flat Oval",IF(OR($N$207="",ISTEXT($N$205),ISTEXT($N$206)),"",IF(1&lt;=$N$206,IF(6&gt;$N$205,"",IF(((1-1)*$N$205+6)&gt;80,"",IF(INDEX($P$207:$W$216,MOD(((1-1)*$N$205+6)-1,10)+1,INT((((1-1)*$N$205+6)-1)/10)+1)="","",INDEX($P$207:$W$216,MOD(((1-1)*$N$205+6)-1,10)+1,INT((((1-1)*$N$205+6)-1)/10)+1)))),IF(AND(1=$N$206+1,6&lt;=$O$205),IF(($N$205*$N$206+6)&gt;80,"",IF(INDEX($P$207:$W$216,MOD(($N$205*$N$206+6)-1,10)+1,INT((($N$205*$N$206+6)-1)/10)+1)="","",INDEX($P$207:$W$216,MOD(($N$205*$N$206+6)-1,10)+1,INT((($N$205*$N$206+6)-1)/10)+1))),""))),IF($N$207="","",IF(OR(ISTEXT($N$205),ISTEXT($N$206),ISTEXT($N$207)),"",IF(OR(6&gt;$N$205,1&gt;$N$206,((1-1)*$N$205+6)&gt;$N$207),"",IF(INDEX($P$207:$W$216,MOD(((1-1)*$N$205+6)-1,10)+1,INT((((1-1)*$N$205+6)-1)/10)+1)="","",INDEX($P$207:$W$216,MOD(((1-1)*$N$205+6)-1,10)+1,INT((((1-1)*$N$205+6)-1)/10)+1))))))</f>
        <v/>
      </c>
      <c r="J207" s="539">
        <f>IF($D$205="Flat Oval",IF(OR($N$207="",ISTEXT($N$205),ISTEXT($N$206)),"",IF(1&lt;=$N$206,IF(7&gt;$N$205,"",IF(((1-1)*$N$205+7)&gt;80,"",IF(INDEX($P$207:$W$216,MOD(((1-1)*$N$205+7)-1,10)+1,INT((((1-1)*$N$205+7)-1)/10)+1)="","",INDEX($P$207:$W$216,MOD(((1-1)*$N$205+7)-1,10)+1,INT((((1-1)*$N$205+7)-1)/10)+1)))),IF(AND(1=$N$206+1,7&lt;=$O$205),IF(($N$205*$N$206+7)&gt;80,"",IF(INDEX($P$207:$W$216,MOD(($N$205*$N$206+7)-1,10)+1,INT((($N$205*$N$206+7)-1)/10)+1)="","",INDEX($P$207:$W$216,MOD(($N$205*$N$206+7)-1,10)+1,INT((($N$205*$N$206+7)-1)/10)+1))),""))),IF($N$207="","",IF(OR(ISTEXT($N$205),ISTEXT($N$206),ISTEXT($N$207)),"",IF(OR(7&gt;$N$205,1&gt;$N$206,((1-1)*$N$205+7)&gt;$N$207),"",IF(INDEX($P$207:$W$216,MOD(((1-1)*$N$205+7)-1,10)+1,INT((((1-1)*$N$205+7)-1)/10)+1)="","",INDEX($P$207:$W$216,MOD(((1-1)*$N$205+7)-1,10)+1,INT((((1-1)*$N$205+7)-1)/10)+1))))))</f>
        <v/>
      </c>
      <c r="K207" s="539">
        <f>IF($D$205="Flat Oval",IF(OR($N$207="",ISTEXT($N$205),ISTEXT($N$206)),"",IF(1&lt;=$N$206,IF(8&gt;$N$205,"",IF(((1-1)*$N$205+8)&gt;80,"",IF(INDEX($P$207:$W$216,MOD(((1-1)*$N$205+8)-1,10)+1,INT((((1-1)*$N$205+8)-1)/10)+1)="","",INDEX($P$207:$W$216,MOD(((1-1)*$N$205+8)-1,10)+1,INT((((1-1)*$N$205+8)-1)/10)+1)))),IF(AND(1=$N$206+1,8&lt;=$O$205),IF(($N$205*$N$206+8)&gt;80,"",IF(INDEX($P$207:$W$216,MOD(($N$205*$N$206+8)-1,10)+1,INT((($N$205*$N$206+8)-1)/10)+1)="","",INDEX($P$207:$W$216,MOD(($N$205*$N$206+8)-1,10)+1,INT((($N$205*$N$206+8)-1)/10)+1))),""))),IF($N$207="","",IF(OR(ISTEXT($N$205),ISTEXT($N$206),ISTEXT($N$207)),"",IF(OR(8&gt;$N$205,1&gt;$N$206,((1-1)*$N$205+8)&gt;$N$207),"",IF(INDEX($P$207:$W$216,MOD(((1-1)*$N$205+8)-1,10)+1,INT((((1-1)*$N$205+8)-1)/10)+1)="","",INDEX($P$207:$W$216,MOD(((1-1)*$N$205+8)-1,10)+1,INT((((1-1)*$N$205+8)-1)/10)+1))))))</f>
        <v/>
      </c>
      <c r="L207" s="539">
        <f>IF($D$205="Flat Oval",IF(OR($N$207="",ISTEXT($N$205),ISTEXT($N$206)),"",IF(1&lt;=$N$206,IF(9&gt;$N$205,"",IF(((1-1)*$N$205+9)&gt;80,"",IF(INDEX($P$207:$W$216,MOD(((1-1)*$N$205+9)-1,10)+1,INT((((1-1)*$N$205+9)-1)/10)+1)="","",INDEX($P$207:$W$216,MOD(((1-1)*$N$205+9)-1,10)+1,INT((((1-1)*$N$205+9)-1)/10)+1)))),IF(AND(1=$N$206+1,9&lt;=$O$205),IF(($N$205*$N$206+9)&gt;80,"",IF(INDEX($P$207:$W$216,MOD(($N$205*$N$206+9)-1,10)+1,INT((($N$205*$N$206+9)-1)/10)+1)="","",INDEX($P$207:$W$216,MOD(($N$205*$N$206+9)-1,10)+1,INT((($N$205*$N$206+9)-1)/10)+1))),""))),IF($N$207="","",IF(OR(ISTEXT($N$205),ISTEXT($N$206),ISTEXT($N$207)),"",IF(OR(9&gt;$N$205,1&gt;$N$206,((1-1)*$N$205+9)&gt;$N$207),"",IF(INDEX($P$207:$W$216,MOD(((1-1)*$N$205+9)-1,10)+1,INT((((1-1)*$N$205+9)-1)/10)+1)="","",INDEX($P$207:$W$216,MOD(((1-1)*$N$205+9)-1,10)+1,INT((((1-1)*$N$205+9)-1)/10)+1))))))</f>
        <v/>
      </c>
      <c r="M207" s="539">
        <f>IF($D$205="Flat Oval",IF(OR($N$207="",ISTEXT($N$205),ISTEXT($N$206)),"",IF(1&lt;=$N$206,IF(10&gt;$N$205,"",IF(((1-1)*$N$205+10)&gt;80,"",IF(INDEX($P$207:$W$216,MOD(((1-1)*$N$205+10)-1,10)+1,INT((((1-1)*$N$205+10)-1)/10)+1)="","",INDEX($P$207:$W$216,MOD(((1-1)*$N$205+10)-1,10)+1,INT((((1-1)*$N$205+10)-1)/10)+1)))),IF(AND(1=$N$206+1,10&lt;=$O$205),IF(($N$205*$N$206+10)&gt;80,"",IF(INDEX($P$207:$W$216,MOD(($N$205*$N$206+10)-1,10)+1,INT((($N$205*$N$206+10)-1)/10)+1)="","",INDEX($P$207:$W$216,MOD(($N$205*$N$206+10)-1,10)+1,INT((($N$205*$N$206+10)-1)/10)+1))),""))),IF($N$207="","",IF(OR(ISTEXT($N$205),ISTEXT($N$206),ISTEXT($N$207)),"",IF(OR(10&gt;$N$205,1&gt;$N$206,((1-1)*$N$205+10)&gt;$N$207),"",IF(INDEX($P$207:$W$216,MOD(((1-1)*$N$205+10)-1,10)+1,INT((((1-1)*$N$205+10)-1)/10)+1)="","",INDEX($P$207:$W$216,MOD(((1-1)*$N$205+10)-1,10)+1,INT((((1-1)*$N$205+10)-1)/10)+1))))))</f>
        <v/>
      </c>
      <c r="N207" s="534">
        <f>IF($D$205="Flat Oval",IF(OR($N$205="",$N$206="",$O$205=""),"",$N$205*$N$206+$O$205),IF(OR(N205="",N206=""),"",IF(OR(ISTEXT(N205),ISTEXT(N206)),"",N205*N206)))</f>
        <v/>
      </c>
      <c r="O207">
        <f>IF(OR(NOT($D$205="Flat Oval"),N($N$207)=0),"",IF(COUNT(INDEX(D207:D214,$N$206+1):INDEX(M207:M214,$N$206+1))=0,"",AVERAGE(INDEX(D207:D214,$N$206+1):INDEX(M207:M214,$N$206+1))))</f>
        <v/>
      </c>
      <c r="P207" s="540" t="n"/>
      <c r="Q207" s="540" t="n"/>
      <c r="R207" s="540" t="n"/>
      <c r="S207" s="540" t="n"/>
      <c r="T207" s="540" t="n"/>
      <c r="U207" s="540" t="n"/>
      <c r="V207" s="540" t="n"/>
      <c r="W207" s="540" t="n"/>
    </row>
    <row r="208" ht="13.35" customHeight="1" s="162">
      <c r="B208" s="537">
        <f>IF($D$205="Flat Oval",IF(OR($N$206="",ISTEXT($N$206)),"",IF(2&lt;=$N$206,ROUND((2-0.5)*$I$205/$N$206,1),IF(2=$N$206+1,"Ends",""))),IF(OR($D$205="",$G$205=""),"",IF($D$205="Round",IF(2=1,"Axis 1 (0°)",IF(2=2,"Axis 2 (90°)","")),IF(ISTEXT($N$206),"",IF(2&gt;$N$206,"",IF(ISTEXT($I$205),"",ROUND((2-0.5)*$I$205/$N$206,1)))))))</f>
        <v/>
      </c>
      <c r="C208" s="538" t="n"/>
      <c r="D208" s="539">
        <f>IF($D$205="Flat Oval",IF(OR($N$207="",ISTEXT($N$205),ISTEXT($N$206)),"",IF(2&lt;=$N$206,IF(1&gt;$N$205,"",IF(((2-1)*$N$205+1)&gt;80,"",IF(INDEX($P$207:$W$216,MOD(((2-1)*$N$205+1)-1,10)+1,INT((((2-1)*$N$205+1)-1)/10)+1)="","",INDEX($P$207:$W$216,MOD(((2-1)*$N$205+1)-1,10)+1,INT((((2-1)*$N$205+1)-1)/10)+1)))),IF(AND(2=$N$206+1,1&lt;=$O$205),IF(($N$205*$N$206+1)&gt;80,"",IF(INDEX($P$207:$W$216,MOD(($N$205*$N$206+1)-1,10)+1,INT((($N$205*$N$206+1)-1)/10)+1)="","",INDEX($P$207:$W$216,MOD(($N$205*$N$206+1)-1,10)+1,INT((($N$205*$N$206+1)-1)/10)+1))),""))),IF($N$207="","",IF(OR(ISTEXT($N$205),ISTEXT($N$206),ISTEXT($N$207)),"",IF(OR(1&gt;$N$205,2&gt;$N$206,((2-1)*$N$205+1)&gt;$N$207),"",IF(INDEX($P$207:$W$216,MOD(((2-1)*$N$205+1)-1,10)+1,INT((((2-1)*$N$205+1)-1)/10)+1)="","",INDEX($P$207:$W$216,MOD(((2-1)*$N$205+1)-1,10)+1,INT((((2-1)*$N$205+1)-1)/10)+1))))))</f>
        <v/>
      </c>
      <c r="E208" s="539">
        <f>IF($D$205="Flat Oval",IF(OR($N$207="",ISTEXT($N$205),ISTEXT($N$206)),"",IF(2&lt;=$N$206,IF(2&gt;$N$205,"",IF(((2-1)*$N$205+2)&gt;80,"",IF(INDEX($P$207:$W$216,MOD(((2-1)*$N$205+2)-1,10)+1,INT((((2-1)*$N$205+2)-1)/10)+1)="","",INDEX($P$207:$W$216,MOD(((2-1)*$N$205+2)-1,10)+1,INT((((2-1)*$N$205+2)-1)/10)+1)))),IF(AND(2=$N$206+1,2&lt;=$O$205),IF(($N$205*$N$206+2)&gt;80,"",IF(INDEX($P$207:$W$216,MOD(($N$205*$N$206+2)-1,10)+1,INT((($N$205*$N$206+2)-1)/10)+1)="","",INDEX($P$207:$W$216,MOD(($N$205*$N$206+2)-1,10)+1,INT((($N$205*$N$206+2)-1)/10)+1))),""))),IF($N$207="","",IF(OR(ISTEXT($N$205),ISTEXT($N$206),ISTEXT($N$207)),"",IF(OR(2&gt;$N$205,2&gt;$N$206,((2-1)*$N$205+2)&gt;$N$207),"",IF(INDEX($P$207:$W$216,MOD(((2-1)*$N$205+2)-1,10)+1,INT((((2-1)*$N$205+2)-1)/10)+1)="","",INDEX($P$207:$W$216,MOD(((2-1)*$N$205+2)-1,10)+1,INT((((2-1)*$N$205+2)-1)/10)+1))))))</f>
        <v/>
      </c>
      <c r="F208" s="539">
        <f>IF($D$205="Flat Oval",IF(OR($N$207="",ISTEXT($N$205),ISTEXT($N$206)),"",IF(2&lt;=$N$206,IF(3&gt;$N$205,"",IF(((2-1)*$N$205+3)&gt;80,"",IF(INDEX($P$207:$W$216,MOD(((2-1)*$N$205+3)-1,10)+1,INT((((2-1)*$N$205+3)-1)/10)+1)="","",INDEX($P$207:$W$216,MOD(((2-1)*$N$205+3)-1,10)+1,INT((((2-1)*$N$205+3)-1)/10)+1)))),IF(AND(2=$N$206+1,3&lt;=$O$205),IF(($N$205*$N$206+3)&gt;80,"",IF(INDEX($P$207:$W$216,MOD(($N$205*$N$206+3)-1,10)+1,INT((($N$205*$N$206+3)-1)/10)+1)="","",INDEX($P$207:$W$216,MOD(($N$205*$N$206+3)-1,10)+1,INT((($N$205*$N$206+3)-1)/10)+1))),""))),IF($N$207="","",IF(OR(ISTEXT($N$205),ISTEXT($N$206),ISTEXT($N$207)),"",IF(OR(3&gt;$N$205,2&gt;$N$206,((2-1)*$N$205+3)&gt;$N$207),"",IF(INDEX($P$207:$W$216,MOD(((2-1)*$N$205+3)-1,10)+1,INT((((2-1)*$N$205+3)-1)/10)+1)="","",INDEX($P$207:$W$216,MOD(((2-1)*$N$205+3)-1,10)+1,INT((((2-1)*$N$205+3)-1)/10)+1))))))</f>
        <v/>
      </c>
      <c r="G208" s="539">
        <f>IF($D$205="Flat Oval",IF(OR($N$207="",ISTEXT($N$205),ISTEXT($N$206)),"",IF(2&lt;=$N$206,IF(4&gt;$N$205,"",IF(((2-1)*$N$205+4)&gt;80,"",IF(INDEX($P$207:$W$216,MOD(((2-1)*$N$205+4)-1,10)+1,INT((((2-1)*$N$205+4)-1)/10)+1)="","",INDEX($P$207:$W$216,MOD(((2-1)*$N$205+4)-1,10)+1,INT((((2-1)*$N$205+4)-1)/10)+1)))),IF(AND(2=$N$206+1,4&lt;=$O$205),IF(($N$205*$N$206+4)&gt;80,"",IF(INDEX($P$207:$W$216,MOD(($N$205*$N$206+4)-1,10)+1,INT((($N$205*$N$206+4)-1)/10)+1)="","",INDEX($P$207:$W$216,MOD(($N$205*$N$206+4)-1,10)+1,INT((($N$205*$N$206+4)-1)/10)+1))),""))),IF($N$207="","",IF(OR(ISTEXT($N$205),ISTEXT($N$206),ISTEXT($N$207)),"",IF(OR(4&gt;$N$205,2&gt;$N$206,((2-1)*$N$205+4)&gt;$N$207),"",IF(INDEX($P$207:$W$216,MOD(((2-1)*$N$205+4)-1,10)+1,INT((((2-1)*$N$205+4)-1)/10)+1)="","",INDEX($P$207:$W$216,MOD(((2-1)*$N$205+4)-1,10)+1,INT((((2-1)*$N$205+4)-1)/10)+1))))))</f>
        <v/>
      </c>
      <c r="H208" s="539">
        <f>IF($D$205="Flat Oval",IF(OR($N$207="",ISTEXT($N$205),ISTEXT($N$206)),"",IF(2&lt;=$N$206,IF(5&gt;$N$205,"",IF(((2-1)*$N$205+5)&gt;80,"",IF(INDEX($P$207:$W$216,MOD(((2-1)*$N$205+5)-1,10)+1,INT((((2-1)*$N$205+5)-1)/10)+1)="","",INDEX($P$207:$W$216,MOD(((2-1)*$N$205+5)-1,10)+1,INT((((2-1)*$N$205+5)-1)/10)+1)))),IF(AND(2=$N$206+1,5&lt;=$O$205),IF(($N$205*$N$206+5)&gt;80,"",IF(INDEX($P$207:$W$216,MOD(($N$205*$N$206+5)-1,10)+1,INT((($N$205*$N$206+5)-1)/10)+1)="","",INDEX($P$207:$W$216,MOD(($N$205*$N$206+5)-1,10)+1,INT((($N$205*$N$206+5)-1)/10)+1))),""))),IF($N$207="","",IF(OR(ISTEXT($N$205),ISTEXT($N$206),ISTEXT($N$207)),"",IF(OR(5&gt;$N$205,2&gt;$N$206,((2-1)*$N$205+5)&gt;$N$207),"",IF(INDEX($P$207:$W$216,MOD(((2-1)*$N$205+5)-1,10)+1,INT((((2-1)*$N$205+5)-1)/10)+1)="","",INDEX($P$207:$W$216,MOD(((2-1)*$N$205+5)-1,10)+1,INT((((2-1)*$N$205+5)-1)/10)+1))))))</f>
        <v/>
      </c>
      <c r="I208" s="539">
        <f>IF($D$205="Flat Oval",IF(OR($N$207="",ISTEXT($N$205),ISTEXT($N$206)),"",IF(2&lt;=$N$206,IF(6&gt;$N$205,"",IF(((2-1)*$N$205+6)&gt;80,"",IF(INDEX($P$207:$W$216,MOD(((2-1)*$N$205+6)-1,10)+1,INT((((2-1)*$N$205+6)-1)/10)+1)="","",INDEX($P$207:$W$216,MOD(((2-1)*$N$205+6)-1,10)+1,INT((((2-1)*$N$205+6)-1)/10)+1)))),IF(AND(2=$N$206+1,6&lt;=$O$205),IF(($N$205*$N$206+6)&gt;80,"",IF(INDEX($P$207:$W$216,MOD(($N$205*$N$206+6)-1,10)+1,INT((($N$205*$N$206+6)-1)/10)+1)="","",INDEX($P$207:$W$216,MOD(($N$205*$N$206+6)-1,10)+1,INT((($N$205*$N$206+6)-1)/10)+1))),""))),IF($N$207="","",IF(OR(ISTEXT($N$205),ISTEXT($N$206),ISTEXT($N$207)),"",IF(OR(6&gt;$N$205,2&gt;$N$206,((2-1)*$N$205+6)&gt;$N$207),"",IF(INDEX($P$207:$W$216,MOD(((2-1)*$N$205+6)-1,10)+1,INT((((2-1)*$N$205+6)-1)/10)+1)="","",INDEX($P$207:$W$216,MOD(((2-1)*$N$205+6)-1,10)+1,INT((((2-1)*$N$205+6)-1)/10)+1))))))</f>
        <v/>
      </c>
      <c r="J208" s="539">
        <f>IF($D$205="Flat Oval",IF(OR($N$207="",ISTEXT($N$205),ISTEXT($N$206)),"",IF(2&lt;=$N$206,IF(7&gt;$N$205,"",IF(((2-1)*$N$205+7)&gt;80,"",IF(INDEX($P$207:$W$216,MOD(((2-1)*$N$205+7)-1,10)+1,INT((((2-1)*$N$205+7)-1)/10)+1)="","",INDEX($P$207:$W$216,MOD(((2-1)*$N$205+7)-1,10)+1,INT((((2-1)*$N$205+7)-1)/10)+1)))),IF(AND(2=$N$206+1,7&lt;=$O$205),IF(($N$205*$N$206+7)&gt;80,"",IF(INDEX($P$207:$W$216,MOD(($N$205*$N$206+7)-1,10)+1,INT((($N$205*$N$206+7)-1)/10)+1)="","",INDEX($P$207:$W$216,MOD(($N$205*$N$206+7)-1,10)+1,INT((($N$205*$N$206+7)-1)/10)+1))),""))),IF($N$207="","",IF(OR(ISTEXT($N$205),ISTEXT($N$206),ISTEXT($N$207)),"",IF(OR(7&gt;$N$205,2&gt;$N$206,((2-1)*$N$205+7)&gt;$N$207),"",IF(INDEX($P$207:$W$216,MOD(((2-1)*$N$205+7)-1,10)+1,INT((((2-1)*$N$205+7)-1)/10)+1)="","",INDEX($P$207:$W$216,MOD(((2-1)*$N$205+7)-1,10)+1,INT((((2-1)*$N$205+7)-1)/10)+1))))))</f>
        <v/>
      </c>
      <c r="K208" s="539">
        <f>IF($D$205="Flat Oval",IF(OR($N$207="",ISTEXT($N$205),ISTEXT($N$206)),"",IF(2&lt;=$N$206,IF(8&gt;$N$205,"",IF(((2-1)*$N$205+8)&gt;80,"",IF(INDEX($P$207:$W$216,MOD(((2-1)*$N$205+8)-1,10)+1,INT((((2-1)*$N$205+8)-1)/10)+1)="","",INDEX($P$207:$W$216,MOD(((2-1)*$N$205+8)-1,10)+1,INT((((2-1)*$N$205+8)-1)/10)+1)))),IF(AND(2=$N$206+1,8&lt;=$O$205),IF(($N$205*$N$206+8)&gt;80,"",IF(INDEX($P$207:$W$216,MOD(($N$205*$N$206+8)-1,10)+1,INT((($N$205*$N$206+8)-1)/10)+1)="","",INDEX($P$207:$W$216,MOD(($N$205*$N$206+8)-1,10)+1,INT((($N$205*$N$206+8)-1)/10)+1))),""))),IF($N$207="","",IF(OR(ISTEXT($N$205),ISTEXT($N$206),ISTEXT($N$207)),"",IF(OR(8&gt;$N$205,2&gt;$N$206,((2-1)*$N$205+8)&gt;$N$207),"",IF(INDEX($P$207:$W$216,MOD(((2-1)*$N$205+8)-1,10)+1,INT((((2-1)*$N$205+8)-1)/10)+1)="","",INDEX($P$207:$W$216,MOD(((2-1)*$N$205+8)-1,10)+1,INT((((2-1)*$N$205+8)-1)/10)+1))))))</f>
        <v/>
      </c>
      <c r="L208" s="539">
        <f>IF($D$205="Flat Oval",IF(OR($N$207="",ISTEXT($N$205),ISTEXT($N$206)),"",IF(2&lt;=$N$206,IF(9&gt;$N$205,"",IF(((2-1)*$N$205+9)&gt;80,"",IF(INDEX($P$207:$W$216,MOD(((2-1)*$N$205+9)-1,10)+1,INT((((2-1)*$N$205+9)-1)/10)+1)="","",INDEX($P$207:$W$216,MOD(((2-1)*$N$205+9)-1,10)+1,INT((((2-1)*$N$205+9)-1)/10)+1)))),IF(AND(2=$N$206+1,9&lt;=$O$205),IF(($N$205*$N$206+9)&gt;80,"",IF(INDEX($P$207:$W$216,MOD(($N$205*$N$206+9)-1,10)+1,INT((($N$205*$N$206+9)-1)/10)+1)="","",INDEX($P$207:$W$216,MOD(($N$205*$N$206+9)-1,10)+1,INT((($N$205*$N$206+9)-1)/10)+1))),""))),IF($N$207="","",IF(OR(ISTEXT($N$205),ISTEXT($N$206),ISTEXT($N$207)),"",IF(OR(9&gt;$N$205,2&gt;$N$206,((2-1)*$N$205+9)&gt;$N$207),"",IF(INDEX($P$207:$W$216,MOD(((2-1)*$N$205+9)-1,10)+1,INT((((2-1)*$N$205+9)-1)/10)+1)="","",INDEX($P$207:$W$216,MOD(((2-1)*$N$205+9)-1,10)+1,INT((((2-1)*$N$205+9)-1)/10)+1))))))</f>
        <v/>
      </c>
      <c r="M208" s="539">
        <f>IF($D$205="Flat Oval",IF(OR($N$207="",ISTEXT($N$205),ISTEXT($N$206)),"",IF(2&lt;=$N$206,IF(10&gt;$N$205,"",IF(((2-1)*$N$205+10)&gt;80,"",IF(INDEX($P$207:$W$216,MOD(((2-1)*$N$205+10)-1,10)+1,INT((((2-1)*$N$205+10)-1)/10)+1)="","",INDEX($P$207:$W$216,MOD(((2-1)*$N$205+10)-1,10)+1,INT((((2-1)*$N$205+10)-1)/10)+1)))),IF(AND(2=$N$206+1,10&lt;=$O$205),IF(($N$205*$N$206+10)&gt;80,"",IF(INDEX($P$207:$W$216,MOD(($N$205*$N$206+10)-1,10)+1,INT((($N$205*$N$206+10)-1)/10)+1)="","",INDEX($P$207:$W$216,MOD(($N$205*$N$206+10)-1,10)+1,INT((($N$205*$N$206+10)-1)/10)+1))),""))),IF($N$207="","",IF(OR(ISTEXT($N$205),ISTEXT($N$206),ISTEXT($N$207)),"",IF(OR(10&gt;$N$205,2&gt;$N$206,((2-1)*$N$205+10)&gt;$N$207),"",IF(INDEX($P$207:$W$216,MOD(((2-1)*$N$205+10)-1,10)+1,INT((((2-1)*$N$205+10)-1)/10)+1)="","",INDEX($P$207:$W$216,MOD(((2-1)*$N$205+10)-1,10)+1,INT((((2-1)*$N$205+10)-1)/10)+1))))))</f>
        <v/>
      </c>
      <c r="O208">
        <f>IF(AND($D$205="Flat Oval",NOT(OR($G$205="",$I$205="")),NOT(OR(ISTEXT($G$205),ISTEXT($I$205)))),(($G$205-2*N($K$205))-($I$205-2*N($K$205)))*($I$205-2*N($K$205))/144,"")</f>
        <v/>
      </c>
      <c r="P208" s="540" t="n"/>
      <c r="Q208" s="540" t="n"/>
      <c r="R208" s="540" t="n"/>
      <c r="S208" s="540" t="n"/>
      <c r="T208" s="540" t="n"/>
      <c r="U208" s="540" t="n"/>
      <c r="V208" s="540" t="n"/>
      <c r="W208" s="540" t="n"/>
    </row>
    <row r="209" ht="13.35" customHeight="1" s="162">
      <c r="B209" s="537">
        <f>IF($D$205="Flat Oval",IF(OR($N$206="",ISTEXT($N$206)),"",IF(3&lt;=$N$206,ROUND((3-0.5)*$I$205/$N$206,1),IF(3=$N$206+1,"Ends",""))),IF(OR($D$205="",$G$205=""),"",IF($D$205="Round",IF(3=1,"Axis 1 (0°)",IF(3=2,"Axis 2 (90°)","")),IF(ISTEXT($N$206),"",IF(3&gt;$N$206,"",IF(ISTEXT($I$205),"",ROUND((3-0.5)*$I$205/$N$206,1)))))))</f>
        <v/>
      </c>
      <c r="C209" s="538" t="n"/>
      <c r="D209" s="539">
        <f>IF($D$205="Flat Oval",IF(OR($N$207="",ISTEXT($N$205),ISTEXT($N$206)),"",IF(3&lt;=$N$206,IF(1&gt;$N$205,"",IF(((3-1)*$N$205+1)&gt;80,"",IF(INDEX($P$207:$W$216,MOD(((3-1)*$N$205+1)-1,10)+1,INT((((3-1)*$N$205+1)-1)/10)+1)="","",INDEX($P$207:$W$216,MOD(((3-1)*$N$205+1)-1,10)+1,INT((((3-1)*$N$205+1)-1)/10)+1)))),IF(AND(3=$N$206+1,1&lt;=$O$205),IF(($N$205*$N$206+1)&gt;80,"",IF(INDEX($P$207:$W$216,MOD(($N$205*$N$206+1)-1,10)+1,INT((($N$205*$N$206+1)-1)/10)+1)="","",INDEX($P$207:$W$216,MOD(($N$205*$N$206+1)-1,10)+1,INT((($N$205*$N$206+1)-1)/10)+1))),""))),IF($N$207="","",IF(OR(ISTEXT($N$205),ISTEXT($N$206),ISTEXT($N$207)),"",IF(OR(1&gt;$N$205,3&gt;$N$206,((3-1)*$N$205+1)&gt;$N$207),"",IF(INDEX($P$207:$W$216,MOD(((3-1)*$N$205+1)-1,10)+1,INT((((3-1)*$N$205+1)-1)/10)+1)="","",INDEX($P$207:$W$216,MOD(((3-1)*$N$205+1)-1,10)+1,INT((((3-1)*$N$205+1)-1)/10)+1))))))</f>
        <v/>
      </c>
      <c r="E209" s="539">
        <f>IF($D$205="Flat Oval",IF(OR($N$207="",ISTEXT($N$205),ISTEXT($N$206)),"",IF(3&lt;=$N$206,IF(2&gt;$N$205,"",IF(((3-1)*$N$205+2)&gt;80,"",IF(INDEX($P$207:$W$216,MOD(((3-1)*$N$205+2)-1,10)+1,INT((((3-1)*$N$205+2)-1)/10)+1)="","",INDEX($P$207:$W$216,MOD(((3-1)*$N$205+2)-1,10)+1,INT((((3-1)*$N$205+2)-1)/10)+1)))),IF(AND(3=$N$206+1,2&lt;=$O$205),IF(($N$205*$N$206+2)&gt;80,"",IF(INDEX($P$207:$W$216,MOD(($N$205*$N$206+2)-1,10)+1,INT((($N$205*$N$206+2)-1)/10)+1)="","",INDEX($P$207:$W$216,MOD(($N$205*$N$206+2)-1,10)+1,INT((($N$205*$N$206+2)-1)/10)+1))),""))),IF($N$207="","",IF(OR(ISTEXT($N$205),ISTEXT($N$206),ISTEXT($N$207)),"",IF(OR(2&gt;$N$205,3&gt;$N$206,((3-1)*$N$205+2)&gt;$N$207),"",IF(INDEX($P$207:$W$216,MOD(((3-1)*$N$205+2)-1,10)+1,INT((((3-1)*$N$205+2)-1)/10)+1)="","",INDEX($P$207:$W$216,MOD(((3-1)*$N$205+2)-1,10)+1,INT((((3-1)*$N$205+2)-1)/10)+1))))))</f>
        <v/>
      </c>
      <c r="F209" s="539">
        <f>IF($D$205="Flat Oval",IF(OR($N$207="",ISTEXT($N$205),ISTEXT($N$206)),"",IF(3&lt;=$N$206,IF(3&gt;$N$205,"",IF(((3-1)*$N$205+3)&gt;80,"",IF(INDEX($P$207:$W$216,MOD(((3-1)*$N$205+3)-1,10)+1,INT((((3-1)*$N$205+3)-1)/10)+1)="","",INDEX($P$207:$W$216,MOD(((3-1)*$N$205+3)-1,10)+1,INT((((3-1)*$N$205+3)-1)/10)+1)))),IF(AND(3=$N$206+1,3&lt;=$O$205),IF(($N$205*$N$206+3)&gt;80,"",IF(INDEX($P$207:$W$216,MOD(($N$205*$N$206+3)-1,10)+1,INT((($N$205*$N$206+3)-1)/10)+1)="","",INDEX($P$207:$W$216,MOD(($N$205*$N$206+3)-1,10)+1,INT((($N$205*$N$206+3)-1)/10)+1))),""))),IF($N$207="","",IF(OR(ISTEXT($N$205),ISTEXT($N$206),ISTEXT($N$207)),"",IF(OR(3&gt;$N$205,3&gt;$N$206,((3-1)*$N$205+3)&gt;$N$207),"",IF(INDEX($P$207:$W$216,MOD(((3-1)*$N$205+3)-1,10)+1,INT((((3-1)*$N$205+3)-1)/10)+1)="","",INDEX($P$207:$W$216,MOD(((3-1)*$N$205+3)-1,10)+1,INT((((3-1)*$N$205+3)-1)/10)+1))))))</f>
        <v/>
      </c>
      <c r="G209" s="539">
        <f>IF($D$205="Flat Oval",IF(OR($N$207="",ISTEXT($N$205),ISTEXT($N$206)),"",IF(3&lt;=$N$206,IF(4&gt;$N$205,"",IF(((3-1)*$N$205+4)&gt;80,"",IF(INDEX($P$207:$W$216,MOD(((3-1)*$N$205+4)-1,10)+1,INT((((3-1)*$N$205+4)-1)/10)+1)="","",INDEX($P$207:$W$216,MOD(((3-1)*$N$205+4)-1,10)+1,INT((((3-1)*$N$205+4)-1)/10)+1)))),IF(AND(3=$N$206+1,4&lt;=$O$205),IF(($N$205*$N$206+4)&gt;80,"",IF(INDEX($P$207:$W$216,MOD(($N$205*$N$206+4)-1,10)+1,INT((($N$205*$N$206+4)-1)/10)+1)="","",INDEX($P$207:$W$216,MOD(($N$205*$N$206+4)-1,10)+1,INT((($N$205*$N$206+4)-1)/10)+1))),""))),IF($N$207="","",IF(OR(ISTEXT($N$205),ISTEXT($N$206),ISTEXT($N$207)),"",IF(OR(4&gt;$N$205,3&gt;$N$206,((3-1)*$N$205+4)&gt;$N$207),"",IF(INDEX($P$207:$W$216,MOD(((3-1)*$N$205+4)-1,10)+1,INT((((3-1)*$N$205+4)-1)/10)+1)="","",INDEX($P$207:$W$216,MOD(((3-1)*$N$205+4)-1,10)+1,INT((((3-1)*$N$205+4)-1)/10)+1))))))</f>
        <v/>
      </c>
      <c r="H209" s="539">
        <f>IF($D$205="Flat Oval",IF(OR($N$207="",ISTEXT($N$205),ISTEXT($N$206)),"",IF(3&lt;=$N$206,IF(5&gt;$N$205,"",IF(((3-1)*$N$205+5)&gt;80,"",IF(INDEX($P$207:$W$216,MOD(((3-1)*$N$205+5)-1,10)+1,INT((((3-1)*$N$205+5)-1)/10)+1)="","",INDEX($P$207:$W$216,MOD(((3-1)*$N$205+5)-1,10)+1,INT((((3-1)*$N$205+5)-1)/10)+1)))),IF(AND(3=$N$206+1,5&lt;=$O$205),IF(($N$205*$N$206+5)&gt;80,"",IF(INDEX($P$207:$W$216,MOD(($N$205*$N$206+5)-1,10)+1,INT((($N$205*$N$206+5)-1)/10)+1)="","",INDEX($P$207:$W$216,MOD(($N$205*$N$206+5)-1,10)+1,INT((($N$205*$N$206+5)-1)/10)+1))),""))),IF($N$207="","",IF(OR(ISTEXT($N$205),ISTEXT($N$206),ISTEXT($N$207)),"",IF(OR(5&gt;$N$205,3&gt;$N$206,((3-1)*$N$205+5)&gt;$N$207),"",IF(INDEX($P$207:$W$216,MOD(((3-1)*$N$205+5)-1,10)+1,INT((((3-1)*$N$205+5)-1)/10)+1)="","",INDEX($P$207:$W$216,MOD(((3-1)*$N$205+5)-1,10)+1,INT((((3-1)*$N$205+5)-1)/10)+1))))))</f>
        <v/>
      </c>
      <c r="I209" s="539">
        <f>IF($D$205="Flat Oval",IF(OR($N$207="",ISTEXT($N$205),ISTEXT($N$206)),"",IF(3&lt;=$N$206,IF(6&gt;$N$205,"",IF(((3-1)*$N$205+6)&gt;80,"",IF(INDEX($P$207:$W$216,MOD(((3-1)*$N$205+6)-1,10)+1,INT((((3-1)*$N$205+6)-1)/10)+1)="","",INDEX($P$207:$W$216,MOD(((3-1)*$N$205+6)-1,10)+1,INT((((3-1)*$N$205+6)-1)/10)+1)))),IF(AND(3=$N$206+1,6&lt;=$O$205),IF(($N$205*$N$206+6)&gt;80,"",IF(INDEX($P$207:$W$216,MOD(($N$205*$N$206+6)-1,10)+1,INT((($N$205*$N$206+6)-1)/10)+1)="","",INDEX($P$207:$W$216,MOD(($N$205*$N$206+6)-1,10)+1,INT((($N$205*$N$206+6)-1)/10)+1))),""))),IF($N$207="","",IF(OR(ISTEXT($N$205),ISTEXT($N$206),ISTEXT($N$207)),"",IF(OR(6&gt;$N$205,3&gt;$N$206,((3-1)*$N$205+6)&gt;$N$207),"",IF(INDEX($P$207:$W$216,MOD(((3-1)*$N$205+6)-1,10)+1,INT((((3-1)*$N$205+6)-1)/10)+1)="","",INDEX($P$207:$W$216,MOD(((3-1)*$N$205+6)-1,10)+1,INT((((3-1)*$N$205+6)-1)/10)+1))))))</f>
        <v/>
      </c>
      <c r="J209" s="539">
        <f>IF($D$205="Flat Oval",IF(OR($N$207="",ISTEXT($N$205),ISTEXT($N$206)),"",IF(3&lt;=$N$206,IF(7&gt;$N$205,"",IF(((3-1)*$N$205+7)&gt;80,"",IF(INDEX($P$207:$W$216,MOD(((3-1)*$N$205+7)-1,10)+1,INT((((3-1)*$N$205+7)-1)/10)+1)="","",INDEX($P$207:$W$216,MOD(((3-1)*$N$205+7)-1,10)+1,INT((((3-1)*$N$205+7)-1)/10)+1)))),IF(AND(3=$N$206+1,7&lt;=$O$205),IF(($N$205*$N$206+7)&gt;80,"",IF(INDEX($P$207:$W$216,MOD(($N$205*$N$206+7)-1,10)+1,INT((($N$205*$N$206+7)-1)/10)+1)="","",INDEX($P$207:$W$216,MOD(($N$205*$N$206+7)-1,10)+1,INT((($N$205*$N$206+7)-1)/10)+1))),""))),IF($N$207="","",IF(OR(ISTEXT($N$205),ISTEXT($N$206),ISTEXT($N$207)),"",IF(OR(7&gt;$N$205,3&gt;$N$206,((3-1)*$N$205+7)&gt;$N$207),"",IF(INDEX($P$207:$W$216,MOD(((3-1)*$N$205+7)-1,10)+1,INT((((3-1)*$N$205+7)-1)/10)+1)="","",INDEX($P$207:$W$216,MOD(((3-1)*$N$205+7)-1,10)+1,INT((((3-1)*$N$205+7)-1)/10)+1))))))</f>
        <v/>
      </c>
      <c r="K209" s="539">
        <f>IF($D$205="Flat Oval",IF(OR($N$207="",ISTEXT($N$205),ISTEXT($N$206)),"",IF(3&lt;=$N$206,IF(8&gt;$N$205,"",IF(((3-1)*$N$205+8)&gt;80,"",IF(INDEX($P$207:$W$216,MOD(((3-1)*$N$205+8)-1,10)+1,INT((((3-1)*$N$205+8)-1)/10)+1)="","",INDEX($P$207:$W$216,MOD(((3-1)*$N$205+8)-1,10)+1,INT((((3-1)*$N$205+8)-1)/10)+1)))),IF(AND(3=$N$206+1,8&lt;=$O$205),IF(($N$205*$N$206+8)&gt;80,"",IF(INDEX($P$207:$W$216,MOD(($N$205*$N$206+8)-1,10)+1,INT((($N$205*$N$206+8)-1)/10)+1)="","",INDEX($P$207:$W$216,MOD(($N$205*$N$206+8)-1,10)+1,INT((($N$205*$N$206+8)-1)/10)+1))),""))),IF($N$207="","",IF(OR(ISTEXT($N$205),ISTEXT($N$206),ISTEXT($N$207)),"",IF(OR(8&gt;$N$205,3&gt;$N$206,((3-1)*$N$205+8)&gt;$N$207),"",IF(INDEX($P$207:$W$216,MOD(((3-1)*$N$205+8)-1,10)+1,INT((((3-1)*$N$205+8)-1)/10)+1)="","",INDEX($P$207:$W$216,MOD(((3-1)*$N$205+8)-1,10)+1,INT((((3-1)*$N$205+8)-1)/10)+1))))))</f>
        <v/>
      </c>
      <c r="L209" s="539">
        <f>IF($D$205="Flat Oval",IF(OR($N$207="",ISTEXT($N$205),ISTEXT($N$206)),"",IF(3&lt;=$N$206,IF(9&gt;$N$205,"",IF(((3-1)*$N$205+9)&gt;80,"",IF(INDEX($P$207:$W$216,MOD(((3-1)*$N$205+9)-1,10)+1,INT((((3-1)*$N$205+9)-1)/10)+1)="","",INDEX($P$207:$W$216,MOD(((3-1)*$N$205+9)-1,10)+1,INT((((3-1)*$N$205+9)-1)/10)+1)))),IF(AND(3=$N$206+1,9&lt;=$O$205),IF(($N$205*$N$206+9)&gt;80,"",IF(INDEX($P$207:$W$216,MOD(($N$205*$N$206+9)-1,10)+1,INT((($N$205*$N$206+9)-1)/10)+1)="","",INDEX($P$207:$W$216,MOD(($N$205*$N$206+9)-1,10)+1,INT((($N$205*$N$206+9)-1)/10)+1))),""))),IF($N$207="","",IF(OR(ISTEXT($N$205),ISTEXT($N$206),ISTEXT($N$207)),"",IF(OR(9&gt;$N$205,3&gt;$N$206,((3-1)*$N$205+9)&gt;$N$207),"",IF(INDEX($P$207:$W$216,MOD(((3-1)*$N$205+9)-1,10)+1,INT((((3-1)*$N$205+9)-1)/10)+1)="","",INDEX($P$207:$W$216,MOD(((3-1)*$N$205+9)-1,10)+1,INT((((3-1)*$N$205+9)-1)/10)+1))))))</f>
        <v/>
      </c>
      <c r="M209" s="539">
        <f>IF($D$205="Flat Oval",IF(OR($N$207="",ISTEXT($N$205),ISTEXT($N$206)),"",IF(3&lt;=$N$206,IF(10&gt;$N$205,"",IF(((3-1)*$N$205+10)&gt;80,"",IF(INDEX($P$207:$W$216,MOD(((3-1)*$N$205+10)-1,10)+1,INT((((3-1)*$N$205+10)-1)/10)+1)="","",INDEX($P$207:$W$216,MOD(((3-1)*$N$205+10)-1,10)+1,INT((((3-1)*$N$205+10)-1)/10)+1)))),IF(AND(3=$N$206+1,10&lt;=$O$205),IF(($N$205*$N$206+10)&gt;80,"",IF(INDEX($P$207:$W$216,MOD(($N$205*$N$206+10)-1,10)+1,INT((($N$205*$N$206+10)-1)/10)+1)="","",INDEX($P$207:$W$216,MOD(($N$205*$N$206+10)-1,10)+1,INT((($N$205*$N$206+10)-1)/10)+1))),""))),IF($N$207="","",IF(OR(ISTEXT($N$205),ISTEXT($N$206),ISTEXT($N$207)),"",IF(OR(10&gt;$N$205,3&gt;$N$206,((3-1)*$N$205+10)&gt;$N$207),"",IF(INDEX($P$207:$W$216,MOD(((3-1)*$N$205+10)-1,10)+1,INT((((3-1)*$N$205+10)-1)/10)+1)="","",INDEX($P$207:$W$216,MOD(((3-1)*$N$205+10)-1,10)+1,INT((((3-1)*$N$205+10)-1)/10)+1))))))</f>
        <v/>
      </c>
      <c r="O209">
        <f>IF(AND($D$205="Flat Oval",NOT(OR($G$205="",$I$205="")),NOT(OR(ISTEXT($G$205),ISTEXT($I$205)))),PI()*(($I$205-2*N($K$205))/2)^2/144,"")</f>
        <v/>
      </c>
      <c r="P209" s="540" t="n"/>
      <c r="Q209" s="540" t="n"/>
      <c r="R209" s="540" t="n"/>
      <c r="S209" s="540" t="n"/>
      <c r="T209" s="540" t="n"/>
      <c r="U209" s="540" t="n"/>
      <c r="V209" s="540" t="n"/>
      <c r="W209" s="540" t="n"/>
    </row>
    <row r="210" ht="13.35" customHeight="1" s="162">
      <c r="B210" s="537">
        <f>IF($D$205="Flat Oval",IF(OR($N$206="",ISTEXT($N$206)),"",IF(4&lt;=$N$206,ROUND((4-0.5)*$I$205/$N$206,1),IF(4=$N$206+1,"Ends",""))),IF(OR($D$205="",$G$205=""),"",IF($D$205="Round",IF(4=1,"Axis 1 (0°)",IF(4=2,"Axis 2 (90°)","")),IF(ISTEXT($N$206),"",IF(4&gt;$N$206,"",IF(ISTEXT($I$205),"",ROUND((4-0.5)*$I$205/$N$206,1)))))))</f>
        <v/>
      </c>
      <c r="C210" s="538" t="n"/>
      <c r="D210" s="539">
        <f>IF($D$205="Flat Oval",IF(OR($N$207="",ISTEXT($N$205),ISTEXT($N$206)),"",IF(4&lt;=$N$206,IF(1&gt;$N$205,"",IF(((4-1)*$N$205+1)&gt;80,"",IF(INDEX($P$207:$W$216,MOD(((4-1)*$N$205+1)-1,10)+1,INT((((4-1)*$N$205+1)-1)/10)+1)="","",INDEX($P$207:$W$216,MOD(((4-1)*$N$205+1)-1,10)+1,INT((((4-1)*$N$205+1)-1)/10)+1)))),IF(AND(4=$N$206+1,1&lt;=$O$205),IF(($N$205*$N$206+1)&gt;80,"",IF(INDEX($P$207:$W$216,MOD(($N$205*$N$206+1)-1,10)+1,INT((($N$205*$N$206+1)-1)/10)+1)="","",INDEX($P$207:$W$216,MOD(($N$205*$N$206+1)-1,10)+1,INT((($N$205*$N$206+1)-1)/10)+1))),""))),IF($N$207="","",IF(OR(ISTEXT($N$205),ISTEXT($N$206),ISTEXT($N$207)),"",IF(OR(1&gt;$N$205,4&gt;$N$206,((4-1)*$N$205+1)&gt;$N$207),"",IF(INDEX($P$207:$W$216,MOD(((4-1)*$N$205+1)-1,10)+1,INT((((4-1)*$N$205+1)-1)/10)+1)="","",INDEX($P$207:$W$216,MOD(((4-1)*$N$205+1)-1,10)+1,INT((((4-1)*$N$205+1)-1)/10)+1))))))</f>
        <v/>
      </c>
      <c r="E210" s="539">
        <f>IF($D$205="Flat Oval",IF(OR($N$207="",ISTEXT($N$205),ISTEXT($N$206)),"",IF(4&lt;=$N$206,IF(2&gt;$N$205,"",IF(((4-1)*$N$205+2)&gt;80,"",IF(INDEX($P$207:$W$216,MOD(((4-1)*$N$205+2)-1,10)+1,INT((((4-1)*$N$205+2)-1)/10)+1)="","",INDEX($P$207:$W$216,MOD(((4-1)*$N$205+2)-1,10)+1,INT((((4-1)*$N$205+2)-1)/10)+1)))),IF(AND(4=$N$206+1,2&lt;=$O$205),IF(($N$205*$N$206+2)&gt;80,"",IF(INDEX($P$207:$W$216,MOD(($N$205*$N$206+2)-1,10)+1,INT((($N$205*$N$206+2)-1)/10)+1)="","",INDEX($P$207:$W$216,MOD(($N$205*$N$206+2)-1,10)+1,INT((($N$205*$N$206+2)-1)/10)+1))),""))),IF($N$207="","",IF(OR(ISTEXT($N$205),ISTEXT($N$206),ISTEXT($N$207)),"",IF(OR(2&gt;$N$205,4&gt;$N$206,((4-1)*$N$205+2)&gt;$N$207),"",IF(INDEX($P$207:$W$216,MOD(((4-1)*$N$205+2)-1,10)+1,INT((((4-1)*$N$205+2)-1)/10)+1)="","",INDEX($P$207:$W$216,MOD(((4-1)*$N$205+2)-1,10)+1,INT((((4-1)*$N$205+2)-1)/10)+1))))))</f>
        <v/>
      </c>
      <c r="F210" s="539">
        <f>IF($D$205="Flat Oval",IF(OR($N$207="",ISTEXT($N$205),ISTEXT($N$206)),"",IF(4&lt;=$N$206,IF(3&gt;$N$205,"",IF(((4-1)*$N$205+3)&gt;80,"",IF(INDEX($P$207:$W$216,MOD(((4-1)*$N$205+3)-1,10)+1,INT((((4-1)*$N$205+3)-1)/10)+1)="","",INDEX($P$207:$W$216,MOD(((4-1)*$N$205+3)-1,10)+1,INT((((4-1)*$N$205+3)-1)/10)+1)))),IF(AND(4=$N$206+1,3&lt;=$O$205),IF(($N$205*$N$206+3)&gt;80,"",IF(INDEX($P$207:$W$216,MOD(($N$205*$N$206+3)-1,10)+1,INT((($N$205*$N$206+3)-1)/10)+1)="","",INDEX($P$207:$W$216,MOD(($N$205*$N$206+3)-1,10)+1,INT((($N$205*$N$206+3)-1)/10)+1))),""))),IF($N$207="","",IF(OR(ISTEXT($N$205),ISTEXT($N$206),ISTEXT($N$207)),"",IF(OR(3&gt;$N$205,4&gt;$N$206,((4-1)*$N$205+3)&gt;$N$207),"",IF(INDEX($P$207:$W$216,MOD(((4-1)*$N$205+3)-1,10)+1,INT((((4-1)*$N$205+3)-1)/10)+1)="","",INDEX($P$207:$W$216,MOD(((4-1)*$N$205+3)-1,10)+1,INT((((4-1)*$N$205+3)-1)/10)+1))))))</f>
        <v/>
      </c>
      <c r="G210" s="539">
        <f>IF($D$205="Flat Oval",IF(OR($N$207="",ISTEXT($N$205),ISTEXT($N$206)),"",IF(4&lt;=$N$206,IF(4&gt;$N$205,"",IF(((4-1)*$N$205+4)&gt;80,"",IF(INDEX($P$207:$W$216,MOD(((4-1)*$N$205+4)-1,10)+1,INT((((4-1)*$N$205+4)-1)/10)+1)="","",INDEX($P$207:$W$216,MOD(((4-1)*$N$205+4)-1,10)+1,INT((((4-1)*$N$205+4)-1)/10)+1)))),IF(AND(4=$N$206+1,4&lt;=$O$205),IF(($N$205*$N$206+4)&gt;80,"",IF(INDEX($P$207:$W$216,MOD(($N$205*$N$206+4)-1,10)+1,INT((($N$205*$N$206+4)-1)/10)+1)="","",INDEX($P$207:$W$216,MOD(($N$205*$N$206+4)-1,10)+1,INT((($N$205*$N$206+4)-1)/10)+1))),""))),IF($N$207="","",IF(OR(ISTEXT($N$205),ISTEXT($N$206),ISTEXT($N$207)),"",IF(OR(4&gt;$N$205,4&gt;$N$206,((4-1)*$N$205+4)&gt;$N$207),"",IF(INDEX($P$207:$W$216,MOD(((4-1)*$N$205+4)-1,10)+1,INT((((4-1)*$N$205+4)-1)/10)+1)="","",INDEX($P$207:$W$216,MOD(((4-1)*$N$205+4)-1,10)+1,INT((((4-1)*$N$205+4)-1)/10)+1))))))</f>
        <v/>
      </c>
      <c r="H210" s="539">
        <f>IF($D$205="Flat Oval",IF(OR($N$207="",ISTEXT($N$205),ISTEXT($N$206)),"",IF(4&lt;=$N$206,IF(5&gt;$N$205,"",IF(((4-1)*$N$205+5)&gt;80,"",IF(INDEX($P$207:$W$216,MOD(((4-1)*$N$205+5)-1,10)+1,INT((((4-1)*$N$205+5)-1)/10)+1)="","",INDEX($P$207:$W$216,MOD(((4-1)*$N$205+5)-1,10)+1,INT((((4-1)*$N$205+5)-1)/10)+1)))),IF(AND(4=$N$206+1,5&lt;=$O$205),IF(($N$205*$N$206+5)&gt;80,"",IF(INDEX($P$207:$W$216,MOD(($N$205*$N$206+5)-1,10)+1,INT((($N$205*$N$206+5)-1)/10)+1)="","",INDEX($P$207:$W$216,MOD(($N$205*$N$206+5)-1,10)+1,INT((($N$205*$N$206+5)-1)/10)+1))),""))),IF($N$207="","",IF(OR(ISTEXT($N$205),ISTEXT($N$206),ISTEXT($N$207)),"",IF(OR(5&gt;$N$205,4&gt;$N$206,((4-1)*$N$205+5)&gt;$N$207),"",IF(INDEX($P$207:$W$216,MOD(((4-1)*$N$205+5)-1,10)+1,INT((((4-1)*$N$205+5)-1)/10)+1)="","",INDEX($P$207:$W$216,MOD(((4-1)*$N$205+5)-1,10)+1,INT((((4-1)*$N$205+5)-1)/10)+1))))))</f>
        <v/>
      </c>
      <c r="I210" s="539">
        <f>IF($D$205="Flat Oval",IF(OR($N$207="",ISTEXT($N$205),ISTEXT($N$206)),"",IF(4&lt;=$N$206,IF(6&gt;$N$205,"",IF(((4-1)*$N$205+6)&gt;80,"",IF(INDEX($P$207:$W$216,MOD(((4-1)*$N$205+6)-1,10)+1,INT((((4-1)*$N$205+6)-1)/10)+1)="","",INDEX($P$207:$W$216,MOD(((4-1)*$N$205+6)-1,10)+1,INT((((4-1)*$N$205+6)-1)/10)+1)))),IF(AND(4=$N$206+1,6&lt;=$O$205),IF(($N$205*$N$206+6)&gt;80,"",IF(INDEX($P$207:$W$216,MOD(($N$205*$N$206+6)-1,10)+1,INT((($N$205*$N$206+6)-1)/10)+1)="","",INDEX($P$207:$W$216,MOD(($N$205*$N$206+6)-1,10)+1,INT((($N$205*$N$206+6)-1)/10)+1))),""))),IF($N$207="","",IF(OR(ISTEXT($N$205),ISTEXT($N$206),ISTEXT($N$207)),"",IF(OR(6&gt;$N$205,4&gt;$N$206,((4-1)*$N$205+6)&gt;$N$207),"",IF(INDEX($P$207:$W$216,MOD(((4-1)*$N$205+6)-1,10)+1,INT((((4-1)*$N$205+6)-1)/10)+1)="","",INDEX($P$207:$W$216,MOD(((4-1)*$N$205+6)-1,10)+1,INT((((4-1)*$N$205+6)-1)/10)+1))))))</f>
        <v/>
      </c>
      <c r="J210" s="539">
        <f>IF($D$205="Flat Oval",IF(OR($N$207="",ISTEXT($N$205),ISTEXT($N$206)),"",IF(4&lt;=$N$206,IF(7&gt;$N$205,"",IF(((4-1)*$N$205+7)&gt;80,"",IF(INDEX($P$207:$W$216,MOD(((4-1)*$N$205+7)-1,10)+1,INT((((4-1)*$N$205+7)-1)/10)+1)="","",INDEX($P$207:$W$216,MOD(((4-1)*$N$205+7)-1,10)+1,INT((((4-1)*$N$205+7)-1)/10)+1)))),IF(AND(4=$N$206+1,7&lt;=$O$205),IF(($N$205*$N$206+7)&gt;80,"",IF(INDEX($P$207:$W$216,MOD(($N$205*$N$206+7)-1,10)+1,INT((($N$205*$N$206+7)-1)/10)+1)="","",INDEX($P$207:$W$216,MOD(($N$205*$N$206+7)-1,10)+1,INT((($N$205*$N$206+7)-1)/10)+1))),""))),IF($N$207="","",IF(OR(ISTEXT($N$205),ISTEXT($N$206),ISTEXT($N$207)),"",IF(OR(7&gt;$N$205,4&gt;$N$206,((4-1)*$N$205+7)&gt;$N$207),"",IF(INDEX($P$207:$W$216,MOD(((4-1)*$N$205+7)-1,10)+1,INT((((4-1)*$N$205+7)-1)/10)+1)="","",INDEX($P$207:$W$216,MOD(((4-1)*$N$205+7)-1,10)+1,INT((((4-1)*$N$205+7)-1)/10)+1))))))</f>
        <v/>
      </c>
      <c r="K210" s="539">
        <f>IF($D$205="Flat Oval",IF(OR($N$207="",ISTEXT($N$205),ISTEXT($N$206)),"",IF(4&lt;=$N$206,IF(8&gt;$N$205,"",IF(((4-1)*$N$205+8)&gt;80,"",IF(INDEX($P$207:$W$216,MOD(((4-1)*$N$205+8)-1,10)+1,INT((((4-1)*$N$205+8)-1)/10)+1)="","",INDEX($P$207:$W$216,MOD(((4-1)*$N$205+8)-1,10)+1,INT((((4-1)*$N$205+8)-1)/10)+1)))),IF(AND(4=$N$206+1,8&lt;=$O$205),IF(($N$205*$N$206+8)&gt;80,"",IF(INDEX($P$207:$W$216,MOD(($N$205*$N$206+8)-1,10)+1,INT((($N$205*$N$206+8)-1)/10)+1)="","",INDEX($P$207:$W$216,MOD(($N$205*$N$206+8)-1,10)+1,INT((($N$205*$N$206+8)-1)/10)+1))),""))),IF($N$207="","",IF(OR(ISTEXT($N$205),ISTEXT($N$206),ISTEXT($N$207)),"",IF(OR(8&gt;$N$205,4&gt;$N$206,((4-1)*$N$205+8)&gt;$N$207),"",IF(INDEX($P$207:$W$216,MOD(((4-1)*$N$205+8)-1,10)+1,INT((((4-1)*$N$205+8)-1)/10)+1)="","",INDEX($P$207:$W$216,MOD(((4-1)*$N$205+8)-1,10)+1,INT((((4-1)*$N$205+8)-1)/10)+1))))))</f>
        <v/>
      </c>
      <c r="L210" s="539">
        <f>IF($D$205="Flat Oval",IF(OR($N$207="",ISTEXT($N$205),ISTEXT($N$206)),"",IF(4&lt;=$N$206,IF(9&gt;$N$205,"",IF(((4-1)*$N$205+9)&gt;80,"",IF(INDEX($P$207:$W$216,MOD(((4-1)*$N$205+9)-1,10)+1,INT((((4-1)*$N$205+9)-1)/10)+1)="","",INDEX($P$207:$W$216,MOD(((4-1)*$N$205+9)-1,10)+1,INT((((4-1)*$N$205+9)-1)/10)+1)))),IF(AND(4=$N$206+1,9&lt;=$O$205),IF(($N$205*$N$206+9)&gt;80,"",IF(INDEX($P$207:$W$216,MOD(($N$205*$N$206+9)-1,10)+1,INT((($N$205*$N$206+9)-1)/10)+1)="","",INDEX($P$207:$W$216,MOD(($N$205*$N$206+9)-1,10)+1,INT((($N$205*$N$206+9)-1)/10)+1))),""))),IF($N$207="","",IF(OR(ISTEXT($N$205),ISTEXT($N$206),ISTEXT($N$207)),"",IF(OR(9&gt;$N$205,4&gt;$N$206,((4-1)*$N$205+9)&gt;$N$207),"",IF(INDEX($P$207:$W$216,MOD(((4-1)*$N$205+9)-1,10)+1,INT((((4-1)*$N$205+9)-1)/10)+1)="","",INDEX($P$207:$W$216,MOD(((4-1)*$N$205+9)-1,10)+1,INT((((4-1)*$N$205+9)-1)/10)+1))))))</f>
        <v/>
      </c>
      <c r="M210" s="539">
        <f>IF($D$205="Flat Oval",IF(OR($N$207="",ISTEXT($N$205),ISTEXT($N$206)),"",IF(4&lt;=$N$206,IF(10&gt;$N$205,"",IF(((4-1)*$N$205+10)&gt;80,"",IF(INDEX($P$207:$W$216,MOD(((4-1)*$N$205+10)-1,10)+1,INT((((4-1)*$N$205+10)-1)/10)+1)="","",INDEX($P$207:$W$216,MOD(((4-1)*$N$205+10)-1,10)+1,INT((((4-1)*$N$205+10)-1)/10)+1)))),IF(AND(4=$N$206+1,10&lt;=$O$205),IF(($N$205*$N$206+10)&gt;80,"",IF(INDEX($P$207:$W$216,MOD(($N$205*$N$206+10)-1,10)+1,INT((($N$205*$N$206+10)-1)/10)+1)="","",INDEX($P$207:$W$216,MOD(($N$205*$N$206+10)-1,10)+1,INT((($N$205*$N$206+10)-1)/10)+1))),""))),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IF($D$205="Flat Oval",IF(OR($N$206="",ISTEXT($N$206)),"",IF(5&lt;=$N$206,ROUND((5-0.5)*$I$205/$N$206,1),IF(5=$N$206+1,"Ends",""))),IF(OR($D$205="",$G$205=""),"",IF($D$205="Round",IF(5=1,"Axis 1 (0°)",IF(5=2,"Axis 2 (90°)","")),IF(ISTEXT($N$206),"",IF(5&gt;$N$206,"",IF(ISTEXT($I$205),"",ROUND((5-0.5)*$I$205/$N$206,1)))))))</f>
        <v/>
      </c>
      <c r="C211" s="538" t="n"/>
      <c r="D211" s="539">
        <f>IF($D$205="Flat Oval",IF(OR($N$207="",ISTEXT($N$205),ISTEXT($N$206)),"",IF(5&lt;=$N$206,IF(1&gt;$N$205,"",IF(((5-1)*$N$205+1)&gt;80,"",IF(INDEX($P$207:$W$216,MOD(((5-1)*$N$205+1)-1,10)+1,INT((((5-1)*$N$205+1)-1)/10)+1)="","",INDEX($P$207:$W$216,MOD(((5-1)*$N$205+1)-1,10)+1,INT((((5-1)*$N$205+1)-1)/10)+1)))),IF(AND(5=$N$206+1,1&lt;=$O$205),IF(($N$205*$N$206+1)&gt;80,"",IF(INDEX($P$207:$W$216,MOD(($N$205*$N$206+1)-1,10)+1,INT((($N$205*$N$206+1)-1)/10)+1)="","",INDEX($P$207:$W$216,MOD(($N$205*$N$206+1)-1,10)+1,INT((($N$205*$N$206+1)-1)/10)+1))),""))),IF($N$207="","",IF(OR(ISTEXT($N$205),ISTEXT($N$206),ISTEXT($N$207)),"",IF(OR(1&gt;$N$205,5&gt;$N$206,((5-1)*$N$205+1)&gt;$N$207),"",IF(INDEX($P$207:$W$216,MOD(((5-1)*$N$205+1)-1,10)+1,INT((((5-1)*$N$205+1)-1)/10)+1)="","",INDEX($P$207:$W$216,MOD(((5-1)*$N$205+1)-1,10)+1,INT((((5-1)*$N$205+1)-1)/10)+1))))))</f>
        <v/>
      </c>
      <c r="E211" s="539">
        <f>IF($D$205="Flat Oval",IF(OR($N$207="",ISTEXT($N$205),ISTEXT($N$206)),"",IF(5&lt;=$N$206,IF(2&gt;$N$205,"",IF(((5-1)*$N$205+2)&gt;80,"",IF(INDEX($P$207:$W$216,MOD(((5-1)*$N$205+2)-1,10)+1,INT((((5-1)*$N$205+2)-1)/10)+1)="","",INDEX($P$207:$W$216,MOD(((5-1)*$N$205+2)-1,10)+1,INT((((5-1)*$N$205+2)-1)/10)+1)))),IF(AND(5=$N$206+1,2&lt;=$O$205),IF(($N$205*$N$206+2)&gt;80,"",IF(INDEX($P$207:$W$216,MOD(($N$205*$N$206+2)-1,10)+1,INT((($N$205*$N$206+2)-1)/10)+1)="","",INDEX($P$207:$W$216,MOD(($N$205*$N$206+2)-1,10)+1,INT((($N$205*$N$206+2)-1)/10)+1))),""))),IF($N$207="","",IF(OR(ISTEXT($N$205),ISTEXT($N$206),ISTEXT($N$207)),"",IF(OR(2&gt;$N$205,5&gt;$N$206,((5-1)*$N$205+2)&gt;$N$207),"",IF(INDEX($P$207:$W$216,MOD(((5-1)*$N$205+2)-1,10)+1,INT((((5-1)*$N$205+2)-1)/10)+1)="","",INDEX($P$207:$W$216,MOD(((5-1)*$N$205+2)-1,10)+1,INT((((5-1)*$N$205+2)-1)/10)+1))))))</f>
        <v/>
      </c>
      <c r="F211" s="539">
        <f>IF($D$205="Flat Oval",IF(OR($N$207="",ISTEXT($N$205),ISTEXT($N$206)),"",IF(5&lt;=$N$206,IF(3&gt;$N$205,"",IF(((5-1)*$N$205+3)&gt;80,"",IF(INDEX($P$207:$W$216,MOD(((5-1)*$N$205+3)-1,10)+1,INT((((5-1)*$N$205+3)-1)/10)+1)="","",INDEX($P$207:$W$216,MOD(((5-1)*$N$205+3)-1,10)+1,INT((((5-1)*$N$205+3)-1)/10)+1)))),IF(AND(5=$N$206+1,3&lt;=$O$205),IF(($N$205*$N$206+3)&gt;80,"",IF(INDEX($P$207:$W$216,MOD(($N$205*$N$206+3)-1,10)+1,INT((($N$205*$N$206+3)-1)/10)+1)="","",INDEX($P$207:$W$216,MOD(($N$205*$N$206+3)-1,10)+1,INT((($N$205*$N$206+3)-1)/10)+1))),""))),IF($N$207="","",IF(OR(ISTEXT($N$205),ISTEXT($N$206),ISTEXT($N$207)),"",IF(OR(3&gt;$N$205,5&gt;$N$206,((5-1)*$N$205+3)&gt;$N$207),"",IF(INDEX($P$207:$W$216,MOD(((5-1)*$N$205+3)-1,10)+1,INT((((5-1)*$N$205+3)-1)/10)+1)="","",INDEX($P$207:$W$216,MOD(((5-1)*$N$205+3)-1,10)+1,INT((((5-1)*$N$205+3)-1)/10)+1))))))</f>
        <v/>
      </c>
      <c r="G211" s="539">
        <f>IF($D$205="Flat Oval",IF(OR($N$207="",ISTEXT($N$205),ISTEXT($N$206)),"",IF(5&lt;=$N$206,IF(4&gt;$N$205,"",IF(((5-1)*$N$205+4)&gt;80,"",IF(INDEX($P$207:$W$216,MOD(((5-1)*$N$205+4)-1,10)+1,INT((((5-1)*$N$205+4)-1)/10)+1)="","",INDEX($P$207:$W$216,MOD(((5-1)*$N$205+4)-1,10)+1,INT((((5-1)*$N$205+4)-1)/10)+1)))),IF(AND(5=$N$206+1,4&lt;=$O$205),IF(($N$205*$N$206+4)&gt;80,"",IF(INDEX($P$207:$W$216,MOD(($N$205*$N$206+4)-1,10)+1,INT((($N$205*$N$206+4)-1)/10)+1)="","",INDEX($P$207:$W$216,MOD(($N$205*$N$206+4)-1,10)+1,INT((($N$205*$N$206+4)-1)/10)+1))),""))),IF($N$207="","",IF(OR(ISTEXT($N$205),ISTEXT($N$206),ISTEXT($N$207)),"",IF(OR(4&gt;$N$205,5&gt;$N$206,((5-1)*$N$205+4)&gt;$N$207),"",IF(INDEX($P$207:$W$216,MOD(((5-1)*$N$205+4)-1,10)+1,INT((((5-1)*$N$205+4)-1)/10)+1)="","",INDEX($P$207:$W$216,MOD(((5-1)*$N$205+4)-1,10)+1,INT((((5-1)*$N$205+4)-1)/10)+1))))))</f>
        <v/>
      </c>
      <c r="H211" s="539">
        <f>IF($D$205="Flat Oval",IF(OR($N$207="",ISTEXT($N$205),ISTEXT($N$206)),"",IF(5&lt;=$N$206,IF(5&gt;$N$205,"",IF(((5-1)*$N$205+5)&gt;80,"",IF(INDEX($P$207:$W$216,MOD(((5-1)*$N$205+5)-1,10)+1,INT((((5-1)*$N$205+5)-1)/10)+1)="","",INDEX($P$207:$W$216,MOD(((5-1)*$N$205+5)-1,10)+1,INT((((5-1)*$N$205+5)-1)/10)+1)))),IF(AND(5=$N$206+1,5&lt;=$O$205),IF(($N$205*$N$206+5)&gt;80,"",IF(INDEX($P$207:$W$216,MOD(($N$205*$N$206+5)-1,10)+1,INT((($N$205*$N$206+5)-1)/10)+1)="","",INDEX($P$207:$W$216,MOD(($N$205*$N$206+5)-1,10)+1,INT((($N$205*$N$206+5)-1)/10)+1))),""))),IF($N$207="","",IF(OR(ISTEXT($N$205),ISTEXT($N$206),ISTEXT($N$207)),"",IF(OR(5&gt;$N$205,5&gt;$N$206,((5-1)*$N$205+5)&gt;$N$207),"",IF(INDEX($P$207:$W$216,MOD(((5-1)*$N$205+5)-1,10)+1,INT((((5-1)*$N$205+5)-1)/10)+1)="","",INDEX($P$207:$W$216,MOD(((5-1)*$N$205+5)-1,10)+1,INT((((5-1)*$N$205+5)-1)/10)+1))))))</f>
        <v/>
      </c>
      <c r="I211" s="539">
        <f>IF($D$205="Flat Oval",IF(OR($N$207="",ISTEXT($N$205),ISTEXT($N$206)),"",IF(5&lt;=$N$206,IF(6&gt;$N$205,"",IF(((5-1)*$N$205+6)&gt;80,"",IF(INDEX($P$207:$W$216,MOD(((5-1)*$N$205+6)-1,10)+1,INT((((5-1)*$N$205+6)-1)/10)+1)="","",INDEX($P$207:$W$216,MOD(((5-1)*$N$205+6)-1,10)+1,INT((((5-1)*$N$205+6)-1)/10)+1)))),IF(AND(5=$N$206+1,6&lt;=$O$205),IF(($N$205*$N$206+6)&gt;80,"",IF(INDEX($P$207:$W$216,MOD(($N$205*$N$206+6)-1,10)+1,INT((($N$205*$N$206+6)-1)/10)+1)="","",INDEX($P$207:$W$216,MOD(($N$205*$N$206+6)-1,10)+1,INT((($N$205*$N$206+6)-1)/10)+1))),""))),IF($N$207="","",IF(OR(ISTEXT($N$205),ISTEXT($N$206),ISTEXT($N$207)),"",IF(OR(6&gt;$N$205,5&gt;$N$206,((5-1)*$N$205+6)&gt;$N$207),"",IF(INDEX($P$207:$W$216,MOD(((5-1)*$N$205+6)-1,10)+1,INT((((5-1)*$N$205+6)-1)/10)+1)="","",INDEX($P$207:$W$216,MOD(((5-1)*$N$205+6)-1,10)+1,INT((((5-1)*$N$205+6)-1)/10)+1))))))</f>
        <v/>
      </c>
      <c r="J211" s="539">
        <f>IF($D$205="Flat Oval",IF(OR($N$207="",ISTEXT($N$205),ISTEXT($N$206)),"",IF(5&lt;=$N$206,IF(7&gt;$N$205,"",IF(((5-1)*$N$205+7)&gt;80,"",IF(INDEX($P$207:$W$216,MOD(((5-1)*$N$205+7)-1,10)+1,INT((((5-1)*$N$205+7)-1)/10)+1)="","",INDEX($P$207:$W$216,MOD(((5-1)*$N$205+7)-1,10)+1,INT((((5-1)*$N$205+7)-1)/10)+1)))),IF(AND(5=$N$206+1,7&lt;=$O$205),IF(($N$205*$N$206+7)&gt;80,"",IF(INDEX($P$207:$W$216,MOD(($N$205*$N$206+7)-1,10)+1,INT((($N$205*$N$206+7)-1)/10)+1)="","",INDEX($P$207:$W$216,MOD(($N$205*$N$206+7)-1,10)+1,INT((($N$205*$N$206+7)-1)/10)+1))),""))),IF($N$207="","",IF(OR(ISTEXT($N$205),ISTEXT($N$206),ISTEXT($N$207)),"",IF(OR(7&gt;$N$205,5&gt;$N$206,((5-1)*$N$205+7)&gt;$N$207),"",IF(INDEX($P$207:$W$216,MOD(((5-1)*$N$205+7)-1,10)+1,INT((((5-1)*$N$205+7)-1)/10)+1)="","",INDEX($P$207:$W$216,MOD(((5-1)*$N$205+7)-1,10)+1,INT((((5-1)*$N$205+7)-1)/10)+1))))))</f>
        <v/>
      </c>
      <c r="K211" s="539">
        <f>IF($D$205="Flat Oval",IF(OR($N$207="",ISTEXT($N$205),ISTEXT($N$206)),"",IF(5&lt;=$N$206,IF(8&gt;$N$205,"",IF(((5-1)*$N$205+8)&gt;80,"",IF(INDEX($P$207:$W$216,MOD(((5-1)*$N$205+8)-1,10)+1,INT((((5-1)*$N$205+8)-1)/10)+1)="","",INDEX($P$207:$W$216,MOD(((5-1)*$N$205+8)-1,10)+1,INT((((5-1)*$N$205+8)-1)/10)+1)))),IF(AND(5=$N$206+1,8&lt;=$O$205),IF(($N$205*$N$206+8)&gt;80,"",IF(INDEX($P$207:$W$216,MOD(($N$205*$N$206+8)-1,10)+1,INT((($N$205*$N$206+8)-1)/10)+1)="","",INDEX($P$207:$W$216,MOD(($N$205*$N$206+8)-1,10)+1,INT((($N$205*$N$206+8)-1)/10)+1))),""))),IF($N$207="","",IF(OR(ISTEXT($N$205),ISTEXT($N$206),ISTEXT($N$207)),"",IF(OR(8&gt;$N$205,5&gt;$N$206,((5-1)*$N$205+8)&gt;$N$207),"",IF(INDEX($P$207:$W$216,MOD(((5-1)*$N$205+8)-1,10)+1,INT((((5-1)*$N$205+8)-1)/10)+1)="","",INDEX($P$207:$W$216,MOD(((5-1)*$N$205+8)-1,10)+1,INT((((5-1)*$N$205+8)-1)/10)+1))))))</f>
        <v/>
      </c>
      <c r="L211" s="539">
        <f>IF($D$205="Flat Oval",IF(OR($N$207="",ISTEXT($N$205),ISTEXT($N$206)),"",IF(5&lt;=$N$206,IF(9&gt;$N$205,"",IF(((5-1)*$N$205+9)&gt;80,"",IF(INDEX($P$207:$W$216,MOD(((5-1)*$N$205+9)-1,10)+1,INT((((5-1)*$N$205+9)-1)/10)+1)="","",INDEX($P$207:$W$216,MOD(((5-1)*$N$205+9)-1,10)+1,INT((((5-1)*$N$205+9)-1)/10)+1)))),IF(AND(5=$N$206+1,9&lt;=$O$205),IF(($N$205*$N$206+9)&gt;80,"",IF(INDEX($P$207:$W$216,MOD(($N$205*$N$206+9)-1,10)+1,INT((($N$205*$N$206+9)-1)/10)+1)="","",INDEX($P$207:$W$216,MOD(($N$205*$N$206+9)-1,10)+1,INT((($N$205*$N$206+9)-1)/10)+1))),""))),IF($N$207="","",IF(OR(ISTEXT($N$205),ISTEXT($N$206),ISTEXT($N$207)),"",IF(OR(9&gt;$N$205,5&gt;$N$206,((5-1)*$N$205+9)&gt;$N$207),"",IF(INDEX($P$207:$W$216,MOD(((5-1)*$N$205+9)-1,10)+1,INT((((5-1)*$N$205+9)-1)/10)+1)="","",INDEX($P$207:$W$216,MOD(((5-1)*$N$205+9)-1,10)+1,INT((((5-1)*$N$205+9)-1)/10)+1))))))</f>
        <v/>
      </c>
      <c r="M211" s="539">
        <f>IF($D$205="Flat Oval",IF(OR($N$207="",ISTEXT($N$205),ISTEXT($N$206)),"",IF(5&lt;=$N$206,IF(10&gt;$N$205,"",IF(((5-1)*$N$205+10)&gt;80,"",IF(INDEX($P$207:$W$216,MOD(((5-1)*$N$205+10)-1,10)+1,INT((((5-1)*$N$205+10)-1)/10)+1)="","",INDEX($P$207:$W$216,MOD(((5-1)*$N$205+10)-1,10)+1,INT((((5-1)*$N$205+10)-1)/10)+1)))),IF(AND(5=$N$206+1,10&lt;=$O$205),IF(($N$205*$N$206+10)&gt;80,"",IF(INDEX($P$207:$W$216,MOD(($N$205*$N$206+10)-1,10)+1,INT((($N$205*$N$206+10)-1)/10)+1)="","",INDEX($P$207:$W$216,MOD(($N$205*$N$206+10)-1,10)+1,INT((($N$205*$N$206+10)-1)/10)+1))),""))),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IF($D$205="Flat Oval",IF(OR($N$206="",ISTEXT($N$206)),"",IF(6&lt;=$N$206,ROUND((6-0.5)*$I$205/$N$206,1),IF(6=$N$206+1,"Ends",""))),IF(OR($D$205="",$G$205=""),"",IF($D$205="Round",IF(6=1,"Axis 1 (0°)",IF(6=2,"Axis 2 (90°)","")),IF(ISTEXT($N$206),"",IF(6&gt;$N$206,"",IF(ISTEXT($I$205),"",ROUND((6-0.5)*$I$205/$N$206,1)))))))</f>
        <v/>
      </c>
      <c r="C212" s="538" t="n"/>
      <c r="D212" s="539">
        <f>IF($D$205="Flat Oval",IF(OR($N$207="",ISTEXT($N$205),ISTEXT($N$206)),"",IF(6&lt;=$N$206,IF(1&gt;$N$205,"",IF(((6-1)*$N$205+1)&gt;80,"",IF(INDEX($P$207:$W$216,MOD(((6-1)*$N$205+1)-1,10)+1,INT((((6-1)*$N$205+1)-1)/10)+1)="","",INDEX($P$207:$W$216,MOD(((6-1)*$N$205+1)-1,10)+1,INT((((6-1)*$N$205+1)-1)/10)+1)))),IF(AND(6=$N$206+1,1&lt;=$O$205),IF(($N$205*$N$206+1)&gt;80,"",IF(INDEX($P$207:$W$216,MOD(($N$205*$N$206+1)-1,10)+1,INT((($N$205*$N$206+1)-1)/10)+1)="","",INDEX($P$207:$W$216,MOD(($N$205*$N$206+1)-1,10)+1,INT((($N$205*$N$206+1)-1)/10)+1))),""))),IF($N$207="","",IF(OR(ISTEXT($N$205),ISTEXT($N$206),ISTEXT($N$207)),"",IF(OR(1&gt;$N$205,6&gt;$N$206,((6-1)*$N$205+1)&gt;$N$207),"",IF(INDEX($P$207:$W$216,MOD(((6-1)*$N$205+1)-1,10)+1,INT((((6-1)*$N$205+1)-1)/10)+1)="","",INDEX($P$207:$W$216,MOD(((6-1)*$N$205+1)-1,10)+1,INT((((6-1)*$N$205+1)-1)/10)+1))))))</f>
        <v/>
      </c>
      <c r="E212" s="539">
        <f>IF($D$205="Flat Oval",IF(OR($N$207="",ISTEXT($N$205),ISTEXT($N$206)),"",IF(6&lt;=$N$206,IF(2&gt;$N$205,"",IF(((6-1)*$N$205+2)&gt;80,"",IF(INDEX($P$207:$W$216,MOD(((6-1)*$N$205+2)-1,10)+1,INT((((6-1)*$N$205+2)-1)/10)+1)="","",INDEX($P$207:$W$216,MOD(((6-1)*$N$205+2)-1,10)+1,INT((((6-1)*$N$205+2)-1)/10)+1)))),IF(AND(6=$N$206+1,2&lt;=$O$205),IF(($N$205*$N$206+2)&gt;80,"",IF(INDEX($P$207:$W$216,MOD(($N$205*$N$206+2)-1,10)+1,INT((($N$205*$N$206+2)-1)/10)+1)="","",INDEX($P$207:$W$216,MOD(($N$205*$N$206+2)-1,10)+1,INT((($N$205*$N$206+2)-1)/10)+1))),""))),IF($N$207="","",IF(OR(ISTEXT($N$205),ISTEXT($N$206),ISTEXT($N$207)),"",IF(OR(2&gt;$N$205,6&gt;$N$206,((6-1)*$N$205+2)&gt;$N$207),"",IF(INDEX($P$207:$W$216,MOD(((6-1)*$N$205+2)-1,10)+1,INT((((6-1)*$N$205+2)-1)/10)+1)="","",INDEX($P$207:$W$216,MOD(((6-1)*$N$205+2)-1,10)+1,INT((((6-1)*$N$205+2)-1)/10)+1))))))</f>
        <v/>
      </c>
      <c r="F212" s="539">
        <f>IF($D$205="Flat Oval",IF(OR($N$207="",ISTEXT($N$205),ISTEXT($N$206)),"",IF(6&lt;=$N$206,IF(3&gt;$N$205,"",IF(((6-1)*$N$205+3)&gt;80,"",IF(INDEX($P$207:$W$216,MOD(((6-1)*$N$205+3)-1,10)+1,INT((((6-1)*$N$205+3)-1)/10)+1)="","",INDEX($P$207:$W$216,MOD(((6-1)*$N$205+3)-1,10)+1,INT((((6-1)*$N$205+3)-1)/10)+1)))),IF(AND(6=$N$206+1,3&lt;=$O$205),IF(($N$205*$N$206+3)&gt;80,"",IF(INDEX($P$207:$W$216,MOD(($N$205*$N$206+3)-1,10)+1,INT((($N$205*$N$206+3)-1)/10)+1)="","",INDEX($P$207:$W$216,MOD(($N$205*$N$206+3)-1,10)+1,INT((($N$205*$N$206+3)-1)/10)+1))),""))),IF($N$207="","",IF(OR(ISTEXT($N$205),ISTEXT($N$206),ISTEXT($N$207)),"",IF(OR(3&gt;$N$205,6&gt;$N$206,((6-1)*$N$205+3)&gt;$N$207),"",IF(INDEX($P$207:$W$216,MOD(((6-1)*$N$205+3)-1,10)+1,INT((((6-1)*$N$205+3)-1)/10)+1)="","",INDEX($P$207:$W$216,MOD(((6-1)*$N$205+3)-1,10)+1,INT((((6-1)*$N$205+3)-1)/10)+1))))))</f>
        <v/>
      </c>
      <c r="G212" s="539">
        <f>IF($D$205="Flat Oval",IF(OR($N$207="",ISTEXT($N$205),ISTEXT($N$206)),"",IF(6&lt;=$N$206,IF(4&gt;$N$205,"",IF(((6-1)*$N$205+4)&gt;80,"",IF(INDEX($P$207:$W$216,MOD(((6-1)*$N$205+4)-1,10)+1,INT((((6-1)*$N$205+4)-1)/10)+1)="","",INDEX($P$207:$W$216,MOD(((6-1)*$N$205+4)-1,10)+1,INT((((6-1)*$N$205+4)-1)/10)+1)))),IF(AND(6=$N$206+1,4&lt;=$O$205),IF(($N$205*$N$206+4)&gt;80,"",IF(INDEX($P$207:$W$216,MOD(($N$205*$N$206+4)-1,10)+1,INT((($N$205*$N$206+4)-1)/10)+1)="","",INDEX($P$207:$W$216,MOD(($N$205*$N$206+4)-1,10)+1,INT((($N$205*$N$206+4)-1)/10)+1))),""))),IF($N$207="","",IF(OR(ISTEXT($N$205),ISTEXT($N$206),ISTEXT($N$207)),"",IF(OR(4&gt;$N$205,6&gt;$N$206,((6-1)*$N$205+4)&gt;$N$207),"",IF(INDEX($P$207:$W$216,MOD(((6-1)*$N$205+4)-1,10)+1,INT((((6-1)*$N$205+4)-1)/10)+1)="","",INDEX($P$207:$W$216,MOD(((6-1)*$N$205+4)-1,10)+1,INT((((6-1)*$N$205+4)-1)/10)+1))))))</f>
        <v/>
      </c>
      <c r="H212" s="539">
        <f>IF($D$205="Flat Oval",IF(OR($N$207="",ISTEXT($N$205),ISTEXT($N$206)),"",IF(6&lt;=$N$206,IF(5&gt;$N$205,"",IF(((6-1)*$N$205+5)&gt;80,"",IF(INDEX($P$207:$W$216,MOD(((6-1)*$N$205+5)-1,10)+1,INT((((6-1)*$N$205+5)-1)/10)+1)="","",INDEX($P$207:$W$216,MOD(((6-1)*$N$205+5)-1,10)+1,INT((((6-1)*$N$205+5)-1)/10)+1)))),IF(AND(6=$N$206+1,5&lt;=$O$205),IF(($N$205*$N$206+5)&gt;80,"",IF(INDEX($P$207:$W$216,MOD(($N$205*$N$206+5)-1,10)+1,INT((($N$205*$N$206+5)-1)/10)+1)="","",INDEX($P$207:$W$216,MOD(($N$205*$N$206+5)-1,10)+1,INT((($N$205*$N$206+5)-1)/10)+1))),""))),IF($N$207="","",IF(OR(ISTEXT($N$205),ISTEXT($N$206),ISTEXT($N$207)),"",IF(OR(5&gt;$N$205,6&gt;$N$206,((6-1)*$N$205+5)&gt;$N$207),"",IF(INDEX($P$207:$W$216,MOD(((6-1)*$N$205+5)-1,10)+1,INT((((6-1)*$N$205+5)-1)/10)+1)="","",INDEX($P$207:$W$216,MOD(((6-1)*$N$205+5)-1,10)+1,INT((((6-1)*$N$205+5)-1)/10)+1))))))</f>
        <v/>
      </c>
      <c r="I212" s="539">
        <f>IF($D$205="Flat Oval",IF(OR($N$207="",ISTEXT($N$205),ISTEXT($N$206)),"",IF(6&lt;=$N$206,IF(6&gt;$N$205,"",IF(((6-1)*$N$205+6)&gt;80,"",IF(INDEX($P$207:$W$216,MOD(((6-1)*$N$205+6)-1,10)+1,INT((((6-1)*$N$205+6)-1)/10)+1)="","",INDEX($P$207:$W$216,MOD(((6-1)*$N$205+6)-1,10)+1,INT((((6-1)*$N$205+6)-1)/10)+1)))),IF(AND(6=$N$206+1,6&lt;=$O$205),IF(($N$205*$N$206+6)&gt;80,"",IF(INDEX($P$207:$W$216,MOD(($N$205*$N$206+6)-1,10)+1,INT((($N$205*$N$206+6)-1)/10)+1)="","",INDEX($P$207:$W$216,MOD(($N$205*$N$206+6)-1,10)+1,INT((($N$205*$N$206+6)-1)/10)+1))),""))),IF($N$207="","",IF(OR(ISTEXT($N$205),ISTEXT($N$206),ISTEXT($N$207)),"",IF(OR(6&gt;$N$205,6&gt;$N$206,((6-1)*$N$205+6)&gt;$N$207),"",IF(INDEX($P$207:$W$216,MOD(((6-1)*$N$205+6)-1,10)+1,INT((((6-1)*$N$205+6)-1)/10)+1)="","",INDEX($P$207:$W$216,MOD(((6-1)*$N$205+6)-1,10)+1,INT((((6-1)*$N$205+6)-1)/10)+1))))))</f>
        <v/>
      </c>
      <c r="J212" s="539">
        <f>IF($D$205="Flat Oval",IF(OR($N$207="",ISTEXT($N$205),ISTEXT($N$206)),"",IF(6&lt;=$N$206,IF(7&gt;$N$205,"",IF(((6-1)*$N$205+7)&gt;80,"",IF(INDEX($P$207:$W$216,MOD(((6-1)*$N$205+7)-1,10)+1,INT((((6-1)*$N$205+7)-1)/10)+1)="","",INDEX($P$207:$W$216,MOD(((6-1)*$N$205+7)-1,10)+1,INT((((6-1)*$N$205+7)-1)/10)+1)))),IF(AND(6=$N$206+1,7&lt;=$O$205),IF(($N$205*$N$206+7)&gt;80,"",IF(INDEX($P$207:$W$216,MOD(($N$205*$N$206+7)-1,10)+1,INT((($N$205*$N$206+7)-1)/10)+1)="","",INDEX($P$207:$W$216,MOD(($N$205*$N$206+7)-1,10)+1,INT((($N$205*$N$206+7)-1)/10)+1))),""))),IF($N$207="","",IF(OR(ISTEXT($N$205),ISTEXT($N$206),ISTEXT($N$207)),"",IF(OR(7&gt;$N$205,6&gt;$N$206,((6-1)*$N$205+7)&gt;$N$207),"",IF(INDEX($P$207:$W$216,MOD(((6-1)*$N$205+7)-1,10)+1,INT((((6-1)*$N$205+7)-1)/10)+1)="","",INDEX($P$207:$W$216,MOD(((6-1)*$N$205+7)-1,10)+1,INT((((6-1)*$N$205+7)-1)/10)+1))))))</f>
        <v/>
      </c>
      <c r="K212" s="539">
        <f>IF($D$205="Flat Oval",IF(OR($N$207="",ISTEXT($N$205),ISTEXT($N$206)),"",IF(6&lt;=$N$206,IF(8&gt;$N$205,"",IF(((6-1)*$N$205+8)&gt;80,"",IF(INDEX($P$207:$W$216,MOD(((6-1)*$N$205+8)-1,10)+1,INT((((6-1)*$N$205+8)-1)/10)+1)="","",INDEX($P$207:$W$216,MOD(((6-1)*$N$205+8)-1,10)+1,INT((((6-1)*$N$205+8)-1)/10)+1)))),IF(AND(6=$N$206+1,8&lt;=$O$205),IF(($N$205*$N$206+8)&gt;80,"",IF(INDEX($P$207:$W$216,MOD(($N$205*$N$206+8)-1,10)+1,INT((($N$205*$N$206+8)-1)/10)+1)="","",INDEX($P$207:$W$216,MOD(($N$205*$N$206+8)-1,10)+1,INT((($N$205*$N$206+8)-1)/10)+1))),""))),IF($N$207="","",IF(OR(ISTEXT($N$205),ISTEXT($N$206),ISTEXT($N$207)),"",IF(OR(8&gt;$N$205,6&gt;$N$206,((6-1)*$N$205+8)&gt;$N$207),"",IF(INDEX($P$207:$W$216,MOD(((6-1)*$N$205+8)-1,10)+1,INT((((6-1)*$N$205+8)-1)/10)+1)="","",INDEX($P$207:$W$216,MOD(((6-1)*$N$205+8)-1,10)+1,INT((((6-1)*$N$205+8)-1)/10)+1))))))</f>
        <v/>
      </c>
      <c r="L212" s="539">
        <f>IF($D$205="Flat Oval",IF(OR($N$207="",ISTEXT($N$205),ISTEXT($N$206)),"",IF(6&lt;=$N$206,IF(9&gt;$N$205,"",IF(((6-1)*$N$205+9)&gt;80,"",IF(INDEX($P$207:$W$216,MOD(((6-1)*$N$205+9)-1,10)+1,INT((((6-1)*$N$205+9)-1)/10)+1)="","",INDEX($P$207:$W$216,MOD(((6-1)*$N$205+9)-1,10)+1,INT((((6-1)*$N$205+9)-1)/10)+1)))),IF(AND(6=$N$206+1,9&lt;=$O$205),IF(($N$205*$N$206+9)&gt;80,"",IF(INDEX($P$207:$W$216,MOD(($N$205*$N$206+9)-1,10)+1,INT((($N$205*$N$206+9)-1)/10)+1)="","",INDEX($P$207:$W$216,MOD(($N$205*$N$206+9)-1,10)+1,INT((($N$205*$N$206+9)-1)/10)+1))),""))),IF($N$207="","",IF(OR(ISTEXT($N$205),ISTEXT($N$206),ISTEXT($N$207)),"",IF(OR(9&gt;$N$205,6&gt;$N$206,((6-1)*$N$205+9)&gt;$N$207),"",IF(INDEX($P$207:$W$216,MOD(((6-1)*$N$205+9)-1,10)+1,INT((((6-1)*$N$205+9)-1)/10)+1)="","",INDEX($P$207:$W$216,MOD(((6-1)*$N$205+9)-1,10)+1,INT((((6-1)*$N$205+9)-1)/10)+1))))))</f>
        <v/>
      </c>
      <c r="M212" s="539">
        <f>IF($D$205="Flat Oval",IF(OR($N$207="",ISTEXT($N$205),ISTEXT($N$206)),"",IF(6&lt;=$N$206,IF(10&gt;$N$205,"",IF(((6-1)*$N$205+10)&gt;80,"",IF(INDEX($P$207:$W$216,MOD(((6-1)*$N$205+10)-1,10)+1,INT((((6-1)*$N$205+10)-1)/10)+1)="","",INDEX($P$207:$W$216,MOD(((6-1)*$N$205+10)-1,10)+1,INT((((6-1)*$N$205+10)-1)/10)+1)))),IF(AND(6=$N$206+1,10&lt;=$O$205),IF(($N$205*$N$206+10)&gt;80,"",IF(INDEX($P$207:$W$216,MOD(($N$205*$N$206+10)-1,10)+1,INT((($N$205*$N$206+10)-1)/10)+1)="","",INDEX($P$207:$W$216,MOD(($N$205*$N$206+10)-1,10)+1,INT((($N$205*$N$206+10)-1)/10)+1))),""))),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IF($D$205="Flat Oval",IF(OR($N$206="",ISTEXT($N$206)),"",IF(7&lt;=$N$206,ROUND((7-0.5)*$I$205/$N$206,1),IF(7=$N$206+1,"Ends",""))),IF(OR($D$205="",$G$205=""),"",IF($D$205="Round",IF(7=1,"Axis 1 (0°)",IF(7=2,"Axis 2 (90°)","")),IF(ISTEXT($N$206),"",IF(7&gt;$N$206,"",IF(ISTEXT($I$205),"",ROUND((7-0.5)*$I$205/$N$206,1)))))))</f>
        <v/>
      </c>
      <c r="C213" s="538" t="n"/>
      <c r="D213" s="539">
        <f>IF($D$205="Flat Oval",IF(OR($N$207="",ISTEXT($N$205),ISTEXT($N$206)),"",IF(7&lt;=$N$206,IF(1&gt;$N$205,"",IF(((7-1)*$N$205+1)&gt;80,"",IF(INDEX($P$207:$W$216,MOD(((7-1)*$N$205+1)-1,10)+1,INT((((7-1)*$N$205+1)-1)/10)+1)="","",INDEX($P$207:$W$216,MOD(((7-1)*$N$205+1)-1,10)+1,INT((((7-1)*$N$205+1)-1)/10)+1)))),IF(AND(7=$N$206+1,1&lt;=$O$205),IF(($N$205*$N$206+1)&gt;80,"",IF(INDEX($P$207:$W$216,MOD(($N$205*$N$206+1)-1,10)+1,INT((($N$205*$N$206+1)-1)/10)+1)="","",INDEX($P$207:$W$216,MOD(($N$205*$N$206+1)-1,10)+1,INT((($N$205*$N$206+1)-1)/10)+1))),""))),IF($N$207="","",IF(OR(ISTEXT($N$205),ISTEXT($N$206),ISTEXT($N$207)),"",IF(OR(1&gt;$N$205,7&gt;$N$206,((7-1)*$N$205+1)&gt;$N$207),"",IF(INDEX($P$207:$W$216,MOD(((7-1)*$N$205+1)-1,10)+1,INT((((7-1)*$N$205+1)-1)/10)+1)="","",INDEX($P$207:$W$216,MOD(((7-1)*$N$205+1)-1,10)+1,INT((((7-1)*$N$205+1)-1)/10)+1))))))</f>
        <v/>
      </c>
      <c r="E213" s="539">
        <f>IF($D$205="Flat Oval",IF(OR($N$207="",ISTEXT($N$205),ISTEXT($N$206)),"",IF(7&lt;=$N$206,IF(2&gt;$N$205,"",IF(((7-1)*$N$205+2)&gt;80,"",IF(INDEX($P$207:$W$216,MOD(((7-1)*$N$205+2)-1,10)+1,INT((((7-1)*$N$205+2)-1)/10)+1)="","",INDEX($P$207:$W$216,MOD(((7-1)*$N$205+2)-1,10)+1,INT((((7-1)*$N$205+2)-1)/10)+1)))),IF(AND(7=$N$206+1,2&lt;=$O$205),IF(($N$205*$N$206+2)&gt;80,"",IF(INDEX($P$207:$W$216,MOD(($N$205*$N$206+2)-1,10)+1,INT((($N$205*$N$206+2)-1)/10)+1)="","",INDEX($P$207:$W$216,MOD(($N$205*$N$206+2)-1,10)+1,INT((($N$205*$N$206+2)-1)/10)+1))),""))),IF($N$207="","",IF(OR(ISTEXT($N$205),ISTEXT($N$206),ISTEXT($N$207)),"",IF(OR(2&gt;$N$205,7&gt;$N$206,((7-1)*$N$205+2)&gt;$N$207),"",IF(INDEX($P$207:$W$216,MOD(((7-1)*$N$205+2)-1,10)+1,INT((((7-1)*$N$205+2)-1)/10)+1)="","",INDEX($P$207:$W$216,MOD(((7-1)*$N$205+2)-1,10)+1,INT((((7-1)*$N$205+2)-1)/10)+1))))))</f>
        <v/>
      </c>
      <c r="F213" s="539">
        <f>IF($D$205="Flat Oval",IF(OR($N$207="",ISTEXT($N$205),ISTEXT($N$206)),"",IF(7&lt;=$N$206,IF(3&gt;$N$205,"",IF(((7-1)*$N$205+3)&gt;80,"",IF(INDEX($P$207:$W$216,MOD(((7-1)*$N$205+3)-1,10)+1,INT((((7-1)*$N$205+3)-1)/10)+1)="","",INDEX($P$207:$W$216,MOD(((7-1)*$N$205+3)-1,10)+1,INT((((7-1)*$N$205+3)-1)/10)+1)))),IF(AND(7=$N$206+1,3&lt;=$O$205),IF(($N$205*$N$206+3)&gt;80,"",IF(INDEX($P$207:$W$216,MOD(($N$205*$N$206+3)-1,10)+1,INT((($N$205*$N$206+3)-1)/10)+1)="","",INDEX($P$207:$W$216,MOD(($N$205*$N$206+3)-1,10)+1,INT((($N$205*$N$206+3)-1)/10)+1))),""))),IF($N$207="","",IF(OR(ISTEXT($N$205),ISTEXT($N$206),ISTEXT($N$207)),"",IF(OR(3&gt;$N$205,7&gt;$N$206,((7-1)*$N$205+3)&gt;$N$207),"",IF(INDEX($P$207:$W$216,MOD(((7-1)*$N$205+3)-1,10)+1,INT((((7-1)*$N$205+3)-1)/10)+1)="","",INDEX($P$207:$W$216,MOD(((7-1)*$N$205+3)-1,10)+1,INT((((7-1)*$N$205+3)-1)/10)+1))))))</f>
        <v/>
      </c>
      <c r="G213" s="539">
        <f>IF($D$205="Flat Oval",IF(OR($N$207="",ISTEXT($N$205),ISTEXT($N$206)),"",IF(7&lt;=$N$206,IF(4&gt;$N$205,"",IF(((7-1)*$N$205+4)&gt;80,"",IF(INDEX($P$207:$W$216,MOD(((7-1)*$N$205+4)-1,10)+1,INT((((7-1)*$N$205+4)-1)/10)+1)="","",INDEX($P$207:$W$216,MOD(((7-1)*$N$205+4)-1,10)+1,INT((((7-1)*$N$205+4)-1)/10)+1)))),IF(AND(7=$N$206+1,4&lt;=$O$205),IF(($N$205*$N$206+4)&gt;80,"",IF(INDEX($P$207:$W$216,MOD(($N$205*$N$206+4)-1,10)+1,INT((($N$205*$N$206+4)-1)/10)+1)="","",INDEX($P$207:$W$216,MOD(($N$205*$N$206+4)-1,10)+1,INT((($N$205*$N$206+4)-1)/10)+1))),""))),IF($N$207="","",IF(OR(ISTEXT($N$205),ISTEXT($N$206),ISTEXT($N$207)),"",IF(OR(4&gt;$N$205,7&gt;$N$206,((7-1)*$N$205+4)&gt;$N$207),"",IF(INDEX($P$207:$W$216,MOD(((7-1)*$N$205+4)-1,10)+1,INT((((7-1)*$N$205+4)-1)/10)+1)="","",INDEX($P$207:$W$216,MOD(((7-1)*$N$205+4)-1,10)+1,INT((((7-1)*$N$205+4)-1)/10)+1))))))</f>
        <v/>
      </c>
      <c r="H213" s="539">
        <f>IF($D$205="Flat Oval",IF(OR($N$207="",ISTEXT($N$205),ISTEXT($N$206)),"",IF(7&lt;=$N$206,IF(5&gt;$N$205,"",IF(((7-1)*$N$205+5)&gt;80,"",IF(INDEX($P$207:$W$216,MOD(((7-1)*$N$205+5)-1,10)+1,INT((((7-1)*$N$205+5)-1)/10)+1)="","",INDEX($P$207:$W$216,MOD(((7-1)*$N$205+5)-1,10)+1,INT((((7-1)*$N$205+5)-1)/10)+1)))),IF(AND(7=$N$206+1,5&lt;=$O$205),IF(($N$205*$N$206+5)&gt;80,"",IF(INDEX($P$207:$W$216,MOD(($N$205*$N$206+5)-1,10)+1,INT((($N$205*$N$206+5)-1)/10)+1)="","",INDEX($P$207:$W$216,MOD(($N$205*$N$206+5)-1,10)+1,INT((($N$205*$N$206+5)-1)/10)+1))),""))),IF($N$207="","",IF(OR(ISTEXT($N$205),ISTEXT($N$206),ISTEXT($N$207)),"",IF(OR(5&gt;$N$205,7&gt;$N$206,((7-1)*$N$205+5)&gt;$N$207),"",IF(INDEX($P$207:$W$216,MOD(((7-1)*$N$205+5)-1,10)+1,INT((((7-1)*$N$205+5)-1)/10)+1)="","",INDEX($P$207:$W$216,MOD(((7-1)*$N$205+5)-1,10)+1,INT((((7-1)*$N$205+5)-1)/10)+1))))))</f>
        <v/>
      </c>
      <c r="I213" s="539">
        <f>IF($D$205="Flat Oval",IF(OR($N$207="",ISTEXT($N$205),ISTEXT($N$206)),"",IF(7&lt;=$N$206,IF(6&gt;$N$205,"",IF(((7-1)*$N$205+6)&gt;80,"",IF(INDEX($P$207:$W$216,MOD(((7-1)*$N$205+6)-1,10)+1,INT((((7-1)*$N$205+6)-1)/10)+1)="","",INDEX($P$207:$W$216,MOD(((7-1)*$N$205+6)-1,10)+1,INT((((7-1)*$N$205+6)-1)/10)+1)))),IF(AND(7=$N$206+1,6&lt;=$O$205),IF(($N$205*$N$206+6)&gt;80,"",IF(INDEX($P$207:$W$216,MOD(($N$205*$N$206+6)-1,10)+1,INT((($N$205*$N$206+6)-1)/10)+1)="","",INDEX($P$207:$W$216,MOD(($N$205*$N$206+6)-1,10)+1,INT((($N$205*$N$206+6)-1)/10)+1))),""))),IF($N$207="","",IF(OR(ISTEXT($N$205),ISTEXT($N$206),ISTEXT($N$207)),"",IF(OR(6&gt;$N$205,7&gt;$N$206,((7-1)*$N$205+6)&gt;$N$207),"",IF(INDEX($P$207:$W$216,MOD(((7-1)*$N$205+6)-1,10)+1,INT((((7-1)*$N$205+6)-1)/10)+1)="","",INDEX($P$207:$W$216,MOD(((7-1)*$N$205+6)-1,10)+1,INT((((7-1)*$N$205+6)-1)/10)+1))))))</f>
        <v/>
      </c>
      <c r="J213" s="539">
        <f>IF($D$205="Flat Oval",IF(OR($N$207="",ISTEXT($N$205),ISTEXT($N$206)),"",IF(7&lt;=$N$206,IF(7&gt;$N$205,"",IF(((7-1)*$N$205+7)&gt;80,"",IF(INDEX($P$207:$W$216,MOD(((7-1)*$N$205+7)-1,10)+1,INT((((7-1)*$N$205+7)-1)/10)+1)="","",INDEX($P$207:$W$216,MOD(((7-1)*$N$205+7)-1,10)+1,INT((((7-1)*$N$205+7)-1)/10)+1)))),IF(AND(7=$N$206+1,7&lt;=$O$205),IF(($N$205*$N$206+7)&gt;80,"",IF(INDEX($P$207:$W$216,MOD(($N$205*$N$206+7)-1,10)+1,INT((($N$205*$N$206+7)-1)/10)+1)="","",INDEX($P$207:$W$216,MOD(($N$205*$N$206+7)-1,10)+1,INT((($N$205*$N$206+7)-1)/10)+1))),""))),IF($N$207="","",IF(OR(ISTEXT($N$205),ISTEXT($N$206),ISTEXT($N$207)),"",IF(OR(7&gt;$N$205,7&gt;$N$206,((7-1)*$N$205+7)&gt;$N$207),"",IF(INDEX($P$207:$W$216,MOD(((7-1)*$N$205+7)-1,10)+1,INT((((7-1)*$N$205+7)-1)/10)+1)="","",INDEX($P$207:$W$216,MOD(((7-1)*$N$205+7)-1,10)+1,INT((((7-1)*$N$205+7)-1)/10)+1))))))</f>
        <v/>
      </c>
      <c r="K213" s="539">
        <f>IF($D$205="Flat Oval",IF(OR($N$207="",ISTEXT($N$205),ISTEXT($N$206)),"",IF(7&lt;=$N$206,IF(8&gt;$N$205,"",IF(((7-1)*$N$205+8)&gt;80,"",IF(INDEX($P$207:$W$216,MOD(((7-1)*$N$205+8)-1,10)+1,INT((((7-1)*$N$205+8)-1)/10)+1)="","",INDEX($P$207:$W$216,MOD(((7-1)*$N$205+8)-1,10)+1,INT((((7-1)*$N$205+8)-1)/10)+1)))),IF(AND(7=$N$206+1,8&lt;=$O$205),IF(($N$205*$N$206+8)&gt;80,"",IF(INDEX($P$207:$W$216,MOD(($N$205*$N$206+8)-1,10)+1,INT((($N$205*$N$206+8)-1)/10)+1)="","",INDEX($P$207:$W$216,MOD(($N$205*$N$206+8)-1,10)+1,INT((($N$205*$N$206+8)-1)/10)+1))),""))),IF($N$207="","",IF(OR(ISTEXT($N$205),ISTEXT($N$206),ISTEXT($N$207)),"",IF(OR(8&gt;$N$205,7&gt;$N$206,((7-1)*$N$205+8)&gt;$N$207),"",IF(INDEX($P$207:$W$216,MOD(((7-1)*$N$205+8)-1,10)+1,INT((((7-1)*$N$205+8)-1)/10)+1)="","",INDEX($P$207:$W$216,MOD(((7-1)*$N$205+8)-1,10)+1,INT((((7-1)*$N$205+8)-1)/10)+1))))))</f>
        <v/>
      </c>
      <c r="L213" s="539">
        <f>IF($D$205="Flat Oval",IF(OR($N$207="",ISTEXT($N$205),ISTEXT($N$206)),"",IF(7&lt;=$N$206,IF(9&gt;$N$205,"",IF(((7-1)*$N$205+9)&gt;80,"",IF(INDEX($P$207:$W$216,MOD(((7-1)*$N$205+9)-1,10)+1,INT((((7-1)*$N$205+9)-1)/10)+1)="","",INDEX($P$207:$W$216,MOD(((7-1)*$N$205+9)-1,10)+1,INT((((7-1)*$N$205+9)-1)/10)+1)))),IF(AND(7=$N$206+1,9&lt;=$O$205),IF(($N$205*$N$206+9)&gt;80,"",IF(INDEX($P$207:$W$216,MOD(($N$205*$N$206+9)-1,10)+1,INT((($N$205*$N$206+9)-1)/10)+1)="","",INDEX($P$207:$W$216,MOD(($N$205*$N$206+9)-1,10)+1,INT((($N$205*$N$206+9)-1)/10)+1))),""))),IF($N$207="","",IF(OR(ISTEXT($N$205),ISTEXT($N$206),ISTEXT($N$207)),"",IF(OR(9&gt;$N$205,7&gt;$N$206,((7-1)*$N$205+9)&gt;$N$207),"",IF(INDEX($P$207:$W$216,MOD(((7-1)*$N$205+9)-1,10)+1,INT((((7-1)*$N$205+9)-1)/10)+1)="","",INDEX($P$207:$W$216,MOD(((7-1)*$N$205+9)-1,10)+1,INT((((7-1)*$N$205+9)-1)/10)+1))))))</f>
        <v/>
      </c>
      <c r="M213" s="539">
        <f>IF($D$205="Flat Oval",IF(OR($N$207="",ISTEXT($N$205),ISTEXT($N$206)),"",IF(7&lt;=$N$206,IF(10&gt;$N$205,"",IF(((7-1)*$N$205+10)&gt;80,"",IF(INDEX($P$207:$W$216,MOD(((7-1)*$N$205+10)-1,10)+1,INT((((7-1)*$N$205+10)-1)/10)+1)="","",INDEX($P$207:$W$216,MOD(((7-1)*$N$205+10)-1,10)+1,INT((((7-1)*$N$205+10)-1)/10)+1)))),IF(AND(7=$N$206+1,10&lt;=$O$205),IF(($N$205*$N$206+10)&gt;80,"",IF(INDEX($P$207:$W$216,MOD(($N$205*$N$206+10)-1,10)+1,INT((($N$205*$N$206+10)-1)/10)+1)="","",INDEX($P$207:$W$216,MOD(($N$205*$N$206+10)-1,10)+1,INT((($N$205*$N$206+10)-1)/10)+1))),""))),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IF($D$205="Flat Oval",IF(OR($N$206="",ISTEXT($N$206)),"",IF(8&lt;=$N$206,ROUND((8-0.5)*$I$205/$N$206,1),IF(8=$N$206+1,"Ends",""))),IF(OR($D$205="",$G$205=""),"",IF($D$205="Round",IF(8=1,"Axis 1 (0°)",IF(8=2,"Axis 2 (90°)","")),IF(ISTEXT($N$206),"",IF(8&gt;$N$206,"",IF(ISTEXT($I$205),"",ROUND((8-0.5)*$I$205/$N$206,1)))))))</f>
        <v/>
      </c>
      <c r="C214" s="538" t="n"/>
      <c r="D214" s="539">
        <f>IF($D$205="Flat Oval",IF(OR($N$207="",ISTEXT($N$205),ISTEXT($N$206)),"",IF(8&lt;=$N$206,IF(1&gt;$N$205,"",IF(((8-1)*$N$205+1)&gt;80,"",IF(INDEX($P$207:$W$216,MOD(((8-1)*$N$205+1)-1,10)+1,INT((((8-1)*$N$205+1)-1)/10)+1)="","",INDEX($P$207:$W$216,MOD(((8-1)*$N$205+1)-1,10)+1,INT((((8-1)*$N$205+1)-1)/10)+1)))),IF(AND(8=$N$206+1,1&lt;=$O$205),IF(($N$205*$N$206+1)&gt;80,"",IF(INDEX($P$207:$W$216,MOD(($N$205*$N$206+1)-1,10)+1,INT((($N$205*$N$206+1)-1)/10)+1)="","",INDEX($P$207:$W$216,MOD(($N$205*$N$206+1)-1,10)+1,INT((($N$205*$N$206+1)-1)/10)+1))),""))),IF($N$207="","",IF(OR(ISTEXT($N$205),ISTEXT($N$206),ISTEXT($N$207)),"",IF(OR(1&gt;$N$205,8&gt;$N$206,((8-1)*$N$205+1)&gt;$N$207),"",IF(INDEX($P$207:$W$216,MOD(((8-1)*$N$205+1)-1,10)+1,INT((((8-1)*$N$205+1)-1)/10)+1)="","",INDEX($P$207:$W$216,MOD(((8-1)*$N$205+1)-1,10)+1,INT((((8-1)*$N$205+1)-1)/10)+1))))))</f>
        <v/>
      </c>
      <c r="E214" s="539">
        <f>IF($D$205="Flat Oval",IF(OR($N$207="",ISTEXT($N$205),ISTEXT($N$206)),"",IF(8&lt;=$N$206,IF(2&gt;$N$205,"",IF(((8-1)*$N$205+2)&gt;80,"",IF(INDEX($P$207:$W$216,MOD(((8-1)*$N$205+2)-1,10)+1,INT((((8-1)*$N$205+2)-1)/10)+1)="","",INDEX($P$207:$W$216,MOD(((8-1)*$N$205+2)-1,10)+1,INT((((8-1)*$N$205+2)-1)/10)+1)))),IF(AND(8=$N$206+1,2&lt;=$O$205),IF(($N$205*$N$206+2)&gt;80,"",IF(INDEX($P$207:$W$216,MOD(($N$205*$N$206+2)-1,10)+1,INT((($N$205*$N$206+2)-1)/10)+1)="","",INDEX($P$207:$W$216,MOD(($N$205*$N$206+2)-1,10)+1,INT((($N$205*$N$206+2)-1)/10)+1))),""))),IF($N$207="","",IF(OR(ISTEXT($N$205),ISTEXT($N$206),ISTEXT($N$207)),"",IF(OR(2&gt;$N$205,8&gt;$N$206,((8-1)*$N$205+2)&gt;$N$207),"",IF(INDEX($P$207:$W$216,MOD(((8-1)*$N$205+2)-1,10)+1,INT((((8-1)*$N$205+2)-1)/10)+1)="","",INDEX($P$207:$W$216,MOD(((8-1)*$N$205+2)-1,10)+1,INT((((8-1)*$N$205+2)-1)/10)+1))))))</f>
        <v/>
      </c>
      <c r="F214" s="539">
        <f>IF($D$205="Flat Oval",IF(OR($N$207="",ISTEXT($N$205),ISTEXT($N$206)),"",IF(8&lt;=$N$206,IF(3&gt;$N$205,"",IF(((8-1)*$N$205+3)&gt;80,"",IF(INDEX($P$207:$W$216,MOD(((8-1)*$N$205+3)-1,10)+1,INT((((8-1)*$N$205+3)-1)/10)+1)="","",INDEX($P$207:$W$216,MOD(((8-1)*$N$205+3)-1,10)+1,INT((((8-1)*$N$205+3)-1)/10)+1)))),IF(AND(8=$N$206+1,3&lt;=$O$205),IF(($N$205*$N$206+3)&gt;80,"",IF(INDEX($P$207:$W$216,MOD(($N$205*$N$206+3)-1,10)+1,INT((($N$205*$N$206+3)-1)/10)+1)="","",INDEX($P$207:$W$216,MOD(($N$205*$N$206+3)-1,10)+1,INT((($N$205*$N$206+3)-1)/10)+1))),""))),IF($N$207="","",IF(OR(ISTEXT($N$205),ISTEXT($N$206),ISTEXT($N$207)),"",IF(OR(3&gt;$N$205,8&gt;$N$206,((8-1)*$N$205+3)&gt;$N$207),"",IF(INDEX($P$207:$W$216,MOD(((8-1)*$N$205+3)-1,10)+1,INT((((8-1)*$N$205+3)-1)/10)+1)="","",INDEX($P$207:$W$216,MOD(((8-1)*$N$205+3)-1,10)+1,INT((((8-1)*$N$205+3)-1)/10)+1))))))</f>
        <v/>
      </c>
      <c r="G214" s="539">
        <f>IF($D$205="Flat Oval",IF(OR($N$207="",ISTEXT($N$205),ISTEXT($N$206)),"",IF(8&lt;=$N$206,IF(4&gt;$N$205,"",IF(((8-1)*$N$205+4)&gt;80,"",IF(INDEX($P$207:$W$216,MOD(((8-1)*$N$205+4)-1,10)+1,INT((((8-1)*$N$205+4)-1)/10)+1)="","",INDEX($P$207:$W$216,MOD(((8-1)*$N$205+4)-1,10)+1,INT((((8-1)*$N$205+4)-1)/10)+1)))),IF(AND(8=$N$206+1,4&lt;=$O$205),IF(($N$205*$N$206+4)&gt;80,"",IF(INDEX($P$207:$W$216,MOD(($N$205*$N$206+4)-1,10)+1,INT((($N$205*$N$206+4)-1)/10)+1)="","",INDEX($P$207:$W$216,MOD(($N$205*$N$206+4)-1,10)+1,INT((($N$205*$N$206+4)-1)/10)+1))),""))),IF($N$207="","",IF(OR(ISTEXT($N$205),ISTEXT($N$206),ISTEXT($N$207)),"",IF(OR(4&gt;$N$205,8&gt;$N$206,((8-1)*$N$205+4)&gt;$N$207),"",IF(INDEX($P$207:$W$216,MOD(((8-1)*$N$205+4)-1,10)+1,INT((((8-1)*$N$205+4)-1)/10)+1)="","",INDEX($P$207:$W$216,MOD(((8-1)*$N$205+4)-1,10)+1,INT((((8-1)*$N$205+4)-1)/10)+1))))))</f>
        <v/>
      </c>
      <c r="H214" s="539">
        <f>IF($D$205="Flat Oval",IF(OR($N$207="",ISTEXT($N$205),ISTEXT($N$206)),"",IF(8&lt;=$N$206,IF(5&gt;$N$205,"",IF(((8-1)*$N$205+5)&gt;80,"",IF(INDEX($P$207:$W$216,MOD(((8-1)*$N$205+5)-1,10)+1,INT((((8-1)*$N$205+5)-1)/10)+1)="","",INDEX($P$207:$W$216,MOD(((8-1)*$N$205+5)-1,10)+1,INT((((8-1)*$N$205+5)-1)/10)+1)))),IF(AND(8=$N$206+1,5&lt;=$O$205),IF(($N$205*$N$206+5)&gt;80,"",IF(INDEX($P$207:$W$216,MOD(($N$205*$N$206+5)-1,10)+1,INT((($N$205*$N$206+5)-1)/10)+1)="","",INDEX($P$207:$W$216,MOD(($N$205*$N$206+5)-1,10)+1,INT((($N$205*$N$206+5)-1)/10)+1))),""))),IF($N$207="","",IF(OR(ISTEXT($N$205),ISTEXT($N$206),ISTEXT($N$207)),"",IF(OR(5&gt;$N$205,8&gt;$N$206,((8-1)*$N$205+5)&gt;$N$207),"",IF(INDEX($P$207:$W$216,MOD(((8-1)*$N$205+5)-1,10)+1,INT((((8-1)*$N$205+5)-1)/10)+1)="","",INDEX($P$207:$W$216,MOD(((8-1)*$N$205+5)-1,10)+1,INT((((8-1)*$N$205+5)-1)/10)+1))))))</f>
        <v/>
      </c>
      <c r="I214" s="539">
        <f>IF($D$205="Flat Oval",IF(OR($N$207="",ISTEXT($N$205),ISTEXT($N$206)),"",IF(8&lt;=$N$206,IF(6&gt;$N$205,"",IF(((8-1)*$N$205+6)&gt;80,"",IF(INDEX($P$207:$W$216,MOD(((8-1)*$N$205+6)-1,10)+1,INT((((8-1)*$N$205+6)-1)/10)+1)="","",INDEX($P$207:$W$216,MOD(((8-1)*$N$205+6)-1,10)+1,INT((((8-1)*$N$205+6)-1)/10)+1)))),IF(AND(8=$N$206+1,6&lt;=$O$205),IF(($N$205*$N$206+6)&gt;80,"",IF(INDEX($P$207:$W$216,MOD(($N$205*$N$206+6)-1,10)+1,INT((($N$205*$N$206+6)-1)/10)+1)="","",INDEX($P$207:$W$216,MOD(($N$205*$N$206+6)-1,10)+1,INT((($N$205*$N$206+6)-1)/10)+1))),""))),IF($N$207="","",IF(OR(ISTEXT($N$205),ISTEXT($N$206),ISTEXT($N$207)),"",IF(OR(6&gt;$N$205,8&gt;$N$206,((8-1)*$N$205+6)&gt;$N$207),"",IF(INDEX($P$207:$W$216,MOD(((8-1)*$N$205+6)-1,10)+1,INT((((8-1)*$N$205+6)-1)/10)+1)="","",INDEX($P$207:$W$216,MOD(((8-1)*$N$205+6)-1,10)+1,INT((((8-1)*$N$205+6)-1)/10)+1))))))</f>
        <v/>
      </c>
      <c r="J214" s="539">
        <f>IF($D$205="Flat Oval",IF(OR($N$207="",ISTEXT($N$205),ISTEXT($N$206)),"",IF(8&lt;=$N$206,IF(7&gt;$N$205,"",IF(((8-1)*$N$205+7)&gt;80,"",IF(INDEX($P$207:$W$216,MOD(((8-1)*$N$205+7)-1,10)+1,INT((((8-1)*$N$205+7)-1)/10)+1)="","",INDEX($P$207:$W$216,MOD(((8-1)*$N$205+7)-1,10)+1,INT((((8-1)*$N$205+7)-1)/10)+1)))),IF(AND(8=$N$206+1,7&lt;=$O$205),IF(($N$205*$N$206+7)&gt;80,"",IF(INDEX($P$207:$W$216,MOD(($N$205*$N$206+7)-1,10)+1,INT((($N$205*$N$206+7)-1)/10)+1)="","",INDEX($P$207:$W$216,MOD(($N$205*$N$206+7)-1,10)+1,INT((($N$205*$N$206+7)-1)/10)+1))),""))),IF($N$207="","",IF(OR(ISTEXT($N$205),ISTEXT($N$206),ISTEXT($N$207)),"",IF(OR(7&gt;$N$205,8&gt;$N$206,((8-1)*$N$205+7)&gt;$N$207),"",IF(INDEX($P$207:$W$216,MOD(((8-1)*$N$205+7)-1,10)+1,INT((((8-1)*$N$205+7)-1)/10)+1)="","",INDEX($P$207:$W$216,MOD(((8-1)*$N$205+7)-1,10)+1,INT((((8-1)*$N$205+7)-1)/10)+1))))))</f>
        <v/>
      </c>
      <c r="K214" s="539">
        <f>IF($D$205="Flat Oval",IF(OR($N$207="",ISTEXT($N$205),ISTEXT($N$206)),"",IF(8&lt;=$N$206,IF(8&gt;$N$205,"",IF(((8-1)*$N$205+8)&gt;80,"",IF(INDEX($P$207:$W$216,MOD(((8-1)*$N$205+8)-1,10)+1,INT((((8-1)*$N$205+8)-1)/10)+1)="","",INDEX($P$207:$W$216,MOD(((8-1)*$N$205+8)-1,10)+1,INT((((8-1)*$N$205+8)-1)/10)+1)))),IF(AND(8=$N$206+1,8&lt;=$O$205),IF(($N$205*$N$206+8)&gt;80,"",IF(INDEX($P$207:$W$216,MOD(($N$205*$N$206+8)-1,10)+1,INT((($N$205*$N$206+8)-1)/10)+1)="","",INDEX($P$207:$W$216,MOD(($N$205*$N$206+8)-1,10)+1,INT((($N$205*$N$206+8)-1)/10)+1))),""))),IF($N$207="","",IF(OR(ISTEXT($N$205),ISTEXT($N$206),ISTEXT($N$207)),"",IF(OR(8&gt;$N$205,8&gt;$N$206,((8-1)*$N$205+8)&gt;$N$207),"",IF(INDEX($P$207:$W$216,MOD(((8-1)*$N$205+8)-1,10)+1,INT((((8-1)*$N$205+8)-1)/10)+1)="","",INDEX($P$207:$W$216,MOD(((8-1)*$N$205+8)-1,10)+1,INT((((8-1)*$N$205+8)-1)/10)+1))))))</f>
        <v/>
      </c>
      <c r="L214" s="539">
        <f>IF($D$205="Flat Oval",IF(OR($N$207="",ISTEXT($N$205),ISTEXT($N$206)),"",IF(8&lt;=$N$206,IF(9&gt;$N$205,"",IF(((8-1)*$N$205+9)&gt;80,"",IF(INDEX($P$207:$W$216,MOD(((8-1)*$N$205+9)-1,10)+1,INT((((8-1)*$N$205+9)-1)/10)+1)="","",INDEX($P$207:$W$216,MOD(((8-1)*$N$205+9)-1,10)+1,INT((((8-1)*$N$205+9)-1)/10)+1)))),IF(AND(8=$N$206+1,9&lt;=$O$205),IF(($N$205*$N$206+9)&gt;80,"",IF(INDEX($P$207:$W$216,MOD(($N$205*$N$206+9)-1,10)+1,INT((($N$205*$N$206+9)-1)/10)+1)="","",INDEX($P$207:$W$216,MOD(($N$205*$N$206+9)-1,10)+1,INT((($N$205*$N$206+9)-1)/10)+1))),""))),IF($N$207="","",IF(OR(ISTEXT($N$205),ISTEXT($N$206),ISTEXT($N$207)),"",IF(OR(9&gt;$N$205,8&gt;$N$206,((8-1)*$N$205+9)&gt;$N$207),"",IF(INDEX($P$207:$W$216,MOD(((8-1)*$N$205+9)-1,10)+1,INT((((8-1)*$N$205+9)-1)/10)+1)="","",INDEX($P$207:$W$216,MOD(((8-1)*$N$205+9)-1,10)+1,INT((((8-1)*$N$205+9)-1)/10)+1))))))</f>
        <v/>
      </c>
      <c r="M214" s="539">
        <f>IF($D$205="Flat Oval",IF(OR($N$207="",ISTEXT($N$205),ISTEXT($N$206)),"",IF(8&lt;=$N$206,IF(10&gt;$N$205,"",IF(((8-1)*$N$205+10)&gt;80,"",IF(INDEX($P$207:$W$216,MOD(((8-1)*$N$205+10)-1,10)+1,INT((((8-1)*$N$205+10)-1)/10)+1)="","",INDEX($P$207:$W$216,MOD(((8-1)*$N$205+10)-1,10)+1,INT((((8-1)*$N$205+10)-1)/10)+1)))),IF(AND(8=$N$206+1,10&lt;=$O$205),IF(($N$205*$N$206+10)&gt;80,"",IF(INDEX($P$207:$W$216,MOD(($N$205*$N$206+10)-1,10)+1,INT((($N$205*$N$206+10)-1)/10)+1)="","",INDEX($P$207:$W$216,MOD(($N$205*$N$206+10)-1,10)+1,INT((($N$205*$N$206+10)-1)/10)+1))),""))),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IF($D$220="Flat Oval",IF(OR($G$220="",$I$220=""),"",$G$220&amp;""" x "&amp;$I$220&amp;""" oval"),IF($G$220="","",IF($D$220="Round",$G$220&amp;""" dia",$G$220&amp;""" x "&amp;$I$220&amp;"""")))</f>
        <v/>
      </c>
      <c r="G218" s="173" t="n"/>
      <c r="H218" s="525">
        <f>IF($D$220="Flat Oval",IF(OR($G$220="",$I$220=""),"",IF(OR(ISTEXT($G$220),ISTEXT($I$220)),"",ROUND(((($G$220-2*N($K$220))-($I$220-2*N($K$220)))*($I$220-2*N($K$220))+PI()*(($I$220-2*N($K$220))/2)^2)/144,3))),IF(OR($D$220="",$G$220=""),"",IF($D$220="Round",IF(ISTEXT($G$220),"",ROUND(PI()*(($G$220-2*N($K$220))/2)^2/144,3)),IF($I$220="","",IF(OR(ISTEXT($G$220),ISTEXT($I$220)),"",ROUND(($G$220-2*N($K$220))*($I$220-2*N($K$220))/144,3))))))</f>
        <v/>
      </c>
      <c r="I218" s="189" t="n"/>
      <c r="J218" s="189" t="n"/>
      <c r="K218" s="189">
        <f>IF(N(J218)*N(H218)=0,"",ROUND(N(J218)*N(H218),0))</f>
        <v/>
      </c>
      <c r="L218" s="189">
        <f>IF($D$220="Flat Oval",IF(OR($O$221="",$O$222="",N($O$223)+N($O$224)=0),"",ROUND(($O$221*$O$223+$O$222*$O$224)/($O$223+$O$224),0)),IF(COUNT(D222:M229)=0,"",ROUND(AVERAGE(D222:M229),0)))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IF($D$220="Flat Oval",IF($N$222="","",$N$220&amp;"x"&amp;$N$221&amp;"+"&amp;$O$220&amp;" ends"),IF($N$220="","",IF($D$220="Round",$N$220&amp;" x 2 axes",IF($N$221="","",$N$220&amp;" x "&amp;$N$221))))</f>
        <v/>
      </c>
      <c r="N220" s="534">
        <f>IF($D$220="Flat Oval",IF(OR($G$220="",$I$220=""),"",IF(OR(ISTEXT($G$220),ISTEXT($I$220)),"",IF($G$220-$I$220&lt;12,2,MIN(10,MAX(3,ROUNDUP(($G$220-$I$220)/6,0)))))),IF(OR($D$220="",$G$220=""),"",IF($D$220="Round",IF(ISTEXT($G$220),"",IF($G$220&lt;=9,6,IF($G$220&lt;=12,8,10))),IF(ISTEXT($G$220),"",IF($G$220&lt;12,2,MIN(10,MAX(3,ROUNDUP($G$220/6,0))))))))</f>
        <v/>
      </c>
      <c r="O220">
        <f>IF(AND($D$220="Flat Oval",NOT(OR($G$220="",$I$220="")),NOT(OR(ISTEXT($G$220),ISTEXT($I$220)))),IF($I$220&lt;=9,6,IF($I$220&lt;=12,8,10)),"")</f>
        <v/>
      </c>
      <c r="P220" s="473" t="inlineStr">
        <is>
          <t>Quick entry – type readings in order (row by row of the grid), down this column then the next:</t>
        </is>
      </c>
    </row>
    <row r="221" ht="13.35" customHeight="1" s="162">
      <c r="B221" s="535" t="inlineStr">
        <is>
          <t>Depth↓ Pos→ (in)</t>
        </is>
      </c>
      <c r="C221" s="414" t="n"/>
      <c r="D221" s="535">
        <f>IF($D$220="Flat Oval",IF(OR($N$220="",ISTEXT($N$220),1&gt;$N$220),"",ROUND((1-0.5)*($G$220-$I$220)/$N$220,1)),IF(ISTEXT($N$220),"",IF(OR($D$220="",$G$220="",1&gt;$N$220),"",IF($D$220="Round",IF(ISTEXT($G$220),"",ROUND(IF(1&lt;=$N$220/2,$G$220/2*(1-SQRT(($N$220-2*1+1)/$N$220)),$G$220-$G$220/2*(1-SQRT(($N$220-2*($N$220-1+1)+1)/$N$220))),1)),IF(ISTEXT($G$220),"",ROUND((1-0.5)*$G$220/$N$220,1))))))</f>
        <v/>
      </c>
      <c r="E221" s="535">
        <f>IF($D$220="Flat Oval",IF(OR($N$220="",ISTEXT($N$220),2&gt;$N$220),"",ROUND((2-0.5)*($G$220-$I$220)/$N$220,1)),IF(ISTEXT($N$220),"",IF(OR($D$220="",$G$220="",2&gt;$N$220),"",IF($D$220="Round",IF(ISTEXT($G$220),"",ROUND(IF(2&lt;=$N$220/2,$G$220/2*(1-SQRT(($N$220-2*2+1)/$N$220)),$G$220-$G$220/2*(1-SQRT(($N$220-2*($N$220-2+1)+1)/$N$220))),1)),IF(ISTEXT($G$220),"",ROUND((2-0.5)*$G$220/$N$220,1))))))</f>
        <v/>
      </c>
      <c r="F221" s="535">
        <f>IF($D$220="Flat Oval",IF(OR($N$220="",ISTEXT($N$220),3&gt;$N$220),"",ROUND((3-0.5)*($G$220-$I$220)/$N$220,1)),IF(ISTEXT($N$220),"",IF(OR($D$220="",$G$220="",3&gt;$N$220),"",IF($D$220="Round",IF(ISTEXT($G$220),"",ROUND(IF(3&lt;=$N$220/2,$G$220/2*(1-SQRT(($N$220-2*3+1)/$N$220)),$G$220-$G$220/2*(1-SQRT(($N$220-2*($N$220-3+1)+1)/$N$220))),1)),IF(ISTEXT($G$220),"",ROUND((3-0.5)*$G$220/$N$220,1))))))</f>
        <v/>
      </c>
      <c r="G221" s="535">
        <f>IF($D$220="Flat Oval",IF(OR($N$220="",ISTEXT($N$220),4&gt;$N$220),"",ROUND((4-0.5)*($G$220-$I$220)/$N$220,1)),IF(ISTEXT($N$220),"",IF(OR($D$220="",$G$220="",4&gt;$N$220),"",IF($D$220="Round",IF(ISTEXT($G$220),"",ROUND(IF(4&lt;=$N$220/2,$G$220/2*(1-SQRT(($N$220-2*4+1)/$N$220)),$G$220-$G$220/2*(1-SQRT(($N$220-2*($N$220-4+1)+1)/$N$220))),1)),IF(ISTEXT($G$220),"",ROUND((4-0.5)*$G$220/$N$220,1))))))</f>
        <v/>
      </c>
      <c r="H221" s="535">
        <f>IF($D$220="Flat Oval",IF(OR($N$220="",ISTEXT($N$220),5&gt;$N$220),"",ROUND((5-0.5)*($G$220-$I$220)/$N$220,1)),IF(ISTEXT($N$220),"",IF(OR($D$220="",$G$220="",5&gt;$N$220),"",IF($D$220="Round",IF(ISTEXT($G$220),"",ROUND(IF(5&lt;=$N$220/2,$G$220/2*(1-SQRT(($N$220-2*5+1)/$N$220)),$G$220-$G$220/2*(1-SQRT(($N$220-2*($N$220-5+1)+1)/$N$220))),1)),IF(ISTEXT($G$220),"",ROUND((5-0.5)*$G$220/$N$220,1))))))</f>
        <v/>
      </c>
      <c r="I221" s="535">
        <f>IF($D$220="Flat Oval",IF(OR($N$220="",ISTEXT($N$220),6&gt;$N$220),"",ROUND((6-0.5)*($G$220-$I$220)/$N$220,1)),IF(ISTEXT($N$220),"",IF(OR($D$220="",$G$220="",6&gt;$N$220),"",IF($D$220="Round",IF(ISTEXT($G$220),"",ROUND(IF(6&lt;=$N$220/2,$G$220/2*(1-SQRT(($N$220-2*6+1)/$N$220)),$G$220-$G$220/2*(1-SQRT(($N$220-2*($N$220-6+1)+1)/$N$220))),1)),IF(ISTEXT($G$220),"",ROUND((6-0.5)*$G$220/$N$220,1))))))</f>
        <v/>
      </c>
      <c r="J221" s="535">
        <f>IF($D$220="Flat Oval",IF(OR($N$220="",ISTEXT($N$220),7&gt;$N$220),"",ROUND((7-0.5)*($G$220-$I$220)/$N$220,1)),IF(ISTEXT($N$220),"",IF(OR($D$220="",$G$220="",7&gt;$N$220),"",IF($D$220="Round",IF(ISTEXT($G$220),"",ROUND(IF(7&lt;=$N$220/2,$G$220/2*(1-SQRT(($N$220-2*7+1)/$N$220)),$G$220-$G$220/2*(1-SQRT(($N$220-2*($N$220-7+1)+1)/$N$220))),1)),IF(ISTEXT($G$220),"",ROUND((7-0.5)*$G$220/$N$220,1))))))</f>
        <v/>
      </c>
      <c r="K221" s="535">
        <f>IF($D$220="Flat Oval",IF(OR($N$220="",ISTEXT($N$220),8&gt;$N$220),"",ROUND((8-0.5)*($G$220-$I$220)/$N$220,1)),IF(ISTEXT($N$220),"",IF(OR($D$220="",$G$220="",8&gt;$N$220),"",IF($D$220="Round",IF(ISTEXT($G$220),"",ROUND(IF(8&lt;=$N$220/2,$G$220/2*(1-SQRT(($N$220-2*8+1)/$N$220)),$G$220-$G$220/2*(1-SQRT(($N$220-2*($N$220-8+1)+1)/$N$220))),1)),IF(ISTEXT($G$220),"",ROUND((8-0.5)*$G$220/$N$220,1))))))</f>
        <v/>
      </c>
      <c r="L221" s="535">
        <f>IF($D$220="Flat Oval",IF(OR($N$220="",ISTEXT($N$220),9&gt;$N$220),"",ROUND((9-0.5)*($G$220-$I$220)/$N$220,1)),IF(ISTEXT($N$220),"",IF(OR($D$220="",$G$220="",9&gt;$N$220),"",IF($D$220="Round",IF(ISTEXT($G$220),"",ROUND(IF(9&lt;=$N$220/2,$G$220/2*(1-SQRT(($N$220-2*9+1)/$N$220)),$G$220-$G$220/2*(1-SQRT(($N$220-2*($N$220-9+1)+1)/$N$220))),1)),IF(ISTEXT($G$220),"",ROUND((9-0.5)*$G$220/$N$220,1))))))</f>
        <v/>
      </c>
      <c r="M221" s="535">
        <f>IF($D$220="Flat Oval",IF(OR($N$220="",ISTEXT($N$220),10&gt;$N$220),"",ROUND((10-0.5)*($G$220-$I$220)/$N$220,1)),IF(ISTEXT($N$220),"",IF(OR($D$220="",$G$220="",10&gt;$N$220),"",IF($D$220="Round",IF(ISTEXT($G$220),"",ROUND(IF(10&lt;=$N$220/2,$G$220/2*(1-SQRT(($N$220-2*10+1)/$N$220)),$G$220-$G$220/2*(1-SQRT(($N$220-2*($N$220-10+1)+1)/$N$220))),1)),IF(ISTEXT($G$220),"",ROUND((10-0.5)*$G$220/$N$220,1))))))</f>
        <v/>
      </c>
      <c r="N221" s="534">
        <f>IF($D$220="Flat Oval",IF(OR($G$220="",$I$220=""),"",IF(OR(ISTEXT($G$220),ISTEXT($I$220)),"",IF($I$220&lt;12,2,MIN(7,MAX(3,ROUNDUP($I$220/6,0)))))),IF(OR($D$220="",$G$220=""),"",IF($D$220="Round",2,IF($I$220="","",IF(ISTEXT($I$220),"",IF($I$220&lt;12,2,MIN(8,MAX(3,ROUNDUP($I$220/6,0)))))))))</f>
        <v/>
      </c>
      <c r="O221">
        <f>IF(OR(NOT($D$220="Flat Oval"),N($N$222)=0),"",IF(COUNT(D222:INDEX(M222:M229,$N$221))=0,"",AVERAGE(D222:INDEX(M222:M229,$N$221))))</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IF($D$220="Flat Oval",IF(OR($N$221="",ISTEXT($N$221)),"",IF(1&lt;=$N$221,ROUND((1-0.5)*$I$220/$N$221,1),IF(1=$N$221+1,"Ends",""))),IF(OR($D$220="",$G$220=""),"",IF($D$220="Round",IF(1=1,"Axis 1 (0°)",IF(1=2,"Axis 2 (90°)","")),IF(ISTEXT($N$221),"",IF(1&gt;$N$221,"",IF(ISTEXT($I$220),"",ROUND((1-0.5)*$I$220/$N$221,1)))))))</f>
        <v/>
      </c>
      <c r="C222" s="538" t="n"/>
      <c r="D222" s="539">
        <f>IF($D$220="Flat Oval",IF(OR($N$222="",ISTEXT($N$220),ISTEXT($N$221)),"",IF(1&lt;=$N$221,IF(1&gt;$N$220,"",IF(((1-1)*$N$220+1)&gt;80,"",IF(INDEX($P$222:$W$231,MOD(((1-1)*$N$220+1)-1,10)+1,INT((((1-1)*$N$220+1)-1)/10)+1)="","",INDEX($P$222:$W$231,MOD(((1-1)*$N$220+1)-1,10)+1,INT((((1-1)*$N$220+1)-1)/10)+1)))),IF(AND(1=$N$221+1,1&lt;=$O$220),IF(($N$220*$N$221+1)&gt;80,"",IF(INDEX($P$222:$W$231,MOD(($N$220*$N$221+1)-1,10)+1,INT((($N$220*$N$221+1)-1)/10)+1)="","",INDEX($P$222:$W$231,MOD(($N$220*$N$221+1)-1,10)+1,INT((($N$220*$N$221+1)-1)/10)+1))),""))),IF($N$222="","",IF(OR(ISTEXT($N$220),ISTEXT($N$221),ISTEXT($N$222)),"",IF(OR(1&gt;$N$220,1&gt;$N$221,((1-1)*$N$220+1)&gt;$N$222),"",IF(INDEX($P$222:$W$231,MOD(((1-1)*$N$220+1)-1,10)+1,INT((((1-1)*$N$220+1)-1)/10)+1)="","",INDEX($P$222:$W$231,MOD(((1-1)*$N$220+1)-1,10)+1,INT((((1-1)*$N$220+1)-1)/10)+1))))))</f>
        <v/>
      </c>
      <c r="E222" s="539">
        <f>IF($D$220="Flat Oval",IF(OR($N$222="",ISTEXT($N$220),ISTEXT($N$221)),"",IF(1&lt;=$N$221,IF(2&gt;$N$220,"",IF(((1-1)*$N$220+2)&gt;80,"",IF(INDEX($P$222:$W$231,MOD(((1-1)*$N$220+2)-1,10)+1,INT((((1-1)*$N$220+2)-1)/10)+1)="","",INDEX($P$222:$W$231,MOD(((1-1)*$N$220+2)-1,10)+1,INT((((1-1)*$N$220+2)-1)/10)+1)))),IF(AND(1=$N$221+1,2&lt;=$O$220),IF(($N$220*$N$221+2)&gt;80,"",IF(INDEX($P$222:$W$231,MOD(($N$220*$N$221+2)-1,10)+1,INT((($N$220*$N$221+2)-1)/10)+1)="","",INDEX($P$222:$W$231,MOD(($N$220*$N$221+2)-1,10)+1,INT((($N$220*$N$221+2)-1)/10)+1))),""))),IF($N$222="","",IF(OR(ISTEXT($N$220),ISTEXT($N$221),ISTEXT($N$222)),"",IF(OR(2&gt;$N$220,1&gt;$N$221,((1-1)*$N$220+2)&gt;$N$222),"",IF(INDEX($P$222:$W$231,MOD(((1-1)*$N$220+2)-1,10)+1,INT((((1-1)*$N$220+2)-1)/10)+1)="","",INDEX($P$222:$W$231,MOD(((1-1)*$N$220+2)-1,10)+1,INT((((1-1)*$N$220+2)-1)/10)+1))))))</f>
        <v/>
      </c>
      <c r="F222" s="539">
        <f>IF($D$220="Flat Oval",IF(OR($N$222="",ISTEXT($N$220),ISTEXT($N$221)),"",IF(1&lt;=$N$221,IF(3&gt;$N$220,"",IF(((1-1)*$N$220+3)&gt;80,"",IF(INDEX($P$222:$W$231,MOD(((1-1)*$N$220+3)-1,10)+1,INT((((1-1)*$N$220+3)-1)/10)+1)="","",INDEX($P$222:$W$231,MOD(((1-1)*$N$220+3)-1,10)+1,INT((((1-1)*$N$220+3)-1)/10)+1)))),IF(AND(1=$N$221+1,3&lt;=$O$220),IF(($N$220*$N$221+3)&gt;80,"",IF(INDEX($P$222:$W$231,MOD(($N$220*$N$221+3)-1,10)+1,INT((($N$220*$N$221+3)-1)/10)+1)="","",INDEX($P$222:$W$231,MOD(($N$220*$N$221+3)-1,10)+1,INT((($N$220*$N$221+3)-1)/10)+1))),""))),IF($N$222="","",IF(OR(ISTEXT($N$220),ISTEXT($N$221),ISTEXT($N$222)),"",IF(OR(3&gt;$N$220,1&gt;$N$221,((1-1)*$N$220+3)&gt;$N$222),"",IF(INDEX($P$222:$W$231,MOD(((1-1)*$N$220+3)-1,10)+1,INT((((1-1)*$N$220+3)-1)/10)+1)="","",INDEX($P$222:$W$231,MOD(((1-1)*$N$220+3)-1,10)+1,INT((((1-1)*$N$220+3)-1)/10)+1))))))</f>
        <v/>
      </c>
      <c r="G222" s="539">
        <f>IF($D$220="Flat Oval",IF(OR($N$222="",ISTEXT($N$220),ISTEXT($N$221)),"",IF(1&lt;=$N$221,IF(4&gt;$N$220,"",IF(((1-1)*$N$220+4)&gt;80,"",IF(INDEX($P$222:$W$231,MOD(((1-1)*$N$220+4)-1,10)+1,INT((((1-1)*$N$220+4)-1)/10)+1)="","",INDEX($P$222:$W$231,MOD(((1-1)*$N$220+4)-1,10)+1,INT((((1-1)*$N$220+4)-1)/10)+1)))),IF(AND(1=$N$221+1,4&lt;=$O$220),IF(($N$220*$N$221+4)&gt;80,"",IF(INDEX($P$222:$W$231,MOD(($N$220*$N$221+4)-1,10)+1,INT((($N$220*$N$221+4)-1)/10)+1)="","",INDEX($P$222:$W$231,MOD(($N$220*$N$221+4)-1,10)+1,INT((($N$220*$N$221+4)-1)/10)+1))),""))),IF($N$222="","",IF(OR(ISTEXT($N$220),ISTEXT($N$221),ISTEXT($N$222)),"",IF(OR(4&gt;$N$220,1&gt;$N$221,((1-1)*$N$220+4)&gt;$N$222),"",IF(INDEX($P$222:$W$231,MOD(((1-1)*$N$220+4)-1,10)+1,INT((((1-1)*$N$220+4)-1)/10)+1)="","",INDEX($P$222:$W$231,MOD(((1-1)*$N$220+4)-1,10)+1,INT((((1-1)*$N$220+4)-1)/10)+1))))))</f>
        <v/>
      </c>
      <c r="H222" s="539">
        <f>IF($D$220="Flat Oval",IF(OR($N$222="",ISTEXT($N$220),ISTEXT($N$221)),"",IF(1&lt;=$N$221,IF(5&gt;$N$220,"",IF(((1-1)*$N$220+5)&gt;80,"",IF(INDEX($P$222:$W$231,MOD(((1-1)*$N$220+5)-1,10)+1,INT((((1-1)*$N$220+5)-1)/10)+1)="","",INDEX($P$222:$W$231,MOD(((1-1)*$N$220+5)-1,10)+1,INT((((1-1)*$N$220+5)-1)/10)+1)))),IF(AND(1=$N$221+1,5&lt;=$O$220),IF(($N$220*$N$221+5)&gt;80,"",IF(INDEX($P$222:$W$231,MOD(($N$220*$N$221+5)-1,10)+1,INT((($N$220*$N$221+5)-1)/10)+1)="","",INDEX($P$222:$W$231,MOD(($N$220*$N$221+5)-1,10)+1,INT((($N$220*$N$221+5)-1)/10)+1))),""))),IF($N$222="","",IF(OR(ISTEXT($N$220),ISTEXT($N$221),ISTEXT($N$222)),"",IF(OR(5&gt;$N$220,1&gt;$N$221,((1-1)*$N$220+5)&gt;$N$222),"",IF(INDEX($P$222:$W$231,MOD(((1-1)*$N$220+5)-1,10)+1,INT((((1-1)*$N$220+5)-1)/10)+1)="","",INDEX($P$222:$W$231,MOD(((1-1)*$N$220+5)-1,10)+1,INT((((1-1)*$N$220+5)-1)/10)+1))))))</f>
        <v/>
      </c>
      <c r="I222" s="539">
        <f>IF($D$220="Flat Oval",IF(OR($N$222="",ISTEXT($N$220),ISTEXT($N$221)),"",IF(1&lt;=$N$221,IF(6&gt;$N$220,"",IF(((1-1)*$N$220+6)&gt;80,"",IF(INDEX($P$222:$W$231,MOD(((1-1)*$N$220+6)-1,10)+1,INT((((1-1)*$N$220+6)-1)/10)+1)="","",INDEX($P$222:$W$231,MOD(((1-1)*$N$220+6)-1,10)+1,INT((((1-1)*$N$220+6)-1)/10)+1)))),IF(AND(1=$N$221+1,6&lt;=$O$220),IF(($N$220*$N$221+6)&gt;80,"",IF(INDEX($P$222:$W$231,MOD(($N$220*$N$221+6)-1,10)+1,INT((($N$220*$N$221+6)-1)/10)+1)="","",INDEX($P$222:$W$231,MOD(($N$220*$N$221+6)-1,10)+1,INT((($N$220*$N$221+6)-1)/10)+1))),""))),IF($N$222="","",IF(OR(ISTEXT($N$220),ISTEXT($N$221),ISTEXT($N$222)),"",IF(OR(6&gt;$N$220,1&gt;$N$221,((1-1)*$N$220+6)&gt;$N$222),"",IF(INDEX($P$222:$W$231,MOD(((1-1)*$N$220+6)-1,10)+1,INT((((1-1)*$N$220+6)-1)/10)+1)="","",INDEX($P$222:$W$231,MOD(((1-1)*$N$220+6)-1,10)+1,INT((((1-1)*$N$220+6)-1)/10)+1))))))</f>
        <v/>
      </c>
      <c r="J222" s="539">
        <f>IF($D$220="Flat Oval",IF(OR($N$222="",ISTEXT($N$220),ISTEXT($N$221)),"",IF(1&lt;=$N$221,IF(7&gt;$N$220,"",IF(((1-1)*$N$220+7)&gt;80,"",IF(INDEX($P$222:$W$231,MOD(((1-1)*$N$220+7)-1,10)+1,INT((((1-1)*$N$220+7)-1)/10)+1)="","",INDEX($P$222:$W$231,MOD(((1-1)*$N$220+7)-1,10)+1,INT((((1-1)*$N$220+7)-1)/10)+1)))),IF(AND(1=$N$221+1,7&lt;=$O$220),IF(($N$220*$N$221+7)&gt;80,"",IF(INDEX($P$222:$W$231,MOD(($N$220*$N$221+7)-1,10)+1,INT((($N$220*$N$221+7)-1)/10)+1)="","",INDEX($P$222:$W$231,MOD(($N$220*$N$221+7)-1,10)+1,INT((($N$220*$N$221+7)-1)/10)+1))),""))),IF($N$222="","",IF(OR(ISTEXT($N$220),ISTEXT($N$221),ISTEXT($N$222)),"",IF(OR(7&gt;$N$220,1&gt;$N$221,((1-1)*$N$220+7)&gt;$N$222),"",IF(INDEX($P$222:$W$231,MOD(((1-1)*$N$220+7)-1,10)+1,INT((((1-1)*$N$220+7)-1)/10)+1)="","",INDEX($P$222:$W$231,MOD(((1-1)*$N$220+7)-1,10)+1,INT((((1-1)*$N$220+7)-1)/10)+1))))))</f>
        <v/>
      </c>
      <c r="K222" s="539">
        <f>IF($D$220="Flat Oval",IF(OR($N$222="",ISTEXT($N$220),ISTEXT($N$221)),"",IF(1&lt;=$N$221,IF(8&gt;$N$220,"",IF(((1-1)*$N$220+8)&gt;80,"",IF(INDEX($P$222:$W$231,MOD(((1-1)*$N$220+8)-1,10)+1,INT((((1-1)*$N$220+8)-1)/10)+1)="","",INDEX($P$222:$W$231,MOD(((1-1)*$N$220+8)-1,10)+1,INT((((1-1)*$N$220+8)-1)/10)+1)))),IF(AND(1=$N$221+1,8&lt;=$O$220),IF(($N$220*$N$221+8)&gt;80,"",IF(INDEX($P$222:$W$231,MOD(($N$220*$N$221+8)-1,10)+1,INT((($N$220*$N$221+8)-1)/10)+1)="","",INDEX($P$222:$W$231,MOD(($N$220*$N$221+8)-1,10)+1,INT((($N$220*$N$221+8)-1)/10)+1))),""))),IF($N$222="","",IF(OR(ISTEXT($N$220),ISTEXT($N$221),ISTEXT($N$222)),"",IF(OR(8&gt;$N$220,1&gt;$N$221,((1-1)*$N$220+8)&gt;$N$222),"",IF(INDEX($P$222:$W$231,MOD(((1-1)*$N$220+8)-1,10)+1,INT((((1-1)*$N$220+8)-1)/10)+1)="","",INDEX($P$222:$W$231,MOD(((1-1)*$N$220+8)-1,10)+1,INT((((1-1)*$N$220+8)-1)/10)+1))))))</f>
        <v/>
      </c>
      <c r="L222" s="539">
        <f>IF($D$220="Flat Oval",IF(OR($N$222="",ISTEXT($N$220),ISTEXT($N$221)),"",IF(1&lt;=$N$221,IF(9&gt;$N$220,"",IF(((1-1)*$N$220+9)&gt;80,"",IF(INDEX($P$222:$W$231,MOD(((1-1)*$N$220+9)-1,10)+1,INT((((1-1)*$N$220+9)-1)/10)+1)="","",INDEX($P$222:$W$231,MOD(((1-1)*$N$220+9)-1,10)+1,INT((((1-1)*$N$220+9)-1)/10)+1)))),IF(AND(1=$N$221+1,9&lt;=$O$220),IF(($N$220*$N$221+9)&gt;80,"",IF(INDEX($P$222:$W$231,MOD(($N$220*$N$221+9)-1,10)+1,INT((($N$220*$N$221+9)-1)/10)+1)="","",INDEX($P$222:$W$231,MOD(($N$220*$N$221+9)-1,10)+1,INT((($N$220*$N$221+9)-1)/10)+1))),""))),IF($N$222="","",IF(OR(ISTEXT($N$220),ISTEXT($N$221),ISTEXT($N$222)),"",IF(OR(9&gt;$N$220,1&gt;$N$221,((1-1)*$N$220+9)&gt;$N$222),"",IF(INDEX($P$222:$W$231,MOD(((1-1)*$N$220+9)-1,10)+1,INT((((1-1)*$N$220+9)-1)/10)+1)="","",INDEX($P$222:$W$231,MOD(((1-1)*$N$220+9)-1,10)+1,INT((((1-1)*$N$220+9)-1)/10)+1))))))</f>
        <v/>
      </c>
      <c r="M222" s="539">
        <f>IF($D$220="Flat Oval",IF(OR($N$222="",ISTEXT($N$220),ISTEXT($N$221)),"",IF(1&lt;=$N$221,IF(10&gt;$N$220,"",IF(((1-1)*$N$220+10)&gt;80,"",IF(INDEX($P$222:$W$231,MOD(((1-1)*$N$220+10)-1,10)+1,INT((((1-1)*$N$220+10)-1)/10)+1)="","",INDEX($P$222:$W$231,MOD(((1-1)*$N$220+10)-1,10)+1,INT((((1-1)*$N$220+10)-1)/10)+1)))),IF(AND(1=$N$221+1,10&lt;=$O$220),IF(($N$220*$N$221+10)&gt;80,"",IF(INDEX($P$222:$W$231,MOD(($N$220*$N$221+10)-1,10)+1,INT((($N$220*$N$221+10)-1)/10)+1)="","",INDEX($P$222:$W$231,MOD(($N$220*$N$221+10)-1,10)+1,INT((($N$220*$N$221+10)-1)/10)+1))),""))),IF($N$222="","",IF(OR(ISTEXT($N$220),ISTEXT($N$221),ISTEXT($N$222)),"",IF(OR(10&gt;$N$220,1&gt;$N$221,((1-1)*$N$220+10)&gt;$N$222),"",IF(INDEX($P$222:$W$231,MOD(((1-1)*$N$220+10)-1,10)+1,INT((((1-1)*$N$220+10)-1)/10)+1)="","",INDEX($P$222:$W$231,MOD(((1-1)*$N$220+10)-1,10)+1,INT((((1-1)*$N$220+10)-1)/10)+1))))))</f>
        <v/>
      </c>
      <c r="N222" s="534">
        <f>IF($D$220="Flat Oval",IF(OR($N$220="",$N$221="",$O$220=""),"",$N$220*$N$221+$O$220),IF(OR(N220="",N221=""),"",IF(OR(ISTEXT(N220),ISTEXT(N221)),"",N220*N221)))</f>
        <v/>
      </c>
      <c r="O222">
        <f>IF(OR(NOT($D$220="Flat Oval"),N($N$222)=0),"",IF(COUNT(INDEX(D222:D229,$N$221+1):INDEX(M222:M229,$N$221+1))=0,"",AVERAGE(INDEX(D222:D229,$N$221+1):INDEX(M222:M229,$N$221+1))))</f>
        <v/>
      </c>
      <c r="P222" s="540" t="n"/>
      <c r="Q222" s="540" t="n"/>
      <c r="R222" s="540" t="n"/>
      <c r="S222" s="540" t="n"/>
      <c r="T222" s="540" t="n"/>
      <c r="U222" s="540" t="n"/>
      <c r="V222" s="540" t="n"/>
      <c r="W222" s="540" t="n"/>
    </row>
    <row r="223" ht="13.35" customHeight="1" s="162">
      <c r="B223" s="537">
        <f>IF($D$220="Flat Oval",IF(OR($N$221="",ISTEXT($N$221)),"",IF(2&lt;=$N$221,ROUND((2-0.5)*$I$220/$N$221,1),IF(2=$N$221+1,"Ends",""))),IF(OR($D$220="",$G$220=""),"",IF($D$220="Round",IF(2=1,"Axis 1 (0°)",IF(2=2,"Axis 2 (90°)","")),IF(ISTEXT($N$221),"",IF(2&gt;$N$221,"",IF(ISTEXT($I$220),"",ROUND((2-0.5)*$I$220/$N$221,1)))))))</f>
        <v/>
      </c>
      <c r="C223" s="538" t="n"/>
      <c r="D223" s="539">
        <f>IF($D$220="Flat Oval",IF(OR($N$222="",ISTEXT($N$220),ISTEXT($N$221)),"",IF(2&lt;=$N$221,IF(1&gt;$N$220,"",IF(((2-1)*$N$220+1)&gt;80,"",IF(INDEX($P$222:$W$231,MOD(((2-1)*$N$220+1)-1,10)+1,INT((((2-1)*$N$220+1)-1)/10)+1)="","",INDEX($P$222:$W$231,MOD(((2-1)*$N$220+1)-1,10)+1,INT((((2-1)*$N$220+1)-1)/10)+1)))),IF(AND(2=$N$221+1,1&lt;=$O$220),IF(($N$220*$N$221+1)&gt;80,"",IF(INDEX($P$222:$W$231,MOD(($N$220*$N$221+1)-1,10)+1,INT((($N$220*$N$221+1)-1)/10)+1)="","",INDEX($P$222:$W$231,MOD(($N$220*$N$221+1)-1,10)+1,INT((($N$220*$N$221+1)-1)/10)+1))),""))),IF($N$222="","",IF(OR(ISTEXT($N$220),ISTEXT($N$221),ISTEXT($N$222)),"",IF(OR(1&gt;$N$220,2&gt;$N$221,((2-1)*$N$220+1)&gt;$N$222),"",IF(INDEX($P$222:$W$231,MOD(((2-1)*$N$220+1)-1,10)+1,INT((((2-1)*$N$220+1)-1)/10)+1)="","",INDEX($P$222:$W$231,MOD(((2-1)*$N$220+1)-1,10)+1,INT((((2-1)*$N$220+1)-1)/10)+1))))))</f>
        <v/>
      </c>
      <c r="E223" s="539">
        <f>IF($D$220="Flat Oval",IF(OR($N$222="",ISTEXT($N$220),ISTEXT($N$221)),"",IF(2&lt;=$N$221,IF(2&gt;$N$220,"",IF(((2-1)*$N$220+2)&gt;80,"",IF(INDEX($P$222:$W$231,MOD(((2-1)*$N$220+2)-1,10)+1,INT((((2-1)*$N$220+2)-1)/10)+1)="","",INDEX($P$222:$W$231,MOD(((2-1)*$N$220+2)-1,10)+1,INT((((2-1)*$N$220+2)-1)/10)+1)))),IF(AND(2=$N$221+1,2&lt;=$O$220),IF(($N$220*$N$221+2)&gt;80,"",IF(INDEX($P$222:$W$231,MOD(($N$220*$N$221+2)-1,10)+1,INT((($N$220*$N$221+2)-1)/10)+1)="","",INDEX($P$222:$W$231,MOD(($N$220*$N$221+2)-1,10)+1,INT((($N$220*$N$221+2)-1)/10)+1))),""))),IF($N$222="","",IF(OR(ISTEXT($N$220),ISTEXT($N$221),ISTEXT($N$222)),"",IF(OR(2&gt;$N$220,2&gt;$N$221,((2-1)*$N$220+2)&gt;$N$222),"",IF(INDEX($P$222:$W$231,MOD(((2-1)*$N$220+2)-1,10)+1,INT((((2-1)*$N$220+2)-1)/10)+1)="","",INDEX($P$222:$W$231,MOD(((2-1)*$N$220+2)-1,10)+1,INT((((2-1)*$N$220+2)-1)/10)+1))))))</f>
        <v/>
      </c>
      <c r="F223" s="539">
        <f>IF($D$220="Flat Oval",IF(OR($N$222="",ISTEXT($N$220),ISTEXT($N$221)),"",IF(2&lt;=$N$221,IF(3&gt;$N$220,"",IF(((2-1)*$N$220+3)&gt;80,"",IF(INDEX($P$222:$W$231,MOD(((2-1)*$N$220+3)-1,10)+1,INT((((2-1)*$N$220+3)-1)/10)+1)="","",INDEX($P$222:$W$231,MOD(((2-1)*$N$220+3)-1,10)+1,INT((((2-1)*$N$220+3)-1)/10)+1)))),IF(AND(2=$N$221+1,3&lt;=$O$220),IF(($N$220*$N$221+3)&gt;80,"",IF(INDEX($P$222:$W$231,MOD(($N$220*$N$221+3)-1,10)+1,INT((($N$220*$N$221+3)-1)/10)+1)="","",INDEX($P$222:$W$231,MOD(($N$220*$N$221+3)-1,10)+1,INT((($N$220*$N$221+3)-1)/10)+1))),""))),IF($N$222="","",IF(OR(ISTEXT($N$220),ISTEXT($N$221),ISTEXT($N$222)),"",IF(OR(3&gt;$N$220,2&gt;$N$221,((2-1)*$N$220+3)&gt;$N$222),"",IF(INDEX($P$222:$W$231,MOD(((2-1)*$N$220+3)-1,10)+1,INT((((2-1)*$N$220+3)-1)/10)+1)="","",INDEX($P$222:$W$231,MOD(((2-1)*$N$220+3)-1,10)+1,INT((((2-1)*$N$220+3)-1)/10)+1))))))</f>
        <v/>
      </c>
      <c r="G223" s="539">
        <f>IF($D$220="Flat Oval",IF(OR($N$222="",ISTEXT($N$220),ISTEXT($N$221)),"",IF(2&lt;=$N$221,IF(4&gt;$N$220,"",IF(((2-1)*$N$220+4)&gt;80,"",IF(INDEX($P$222:$W$231,MOD(((2-1)*$N$220+4)-1,10)+1,INT((((2-1)*$N$220+4)-1)/10)+1)="","",INDEX($P$222:$W$231,MOD(((2-1)*$N$220+4)-1,10)+1,INT((((2-1)*$N$220+4)-1)/10)+1)))),IF(AND(2=$N$221+1,4&lt;=$O$220),IF(($N$220*$N$221+4)&gt;80,"",IF(INDEX($P$222:$W$231,MOD(($N$220*$N$221+4)-1,10)+1,INT((($N$220*$N$221+4)-1)/10)+1)="","",INDEX($P$222:$W$231,MOD(($N$220*$N$221+4)-1,10)+1,INT((($N$220*$N$221+4)-1)/10)+1))),""))),IF($N$222="","",IF(OR(ISTEXT($N$220),ISTEXT($N$221),ISTEXT($N$222)),"",IF(OR(4&gt;$N$220,2&gt;$N$221,((2-1)*$N$220+4)&gt;$N$222),"",IF(INDEX($P$222:$W$231,MOD(((2-1)*$N$220+4)-1,10)+1,INT((((2-1)*$N$220+4)-1)/10)+1)="","",INDEX($P$222:$W$231,MOD(((2-1)*$N$220+4)-1,10)+1,INT((((2-1)*$N$220+4)-1)/10)+1))))))</f>
        <v/>
      </c>
      <c r="H223" s="539">
        <f>IF($D$220="Flat Oval",IF(OR($N$222="",ISTEXT($N$220),ISTEXT($N$221)),"",IF(2&lt;=$N$221,IF(5&gt;$N$220,"",IF(((2-1)*$N$220+5)&gt;80,"",IF(INDEX($P$222:$W$231,MOD(((2-1)*$N$220+5)-1,10)+1,INT((((2-1)*$N$220+5)-1)/10)+1)="","",INDEX($P$222:$W$231,MOD(((2-1)*$N$220+5)-1,10)+1,INT((((2-1)*$N$220+5)-1)/10)+1)))),IF(AND(2=$N$221+1,5&lt;=$O$220),IF(($N$220*$N$221+5)&gt;80,"",IF(INDEX($P$222:$W$231,MOD(($N$220*$N$221+5)-1,10)+1,INT((($N$220*$N$221+5)-1)/10)+1)="","",INDEX($P$222:$W$231,MOD(($N$220*$N$221+5)-1,10)+1,INT((($N$220*$N$221+5)-1)/10)+1))),""))),IF($N$222="","",IF(OR(ISTEXT($N$220),ISTEXT($N$221),ISTEXT($N$222)),"",IF(OR(5&gt;$N$220,2&gt;$N$221,((2-1)*$N$220+5)&gt;$N$222),"",IF(INDEX($P$222:$W$231,MOD(((2-1)*$N$220+5)-1,10)+1,INT((((2-1)*$N$220+5)-1)/10)+1)="","",INDEX($P$222:$W$231,MOD(((2-1)*$N$220+5)-1,10)+1,INT((((2-1)*$N$220+5)-1)/10)+1))))))</f>
        <v/>
      </c>
      <c r="I223" s="539">
        <f>IF($D$220="Flat Oval",IF(OR($N$222="",ISTEXT($N$220),ISTEXT($N$221)),"",IF(2&lt;=$N$221,IF(6&gt;$N$220,"",IF(((2-1)*$N$220+6)&gt;80,"",IF(INDEX($P$222:$W$231,MOD(((2-1)*$N$220+6)-1,10)+1,INT((((2-1)*$N$220+6)-1)/10)+1)="","",INDEX($P$222:$W$231,MOD(((2-1)*$N$220+6)-1,10)+1,INT((((2-1)*$N$220+6)-1)/10)+1)))),IF(AND(2=$N$221+1,6&lt;=$O$220),IF(($N$220*$N$221+6)&gt;80,"",IF(INDEX($P$222:$W$231,MOD(($N$220*$N$221+6)-1,10)+1,INT((($N$220*$N$221+6)-1)/10)+1)="","",INDEX($P$222:$W$231,MOD(($N$220*$N$221+6)-1,10)+1,INT((($N$220*$N$221+6)-1)/10)+1))),""))),IF($N$222="","",IF(OR(ISTEXT($N$220),ISTEXT($N$221),ISTEXT($N$222)),"",IF(OR(6&gt;$N$220,2&gt;$N$221,((2-1)*$N$220+6)&gt;$N$222),"",IF(INDEX($P$222:$W$231,MOD(((2-1)*$N$220+6)-1,10)+1,INT((((2-1)*$N$220+6)-1)/10)+1)="","",INDEX($P$222:$W$231,MOD(((2-1)*$N$220+6)-1,10)+1,INT((((2-1)*$N$220+6)-1)/10)+1))))))</f>
        <v/>
      </c>
      <c r="J223" s="539">
        <f>IF($D$220="Flat Oval",IF(OR($N$222="",ISTEXT($N$220),ISTEXT($N$221)),"",IF(2&lt;=$N$221,IF(7&gt;$N$220,"",IF(((2-1)*$N$220+7)&gt;80,"",IF(INDEX($P$222:$W$231,MOD(((2-1)*$N$220+7)-1,10)+1,INT((((2-1)*$N$220+7)-1)/10)+1)="","",INDEX($P$222:$W$231,MOD(((2-1)*$N$220+7)-1,10)+1,INT((((2-1)*$N$220+7)-1)/10)+1)))),IF(AND(2=$N$221+1,7&lt;=$O$220),IF(($N$220*$N$221+7)&gt;80,"",IF(INDEX($P$222:$W$231,MOD(($N$220*$N$221+7)-1,10)+1,INT((($N$220*$N$221+7)-1)/10)+1)="","",INDEX($P$222:$W$231,MOD(($N$220*$N$221+7)-1,10)+1,INT((($N$220*$N$221+7)-1)/10)+1))),""))),IF($N$222="","",IF(OR(ISTEXT($N$220),ISTEXT($N$221),ISTEXT($N$222)),"",IF(OR(7&gt;$N$220,2&gt;$N$221,((2-1)*$N$220+7)&gt;$N$222),"",IF(INDEX($P$222:$W$231,MOD(((2-1)*$N$220+7)-1,10)+1,INT((((2-1)*$N$220+7)-1)/10)+1)="","",INDEX($P$222:$W$231,MOD(((2-1)*$N$220+7)-1,10)+1,INT((((2-1)*$N$220+7)-1)/10)+1))))))</f>
        <v/>
      </c>
      <c r="K223" s="539">
        <f>IF($D$220="Flat Oval",IF(OR($N$222="",ISTEXT($N$220),ISTEXT($N$221)),"",IF(2&lt;=$N$221,IF(8&gt;$N$220,"",IF(((2-1)*$N$220+8)&gt;80,"",IF(INDEX($P$222:$W$231,MOD(((2-1)*$N$220+8)-1,10)+1,INT((((2-1)*$N$220+8)-1)/10)+1)="","",INDEX($P$222:$W$231,MOD(((2-1)*$N$220+8)-1,10)+1,INT((((2-1)*$N$220+8)-1)/10)+1)))),IF(AND(2=$N$221+1,8&lt;=$O$220),IF(($N$220*$N$221+8)&gt;80,"",IF(INDEX($P$222:$W$231,MOD(($N$220*$N$221+8)-1,10)+1,INT((($N$220*$N$221+8)-1)/10)+1)="","",INDEX($P$222:$W$231,MOD(($N$220*$N$221+8)-1,10)+1,INT((($N$220*$N$221+8)-1)/10)+1))),""))),IF($N$222="","",IF(OR(ISTEXT($N$220),ISTEXT($N$221),ISTEXT($N$222)),"",IF(OR(8&gt;$N$220,2&gt;$N$221,((2-1)*$N$220+8)&gt;$N$222),"",IF(INDEX($P$222:$W$231,MOD(((2-1)*$N$220+8)-1,10)+1,INT((((2-1)*$N$220+8)-1)/10)+1)="","",INDEX($P$222:$W$231,MOD(((2-1)*$N$220+8)-1,10)+1,INT((((2-1)*$N$220+8)-1)/10)+1))))))</f>
        <v/>
      </c>
      <c r="L223" s="539">
        <f>IF($D$220="Flat Oval",IF(OR($N$222="",ISTEXT($N$220),ISTEXT($N$221)),"",IF(2&lt;=$N$221,IF(9&gt;$N$220,"",IF(((2-1)*$N$220+9)&gt;80,"",IF(INDEX($P$222:$W$231,MOD(((2-1)*$N$220+9)-1,10)+1,INT((((2-1)*$N$220+9)-1)/10)+1)="","",INDEX($P$222:$W$231,MOD(((2-1)*$N$220+9)-1,10)+1,INT((((2-1)*$N$220+9)-1)/10)+1)))),IF(AND(2=$N$221+1,9&lt;=$O$220),IF(($N$220*$N$221+9)&gt;80,"",IF(INDEX($P$222:$W$231,MOD(($N$220*$N$221+9)-1,10)+1,INT((($N$220*$N$221+9)-1)/10)+1)="","",INDEX($P$222:$W$231,MOD(($N$220*$N$221+9)-1,10)+1,INT((($N$220*$N$221+9)-1)/10)+1))),""))),IF($N$222="","",IF(OR(ISTEXT($N$220),ISTEXT($N$221),ISTEXT($N$222)),"",IF(OR(9&gt;$N$220,2&gt;$N$221,((2-1)*$N$220+9)&gt;$N$222),"",IF(INDEX($P$222:$W$231,MOD(((2-1)*$N$220+9)-1,10)+1,INT((((2-1)*$N$220+9)-1)/10)+1)="","",INDEX($P$222:$W$231,MOD(((2-1)*$N$220+9)-1,10)+1,INT((((2-1)*$N$220+9)-1)/10)+1))))))</f>
        <v/>
      </c>
      <c r="M223" s="539">
        <f>IF($D$220="Flat Oval",IF(OR($N$222="",ISTEXT($N$220),ISTEXT($N$221)),"",IF(2&lt;=$N$221,IF(10&gt;$N$220,"",IF(((2-1)*$N$220+10)&gt;80,"",IF(INDEX($P$222:$W$231,MOD(((2-1)*$N$220+10)-1,10)+1,INT((((2-1)*$N$220+10)-1)/10)+1)="","",INDEX($P$222:$W$231,MOD(((2-1)*$N$220+10)-1,10)+1,INT((((2-1)*$N$220+10)-1)/10)+1)))),IF(AND(2=$N$221+1,10&lt;=$O$220),IF(($N$220*$N$221+10)&gt;80,"",IF(INDEX($P$222:$W$231,MOD(($N$220*$N$221+10)-1,10)+1,INT((($N$220*$N$221+10)-1)/10)+1)="","",INDEX($P$222:$W$231,MOD(($N$220*$N$221+10)-1,10)+1,INT((($N$220*$N$221+10)-1)/10)+1))),""))),IF($N$222="","",IF(OR(ISTEXT($N$220),ISTEXT($N$221),ISTEXT($N$222)),"",IF(OR(10&gt;$N$220,2&gt;$N$221,((2-1)*$N$220+10)&gt;$N$222),"",IF(INDEX($P$222:$W$231,MOD(((2-1)*$N$220+10)-1,10)+1,INT((((2-1)*$N$220+10)-1)/10)+1)="","",INDEX($P$222:$W$231,MOD(((2-1)*$N$220+10)-1,10)+1,INT((((2-1)*$N$220+10)-1)/10)+1))))))</f>
        <v/>
      </c>
      <c r="O223">
        <f>IF(AND($D$220="Flat Oval",NOT(OR($G$220="",$I$220="")),NOT(OR(ISTEXT($G$220),ISTEXT($I$220)))),(($G$220-2*N($K$220))-($I$220-2*N($K$220)))*($I$220-2*N($K$220))/144,"")</f>
        <v/>
      </c>
      <c r="P223" s="540" t="n"/>
      <c r="Q223" s="540" t="n"/>
      <c r="R223" s="540" t="n"/>
      <c r="S223" s="540" t="n"/>
      <c r="T223" s="540" t="n"/>
      <c r="U223" s="540" t="n"/>
      <c r="V223" s="540" t="n"/>
      <c r="W223" s="540" t="n"/>
    </row>
    <row r="224" ht="13.35" customHeight="1" s="162">
      <c r="B224" s="537">
        <f>IF($D$220="Flat Oval",IF(OR($N$221="",ISTEXT($N$221)),"",IF(3&lt;=$N$221,ROUND((3-0.5)*$I$220/$N$221,1),IF(3=$N$221+1,"Ends",""))),IF(OR($D$220="",$G$220=""),"",IF($D$220="Round",IF(3=1,"Axis 1 (0°)",IF(3=2,"Axis 2 (90°)","")),IF(ISTEXT($N$221),"",IF(3&gt;$N$221,"",IF(ISTEXT($I$220),"",ROUND((3-0.5)*$I$220/$N$221,1)))))))</f>
        <v/>
      </c>
      <c r="C224" s="538" t="n"/>
      <c r="D224" s="539">
        <f>IF($D$220="Flat Oval",IF(OR($N$222="",ISTEXT($N$220),ISTEXT($N$221)),"",IF(3&lt;=$N$221,IF(1&gt;$N$220,"",IF(((3-1)*$N$220+1)&gt;80,"",IF(INDEX($P$222:$W$231,MOD(((3-1)*$N$220+1)-1,10)+1,INT((((3-1)*$N$220+1)-1)/10)+1)="","",INDEX($P$222:$W$231,MOD(((3-1)*$N$220+1)-1,10)+1,INT((((3-1)*$N$220+1)-1)/10)+1)))),IF(AND(3=$N$221+1,1&lt;=$O$220),IF(($N$220*$N$221+1)&gt;80,"",IF(INDEX($P$222:$W$231,MOD(($N$220*$N$221+1)-1,10)+1,INT((($N$220*$N$221+1)-1)/10)+1)="","",INDEX($P$222:$W$231,MOD(($N$220*$N$221+1)-1,10)+1,INT((($N$220*$N$221+1)-1)/10)+1))),""))),IF($N$222="","",IF(OR(ISTEXT($N$220),ISTEXT($N$221),ISTEXT($N$222)),"",IF(OR(1&gt;$N$220,3&gt;$N$221,((3-1)*$N$220+1)&gt;$N$222),"",IF(INDEX($P$222:$W$231,MOD(((3-1)*$N$220+1)-1,10)+1,INT((((3-1)*$N$220+1)-1)/10)+1)="","",INDEX($P$222:$W$231,MOD(((3-1)*$N$220+1)-1,10)+1,INT((((3-1)*$N$220+1)-1)/10)+1))))))</f>
        <v/>
      </c>
      <c r="E224" s="539">
        <f>IF($D$220="Flat Oval",IF(OR($N$222="",ISTEXT($N$220),ISTEXT($N$221)),"",IF(3&lt;=$N$221,IF(2&gt;$N$220,"",IF(((3-1)*$N$220+2)&gt;80,"",IF(INDEX($P$222:$W$231,MOD(((3-1)*$N$220+2)-1,10)+1,INT((((3-1)*$N$220+2)-1)/10)+1)="","",INDEX($P$222:$W$231,MOD(((3-1)*$N$220+2)-1,10)+1,INT((((3-1)*$N$220+2)-1)/10)+1)))),IF(AND(3=$N$221+1,2&lt;=$O$220),IF(($N$220*$N$221+2)&gt;80,"",IF(INDEX($P$222:$W$231,MOD(($N$220*$N$221+2)-1,10)+1,INT((($N$220*$N$221+2)-1)/10)+1)="","",INDEX($P$222:$W$231,MOD(($N$220*$N$221+2)-1,10)+1,INT((($N$220*$N$221+2)-1)/10)+1))),""))),IF($N$222="","",IF(OR(ISTEXT($N$220),ISTEXT($N$221),ISTEXT($N$222)),"",IF(OR(2&gt;$N$220,3&gt;$N$221,((3-1)*$N$220+2)&gt;$N$222),"",IF(INDEX($P$222:$W$231,MOD(((3-1)*$N$220+2)-1,10)+1,INT((((3-1)*$N$220+2)-1)/10)+1)="","",INDEX($P$222:$W$231,MOD(((3-1)*$N$220+2)-1,10)+1,INT((((3-1)*$N$220+2)-1)/10)+1))))))</f>
        <v/>
      </c>
      <c r="F224" s="539">
        <f>IF($D$220="Flat Oval",IF(OR($N$222="",ISTEXT($N$220),ISTEXT($N$221)),"",IF(3&lt;=$N$221,IF(3&gt;$N$220,"",IF(((3-1)*$N$220+3)&gt;80,"",IF(INDEX($P$222:$W$231,MOD(((3-1)*$N$220+3)-1,10)+1,INT((((3-1)*$N$220+3)-1)/10)+1)="","",INDEX($P$222:$W$231,MOD(((3-1)*$N$220+3)-1,10)+1,INT((((3-1)*$N$220+3)-1)/10)+1)))),IF(AND(3=$N$221+1,3&lt;=$O$220),IF(($N$220*$N$221+3)&gt;80,"",IF(INDEX($P$222:$W$231,MOD(($N$220*$N$221+3)-1,10)+1,INT((($N$220*$N$221+3)-1)/10)+1)="","",INDEX($P$222:$W$231,MOD(($N$220*$N$221+3)-1,10)+1,INT((($N$220*$N$221+3)-1)/10)+1))),""))),IF($N$222="","",IF(OR(ISTEXT($N$220),ISTEXT($N$221),ISTEXT($N$222)),"",IF(OR(3&gt;$N$220,3&gt;$N$221,((3-1)*$N$220+3)&gt;$N$222),"",IF(INDEX($P$222:$W$231,MOD(((3-1)*$N$220+3)-1,10)+1,INT((((3-1)*$N$220+3)-1)/10)+1)="","",INDEX($P$222:$W$231,MOD(((3-1)*$N$220+3)-1,10)+1,INT((((3-1)*$N$220+3)-1)/10)+1))))))</f>
        <v/>
      </c>
      <c r="G224" s="539">
        <f>IF($D$220="Flat Oval",IF(OR($N$222="",ISTEXT($N$220),ISTEXT($N$221)),"",IF(3&lt;=$N$221,IF(4&gt;$N$220,"",IF(((3-1)*$N$220+4)&gt;80,"",IF(INDEX($P$222:$W$231,MOD(((3-1)*$N$220+4)-1,10)+1,INT((((3-1)*$N$220+4)-1)/10)+1)="","",INDEX($P$222:$W$231,MOD(((3-1)*$N$220+4)-1,10)+1,INT((((3-1)*$N$220+4)-1)/10)+1)))),IF(AND(3=$N$221+1,4&lt;=$O$220),IF(($N$220*$N$221+4)&gt;80,"",IF(INDEX($P$222:$W$231,MOD(($N$220*$N$221+4)-1,10)+1,INT((($N$220*$N$221+4)-1)/10)+1)="","",INDEX($P$222:$W$231,MOD(($N$220*$N$221+4)-1,10)+1,INT((($N$220*$N$221+4)-1)/10)+1))),""))),IF($N$222="","",IF(OR(ISTEXT($N$220),ISTEXT($N$221),ISTEXT($N$222)),"",IF(OR(4&gt;$N$220,3&gt;$N$221,((3-1)*$N$220+4)&gt;$N$222),"",IF(INDEX($P$222:$W$231,MOD(((3-1)*$N$220+4)-1,10)+1,INT((((3-1)*$N$220+4)-1)/10)+1)="","",INDEX($P$222:$W$231,MOD(((3-1)*$N$220+4)-1,10)+1,INT((((3-1)*$N$220+4)-1)/10)+1))))))</f>
        <v/>
      </c>
      <c r="H224" s="539">
        <f>IF($D$220="Flat Oval",IF(OR($N$222="",ISTEXT($N$220),ISTEXT($N$221)),"",IF(3&lt;=$N$221,IF(5&gt;$N$220,"",IF(((3-1)*$N$220+5)&gt;80,"",IF(INDEX($P$222:$W$231,MOD(((3-1)*$N$220+5)-1,10)+1,INT((((3-1)*$N$220+5)-1)/10)+1)="","",INDEX($P$222:$W$231,MOD(((3-1)*$N$220+5)-1,10)+1,INT((((3-1)*$N$220+5)-1)/10)+1)))),IF(AND(3=$N$221+1,5&lt;=$O$220),IF(($N$220*$N$221+5)&gt;80,"",IF(INDEX($P$222:$W$231,MOD(($N$220*$N$221+5)-1,10)+1,INT((($N$220*$N$221+5)-1)/10)+1)="","",INDEX($P$222:$W$231,MOD(($N$220*$N$221+5)-1,10)+1,INT((($N$220*$N$221+5)-1)/10)+1))),""))),IF($N$222="","",IF(OR(ISTEXT($N$220),ISTEXT($N$221),ISTEXT($N$222)),"",IF(OR(5&gt;$N$220,3&gt;$N$221,((3-1)*$N$220+5)&gt;$N$222),"",IF(INDEX($P$222:$W$231,MOD(((3-1)*$N$220+5)-1,10)+1,INT((((3-1)*$N$220+5)-1)/10)+1)="","",INDEX($P$222:$W$231,MOD(((3-1)*$N$220+5)-1,10)+1,INT((((3-1)*$N$220+5)-1)/10)+1))))))</f>
        <v/>
      </c>
      <c r="I224" s="539">
        <f>IF($D$220="Flat Oval",IF(OR($N$222="",ISTEXT($N$220),ISTEXT($N$221)),"",IF(3&lt;=$N$221,IF(6&gt;$N$220,"",IF(((3-1)*$N$220+6)&gt;80,"",IF(INDEX($P$222:$W$231,MOD(((3-1)*$N$220+6)-1,10)+1,INT((((3-1)*$N$220+6)-1)/10)+1)="","",INDEX($P$222:$W$231,MOD(((3-1)*$N$220+6)-1,10)+1,INT((((3-1)*$N$220+6)-1)/10)+1)))),IF(AND(3=$N$221+1,6&lt;=$O$220),IF(($N$220*$N$221+6)&gt;80,"",IF(INDEX($P$222:$W$231,MOD(($N$220*$N$221+6)-1,10)+1,INT((($N$220*$N$221+6)-1)/10)+1)="","",INDEX($P$222:$W$231,MOD(($N$220*$N$221+6)-1,10)+1,INT((($N$220*$N$221+6)-1)/10)+1))),""))),IF($N$222="","",IF(OR(ISTEXT($N$220),ISTEXT($N$221),ISTEXT($N$222)),"",IF(OR(6&gt;$N$220,3&gt;$N$221,((3-1)*$N$220+6)&gt;$N$222),"",IF(INDEX($P$222:$W$231,MOD(((3-1)*$N$220+6)-1,10)+1,INT((((3-1)*$N$220+6)-1)/10)+1)="","",INDEX($P$222:$W$231,MOD(((3-1)*$N$220+6)-1,10)+1,INT((((3-1)*$N$220+6)-1)/10)+1))))))</f>
        <v/>
      </c>
      <c r="J224" s="539">
        <f>IF($D$220="Flat Oval",IF(OR($N$222="",ISTEXT($N$220),ISTEXT($N$221)),"",IF(3&lt;=$N$221,IF(7&gt;$N$220,"",IF(((3-1)*$N$220+7)&gt;80,"",IF(INDEX($P$222:$W$231,MOD(((3-1)*$N$220+7)-1,10)+1,INT((((3-1)*$N$220+7)-1)/10)+1)="","",INDEX($P$222:$W$231,MOD(((3-1)*$N$220+7)-1,10)+1,INT((((3-1)*$N$220+7)-1)/10)+1)))),IF(AND(3=$N$221+1,7&lt;=$O$220),IF(($N$220*$N$221+7)&gt;80,"",IF(INDEX($P$222:$W$231,MOD(($N$220*$N$221+7)-1,10)+1,INT((($N$220*$N$221+7)-1)/10)+1)="","",INDEX($P$222:$W$231,MOD(($N$220*$N$221+7)-1,10)+1,INT((($N$220*$N$221+7)-1)/10)+1))),""))),IF($N$222="","",IF(OR(ISTEXT($N$220),ISTEXT($N$221),ISTEXT($N$222)),"",IF(OR(7&gt;$N$220,3&gt;$N$221,((3-1)*$N$220+7)&gt;$N$222),"",IF(INDEX($P$222:$W$231,MOD(((3-1)*$N$220+7)-1,10)+1,INT((((3-1)*$N$220+7)-1)/10)+1)="","",INDEX($P$222:$W$231,MOD(((3-1)*$N$220+7)-1,10)+1,INT((((3-1)*$N$220+7)-1)/10)+1))))))</f>
        <v/>
      </c>
      <c r="K224" s="539">
        <f>IF($D$220="Flat Oval",IF(OR($N$222="",ISTEXT($N$220),ISTEXT($N$221)),"",IF(3&lt;=$N$221,IF(8&gt;$N$220,"",IF(((3-1)*$N$220+8)&gt;80,"",IF(INDEX($P$222:$W$231,MOD(((3-1)*$N$220+8)-1,10)+1,INT((((3-1)*$N$220+8)-1)/10)+1)="","",INDEX($P$222:$W$231,MOD(((3-1)*$N$220+8)-1,10)+1,INT((((3-1)*$N$220+8)-1)/10)+1)))),IF(AND(3=$N$221+1,8&lt;=$O$220),IF(($N$220*$N$221+8)&gt;80,"",IF(INDEX($P$222:$W$231,MOD(($N$220*$N$221+8)-1,10)+1,INT((($N$220*$N$221+8)-1)/10)+1)="","",INDEX($P$222:$W$231,MOD(($N$220*$N$221+8)-1,10)+1,INT((($N$220*$N$221+8)-1)/10)+1))),""))),IF($N$222="","",IF(OR(ISTEXT($N$220),ISTEXT($N$221),ISTEXT($N$222)),"",IF(OR(8&gt;$N$220,3&gt;$N$221,((3-1)*$N$220+8)&gt;$N$222),"",IF(INDEX($P$222:$W$231,MOD(((3-1)*$N$220+8)-1,10)+1,INT((((3-1)*$N$220+8)-1)/10)+1)="","",INDEX($P$222:$W$231,MOD(((3-1)*$N$220+8)-1,10)+1,INT((((3-1)*$N$220+8)-1)/10)+1))))))</f>
        <v/>
      </c>
      <c r="L224" s="539">
        <f>IF($D$220="Flat Oval",IF(OR($N$222="",ISTEXT($N$220),ISTEXT($N$221)),"",IF(3&lt;=$N$221,IF(9&gt;$N$220,"",IF(((3-1)*$N$220+9)&gt;80,"",IF(INDEX($P$222:$W$231,MOD(((3-1)*$N$220+9)-1,10)+1,INT((((3-1)*$N$220+9)-1)/10)+1)="","",INDEX($P$222:$W$231,MOD(((3-1)*$N$220+9)-1,10)+1,INT((((3-1)*$N$220+9)-1)/10)+1)))),IF(AND(3=$N$221+1,9&lt;=$O$220),IF(($N$220*$N$221+9)&gt;80,"",IF(INDEX($P$222:$W$231,MOD(($N$220*$N$221+9)-1,10)+1,INT((($N$220*$N$221+9)-1)/10)+1)="","",INDEX($P$222:$W$231,MOD(($N$220*$N$221+9)-1,10)+1,INT((($N$220*$N$221+9)-1)/10)+1))),""))),IF($N$222="","",IF(OR(ISTEXT($N$220),ISTEXT($N$221),ISTEXT($N$222)),"",IF(OR(9&gt;$N$220,3&gt;$N$221,((3-1)*$N$220+9)&gt;$N$222),"",IF(INDEX($P$222:$W$231,MOD(((3-1)*$N$220+9)-1,10)+1,INT((((3-1)*$N$220+9)-1)/10)+1)="","",INDEX($P$222:$W$231,MOD(((3-1)*$N$220+9)-1,10)+1,INT((((3-1)*$N$220+9)-1)/10)+1))))))</f>
        <v/>
      </c>
      <c r="M224" s="539">
        <f>IF($D$220="Flat Oval",IF(OR($N$222="",ISTEXT($N$220),ISTEXT($N$221)),"",IF(3&lt;=$N$221,IF(10&gt;$N$220,"",IF(((3-1)*$N$220+10)&gt;80,"",IF(INDEX($P$222:$W$231,MOD(((3-1)*$N$220+10)-1,10)+1,INT((((3-1)*$N$220+10)-1)/10)+1)="","",INDEX($P$222:$W$231,MOD(((3-1)*$N$220+10)-1,10)+1,INT((((3-1)*$N$220+10)-1)/10)+1)))),IF(AND(3=$N$221+1,10&lt;=$O$220),IF(($N$220*$N$221+10)&gt;80,"",IF(INDEX($P$222:$W$231,MOD(($N$220*$N$221+10)-1,10)+1,INT((($N$220*$N$221+10)-1)/10)+1)="","",INDEX($P$222:$W$231,MOD(($N$220*$N$221+10)-1,10)+1,INT((($N$220*$N$221+10)-1)/10)+1))),""))),IF($N$222="","",IF(OR(ISTEXT($N$220),ISTEXT($N$221),ISTEXT($N$222)),"",IF(OR(10&gt;$N$220,3&gt;$N$221,((3-1)*$N$220+10)&gt;$N$222),"",IF(INDEX($P$222:$W$231,MOD(((3-1)*$N$220+10)-1,10)+1,INT((((3-1)*$N$220+10)-1)/10)+1)="","",INDEX($P$222:$W$231,MOD(((3-1)*$N$220+10)-1,10)+1,INT((((3-1)*$N$220+10)-1)/10)+1))))))</f>
        <v/>
      </c>
      <c r="O224">
        <f>IF(AND($D$220="Flat Oval",NOT(OR($G$220="",$I$220="")),NOT(OR(ISTEXT($G$220),ISTEXT($I$220)))),PI()*(($I$220-2*N($K$220))/2)^2/144,"")</f>
        <v/>
      </c>
      <c r="P224" s="540" t="n"/>
      <c r="Q224" s="540" t="n"/>
      <c r="R224" s="540" t="n"/>
      <c r="S224" s="540" t="n"/>
      <c r="T224" s="540" t="n"/>
      <c r="U224" s="540" t="n"/>
      <c r="V224" s="540" t="n"/>
      <c r="W224" s="540" t="n"/>
    </row>
    <row r="225" ht="13.35" customHeight="1" s="162">
      <c r="B225" s="537">
        <f>IF($D$220="Flat Oval",IF(OR($N$221="",ISTEXT($N$221)),"",IF(4&lt;=$N$221,ROUND((4-0.5)*$I$220/$N$221,1),IF(4=$N$221+1,"Ends",""))),IF(OR($D$220="",$G$220=""),"",IF($D$220="Round",IF(4=1,"Axis 1 (0°)",IF(4=2,"Axis 2 (90°)","")),IF(ISTEXT($N$221),"",IF(4&gt;$N$221,"",IF(ISTEXT($I$220),"",ROUND((4-0.5)*$I$220/$N$221,1)))))))</f>
        <v/>
      </c>
      <c r="C225" s="538" t="n"/>
      <c r="D225" s="539">
        <f>IF($D$220="Flat Oval",IF(OR($N$222="",ISTEXT($N$220),ISTEXT($N$221)),"",IF(4&lt;=$N$221,IF(1&gt;$N$220,"",IF(((4-1)*$N$220+1)&gt;80,"",IF(INDEX($P$222:$W$231,MOD(((4-1)*$N$220+1)-1,10)+1,INT((((4-1)*$N$220+1)-1)/10)+1)="","",INDEX($P$222:$W$231,MOD(((4-1)*$N$220+1)-1,10)+1,INT((((4-1)*$N$220+1)-1)/10)+1)))),IF(AND(4=$N$221+1,1&lt;=$O$220),IF(($N$220*$N$221+1)&gt;80,"",IF(INDEX($P$222:$W$231,MOD(($N$220*$N$221+1)-1,10)+1,INT((($N$220*$N$221+1)-1)/10)+1)="","",INDEX($P$222:$W$231,MOD(($N$220*$N$221+1)-1,10)+1,INT((($N$220*$N$221+1)-1)/10)+1))),""))),IF($N$222="","",IF(OR(ISTEXT($N$220),ISTEXT($N$221),ISTEXT($N$222)),"",IF(OR(1&gt;$N$220,4&gt;$N$221,((4-1)*$N$220+1)&gt;$N$222),"",IF(INDEX($P$222:$W$231,MOD(((4-1)*$N$220+1)-1,10)+1,INT((((4-1)*$N$220+1)-1)/10)+1)="","",INDEX($P$222:$W$231,MOD(((4-1)*$N$220+1)-1,10)+1,INT((((4-1)*$N$220+1)-1)/10)+1))))))</f>
        <v/>
      </c>
      <c r="E225" s="539">
        <f>IF($D$220="Flat Oval",IF(OR($N$222="",ISTEXT($N$220),ISTEXT($N$221)),"",IF(4&lt;=$N$221,IF(2&gt;$N$220,"",IF(((4-1)*$N$220+2)&gt;80,"",IF(INDEX($P$222:$W$231,MOD(((4-1)*$N$220+2)-1,10)+1,INT((((4-1)*$N$220+2)-1)/10)+1)="","",INDEX($P$222:$W$231,MOD(((4-1)*$N$220+2)-1,10)+1,INT((((4-1)*$N$220+2)-1)/10)+1)))),IF(AND(4=$N$221+1,2&lt;=$O$220),IF(($N$220*$N$221+2)&gt;80,"",IF(INDEX($P$222:$W$231,MOD(($N$220*$N$221+2)-1,10)+1,INT((($N$220*$N$221+2)-1)/10)+1)="","",INDEX($P$222:$W$231,MOD(($N$220*$N$221+2)-1,10)+1,INT((($N$220*$N$221+2)-1)/10)+1))),""))),IF($N$222="","",IF(OR(ISTEXT($N$220),ISTEXT($N$221),ISTEXT($N$222)),"",IF(OR(2&gt;$N$220,4&gt;$N$221,((4-1)*$N$220+2)&gt;$N$222),"",IF(INDEX($P$222:$W$231,MOD(((4-1)*$N$220+2)-1,10)+1,INT((((4-1)*$N$220+2)-1)/10)+1)="","",INDEX($P$222:$W$231,MOD(((4-1)*$N$220+2)-1,10)+1,INT((((4-1)*$N$220+2)-1)/10)+1))))))</f>
        <v/>
      </c>
      <c r="F225" s="539">
        <f>IF($D$220="Flat Oval",IF(OR($N$222="",ISTEXT($N$220),ISTEXT($N$221)),"",IF(4&lt;=$N$221,IF(3&gt;$N$220,"",IF(((4-1)*$N$220+3)&gt;80,"",IF(INDEX($P$222:$W$231,MOD(((4-1)*$N$220+3)-1,10)+1,INT((((4-1)*$N$220+3)-1)/10)+1)="","",INDEX($P$222:$W$231,MOD(((4-1)*$N$220+3)-1,10)+1,INT((((4-1)*$N$220+3)-1)/10)+1)))),IF(AND(4=$N$221+1,3&lt;=$O$220),IF(($N$220*$N$221+3)&gt;80,"",IF(INDEX($P$222:$W$231,MOD(($N$220*$N$221+3)-1,10)+1,INT((($N$220*$N$221+3)-1)/10)+1)="","",INDEX($P$222:$W$231,MOD(($N$220*$N$221+3)-1,10)+1,INT((($N$220*$N$221+3)-1)/10)+1))),""))),IF($N$222="","",IF(OR(ISTEXT($N$220),ISTEXT($N$221),ISTEXT($N$222)),"",IF(OR(3&gt;$N$220,4&gt;$N$221,((4-1)*$N$220+3)&gt;$N$222),"",IF(INDEX($P$222:$W$231,MOD(((4-1)*$N$220+3)-1,10)+1,INT((((4-1)*$N$220+3)-1)/10)+1)="","",INDEX($P$222:$W$231,MOD(((4-1)*$N$220+3)-1,10)+1,INT((((4-1)*$N$220+3)-1)/10)+1))))))</f>
        <v/>
      </c>
      <c r="G225" s="539">
        <f>IF($D$220="Flat Oval",IF(OR($N$222="",ISTEXT($N$220),ISTEXT($N$221)),"",IF(4&lt;=$N$221,IF(4&gt;$N$220,"",IF(((4-1)*$N$220+4)&gt;80,"",IF(INDEX($P$222:$W$231,MOD(((4-1)*$N$220+4)-1,10)+1,INT((((4-1)*$N$220+4)-1)/10)+1)="","",INDEX($P$222:$W$231,MOD(((4-1)*$N$220+4)-1,10)+1,INT((((4-1)*$N$220+4)-1)/10)+1)))),IF(AND(4=$N$221+1,4&lt;=$O$220),IF(($N$220*$N$221+4)&gt;80,"",IF(INDEX($P$222:$W$231,MOD(($N$220*$N$221+4)-1,10)+1,INT((($N$220*$N$221+4)-1)/10)+1)="","",INDEX($P$222:$W$231,MOD(($N$220*$N$221+4)-1,10)+1,INT((($N$220*$N$221+4)-1)/10)+1))),""))),IF($N$222="","",IF(OR(ISTEXT($N$220),ISTEXT($N$221),ISTEXT($N$222)),"",IF(OR(4&gt;$N$220,4&gt;$N$221,((4-1)*$N$220+4)&gt;$N$222),"",IF(INDEX($P$222:$W$231,MOD(((4-1)*$N$220+4)-1,10)+1,INT((((4-1)*$N$220+4)-1)/10)+1)="","",INDEX($P$222:$W$231,MOD(((4-1)*$N$220+4)-1,10)+1,INT((((4-1)*$N$220+4)-1)/10)+1))))))</f>
        <v/>
      </c>
      <c r="H225" s="539">
        <f>IF($D$220="Flat Oval",IF(OR($N$222="",ISTEXT($N$220),ISTEXT($N$221)),"",IF(4&lt;=$N$221,IF(5&gt;$N$220,"",IF(((4-1)*$N$220+5)&gt;80,"",IF(INDEX($P$222:$W$231,MOD(((4-1)*$N$220+5)-1,10)+1,INT((((4-1)*$N$220+5)-1)/10)+1)="","",INDEX($P$222:$W$231,MOD(((4-1)*$N$220+5)-1,10)+1,INT((((4-1)*$N$220+5)-1)/10)+1)))),IF(AND(4=$N$221+1,5&lt;=$O$220),IF(($N$220*$N$221+5)&gt;80,"",IF(INDEX($P$222:$W$231,MOD(($N$220*$N$221+5)-1,10)+1,INT((($N$220*$N$221+5)-1)/10)+1)="","",INDEX($P$222:$W$231,MOD(($N$220*$N$221+5)-1,10)+1,INT((($N$220*$N$221+5)-1)/10)+1))),""))),IF($N$222="","",IF(OR(ISTEXT($N$220),ISTEXT($N$221),ISTEXT($N$222)),"",IF(OR(5&gt;$N$220,4&gt;$N$221,((4-1)*$N$220+5)&gt;$N$222),"",IF(INDEX($P$222:$W$231,MOD(((4-1)*$N$220+5)-1,10)+1,INT((((4-1)*$N$220+5)-1)/10)+1)="","",INDEX($P$222:$W$231,MOD(((4-1)*$N$220+5)-1,10)+1,INT((((4-1)*$N$220+5)-1)/10)+1))))))</f>
        <v/>
      </c>
      <c r="I225" s="539">
        <f>IF($D$220="Flat Oval",IF(OR($N$222="",ISTEXT($N$220),ISTEXT($N$221)),"",IF(4&lt;=$N$221,IF(6&gt;$N$220,"",IF(((4-1)*$N$220+6)&gt;80,"",IF(INDEX($P$222:$W$231,MOD(((4-1)*$N$220+6)-1,10)+1,INT((((4-1)*$N$220+6)-1)/10)+1)="","",INDEX($P$222:$W$231,MOD(((4-1)*$N$220+6)-1,10)+1,INT((((4-1)*$N$220+6)-1)/10)+1)))),IF(AND(4=$N$221+1,6&lt;=$O$220),IF(($N$220*$N$221+6)&gt;80,"",IF(INDEX($P$222:$W$231,MOD(($N$220*$N$221+6)-1,10)+1,INT((($N$220*$N$221+6)-1)/10)+1)="","",INDEX($P$222:$W$231,MOD(($N$220*$N$221+6)-1,10)+1,INT((($N$220*$N$221+6)-1)/10)+1))),""))),IF($N$222="","",IF(OR(ISTEXT($N$220),ISTEXT($N$221),ISTEXT($N$222)),"",IF(OR(6&gt;$N$220,4&gt;$N$221,((4-1)*$N$220+6)&gt;$N$222),"",IF(INDEX($P$222:$W$231,MOD(((4-1)*$N$220+6)-1,10)+1,INT((((4-1)*$N$220+6)-1)/10)+1)="","",INDEX($P$222:$W$231,MOD(((4-1)*$N$220+6)-1,10)+1,INT((((4-1)*$N$220+6)-1)/10)+1))))))</f>
        <v/>
      </c>
      <c r="J225" s="539">
        <f>IF($D$220="Flat Oval",IF(OR($N$222="",ISTEXT($N$220),ISTEXT($N$221)),"",IF(4&lt;=$N$221,IF(7&gt;$N$220,"",IF(((4-1)*$N$220+7)&gt;80,"",IF(INDEX($P$222:$W$231,MOD(((4-1)*$N$220+7)-1,10)+1,INT((((4-1)*$N$220+7)-1)/10)+1)="","",INDEX($P$222:$W$231,MOD(((4-1)*$N$220+7)-1,10)+1,INT((((4-1)*$N$220+7)-1)/10)+1)))),IF(AND(4=$N$221+1,7&lt;=$O$220),IF(($N$220*$N$221+7)&gt;80,"",IF(INDEX($P$222:$W$231,MOD(($N$220*$N$221+7)-1,10)+1,INT((($N$220*$N$221+7)-1)/10)+1)="","",INDEX($P$222:$W$231,MOD(($N$220*$N$221+7)-1,10)+1,INT((($N$220*$N$221+7)-1)/10)+1))),""))),IF($N$222="","",IF(OR(ISTEXT($N$220),ISTEXT($N$221),ISTEXT($N$222)),"",IF(OR(7&gt;$N$220,4&gt;$N$221,((4-1)*$N$220+7)&gt;$N$222),"",IF(INDEX($P$222:$W$231,MOD(((4-1)*$N$220+7)-1,10)+1,INT((((4-1)*$N$220+7)-1)/10)+1)="","",INDEX($P$222:$W$231,MOD(((4-1)*$N$220+7)-1,10)+1,INT((((4-1)*$N$220+7)-1)/10)+1))))))</f>
        <v/>
      </c>
      <c r="K225" s="539">
        <f>IF($D$220="Flat Oval",IF(OR($N$222="",ISTEXT($N$220),ISTEXT($N$221)),"",IF(4&lt;=$N$221,IF(8&gt;$N$220,"",IF(((4-1)*$N$220+8)&gt;80,"",IF(INDEX($P$222:$W$231,MOD(((4-1)*$N$220+8)-1,10)+1,INT((((4-1)*$N$220+8)-1)/10)+1)="","",INDEX($P$222:$W$231,MOD(((4-1)*$N$220+8)-1,10)+1,INT((((4-1)*$N$220+8)-1)/10)+1)))),IF(AND(4=$N$221+1,8&lt;=$O$220),IF(($N$220*$N$221+8)&gt;80,"",IF(INDEX($P$222:$W$231,MOD(($N$220*$N$221+8)-1,10)+1,INT((($N$220*$N$221+8)-1)/10)+1)="","",INDEX($P$222:$W$231,MOD(($N$220*$N$221+8)-1,10)+1,INT((($N$220*$N$221+8)-1)/10)+1))),""))),IF($N$222="","",IF(OR(ISTEXT($N$220),ISTEXT($N$221),ISTEXT($N$222)),"",IF(OR(8&gt;$N$220,4&gt;$N$221,((4-1)*$N$220+8)&gt;$N$222),"",IF(INDEX($P$222:$W$231,MOD(((4-1)*$N$220+8)-1,10)+1,INT((((4-1)*$N$220+8)-1)/10)+1)="","",INDEX($P$222:$W$231,MOD(((4-1)*$N$220+8)-1,10)+1,INT((((4-1)*$N$220+8)-1)/10)+1))))))</f>
        <v/>
      </c>
      <c r="L225" s="539">
        <f>IF($D$220="Flat Oval",IF(OR($N$222="",ISTEXT($N$220),ISTEXT($N$221)),"",IF(4&lt;=$N$221,IF(9&gt;$N$220,"",IF(((4-1)*$N$220+9)&gt;80,"",IF(INDEX($P$222:$W$231,MOD(((4-1)*$N$220+9)-1,10)+1,INT((((4-1)*$N$220+9)-1)/10)+1)="","",INDEX($P$222:$W$231,MOD(((4-1)*$N$220+9)-1,10)+1,INT((((4-1)*$N$220+9)-1)/10)+1)))),IF(AND(4=$N$221+1,9&lt;=$O$220),IF(($N$220*$N$221+9)&gt;80,"",IF(INDEX($P$222:$W$231,MOD(($N$220*$N$221+9)-1,10)+1,INT((($N$220*$N$221+9)-1)/10)+1)="","",INDEX($P$222:$W$231,MOD(($N$220*$N$221+9)-1,10)+1,INT((($N$220*$N$221+9)-1)/10)+1))),""))),IF($N$222="","",IF(OR(ISTEXT($N$220),ISTEXT($N$221),ISTEXT($N$222)),"",IF(OR(9&gt;$N$220,4&gt;$N$221,((4-1)*$N$220+9)&gt;$N$222),"",IF(INDEX($P$222:$W$231,MOD(((4-1)*$N$220+9)-1,10)+1,INT((((4-1)*$N$220+9)-1)/10)+1)="","",INDEX($P$222:$W$231,MOD(((4-1)*$N$220+9)-1,10)+1,INT((((4-1)*$N$220+9)-1)/10)+1))))))</f>
        <v/>
      </c>
      <c r="M225" s="539">
        <f>IF($D$220="Flat Oval",IF(OR($N$222="",ISTEXT($N$220),ISTEXT($N$221)),"",IF(4&lt;=$N$221,IF(10&gt;$N$220,"",IF(((4-1)*$N$220+10)&gt;80,"",IF(INDEX($P$222:$W$231,MOD(((4-1)*$N$220+10)-1,10)+1,INT((((4-1)*$N$220+10)-1)/10)+1)="","",INDEX($P$222:$W$231,MOD(((4-1)*$N$220+10)-1,10)+1,INT((((4-1)*$N$220+10)-1)/10)+1)))),IF(AND(4=$N$221+1,10&lt;=$O$220),IF(($N$220*$N$221+10)&gt;80,"",IF(INDEX($P$222:$W$231,MOD(($N$220*$N$221+10)-1,10)+1,INT((($N$220*$N$221+10)-1)/10)+1)="","",INDEX($P$222:$W$231,MOD(($N$220*$N$221+10)-1,10)+1,INT((($N$220*$N$221+10)-1)/10)+1))),""))),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IF($D$220="Flat Oval",IF(OR($N$221="",ISTEXT($N$221)),"",IF(5&lt;=$N$221,ROUND((5-0.5)*$I$220/$N$221,1),IF(5=$N$221+1,"Ends",""))),IF(OR($D$220="",$G$220=""),"",IF($D$220="Round",IF(5=1,"Axis 1 (0°)",IF(5=2,"Axis 2 (90°)","")),IF(ISTEXT($N$221),"",IF(5&gt;$N$221,"",IF(ISTEXT($I$220),"",ROUND((5-0.5)*$I$220/$N$221,1)))))))</f>
        <v/>
      </c>
      <c r="C226" s="538" t="n"/>
      <c r="D226" s="539">
        <f>IF($D$220="Flat Oval",IF(OR($N$222="",ISTEXT($N$220),ISTEXT($N$221)),"",IF(5&lt;=$N$221,IF(1&gt;$N$220,"",IF(((5-1)*$N$220+1)&gt;80,"",IF(INDEX($P$222:$W$231,MOD(((5-1)*$N$220+1)-1,10)+1,INT((((5-1)*$N$220+1)-1)/10)+1)="","",INDEX($P$222:$W$231,MOD(((5-1)*$N$220+1)-1,10)+1,INT((((5-1)*$N$220+1)-1)/10)+1)))),IF(AND(5=$N$221+1,1&lt;=$O$220),IF(($N$220*$N$221+1)&gt;80,"",IF(INDEX($P$222:$W$231,MOD(($N$220*$N$221+1)-1,10)+1,INT((($N$220*$N$221+1)-1)/10)+1)="","",INDEX($P$222:$W$231,MOD(($N$220*$N$221+1)-1,10)+1,INT((($N$220*$N$221+1)-1)/10)+1))),""))),IF($N$222="","",IF(OR(ISTEXT($N$220),ISTEXT($N$221),ISTEXT($N$222)),"",IF(OR(1&gt;$N$220,5&gt;$N$221,((5-1)*$N$220+1)&gt;$N$222),"",IF(INDEX($P$222:$W$231,MOD(((5-1)*$N$220+1)-1,10)+1,INT((((5-1)*$N$220+1)-1)/10)+1)="","",INDEX($P$222:$W$231,MOD(((5-1)*$N$220+1)-1,10)+1,INT((((5-1)*$N$220+1)-1)/10)+1))))))</f>
        <v/>
      </c>
      <c r="E226" s="539">
        <f>IF($D$220="Flat Oval",IF(OR($N$222="",ISTEXT($N$220),ISTEXT($N$221)),"",IF(5&lt;=$N$221,IF(2&gt;$N$220,"",IF(((5-1)*$N$220+2)&gt;80,"",IF(INDEX($P$222:$W$231,MOD(((5-1)*$N$220+2)-1,10)+1,INT((((5-1)*$N$220+2)-1)/10)+1)="","",INDEX($P$222:$W$231,MOD(((5-1)*$N$220+2)-1,10)+1,INT((((5-1)*$N$220+2)-1)/10)+1)))),IF(AND(5=$N$221+1,2&lt;=$O$220),IF(($N$220*$N$221+2)&gt;80,"",IF(INDEX($P$222:$W$231,MOD(($N$220*$N$221+2)-1,10)+1,INT((($N$220*$N$221+2)-1)/10)+1)="","",INDEX($P$222:$W$231,MOD(($N$220*$N$221+2)-1,10)+1,INT((($N$220*$N$221+2)-1)/10)+1))),""))),IF($N$222="","",IF(OR(ISTEXT($N$220),ISTEXT($N$221),ISTEXT($N$222)),"",IF(OR(2&gt;$N$220,5&gt;$N$221,((5-1)*$N$220+2)&gt;$N$222),"",IF(INDEX($P$222:$W$231,MOD(((5-1)*$N$220+2)-1,10)+1,INT((((5-1)*$N$220+2)-1)/10)+1)="","",INDEX($P$222:$W$231,MOD(((5-1)*$N$220+2)-1,10)+1,INT((((5-1)*$N$220+2)-1)/10)+1))))))</f>
        <v/>
      </c>
      <c r="F226" s="539">
        <f>IF($D$220="Flat Oval",IF(OR($N$222="",ISTEXT($N$220),ISTEXT($N$221)),"",IF(5&lt;=$N$221,IF(3&gt;$N$220,"",IF(((5-1)*$N$220+3)&gt;80,"",IF(INDEX($P$222:$W$231,MOD(((5-1)*$N$220+3)-1,10)+1,INT((((5-1)*$N$220+3)-1)/10)+1)="","",INDEX($P$222:$W$231,MOD(((5-1)*$N$220+3)-1,10)+1,INT((((5-1)*$N$220+3)-1)/10)+1)))),IF(AND(5=$N$221+1,3&lt;=$O$220),IF(($N$220*$N$221+3)&gt;80,"",IF(INDEX($P$222:$W$231,MOD(($N$220*$N$221+3)-1,10)+1,INT((($N$220*$N$221+3)-1)/10)+1)="","",INDEX($P$222:$W$231,MOD(($N$220*$N$221+3)-1,10)+1,INT((($N$220*$N$221+3)-1)/10)+1))),""))),IF($N$222="","",IF(OR(ISTEXT($N$220),ISTEXT($N$221),ISTEXT($N$222)),"",IF(OR(3&gt;$N$220,5&gt;$N$221,((5-1)*$N$220+3)&gt;$N$222),"",IF(INDEX($P$222:$W$231,MOD(((5-1)*$N$220+3)-1,10)+1,INT((((5-1)*$N$220+3)-1)/10)+1)="","",INDEX($P$222:$W$231,MOD(((5-1)*$N$220+3)-1,10)+1,INT((((5-1)*$N$220+3)-1)/10)+1))))))</f>
        <v/>
      </c>
      <c r="G226" s="539">
        <f>IF($D$220="Flat Oval",IF(OR($N$222="",ISTEXT($N$220),ISTEXT($N$221)),"",IF(5&lt;=$N$221,IF(4&gt;$N$220,"",IF(((5-1)*$N$220+4)&gt;80,"",IF(INDEX($P$222:$W$231,MOD(((5-1)*$N$220+4)-1,10)+1,INT((((5-1)*$N$220+4)-1)/10)+1)="","",INDEX($P$222:$W$231,MOD(((5-1)*$N$220+4)-1,10)+1,INT((((5-1)*$N$220+4)-1)/10)+1)))),IF(AND(5=$N$221+1,4&lt;=$O$220),IF(($N$220*$N$221+4)&gt;80,"",IF(INDEX($P$222:$W$231,MOD(($N$220*$N$221+4)-1,10)+1,INT((($N$220*$N$221+4)-1)/10)+1)="","",INDEX($P$222:$W$231,MOD(($N$220*$N$221+4)-1,10)+1,INT((($N$220*$N$221+4)-1)/10)+1))),""))),IF($N$222="","",IF(OR(ISTEXT($N$220),ISTEXT($N$221),ISTEXT($N$222)),"",IF(OR(4&gt;$N$220,5&gt;$N$221,((5-1)*$N$220+4)&gt;$N$222),"",IF(INDEX($P$222:$W$231,MOD(((5-1)*$N$220+4)-1,10)+1,INT((((5-1)*$N$220+4)-1)/10)+1)="","",INDEX($P$222:$W$231,MOD(((5-1)*$N$220+4)-1,10)+1,INT((((5-1)*$N$220+4)-1)/10)+1))))))</f>
        <v/>
      </c>
      <c r="H226" s="539">
        <f>IF($D$220="Flat Oval",IF(OR($N$222="",ISTEXT($N$220),ISTEXT($N$221)),"",IF(5&lt;=$N$221,IF(5&gt;$N$220,"",IF(((5-1)*$N$220+5)&gt;80,"",IF(INDEX($P$222:$W$231,MOD(((5-1)*$N$220+5)-1,10)+1,INT((((5-1)*$N$220+5)-1)/10)+1)="","",INDEX($P$222:$W$231,MOD(((5-1)*$N$220+5)-1,10)+1,INT((((5-1)*$N$220+5)-1)/10)+1)))),IF(AND(5=$N$221+1,5&lt;=$O$220),IF(($N$220*$N$221+5)&gt;80,"",IF(INDEX($P$222:$W$231,MOD(($N$220*$N$221+5)-1,10)+1,INT((($N$220*$N$221+5)-1)/10)+1)="","",INDEX($P$222:$W$231,MOD(($N$220*$N$221+5)-1,10)+1,INT((($N$220*$N$221+5)-1)/10)+1))),""))),IF($N$222="","",IF(OR(ISTEXT($N$220),ISTEXT($N$221),ISTEXT($N$222)),"",IF(OR(5&gt;$N$220,5&gt;$N$221,((5-1)*$N$220+5)&gt;$N$222),"",IF(INDEX($P$222:$W$231,MOD(((5-1)*$N$220+5)-1,10)+1,INT((((5-1)*$N$220+5)-1)/10)+1)="","",INDEX($P$222:$W$231,MOD(((5-1)*$N$220+5)-1,10)+1,INT((((5-1)*$N$220+5)-1)/10)+1))))))</f>
        <v/>
      </c>
      <c r="I226" s="539">
        <f>IF($D$220="Flat Oval",IF(OR($N$222="",ISTEXT($N$220),ISTEXT($N$221)),"",IF(5&lt;=$N$221,IF(6&gt;$N$220,"",IF(((5-1)*$N$220+6)&gt;80,"",IF(INDEX($P$222:$W$231,MOD(((5-1)*$N$220+6)-1,10)+1,INT((((5-1)*$N$220+6)-1)/10)+1)="","",INDEX($P$222:$W$231,MOD(((5-1)*$N$220+6)-1,10)+1,INT((((5-1)*$N$220+6)-1)/10)+1)))),IF(AND(5=$N$221+1,6&lt;=$O$220),IF(($N$220*$N$221+6)&gt;80,"",IF(INDEX($P$222:$W$231,MOD(($N$220*$N$221+6)-1,10)+1,INT((($N$220*$N$221+6)-1)/10)+1)="","",INDEX($P$222:$W$231,MOD(($N$220*$N$221+6)-1,10)+1,INT((($N$220*$N$221+6)-1)/10)+1))),""))),IF($N$222="","",IF(OR(ISTEXT($N$220),ISTEXT($N$221),ISTEXT($N$222)),"",IF(OR(6&gt;$N$220,5&gt;$N$221,((5-1)*$N$220+6)&gt;$N$222),"",IF(INDEX($P$222:$W$231,MOD(((5-1)*$N$220+6)-1,10)+1,INT((((5-1)*$N$220+6)-1)/10)+1)="","",INDEX($P$222:$W$231,MOD(((5-1)*$N$220+6)-1,10)+1,INT((((5-1)*$N$220+6)-1)/10)+1))))))</f>
        <v/>
      </c>
      <c r="J226" s="539">
        <f>IF($D$220="Flat Oval",IF(OR($N$222="",ISTEXT($N$220),ISTEXT($N$221)),"",IF(5&lt;=$N$221,IF(7&gt;$N$220,"",IF(((5-1)*$N$220+7)&gt;80,"",IF(INDEX($P$222:$W$231,MOD(((5-1)*$N$220+7)-1,10)+1,INT((((5-1)*$N$220+7)-1)/10)+1)="","",INDEX($P$222:$W$231,MOD(((5-1)*$N$220+7)-1,10)+1,INT((((5-1)*$N$220+7)-1)/10)+1)))),IF(AND(5=$N$221+1,7&lt;=$O$220),IF(($N$220*$N$221+7)&gt;80,"",IF(INDEX($P$222:$W$231,MOD(($N$220*$N$221+7)-1,10)+1,INT((($N$220*$N$221+7)-1)/10)+1)="","",INDEX($P$222:$W$231,MOD(($N$220*$N$221+7)-1,10)+1,INT((($N$220*$N$221+7)-1)/10)+1))),""))),IF($N$222="","",IF(OR(ISTEXT($N$220),ISTEXT($N$221),ISTEXT($N$222)),"",IF(OR(7&gt;$N$220,5&gt;$N$221,((5-1)*$N$220+7)&gt;$N$222),"",IF(INDEX($P$222:$W$231,MOD(((5-1)*$N$220+7)-1,10)+1,INT((((5-1)*$N$220+7)-1)/10)+1)="","",INDEX($P$222:$W$231,MOD(((5-1)*$N$220+7)-1,10)+1,INT((((5-1)*$N$220+7)-1)/10)+1))))))</f>
        <v/>
      </c>
      <c r="K226" s="539">
        <f>IF($D$220="Flat Oval",IF(OR($N$222="",ISTEXT($N$220),ISTEXT($N$221)),"",IF(5&lt;=$N$221,IF(8&gt;$N$220,"",IF(((5-1)*$N$220+8)&gt;80,"",IF(INDEX($P$222:$W$231,MOD(((5-1)*$N$220+8)-1,10)+1,INT((((5-1)*$N$220+8)-1)/10)+1)="","",INDEX($P$222:$W$231,MOD(((5-1)*$N$220+8)-1,10)+1,INT((((5-1)*$N$220+8)-1)/10)+1)))),IF(AND(5=$N$221+1,8&lt;=$O$220),IF(($N$220*$N$221+8)&gt;80,"",IF(INDEX($P$222:$W$231,MOD(($N$220*$N$221+8)-1,10)+1,INT((($N$220*$N$221+8)-1)/10)+1)="","",INDEX($P$222:$W$231,MOD(($N$220*$N$221+8)-1,10)+1,INT((($N$220*$N$221+8)-1)/10)+1))),""))),IF($N$222="","",IF(OR(ISTEXT($N$220),ISTEXT($N$221),ISTEXT($N$222)),"",IF(OR(8&gt;$N$220,5&gt;$N$221,((5-1)*$N$220+8)&gt;$N$222),"",IF(INDEX($P$222:$W$231,MOD(((5-1)*$N$220+8)-1,10)+1,INT((((5-1)*$N$220+8)-1)/10)+1)="","",INDEX($P$222:$W$231,MOD(((5-1)*$N$220+8)-1,10)+1,INT((((5-1)*$N$220+8)-1)/10)+1))))))</f>
        <v/>
      </c>
      <c r="L226" s="539">
        <f>IF($D$220="Flat Oval",IF(OR($N$222="",ISTEXT($N$220),ISTEXT($N$221)),"",IF(5&lt;=$N$221,IF(9&gt;$N$220,"",IF(((5-1)*$N$220+9)&gt;80,"",IF(INDEX($P$222:$W$231,MOD(((5-1)*$N$220+9)-1,10)+1,INT((((5-1)*$N$220+9)-1)/10)+1)="","",INDEX($P$222:$W$231,MOD(((5-1)*$N$220+9)-1,10)+1,INT((((5-1)*$N$220+9)-1)/10)+1)))),IF(AND(5=$N$221+1,9&lt;=$O$220),IF(($N$220*$N$221+9)&gt;80,"",IF(INDEX($P$222:$W$231,MOD(($N$220*$N$221+9)-1,10)+1,INT((($N$220*$N$221+9)-1)/10)+1)="","",INDEX($P$222:$W$231,MOD(($N$220*$N$221+9)-1,10)+1,INT((($N$220*$N$221+9)-1)/10)+1))),""))),IF($N$222="","",IF(OR(ISTEXT($N$220),ISTEXT($N$221),ISTEXT($N$222)),"",IF(OR(9&gt;$N$220,5&gt;$N$221,((5-1)*$N$220+9)&gt;$N$222),"",IF(INDEX($P$222:$W$231,MOD(((5-1)*$N$220+9)-1,10)+1,INT((((5-1)*$N$220+9)-1)/10)+1)="","",INDEX($P$222:$W$231,MOD(((5-1)*$N$220+9)-1,10)+1,INT((((5-1)*$N$220+9)-1)/10)+1))))))</f>
        <v/>
      </c>
      <c r="M226" s="539">
        <f>IF($D$220="Flat Oval",IF(OR($N$222="",ISTEXT($N$220),ISTEXT($N$221)),"",IF(5&lt;=$N$221,IF(10&gt;$N$220,"",IF(((5-1)*$N$220+10)&gt;80,"",IF(INDEX($P$222:$W$231,MOD(((5-1)*$N$220+10)-1,10)+1,INT((((5-1)*$N$220+10)-1)/10)+1)="","",INDEX($P$222:$W$231,MOD(((5-1)*$N$220+10)-1,10)+1,INT((((5-1)*$N$220+10)-1)/10)+1)))),IF(AND(5=$N$221+1,10&lt;=$O$220),IF(($N$220*$N$221+10)&gt;80,"",IF(INDEX($P$222:$W$231,MOD(($N$220*$N$221+10)-1,10)+1,INT((($N$220*$N$221+10)-1)/10)+1)="","",INDEX($P$222:$W$231,MOD(($N$220*$N$221+10)-1,10)+1,INT((($N$220*$N$221+10)-1)/10)+1))),""))),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IF($D$220="Flat Oval",IF(OR($N$221="",ISTEXT($N$221)),"",IF(6&lt;=$N$221,ROUND((6-0.5)*$I$220/$N$221,1),IF(6=$N$221+1,"Ends",""))),IF(OR($D$220="",$G$220=""),"",IF($D$220="Round",IF(6=1,"Axis 1 (0°)",IF(6=2,"Axis 2 (90°)","")),IF(ISTEXT($N$221),"",IF(6&gt;$N$221,"",IF(ISTEXT($I$220),"",ROUND((6-0.5)*$I$220/$N$221,1)))))))</f>
        <v/>
      </c>
      <c r="C227" s="538" t="n"/>
      <c r="D227" s="539">
        <f>IF($D$220="Flat Oval",IF(OR($N$222="",ISTEXT($N$220),ISTEXT($N$221)),"",IF(6&lt;=$N$221,IF(1&gt;$N$220,"",IF(((6-1)*$N$220+1)&gt;80,"",IF(INDEX($P$222:$W$231,MOD(((6-1)*$N$220+1)-1,10)+1,INT((((6-1)*$N$220+1)-1)/10)+1)="","",INDEX($P$222:$W$231,MOD(((6-1)*$N$220+1)-1,10)+1,INT((((6-1)*$N$220+1)-1)/10)+1)))),IF(AND(6=$N$221+1,1&lt;=$O$220),IF(($N$220*$N$221+1)&gt;80,"",IF(INDEX($P$222:$W$231,MOD(($N$220*$N$221+1)-1,10)+1,INT((($N$220*$N$221+1)-1)/10)+1)="","",INDEX($P$222:$W$231,MOD(($N$220*$N$221+1)-1,10)+1,INT((($N$220*$N$221+1)-1)/10)+1))),""))),IF($N$222="","",IF(OR(ISTEXT($N$220),ISTEXT($N$221),ISTEXT($N$222)),"",IF(OR(1&gt;$N$220,6&gt;$N$221,((6-1)*$N$220+1)&gt;$N$222),"",IF(INDEX($P$222:$W$231,MOD(((6-1)*$N$220+1)-1,10)+1,INT((((6-1)*$N$220+1)-1)/10)+1)="","",INDEX($P$222:$W$231,MOD(((6-1)*$N$220+1)-1,10)+1,INT((((6-1)*$N$220+1)-1)/10)+1))))))</f>
        <v/>
      </c>
      <c r="E227" s="539">
        <f>IF($D$220="Flat Oval",IF(OR($N$222="",ISTEXT($N$220),ISTEXT($N$221)),"",IF(6&lt;=$N$221,IF(2&gt;$N$220,"",IF(((6-1)*$N$220+2)&gt;80,"",IF(INDEX($P$222:$W$231,MOD(((6-1)*$N$220+2)-1,10)+1,INT((((6-1)*$N$220+2)-1)/10)+1)="","",INDEX($P$222:$W$231,MOD(((6-1)*$N$220+2)-1,10)+1,INT((((6-1)*$N$220+2)-1)/10)+1)))),IF(AND(6=$N$221+1,2&lt;=$O$220),IF(($N$220*$N$221+2)&gt;80,"",IF(INDEX($P$222:$W$231,MOD(($N$220*$N$221+2)-1,10)+1,INT((($N$220*$N$221+2)-1)/10)+1)="","",INDEX($P$222:$W$231,MOD(($N$220*$N$221+2)-1,10)+1,INT((($N$220*$N$221+2)-1)/10)+1))),""))),IF($N$222="","",IF(OR(ISTEXT($N$220),ISTEXT($N$221),ISTEXT($N$222)),"",IF(OR(2&gt;$N$220,6&gt;$N$221,((6-1)*$N$220+2)&gt;$N$222),"",IF(INDEX($P$222:$W$231,MOD(((6-1)*$N$220+2)-1,10)+1,INT((((6-1)*$N$220+2)-1)/10)+1)="","",INDEX($P$222:$W$231,MOD(((6-1)*$N$220+2)-1,10)+1,INT((((6-1)*$N$220+2)-1)/10)+1))))))</f>
        <v/>
      </c>
      <c r="F227" s="539">
        <f>IF($D$220="Flat Oval",IF(OR($N$222="",ISTEXT($N$220),ISTEXT($N$221)),"",IF(6&lt;=$N$221,IF(3&gt;$N$220,"",IF(((6-1)*$N$220+3)&gt;80,"",IF(INDEX($P$222:$W$231,MOD(((6-1)*$N$220+3)-1,10)+1,INT((((6-1)*$N$220+3)-1)/10)+1)="","",INDEX($P$222:$W$231,MOD(((6-1)*$N$220+3)-1,10)+1,INT((((6-1)*$N$220+3)-1)/10)+1)))),IF(AND(6=$N$221+1,3&lt;=$O$220),IF(($N$220*$N$221+3)&gt;80,"",IF(INDEX($P$222:$W$231,MOD(($N$220*$N$221+3)-1,10)+1,INT((($N$220*$N$221+3)-1)/10)+1)="","",INDEX($P$222:$W$231,MOD(($N$220*$N$221+3)-1,10)+1,INT((($N$220*$N$221+3)-1)/10)+1))),""))),IF($N$222="","",IF(OR(ISTEXT($N$220),ISTEXT($N$221),ISTEXT($N$222)),"",IF(OR(3&gt;$N$220,6&gt;$N$221,((6-1)*$N$220+3)&gt;$N$222),"",IF(INDEX($P$222:$W$231,MOD(((6-1)*$N$220+3)-1,10)+1,INT((((6-1)*$N$220+3)-1)/10)+1)="","",INDEX($P$222:$W$231,MOD(((6-1)*$N$220+3)-1,10)+1,INT((((6-1)*$N$220+3)-1)/10)+1))))))</f>
        <v/>
      </c>
      <c r="G227" s="539">
        <f>IF($D$220="Flat Oval",IF(OR($N$222="",ISTEXT($N$220),ISTEXT($N$221)),"",IF(6&lt;=$N$221,IF(4&gt;$N$220,"",IF(((6-1)*$N$220+4)&gt;80,"",IF(INDEX($P$222:$W$231,MOD(((6-1)*$N$220+4)-1,10)+1,INT((((6-1)*$N$220+4)-1)/10)+1)="","",INDEX($P$222:$W$231,MOD(((6-1)*$N$220+4)-1,10)+1,INT((((6-1)*$N$220+4)-1)/10)+1)))),IF(AND(6=$N$221+1,4&lt;=$O$220),IF(($N$220*$N$221+4)&gt;80,"",IF(INDEX($P$222:$W$231,MOD(($N$220*$N$221+4)-1,10)+1,INT((($N$220*$N$221+4)-1)/10)+1)="","",INDEX($P$222:$W$231,MOD(($N$220*$N$221+4)-1,10)+1,INT((($N$220*$N$221+4)-1)/10)+1))),""))),IF($N$222="","",IF(OR(ISTEXT($N$220),ISTEXT($N$221),ISTEXT($N$222)),"",IF(OR(4&gt;$N$220,6&gt;$N$221,((6-1)*$N$220+4)&gt;$N$222),"",IF(INDEX($P$222:$W$231,MOD(((6-1)*$N$220+4)-1,10)+1,INT((((6-1)*$N$220+4)-1)/10)+1)="","",INDEX($P$222:$W$231,MOD(((6-1)*$N$220+4)-1,10)+1,INT((((6-1)*$N$220+4)-1)/10)+1))))))</f>
        <v/>
      </c>
      <c r="H227" s="539">
        <f>IF($D$220="Flat Oval",IF(OR($N$222="",ISTEXT($N$220),ISTEXT($N$221)),"",IF(6&lt;=$N$221,IF(5&gt;$N$220,"",IF(((6-1)*$N$220+5)&gt;80,"",IF(INDEX($P$222:$W$231,MOD(((6-1)*$N$220+5)-1,10)+1,INT((((6-1)*$N$220+5)-1)/10)+1)="","",INDEX($P$222:$W$231,MOD(((6-1)*$N$220+5)-1,10)+1,INT((((6-1)*$N$220+5)-1)/10)+1)))),IF(AND(6=$N$221+1,5&lt;=$O$220),IF(($N$220*$N$221+5)&gt;80,"",IF(INDEX($P$222:$W$231,MOD(($N$220*$N$221+5)-1,10)+1,INT((($N$220*$N$221+5)-1)/10)+1)="","",INDEX($P$222:$W$231,MOD(($N$220*$N$221+5)-1,10)+1,INT((($N$220*$N$221+5)-1)/10)+1))),""))),IF($N$222="","",IF(OR(ISTEXT($N$220),ISTEXT($N$221),ISTEXT($N$222)),"",IF(OR(5&gt;$N$220,6&gt;$N$221,((6-1)*$N$220+5)&gt;$N$222),"",IF(INDEX($P$222:$W$231,MOD(((6-1)*$N$220+5)-1,10)+1,INT((((6-1)*$N$220+5)-1)/10)+1)="","",INDEX($P$222:$W$231,MOD(((6-1)*$N$220+5)-1,10)+1,INT((((6-1)*$N$220+5)-1)/10)+1))))))</f>
        <v/>
      </c>
      <c r="I227" s="539">
        <f>IF($D$220="Flat Oval",IF(OR($N$222="",ISTEXT($N$220),ISTEXT($N$221)),"",IF(6&lt;=$N$221,IF(6&gt;$N$220,"",IF(((6-1)*$N$220+6)&gt;80,"",IF(INDEX($P$222:$W$231,MOD(((6-1)*$N$220+6)-1,10)+1,INT((((6-1)*$N$220+6)-1)/10)+1)="","",INDEX($P$222:$W$231,MOD(((6-1)*$N$220+6)-1,10)+1,INT((((6-1)*$N$220+6)-1)/10)+1)))),IF(AND(6=$N$221+1,6&lt;=$O$220),IF(($N$220*$N$221+6)&gt;80,"",IF(INDEX($P$222:$W$231,MOD(($N$220*$N$221+6)-1,10)+1,INT((($N$220*$N$221+6)-1)/10)+1)="","",INDEX($P$222:$W$231,MOD(($N$220*$N$221+6)-1,10)+1,INT((($N$220*$N$221+6)-1)/10)+1))),""))),IF($N$222="","",IF(OR(ISTEXT($N$220),ISTEXT($N$221),ISTEXT($N$222)),"",IF(OR(6&gt;$N$220,6&gt;$N$221,((6-1)*$N$220+6)&gt;$N$222),"",IF(INDEX($P$222:$W$231,MOD(((6-1)*$N$220+6)-1,10)+1,INT((((6-1)*$N$220+6)-1)/10)+1)="","",INDEX($P$222:$W$231,MOD(((6-1)*$N$220+6)-1,10)+1,INT((((6-1)*$N$220+6)-1)/10)+1))))))</f>
        <v/>
      </c>
      <c r="J227" s="539">
        <f>IF($D$220="Flat Oval",IF(OR($N$222="",ISTEXT($N$220),ISTEXT($N$221)),"",IF(6&lt;=$N$221,IF(7&gt;$N$220,"",IF(((6-1)*$N$220+7)&gt;80,"",IF(INDEX($P$222:$W$231,MOD(((6-1)*$N$220+7)-1,10)+1,INT((((6-1)*$N$220+7)-1)/10)+1)="","",INDEX($P$222:$W$231,MOD(((6-1)*$N$220+7)-1,10)+1,INT((((6-1)*$N$220+7)-1)/10)+1)))),IF(AND(6=$N$221+1,7&lt;=$O$220),IF(($N$220*$N$221+7)&gt;80,"",IF(INDEX($P$222:$W$231,MOD(($N$220*$N$221+7)-1,10)+1,INT((($N$220*$N$221+7)-1)/10)+1)="","",INDEX($P$222:$W$231,MOD(($N$220*$N$221+7)-1,10)+1,INT((($N$220*$N$221+7)-1)/10)+1))),""))),IF($N$222="","",IF(OR(ISTEXT($N$220),ISTEXT($N$221),ISTEXT($N$222)),"",IF(OR(7&gt;$N$220,6&gt;$N$221,((6-1)*$N$220+7)&gt;$N$222),"",IF(INDEX($P$222:$W$231,MOD(((6-1)*$N$220+7)-1,10)+1,INT((((6-1)*$N$220+7)-1)/10)+1)="","",INDEX($P$222:$W$231,MOD(((6-1)*$N$220+7)-1,10)+1,INT((((6-1)*$N$220+7)-1)/10)+1))))))</f>
        <v/>
      </c>
      <c r="K227" s="539">
        <f>IF($D$220="Flat Oval",IF(OR($N$222="",ISTEXT($N$220),ISTEXT($N$221)),"",IF(6&lt;=$N$221,IF(8&gt;$N$220,"",IF(((6-1)*$N$220+8)&gt;80,"",IF(INDEX($P$222:$W$231,MOD(((6-1)*$N$220+8)-1,10)+1,INT((((6-1)*$N$220+8)-1)/10)+1)="","",INDEX($P$222:$W$231,MOD(((6-1)*$N$220+8)-1,10)+1,INT((((6-1)*$N$220+8)-1)/10)+1)))),IF(AND(6=$N$221+1,8&lt;=$O$220),IF(($N$220*$N$221+8)&gt;80,"",IF(INDEX($P$222:$W$231,MOD(($N$220*$N$221+8)-1,10)+1,INT((($N$220*$N$221+8)-1)/10)+1)="","",INDEX($P$222:$W$231,MOD(($N$220*$N$221+8)-1,10)+1,INT((($N$220*$N$221+8)-1)/10)+1))),""))),IF($N$222="","",IF(OR(ISTEXT($N$220),ISTEXT($N$221),ISTEXT($N$222)),"",IF(OR(8&gt;$N$220,6&gt;$N$221,((6-1)*$N$220+8)&gt;$N$222),"",IF(INDEX($P$222:$W$231,MOD(((6-1)*$N$220+8)-1,10)+1,INT((((6-1)*$N$220+8)-1)/10)+1)="","",INDEX($P$222:$W$231,MOD(((6-1)*$N$220+8)-1,10)+1,INT((((6-1)*$N$220+8)-1)/10)+1))))))</f>
        <v/>
      </c>
      <c r="L227" s="539">
        <f>IF($D$220="Flat Oval",IF(OR($N$222="",ISTEXT($N$220),ISTEXT($N$221)),"",IF(6&lt;=$N$221,IF(9&gt;$N$220,"",IF(((6-1)*$N$220+9)&gt;80,"",IF(INDEX($P$222:$W$231,MOD(((6-1)*$N$220+9)-1,10)+1,INT((((6-1)*$N$220+9)-1)/10)+1)="","",INDEX($P$222:$W$231,MOD(((6-1)*$N$220+9)-1,10)+1,INT((((6-1)*$N$220+9)-1)/10)+1)))),IF(AND(6=$N$221+1,9&lt;=$O$220),IF(($N$220*$N$221+9)&gt;80,"",IF(INDEX($P$222:$W$231,MOD(($N$220*$N$221+9)-1,10)+1,INT((($N$220*$N$221+9)-1)/10)+1)="","",INDEX($P$222:$W$231,MOD(($N$220*$N$221+9)-1,10)+1,INT((($N$220*$N$221+9)-1)/10)+1))),""))),IF($N$222="","",IF(OR(ISTEXT($N$220),ISTEXT($N$221),ISTEXT($N$222)),"",IF(OR(9&gt;$N$220,6&gt;$N$221,((6-1)*$N$220+9)&gt;$N$222),"",IF(INDEX($P$222:$W$231,MOD(((6-1)*$N$220+9)-1,10)+1,INT((((6-1)*$N$220+9)-1)/10)+1)="","",INDEX($P$222:$W$231,MOD(((6-1)*$N$220+9)-1,10)+1,INT((((6-1)*$N$220+9)-1)/10)+1))))))</f>
        <v/>
      </c>
      <c r="M227" s="539">
        <f>IF($D$220="Flat Oval",IF(OR($N$222="",ISTEXT($N$220),ISTEXT($N$221)),"",IF(6&lt;=$N$221,IF(10&gt;$N$220,"",IF(((6-1)*$N$220+10)&gt;80,"",IF(INDEX($P$222:$W$231,MOD(((6-1)*$N$220+10)-1,10)+1,INT((((6-1)*$N$220+10)-1)/10)+1)="","",INDEX($P$222:$W$231,MOD(((6-1)*$N$220+10)-1,10)+1,INT((((6-1)*$N$220+10)-1)/10)+1)))),IF(AND(6=$N$221+1,10&lt;=$O$220),IF(($N$220*$N$221+10)&gt;80,"",IF(INDEX($P$222:$W$231,MOD(($N$220*$N$221+10)-1,10)+1,INT((($N$220*$N$221+10)-1)/10)+1)="","",INDEX($P$222:$W$231,MOD(($N$220*$N$221+10)-1,10)+1,INT((($N$220*$N$221+10)-1)/10)+1))),""))),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IF($D$220="Flat Oval",IF(OR($N$221="",ISTEXT($N$221)),"",IF(7&lt;=$N$221,ROUND((7-0.5)*$I$220/$N$221,1),IF(7=$N$221+1,"Ends",""))),IF(OR($D$220="",$G$220=""),"",IF($D$220="Round",IF(7=1,"Axis 1 (0°)",IF(7=2,"Axis 2 (90°)","")),IF(ISTEXT($N$221),"",IF(7&gt;$N$221,"",IF(ISTEXT($I$220),"",ROUND((7-0.5)*$I$220/$N$221,1)))))))</f>
        <v/>
      </c>
      <c r="C228" s="538" t="n"/>
      <c r="D228" s="539">
        <f>IF($D$220="Flat Oval",IF(OR($N$222="",ISTEXT($N$220),ISTEXT($N$221)),"",IF(7&lt;=$N$221,IF(1&gt;$N$220,"",IF(((7-1)*$N$220+1)&gt;80,"",IF(INDEX($P$222:$W$231,MOD(((7-1)*$N$220+1)-1,10)+1,INT((((7-1)*$N$220+1)-1)/10)+1)="","",INDEX($P$222:$W$231,MOD(((7-1)*$N$220+1)-1,10)+1,INT((((7-1)*$N$220+1)-1)/10)+1)))),IF(AND(7=$N$221+1,1&lt;=$O$220),IF(($N$220*$N$221+1)&gt;80,"",IF(INDEX($P$222:$W$231,MOD(($N$220*$N$221+1)-1,10)+1,INT((($N$220*$N$221+1)-1)/10)+1)="","",INDEX($P$222:$W$231,MOD(($N$220*$N$221+1)-1,10)+1,INT((($N$220*$N$221+1)-1)/10)+1))),""))),IF($N$222="","",IF(OR(ISTEXT($N$220),ISTEXT($N$221),ISTEXT($N$222)),"",IF(OR(1&gt;$N$220,7&gt;$N$221,((7-1)*$N$220+1)&gt;$N$222),"",IF(INDEX($P$222:$W$231,MOD(((7-1)*$N$220+1)-1,10)+1,INT((((7-1)*$N$220+1)-1)/10)+1)="","",INDEX($P$222:$W$231,MOD(((7-1)*$N$220+1)-1,10)+1,INT((((7-1)*$N$220+1)-1)/10)+1))))))</f>
        <v/>
      </c>
      <c r="E228" s="539">
        <f>IF($D$220="Flat Oval",IF(OR($N$222="",ISTEXT($N$220),ISTEXT($N$221)),"",IF(7&lt;=$N$221,IF(2&gt;$N$220,"",IF(((7-1)*$N$220+2)&gt;80,"",IF(INDEX($P$222:$W$231,MOD(((7-1)*$N$220+2)-1,10)+1,INT((((7-1)*$N$220+2)-1)/10)+1)="","",INDEX($P$222:$W$231,MOD(((7-1)*$N$220+2)-1,10)+1,INT((((7-1)*$N$220+2)-1)/10)+1)))),IF(AND(7=$N$221+1,2&lt;=$O$220),IF(($N$220*$N$221+2)&gt;80,"",IF(INDEX($P$222:$W$231,MOD(($N$220*$N$221+2)-1,10)+1,INT((($N$220*$N$221+2)-1)/10)+1)="","",INDEX($P$222:$W$231,MOD(($N$220*$N$221+2)-1,10)+1,INT((($N$220*$N$221+2)-1)/10)+1))),""))),IF($N$222="","",IF(OR(ISTEXT($N$220),ISTEXT($N$221),ISTEXT($N$222)),"",IF(OR(2&gt;$N$220,7&gt;$N$221,((7-1)*$N$220+2)&gt;$N$222),"",IF(INDEX($P$222:$W$231,MOD(((7-1)*$N$220+2)-1,10)+1,INT((((7-1)*$N$220+2)-1)/10)+1)="","",INDEX($P$222:$W$231,MOD(((7-1)*$N$220+2)-1,10)+1,INT((((7-1)*$N$220+2)-1)/10)+1))))))</f>
        <v/>
      </c>
      <c r="F228" s="539">
        <f>IF($D$220="Flat Oval",IF(OR($N$222="",ISTEXT($N$220),ISTEXT($N$221)),"",IF(7&lt;=$N$221,IF(3&gt;$N$220,"",IF(((7-1)*$N$220+3)&gt;80,"",IF(INDEX($P$222:$W$231,MOD(((7-1)*$N$220+3)-1,10)+1,INT((((7-1)*$N$220+3)-1)/10)+1)="","",INDEX($P$222:$W$231,MOD(((7-1)*$N$220+3)-1,10)+1,INT((((7-1)*$N$220+3)-1)/10)+1)))),IF(AND(7=$N$221+1,3&lt;=$O$220),IF(($N$220*$N$221+3)&gt;80,"",IF(INDEX($P$222:$W$231,MOD(($N$220*$N$221+3)-1,10)+1,INT((($N$220*$N$221+3)-1)/10)+1)="","",INDEX($P$222:$W$231,MOD(($N$220*$N$221+3)-1,10)+1,INT((($N$220*$N$221+3)-1)/10)+1))),""))),IF($N$222="","",IF(OR(ISTEXT($N$220),ISTEXT($N$221),ISTEXT($N$222)),"",IF(OR(3&gt;$N$220,7&gt;$N$221,((7-1)*$N$220+3)&gt;$N$222),"",IF(INDEX($P$222:$W$231,MOD(((7-1)*$N$220+3)-1,10)+1,INT((((7-1)*$N$220+3)-1)/10)+1)="","",INDEX($P$222:$W$231,MOD(((7-1)*$N$220+3)-1,10)+1,INT((((7-1)*$N$220+3)-1)/10)+1))))))</f>
        <v/>
      </c>
      <c r="G228" s="539">
        <f>IF($D$220="Flat Oval",IF(OR($N$222="",ISTEXT($N$220),ISTEXT($N$221)),"",IF(7&lt;=$N$221,IF(4&gt;$N$220,"",IF(((7-1)*$N$220+4)&gt;80,"",IF(INDEX($P$222:$W$231,MOD(((7-1)*$N$220+4)-1,10)+1,INT((((7-1)*$N$220+4)-1)/10)+1)="","",INDEX($P$222:$W$231,MOD(((7-1)*$N$220+4)-1,10)+1,INT((((7-1)*$N$220+4)-1)/10)+1)))),IF(AND(7=$N$221+1,4&lt;=$O$220),IF(($N$220*$N$221+4)&gt;80,"",IF(INDEX($P$222:$W$231,MOD(($N$220*$N$221+4)-1,10)+1,INT((($N$220*$N$221+4)-1)/10)+1)="","",INDEX($P$222:$W$231,MOD(($N$220*$N$221+4)-1,10)+1,INT((($N$220*$N$221+4)-1)/10)+1))),""))),IF($N$222="","",IF(OR(ISTEXT($N$220),ISTEXT($N$221),ISTEXT($N$222)),"",IF(OR(4&gt;$N$220,7&gt;$N$221,((7-1)*$N$220+4)&gt;$N$222),"",IF(INDEX($P$222:$W$231,MOD(((7-1)*$N$220+4)-1,10)+1,INT((((7-1)*$N$220+4)-1)/10)+1)="","",INDEX($P$222:$W$231,MOD(((7-1)*$N$220+4)-1,10)+1,INT((((7-1)*$N$220+4)-1)/10)+1))))))</f>
        <v/>
      </c>
      <c r="H228" s="539">
        <f>IF($D$220="Flat Oval",IF(OR($N$222="",ISTEXT($N$220),ISTEXT($N$221)),"",IF(7&lt;=$N$221,IF(5&gt;$N$220,"",IF(((7-1)*$N$220+5)&gt;80,"",IF(INDEX($P$222:$W$231,MOD(((7-1)*$N$220+5)-1,10)+1,INT((((7-1)*$N$220+5)-1)/10)+1)="","",INDEX($P$222:$W$231,MOD(((7-1)*$N$220+5)-1,10)+1,INT((((7-1)*$N$220+5)-1)/10)+1)))),IF(AND(7=$N$221+1,5&lt;=$O$220),IF(($N$220*$N$221+5)&gt;80,"",IF(INDEX($P$222:$W$231,MOD(($N$220*$N$221+5)-1,10)+1,INT((($N$220*$N$221+5)-1)/10)+1)="","",INDEX($P$222:$W$231,MOD(($N$220*$N$221+5)-1,10)+1,INT((($N$220*$N$221+5)-1)/10)+1))),""))),IF($N$222="","",IF(OR(ISTEXT($N$220),ISTEXT($N$221),ISTEXT($N$222)),"",IF(OR(5&gt;$N$220,7&gt;$N$221,((7-1)*$N$220+5)&gt;$N$222),"",IF(INDEX($P$222:$W$231,MOD(((7-1)*$N$220+5)-1,10)+1,INT((((7-1)*$N$220+5)-1)/10)+1)="","",INDEX($P$222:$W$231,MOD(((7-1)*$N$220+5)-1,10)+1,INT((((7-1)*$N$220+5)-1)/10)+1))))))</f>
        <v/>
      </c>
      <c r="I228" s="539">
        <f>IF($D$220="Flat Oval",IF(OR($N$222="",ISTEXT($N$220),ISTEXT($N$221)),"",IF(7&lt;=$N$221,IF(6&gt;$N$220,"",IF(((7-1)*$N$220+6)&gt;80,"",IF(INDEX($P$222:$W$231,MOD(((7-1)*$N$220+6)-1,10)+1,INT((((7-1)*$N$220+6)-1)/10)+1)="","",INDEX($P$222:$W$231,MOD(((7-1)*$N$220+6)-1,10)+1,INT((((7-1)*$N$220+6)-1)/10)+1)))),IF(AND(7=$N$221+1,6&lt;=$O$220),IF(($N$220*$N$221+6)&gt;80,"",IF(INDEX($P$222:$W$231,MOD(($N$220*$N$221+6)-1,10)+1,INT((($N$220*$N$221+6)-1)/10)+1)="","",INDEX($P$222:$W$231,MOD(($N$220*$N$221+6)-1,10)+1,INT((($N$220*$N$221+6)-1)/10)+1))),""))),IF($N$222="","",IF(OR(ISTEXT($N$220),ISTEXT($N$221),ISTEXT($N$222)),"",IF(OR(6&gt;$N$220,7&gt;$N$221,((7-1)*$N$220+6)&gt;$N$222),"",IF(INDEX($P$222:$W$231,MOD(((7-1)*$N$220+6)-1,10)+1,INT((((7-1)*$N$220+6)-1)/10)+1)="","",INDEX($P$222:$W$231,MOD(((7-1)*$N$220+6)-1,10)+1,INT((((7-1)*$N$220+6)-1)/10)+1))))))</f>
        <v/>
      </c>
      <c r="J228" s="539">
        <f>IF($D$220="Flat Oval",IF(OR($N$222="",ISTEXT($N$220),ISTEXT($N$221)),"",IF(7&lt;=$N$221,IF(7&gt;$N$220,"",IF(((7-1)*$N$220+7)&gt;80,"",IF(INDEX($P$222:$W$231,MOD(((7-1)*$N$220+7)-1,10)+1,INT((((7-1)*$N$220+7)-1)/10)+1)="","",INDEX($P$222:$W$231,MOD(((7-1)*$N$220+7)-1,10)+1,INT((((7-1)*$N$220+7)-1)/10)+1)))),IF(AND(7=$N$221+1,7&lt;=$O$220),IF(($N$220*$N$221+7)&gt;80,"",IF(INDEX($P$222:$W$231,MOD(($N$220*$N$221+7)-1,10)+1,INT((($N$220*$N$221+7)-1)/10)+1)="","",INDEX($P$222:$W$231,MOD(($N$220*$N$221+7)-1,10)+1,INT((($N$220*$N$221+7)-1)/10)+1))),""))),IF($N$222="","",IF(OR(ISTEXT($N$220),ISTEXT($N$221),ISTEXT($N$222)),"",IF(OR(7&gt;$N$220,7&gt;$N$221,((7-1)*$N$220+7)&gt;$N$222),"",IF(INDEX($P$222:$W$231,MOD(((7-1)*$N$220+7)-1,10)+1,INT((((7-1)*$N$220+7)-1)/10)+1)="","",INDEX($P$222:$W$231,MOD(((7-1)*$N$220+7)-1,10)+1,INT((((7-1)*$N$220+7)-1)/10)+1))))))</f>
        <v/>
      </c>
      <c r="K228" s="539">
        <f>IF($D$220="Flat Oval",IF(OR($N$222="",ISTEXT($N$220),ISTEXT($N$221)),"",IF(7&lt;=$N$221,IF(8&gt;$N$220,"",IF(((7-1)*$N$220+8)&gt;80,"",IF(INDEX($P$222:$W$231,MOD(((7-1)*$N$220+8)-1,10)+1,INT((((7-1)*$N$220+8)-1)/10)+1)="","",INDEX($P$222:$W$231,MOD(((7-1)*$N$220+8)-1,10)+1,INT((((7-1)*$N$220+8)-1)/10)+1)))),IF(AND(7=$N$221+1,8&lt;=$O$220),IF(($N$220*$N$221+8)&gt;80,"",IF(INDEX($P$222:$W$231,MOD(($N$220*$N$221+8)-1,10)+1,INT((($N$220*$N$221+8)-1)/10)+1)="","",INDEX($P$222:$W$231,MOD(($N$220*$N$221+8)-1,10)+1,INT((($N$220*$N$221+8)-1)/10)+1))),""))),IF($N$222="","",IF(OR(ISTEXT($N$220),ISTEXT($N$221),ISTEXT($N$222)),"",IF(OR(8&gt;$N$220,7&gt;$N$221,((7-1)*$N$220+8)&gt;$N$222),"",IF(INDEX($P$222:$W$231,MOD(((7-1)*$N$220+8)-1,10)+1,INT((((7-1)*$N$220+8)-1)/10)+1)="","",INDEX($P$222:$W$231,MOD(((7-1)*$N$220+8)-1,10)+1,INT((((7-1)*$N$220+8)-1)/10)+1))))))</f>
        <v/>
      </c>
      <c r="L228" s="539">
        <f>IF($D$220="Flat Oval",IF(OR($N$222="",ISTEXT($N$220),ISTEXT($N$221)),"",IF(7&lt;=$N$221,IF(9&gt;$N$220,"",IF(((7-1)*$N$220+9)&gt;80,"",IF(INDEX($P$222:$W$231,MOD(((7-1)*$N$220+9)-1,10)+1,INT((((7-1)*$N$220+9)-1)/10)+1)="","",INDEX($P$222:$W$231,MOD(((7-1)*$N$220+9)-1,10)+1,INT((((7-1)*$N$220+9)-1)/10)+1)))),IF(AND(7=$N$221+1,9&lt;=$O$220),IF(($N$220*$N$221+9)&gt;80,"",IF(INDEX($P$222:$W$231,MOD(($N$220*$N$221+9)-1,10)+1,INT((($N$220*$N$221+9)-1)/10)+1)="","",INDEX($P$222:$W$231,MOD(($N$220*$N$221+9)-1,10)+1,INT((($N$220*$N$221+9)-1)/10)+1))),""))),IF($N$222="","",IF(OR(ISTEXT($N$220),ISTEXT($N$221),ISTEXT($N$222)),"",IF(OR(9&gt;$N$220,7&gt;$N$221,((7-1)*$N$220+9)&gt;$N$222),"",IF(INDEX($P$222:$W$231,MOD(((7-1)*$N$220+9)-1,10)+1,INT((((7-1)*$N$220+9)-1)/10)+1)="","",INDEX($P$222:$W$231,MOD(((7-1)*$N$220+9)-1,10)+1,INT((((7-1)*$N$220+9)-1)/10)+1))))))</f>
        <v/>
      </c>
      <c r="M228" s="539">
        <f>IF($D$220="Flat Oval",IF(OR($N$222="",ISTEXT($N$220),ISTEXT($N$221)),"",IF(7&lt;=$N$221,IF(10&gt;$N$220,"",IF(((7-1)*$N$220+10)&gt;80,"",IF(INDEX($P$222:$W$231,MOD(((7-1)*$N$220+10)-1,10)+1,INT((((7-1)*$N$220+10)-1)/10)+1)="","",INDEX($P$222:$W$231,MOD(((7-1)*$N$220+10)-1,10)+1,INT((((7-1)*$N$220+10)-1)/10)+1)))),IF(AND(7=$N$221+1,10&lt;=$O$220),IF(($N$220*$N$221+10)&gt;80,"",IF(INDEX($P$222:$W$231,MOD(($N$220*$N$221+10)-1,10)+1,INT((($N$220*$N$221+10)-1)/10)+1)="","",INDEX($P$222:$W$231,MOD(($N$220*$N$221+10)-1,10)+1,INT((($N$220*$N$221+10)-1)/10)+1))),""))),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IF($D$220="Flat Oval",IF(OR($N$221="",ISTEXT($N$221)),"",IF(8&lt;=$N$221,ROUND((8-0.5)*$I$220/$N$221,1),IF(8=$N$221+1,"Ends",""))),IF(OR($D$220="",$G$220=""),"",IF($D$220="Round",IF(8=1,"Axis 1 (0°)",IF(8=2,"Axis 2 (90°)","")),IF(ISTEXT($N$221),"",IF(8&gt;$N$221,"",IF(ISTEXT($I$220),"",ROUND((8-0.5)*$I$220/$N$221,1)))))))</f>
        <v/>
      </c>
      <c r="C229" s="538" t="n"/>
      <c r="D229" s="539">
        <f>IF($D$220="Flat Oval",IF(OR($N$222="",ISTEXT($N$220),ISTEXT($N$221)),"",IF(8&lt;=$N$221,IF(1&gt;$N$220,"",IF(((8-1)*$N$220+1)&gt;80,"",IF(INDEX($P$222:$W$231,MOD(((8-1)*$N$220+1)-1,10)+1,INT((((8-1)*$N$220+1)-1)/10)+1)="","",INDEX($P$222:$W$231,MOD(((8-1)*$N$220+1)-1,10)+1,INT((((8-1)*$N$220+1)-1)/10)+1)))),IF(AND(8=$N$221+1,1&lt;=$O$220),IF(($N$220*$N$221+1)&gt;80,"",IF(INDEX($P$222:$W$231,MOD(($N$220*$N$221+1)-1,10)+1,INT((($N$220*$N$221+1)-1)/10)+1)="","",INDEX($P$222:$W$231,MOD(($N$220*$N$221+1)-1,10)+1,INT((($N$220*$N$221+1)-1)/10)+1))),""))),IF($N$222="","",IF(OR(ISTEXT($N$220),ISTEXT($N$221),ISTEXT($N$222)),"",IF(OR(1&gt;$N$220,8&gt;$N$221,((8-1)*$N$220+1)&gt;$N$222),"",IF(INDEX($P$222:$W$231,MOD(((8-1)*$N$220+1)-1,10)+1,INT((((8-1)*$N$220+1)-1)/10)+1)="","",INDEX($P$222:$W$231,MOD(((8-1)*$N$220+1)-1,10)+1,INT((((8-1)*$N$220+1)-1)/10)+1))))))</f>
        <v/>
      </c>
      <c r="E229" s="539">
        <f>IF($D$220="Flat Oval",IF(OR($N$222="",ISTEXT($N$220),ISTEXT($N$221)),"",IF(8&lt;=$N$221,IF(2&gt;$N$220,"",IF(((8-1)*$N$220+2)&gt;80,"",IF(INDEX($P$222:$W$231,MOD(((8-1)*$N$220+2)-1,10)+1,INT((((8-1)*$N$220+2)-1)/10)+1)="","",INDEX($P$222:$W$231,MOD(((8-1)*$N$220+2)-1,10)+1,INT((((8-1)*$N$220+2)-1)/10)+1)))),IF(AND(8=$N$221+1,2&lt;=$O$220),IF(($N$220*$N$221+2)&gt;80,"",IF(INDEX($P$222:$W$231,MOD(($N$220*$N$221+2)-1,10)+1,INT((($N$220*$N$221+2)-1)/10)+1)="","",INDEX($P$222:$W$231,MOD(($N$220*$N$221+2)-1,10)+1,INT((($N$220*$N$221+2)-1)/10)+1))),""))),IF($N$222="","",IF(OR(ISTEXT($N$220),ISTEXT($N$221),ISTEXT($N$222)),"",IF(OR(2&gt;$N$220,8&gt;$N$221,((8-1)*$N$220+2)&gt;$N$222),"",IF(INDEX($P$222:$W$231,MOD(((8-1)*$N$220+2)-1,10)+1,INT((((8-1)*$N$220+2)-1)/10)+1)="","",INDEX($P$222:$W$231,MOD(((8-1)*$N$220+2)-1,10)+1,INT((((8-1)*$N$220+2)-1)/10)+1))))))</f>
        <v/>
      </c>
      <c r="F229" s="539">
        <f>IF($D$220="Flat Oval",IF(OR($N$222="",ISTEXT($N$220),ISTEXT($N$221)),"",IF(8&lt;=$N$221,IF(3&gt;$N$220,"",IF(((8-1)*$N$220+3)&gt;80,"",IF(INDEX($P$222:$W$231,MOD(((8-1)*$N$220+3)-1,10)+1,INT((((8-1)*$N$220+3)-1)/10)+1)="","",INDEX($P$222:$W$231,MOD(((8-1)*$N$220+3)-1,10)+1,INT((((8-1)*$N$220+3)-1)/10)+1)))),IF(AND(8=$N$221+1,3&lt;=$O$220),IF(($N$220*$N$221+3)&gt;80,"",IF(INDEX($P$222:$W$231,MOD(($N$220*$N$221+3)-1,10)+1,INT((($N$220*$N$221+3)-1)/10)+1)="","",INDEX($P$222:$W$231,MOD(($N$220*$N$221+3)-1,10)+1,INT((($N$220*$N$221+3)-1)/10)+1))),""))),IF($N$222="","",IF(OR(ISTEXT($N$220),ISTEXT($N$221),ISTEXT($N$222)),"",IF(OR(3&gt;$N$220,8&gt;$N$221,((8-1)*$N$220+3)&gt;$N$222),"",IF(INDEX($P$222:$W$231,MOD(((8-1)*$N$220+3)-1,10)+1,INT((((8-1)*$N$220+3)-1)/10)+1)="","",INDEX($P$222:$W$231,MOD(((8-1)*$N$220+3)-1,10)+1,INT((((8-1)*$N$220+3)-1)/10)+1))))))</f>
        <v/>
      </c>
      <c r="G229" s="539">
        <f>IF($D$220="Flat Oval",IF(OR($N$222="",ISTEXT($N$220),ISTEXT($N$221)),"",IF(8&lt;=$N$221,IF(4&gt;$N$220,"",IF(((8-1)*$N$220+4)&gt;80,"",IF(INDEX($P$222:$W$231,MOD(((8-1)*$N$220+4)-1,10)+1,INT((((8-1)*$N$220+4)-1)/10)+1)="","",INDEX($P$222:$W$231,MOD(((8-1)*$N$220+4)-1,10)+1,INT((((8-1)*$N$220+4)-1)/10)+1)))),IF(AND(8=$N$221+1,4&lt;=$O$220),IF(($N$220*$N$221+4)&gt;80,"",IF(INDEX($P$222:$W$231,MOD(($N$220*$N$221+4)-1,10)+1,INT((($N$220*$N$221+4)-1)/10)+1)="","",INDEX($P$222:$W$231,MOD(($N$220*$N$221+4)-1,10)+1,INT((($N$220*$N$221+4)-1)/10)+1))),""))),IF($N$222="","",IF(OR(ISTEXT($N$220),ISTEXT($N$221),ISTEXT($N$222)),"",IF(OR(4&gt;$N$220,8&gt;$N$221,((8-1)*$N$220+4)&gt;$N$222),"",IF(INDEX($P$222:$W$231,MOD(((8-1)*$N$220+4)-1,10)+1,INT((((8-1)*$N$220+4)-1)/10)+1)="","",INDEX($P$222:$W$231,MOD(((8-1)*$N$220+4)-1,10)+1,INT((((8-1)*$N$220+4)-1)/10)+1))))))</f>
        <v/>
      </c>
      <c r="H229" s="539">
        <f>IF($D$220="Flat Oval",IF(OR($N$222="",ISTEXT($N$220),ISTEXT($N$221)),"",IF(8&lt;=$N$221,IF(5&gt;$N$220,"",IF(((8-1)*$N$220+5)&gt;80,"",IF(INDEX($P$222:$W$231,MOD(((8-1)*$N$220+5)-1,10)+1,INT((((8-1)*$N$220+5)-1)/10)+1)="","",INDEX($P$222:$W$231,MOD(((8-1)*$N$220+5)-1,10)+1,INT((((8-1)*$N$220+5)-1)/10)+1)))),IF(AND(8=$N$221+1,5&lt;=$O$220),IF(($N$220*$N$221+5)&gt;80,"",IF(INDEX($P$222:$W$231,MOD(($N$220*$N$221+5)-1,10)+1,INT((($N$220*$N$221+5)-1)/10)+1)="","",INDEX($P$222:$W$231,MOD(($N$220*$N$221+5)-1,10)+1,INT((($N$220*$N$221+5)-1)/10)+1))),""))),IF($N$222="","",IF(OR(ISTEXT($N$220),ISTEXT($N$221),ISTEXT($N$222)),"",IF(OR(5&gt;$N$220,8&gt;$N$221,((8-1)*$N$220+5)&gt;$N$222),"",IF(INDEX($P$222:$W$231,MOD(((8-1)*$N$220+5)-1,10)+1,INT((((8-1)*$N$220+5)-1)/10)+1)="","",INDEX($P$222:$W$231,MOD(((8-1)*$N$220+5)-1,10)+1,INT((((8-1)*$N$220+5)-1)/10)+1))))))</f>
        <v/>
      </c>
      <c r="I229" s="539">
        <f>IF($D$220="Flat Oval",IF(OR($N$222="",ISTEXT($N$220),ISTEXT($N$221)),"",IF(8&lt;=$N$221,IF(6&gt;$N$220,"",IF(((8-1)*$N$220+6)&gt;80,"",IF(INDEX($P$222:$W$231,MOD(((8-1)*$N$220+6)-1,10)+1,INT((((8-1)*$N$220+6)-1)/10)+1)="","",INDEX($P$222:$W$231,MOD(((8-1)*$N$220+6)-1,10)+1,INT((((8-1)*$N$220+6)-1)/10)+1)))),IF(AND(8=$N$221+1,6&lt;=$O$220),IF(($N$220*$N$221+6)&gt;80,"",IF(INDEX($P$222:$W$231,MOD(($N$220*$N$221+6)-1,10)+1,INT((($N$220*$N$221+6)-1)/10)+1)="","",INDEX($P$222:$W$231,MOD(($N$220*$N$221+6)-1,10)+1,INT((($N$220*$N$221+6)-1)/10)+1))),""))),IF($N$222="","",IF(OR(ISTEXT($N$220),ISTEXT($N$221),ISTEXT($N$222)),"",IF(OR(6&gt;$N$220,8&gt;$N$221,((8-1)*$N$220+6)&gt;$N$222),"",IF(INDEX($P$222:$W$231,MOD(((8-1)*$N$220+6)-1,10)+1,INT((((8-1)*$N$220+6)-1)/10)+1)="","",INDEX($P$222:$W$231,MOD(((8-1)*$N$220+6)-1,10)+1,INT((((8-1)*$N$220+6)-1)/10)+1))))))</f>
        <v/>
      </c>
      <c r="J229" s="539">
        <f>IF($D$220="Flat Oval",IF(OR($N$222="",ISTEXT($N$220),ISTEXT($N$221)),"",IF(8&lt;=$N$221,IF(7&gt;$N$220,"",IF(((8-1)*$N$220+7)&gt;80,"",IF(INDEX($P$222:$W$231,MOD(((8-1)*$N$220+7)-1,10)+1,INT((((8-1)*$N$220+7)-1)/10)+1)="","",INDEX($P$222:$W$231,MOD(((8-1)*$N$220+7)-1,10)+1,INT((((8-1)*$N$220+7)-1)/10)+1)))),IF(AND(8=$N$221+1,7&lt;=$O$220),IF(($N$220*$N$221+7)&gt;80,"",IF(INDEX($P$222:$W$231,MOD(($N$220*$N$221+7)-1,10)+1,INT((($N$220*$N$221+7)-1)/10)+1)="","",INDEX($P$222:$W$231,MOD(($N$220*$N$221+7)-1,10)+1,INT((($N$220*$N$221+7)-1)/10)+1))),""))),IF($N$222="","",IF(OR(ISTEXT($N$220),ISTEXT($N$221),ISTEXT($N$222)),"",IF(OR(7&gt;$N$220,8&gt;$N$221,((8-1)*$N$220+7)&gt;$N$222),"",IF(INDEX($P$222:$W$231,MOD(((8-1)*$N$220+7)-1,10)+1,INT((((8-1)*$N$220+7)-1)/10)+1)="","",INDEX($P$222:$W$231,MOD(((8-1)*$N$220+7)-1,10)+1,INT((((8-1)*$N$220+7)-1)/10)+1))))))</f>
        <v/>
      </c>
      <c r="K229" s="539">
        <f>IF($D$220="Flat Oval",IF(OR($N$222="",ISTEXT($N$220),ISTEXT($N$221)),"",IF(8&lt;=$N$221,IF(8&gt;$N$220,"",IF(((8-1)*$N$220+8)&gt;80,"",IF(INDEX($P$222:$W$231,MOD(((8-1)*$N$220+8)-1,10)+1,INT((((8-1)*$N$220+8)-1)/10)+1)="","",INDEX($P$222:$W$231,MOD(((8-1)*$N$220+8)-1,10)+1,INT((((8-1)*$N$220+8)-1)/10)+1)))),IF(AND(8=$N$221+1,8&lt;=$O$220),IF(($N$220*$N$221+8)&gt;80,"",IF(INDEX($P$222:$W$231,MOD(($N$220*$N$221+8)-1,10)+1,INT((($N$220*$N$221+8)-1)/10)+1)="","",INDEX($P$222:$W$231,MOD(($N$220*$N$221+8)-1,10)+1,INT((($N$220*$N$221+8)-1)/10)+1))),""))),IF($N$222="","",IF(OR(ISTEXT($N$220),ISTEXT($N$221),ISTEXT($N$222)),"",IF(OR(8&gt;$N$220,8&gt;$N$221,((8-1)*$N$220+8)&gt;$N$222),"",IF(INDEX($P$222:$W$231,MOD(((8-1)*$N$220+8)-1,10)+1,INT((((8-1)*$N$220+8)-1)/10)+1)="","",INDEX($P$222:$W$231,MOD(((8-1)*$N$220+8)-1,10)+1,INT((((8-1)*$N$220+8)-1)/10)+1))))))</f>
        <v/>
      </c>
      <c r="L229" s="539">
        <f>IF($D$220="Flat Oval",IF(OR($N$222="",ISTEXT($N$220),ISTEXT($N$221)),"",IF(8&lt;=$N$221,IF(9&gt;$N$220,"",IF(((8-1)*$N$220+9)&gt;80,"",IF(INDEX($P$222:$W$231,MOD(((8-1)*$N$220+9)-1,10)+1,INT((((8-1)*$N$220+9)-1)/10)+1)="","",INDEX($P$222:$W$231,MOD(((8-1)*$N$220+9)-1,10)+1,INT((((8-1)*$N$220+9)-1)/10)+1)))),IF(AND(8=$N$221+1,9&lt;=$O$220),IF(($N$220*$N$221+9)&gt;80,"",IF(INDEX($P$222:$W$231,MOD(($N$220*$N$221+9)-1,10)+1,INT((($N$220*$N$221+9)-1)/10)+1)="","",INDEX($P$222:$W$231,MOD(($N$220*$N$221+9)-1,10)+1,INT((($N$220*$N$221+9)-1)/10)+1))),""))),IF($N$222="","",IF(OR(ISTEXT($N$220),ISTEXT($N$221),ISTEXT($N$222)),"",IF(OR(9&gt;$N$220,8&gt;$N$221,((8-1)*$N$220+9)&gt;$N$222),"",IF(INDEX($P$222:$W$231,MOD(((8-1)*$N$220+9)-1,10)+1,INT((((8-1)*$N$220+9)-1)/10)+1)="","",INDEX($P$222:$W$231,MOD(((8-1)*$N$220+9)-1,10)+1,INT((((8-1)*$N$220+9)-1)/10)+1))))))</f>
        <v/>
      </c>
      <c r="M229" s="539">
        <f>IF($D$220="Flat Oval",IF(OR($N$222="",ISTEXT($N$220),ISTEXT($N$221)),"",IF(8&lt;=$N$221,IF(10&gt;$N$220,"",IF(((8-1)*$N$220+10)&gt;80,"",IF(INDEX($P$222:$W$231,MOD(((8-1)*$N$220+10)-1,10)+1,INT((((8-1)*$N$220+10)-1)/10)+1)="","",INDEX($P$222:$W$231,MOD(((8-1)*$N$220+10)-1,10)+1,INT((((8-1)*$N$220+10)-1)/10)+1)))),IF(AND(8=$N$221+1,10&lt;=$O$220),IF(($N$220*$N$221+10)&gt;80,"",IF(INDEX($P$222:$W$231,MOD(($N$220*$N$221+10)-1,10)+1,INT((($N$220*$N$221+10)-1)/10)+1)="","",INDEX($P$222:$W$231,MOD(($N$220*$N$221+10)-1,10)+1,INT((($N$220*$N$221+10)-1)/10)+1))),""))),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IF($D$235="Flat Oval",IF(OR($G$235="",$I$235=""),"",$G$235&amp;""" x "&amp;$I$235&amp;""" oval"),IF($G$235="","",IF($D$235="Round",$G$235&amp;""" dia",$G$235&amp;""" x "&amp;$I$235&amp;"""")))</f>
        <v/>
      </c>
      <c r="G233" s="173" t="n"/>
      <c r="H233" s="525">
        <f>IF($D$235="Flat Oval",IF(OR($G$235="",$I$235=""),"",IF(OR(ISTEXT($G$235),ISTEXT($I$235)),"",ROUND(((($G$235-2*N($K$235))-($I$235-2*N($K$235)))*($I$235-2*N($K$235))+PI()*(($I$235-2*N($K$235))/2)^2)/144,3))),IF(OR($D$235="",$G$235=""),"",IF($D$235="Round",IF(ISTEXT($G$235),"",ROUND(PI()*(($G$235-2*N($K$235))/2)^2/144,3)),IF($I$235="","",IF(OR(ISTEXT($G$235),ISTEXT($I$235)),"",ROUND(($G$235-2*N($K$235))*($I$235-2*N($K$235))/144,3))))))</f>
        <v/>
      </c>
      <c r="I233" s="189" t="n"/>
      <c r="J233" s="189" t="n"/>
      <c r="K233" s="189">
        <f>IF(N(J233)*N(H233)=0,"",ROUND(N(J233)*N(H233),0))</f>
        <v/>
      </c>
      <c r="L233" s="189">
        <f>IF($D$235="Flat Oval",IF(OR($O$236="",$O$237="",N($O$238)+N($O$239)=0),"",ROUND(($O$236*$O$238+$O$237*$O$239)/($O$238+$O$239),0)),IF(COUNT(D237:M244)=0,"",ROUND(AVERAGE(D237:M244),0)))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IF($D$235="Flat Oval",IF($N$237="","",$N$235&amp;"x"&amp;$N$236&amp;"+"&amp;$O$235&amp;" ends"),IF($N$235="","",IF($D$235="Round",$N$235&amp;" x 2 axes",IF($N$236="","",$N$235&amp;" x "&amp;$N$236))))</f>
        <v/>
      </c>
      <c r="N235" s="534">
        <f>IF($D$235="Flat Oval",IF(OR($G$235="",$I$235=""),"",IF(OR(ISTEXT($G$235),ISTEXT($I$235)),"",IF($G$235-$I$235&lt;12,2,MIN(10,MAX(3,ROUNDUP(($G$235-$I$235)/6,0)))))),IF(OR($D$235="",$G$235=""),"",IF($D$235="Round",IF(ISTEXT($G$235),"",IF($G$235&lt;=9,6,IF($G$235&lt;=12,8,10))),IF(ISTEXT($G$235),"",IF($G$235&lt;12,2,MIN(10,MAX(3,ROUNDUP($G$235/6,0))))))))</f>
        <v/>
      </c>
      <c r="O235">
        <f>IF(AND($D$235="Flat Oval",NOT(OR($G$235="",$I$235="")),NOT(OR(ISTEXT($G$235),ISTEXT($I$235)))),IF($I$235&lt;=9,6,IF($I$235&lt;=12,8,10)),"")</f>
        <v/>
      </c>
      <c r="P235" s="473" t="inlineStr">
        <is>
          <t>Quick entry – type readings in order (row by row of the grid), down this column then the next:</t>
        </is>
      </c>
    </row>
    <row r="236" ht="13.35" customHeight="1" s="162">
      <c r="B236" s="535" t="inlineStr">
        <is>
          <t>Depth↓ Pos→ (in)</t>
        </is>
      </c>
      <c r="C236" s="414" t="n"/>
      <c r="D236" s="535">
        <f>IF($D$235="Flat Oval",IF(OR($N$235="",ISTEXT($N$235),1&gt;$N$235),"",ROUND((1-0.5)*($G$235-$I$235)/$N$235,1)),IF(ISTEXT($N$235),"",IF(OR($D$235="",$G$235="",1&gt;$N$235),"",IF($D$235="Round",IF(ISTEXT($G$235),"",ROUND(IF(1&lt;=$N$235/2,$G$235/2*(1-SQRT(($N$235-2*1+1)/$N$235)),$G$235-$G$235/2*(1-SQRT(($N$235-2*($N$235-1+1)+1)/$N$235))),1)),IF(ISTEXT($G$235),"",ROUND((1-0.5)*$G$235/$N$235,1))))))</f>
        <v/>
      </c>
      <c r="E236" s="535">
        <f>IF($D$235="Flat Oval",IF(OR($N$235="",ISTEXT($N$235),2&gt;$N$235),"",ROUND((2-0.5)*($G$235-$I$235)/$N$235,1)),IF(ISTEXT($N$235),"",IF(OR($D$235="",$G$235="",2&gt;$N$235),"",IF($D$235="Round",IF(ISTEXT($G$235),"",ROUND(IF(2&lt;=$N$235/2,$G$235/2*(1-SQRT(($N$235-2*2+1)/$N$235)),$G$235-$G$235/2*(1-SQRT(($N$235-2*($N$235-2+1)+1)/$N$235))),1)),IF(ISTEXT($G$235),"",ROUND((2-0.5)*$G$235/$N$235,1))))))</f>
        <v/>
      </c>
      <c r="F236" s="535">
        <f>IF($D$235="Flat Oval",IF(OR($N$235="",ISTEXT($N$235),3&gt;$N$235),"",ROUND((3-0.5)*($G$235-$I$235)/$N$235,1)),IF(ISTEXT($N$235),"",IF(OR($D$235="",$G$235="",3&gt;$N$235),"",IF($D$235="Round",IF(ISTEXT($G$235),"",ROUND(IF(3&lt;=$N$235/2,$G$235/2*(1-SQRT(($N$235-2*3+1)/$N$235)),$G$235-$G$235/2*(1-SQRT(($N$235-2*($N$235-3+1)+1)/$N$235))),1)),IF(ISTEXT($G$235),"",ROUND((3-0.5)*$G$235/$N$235,1))))))</f>
        <v/>
      </c>
      <c r="G236" s="535">
        <f>IF($D$235="Flat Oval",IF(OR($N$235="",ISTEXT($N$235),4&gt;$N$235),"",ROUND((4-0.5)*($G$235-$I$235)/$N$235,1)),IF(ISTEXT($N$235),"",IF(OR($D$235="",$G$235="",4&gt;$N$235),"",IF($D$235="Round",IF(ISTEXT($G$235),"",ROUND(IF(4&lt;=$N$235/2,$G$235/2*(1-SQRT(($N$235-2*4+1)/$N$235)),$G$235-$G$235/2*(1-SQRT(($N$235-2*($N$235-4+1)+1)/$N$235))),1)),IF(ISTEXT($G$235),"",ROUND((4-0.5)*$G$235/$N$235,1))))))</f>
        <v/>
      </c>
      <c r="H236" s="535">
        <f>IF($D$235="Flat Oval",IF(OR($N$235="",ISTEXT($N$235),5&gt;$N$235),"",ROUND((5-0.5)*($G$235-$I$235)/$N$235,1)),IF(ISTEXT($N$235),"",IF(OR($D$235="",$G$235="",5&gt;$N$235),"",IF($D$235="Round",IF(ISTEXT($G$235),"",ROUND(IF(5&lt;=$N$235/2,$G$235/2*(1-SQRT(($N$235-2*5+1)/$N$235)),$G$235-$G$235/2*(1-SQRT(($N$235-2*($N$235-5+1)+1)/$N$235))),1)),IF(ISTEXT($G$235),"",ROUND((5-0.5)*$G$235/$N$235,1))))))</f>
        <v/>
      </c>
      <c r="I236" s="535">
        <f>IF($D$235="Flat Oval",IF(OR($N$235="",ISTEXT($N$235),6&gt;$N$235),"",ROUND((6-0.5)*($G$235-$I$235)/$N$235,1)),IF(ISTEXT($N$235),"",IF(OR($D$235="",$G$235="",6&gt;$N$235),"",IF($D$235="Round",IF(ISTEXT($G$235),"",ROUND(IF(6&lt;=$N$235/2,$G$235/2*(1-SQRT(($N$235-2*6+1)/$N$235)),$G$235-$G$235/2*(1-SQRT(($N$235-2*($N$235-6+1)+1)/$N$235))),1)),IF(ISTEXT($G$235),"",ROUND((6-0.5)*$G$235/$N$235,1))))))</f>
        <v/>
      </c>
      <c r="J236" s="535">
        <f>IF($D$235="Flat Oval",IF(OR($N$235="",ISTEXT($N$235),7&gt;$N$235),"",ROUND((7-0.5)*($G$235-$I$235)/$N$235,1)),IF(ISTEXT($N$235),"",IF(OR($D$235="",$G$235="",7&gt;$N$235),"",IF($D$235="Round",IF(ISTEXT($G$235),"",ROUND(IF(7&lt;=$N$235/2,$G$235/2*(1-SQRT(($N$235-2*7+1)/$N$235)),$G$235-$G$235/2*(1-SQRT(($N$235-2*($N$235-7+1)+1)/$N$235))),1)),IF(ISTEXT($G$235),"",ROUND((7-0.5)*$G$235/$N$235,1))))))</f>
        <v/>
      </c>
      <c r="K236" s="535">
        <f>IF($D$235="Flat Oval",IF(OR($N$235="",ISTEXT($N$235),8&gt;$N$235),"",ROUND((8-0.5)*($G$235-$I$235)/$N$235,1)),IF(ISTEXT($N$235),"",IF(OR($D$235="",$G$235="",8&gt;$N$235),"",IF($D$235="Round",IF(ISTEXT($G$235),"",ROUND(IF(8&lt;=$N$235/2,$G$235/2*(1-SQRT(($N$235-2*8+1)/$N$235)),$G$235-$G$235/2*(1-SQRT(($N$235-2*($N$235-8+1)+1)/$N$235))),1)),IF(ISTEXT($G$235),"",ROUND((8-0.5)*$G$235/$N$235,1))))))</f>
        <v/>
      </c>
      <c r="L236" s="535">
        <f>IF($D$235="Flat Oval",IF(OR($N$235="",ISTEXT($N$235),9&gt;$N$235),"",ROUND((9-0.5)*($G$235-$I$235)/$N$235,1)),IF(ISTEXT($N$235),"",IF(OR($D$235="",$G$235="",9&gt;$N$235),"",IF($D$235="Round",IF(ISTEXT($G$235),"",ROUND(IF(9&lt;=$N$235/2,$G$235/2*(1-SQRT(($N$235-2*9+1)/$N$235)),$G$235-$G$235/2*(1-SQRT(($N$235-2*($N$235-9+1)+1)/$N$235))),1)),IF(ISTEXT($G$235),"",ROUND((9-0.5)*$G$235/$N$235,1))))))</f>
        <v/>
      </c>
      <c r="M236" s="535">
        <f>IF($D$235="Flat Oval",IF(OR($N$235="",ISTEXT($N$235),10&gt;$N$235),"",ROUND((10-0.5)*($G$235-$I$235)/$N$235,1)),IF(ISTEXT($N$235),"",IF(OR($D$235="",$G$235="",10&gt;$N$235),"",IF($D$235="Round",IF(ISTEXT($G$235),"",ROUND(IF(10&lt;=$N$235/2,$G$235/2*(1-SQRT(($N$235-2*10+1)/$N$235)),$G$235-$G$235/2*(1-SQRT(($N$235-2*($N$235-10+1)+1)/$N$235))),1)),IF(ISTEXT($G$235),"",ROUND((10-0.5)*$G$235/$N$235,1))))))</f>
        <v/>
      </c>
      <c r="N236" s="534">
        <f>IF($D$235="Flat Oval",IF(OR($G$235="",$I$235=""),"",IF(OR(ISTEXT($G$235),ISTEXT($I$235)),"",IF($I$235&lt;12,2,MIN(7,MAX(3,ROUNDUP($I$235/6,0)))))),IF(OR($D$235="",$G$235=""),"",IF($D$235="Round",2,IF($I$235="","",IF(ISTEXT($I$235),"",IF($I$235&lt;12,2,MIN(8,MAX(3,ROUNDUP($I$235/6,0)))))))))</f>
        <v/>
      </c>
      <c r="O236">
        <f>IF(OR(NOT($D$235="Flat Oval"),N($N$237)=0),"",IF(COUNT(D237:INDEX(M237:M244,$N$236))=0,"",AVERAGE(D237:INDEX(M237:M244,$N$236))))</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IF($D$235="Flat Oval",IF(OR($N$236="",ISTEXT($N$236)),"",IF(1&lt;=$N$236,ROUND((1-0.5)*$I$235/$N$236,1),IF(1=$N$236+1,"Ends",""))),IF(OR($D$235="",$G$235=""),"",IF($D$235="Round",IF(1=1,"Axis 1 (0°)",IF(1=2,"Axis 2 (90°)","")),IF(ISTEXT($N$236),"",IF(1&gt;$N$236,"",IF(ISTEXT($I$235),"",ROUND((1-0.5)*$I$235/$N$236,1)))))))</f>
        <v/>
      </c>
      <c r="C237" s="538" t="n"/>
      <c r="D237" s="539">
        <f>IF($D$235="Flat Oval",IF(OR($N$237="",ISTEXT($N$235),ISTEXT($N$236)),"",IF(1&lt;=$N$236,IF(1&gt;$N$235,"",IF(((1-1)*$N$235+1)&gt;80,"",IF(INDEX($P$237:$W$246,MOD(((1-1)*$N$235+1)-1,10)+1,INT((((1-1)*$N$235+1)-1)/10)+1)="","",INDEX($P$237:$W$246,MOD(((1-1)*$N$235+1)-1,10)+1,INT((((1-1)*$N$235+1)-1)/10)+1)))),IF(AND(1=$N$236+1,1&lt;=$O$235),IF(($N$235*$N$236+1)&gt;80,"",IF(INDEX($P$237:$W$246,MOD(($N$235*$N$236+1)-1,10)+1,INT((($N$235*$N$236+1)-1)/10)+1)="","",INDEX($P$237:$W$246,MOD(($N$235*$N$236+1)-1,10)+1,INT((($N$235*$N$236+1)-1)/10)+1))),""))),IF($N$237="","",IF(OR(ISTEXT($N$235),ISTEXT($N$236),ISTEXT($N$237)),"",IF(OR(1&gt;$N$235,1&gt;$N$236,((1-1)*$N$235+1)&gt;$N$237),"",IF(INDEX($P$237:$W$246,MOD(((1-1)*$N$235+1)-1,10)+1,INT((((1-1)*$N$235+1)-1)/10)+1)="","",INDEX($P$237:$W$246,MOD(((1-1)*$N$235+1)-1,10)+1,INT((((1-1)*$N$235+1)-1)/10)+1))))))</f>
        <v/>
      </c>
      <c r="E237" s="539">
        <f>IF($D$235="Flat Oval",IF(OR($N$237="",ISTEXT($N$235),ISTEXT($N$236)),"",IF(1&lt;=$N$236,IF(2&gt;$N$235,"",IF(((1-1)*$N$235+2)&gt;80,"",IF(INDEX($P$237:$W$246,MOD(((1-1)*$N$235+2)-1,10)+1,INT((((1-1)*$N$235+2)-1)/10)+1)="","",INDEX($P$237:$W$246,MOD(((1-1)*$N$235+2)-1,10)+1,INT((((1-1)*$N$235+2)-1)/10)+1)))),IF(AND(1=$N$236+1,2&lt;=$O$235),IF(($N$235*$N$236+2)&gt;80,"",IF(INDEX($P$237:$W$246,MOD(($N$235*$N$236+2)-1,10)+1,INT((($N$235*$N$236+2)-1)/10)+1)="","",INDEX($P$237:$W$246,MOD(($N$235*$N$236+2)-1,10)+1,INT((($N$235*$N$236+2)-1)/10)+1))),""))),IF($N$237="","",IF(OR(ISTEXT($N$235),ISTEXT($N$236),ISTEXT($N$237)),"",IF(OR(2&gt;$N$235,1&gt;$N$236,((1-1)*$N$235+2)&gt;$N$237),"",IF(INDEX($P$237:$W$246,MOD(((1-1)*$N$235+2)-1,10)+1,INT((((1-1)*$N$235+2)-1)/10)+1)="","",INDEX($P$237:$W$246,MOD(((1-1)*$N$235+2)-1,10)+1,INT((((1-1)*$N$235+2)-1)/10)+1))))))</f>
        <v/>
      </c>
      <c r="F237" s="539">
        <f>IF($D$235="Flat Oval",IF(OR($N$237="",ISTEXT($N$235),ISTEXT($N$236)),"",IF(1&lt;=$N$236,IF(3&gt;$N$235,"",IF(((1-1)*$N$235+3)&gt;80,"",IF(INDEX($P$237:$W$246,MOD(((1-1)*$N$235+3)-1,10)+1,INT((((1-1)*$N$235+3)-1)/10)+1)="","",INDEX($P$237:$W$246,MOD(((1-1)*$N$235+3)-1,10)+1,INT((((1-1)*$N$235+3)-1)/10)+1)))),IF(AND(1=$N$236+1,3&lt;=$O$235),IF(($N$235*$N$236+3)&gt;80,"",IF(INDEX($P$237:$W$246,MOD(($N$235*$N$236+3)-1,10)+1,INT((($N$235*$N$236+3)-1)/10)+1)="","",INDEX($P$237:$W$246,MOD(($N$235*$N$236+3)-1,10)+1,INT((($N$235*$N$236+3)-1)/10)+1))),""))),IF($N$237="","",IF(OR(ISTEXT($N$235),ISTEXT($N$236),ISTEXT($N$237)),"",IF(OR(3&gt;$N$235,1&gt;$N$236,((1-1)*$N$235+3)&gt;$N$237),"",IF(INDEX($P$237:$W$246,MOD(((1-1)*$N$235+3)-1,10)+1,INT((((1-1)*$N$235+3)-1)/10)+1)="","",INDEX($P$237:$W$246,MOD(((1-1)*$N$235+3)-1,10)+1,INT((((1-1)*$N$235+3)-1)/10)+1))))))</f>
        <v/>
      </c>
      <c r="G237" s="539">
        <f>IF($D$235="Flat Oval",IF(OR($N$237="",ISTEXT($N$235),ISTEXT($N$236)),"",IF(1&lt;=$N$236,IF(4&gt;$N$235,"",IF(((1-1)*$N$235+4)&gt;80,"",IF(INDEX($P$237:$W$246,MOD(((1-1)*$N$235+4)-1,10)+1,INT((((1-1)*$N$235+4)-1)/10)+1)="","",INDEX($P$237:$W$246,MOD(((1-1)*$N$235+4)-1,10)+1,INT((((1-1)*$N$235+4)-1)/10)+1)))),IF(AND(1=$N$236+1,4&lt;=$O$235),IF(($N$235*$N$236+4)&gt;80,"",IF(INDEX($P$237:$W$246,MOD(($N$235*$N$236+4)-1,10)+1,INT((($N$235*$N$236+4)-1)/10)+1)="","",INDEX($P$237:$W$246,MOD(($N$235*$N$236+4)-1,10)+1,INT((($N$235*$N$236+4)-1)/10)+1))),""))),IF($N$237="","",IF(OR(ISTEXT($N$235),ISTEXT($N$236),ISTEXT($N$237)),"",IF(OR(4&gt;$N$235,1&gt;$N$236,((1-1)*$N$235+4)&gt;$N$237),"",IF(INDEX($P$237:$W$246,MOD(((1-1)*$N$235+4)-1,10)+1,INT((((1-1)*$N$235+4)-1)/10)+1)="","",INDEX($P$237:$W$246,MOD(((1-1)*$N$235+4)-1,10)+1,INT((((1-1)*$N$235+4)-1)/10)+1))))))</f>
        <v/>
      </c>
      <c r="H237" s="539">
        <f>IF($D$235="Flat Oval",IF(OR($N$237="",ISTEXT($N$235),ISTEXT($N$236)),"",IF(1&lt;=$N$236,IF(5&gt;$N$235,"",IF(((1-1)*$N$235+5)&gt;80,"",IF(INDEX($P$237:$W$246,MOD(((1-1)*$N$235+5)-1,10)+1,INT((((1-1)*$N$235+5)-1)/10)+1)="","",INDEX($P$237:$W$246,MOD(((1-1)*$N$235+5)-1,10)+1,INT((((1-1)*$N$235+5)-1)/10)+1)))),IF(AND(1=$N$236+1,5&lt;=$O$235),IF(($N$235*$N$236+5)&gt;80,"",IF(INDEX($P$237:$W$246,MOD(($N$235*$N$236+5)-1,10)+1,INT((($N$235*$N$236+5)-1)/10)+1)="","",INDEX($P$237:$W$246,MOD(($N$235*$N$236+5)-1,10)+1,INT((($N$235*$N$236+5)-1)/10)+1))),""))),IF($N$237="","",IF(OR(ISTEXT($N$235),ISTEXT($N$236),ISTEXT($N$237)),"",IF(OR(5&gt;$N$235,1&gt;$N$236,((1-1)*$N$235+5)&gt;$N$237),"",IF(INDEX($P$237:$W$246,MOD(((1-1)*$N$235+5)-1,10)+1,INT((((1-1)*$N$235+5)-1)/10)+1)="","",INDEX($P$237:$W$246,MOD(((1-1)*$N$235+5)-1,10)+1,INT((((1-1)*$N$235+5)-1)/10)+1))))))</f>
        <v/>
      </c>
      <c r="I237" s="539">
        <f>IF($D$235="Flat Oval",IF(OR($N$237="",ISTEXT($N$235),ISTEXT($N$236)),"",IF(1&lt;=$N$236,IF(6&gt;$N$235,"",IF(((1-1)*$N$235+6)&gt;80,"",IF(INDEX($P$237:$W$246,MOD(((1-1)*$N$235+6)-1,10)+1,INT((((1-1)*$N$235+6)-1)/10)+1)="","",INDEX($P$237:$W$246,MOD(((1-1)*$N$235+6)-1,10)+1,INT((((1-1)*$N$235+6)-1)/10)+1)))),IF(AND(1=$N$236+1,6&lt;=$O$235),IF(($N$235*$N$236+6)&gt;80,"",IF(INDEX($P$237:$W$246,MOD(($N$235*$N$236+6)-1,10)+1,INT((($N$235*$N$236+6)-1)/10)+1)="","",INDEX($P$237:$W$246,MOD(($N$235*$N$236+6)-1,10)+1,INT((($N$235*$N$236+6)-1)/10)+1))),""))),IF($N$237="","",IF(OR(ISTEXT($N$235),ISTEXT($N$236),ISTEXT($N$237)),"",IF(OR(6&gt;$N$235,1&gt;$N$236,((1-1)*$N$235+6)&gt;$N$237),"",IF(INDEX($P$237:$W$246,MOD(((1-1)*$N$235+6)-1,10)+1,INT((((1-1)*$N$235+6)-1)/10)+1)="","",INDEX($P$237:$W$246,MOD(((1-1)*$N$235+6)-1,10)+1,INT((((1-1)*$N$235+6)-1)/10)+1))))))</f>
        <v/>
      </c>
      <c r="J237" s="539">
        <f>IF($D$235="Flat Oval",IF(OR($N$237="",ISTEXT($N$235),ISTEXT($N$236)),"",IF(1&lt;=$N$236,IF(7&gt;$N$235,"",IF(((1-1)*$N$235+7)&gt;80,"",IF(INDEX($P$237:$W$246,MOD(((1-1)*$N$235+7)-1,10)+1,INT((((1-1)*$N$235+7)-1)/10)+1)="","",INDEX($P$237:$W$246,MOD(((1-1)*$N$235+7)-1,10)+1,INT((((1-1)*$N$235+7)-1)/10)+1)))),IF(AND(1=$N$236+1,7&lt;=$O$235),IF(($N$235*$N$236+7)&gt;80,"",IF(INDEX($P$237:$W$246,MOD(($N$235*$N$236+7)-1,10)+1,INT((($N$235*$N$236+7)-1)/10)+1)="","",INDEX($P$237:$W$246,MOD(($N$235*$N$236+7)-1,10)+1,INT((($N$235*$N$236+7)-1)/10)+1))),""))),IF($N$237="","",IF(OR(ISTEXT($N$235),ISTEXT($N$236),ISTEXT($N$237)),"",IF(OR(7&gt;$N$235,1&gt;$N$236,((1-1)*$N$235+7)&gt;$N$237),"",IF(INDEX($P$237:$W$246,MOD(((1-1)*$N$235+7)-1,10)+1,INT((((1-1)*$N$235+7)-1)/10)+1)="","",INDEX($P$237:$W$246,MOD(((1-1)*$N$235+7)-1,10)+1,INT((((1-1)*$N$235+7)-1)/10)+1))))))</f>
        <v/>
      </c>
      <c r="K237" s="539">
        <f>IF($D$235="Flat Oval",IF(OR($N$237="",ISTEXT($N$235),ISTEXT($N$236)),"",IF(1&lt;=$N$236,IF(8&gt;$N$235,"",IF(((1-1)*$N$235+8)&gt;80,"",IF(INDEX($P$237:$W$246,MOD(((1-1)*$N$235+8)-1,10)+1,INT((((1-1)*$N$235+8)-1)/10)+1)="","",INDEX($P$237:$W$246,MOD(((1-1)*$N$235+8)-1,10)+1,INT((((1-1)*$N$235+8)-1)/10)+1)))),IF(AND(1=$N$236+1,8&lt;=$O$235),IF(($N$235*$N$236+8)&gt;80,"",IF(INDEX($P$237:$W$246,MOD(($N$235*$N$236+8)-1,10)+1,INT((($N$235*$N$236+8)-1)/10)+1)="","",INDEX($P$237:$W$246,MOD(($N$235*$N$236+8)-1,10)+1,INT((($N$235*$N$236+8)-1)/10)+1))),""))),IF($N$237="","",IF(OR(ISTEXT($N$235),ISTEXT($N$236),ISTEXT($N$237)),"",IF(OR(8&gt;$N$235,1&gt;$N$236,((1-1)*$N$235+8)&gt;$N$237),"",IF(INDEX($P$237:$W$246,MOD(((1-1)*$N$235+8)-1,10)+1,INT((((1-1)*$N$235+8)-1)/10)+1)="","",INDEX($P$237:$W$246,MOD(((1-1)*$N$235+8)-1,10)+1,INT((((1-1)*$N$235+8)-1)/10)+1))))))</f>
        <v/>
      </c>
      <c r="L237" s="539">
        <f>IF($D$235="Flat Oval",IF(OR($N$237="",ISTEXT($N$235),ISTEXT($N$236)),"",IF(1&lt;=$N$236,IF(9&gt;$N$235,"",IF(((1-1)*$N$235+9)&gt;80,"",IF(INDEX($P$237:$W$246,MOD(((1-1)*$N$235+9)-1,10)+1,INT((((1-1)*$N$235+9)-1)/10)+1)="","",INDEX($P$237:$W$246,MOD(((1-1)*$N$235+9)-1,10)+1,INT((((1-1)*$N$235+9)-1)/10)+1)))),IF(AND(1=$N$236+1,9&lt;=$O$235),IF(($N$235*$N$236+9)&gt;80,"",IF(INDEX($P$237:$W$246,MOD(($N$235*$N$236+9)-1,10)+1,INT((($N$235*$N$236+9)-1)/10)+1)="","",INDEX($P$237:$W$246,MOD(($N$235*$N$236+9)-1,10)+1,INT((($N$235*$N$236+9)-1)/10)+1))),""))),IF($N$237="","",IF(OR(ISTEXT($N$235),ISTEXT($N$236),ISTEXT($N$237)),"",IF(OR(9&gt;$N$235,1&gt;$N$236,((1-1)*$N$235+9)&gt;$N$237),"",IF(INDEX($P$237:$W$246,MOD(((1-1)*$N$235+9)-1,10)+1,INT((((1-1)*$N$235+9)-1)/10)+1)="","",INDEX($P$237:$W$246,MOD(((1-1)*$N$235+9)-1,10)+1,INT((((1-1)*$N$235+9)-1)/10)+1))))))</f>
        <v/>
      </c>
      <c r="M237" s="539">
        <f>IF($D$235="Flat Oval",IF(OR($N$237="",ISTEXT($N$235),ISTEXT($N$236)),"",IF(1&lt;=$N$236,IF(10&gt;$N$235,"",IF(((1-1)*$N$235+10)&gt;80,"",IF(INDEX($P$237:$W$246,MOD(((1-1)*$N$235+10)-1,10)+1,INT((((1-1)*$N$235+10)-1)/10)+1)="","",INDEX($P$237:$W$246,MOD(((1-1)*$N$235+10)-1,10)+1,INT((((1-1)*$N$235+10)-1)/10)+1)))),IF(AND(1=$N$236+1,10&lt;=$O$235),IF(($N$235*$N$236+10)&gt;80,"",IF(INDEX($P$237:$W$246,MOD(($N$235*$N$236+10)-1,10)+1,INT((($N$235*$N$236+10)-1)/10)+1)="","",INDEX($P$237:$W$246,MOD(($N$235*$N$236+10)-1,10)+1,INT((($N$235*$N$236+10)-1)/10)+1))),""))),IF($N$237="","",IF(OR(ISTEXT($N$235),ISTEXT($N$236),ISTEXT($N$237)),"",IF(OR(10&gt;$N$235,1&gt;$N$236,((1-1)*$N$235+10)&gt;$N$237),"",IF(INDEX($P$237:$W$246,MOD(((1-1)*$N$235+10)-1,10)+1,INT((((1-1)*$N$235+10)-1)/10)+1)="","",INDEX($P$237:$W$246,MOD(((1-1)*$N$235+10)-1,10)+1,INT((((1-1)*$N$235+10)-1)/10)+1))))))</f>
        <v/>
      </c>
      <c r="N237" s="534">
        <f>IF($D$235="Flat Oval",IF(OR($N$235="",$N$236="",$O$235=""),"",$N$235*$N$236+$O$235),IF(OR(N235="",N236=""),"",IF(OR(ISTEXT(N235),ISTEXT(N236)),"",N235*N236)))</f>
        <v/>
      </c>
      <c r="O237">
        <f>IF(OR(NOT($D$235="Flat Oval"),N($N$237)=0),"",IF(COUNT(INDEX(D237:D244,$N$236+1):INDEX(M237:M244,$N$236+1))=0,"",AVERAGE(INDEX(D237:D244,$N$236+1):INDEX(M237:M244,$N$236+1))))</f>
        <v/>
      </c>
      <c r="P237" s="540" t="n"/>
      <c r="Q237" s="540" t="n"/>
      <c r="R237" s="540" t="n"/>
      <c r="S237" s="540" t="n"/>
      <c r="T237" s="540" t="n"/>
      <c r="U237" s="540" t="n"/>
      <c r="V237" s="540" t="n"/>
      <c r="W237" s="540" t="n"/>
    </row>
    <row r="238" ht="13.35" customHeight="1" s="162">
      <c r="B238" s="537">
        <f>IF($D$235="Flat Oval",IF(OR($N$236="",ISTEXT($N$236)),"",IF(2&lt;=$N$236,ROUND((2-0.5)*$I$235/$N$236,1),IF(2=$N$236+1,"Ends",""))),IF(OR($D$235="",$G$235=""),"",IF($D$235="Round",IF(2=1,"Axis 1 (0°)",IF(2=2,"Axis 2 (90°)","")),IF(ISTEXT($N$236),"",IF(2&gt;$N$236,"",IF(ISTEXT($I$235),"",ROUND((2-0.5)*$I$235/$N$236,1)))))))</f>
        <v/>
      </c>
      <c r="C238" s="538" t="n"/>
      <c r="D238" s="539">
        <f>IF($D$235="Flat Oval",IF(OR($N$237="",ISTEXT($N$235),ISTEXT($N$236)),"",IF(2&lt;=$N$236,IF(1&gt;$N$235,"",IF(((2-1)*$N$235+1)&gt;80,"",IF(INDEX($P$237:$W$246,MOD(((2-1)*$N$235+1)-1,10)+1,INT((((2-1)*$N$235+1)-1)/10)+1)="","",INDEX($P$237:$W$246,MOD(((2-1)*$N$235+1)-1,10)+1,INT((((2-1)*$N$235+1)-1)/10)+1)))),IF(AND(2=$N$236+1,1&lt;=$O$235),IF(($N$235*$N$236+1)&gt;80,"",IF(INDEX($P$237:$W$246,MOD(($N$235*$N$236+1)-1,10)+1,INT((($N$235*$N$236+1)-1)/10)+1)="","",INDEX($P$237:$W$246,MOD(($N$235*$N$236+1)-1,10)+1,INT((($N$235*$N$236+1)-1)/10)+1))),""))),IF($N$237="","",IF(OR(ISTEXT($N$235),ISTEXT($N$236),ISTEXT($N$237)),"",IF(OR(1&gt;$N$235,2&gt;$N$236,((2-1)*$N$235+1)&gt;$N$237),"",IF(INDEX($P$237:$W$246,MOD(((2-1)*$N$235+1)-1,10)+1,INT((((2-1)*$N$235+1)-1)/10)+1)="","",INDEX($P$237:$W$246,MOD(((2-1)*$N$235+1)-1,10)+1,INT((((2-1)*$N$235+1)-1)/10)+1))))))</f>
        <v/>
      </c>
      <c r="E238" s="539">
        <f>IF($D$235="Flat Oval",IF(OR($N$237="",ISTEXT($N$235),ISTEXT($N$236)),"",IF(2&lt;=$N$236,IF(2&gt;$N$235,"",IF(((2-1)*$N$235+2)&gt;80,"",IF(INDEX($P$237:$W$246,MOD(((2-1)*$N$235+2)-1,10)+1,INT((((2-1)*$N$235+2)-1)/10)+1)="","",INDEX($P$237:$W$246,MOD(((2-1)*$N$235+2)-1,10)+1,INT((((2-1)*$N$235+2)-1)/10)+1)))),IF(AND(2=$N$236+1,2&lt;=$O$235),IF(($N$235*$N$236+2)&gt;80,"",IF(INDEX($P$237:$W$246,MOD(($N$235*$N$236+2)-1,10)+1,INT((($N$235*$N$236+2)-1)/10)+1)="","",INDEX($P$237:$W$246,MOD(($N$235*$N$236+2)-1,10)+1,INT((($N$235*$N$236+2)-1)/10)+1))),""))),IF($N$237="","",IF(OR(ISTEXT($N$235),ISTEXT($N$236),ISTEXT($N$237)),"",IF(OR(2&gt;$N$235,2&gt;$N$236,((2-1)*$N$235+2)&gt;$N$237),"",IF(INDEX($P$237:$W$246,MOD(((2-1)*$N$235+2)-1,10)+1,INT((((2-1)*$N$235+2)-1)/10)+1)="","",INDEX($P$237:$W$246,MOD(((2-1)*$N$235+2)-1,10)+1,INT((((2-1)*$N$235+2)-1)/10)+1))))))</f>
        <v/>
      </c>
      <c r="F238" s="539">
        <f>IF($D$235="Flat Oval",IF(OR($N$237="",ISTEXT($N$235),ISTEXT($N$236)),"",IF(2&lt;=$N$236,IF(3&gt;$N$235,"",IF(((2-1)*$N$235+3)&gt;80,"",IF(INDEX($P$237:$W$246,MOD(((2-1)*$N$235+3)-1,10)+1,INT((((2-1)*$N$235+3)-1)/10)+1)="","",INDEX($P$237:$W$246,MOD(((2-1)*$N$235+3)-1,10)+1,INT((((2-1)*$N$235+3)-1)/10)+1)))),IF(AND(2=$N$236+1,3&lt;=$O$235),IF(($N$235*$N$236+3)&gt;80,"",IF(INDEX($P$237:$W$246,MOD(($N$235*$N$236+3)-1,10)+1,INT((($N$235*$N$236+3)-1)/10)+1)="","",INDEX($P$237:$W$246,MOD(($N$235*$N$236+3)-1,10)+1,INT((($N$235*$N$236+3)-1)/10)+1))),""))),IF($N$237="","",IF(OR(ISTEXT($N$235),ISTEXT($N$236),ISTEXT($N$237)),"",IF(OR(3&gt;$N$235,2&gt;$N$236,((2-1)*$N$235+3)&gt;$N$237),"",IF(INDEX($P$237:$W$246,MOD(((2-1)*$N$235+3)-1,10)+1,INT((((2-1)*$N$235+3)-1)/10)+1)="","",INDEX($P$237:$W$246,MOD(((2-1)*$N$235+3)-1,10)+1,INT((((2-1)*$N$235+3)-1)/10)+1))))))</f>
        <v/>
      </c>
      <c r="G238" s="539">
        <f>IF($D$235="Flat Oval",IF(OR($N$237="",ISTEXT($N$235),ISTEXT($N$236)),"",IF(2&lt;=$N$236,IF(4&gt;$N$235,"",IF(((2-1)*$N$235+4)&gt;80,"",IF(INDEX($P$237:$W$246,MOD(((2-1)*$N$235+4)-1,10)+1,INT((((2-1)*$N$235+4)-1)/10)+1)="","",INDEX($P$237:$W$246,MOD(((2-1)*$N$235+4)-1,10)+1,INT((((2-1)*$N$235+4)-1)/10)+1)))),IF(AND(2=$N$236+1,4&lt;=$O$235),IF(($N$235*$N$236+4)&gt;80,"",IF(INDEX($P$237:$W$246,MOD(($N$235*$N$236+4)-1,10)+1,INT((($N$235*$N$236+4)-1)/10)+1)="","",INDEX($P$237:$W$246,MOD(($N$235*$N$236+4)-1,10)+1,INT((($N$235*$N$236+4)-1)/10)+1))),""))),IF($N$237="","",IF(OR(ISTEXT($N$235),ISTEXT($N$236),ISTEXT($N$237)),"",IF(OR(4&gt;$N$235,2&gt;$N$236,((2-1)*$N$235+4)&gt;$N$237),"",IF(INDEX($P$237:$W$246,MOD(((2-1)*$N$235+4)-1,10)+1,INT((((2-1)*$N$235+4)-1)/10)+1)="","",INDEX($P$237:$W$246,MOD(((2-1)*$N$235+4)-1,10)+1,INT((((2-1)*$N$235+4)-1)/10)+1))))))</f>
        <v/>
      </c>
      <c r="H238" s="539">
        <f>IF($D$235="Flat Oval",IF(OR($N$237="",ISTEXT($N$235),ISTEXT($N$236)),"",IF(2&lt;=$N$236,IF(5&gt;$N$235,"",IF(((2-1)*$N$235+5)&gt;80,"",IF(INDEX($P$237:$W$246,MOD(((2-1)*$N$235+5)-1,10)+1,INT((((2-1)*$N$235+5)-1)/10)+1)="","",INDEX($P$237:$W$246,MOD(((2-1)*$N$235+5)-1,10)+1,INT((((2-1)*$N$235+5)-1)/10)+1)))),IF(AND(2=$N$236+1,5&lt;=$O$235),IF(($N$235*$N$236+5)&gt;80,"",IF(INDEX($P$237:$W$246,MOD(($N$235*$N$236+5)-1,10)+1,INT((($N$235*$N$236+5)-1)/10)+1)="","",INDEX($P$237:$W$246,MOD(($N$235*$N$236+5)-1,10)+1,INT((($N$235*$N$236+5)-1)/10)+1))),""))),IF($N$237="","",IF(OR(ISTEXT($N$235),ISTEXT($N$236),ISTEXT($N$237)),"",IF(OR(5&gt;$N$235,2&gt;$N$236,((2-1)*$N$235+5)&gt;$N$237),"",IF(INDEX($P$237:$W$246,MOD(((2-1)*$N$235+5)-1,10)+1,INT((((2-1)*$N$235+5)-1)/10)+1)="","",INDEX($P$237:$W$246,MOD(((2-1)*$N$235+5)-1,10)+1,INT((((2-1)*$N$235+5)-1)/10)+1))))))</f>
        <v/>
      </c>
      <c r="I238" s="539">
        <f>IF($D$235="Flat Oval",IF(OR($N$237="",ISTEXT($N$235),ISTEXT($N$236)),"",IF(2&lt;=$N$236,IF(6&gt;$N$235,"",IF(((2-1)*$N$235+6)&gt;80,"",IF(INDEX($P$237:$W$246,MOD(((2-1)*$N$235+6)-1,10)+1,INT((((2-1)*$N$235+6)-1)/10)+1)="","",INDEX($P$237:$W$246,MOD(((2-1)*$N$235+6)-1,10)+1,INT((((2-1)*$N$235+6)-1)/10)+1)))),IF(AND(2=$N$236+1,6&lt;=$O$235),IF(($N$235*$N$236+6)&gt;80,"",IF(INDEX($P$237:$W$246,MOD(($N$235*$N$236+6)-1,10)+1,INT((($N$235*$N$236+6)-1)/10)+1)="","",INDEX($P$237:$W$246,MOD(($N$235*$N$236+6)-1,10)+1,INT((($N$235*$N$236+6)-1)/10)+1))),""))),IF($N$237="","",IF(OR(ISTEXT($N$235),ISTEXT($N$236),ISTEXT($N$237)),"",IF(OR(6&gt;$N$235,2&gt;$N$236,((2-1)*$N$235+6)&gt;$N$237),"",IF(INDEX($P$237:$W$246,MOD(((2-1)*$N$235+6)-1,10)+1,INT((((2-1)*$N$235+6)-1)/10)+1)="","",INDEX($P$237:$W$246,MOD(((2-1)*$N$235+6)-1,10)+1,INT((((2-1)*$N$235+6)-1)/10)+1))))))</f>
        <v/>
      </c>
      <c r="J238" s="539">
        <f>IF($D$235="Flat Oval",IF(OR($N$237="",ISTEXT($N$235),ISTEXT($N$236)),"",IF(2&lt;=$N$236,IF(7&gt;$N$235,"",IF(((2-1)*$N$235+7)&gt;80,"",IF(INDEX($P$237:$W$246,MOD(((2-1)*$N$235+7)-1,10)+1,INT((((2-1)*$N$235+7)-1)/10)+1)="","",INDEX($P$237:$W$246,MOD(((2-1)*$N$235+7)-1,10)+1,INT((((2-1)*$N$235+7)-1)/10)+1)))),IF(AND(2=$N$236+1,7&lt;=$O$235),IF(($N$235*$N$236+7)&gt;80,"",IF(INDEX($P$237:$W$246,MOD(($N$235*$N$236+7)-1,10)+1,INT((($N$235*$N$236+7)-1)/10)+1)="","",INDEX($P$237:$W$246,MOD(($N$235*$N$236+7)-1,10)+1,INT((($N$235*$N$236+7)-1)/10)+1))),""))),IF($N$237="","",IF(OR(ISTEXT($N$235),ISTEXT($N$236),ISTEXT($N$237)),"",IF(OR(7&gt;$N$235,2&gt;$N$236,((2-1)*$N$235+7)&gt;$N$237),"",IF(INDEX($P$237:$W$246,MOD(((2-1)*$N$235+7)-1,10)+1,INT((((2-1)*$N$235+7)-1)/10)+1)="","",INDEX($P$237:$W$246,MOD(((2-1)*$N$235+7)-1,10)+1,INT((((2-1)*$N$235+7)-1)/10)+1))))))</f>
        <v/>
      </c>
      <c r="K238" s="539">
        <f>IF($D$235="Flat Oval",IF(OR($N$237="",ISTEXT($N$235),ISTEXT($N$236)),"",IF(2&lt;=$N$236,IF(8&gt;$N$235,"",IF(((2-1)*$N$235+8)&gt;80,"",IF(INDEX($P$237:$W$246,MOD(((2-1)*$N$235+8)-1,10)+1,INT((((2-1)*$N$235+8)-1)/10)+1)="","",INDEX($P$237:$W$246,MOD(((2-1)*$N$235+8)-1,10)+1,INT((((2-1)*$N$235+8)-1)/10)+1)))),IF(AND(2=$N$236+1,8&lt;=$O$235),IF(($N$235*$N$236+8)&gt;80,"",IF(INDEX($P$237:$W$246,MOD(($N$235*$N$236+8)-1,10)+1,INT((($N$235*$N$236+8)-1)/10)+1)="","",INDEX($P$237:$W$246,MOD(($N$235*$N$236+8)-1,10)+1,INT((($N$235*$N$236+8)-1)/10)+1))),""))),IF($N$237="","",IF(OR(ISTEXT($N$235),ISTEXT($N$236),ISTEXT($N$237)),"",IF(OR(8&gt;$N$235,2&gt;$N$236,((2-1)*$N$235+8)&gt;$N$237),"",IF(INDEX($P$237:$W$246,MOD(((2-1)*$N$235+8)-1,10)+1,INT((((2-1)*$N$235+8)-1)/10)+1)="","",INDEX($P$237:$W$246,MOD(((2-1)*$N$235+8)-1,10)+1,INT((((2-1)*$N$235+8)-1)/10)+1))))))</f>
        <v/>
      </c>
      <c r="L238" s="539">
        <f>IF($D$235="Flat Oval",IF(OR($N$237="",ISTEXT($N$235),ISTEXT($N$236)),"",IF(2&lt;=$N$236,IF(9&gt;$N$235,"",IF(((2-1)*$N$235+9)&gt;80,"",IF(INDEX($P$237:$W$246,MOD(((2-1)*$N$235+9)-1,10)+1,INT((((2-1)*$N$235+9)-1)/10)+1)="","",INDEX($P$237:$W$246,MOD(((2-1)*$N$235+9)-1,10)+1,INT((((2-1)*$N$235+9)-1)/10)+1)))),IF(AND(2=$N$236+1,9&lt;=$O$235),IF(($N$235*$N$236+9)&gt;80,"",IF(INDEX($P$237:$W$246,MOD(($N$235*$N$236+9)-1,10)+1,INT((($N$235*$N$236+9)-1)/10)+1)="","",INDEX($P$237:$W$246,MOD(($N$235*$N$236+9)-1,10)+1,INT((($N$235*$N$236+9)-1)/10)+1))),""))),IF($N$237="","",IF(OR(ISTEXT($N$235),ISTEXT($N$236),ISTEXT($N$237)),"",IF(OR(9&gt;$N$235,2&gt;$N$236,((2-1)*$N$235+9)&gt;$N$237),"",IF(INDEX($P$237:$W$246,MOD(((2-1)*$N$235+9)-1,10)+1,INT((((2-1)*$N$235+9)-1)/10)+1)="","",INDEX($P$237:$W$246,MOD(((2-1)*$N$235+9)-1,10)+1,INT((((2-1)*$N$235+9)-1)/10)+1))))))</f>
        <v/>
      </c>
      <c r="M238" s="539">
        <f>IF($D$235="Flat Oval",IF(OR($N$237="",ISTEXT($N$235),ISTEXT($N$236)),"",IF(2&lt;=$N$236,IF(10&gt;$N$235,"",IF(((2-1)*$N$235+10)&gt;80,"",IF(INDEX($P$237:$W$246,MOD(((2-1)*$N$235+10)-1,10)+1,INT((((2-1)*$N$235+10)-1)/10)+1)="","",INDEX($P$237:$W$246,MOD(((2-1)*$N$235+10)-1,10)+1,INT((((2-1)*$N$235+10)-1)/10)+1)))),IF(AND(2=$N$236+1,10&lt;=$O$235),IF(($N$235*$N$236+10)&gt;80,"",IF(INDEX($P$237:$W$246,MOD(($N$235*$N$236+10)-1,10)+1,INT((($N$235*$N$236+10)-1)/10)+1)="","",INDEX($P$237:$W$246,MOD(($N$235*$N$236+10)-1,10)+1,INT((($N$235*$N$236+10)-1)/10)+1))),""))),IF($N$237="","",IF(OR(ISTEXT($N$235),ISTEXT($N$236),ISTEXT($N$237)),"",IF(OR(10&gt;$N$235,2&gt;$N$236,((2-1)*$N$235+10)&gt;$N$237),"",IF(INDEX($P$237:$W$246,MOD(((2-1)*$N$235+10)-1,10)+1,INT((((2-1)*$N$235+10)-1)/10)+1)="","",INDEX($P$237:$W$246,MOD(((2-1)*$N$235+10)-1,10)+1,INT((((2-1)*$N$235+10)-1)/10)+1))))))</f>
        <v/>
      </c>
      <c r="O238">
        <f>IF(AND($D$235="Flat Oval",NOT(OR($G$235="",$I$235="")),NOT(OR(ISTEXT($G$235),ISTEXT($I$235)))),(($G$235-2*N($K$235))-($I$235-2*N($K$235)))*($I$235-2*N($K$235))/144,"")</f>
        <v/>
      </c>
      <c r="P238" s="540" t="n"/>
      <c r="Q238" s="540" t="n"/>
      <c r="R238" s="540" t="n"/>
      <c r="S238" s="540" t="n"/>
      <c r="T238" s="540" t="n"/>
      <c r="U238" s="540" t="n"/>
      <c r="V238" s="540" t="n"/>
      <c r="W238" s="540" t="n"/>
    </row>
    <row r="239" ht="13.35" customHeight="1" s="162">
      <c r="B239" s="537">
        <f>IF($D$235="Flat Oval",IF(OR($N$236="",ISTEXT($N$236)),"",IF(3&lt;=$N$236,ROUND((3-0.5)*$I$235/$N$236,1),IF(3=$N$236+1,"Ends",""))),IF(OR($D$235="",$G$235=""),"",IF($D$235="Round",IF(3=1,"Axis 1 (0°)",IF(3=2,"Axis 2 (90°)","")),IF(ISTEXT($N$236),"",IF(3&gt;$N$236,"",IF(ISTEXT($I$235),"",ROUND((3-0.5)*$I$235/$N$236,1)))))))</f>
        <v/>
      </c>
      <c r="C239" s="538" t="n"/>
      <c r="D239" s="539">
        <f>IF($D$235="Flat Oval",IF(OR($N$237="",ISTEXT($N$235),ISTEXT($N$236)),"",IF(3&lt;=$N$236,IF(1&gt;$N$235,"",IF(((3-1)*$N$235+1)&gt;80,"",IF(INDEX($P$237:$W$246,MOD(((3-1)*$N$235+1)-1,10)+1,INT((((3-1)*$N$235+1)-1)/10)+1)="","",INDEX($P$237:$W$246,MOD(((3-1)*$N$235+1)-1,10)+1,INT((((3-1)*$N$235+1)-1)/10)+1)))),IF(AND(3=$N$236+1,1&lt;=$O$235),IF(($N$235*$N$236+1)&gt;80,"",IF(INDEX($P$237:$W$246,MOD(($N$235*$N$236+1)-1,10)+1,INT((($N$235*$N$236+1)-1)/10)+1)="","",INDEX($P$237:$W$246,MOD(($N$235*$N$236+1)-1,10)+1,INT((($N$235*$N$236+1)-1)/10)+1))),""))),IF($N$237="","",IF(OR(ISTEXT($N$235),ISTEXT($N$236),ISTEXT($N$237)),"",IF(OR(1&gt;$N$235,3&gt;$N$236,((3-1)*$N$235+1)&gt;$N$237),"",IF(INDEX($P$237:$W$246,MOD(((3-1)*$N$235+1)-1,10)+1,INT((((3-1)*$N$235+1)-1)/10)+1)="","",INDEX($P$237:$W$246,MOD(((3-1)*$N$235+1)-1,10)+1,INT((((3-1)*$N$235+1)-1)/10)+1))))))</f>
        <v/>
      </c>
      <c r="E239" s="539">
        <f>IF($D$235="Flat Oval",IF(OR($N$237="",ISTEXT($N$235),ISTEXT($N$236)),"",IF(3&lt;=$N$236,IF(2&gt;$N$235,"",IF(((3-1)*$N$235+2)&gt;80,"",IF(INDEX($P$237:$W$246,MOD(((3-1)*$N$235+2)-1,10)+1,INT((((3-1)*$N$235+2)-1)/10)+1)="","",INDEX($P$237:$W$246,MOD(((3-1)*$N$235+2)-1,10)+1,INT((((3-1)*$N$235+2)-1)/10)+1)))),IF(AND(3=$N$236+1,2&lt;=$O$235),IF(($N$235*$N$236+2)&gt;80,"",IF(INDEX($P$237:$W$246,MOD(($N$235*$N$236+2)-1,10)+1,INT((($N$235*$N$236+2)-1)/10)+1)="","",INDEX($P$237:$W$246,MOD(($N$235*$N$236+2)-1,10)+1,INT((($N$235*$N$236+2)-1)/10)+1))),""))),IF($N$237="","",IF(OR(ISTEXT($N$235),ISTEXT($N$236),ISTEXT($N$237)),"",IF(OR(2&gt;$N$235,3&gt;$N$236,((3-1)*$N$235+2)&gt;$N$237),"",IF(INDEX($P$237:$W$246,MOD(((3-1)*$N$235+2)-1,10)+1,INT((((3-1)*$N$235+2)-1)/10)+1)="","",INDEX($P$237:$W$246,MOD(((3-1)*$N$235+2)-1,10)+1,INT((((3-1)*$N$235+2)-1)/10)+1))))))</f>
        <v/>
      </c>
      <c r="F239" s="539">
        <f>IF($D$235="Flat Oval",IF(OR($N$237="",ISTEXT($N$235),ISTEXT($N$236)),"",IF(3&lt;=$N$236,IF(3&gt;$N$235,"",IF(((3-1)*$N$235+3)&gt;80,"",IF(INDEX($P$237:$W$246,MOD(((3-1)*$N$235+3)-1,10)+1,INT((((3-1)*$N$235+3)-1)/10)+1)="","",INDEX($P$237:$W$246,MOD(((3-1)*$N$235+3)-1,10)+1,INT((((3-1)*$N$235+3)-1)/10)+1)))),IF(AND(3=$N$236+1,3&lt;=$O$235),IF(($N$235*$N$236+3)&gt;80,"",IF(INDEX($P$237:$W$246,MOD(($N$235*$N$236+3)-1,10)+1,INT((($N$235*$N$236+3)-1)/10)+1)="","",INDEX($P$237:$W$246,MOD(($N$235*$N$236+3)-1,10)+1,INT((($N$235*$N$236+3)-1)/10)+1))),""))),IF($N$237="","",IF(OR(ISTEXT($N$235),ISTEXT($N$236),ISTEXT($N$237)),"",IF(OR(3&gt;$N$235,3&gt;$N$236,((3-1)*$N$235+3)&gt;$N$237),"",IF(INDEX($P$237:$W$246,MOD(((3-1)*$N$235+3)-1,10)+1,INT((((3-1)*$N$235+3)-1)/10)+1)="","",INDEX($P$237:$W$246,MOD(((3-1)*$N$235+3)-1,10)+1,INT((((3-1)*$N$235+3)-1)/10)+1))))))</f>
        <v/>
      </c>
      <c r="G239" s="539">
        <f>IF($D$235="Flat Oval",IF(OR($N$237="",ISTEXT($N$235),ISTEXT($N$236)),"",IF(3&lt;=$N$236,IF(4&gt;$N$235,"",IF(((3-1)*$N$235+4)&gt;80,"",IF(INDEX($P$237:$W$246,MOD(((3-1)*$N$235+4)-1,10)+1,INT((((3-1)*$N$235+4)-1)/10)+1)="","",INDEX($P$237:$W$246,MOD(((3-1)*$N$235+4)-1,10)+1,INT((((3-1)*$N$235+4)-1)/10)+1)))),IF(AND(3=$N$236+1,4&lt;=$O$235),IF(($N$235*$N$236+4)&gt;80,"",IF(INDEX($P$237:$W$246,MOD(($N$235*$N$236+4)-1,10)+1,INT((($N$235*$N$236+4)-1)/10)+1)="","",INDEX($P$237:$W$246,MOD(($N$235*$N$236+4)-1,10)+1,INT((($N$235*$N$236+4)-1)/10)+1))),""))),IF($N$237="","",IF(OR(ISTEXT($N$235),ISTEXT($N$236),ISTEXT($N$237)),"",IF(OR(4&gt;$N$235,3&gt;$N$236,((3-1)*$N$235+4)&gt;$N$237),"",IF(INDEX($P$237:$W$246,MOD(((3-1)*$N$235+4)-1,10)+1,INT((((3-1)*$N$235+4)-1)/10)+1)="","",INDEX($P$237:$W$246,MOD(((3-1)*$N$235+4)-1,10)+1,INT((((3-1)*$N$235+4)-1)/10)+1))))))</f>
        <v/>
      </c>
      <c r="H239" s="539">
        <f>IF($D$235="Flat Oval",IF(OR($N$237="",ISTEXT($N$235),ISTEXT($N$236)),"",IF(3&lt;=$N$236,IF(5&gt;$N$235,"",IF(((3-1)*$N$235+5)&gt;80,"",IF(INDEX($P$237:$W$246,MOD(((3-1)*$N$235+5)-1,10)+1,INT((((3-1)*$N$235+5)-1)/10)+1)="","",INDEX($P$237:$W$246,MOD(((3-1)*$N$235+5)-1,10)+1,INT((((3-1)*$N$235+5)-1)/10)+1)))),IF(AND(3=$N$236+1,5&lt;=$O$235),IF(($N$235*$N$236+5)&gt;80,"",IF(INDEX($P$237:$W$246,MOD(($N$235*$N$236+5)-1,10)+1,INT((($N$235*$N$236+5)-1)/10)+1)="","",INDEX($P$237:$W$246,MOD(($N$235*$N$236+5)-1,10)+1,INT((($N$235*$N$236+5)-1)/10)+1))),""))),IF($N$237="","",IF(OR(ISTEXT($N$235),ISTEXT($N$236),ISTEXT($N$237)),"",IF(OR(5&gt;$N$235,3&gt;$N$236,((3-1)*$N$235+5)&gt;$N$237),"",IF(INDEX($P$237:$W$246,MOD(((3-1)*$N$235+5)-1,10)+1,INT((((3-1)*$N$235+5)-1)/10)+1)="","",INDEX($P$237:$W$246,MOD(((3-1)*$N$235+5)-1,10)+1,INT((((3-1)*$N$235+5)-1)/10)+1))))))</f>
        <v/>
      </c>
      <c r="I239" s="539">
        <f>IF($D$235="Flat Oval",IF(OR($N$237="",ISTEXT($N$235),ISTEXT($N$236)),"",IF(3&lt;=$N$236,IF(6&gt;$N$235,"",IF(((3-1)*$N$235+6)&gt;80,"",IF(INDEX($P$237:$W$246,MOD(((3-1)*$N$235+6)-1,10)+1,INT((((3-1)*$N$235+6)-1)/10)+1)="","",INDEX($P$237:$W$246,MOD(((3-1)*$N$235+6)-1,10)+1,INT((((3-1)*$N$235+6)-1)/10)+1)))),IF(AND(3=$N$236+1,6&lt;=$O$235),IF(($N$235*$N$236+6)&gt;80,"",IF(INDEX($P$237:$W$246,MOD(($N$235*$N$236+6)-1,10)+1,INT((($N$235*$N$236+6)-1)/10)+1)="","",INDEX($P$237:$W$246,MOD(($N$235*$N$236+6)-1,10)+1,INT((($N$235*$N$236+6)-1)/10)+1))),""))),IF($N$237="","",IF(OR(ISTEXT($N$235),ISTEXT($N$236),ISTEXT($N$237)),"",IF(OR(6&gt;$N$235,3&gt;$N$236,((3-1)*$N$235+6)&gt;$N$237),"",IF(INDEX($P$237:$W$246,MOD(((3-1)*$N$235+6)-1,10)+1,INT((((3-1)*$N$235+6)-1)/10)+1)="","",INDEX($P$237:$W$246,MOD(((3-1)*$N$235+6)-1,10)+1,INT((((3-1)*$N$235+6)-1)/10)+1))))))</f>
        <v/>
      </c>
      <c r="J239" s="539">
        <f>IF($D$235="Flat Oval",IF(OR($N$237="",ISTEXT($N$235),ISTEXT($N$236)),"",IF(3&lt;=$N$236,IF(7&gt;$N$235,"",IF(((3-1)*$N$235+7)&gt;80,"",IF(INDEX($P$237:$W$246,MOD(((3-1)*$N$235+7)-1,10)+1,INT((((3-1)*$N$235+7)-1)/10)+1)="","",INDEX($P$237:$W$246,MOD(((3-1)*$N$235+7)-1,10)+1,INT((((3-1)*$N$235+7)-1)/10)+1)))),IF(AND(3=$N$236+1,7&lt;=$O$235),IF(($N$235*$N$236+7)&gt;80,"",IF(INDEX($P$237:$W$246,MOD(($N$235*$N$236+7)-1,10)+1,INT((($N$235*$N$236+7)-1)/10)+1)="","",INDEX($P$237:$W$246,MOD(($N$235*$N$236+7)-1,10)+1,INT((($N$235*$N$236+7)-1)/10)+1))),""))),IF($N$237="","",IF(OR(ISTEXT($N$235),ISTEXT($N$236),ISTEXT($N$237)),"",IF(OR(7&gt;$N$235,3&gt;$N$236,((3-1)*$N$235+7)&gt;$N$237),"",IF(INDEX($P$237:$W$246,MOD(((3-1)*$N$235+7)-1,10)+1,INT((((3-1)*$N$235+7)-1)/10)+1)="","",INDEX($P$237:$W$246,MOD(((3-1)*$N$235+7)-1,10)+1,INT((((3-1)*$N$235+7)-1)/10)+1))))))</f>
        <v/>
      </c>
      <c r="K239" s="539">
        <f>IF($D$235="Flat Oval",IF(OR($N$237="",ISTEXT($N$235),ISTEXT($N$236)),"",IF(3&lt;=$N$236,IF(8&gt;$N$235,"",IF(((3-1)*$N$235+8)&gt;80,"",IF(INDEX($P$237:$W$246,MOD(((3-1)*$N$235+8)-1,10)+1,INT((((3-1)*$N$235+8)-1)/10)+1)="","",INDEX($P$237:$W$246,MOD(((3-1)*$N$235+8)-1,10)+1,INT((((3-1)*$N$235+8)-1)/10)+1)))),IF(AND(3=$N$236+1,8&lt;=$O$235),IF(($N$235*$N$236+8)&gt;80,"",IF(INDEX($P$237:$W$246,MOD(($N$235*$N$236+8)-1,10)+1,INT((($N$235*$N$236+8)-1)/10)+1)="","",INDEX($P$237:$W$246,MOD(($N$235*$N$236+8)-1,10)+1,INT((($N$235*$N$236+8)-1)/10)+1))),""))),IF($N$237="","",IF(OR(ISTEXT($N$235),ISTEXT($N$236),ISTEXT($N$237)),"",IF(OR(8&gt;$N$235,3&gt;$N$236,((3-1)*$N$235+8)&gt;$N$237),"",IF(INDEX($P$237:$W$246,MOD(((3-1)*$N$235+8)-1,10)+1,INT((((3-1)*$N$235+8)-1)/10)+1)="","",INDEX($P$237:$W$246,MOD(((3-1)*$N$235+8)-1,10)+1,INT((((3-1)*$N$235+8)-1)/10)+1))))))</f>
        <v/>
      </c>
      <c r="L239" s="539">
        <f>IF($D$235="Flat Oval",IF(OR($N$237="",ISTEXT($N$235),ISTEXT($N$236)),"",IF(3&lt;=$N$236,IF(9&gt;$N$235,"",IF(((3-1)*$N$235+9)&gt;80,"",IF(INDEX($P$237:$W$246,MOD(((3-1)*$N$235+9)-1,10)+1,INT((((3-1)*$N$235+9)-1)/10)+1)="","",INDEX($P$237:$W$246,MOD(((3-1)*$N$235+9)-1,10)+1,INT((((3-1)*$N$235+9)-1)/10)+1)))),IF(AND(3=$N$236+1,9&lt;=$O$235),IF(($N$235*$N$236+9)&gt;80,"",IF(INDEX($P$237:$W$246,MOD(($N$235*$N$236+9)-1,10)+1,INT((($N$235*$N$236+9)-1)/10)+1)="","",INDEX($P$237:$W$246,MOD(($N$235*$N$236+9)-1,10)+1,INT((($N$235*$N$236+9)-1)/10)+1))),""))),IF($N$237="","",IF(OR(ISTEXT($N$235),ISTEXT($N$236),ISTEXT($N$237)),"",IF(OR(9&gt;$N$235,3&gt;$N$236,((3-1)*$N$235+9)&gt;$N$237),"",IF(INDEX($P$237:$W$246,MOD(((3-1)*$N$235+9)-1,10)+1,INT((((3-1)*$N$235+9)-1)/10)+1)="","",INDEX($P$237:$W$246,MOD(((3-1)*$N$235+9)-1,10)+1,INT((((3-1)*$N$235+9)-1)/10)+1))))))</f>
        <v/>
      </c>
      <c r="M239" s="539">
        <f>IF($D$235="Flat Oval",IF(OR($N$237="",ISTEXT($N$235),ISTEXT($N$236)),"",IF(3&lt;=$N$236,IF(10&gt;$N$235,"",IF(((3-1)*$N$235+10)&gt;80,"",IF(INDEX($P$237:$W$246,MOD(((3-1)*$N$235+10)-1,10)+1,INT((((3-1)*$N$235+10)-1)/10)+1)="","",INDEX($P$237:$W$246,MOD(((3-1)*$N$235+10)-1,10)+1,INT((((3-1)*$N$235+10)-1)/10)+1)))),IF(AND(3=$N$236+1,10&lt;=$O$235),IF(($N$235*$N$236+10)&gt;80,"",IF(INDEX($P$237:$W$246,MOD(($N$235*$N$236+10)-1,10)+1,INT((($N$235*$N$236+10)-1)/10)+1)="","",INDEX($P$237:$W$246,MOD(($N$235*$N$236+10)-1,10)+1,INT((($N$235*$N$236+10)-1)/10)+1))),""))),IF($N$237="","",IF(OR(ISTEXT($N$235),ISTEXT($N$236),ISTEXT($N$237)),"",IF(OR(10&gt;$N$235,3&gt;$N$236,((3-1)*$N$235+10)&gt;$N$237),"",IF(INDEX($P$237:$W$246,MOD(((3-1)*$N$235+10)-1,10)+1,INT((((3-1)*$N$235+10)-1)/10)+1)="","",INDEX($P$237:$W$246,MOD(((3-1)*$N$235+10)-1,10)+1,INT((((3-1)*$N$235+10)-1)/10)+1))))))</f>
        <v/>
      </c>
      <c r="O239">
        <f>IF(AND($D$235="Flat Oval",NOT(OR($G$235="",$I$235="")),NOT(OR(ISTEXT($G$235),ISTEXT($I$235)))),PI()*(($I$235-2*N($K$235))/2)^2/144,"")</f>
        <v/>
      </c>
      <c r="P239" s="540" t="n"/>
      <c r="Q239" s="540" t="n"/>
      <c r="R239" s="540" t="n"/>
      <c r="S239" s="540" t="n"/>
      <c r="T239" s="540" t="n"/>
      <c r="U239" s="540" t="n"/>
      <c r="V239" s="540" t="n"/>
      <c r="W239" s="540" t="n"/>
    </row>
    <row r="240" ht="13.35" customHeight="1" s="162">
      <c r="B240" s="537">
        <f>IF($D$235="Flat Oval",IF(OR($N$236="",ISTEXT($N$236)),"",IF(4&lt;=$N$236,ROUND((4-0.5)*$I$235/$N$236,1),IF(4=$N$236+1,"Ends",""))),IF(OR($D$235="",$G$235=""),"",IF($D$235="Round",IF(4=1,"Axis 1 (0°)",IF(4=2,"Axis 2 (90°)","")),IF(ISTEXT($N$236),"",IF(4&gt;$N$236,"",IF(ISTEXT($I$235),"",ROUND((4-0.5)*$I$235/$N$236,1)))))))</f>
        <v/>
      </c>
      <c r="C240" s="538" t="n"/>
      <c r="D240" s="539">
        <f>IF($D$235="Flat Oval",IF(OR($N$237="",ISTEXT($N$235),ISTEXT($N$236)),"",IF(4&lt;=$N$236,IF(1&gt;$N$235,"",IF(((4-1)*$N$235+1)&gt;80,"",IF(INDEX($P$237:$W$246,MOD(((4-1)*$N$235+1)-1,10)+1,INT((((4-1)*$N$235+1)-1)/10)+1)="","",INDEX($P$237:$W$246,MOD(((4-1)*$N$235+1)-1,10)+1,INT((((4-1)*$N$235+1)-1)/10)+1)))),IF(AND(4=$N$236+1,1&lt;=$O$235),IF(($N$235*$N$236+1)&gt;80,"",IF(INDEX($P$237:$W$246,MOD(($N$235*$N$236+1)-1,10)+1,INT((($N$235*$N$236+1)-1)/10)+1)="","",INDEX($P$237:$W$246,MOD(($N$235*$N$236+1)-1,10)+1,INT((($N$235*$N$236+1)-1)/10)+1))),""))),IF($N$237="","",IF(OR(ISTEXT($N$235),ISTEXT($N$236),ISTEXT($N$237)),"",IF(OR(1&gt;$N$235,4&gt;$N$236,((4-1)*$N$235+1)&gt;$N$237),"",IF(INDEX($P$237:$W$246,MOD(((4-1)*$N$235+1)-1,10)+1,INT((((4-1)*$N$235+1)-1)/10)+1)="","",INDEX($P$237:$W$246,MOD(((4-1)*$N$235+1)-1,10)+1,INT((((4-1)*$N$235+1)-1)/10)+1))))))</f>
        <v/>
      </c>
      <c r="E240" s="539">
        <f>IF($D$235="Flat Oval",IF(OR($N$237="",ISTEXT($N$235),ISTEXT($N$236)),"",IF(4&lt;=$N$236,IF(2&gt;$N$235,"",IF(((4-1)*$N$235+2)&gt;80,"",IF(INDEX($P$237:$W$246,MOD(((4-1)*$N$235+2)-1,10)+1,INT((((4-1)*$N$235+2)-1)/10)+1)="","",INDEX($P$237:$W$246,MOD(((4-1)*$N$235+2)-1,10)+1,INT((((4-1)*$N$235+2)-1)/10)+1)))),IF(AND(4=$N$236+1,2&lt;=$O$235),IF(($N$235*$N$236+2)&gt;80,"",IF(INDEX($P$237:$W$246,MOD(($N$235*$N$236+2)-1,10)+1,INT((($N$235*$N$236+2)-1)/10)+1)="","",INDEX($P$237:$W$246,MOD(($N$235*$N$236+2)-1,10)+1,INT((($N$235*$N$236+2)-1)/10)+1))),""))),IF($N$237="","",IF(OR(ISTEXT($N$235),ISTEXT($N$236),ISTEXT($N$237)),"",IF(OR(2&gt;$N$235,4&gt;$N$236,((4-1)*$N$235+2)&gt;$N$237),"",IF(INDEX($P$237:$W$246,MOD(((4-1)*$N$235+2)-1,10)+1,INT((((4-1)*$N$235+2)-1)/10)+1)="","",INDEX($P$237:$W$246,MOD(((4-1)*$N$235+2)-1,10)+1,INT((((4-1)*$N$235+2)-1)/10)+1))))))</f>
        <v/>
      </c>
      <c r="F240" s="539">
        <f>IF($D$235="Flat Oval",IF(OR($N$237="",ISTEXT($N$235),ISTEXT($N$236)),"",IF(4&lt;=$N$236,IF(3&gt;$N$235,"",IF(((4-1)*$N$235+3)&gt;80,"",IF(INDEX($P$237:$W$246,MOD(((4-1)*$N$235+3)-1,10)+1,INT((((4-1)*$N$235+3)-1)/10)+1)="","",INDEX($P$237:$W$246,MOD(((4-1)*$N$235+3)-1,10)+1,INT((((4-1)*$N$235+3)-1)/10)+1)))),IF(AND(4=$N$236+1,3&lt;=$O$235),IF(($N$235*$N$236+3)&gt;80,"",IF(INDEX($P$237:$W$246,MOD(($N$235*$N$236+3)-1,10)+1,INT((($N$235*$N$236+3)-1)/10)+1)="","",INDEX($P$237:$W$246,MOD(($N$235*$N$236+3)-1,10)+1,INT((($N$235*$N$236+3)-1)/10)+1))),""))),IF($N$237="","",IF(OR(ISTEXT($N$235),ISTEXT($N$236),ISTEXT($N$237)),"",IF(OR(3&gt;$N$235,4&gt;$N$236,((4-1)*$N$235+3)&gt;$N$237),"",IF(INDEX($P$237:$W$246,MOD(((4-1)*$N$235+3)-1,10)+1,INT((((4-1)*$N$235+3)-1)/10)+1)="","",INDEX($P$237:$W$246,MOD(((4-1)*$N$235+3)-1,10)+1,INT((((4-1)*$N$235+3)-1)/10)+1))))))</f>
        <v/>
      </c>
      <c r="G240" s="539">
        <f>IF($D$235="Flat Oval",IF(OR($N$237="",ISTEXT($N$235),ISTEXT($N$236)),"",IF(4&lt;=$N$236,IF(4&gt;$N$235,"",IF(((4-1)*$N$235+4)&gt;80,"",IF(INDEX($P$237:$W$246,MOD(((4-1)*$N$235+4)-1,10)+1,INT((((4-1)*$N$235+4)-1)/10)+1)="","",INDEX($P$237:$W$246,MOD(((4-1)*$N$235+4)-1,10)+1,INT((((4-1)*$N$235+4)-1)/10)+1)))),IF(AND(4=$N$236+1,4&lt;=$O$235),IF(($N$235*$N$236+4)&gt;80,"",IF(INDEX($P$237:$W$246,MOD(($N$235*$N$236+4)-1,10)+1,INT((($N$235*$N$236+4)-1)/10)+1)="","",INDEX($P$237:$W$246,MOD(($N$235*$N$236+4)-1,10)+1,INT((($N$235*$N$236+4)-1)/10)+1))),""))),IF($N$237="","",IF(OR(ISTEXT($N$235),ISTEXT($N$236),ISTEXT($N$237)),"",IF(OR(4&gt;$N$235,4&gt;$N$236,((4-1)*$N$235+4)&gt;$N$237),"",IF(INDEX($P$237:$W$246,MOD(((4-1)*$N$235+4)-1,10)+1,INT((((4-1)*$N$235+4)-1)/10)+1)="","",INDEX($P$237:$W$246,MOD(((4-1)*$N$235+4)-1,10)+1,INT((((4-1)*$N$235+4)-1)/10)+1))))))</f>
        <v/>
      </c>
      <c r="H240" s="539">
        <f>IF($D$235="Flat Oval",IF(OR($N$237="",ISTEXT($N$235),ISTEXT($N$236)),"",IF(4&lt;=$N$236,IF(5&gt;$N$235,"",IF(((4-1)*$N$235+5)&gt;80,"",IF(INDEX($P$237:$W$246,MOD(((4-1)*$N$235+5)-1,10)+1,INT((((4-1)*$N$235+5)-1)/10)+1)="","",INDEX($P$237:$W$246,MOD(((4-1)*$N$235+5)-1,10)+1,INT((((4-1)*$N$235+5)-1)/10)+1)))),IF(AND(4=$N$236+1,5&lt;=$O$235),IF(($N$235*$N$236+5)&gt;80,"",IF(INDEX($P$237:$W$246,MOD(($N$235*$N$236+5)-1,10)+1,INT((($N$235*$N$236+5)-1)/10)+1)="","",INDEX($P$237:$W$246,MOD(($N$235*$N$236+5)-1,10)+1,INT((($N$235*$N$236+5)-1)/10)+1))),""))),IF($N$237="","",IF(OR(ISTEXT($N$235),ISTEXT($N$236),ISTEXT($N$237)),"",IF(OR(5&gt;$N$235,4&gt;$N$236,((4-1)*$N$235+5)&gt;$N$237),"",IF(INDEX($P$237:$W$246,MOD(((4-1)*$N$235+5)-1,10)+1,INT((((4-1)*$N$235+5)-1)/10)+1)="","",INDEX($P$237:$W$246,MOD(((4-1)*$N$235+5)-1,10)+1,INT((((4-1)*$N$235+5)-1)/10)+1))))))</f>
        <v/>
      </c>
      <c r="I240" s="539">
        <f>IF($D$235="Flat Oval",IF(OR($N$237="",ISTEXT($N$235),ISTEXT($N$236)),"",IF(4&lt;=$N$236,IF(6&gt;$N$235,"",IF(((4-1)*$N$235+6)&gt;80,"",IF(INDEX($P$237:$W$246,MOD(((4-1)*$N$235+6)-1,10)+1,INT((((4-1)*$N$235+6)-1)/10)+1)="","",INDEX($P$237:$W$246,MOD(((4-1)*$N$235+6)-1,10)+1,INT((((4-1)*$N$235+6)-1)/10)+1)))),IF(AND(4=$N$236+1,6&lt;=$O$235),IF(($N$235*$N$236+6)&gt;80,"",IF(INDEX($P$237:$W$246,MOD(($N$235*$N$236+6)-1,10)+1,INT((($N$235*$N$236+6)-1)/10)+1)="","",INDEX($P$237:$W$246,MOD(($N$235*$N$236+6)-1,10)+1,INT((($N$235*$N$236+6)-1)/10)+1))),""))),IF($N$237="","",IF(OR(ISTEXT($N$235),ISTEXT($N$236),ISTEXT($N$237)),"",IF(OR(6&gt;$N$235,4&gt;$N$236,((4-1)*$N$235+6)&gt;$N$237),"",IF(INDEX($P$237:$W$246,MOD(((4-1)*$N$235+6)-1,10)+1,INT((((4-1)*$N$235+6)-1)/10)+1)="","",INDEX($P$237:$W$246,MOD(((4-1)*$N$235+6)-1,10)+1,INT((((4-1)*$N$235+6)-1)/10)+1))))))</f>
        <v/>
      </c>
      <c r="J240" s="539">
        <f>IF($D$235="Flat Oval",IF(OR($N$237="",ISTEXT($N$235),ISTEXT($N$236)),"",IF(4&lt;=$N$236,IF(7&gt;$N$235,"",IF(((4-1)*$N$235+7)&gt;80,"",IF(INDEX($P$237:$W$246,MOD(((4-1)*$N$235+7)-1,10)+1,INT((((4-1)*$N$235+7)-1)/10)+1)="","",INDEX($P$237:$W$246,MOD(((4-1)*$N$235+7)-1,10)+1,INT((((4-1)*$N$235+7)-1)/10)+1)))),IF(AND(4=$N$236+1,7&lt;=$O$235),IF(($N$235*$N$236+7)&gt;80,"",IF(INDEX($P$237:$W$246,MOD(($N$235*$N$236+7)-1,10)+1,INT((($N$235*$N$236+7)-1)/10)+1)="","",INDEX($P$237:$W$246,MOD(($N$235*$N$236+7)-1,10)+1,INT((($N$235*$N$236+7)-1)/10)+1))),""))),IF($N$237="","",IF(OR(ISTEXT($N$235),ISTEXT($N$236),ISTEXT($N$237)),"",IF(OR(7&gt;$N$235,4&gt;$N$236,((4-1)*$N$235+7)&gt;$N$237),"",IF(INDEX($P$237:$W$246,MOD(((4-1)*$N$235+7)-1,10)+1,INT((((4-1)*$N$235+7)-1)/10)+1)="","",INDEX($P$237:$W$246,MOD(((4-1)*$N$235+7)-1,10)+1,INT((((4-1)*$N$235+7)-1)/10)+1))))))</f>
        <v/>
      </c>
      <c r="K240" s="539">
        <f>IF($D$235="Flat Oval",IF(OR($N$237="",ISTEXT($N$235),ISTEXT($N$236)),"",IF(4&lt;=$N$236,IF(8&gt;$N$235,"",IF(((4-1)*$N$235+8)&gt;80,"",IF(INDEX($P$237:$W$246,MOD(((4-1)*$N$235+8)-1,10)+1,INT((((4-1)*$N$235+8)-1)/10)+1)="","",INDEX($P$237:$W$246,MOD(((4-1)*$N$235+8)-1,10)+1,INT((((4-1)*$N$235+8)-1)/10)+1)))),IF(AND(4=$N$236+1,8&lt;=$O$235),IF(($N$235*$N$236+8)&gt;80,"",IF(INDEX($P$237:$W$246,MOD(($N$235*$N$236+8)-1,10)+1,INT((($N$235*$N$236+8)-1)/10)+1)="","",INDEX($P$237:$W$246,MOD(($N$235*$N$236+8)-1,10)+1,INT((($N$235*$N$236+8)-1)/10)+1))),""))),IF($N$237="","",IF(OR(ISTEXT($N$235),ISTEXT($N$236),ISTEXT($N$237)),"",IF(OR(8&gt;$N$235,4&gt;$N$236,((4-1)*$N$235+8)&gt;$N$237),"",IF(INDEX($P$237:$W$246,MOD(((4-1)*$N$235+8)-1,10)+1,INT((((4-1)*$N$235+8)-1)/10)+1)="","",INDEX($P$237:$W$246,MOD(((4-1)*$N$235+8)-1,10)+1,INT((((4-1)*$N$235+8)-1)/10)+1))))))</f>
        <v/>
      </c>
      <c r="L240" s="539">
        <f>IF($D$235="Flat Oval",IF(OR($N$237="",ISTEXT($N$235),ISTEXT($N$236)),"",IF(4&lt;=$N$236,IF(9&gt;$N$235,"",IF(((4-1)*$N$235+9)&gt;80,"",IF(INDEX($P$237:$W$246,MOD(((4-1)*$N$235+9)-1,10)+1,INT((((4-1)*$N$235+9)-1)/10)+1)="","",INDEX($P$237:$W$246,MOD(((4-1)*$N$235+9)-1,10)+1,INT((((4-1)*$N$235+9)-1)/10)+1)))),IF(AND(4=$N$236+1,9&lt;=$O$235),IF(($N$235*$N$236+9)&gt;80,"",IF(INDEX($P$237:$W$246,MOD(($N$235*$N$236+9)-1,10)+1,INT((($N$235*$N$236+9)-1)/10)+1)="","",INDEX($P$237:$W$246,MOD(($N$235*$N$236+9)-1,10)+1,INT((($N$235*$N$236+9)-1)/10)+1))),""))),IF($N$237="","",IF(OR(ISTEXT($N$235),ISTEXT($N$236),ISTEXT($N$237)),"",IF(OR(9&gt;$N$235,4&gt;$N$236,((4-1)*$N$235+9)&gt;$N$237),"",IF(INDEX($P$237:$W$246,MOD(((4-1)*$N$235+9)-1,10)+1,INT((((4-1)*$N$235+9)-1)/10)+1)="","",INDEX($P$237:$W$246,MOD(((4-1)*$N$235+9)-1,10)+1,INT((((4-1)*$N$235+9)-1)/10)+1))))))</f>
        <v/>
      </c>
      <c r="M240" s="539">
        <f>IF($D$235="Flat Oval",IF(OR($N$237="",ISTEXT($N$235),ISTEXT($N$236)),"",IF(4&lt;=$N$236,IF(10&gt;$N$235,"",IF(((4-1)*$N$235+10)&gt;80,"",IF(INDEX($P$237:$W$246,MOD(((4-1)*$N$235+10)-1,10)+1,INT((((4-1)*$N$235+10)-1)/10)+1)="","",INDEX($P$237:$W$246,MOD(((4-1)*$N$235+10)-1,10)+1,INT((((4-1)*$N$235+10)-1)/10)+1)))),IF(AND(4=$N$236+1,10&lt;=$O$235),IF(($N$235*$N$236+10)&gt;80,"",IF(INDEX($P$237:$W$246,MOD(($N$235*$N$236+10)-1,10)+1,INT((($N$235*$N$236+10)-1)/10)+1)="","",INDEX($P$237:$W$246,MOD(($N$235*$N$236+10)-1,10)+1,INT((($N$235*$N$236+10)-1)/10)+1))),""))),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IF($D$235="Flat Oval",IF(OR($N$236="",ISTEXT($N$236)),"",IF(5&lt;=$N$236,ROUND((5-0.5)*$I$235/$N$236,1),IF(5=$N$236+1,"Ends",""))),IF(OR($D$235="",$G$235=""),"",IF($D$235="Round",IF(5=1,"Axis 1 (0°)",IF(5=2,"Axis 2 (90°)","")),IF(ISTEXT($N$236),"",IF(5&gt;$N$236,"",IF(ISTEXT($I$235),"",ROUND((5-0.5)*$I$235/$N$236,1)))))))</f>
        <v/>
      </c>
      <c r="C241" s="538" t="n"/>
      <c r="D241" s="539">
        <f>IF($D$235="Flat Oval",IF(OR($N$237="",ISTEXT($N$235),ISTEXT($N$236)),"",IF(5&lt;=$N$236,IF(1&gt;$N$235,"",IF(((5-1)*$N$235+1)&gt;80,"",IF(INDEX($P$237:$W$246,MOD(((5-1)*$N$235+1)-1,10)+1,INT((((5-1)*$N$235+1)-1)/10)+1)="","",INDEX($P$237:$W$246,MOD(((5-1)*$N$235+1)-1,10)+1,INT((((5-1)*$N$235+1)-1)/10)+1)))),IF(AND(5=$N$236+1,1&lt;=$O$235),IF(($N$235*$N$236+1)&gt;80,"",IF(INDEX($P$237:$W$246,MOD(($N$235*$N$236+1)-1,10)+1,INT((($N$235*$N$236+1)-1)/10)+1)="","",INDEX($P$237:$W$246,MOD(($N$235*$N$236+1)-1,10)+1,INT((($N$235*$N$236+1)-1)/10)+1))),""))),IF($N$237="","",IF(OR(ISTEXT($N$235),ISTEXT($N$236),ISTEXT($N$237)),"",IF(OR(1&gt;$N$235,5&gt;$N$236,((5-1)*$N$235+1)&gt;$N$237),"",IF(INDEX($P$237:$W$246,MOD(((5-1)*$N$235+1)-1,10)+1,INT((((5-1)*$N$235+1)-1)/10)+1)="","",INDEX($P$237:$W$246,MOD(((5-1)*$N$235+1)-1,10)+1,INT((((5-1)*$N$235+1)-1)/10)+1))))))</f>
        <v/>
      </c>
      <c r="E241" s="539">
        <f>IF($D$235="Flat Oval",IF(OR($N$237="",ISTEXT($N$235),ISTEXT($N$236)),"",IF(5&lt;=$N$236,IF(2&gt;$N$235,"",IF(((5-1)*$N$235+2)&gt;80,"",IF(INDEX($P$237:$W$246,MOD(((5-1)*$N$235+2)-1,10)+1,INT((((5-1)*$N$235+2)-1)/10)+1)="","",INDEX($P$237:$W$246,MOD(((5-1)*$N$235+2)-1,10)+1,INT((((5-1)*$N$235+2)-1)/10)+1)))),IF(AND(5=$N$236+1,2&lt;=$O$235),IF(($N$235*$N$236+2)&gt;80,"",IF(INDEX($P$237:$W$246,MOD(($N$235*$N$236+2)-1,10)+1,INT((($N$235*$N$236+2)-1)/10)+1)="","",INDEX($P$237:$W$246,MOD(($N$235*$N$236+2)-1,10)+1,INT((($N$235*$N$236+2)-1)/10)+1))),""))),IF($N$237="","",IF(OR(ISTEXT($N$235),ISTEXT($N$236),ISTEXT($N$237)),"",IF(OR(2&gt;$N$235,5&gt;$N$236,((5-1)*$N$235+2)&gt;$N$237),"",IF(INDEX($P$237:$W$246,MOD(((5-1)*$N$235+2)-1,10)+1,INT((((5-1)*$N$235+2)-1)/10)+1)="","",INDEX($P$237:$W$246,MOD(((5-1)*$N$235+2)-1,10)+1,INT((((5-1)*$N$235+2)-1)/10)+1))))))</f>
        <v/>
      </c>
      <c r="F241" s="539">
        <f>IF($D$235="Flat Oval",IF(OR($N$237="",ISTEXT($N$235),ISTEXT($N$236)),"",IF(5&lt;=$N$236,IF(3&gt;$N$235,"",IF(((5-1)*$N$235+3)&gt;80,"",IF(INDEX($P$237:$W$246,MOD(((5-1)*$N$235+3)-1,10)+1,INT((((5-1)*$N$235+3)-1)/10)+1)="","",INDEX($P$237:$W$246,MOD(((5-1)*$N$235+3)-1,10)+1,INT((((5-1)*$N$235+3)-1)/10)+1)))),IF(AND(5=$N$236+1,3&lt;=$O$235),IF(($N$235*$N$236+3)&gt;80,"",IF(INDEX($P$237:$W$246,MOD(($N$235*$N$236+3)-1,10)+1,INT((($N$235*$N$236+3)-1)/10)+1)="","",INDEX($P$237:$W$246,MOD(($N$235*$N$236+3)-1,10)+1,INT((($N$235*$N$236+3)-1)/10)+1))),""))),IF($N$237="","",IF(OR(ISTEXT($N$235),ISTEXT($N$236),ISTEXT($N$237)),"",IF(OR(3&gt;$N$235,5&gt;$N$236,((5-1)*$N$235+3)&gt;$N$237),"",IF(INDEX($P$237:$W$246,MOD(((5-1)*$N$235+3)-1,10)+1,INT((((5-1)*$N$235+3)-1)/10)+1)="","",INDEX($P$237:$W$246,MOD(((5-1)*$N$235+3)-1,10)+1,INT((((5-1)*$N$235+3)-1)/10)+1))))))</f>
        <v/>
      </c>
      <c r="G241" s="539">
        <f>IF($D$235="Flat Oval",IF(OR($N$237="",ISTEXT($N$235),ISTEXT($N$236)),"",IF(5&lt;=$N$236,IF(4&gt;$N$235,"",IF(((5-1)*$N$235+4)&gt;80,"",IF(INDEX($P$237:$W$246,MOD(((5-1)*$N$235+4)-1,10)+1,INT((((5-1)*$N$235+4)-1)/10)+1)="","",INDEX($P$237:$W$246,MOD(((5-1)*$N$235+4)-1,10)+1,INT((((5-1)*$N$235+4)-1)/10)+1)))),IF(AND(5=$N$236+1,4&lt;=$O$235),IF(($N$235*$N$236+4)&gt;80,"",IF(INDEX($P$237:$W$246,MOD(($N$235*$N$236+4)-1,10)+1,INT((($N$235*$N$236+4)-1)/10)+1)="","",INDEX($P$237:$W$246,MOD(($N$235*$N$236+4)-1,10)+1,INT((($N$235*$N$236+4)-1)/10)+1))),""))),IF($N$237="","",IF(OR(ISTEXT($N$235),ISTEXT($N$236),ISTEXT($N$237)),"",IF(OR(4&gt;$N$235,5&gt;$N$236,((5-1)*$N$235+4)&gt;$N$237),"",IF(INDEX($P$237:$W$246,MOD(((5-1)*$N$235+4)-1,10)+1,INT((((5-1)*$N$235+4)-1)/10)+1)="","",INDEX($P$237:$W$246,MOD(((5-1)*$N$235+4)-1,10)+1,INT((((5-1)*$N$235+4)-1)/10)+1))))))</f>
        <v/>
      </c>
      <c r="H241" s="539">
        <f>IF($D$235="Flat Oval",IF(OR($N$237="",ISTEXT($N$235),ISTEXT($N$236)),"",IF(5&lt;=$N$236,IF(5&gt;$N$235,"",IF(((5-1)*$N$235+5)&gt;80,"",IF(INDEX($P$237:$W$246,MOD(((5-1)*$N$235+5)-1,10)+1,INT((((5-1)*$N$235+5)-1)/10)+1)="","",INDEX($P$237:$W$246,MOD(((5-1)*$N$235+5)-1,10)+1,INT((((5-1)*$N$235+5)-1)/10)+1)))),IF(AND(5=$N$236+1,5&lt;=$O$235),IF(($N$235*$N$236+5)&gt;80,"",IF(INDEX($P$237:$W$246,MOD(($N$235*$N$236+5)-1,10)+1,INT((($N$235*$N$236+5)-1)/10)+1)="","",INDEX($P$237:$W$246,MOD(($N$235*$N$236+5)-1,10)+1,INT((($N$235*$N$236+5)-1)/10)+1))),""))),IF($N$237="","",IF(OR(ISTEXT($N$235),ISTEXT($N$236),ISTEXT($N$237)),"",IF(OR(5&gt;$N$235,5&gt;$N$236,((5-1)*$N$235+5)&gt;$N$237),"",IF(INDEX($P$237:$W$246,MOD(((5-1)*$N$235+5)-1,10)+1,INT((((5-1)*$N$235+5)-1)/10)+1)="","",INDEX($P$237:$W$246,MOD(((5-1)*$N$235+5)-1,10)+1,INT((((5-1)*$N$235+5)-1)/10)+1))))))</f>
        <v/>
      </c>
      <c r="I241" s="539">
        <f>IF($D$235="Flat Oval",IF(OR($N$237="",ISTEXT($N$235),ISTEXT($N$236)),"",IF(5&lt;=$N$236,IF(6&gt;$N$235,"",IF(((5-1)*$N$235+6)&gt;80,"",IF(INDEX($P$237:$W$246,MOD(((5-1)*$N$235+6)-1,10)+1,INT((((5-1)*$N$235+6)-1)/10)+1)="","",INDEX($P$237:$W$246,MOD(((5-1)*$N$235+6)-1,10)+1,INT((((5-1)*$N$235+6)-1)/10)+1)))),IF(AND(5=$N$236+1,6&lt;=$O$235),IF(($N$235*$N$236+6)&gt;80,"",IF(INDEX($P$237:$W$246,MOD(($N$235*$N$236+6)-1,10)+1,INT((($N$235*$N$236+6)-1)/10)+1)="","",INDEX($P$237:$W$246,MOD(($N$235*$N$236+6)-1,10)+1,INT((($N$235*$N$236+6)-1)/10)+1))),""))),IF($N$237="","",IF(OR(ISTEXT($N$235),ISTEXT($N$236),ISTEXT($N$237)),"",IF(OR(6&gt;$N$235,5&gt;$N$236,((5-1)*$N$235+6)&gt;$N$237),"",IF(INDEX($P$237:$W$246,MOD(((5-1)*$N$235+6)-1,10)+1,INT((((5-1)*$N$235+6)-1)/10)+1)="","",INDEX($P$237:$W$246,MOD(((5-1)*$N$235+6)-1,10)+1,INT((((5-1)*$N$235+6)-1)/10)+1))))))</f>
        <v/>
      </c>
      <c r="J241" s="539">
        <f>IF($D$235="Flat Oval",IF(OR($N$237="",ISTEXT($N$235),ISTEXT($N$236)),"",IF(5&lt;=$N$236,IF(7&gt;$N$235,"",IF(((5-1)*$N$235+7)&gt;80,"",IF(INDEX($P$237:$W$246,MOD(((5-1)*$N$235+7)-1,10)+1,INT((((5-1)*$N$235+7)-1)/10)+1)="","",INDEX($P$237:$W$246,MOD(((5-1)*$N$235+7)-1,10)+1,INT((((5-1)*$N$235+7)-1)/10)+1)))),IF(AND(5=$N$236+1,7&lt;=$O$235),IF(($N$235*$N$236+7)&gt;80,"",IF(INDEX($P$237:$W$246,MOD(($N$235*$N$236+7)-1,10)+1,INT((($N$235*$N$236+7)-1)/10)+1)="","",INDEX($P$237:$W$246,MOD(($N$235*$N$236+7)-1,10)+1,INT((($N$235*$N$236+7)-1)/10)+1))),""))),IF($N$237="","",IF(OR(ISTEXT($N$235),ISTEXT($N$236),ISTEXT($N$237)),"",IF(OR(7&gt;$N$235,5&gt;$N$236,((5-1)*$N$235+7)&gt;$N$237),"",IF(INDEX($P$237:$W$246,MOD(((5-1)*$N$235+7)-1,10)+1,INT((((5-1)*$N$235+7)-1)/10)+1)="","",INDEX($P$237:$W$246,MOD(((5-1)*$N$235+7)-1,10)+1,INT((((5-1)*$N$235+7)-1)/10)+1))))))</f>
        <v/>
      </c>
      <c r="K241" s="539">
        <f>IF($D$235="Flat Oval",IF(OR($N$237="",ISTEXT($N$235),ISTEXT($N$236)),"",IF(5&lt;=$N$236,IF(8&gt;$N$235,"",IF(((5-1)*$N$235+8)&gt;80,"",IF(INDEX($P$237:$W$246,MOD(((5-1)*$N$235+8)-1,10)+1,INT((((5-1)*$N$235+8)-1)/10)+1)="","",INDEX($P$237:$W$246,MOD(((5-1)*$N$235+8)-1,10)+1,INT((((5-1)*$N$235+8)-1)/10)+1)))),IF(AND(5=$N$236+1,8&lt;=$O$235),IF(($N$235*$N$236+8)&gt;80,"",IF(INDEX($P$237:$W$246,MOD(($N$235*$N$236+8)-1,10)+1,INT((($N$235*$N$236+8)-1)/10)+1)="","",INDEX($P$237:$W$246,MOD(($N$235*$N$236+8)-1,10)+1,INT((($N$235*$N$236+8)-1)/10)+1))),""))),IF($N$237="","",IF(OR(ISTEXT($N$235),ISTEXT($N$236),ISTEXT($N$237)),"",IF(OR(8&gt;$N$235,5&gt;$N$236,((5-1)*$N$235+8)&gt;$N$237),"",IF(INDEX($P$237:$W$246,MOD(((5-1)*$N$235+8)-1,10)+1,INT((((5-1)*$N$235+8)-1)/10)+1)="","",INDEX($P$237:$W$246,MOD(((5-1)*$N$235+8)-1,10)+1,INT((((5-1)*$N$235+8)-1)/10)+1))))))</f>
        <v/>
      </c>
      <c r="L241" s="539">
        <f>IF($D$235="Flat Oval",IF(OR($N$237="",ISTEXT($N$235),ISTEXT($N$236)),"",IF(5&lt;=$N$236,IF(9&gt;$N$235,"",IF(((5-1)*$N$235+9)&gt;80,"",IF(INDEX($P$237:$W$246,MOD(((5-1)*$N$235+9)-1,10)+1,INT((((5-1)*$N$235+9)-1)/10)+1)="","",INDEX($P$237:$W$246,MOD(((5-1)*$N$235+9)-1,10)+1,INT((((5-1)*$N$235+9)-1)/10)+1)))),IF(AND(5=$N$236+1,9&lt;=$O$235),IF(($N$235*$N$236+9)&gt;80,"",IF(INDEX($P$237:$W$246,MOD(($N$235*$N$236+9)-1,10)+1,INT((($N$235*$N$236+9)-1)/10)+1)="","",INDEX($P$237:$W$246,MOD(($N$235*$N$236+9)-1,10)+1,INT((($N$235*$N$236+9)-1)/10)+1))),""))),IF($N$237="","",IF(OR(ISTEXT($N$235),ISTEXT($N$236),ISTEXT($N$237)),"",IF(OR(9&gt;$N$235,5&gt;$N$236,((5-1)*$N$235+9)&gt;$N$237),"",IF(INDEX($P$237:$W$246,MOD(((5-1)*$N$235+9)-1,10)+1,INT((((5-1)*$N$235+9)-1)/10)+1)="","",INDEX($P$237:$W$246,MOD(((5-1)*$N$235+9)-1,10)+1,INT((((5-1)*$N$235+9)-1)/10)+1))))))</f>
        <v/>
      </c>
      <c r="M241" s="539">
        <f>IF($D$235="Flat Oval",IF(OR($N$237="",ISTEXT($N$235),ISTEXT($N$236)),"",IF(5&lt;=$N$236,IF(10&gt;$N$235,"",IF(((5-1)*$N$235+10)&gt;80,"",IF(INDEX($P$237:$W$246,MOD(((5-1)*$N$235+10)-1,10)+1,INT((((5-1)*$N$235+10)-1)/10)+1)="","",INDEX($P$237:$W$246,MOD(((5-1)*$N$235+10)-1,10)+1,INT((((5-1)*$N$235+10)-1)/10)+1)))),IF(AND(5=$N$236+1,10&lt;=$O$235),IF(($N$235*$N$236+10)&gt;80,"",IF(INDEX($P$237:$W$246,MOD(($N$235*$N$236+10)-1,10)+1,INT((($N$235*$N$236+10)-1)/10)+1)="","",INDEX($P$237:$W$246,MOD(($N$235*$N$236+10)-1,10)+1,INT((($N$235*$N$236+10)-1)/10)+1))),""))),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IF($D$235="Flat Oval",IF(OR($N$236="",ISTEXT($N$236)),"",IF(6&lt;=$N$236,ROUND((6-0.5)*$I$235/$N$236,1),IF(6=$N$236+1,"Ends",""))),IF(OR($D$235="",$G$235=""),"",IF($D$235="Round",IF(6=1,"Axis 1 (0°)",IF(6=2,"Axis 2 (90°)","")),IF(ISTEXT($N$236),"",IF(6&gt;$N$236,"",IF(ISTEXT($I$235),"",ROUND((6-0.5)*$I$235/$N$236,1)))))))</f>
        <v/>
      </c>
      <c r="C242" s="538" t="n"/>
      <c r="D242" s="539">
        <f>IF($D$235="Flat Oval",IF(OR($N$237="",ISTEXT($N$235),ISTEXT($N$236)),"",IF(6&lt;=$N$236,IF(1&gt;$N$235,"",IF(((6-1)*$N$235+1)&gt;80,"",IF(INDEX($P$237:$W$246,MOD(((6-1)*$N$235+1)-1,10)+1,INT((((6-1)*$N$235+1)-1)/10)+1)="","",INDEX($P$237:$W$246,MOD(((6-1)*$N$235+1)-1,10)+1,INT((((6-1)*$N$235+1)-1)/10)+1)))),IF(AND(6=$N$236+1,1&lt;=$O$235),IF(($N$235*$N$236+1)&gt;80,"",IF(INDEX($P$237:$W$246,MOD(($N$235*$N$236+1)-1,10)+1,INT((($N$235*$N$236+1)-1)/10)+1)="","",INDEX($P$237:$W$246,MOD(($N$235*$N$236+1)-1,10)+1,INT((($N$235*$N$236+1)-1)/10)+1))),""))),IF($N$237="","",IF(OR(ISTEXT($N$235),ISTEXT($N$236),ISTEXT($N$237)),"",IF(OR(1&gt;$N$235,6&gt;$N$236,((6-1)*$N$235+1)&gt;$N$237),"",IF(INDEX($P$237:$W$246,MOD(((6-1)*$N$235+1)-1,10)+1,INT((((6-1)*$N$235+1)-1)/10)+1)="","",INDEX($P$237:$W$246,MOD(((6-1)*$N$235+1)-1,10)+1,INT((((6-1)*$N$235+1)-1)/10)+1))))))</f>
        <v/>
      </c>
      <c r="E242" s="539">
        <f>IF($D$235="Flat Oval",IF(OR($N$237="",ISTEXT($N$235),ISTEXT($N$236)),"",IF(6&lt;=$N$236,IF(2&gt;$N$235,"",IF(((6-1)*$N$235+2)&gt;80,"",IF(INDEX($P$237:$W$246,MOD(((6-1)*$N$235+2)-1,10)+1,INT((((6-1)*$N$235+2)-1)/10)+1)="","",INDEX($P$237:$W$246,MOD(((6-1)*$N$235+2)-1,10)+1,INT((((6-1)*$N$235+2)-1)/10)+1)))),IF(AND(6=$N$236+1,2&lt;=$O$235),IF(($N$235*$N$236+2)&gt;80,"",IF(INDEX($P$237:$W$246,MOD(($N$235*$N$236+2)-1,10)+1,INT((($N$235*$N$236+2)-1)/10)+1)="","",INDEX($P$237:$W$246,MOD(($N$235*$N$236+2)-1,10)+1,INT((($N$235*$N$236+2)-1)/10)+1))),""))),IF($N$237="","",IF(OR(ISTEXT($N$235),ISTEXT($N$236),ISTEXT($N$237)),"",IF(OR(2&gt;$N$235,6&gt;$N$236,((6-1)*$N$235+2)&gt;$N$237),"",IF(INDEX($P$237:$W$246,MOD(((6-1)*$N$235+2)-1,10)+1,INT((((6-1)*$N$235+2)-1)/10)+1)="","",INDEX($P$237:$W$246,MOD(((6-1)*$N$235+2)-1,10)+1,INT((((6-1)*$N$235+2)-1)/10)+1))))))</f>
        <v/>
      </c>
      <c r="F242" s="539">
        <f>IF($D$235="Flat Oval",IF(OR($N$237="",ISTEXT($N$235),ISTEXT($N$236)),"",IF(6&lt;=$N$236,IF(3&gt;$N$235,"",IF(((6-1)*$N$235+3)&gt;80,"",IF(INDEX($P$237:$W$246,MOD(((6-1)*$N$235+3)-1,10)+1,INT((((6-1)*$N$235+3)-1)/10)+1)="","",INDEX($P$237:$W$246,MOD(((6-1)*$N$235+3)-1,10)+1,INT((((6-1)*$N$235+3)-1)/10)+1)))),IF(AND(6=$N$236+1,3&lt;=$O$235),IF(($N$235*$N$236+3)&gt;80,"",IF(INDEX($P$237:$W$246,MOD(($N$235*$N$236+3)-1,10)+1,INT((($N$235*$N$236+3)-1)/10)+1)="","",INDEX($P$237:$W$246,MOD(($N$235*$N$236+3)-1,10)+1,INT((($N$235*$N$236+3)-1)/10)+1))),""))),IF($N$237="","",IF(OR(ISTEXT($N$235),ISTEXT($N$236),ISTEXT($N$237)),"",IF(OR(3&gt;$N$235,6&gt;$N$236,((6-1)*$N$235+3)&gt;$N$237),"",IF(INDEX($P$237:$W$246,MOD(((6-1)*$N$235+3)-1,10)+1,INT((((6-1)*$N$235+3)-1)/10)+1)="","",INDEX($P$237:$W$246,MOD(((6-1)*$N$235+3)-1,10)+1,INT((((6-1)*$N$235+3)-1)/10)+1))))))</f>
        <v/>
      </c>
      <c r="G242" s="539">
        <f>IF($D$235="Flat Oval",IF(OR($N$237="",ISTEXT($N$235),ISTEXT($N$236)),"",IF(6&lt;=$N$236,IF(4&gt;$N$235,"",IF(((6-1)*$N$235+4)&gt;80,"",IF(INDEX($P$237:$W$246,MOD(((6-1)*$N$235+4)-1,10)+1,INT((((6-1)*$N$235+4)-1)/10)+1)="","",INDEX($P$237:$W$246,MOD(((6-1)*$N$235+4)-1,10)+1,INT((((6-1)*$N$235+4)-1)/10)+1)))),IF(AND(6=$N$236+1,4&lt;=$O$235),IF(($N$235*$N$236+4)&gt;80,"",IF(INDEX($P$237:$W$246,MOD(($N$235*$N$236+4)-1,10)+1,INT((($N$235*$N$236+4)-1)/10)+1)="","",INDEX($P$237:$W$246,MOD(($N$235*$N$236+4)-1,10)+1,INT((($N$235*$N$236+4)-1)/10)+1))),""))),IF($N$237="","",IF(OR(ISTEXT($N$235),ISTEXT($N$236),ISTEXT($N$237)),"",IF(OR(4&gt;$N$235,6&gt;$N$236,((6-1)*$N$235+4)&gt;$N$237),"",IF(INDEX($P$237:$W$246,MOD(((6-1)*$N$235+4)-1,10)+1,INT((((6-1)*$N$235+4)-1)/10)+1)="","",INDEX($P$237:$W$246,MOD(((6-1)*$N$235+4)-1,10)+1,INT((((6-1)*$N$235+4)-1)/10)+1))))))</f>
        <v/>
      </c>
      <c r="H242" s="539">
        <f>IF($D$235="Flat Oval",IF(OR($N$237="",ISTEXT($N$235),ISTEXT($N$236)),"",IF(6&lt;=$N$236,IF(5&gt;$N$235,"",IF(((6-1)*$N$235+5)&gt;80,"",IF(INDEX($P$237:$W$246,MOD(((6-1)*$N$235+5)-1,10)+1,INT((((6-1)*$N$235+5)-1)/10)+1)="","",INDEX($P$237:$W$246,MOD(((6-1)*$N$235+5)-1,10)+1,INT((((6-1)*$N$235+5)-1)/10)+1)))),IF(AND(6=$N$236+1,5&lt;=$O$235),IF(($N$235*$N$236+5)&gt;80,"",IF(INDEX($P$237:$W$246,MOD(($N$235*$N$236+5)-1,10)+1,INT((($N$235*$N$236+5)-1)/10)+1)="","",INDEX($P$237:$W$246,MOD(($N$235*$N$236+5)-1,10)+1,INT((($N$235*$N$236+5)-1)/10)+1))),""))),IF($N$237="","",IF(OR(ISTEXT($N$235),ISTEXT($N$236),ISTEXT($N$237)),"",IF(OR(5&gt;$N$235,6&gt;$N$236,((6-1)*$N$235+5)&gt;$N$237),"",IF(INDEX($P$237:$W$246,MOD(((6-1)*$N$235+5)-1,10)+1,INT((((6-1)*$N$235+5)-1)/10)+1)="","",INDEX($P$237:$W$246,MOD(((6-1)*$N$235+5)-1,10)+1,INT((((6-1)*$N$235+5)-1)/10)+1))))))</f>
        <v/>
      </c>
      <c r="I242" s="539">
        <f>IF($D$235="Flat Oval",IF(OR($N$237="",ISTEXT($N$235),ISTEXT($N$236)),"",IF(6&lt;=$N$236,IF(6&gt;$N$235,"",IF(((6-1)*$N$235+6)&gt;80,"",IF(INDEX($P$237:$W$246,MOD(((6-1)*$N$235+6)-1,10)+1,INT((((6-1)*$N$235+6)-1)/10)+1)="","",INDEX($P$237:$W$246,MOD(((6-1)*$N$235+6)-1,10)+1,INT((((6-1)*$N$235+6)-1)/10)+1)))),IF(AND(6=$N$236+1,6&lt;=$O$235),IF(($N$235*$N$236+6)&gt;80,"",IF(INDEX($P$237:$W$246,MOD(($N$235*$N$236+6)-1,10)+1,INT((($N$235*$N$236+6)-1)/10)+1)="","",INDEX($P$237:$W$246,MOD(($N$235*$N$236+6)-1,10)+1,INT((($N$235*$N$236+6)-1)/10)+1))),""))),IF($N$237="","",IF(OR(ISTEXT($N$235),ISTEXT($N$236),ISTEXT($N$237)),"",IF(OR(6&gt;$N$235,6&gt;$N$236,((6-1)*$N$235+6)&gt;$N$237),"",IF(INDEX($P$237:$W$246,MOD(((6-1)*$N$235+6)-1,10)+1,INT((((6-1)*$N$235+6)-1)/10)+1)="","",INDEX($P$237:$W$246,MOD(((6-1)*$N$235+6)-1,10)+1,INT((((6-1)*$N$235+6)-1)/10)+1))))))</f>
        <v/>
      </c>
      <c r="J242" s="539">
        <f>IF($D$235="Flat Oval",IF(OR($N$237="",ISTEXT($N$235),ISTEXT($N$236)),"",IF(6&lt;=$N$236,IF(7&gt;$N$235,"",IF(((6-1)*$N$235+7)&gt;80,"",IF(INDEX($P$237:$W$246,MOD(((6-1)*$N$235+7)-1,10)+1,INT((((6-1)*$N$235+7)-1)/10)+1)="","",INDEX($P$237:$W$246,MOD(((6-1)*$N$235+7)-1,10)+1,INT((((6-1)*$N$235+7)-1)/10)+1)))),IF(AND(6=$N$236+1,7&lt;=$O$235),IF(($N$235*$N$236+7)&gt;80,"",IF(INDEX($P$237:$W$246,MOD(($N$235*$N$236+7)-1,10)+1,INT((($N$235*$N$236+7)-1)/10)+1)="","",INDEX($P$237:$W$246,MOD(($N$235*$N$236+7)-1,10)+1,INT((($N$235*$N$236+7)-1)/10)+1))),""))),IF($N$237="","",IF(OR(ISTEXT($N$235),ISTEXT($N$236),ISTEXT($N$237)),"",IF(OR(7&gt;$N$235,6&gt;$N$236,((6-1)*$N$235+7)&gt;$N$237),"",IF(INDEX($P$237:$W$246,MOD(((6-1)*$N$235+7)-1,10)+1,INT((((6-1)*$N$235+7)-1)/10)+1)="","",INDEX($P$237:$W$246,MOD(((6-1)*$N$235+7)-1,10)+1,INT((((6-1)*$N$235+7)-1)/10)+1))))))</f>
        <v/>
      </c>
      <c r="K242" s="539">
        <f>IF($D$235="Flat Oval",IF(OR($N$237="",ISTEXT($N$235),ISTEXT($N$236)),"",IF(6&lt;=$N$236,IF(8&gt;$N$235,"",IF(((6-1)*$N$235+8)&gt;80,"",IF(INDEX($P$237:$W$246,MOD(((6-1)*$N$235+8)-1,10)+1,INT((((6-1)*$N$235+8)-1)/10)+1)="","",INDEX($P$237:$W$246,MOD(((6-1)*$N$235+8)-1,10)+1,INT((((6-1)*$N$235+8)-1)/10)+1)))),IF(AND(6=$N$236+1,8&lt;=$O$235),IF(($N$235*$N$236+8)&gt;80,"",IF(INDEX($P$237:$W$246,MOD(($N$235*$N$236+8)-1,10)+1,INT((($N$235*$N$236+8)-1)/10)+1)="","",INDEX($P$237:$W$246,MOD(($N$235*$N$236+8)-1,10)+1,INT((($N$235*$N$236+8)-1)/10)+1))),""))),IF($N$237="","",IF(OR(ISTEXT($N$235),ISTEXT($N$236),ISTEXT($N$237)),"",IF(OR(8&gt;$N$235,6&gt;$N$236,((6-1)*$N$235+8)&gt;$N$237),"",IF(INDEX($P$237:$W$246,MOD(((6-1)*$N$235+8)-1,10)+1,INT((((6-1)*$N$235+8)-1)/10)+1)="","",INDEX($P$237:$W$246,MOD(((6-1)*$N$235+8)-1,10)+1,INT((((6-1)*$N$235+8)-1)/10)+1))))))</f>
        <v/>
      </c>
      <c r="L242" s="539">
        <f>IF($D$235="Flat Oval",IF(OR($N$237="",ISTEXT($N$235),ISTEXT($N$236)),"",IF(6&lt;=$N$236,IF(9&gt;$N$235,"",IF(((6-1)*$N$235+9)&gt;80,"",IF(INDEX($P$237:$W$246,MOD(((6-1)*$N$235+9)-1,10)+1,INT((((6-1)*$N$235+9)-1)/10)+1)="","",INDEX($P$237:$W$246,MOD(((6-1)*$N$235+9)-1,10)+1,INT((((6-1)*$N$235+9)-1)/10)+1)))),IF(AND(6=$N$236+1,9&lt;=$O$235),IF(($N$235*$N$236+9)&gt;80,"",IF(INDEX($P$237:$W$246,MOD(($N$235*$N$236+9)-1,10)+1,INT((($N$235*$N$236+9)-1)/10)+1)="","",INDEX($P$237:$W$246,MOD(($N$235*$N$236+9)-1,10)+1,INT((($N$235*$N$236+9)-1)/10)+1))),""))),IF($N$237="","",IF(OR(ISTEXT($N$235),ISTEXT($N$236),ISTEXT($N$237)),"",IF(OR(9&gt;$N$235,6&gt;$N$236,((6-1)*$N$235+9)&gt;$N$237),"",IF(INDEX($P$237:$W$246,MOD(((6-1)*$N$235+9)-1,10)+1,INT((((6-1)*$N$235+9)-1)/10)+1)="","",INDEX($P$237:$W$246,MOD(((6-1)*$N$235+9)-1,10)+1,INT((((6-1)*$N$235+9)-1)/10)+1))))))</f>
        <v/>
      </c>
      <c r="M242" s="539">
        <f>IF($D$235="Flat Oval",IF(OR($N$237="",ISTEXT($N$235),ISTEXT($N$236)),"",IF(6&lt;=$N$236,IF(10&gt;$N$235,"",IF(((6-1)*$N$235+10)&gt;80,"",IF(INDEX($P$237:$W$246,MOD(((6-1)*$N$235+10)-1,10)+1,INT((((6-1)*$N$235+10)-1)/10)+1)="","",INDEX($P$237:$W$246,MOD(((6-1)*$N$235+10)-1,10)+1,INT((((6-1)*$N$235+10)-1)/10)+1)))),IF(AND(6=$N$236+1,10&lt;=$O$235),IF(($N$235*$N$236+10)&gt;80,"",IF(INDEX($P$237:$W$246,MOD(($N$235*$N$236+10)-1,10)+1,INT((($N$235*$N$236+10)-1)/10)+1)="","",INDEX($P$237:$W$246,MOD(($N$235*$N$236+10)-1,10)+1,INT((($N$235*$N$236+10)-1)/10)+1))),""))),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IF($D$235="Flat Oval",IF(OR($N$236="",ISTEXT($N$236)),"",IF(7&lt;=$N$236,ROUND((7-0.5)*$I$235/$N$236,1),IF(7=$N$236+1,"Ends",""))),IF(OR($D$235="",$G$235=""),"",IF($D$235="Round",IF(7=1,"Axis 1 (0°)",IF(7=2,"Axis 2 (90°)","")),IF(ISTEXT($N$236),"",IF(7&gt;$N$236,"",IF(ISTEXT($I$235),"",ROUND((7-0.5)*$I$235/$N$236,1)))))))</f>
        <v/>
      </c>
      <c r="C243" s="538" t="n"/>
      <c r="D243" s="539">
        <f>IF($D$235="Flat Oval",IF(OR($N$237="",ISTEXT($N$235),ISTEXT($N$236)),"",IF(7&lt;=$N$236,IF(1&gt;$N$235,"",IF(((7-1)*$N$235+1)&gt;80,"",IF(INDEX($P$237:$W$246,MOD(((7-1)*$N$235+1)-1,10)+1,INT((((7-1)*$N$235+1)-1)/10)+1)="","",INDEX($P$237:$W$246,MOD(((7-1)*$N$235+1)-1,10)+1,INT((((7-1)*$N$235+1)-1)/10)+1)))),IF(AND(7=$N$236+1,1&lt;=$O$235),IF(($N$235*$N$236+1)&gt;80,"",IF(INDEX($P$237:$W$246,MOD(($N$235*$N$236+1)-1,10)+1,INT((($N$235*$N$236+1)-1)/10)+1)="","",INDEX($P$237:$W$246,MOD(($N$235*$N$236+1)-1,10)+1,INT((($N$235*$N$236+1)-1)/10)+1))),""))),IF($N$237="","",IF(OR(ISTEXT($N$235),ISTEXT($N$236),ISTEXT($N$237)),"",IF(OR(1&gt;$N$235,7&gt;$N$236,((7-1)*$N$235+1)&gt;$N$237),"",IF(INDEX($P$237:$W$246,MOD(((7-1)*$N$235+1)-1,10)+1,INT((((7-1)*$N$235+1)-1)/10)+1)="","",INDEX($P$237:$W$246,MOD(((7-1)*$N$235+1)-1,10)+1,INT((((7-1)*$N$235+1)-1)/10)+1))))))</f>
        <v/>
      </c>
      <c r="E243" s="539">
        <f>IF($D$235="Flat Oval",IF(OR($N$237="",ISTEXT($N$235),ISTEXT($N$236)),"",IF(7&lt;=$N$236,IF(2&gt;$N$235,"",IF(((7-1)*$N$235+2)&gt;80,"",IF(INDEX($P$237:$W$246,MOD(((7-1)*$N$235+2)-1,10)+1,INT((((7-1)*$N$235+2)-1)/10)+1)="","",INDEX($P$237:$W$246,MOD(((7-1)*$N$235+2)-1,10)+1,INT((((7-1)*$N$235+2)-1)/10)+1)))),IF(AND(7=$N$236+1,2&lt;=$O$235),IF(($N$235*$N$236+2)&gt;80,"",IF(INDEX($P$237:$W$246,MOD(($N$235*$N$236+2)-1,10)+1,INT((($N$235*$N$236+2)-1)/10)+1)="","",INDEX($P$237:$W$246,MOD(($N$235*$N$236+2)-1,10)+1,INT((($N$235*$N$236+2)-1)/10)+1))),""))),IF($N$237="","",IF(OR(ISTEXT($N$235),ISTEXT($N$236),ISTEXT($N$237)),"",IF(OR(2&gt;$N$235,7&gt;$N$236,((7-1)*$N$235+2)&gt;$N$237),"",IF(INDEX($P$237:$W$246,MOD(((7-1)*$N$235+2)-1,10)+1,INT((((7-1)*$N$235+2)-1)/10)+1)="","",INDEX($P$237:$W$246,MOD(((7-1)*$N$235+2)-1,10)+1,INT((((7-1)*$N$235+2)-1)/10)+1))))))</f>
        <v/>
      </c>
      <c r="F243" s="539">
        <f>IF($D$235="Flat Oval",IF(OR($N$237="",ISTEXT($N$235),ISTEXT($N$236)),"",IF(7&lt;=$N$236,IF(3&gt;$N$235,"",IF(((7-1)*$N$235+3)&gt;80,"",IF(INDEX($P$237:$W$246,MOD(((7-1)*$N$235+3)-1,10)+1,INT((((7-1)*$N$235+3)-1)/10)+1)="","",INDEX($P$237:$W$246,MOD(((7-1)*$N$235+3)-1,10)+1,INT((((7-1)*$N$235+3)-1)/10)+1)))),IF(AND(7=$N$236+1,3&lt;=$O$235),IF(($N$235*$N$236+3)&gt;80,"",IF(INDEX($P$237:$W$246,MOD(($N$235*$N$236+3)-1,10)+1,INT((($N$235*$N$236+3)-1)/10)+1)="","",INDEX($P$237:$W$246,MOD(($N$235*$N$236+3)-1,10)+1,INT((($N$235*$N$236+3)-1)/10)+1))),""))),IF($N$237="","",IF(OR(ISTEXT($N$235),ISTEXT($N$236),ISTEXT($N$237)),"",IF(OR(3&gt;$N$235,7&gt;$N$236,((7-1)*$N$235+3)&gt;$N$237),"",IF(INDEX($P$237:$W$246,MOD(((7-1)*$N$235+3)-1,10)+1,INT((((7-1)*$N$235+3)-1)/10)+1)="","",INDEX($P$237:$W$246,MOD(((7-1)*$N$235+3)-1,10)+1,INT((((7-1)*$N$235+3)-1)/10)+1))))))</f>
        <v/>
      </c>
      <c r="G243" s="539">
        <f>IF($D$235="Flat Oval",IF(OR($N$237="",ISTEXT($N$235),ISTEXT($N$236)),"",IF(7&lt;=$N$236,IF(4&gt;$N$235,"",IF(((7-1)*$N$235+4)&gt;80,"",IF(INDEX($P$237:$W$246,MOD(((7-1)*$N$235+4)-1,10)+1,INT((((7-1)*$N$235+4)-1)/10)+1)="","",INDEX($P$237:$W$246,MOD(((7-1)*$N$235+4)-1,10)+1,INT((((7-1)*$N$235+4)-1)/10)+1)))),IF(AND(7=$N$236+1,4&lt;=$O$235),IF(($N$235*$N$236+4)&gt;80,"",IF(INDEX($P$237:$W$246,MOD(($N$235*$N$236+4)-1,10)+1,INT((($N$235*$N$236+4)-1)/10)+1)="","",INDEX($P$237:$W$246,MOD(($N$235*$N$236+4)-1,10)+1,INT((($N$235*$N$236+4)-1)/10)+1))),""))),IF($N$237="","",IF(OR(ISTEXT($N$235),ISTEXT($N$236),ISTEXT($N$237)),"",IF(OR(4&gt;$N$235,7&gt;$N$236,((7-1)*$N$235+4)&gt;$N$237),"",IF(INDEX($P$237:$W$246,MOD(((7-1)*$N$235+4)-1,10)+1,INT((((7-1)*$N$235+4)-1)/10)+1)="","",INDEX($P$237:$W$246,MOD(((7-1)*$N$235+4)-1,10)+1,INT((((7-1)*$N$235+4)-1)/10)+1))))))</f>
        <v/>
      </c>
      <c r="H243" s="539">
        <f>IF($D$235="Flat Oval",IF(OR($N$237="",ISTEXT($N$235),ISTEXT($N$236)),"",IF(7&lt;=$N$236,IF(5&gt;$N$235,"",IF(((7-1)*$N$235+5)&gt;80,"",IF(INDEX($P$237:$W$246,MOD(((7-1)*$N$235+5)-1,10)+1,INT((((7-1)*$N$235+5)-1)/10)+1)="","",INDEX($P$237:$W$246,MOD(((7-1)*$N$235+5)-1,10)+1,INT((((7-1)*$N$235+5)-1)/10)+1)))),IF(AND(7=$N$236+1,5&lt;=$O$235),IF(($N$235*$N$236+5)&gt;80,"",IF(INDEX($P$237:$W$246,MOD(($N$235*$N$236+5)-1,10)+1,INT((($N$235*$N$236+5)-1)/10)+1)="","",INDEX($P$237:$W$246,MOD(($N$235*$N$236+5)-1,10)+1,INT((($N$235*$N$236+5)-1)/10)+1))),""))),IF($N$237="","",IF(OR(ISTEXT($N$235),ISTEXT($N$236),ISTEXT($N$237)),"",IF(OR(5&gt;$N$235,7&gt;$N$236,((7-1)*$N$235+5)&gt;$N$237),"",IF(INDEX($P$237:$W$246,MOD(((7-1)*$N$235+5)-1,10)+1,INT((((7-1)*$N$235+5)-1)/10)+1)="","",INDEX($P$237:$W$246,MOD(((7-1)*$N$235+5)-1,10)+1,INT((((7-1)*$N$235+5)-1)/10)+1))))))</f>
        <v/>
      </c>
      <c r="I243" s="539">
        <f>IF($D$235="Flat Oval",IF(OR($N$237="",ISTEXT($N$235),ISTEXT($N$236)),"",IF(7&lt;=$N$236,IF(6&gt;$N$235,"",IF(((7-1)*$N$235+6)&gt;80,"",IF(INDEX($P$237:$W$246,MOD(((7-1)*$N$235+6)-1,10)+1,INT((((7-1)*$N$235+6)-1)/10)+1)="","",INDEX($P$237:$W$246,MOD(((7-1)*$N$235+6)-1,10)+1,INT((((7-1)*$N$235+6)-1)/10)+1)))),IF(AND(7=$N$236+1,6&lt;=$O$235),IF(($N$235*$N$236+6)&gt;80,"",IF(INDEX($P$237:$W$246,MOD(($N$235*$N$236+6)-1,10)+1,INT((($N$235*$N$236+6)-1)/10)+1)="","",INDEX($P$237:$W$246,MOD(($N$235*$N$236+6)-1,10)+1,INT((($N$235*$N$236+6)-1)/10)+1))),""))),IF($N$237="","",IF(OR(ISTEXT($N$235),ISTEXT($N$236),ISTEXT($N$237)),"",IF(OR(6&gt;$N$235,7&gt;$N$236,((7-1)*$N$235+6)&gt;$N$237),"",IF(INDEX($P$237:$W$246,MOD(((7-1)*$N$235+6)-1,10)+1,INT((((7-1)*$N$235+6)-1)/10)+1)="","",INDEX($P$237:$W$246,MOD(((7-1)*$N$235+6)-1,10)+1,INT((((7-1)*$N$235+6)-1)/10)+1))))))</f>
        <v/>
      </c>
      <c r="J243" s="539">
        <f>IF($D$235="Flat Oval",IF(OR($N$237="",ISTEXT($N$235),ISTEXT($N$236)),"",IF(7&lt;=$N$236,IF(7&gt;$N$235,"",IF(((7-1)*$N$235+7)&gt;80,"",IF(INDEX($P$237:$W$246,MOD(((7-1)*$N$235+7)-1,10)+1,INT((((7-1)*$N$235+7)-1)/10)+1)="","",INDEX($P$237:$W$246,MOD(((7-1)*$N$235+7)-1,10)+1,INT((((7-1)*$N$235+7)-1)/10)+1)))),IF(AND(7=$N$236+1,7&lt;=$O$235),IF(($N$235*$N$236+7)&gt;80,"",IF(INDEX($P$237:$W$246,MOD(($N$235*$N$236+7)-1,10)+1,INT((($N$235*$N$236+7)-1)/10)+1)="","",INDEX($P$237:$W$246,MOD(($N$235*$N$236+7)-1,10)+1,INT((($N$235*$N$236+7)-1)/10)+1))),""))),IF($N$237="","",IF(OR(ISTEXT($N$235),ISTEXT($N$236),ISTEXT($N$237)),"",IF(OR(7&gt;$N$235,7&gt;$N$236,((7-1)*$N$235+7)&gt;$N$237),"",IF(INDEX($P$237:$W$246,MOD(((7-1)*$N$235+7)-1,10)+1,INT((((7-1)*$N$235+7)-1)/10)+1)="","",INDEX($P$237:$W$246,MOD(((7-1)*$N$235+7)-1,10)+1,INT((((7-1)*$N$235+7)-1)/10)+1))))))</f>
        <v/>
      </c>
      <c r="K243" s="539">
        <f>IF($D$235="Flat Oval",IF(OR($N$237="",ISTEXT($N$235),ISTEXT($N$236)),"",IF(7&lt;=$N$236,IF(8&gt;$N$235,"",IF(((7-1)*$N$235+8)&gt;80,"",IF(INDEX($P$237:$W$246,MOD(((7-1)*$N$235+8)-1,10)+1,INT((((7-1)*$N$235+8)-1)/10)+1)="","",INDEX($P$237:$W$246,MOD(((7-1)*$N$235+8)-1,10)+1,INT((((7-1)*$N$235+8)-1)/10)+1)))),IF(AND(7=$N$236+1,8&lt;=$O$235),IF(($N$235*$N$236+8)&gt;80,"",IF(INDEX($P$237:$W$246,MOD(($N$235*$N$236+8)-1,10)+1,INT((($N$235*$N$236+8)-1)/10)+1)="","",INDEX($P$237:$W$246,MOD(($N$235*$N$236+8)-1,10)+1,INT((($N$235*$N$236+8)-1)/10)+1))),""))),IF($N$237="","",IF(OR(ISTEXT($N$235),ISTEXT($N$236),ISTEXT($N$237)),"",IF(OR(8&gt;$N$235,7&gt;$N$236,((7-1)*$N$235+8)&gt;$N$237),"",IF(INDEX($P$237:$W$246,MOD(((7-1)*$N$235+8)-1,10)+1,INT((((7-1)*$N$235+8)-1)/10)+1)="","",INDEX($P$237:$W$246,MOD(((7-1)*$N$235+8)-1,10)+1,INT((((7-1)*$N$235+8)-1)/10)+1))))))</f>
        <v/>
      </c>
      <c r="L243" s="539">
        <f>IF($D$235="Flat Oval",IF(OR($N$237="",ISTEXT($N$235),ISTEXT($N$236)),"",IF(7&lt;=$N$236,IF(9&gt;$N$235,"",IF(((7-1)*$N$235+9)&gt;80,"",IF(INDEX($P$237:$W$246,MOD(((7-1)*$N$235+9)-1,10)+1,INT((((7-1)*$N$235+9)-1)/10)+1)="","",INDEX($P$237:$W$246,MOD(((7-1)*$N$235+9)-1,10)+1,INT((((7-1)*$N$235+9)-1)/10)+1)))),IF(AND(7=$N$236+1,9&lt;=$O$235),IF(($N$235*$N$236+9)&gt;80,"",IF(INDEX($P$237:$W$246,MOD(($N$235*$N$236+9)-1,10)+1,INT((($N$235*$N$236+9)-1)/10)+1)="","",INDEX($P$237:$W$246,MOD(($N$235*$N$236+9)-1,10)+1,INT((($N$235*$N$236+9)-1)/10)+1))),""))),IF($N$237="","",IF(OR(ISTEXT($N$235),ISTEXT($N$236),ISTEXT($N$237)),"",IF(OR(9&gt;$N$235,7&gt;$N$236,((7-1)*$N$235+9)&gt;$N$237),"",IF(INDEX($P$237:$W$246,MOD(((7-1)*$N$235+9)-1,10)+1,INT((((7-1)*$N$235+9)-1)/10)+1)="","",INDEX($P$237:$W$246,MOD(((7-1)*$N$235+9)-1,10)+1,INT((((7-1)*$N$235+9)-1)/10)+1))))))</f>
        <v/>
      </c>
      <c r="M243" s="539">
        <f>IF($D$235="Flat Oval",IF(OR($N$237="",ISTEXT($N$235),ISTEXT($N$236)),"",IF(7&lt;=$N$236,IF(10&gt;$N$235,"",IF(((7-1)*$N$235+10)&gt;80,"",IF(INDEX($P$237:$W$246,MOD(((7-1)*$N$235+10)-1,10)+1,INT((((7-1)*$N$235+10)-1)/10)+1)="","",INDEX($P$237:$W$246,MOD(((7-1)*$N$235+10)-1,10)+1,INT((((7-1)*$N$235+10)-1)/10)+1)))),IF(AND(7=$N$236+1,10&lt;=$O$235),IF(($N$235*$N$236+10)&gt;80,"",IF(INDEX($P$237:$W$246,MOD(($N$235*$N$236+10)-1,10)+1,INT((($N$235*$N$236+10)-1)/10)+1)="","",INDEX($P$237:$W$246,MOD(($N$235*$N$236+10)-1,10)+1,INT((($N$235*$N$236+10)-1)/10)+1))),""))),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IF($D$235="Flat Oval",IF(OR($N$236="",ISTEXT($N$236)),"",IF(8&lt;=$N$236,ROUND((8-0.5)*$I$235/$N$236,1),IF(8=$N$236+1,"Ends",""))),IF(OR($D$235="",$G$235=""),"",IF($D$235="Round",IF(8=1,"Axis 1 (0°)",IF(8=2,"Axis 2 (90°)","")),IF(ISTEXT($N$236),"",IF(8&gt;$N$236,"",IF(ISTEXT($I$235),"",ROUND((8-0.5)*$I$235/$N$236,1)))))))</f>
        <v/>
      </c>
      <c r="C244" s="538" t="n"/>
      <c r="D244" s="539">
        <f>IF($D$235="Flat Oval",IF(OR($N$237="",ISTEXT($N$235),ISTEXT($N$236)),"",IF(8&lt;=$N$236,IF(1&gt;$N$235,"",IF(((8-1)*$N$235+1)&gt;80,"",IF(INDEX($P$237:$W$246,MOD(((8-1)*$N$235+1)-1,10)+1,INT((((8-1)*$N$235+1)-1)/10)+1)="","",INDEX($P$237:$W$246,MOD(((8-1)*$N$235+1)-1,10)+1,INT((((8-1)*$N$235+1)-1)/10)+1)))),IF(AND(8=$N$236+1,1&lt;=$O$235),IF(($N$235*$N$236+1)&gt;80,"",IF(INDEX($P$237:$W$246,MOD(($N$235*$N$236+1)-1,10)+1,INT((($N$235*$N$236+1)-1)/10)+1)="","",INDEX($P$237:$W$246,MOD(($N$235*$N$236+1)-1,10)+1,INT((($N$235*$N$236+1)-1)/10)+1))),""))),IF($N$237="","",IF(OR(ISTEXT($N$235),ISTEXT($N$236),ISTEXT($N$237)),"",IF(OR(1&gt;$N$235,8&gt;$N$236,((8-1)*$N$235+1)&gt;$N$237),"",IF(INDEX($P$237:$W$246,MOD(((8-1)*$N$235+1)-1,10)+1,INT((((8-1)*$N$235+1)-1)/10)+1)="","",INDEX($P$237:$W$246,MOD(((8-1)*$N$235+1)-1,10)+1,INT((((8-1)*$N$235+1)-1)/10)+1))))))</f>
        <v/>
      </c>
      <c r="E244" s="539">
        <f>IF($D$235="Flat Oval",IF(OR($N$237="",ISTEXT($N$235),ISTEXT($N$236)),"",IF(8&lt;=$N$236,IF(2&gt;$N$235,"",IF(((8-1)*$N$235+2)&gt;80,"",IF(INDEX($P$237:$W$246,MOD(((8-1)*$N$235+2)-1,10)+1,INT((((8-1)*$N$235+2)-1)/10)+1)="","",INDEX($P$237:$W$246,MOD(((8-1)*$N$235+2)-1,10)+1,INT((((8-1)*$N$235+2)-1)/10)+1)))),IF(AND(8=$N$236+1,2&lt;=$O$235),IF(($N$235*$N$236+2)&gt;80,"",IF(INDEX($P$237:$W$246,MOD(($N$235*$N$236+2)-1,10)+1,INT((($N$235*$N$236+2)-1)/10)+1)="","",INDEX($P$237:$W$246,MOD(($N$235*$N$236+2)-1,10)+1,INT((($N$235*$N$236+2)-1)/10)+1))),""))),IF($N$237="","",IF(OR(ISTEXT($N$235),ISTEXT($N$236),ISTEXT($N$237)),"",IF(OR(2&gt;$N$235,8&gt;$N$236,((8-1)*$N$235+2)&gt;$N$237),"",IF(INDEX($P$237:$W$246,MOD(((8-1)*$N$235+2)-1,10)+1,INT((((8-1)*$N$235+2)-1)/10)+1)="","",INDEX($P$237:$W$246,MOD(((8-1)*$N$235+2)-1,10)+1,INT((((8-1)*$N$235+2)-1)/10)+1))))))</f>
        <v/>
      </c>
      <c r="F244" s="539">
        <f>IF($D$235="Flat Oval",IF(OR($N$237="",ISTEXT($N$235),ISTEXT($N$236)),"",IF(8&lt;=$N$236,IF(3&gt;$N$235,"",IF(((8-1)*$N$235+3)&gt;80,"",IF(INDEX($P$237:$W$246,MOD(((8-1)*$N$235+3)-1,10)+1,INT((((8-1)*$N$235+3)-1)/10)+1)="","",INDEX($P$237:$W$246,MOD(((8-1)*$N$235+3)-1,10)+1,INT((((8-1)*$N$235+3)-1)/10)+1)))),IF(AND(8=$N$236+1,3&lt;=$O$235),IF(($N$235*$N$236+3)&gt;80,"",IF(INDEX($P$237:$W$246,MOD(($N$235*$N$236+3)-1,10)+1,INT((($N$235*$N$236+3)-1)/10)+1)="","",INDEX($P$237:$W$246,MOD(($N$235*$N$236+3)-1,10)+1,INT((($N$235*$N$236+3)-1)/10)+1))),""))),IF($N$237="","",IF(OR(ISTEXT($N$235),ISTEXT($N$236),ISTEXT($N$237)),"",IF(OR(3&gt;$N$235,8&gt;$N$236,((8-1)*$N$235+3)&gt;$N$237),"",IF(INDEX($P$237:$W$246,MOD(((8-1)*$N$235+3)-1,10)+1,INT((((8-1)*$N$235+3)-1)/10)+1)="","",INDEX($P$237:$W$246,MOD(((8-1)*$N$235+3)-1,10)+1,INT((((8-1)*$N$235+3)-1)/10)+1))))))</f>
        <v/>
      </c>
      <c r="G244" s="539">
        <f>IF($D$235="Flat Oval",IF(OR($N$237="",ISTEXT($N$235),ISTEXT($N$236)),"",IF(8&lt;=$N$236,IF(4&gt;$N$235,"",IF(((8-1)*$N$235+4)&gt;80,"",IF(INDEX($P$237:$W$246,MOD(((8-1)*$N$235+4)-1,10)+1,INT((((8-1)*$N$235+4)-1)/10)+1)="","",INDEX($P$237:$W$246,MOD(((8-1)*$N$235+4)-1,10)+1,INT((((8-1)*$N$235+4)-1)/10)+1)))),IF(AND(8=$N$236+1,4&lt;=$O$235),IF(($N$235*$N$236+4)&gt;80,"",IF(INDEX($P$237:$W$246,MOD(($N$235*$N$236+4)-1,10)+1,INT((($N$235*$N$236+4)-1)/10)+1)="","",INDEX($P$237:$W$246,MOD(($N$235*$N$236+4)-1,10)+1,INT((($N$235*$N$236+4)-1)/10)+1))),""))),IF($N$237="","",IF(OR(ISTEXT($N$235),ISTEXT($N$236),ISTEXT($N$237)),"",IF(OR(4&gt;$N$235,8&gt;$N$236,((8-1)*$N$235+4)&gt;$N$237),"",IF(INDEX($P$237:$W$246,MOD(((8-1)*$N$235+4)-1,10)+1,INT((((8-1)*$N$235+4)-1)/10)+1)="","",INDEX($P$237:$W$246,MOD(((8-1)*$N$235+4)-1,10)+1,INT((((8-1)*$N$235+4)-1)/10)+1))))))</f>
        <v/>
      </c>
      <c r="H244" s="539">
        <f>IF($D$235="Flat Oval",IF(OR($N$237="",ISTEXT($N$235),ISTEXT($N$236)),"",IF(8&lt;=$N$236,IF(5&gt;$N$235,"",IF(((8-1)*$N$235+5)&gt;80,"",IF(INDEX($P$237:$W$246,MOD(((8-1)*$N$235+5)-1,10)+1,INT((((8-1)*$N$235+5)-1)/10)+1)="","",INDEX($P$237:$W$246,MOD(((8-1)*$N$235+5)-1,10)+1,INT((((8-1)*$N$235+5)-1)/10)+1)))),IF(AND(8=$N$236+1,5&lt;=$O$235),IF(($N$235*$N$236+5)&gt;80,"",IF(INDEX($P$237:$W$246,MOD(($N$235*$N$236+5)-1,10)+1,INT((($N$235*$N$236+5)-1)/10)+1)="","",INDEX($P$237:$W$246,MOD(($N$235*$N$236+5)-1,10)+1,INT((($N$235*$N$236+5)-1)/10)+1))),""))),IF($N$237="","",IF(OR(ISTEXT($N$235),ISTEXT($N$236),ISTEXT($N$237)),"",IF(OR(5&gt;$N$235,8&gt;$N$236,((8-1)*$N$235+5)&gt;$N$237),"",IF(INDEX($P$237:$W$246,MOD(((8-1)*$N$235+5)-1,10)+1,INT((((8-1)*$N$235+5)-1)/10)+1)="","",INDEX($P$237:$W$246,MOD(((8-1)*$N$235+5)-1,10)+1,INT((((8-1)*$N$235+5)-1)/10)+1))))))</f>
        <v/>
      </c>
      <c r="I244" s="539">
        <f>IF($D$235="Flat Oval",IF(OR($N$237="",ISTEXT($N$235),ISTEXT($N$236)),"",IF(8&lt;=$N$236,IF(6&gt;$N$235,"",IF(((8-1)*$N$235+6)&gt;80,"",IF(INDEX($P$237:$W$246,MOD(((8-1)*$N$235+6)-1,10)+1,INT((((8-1)*$N$235+6)-1)/10)+1)="","",INDEX($P$237:$W$246,MOD(((8-1)*$N$235+6)-1,10)+1,INT((((8-1)*$N$235+6)-1)/10)+1)))),IF(AND(8=$N$236+1,6&lt;=$O$235),IF(($N$235*$N$236+6)&gt;80,"",IF(INDEX($P$237:$W$246,MOD(($N$235*$N$236+6)-1,10)+1,INT((($N$235*$N$236+6)-1)/10)+1)="","",INDEX($P$237:$W$246,MOD(($N$235*$N$236+6)-1,10)+1,INT((($N$235*$N$236+6)-1)/10)+1))),""))),IF($N$237="","",IF(OR(ISTEXT($N$235),ISTEXT($N$236),ISTEXT($N$237)),"",IF(OR(6&gt;$N$235,8&gt;$N$236,((8-1)*$N$235+6)&gt;$N$237),"",IF(INDEX($P$237:$W$246,MOD(((8-1)*$N$235+6)-1,10)+1,INT((((8-1)*$N$235+6)-1)/10)+1)="","",INDEX($P$237:$W$246,MOD(((8-1)*$N$235+6)-1,10)+1,INT((((8-1)*$N$235+6)-1)/10)+1))))))</f>
        <v/>
      </c>
      <c r="J244" s="539">
        <f>IF($D$235="Flat Oval",IF(OR($N$237="",ISTEXT($N$235),ISTEXT($N$236)),"",IF(8&lt;=$N$236,IF(7&gt;$N$235,"",IF(((8-1)*$N$235+7)&gt;80,"",IF(INDEX($P$237:$W$246,MOD(((8-1)*$N$235+7)-1,10)+1,INT((((8-1)*$N$235+7)-1)/10)+1)="","",INDEX($P$237:$W$246,MOD(((8-1)*$N$235+7)-1,10)+1,INT((((8-1)*$N$235+7)-1)/10)+1)))),IF(AND(8=$N$236+1,7&lt;=$O$235),IF(($N$235*$N$236+7)&gt;80,"",IF(INDEX($P$237:$W$246,MOD(($N$235*$N$236+7)-1,10)+1,INT((($N$235*$N$236+7)-1)/10)+1)="","",INDEX($P$237:$W$246,MOD(($N$235*$N$236+7)-1,10)+1,INT((($N$235*$N$236+7)-1)/10)+1))),""))),IF($N$237="","",IF(OR(ISTEXT($N$235),ISTEXT($N$236),ISTEXT($N$237)),"",IF(OR(7&gt;$N$235,8&gt;$N$236,((8-1)*$N$235+7)&gt;$N$237),"",IF(INDEX($P$237:$W$246,MOD(((8-1)*$N$235+7)-1,10)+1,INT((((8-1)*$N$235+7)-1)/10)+1)="","",INDEX($P$237:$W$246,MOD(((8-1)*$N$235+7)-1,10)+1,INT((((8-1)*$N$235+7)-1)/10)+1))))))</f>
        <v/>
      </c>
      <c r="K244" s="539">
        <f>IF($D$235="Flat Oval",IF(OR($N$237="",ISTEXT($N$235),ISTEXT($N$236)),"",IF(8&lt;=$N$236,IF(8&gt;$N$235,"",IF(((8-1)*$N$235+8)&gt;80,"",IF(INDEX($P$237:$W$246,MOD(((8-1)*$N$235+8)-1,10)+1,INT((((8-1)*$N$235+8)-1)/10)+1)="","",INDEX($P$237:$W$246,MOD(((8-1)*$N$235+8)-1,10)+1,INT((((8-1)*$N$235+8)-1)/10)+1)))),IF(AND(8=$N$236+1,8&lt;=$O$235),IF(($N$235*$N$236+8)&gt;80,"",IF(INDEX($P$237:$W$246,MOD(($N$235*$N$236+8)-1,10)+1,INT((($N$235*$N$236+8)-1)/10)+1)="","",INDEX($P$237:$W$246,MOD(($N$235*$N$236+8)-1,10)+1,INT((($N$235*$N$236+8)-1)/10)+1))),""))),IF($N$237="","",IF(OR(ISTEXT($N$235),ISTEXT($N$236),ISTEXT($N$237)),"",IF(OR(8&gt;$N$235,8&gt;$N$236,((8-1)*$N$235+8)&gt;$N$237),"",IF(INDEX($P$237:$W$246,MOD(((8-1)*$N$235+8)-1,10)+1,INT((((8-1)*$N$235+8)-1)/10)+1)="","",INDEX($P$237:$W$246,MOD(((8-1)*$N$235+8)-1,10)+1,INT((((8-1)*$N$235+8)-1)/10)+1))))))</f>
        <v/>
      </c>
      <c r="L244" s="539">
        <f>IF($D$235="Flat Oval",IF(OR($N$237="",ISTEXT($N$235),ISTEXT($N$236)),"",IF(8&lt;=$N$236,IF(9&gt;$N$235,"",IF(((8-1)*$N$235+9)&gt;80,"",IF(INDEX($P$237:$W$246,MOD(((8-1)*$N$235+9)-1,10)+1,INT((((8-1)*$N$235+9)-1)/10)+1)="","",INDEX($P$237:$W$246,MOD(((8-1)*$N$235+9)-1,10)+1,INT((((8-1)*$N$235+9)-1)/10)+1)))),IF(AND(8=$N$236+1,9&lt;=$O$235),IF(($N$235*$N$236+9)&gt;80,"",IF(INDEX($P$237:$W$246,MOD(($N$235*$N$236+9)-1,10)+1,INT((($N$235*$N$236+9)-1)/10)+1)="","",INDEX($P$237:$W$246,MOD(($N$235*$N$236+9)-1,10)+1,INT((($N$235*$N$236+9)-1)/10)+1))),""))),IF($N$237="","",IF(OR(ISTEXT($N$235),ISTEXT($N$236),ISTEXT($N$237)),"",IF(OR(9&gt;$N$235,8&gt;$N$236,((8-1)*$N$235+9)&gt;$N$237),"",IF(INDEX($P$237:$W$246,MOD(((8-1)*$N$235+9)-1,10)+1,INT((((8-1)*$N$235+9)-1)/10)+1)="","",INDEX($P$237:$W$246,MOD(((8-1)*$N$235+9)-1,10)+1,INT((((8-1)*$N$235+9)-1)/10)+1))))))</f>
        <v/>
      </c>
      <c r="M244" s="539">
        <f>IF($D$235="Flat Oval",IF(OR($N$237="",ISTEXT($N$235),ISTEXT($N$236)),"",IF(8&lt;=$N$236,IF(10&gt;$N$235,"",IF(((8-1)*$N$235+10)&gt;80,"",IF(INDEX($P$237:$W$246,MOD(((8-1)*$N$235+10)-1,10)+1,INT((((8-1)*$N$235+10)-1)/10)+1)="","",INDEX($P$237:$W$246,MOD(((8-1)*$N$235+10)-1,10)+1,INT((((8-1)*$N$235+10)-1)/10)+1)))),IF(AND(8=$N$236+1,10&lt;=$O$235),IF(($N$235*$N$236+10)&gt;80,"",IF(INDEX($P$237:$W$246,MOD(($N$235*$N$236+10)-1,10)+1,INT((($N$235*$N$236+10)-1)/10)+1)="","",INDEX($P$237:$W$246,MOD(($N$235*$N$236+10)-1,10)+1,INT((($N$235*$N$236+10)-1)/10)+1))),""))),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IF($D$254="Flat Oval",IF(OR($G$254="",$I$254=""),"",$G$254&amp;""" x "&amp;$I$254&amp;""" oval"),IF($G$254="","",IF($D$254="Round",$G$254&amp;""" dia",$G$254&amp;""" x "&amp;$I$254&amp;"""")))</f>
        <v/>
      </c>
      <c r="G252" s="173" t="n"/>
      <c r="H252" s="525">
        <f>IF($D$254="Flat Oval",IF(OR($G$254="",$I$254=""),"",IF(OR(ISTEXT($G$254),ISTEXT($I$254)),"",ROUND(((($G$254-2*N($K$254))-($I$254-2*N($K$254)))*($I$254-2*N($K$254))+PI()*(($I$254-2*N($K$254))/2)^2)/144,3))),IF(OR($D$254="",$G$254=""),"",IF($D$254="Round",IF(ISTEXT($G$254),"",ROUND(PI()*(($G$254-2*N($K$254))/2)^2/144,3)),IF($I$254="","",IF(OR(ISTEXT($G$254),ISTEXT($I$254)),"",ROUND(($G$254-2*N($K$254))*($I$254-2*N($K$254))/144,3))))))</f>
        <v/>
      </c>
      <c r="I252" s="189" t="n"/>
      <c r="J252" s="189" t="n"/>
      <c r="K252" s="189">
        <f>IF(N(J252)*N(H252)=0,"",ROUND(N(J252)*N(H252),0))</f>
        <v/>
      </c>
      <c r="L252" s="189">
        <f>IF($D$254="Flat Oval",IF(OR($O$255="",$O$256="",N($O$257)+N($O$258)=0),"",ROUND(($O$255*$O$257+$O$256*$O$258)/($O$257+$O$258),0)),IF(COUNT(D256:M263)=0,"",ROUND(AVERAGE(D256:M263),0)))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IF($D$254="Flat Oval",IF($N$256="","",$N$254&amp;"x"&amp;$N$255&amp;"+"&amp;$O$254&amp;" ends"),IF($N$254="","",IF($D$254="Round",$N$254&amp;" x 2 axes",IF($N$255="","",$N$254&amp;" x "&amp;$N$255))))</f>
        <v/>
      </c>
      <c r="N254" s="534">
        <f>IF($D$254="Flat Oval",IF(OR($G$254="",$I$254=""),"",IF(OR(ISTEXT($G$254),ISTEXT($I$254)),"",IF($G$254-$I$254&lt;12,2,MIN(10,MAX(3,ROUNDUP(($G$254-$I$254)/6,0)))))),IF(OR($D$254="",$G$254=""),"",IF($D$254="Round",IF(ISTEXT($G$254),"",IF($G$254&lt;=9,6,IF($G$254&lt;=12,8,10))),IF(ISTEXT($G$254),"",IF($G$254&lt;12,2,MIN(10,MAX(3,ROUNDUP($G$254/6,0))))))))</f>
        <v/>
      </c>
      <c r="O254">
        <f>IF(AND($D$254="Flat Oval",NOT(OR($G$254="",$I$254="")),NOT(OR(ISTEXT($G$254),ISTEXT($I$254)))),IF($I$254&lt;=9,6,IF($I$254&lt;=12,8,10)),"")</f>
        <v/>
      </c>
      <c r="P254" s="473" t="inlineStr">
        <is>
          <t>Quick entry – type readings in order (row by row of the grid), down this column then the next:</t>
        </is>
      </c>
    </row>
    <row r="255" ht="13.35" customHeight="1" s="162">
      <c r="B255" s="535" t="inlineStr">
        <is>
          <t>Depth↓ Pos→ (in)</t>
        </is>
      </c>
      <c r="C255" s="414" t="n"/>
      <c r="D255" s="535">
        <f>IF($D$254="Flat Oval",IF(OR($N$254="",ISTEXT($N$254),1&gt;$N$254),"",ROUND((1-0.5)*($G$254-$I$254)/$N$254,1)),IF(ISTEXT($N$254),"",IF(OR($D$254="",$G$254="",1&gt;$N$254),"",IF($D$254="Round",IF(ISTEXT($G$254),"",ROUND(IF(1&lt;=$N$254/2,$G$254/2*(1-SQRT(($N$254-2*1+1)/$N$254)),$G$254-$G$254/2*(1-SQRT(($N$254-2*($N$254-1+1)+1)/$N$254))),1)),IF(ISTEXT($G$254),"",ROUND((1-0.5)*$G$254/$N$254,1))))))</f>
        <v/>
      </c>
      <c r="E255" s="535">
        <f>IF($D$254="Flat Oval",IF(OR($N$254="",ISTEXT($N$254),2&gt;$N$254),"",ROUND((2-0.5)*($G$254-$I$254)/$N$254,1)),IF(ISTEXT($N$254),"",IF(OR($D$254="",$G$254="",2&gt;$N$254),"",IF($D$254="Round",IF(ISTEXT($G$254),"",ROUND(IF(2&lt;=$N$254/2,$G$254/2*(1-SQRT(($N$254-2*2+1)/$N$254)),$G$254-$G$254/2*(1-SQRT(($N$254-2*($N$254-2+1)+1)/$N$254))),1)),IF(ISTEXT($G$254),"",ROUND((2-0.5)*$G$254/$N$254,1))))))</f>
        <v/>
      </c>
      <c r="F255" s="535">
        <f>IF($D$254="Flat Oval",IF(OR($N$254="",ISTEXT($N$254),3&gt;$N$254),"",ROUND((3-0.5)*($G$254-$I$254)/$N$254,1)),IF(ISTEXT($N$254),"",IF(OR($D$254="",$G$254="",3&gt;$N$254),"",IF($D$254="Round",IF(ISTEXT($G$254),"",ROUND(IF(3&lt;=$N$254/2,$G$254/2*(1-SQRT(($N$254-2*3+1)/$N$254)),$G$254-$G$254/2*(1-SQRT(($N$254-2*($N$254-3+1)+1)/$N$254))),1)),IF(ISTEXT($G$254),"",ROUND((3-0.5)*$G$254/$N$254,1))))))</f>
        <v/>
      </c>
      <c r="G255" s="535">
        <f>IF($D$254="Flat Oval",IF(OR($N$254="",ISTEXT($N$254),4&gt;$N$254),"",ROUND((4-0.5)*($G$254-$I$254)/$N$254,1)),IF(ISTEXT($N$254),"",IF(OR($D$254="",$G$254="",4&gt;$N$254),"",IF($D$254="Round",IF(ISTEXT($G$254),"",ROUND(IF(4&lt;=$N$254/2,$G$254/2*(1-SQRT(($N$254-2*4+1)/$N$254)),$G$254-$G$254/2*(1-SQRT(($N$254-2*($N$254-4+1)+1)/$N$254))),1)),IF(ISTEXT($G$254),"",ROUND((4-0.5)*$G$254/$N$254,1))))))</f>
        <v/>
      </c>
      <c r="H255" s="535">
        <f>IF($D$254="Flat Oval",IF(OR($N$254="",ISTEXT($N$254),5&gt;$N$254),"",ROUND((5-0.5)*($G$254-$I$254)/$N$254,1)),IF(ISTEXT($N$254),"",IF(OR($D$254="",$G$254="",5&gt;$N$254),"",IF($D$254="Round",IF(ISTEXT($G$254),"",ROUND(IF(5&lt;=$N$254/2,$G$254/2*(1-SQRT(($N$254-2*5+1)/$N$254)),$G$254-$G$254/2*(1-SQRT(($N$254-2*($N$254-5+1)+1)/$N$254))),1)),IF(ISTEXT($G$254),"",ROUND((5-0.5)*$G$254/$N$254,1))))))</f>
        <v/>
      </c>
      <c r="I255" s="535">
        <f>IF($D$254="Flat Oval",IF(OR($N$254="",ISTEXT($N$254),6&gt;$N$254),"",ROUND((6-0.5)*($G$254-$I$254)/$N$254,1)),IF(ISTEXT($N$254),"",IF(OR($D$254="",$G$254="",6&gt;$N$254),"",IF($D$254="Round",IF(ISTEXT($G$254),"",ROUND(IF(6&lt;=$N$254/2,$G$254/2*(1-SQRT(($N$254-2*6+1)/$N$254)),$G$254-$G$254/2*(1-SQRT(($N$254-2*($N$254-6+1)+1)/$N$254))),1)),IF(ISTEXT($G$254),"",ROUND((6-0.5)*$G$254/$N$254,1))))))</f>
        <v/>
      </c>
      <c r="J255" s="535">
        <f>IF($D$254="Flat Oval",IF(OR($N$254="",ISTEXT($N$254),7&gt;$N$254),"",ROUND((7-0.5)*($G$254-$I$254)/$N$254,1)),IF(ISTEXT($N$254),"",IF(OR($D$254="",$G$254="",7&gt;$N$254),"",IF($D$254="Round",IF(ISTEXT($G$254),"",ROUND(IF(7&lt;=$N$254/2,$G$254/2*(1-SQRT(($N$254-2*7+1)/$N$254)),$G$254-$G$254/2*(1-SQRT(($N$254-2*($N$254-7+1)+1)/$N$254))),1)),IF(ISTEXT($G$254),"",ROUND((7-0.5)*$G$254/$N$254,1))))))</f>
        <v/>
      </c>
      <c r="K255" s="535">
        <f>IF($D$254="Flat Oval",IF(OR($N$254="",ISTEXT($N$254),8&gt;$N$254),"",ROUND((8-0.5)*($G$254-$I$254)/$N$254,1)),IF(ISTEXT($N$254),"",IF(OR($D$254="",$G$254="",8&gt;$N$254),"",IF($D$254="Round",IF(ISTEXT($G$254),"",ROUND(IF(8&lt;=$N$254/2,$G$254/2*(1-SQRT(($N$254-2*8+1)/$N$254)),$G$254-$G$254/2*(1-SQRT(($N$254-2*($N$254-8+1)+1)/$N$254))),1)),IF(ISTEXT($G$254),"",ROUND((8-0.5)*$G$254/$N$254,1))))))</f>
        <v/>
      </c>
      <c r="L255" s="535">
        <f>IF($D$254="Flat Oval",IF(OR($N$254="",ISTEXT($N$254),9&gt;$N$254),"",ROUND((9-0.5)*($G$254-$I$254)/$N$254,1)),IF(ISTEXT($N$254),"",IF(OR($D$254="",$G$254="",9&gt;$N$254),"",IF($D$254="Round",IF(ISTEXT($G$254),"",ROUND(IF(9&lt;=$N$254/2,$G$254/2*(1-SQRT(($N$254-2*9+1)/$N$254)),$G$254-$G$254/2*(1-SQRT(($N$254-2*($N$254-9+1)+1)/$N$254))),1)),IF(ISTEXT($G$254),"",ROUND((9-0.5)*$G$254/$N$254,1))))))</f>
        <v/>
      </c>
      <c r="M255" s="535">
        <f>IF($D$254="Flat Oval",IF(OR($N$254="",ISTEXT($N$254),10&gt;$N$254),"",ROUND((10-0.5)*($G$254-$I$254)/$N$254,1)),IF(ISTEXT($N$254),"",IF(OR($D$254="",$G$254="",10&gt;$N$254),"",IF($D$254="Round",IF(ISTEXT($G$254),"",ROUND(IF(10&lt;=$N$254/2,$G$254/2*(1-SQRT(($N$254-2*10+1)/$N$254)),$G$254-$G$254/2*(1-SQRT(($N$254-2*($N$254-10+1)+1)/$N$254))),1)),IF(ISTEXT($G$254),"",ROUND((10-0.5)*$G$254/$N$254,1))))))</f>
        <v/>
      </c>
      <c r="N255" s="534">
        <f>IF($D$254="Flat Oval",IF(OR($G$254="",$I$254=""),"",IF(OR(ISTEXT($G$254),ISTEXT($I$254)),"",IF($I$254&lt;12,2,MIN(7,MAX(3,ROUNDUP($I$254/6,0)))))),IF(OR($D$254="",$G$254=""),"",IF($D$254="Round",2,IF($I$254="","",IF(ISTEXT($I$254),"",IF($I$254&lt;12,2,MIN(8,MAX(3,ROUNDUP($I$254/6,0)))))))))</f>
        <v/>
      </c>
      <c r="O255">
        <f>IF(OR(NOT($D$254="Flat Oval"),N($N$256)=0),"",IF(COUNT(D256:INDEX(M256:M263,$N$255))=0,"",AVERAGE(D256:INDEX(M256:M263,$N$255))))</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IF($D$254="Flat Oval",IF(OR($N$255="",ISTEXT($N$255)),"",IF(1&lt;=$N$255,ROUND((1-0.5)*$I$254/$N$255,1),IF(1=$N$255+1,"Ends",""))),IF(OR($D$254="",$G$254=""),"",IF($D$254="Round",IF(1=1,"Axis 1 (0°)",IF(1=2,"Axis 2 (90°)","")),IF(ISTEXT($N$255),"",IF(1&gt;$N$255,"",IF(ISTEXT($I$254),"",ROUND((1-0.5)*$I$254/$N$255,1)))))))</f>
        <v/>
      </c>
      <c r="C256" s="538" t="n"/>
      <c r="D256" s="539">
        <f>IF($D$254="Flat Oval",IF(OR($N$256="",ISTEXT($N$254),ISTEXT($N$255)),"",IF(1&lt;=$N$255,IF(1&gt;$N$254,"",IF(((1-1)*$N$254+1)&gt;80,"",IF(INDEX($P$256:$W$265,MOD(((1-1)*$N$254+1)-1,10)+1,INT((((1-1)*$N$254+1)-1)/10)+1)="","",INDEX($P$256:$W$265,MOD(((1-1)*$N$254+1)-1,10)+1,INT((((1-1)*$N$254+1)-1)/10)+1)))),IF(AND(1=$N$255+1,1&lt;=$O$254),IF(($N$254*$N$255+1)&gt;80,"",IF(INDEX($P$256:$W$265,MOD(($N$254*$N$255+1)-1,10)+1,INT((($N$254*$N$255+1)-1)/10)+1)="","",INDEX($P$256:$W$265,MOD(($N$254*$N$255+1)-1,10)+1,INT((($N$254*$N$255+1)-1)/10)+1))),""))),IF($N$256="","",IF(OR(ISTEXT($N$254),ISTEXT($N$255),ISTEXT($N$256)),"",IF(OR(1&gt;$N$254,1&gt;$N$255,((1-1)*$N$254+1)&gt;$N$256),"",IF(INDEX($P$256:$W$265,MOD(((1-1)*$N$254+1)-1,10)+1,INT((((1-1)*$N$254+1)-1)/10)+1)="","",INDEX($P$256:$W$265,MOD(((1-1)*$N$254+1)-1,10)+1,INT((((1-1)*$N$254+1)-1)/10)+1))))))</f>
        <v/>
      </c>
      <c r="E256" s="539">
        <f>IF($D$254="Flat Oval",IF(OR($N$256="",ISTEXT($N$254),ISTEXT($N$255)),"",IF(1&lt;=$N$255,IF(2&gt;$N$254,"",IF(((1-1)*$N$254+2)&gt;80,"",IF(INDEX($P$256:$W$265,MOD(((1-1)*$N$254+2)-1,10)+1,INT((((1-1)*$N$254+2)-1)/10)+1)="","",INDEX($P$256:$W$265,MOD(((1-1)*$N$254+2)-1,10)+1,INT((((1-1)*$N$254+2)-1)/10)+1)))),IF(AND(1=$N$255+1,2&lt;=$O$254),IF(($N$254*$N$255+2)&gt;80,"",IF(INDEX($P$256:$W$265,MOD(($N$254*$N$255+2)-1,10)+1,INT((($N$254*$N$255+2)-1)/10)+1)="","",INDEX($P$256:$W$265,MOD(($N$254*$N$255+2)-1,10)+1,INT((($N$254*$N$255+2)-1)/10)+1))),""))),IF($N$256="","",IF(OR(ISTEXT($N$254),ISTEXT($N$255),ISTEXT($N$256)),"",IF(OR(2&gt;$N$254,1&gt;$N$255,((1-1)*$N$254+2)&gt;$N$256),"",IF(INDEX($P$256:$W$265,MOD(((1-1)*$N$254+2)-1,10)+1,INT((((1-1)*$N$254+2)-1)/10)+1)="","",INDEX($P$256:$W$265,MOD(((1-1)*$N$254+2)-1,10)+1,INT((((1-1)*$N$254+2)-1)/10)+1))))))</f>
        <v/>
      </c>
      <c r="F256" s="539">
        <f>IF($D$254="Flat Oval",IF(OR($N$256="",ISTEXT($N$254),ISTEXT($N$255)),"",IF(1&lt;=$N$255,IF(3&gt;$N$254,"",IF(((1-1)*$N$254+3)&gt;80,"",IF(INDEX($P$256:$W$265,MOD(((1-1)*$N$254+3)-1,10)+1,INT((((1-1)*$N$254+3)-1)/10)+1)="","",INDEX($P$256:$W$265,MOD(((1-1)*$N$254+3)-1,10)+1,INT((((1-1)*$N$254+3)-1)/10)+1)))),IF(AND(1=$N$255+1,3&lt;=$O$254),IF(($N$254*$N$255+3)&gt;80,"",IF(INDEX($P$256:$W$265,MOD(($N$254*$N$255+3)-1,10)+1,INT((($N$254*$N$255+3)-1)/10)+1)="","",INDEX($P$256:$W$265,MOD(($N$254*$N$255+3)-1,10)+1,INT((($N$254*$N$255+3)-1)/10)+1))),""))),IF($N$256="","",IF(OR(ISTEXT($N$254),ISTEXT($N$255),ISTEXT($N$256)),"",IF(OR(3&gt;$N$254,1&gt;$N$255,((1-1)*$N$254+3)&gt;$N$256),"",IF(INDEX($P$256:$W$265,MOD(((1-1)*$N$254+3)-1,10)+1,INT((((1-1)*$N$254+3)-1)/10)+1)="","",INDEX($P$256:$W$265,MOD(((1-1)*$N$254+3)-1,10)+1,INT((((1-1)*$N$254+3)-1)/10)+1))))))</f>
        <v/>
      </c>
      <c r="G256" s="539">
        <f>IF($D$254="Flat Oval",IF(OR($N$256="",ISTEXT($N$254),ISTEXT($N$255)),"",IF(1&lt;=$N$255,IF(4&gt;$N$254,"",IF(((1-1)*$N$254+4)&gt;80,"",IF(INDEX($P$256:$W$265,MOD(((1-1)*$N$254+4)-1,10)+1,INT((((1-1)*$N$254+4)-1)/10)+1)="","",INDEX($P$256:$W$265,MOD(((1-1)*$N$254+4)-1,10)+1,INT((((1-1)*$N$254+4)-1)/10)+1)))),IF(AND(1=$N$255+1,4&lt;=$O$254),IF(($N$254*$N$255+4)&gt;80,"",IF(INDEX($P$256:$W$265,MOD(($N$254*$N$255+4)-1,10)+1,INT((($N$254*$N$255+4)-1)/10)+1)="","",INDEX($P$256:$W$265,MOD(($N$254*$N$255+4)-1,10)+1,INT((($N$254*$N$255+4)-1)/10)+1))),""))),IF($N$256="","",IF(OR(ISTEXT($N$254),ISTEXT($N$255),ISTEXT($N$256)),"",IF(OR(4&gt;$N$254,1&gt;$N$255,((1-1)*$N$254+4)&gt;$N$256),"",IF(INDEX($P$256:$W$265,MOD(((1-1)*$N$254+4)-1,10)+1,INT((((1-1)*$N$254+4)-1)/10)+1)="","",INDEX($P$256:$W$265,MOD(((1-1)*$N$254+4)-1,10)+1,INT((((1-1)*$N$254+4)-1)/10)+1))))))</f>
        <v/>
      </c>
      <c r="H256" s="539">
        <f>IF($D$254="Flat Oval",IF(OR($N$256="",ISTEXT($N$254),ISTEXT($N$255)),"",IF(1&lt;=$N$255,IF(5&gt;$N$254,"",IF(((1-1)*$N$254+5)&gt;80,"",IF(INDEX($P$256:$W$265,MOD(((1-1)*$N$254+5)-1,10)+1,INT((((1-1)*$N$254+5)-1)/10)+1)="","",INDEX($P$256:$W$265,MOD(((1-1)*$N$254+5)-1,10)+1,INT((((1-1)*$N$254+5)-1)/10)+1)))),IF(AND(1=$N$255+1,5&lt;=$O$254),IF(($N$254*$N$255+5)&gt;80,"",IF(INDEX($P$256:$W$265,MOD(($N$254*$N$255+5)-1,10)+1,INT((($N$254*$N$255+5)-1)/10)+1)="","",INDEX($P$256:$W$265,MOD(($N$254*$N$255+5)-1,10)+1,INT((($N$254*$N$255+5)-1)/10)+1))),""))),IF($N$256="","",IF(OR(ISTEXT($N$254),ISTEXT($N$255),ISTEXT($N$256)),"",IF(OR(5&gt;$N$254,1&gt;$N$255,((1-1)*$N$254+5)&gt;$N$256),"",IF(INDEX($P$256:$W$265,MOD(((1-1)*$N$254+5)-1,10)+1,INT((((1-1)*$N$254+5)-1)/10)+1)="","",INDEX($P$256:$W$265,MOD(((1-1)*$N$254+5)-1,10)+1,INT((((1-1)*$N$254+5)-1)/10)+1))))))</f>
        <v/>
      </c>
      <c r="I256" s="539">
        <f>IF($D$254="Flat Oval",IF(OR($N$256="",ISTEXT($N$254),ISTEXT($N$255)),"",IF(1&lt;=$N$255,IF(6&gt;$N$254,"",IF(((1-1)*$N$254+6)&gt;80,"",IF(INDEX($P$256:$W$265,MOD(((1-1)*$N$254+6)-1,10)+1,INT((((1-1)*$N$254+6)-1)/10)+1)="","",INDEX($P$256:$W$265,MOD(((1-1)*$N$254+6)-1,10)+1,INT((((1-1)*$N$254+6)-1)/10)+1)))),IF(AND(1=$N$255+1,6&lt;=$O$254),IF(($N$254*$N$255+6)&gt;80,"",IF(INDEX($P$256:$W$265,MOD(($N$254*$N$255+6)-1,10)+1,INT((($N$254*$N$255+6)-1)/10)+1)="","",INDEX($P$256:$W$265,MOD(($N$254*$N$255+6)-1,10)+1,INT((($N$254*$N$255+6)-1)/10)+1))),""))),IF($N$256="","",IF(OR(ISTEXT($N$254),ISTEXT($N$255),ISTEXT($N$256)),"",IF(OR(6&gt;$N$254,1&gt;$N$255,((1-1)*$N$254+6)&gt;$N$256),"",IF(INDEX($P$256:$W$265,MOD(((1-1)*$N$254+6)-1,10)+1,INT((((1-1)*$N$254+6)-1)/10)+1)="","",INDEX($P$256:$W$265,MOD(((1-1)*$N$254+6)-1,10)+1,INT((((1-1)*$N$254+6)-1)/10)+1))))))</f>
        <v/>
      </c>
      <c r="J256" s="539">
        <f>IF($D$254="Flat Oval",IF(OR($N$256="",ISTEXT($N$254),ISTEXT($N$255)),"",IF(1&lt;=$N$255,IF(7&gt;$N$254,"",IF(((1-1)*$N$254+7)&gt;80,"",IF(INDEX($P$256:$W$265,MOD(((1-1)*$N$254+7)-1,10)+1,INT((((1-1)*$N$254+7)-1)/10)+1)="","",INDEX($P$256:$W$265,MOD(((1-1)*$N$254+7)-1,10)+1,INT((((1-1)*$N$254+7)-1)/10)+1)))),IF(AND(1=$N$255+1,7&lt;=$O$254),IF(($N$254*$N$255+7)&gt;80,"",IF(INDEX($P$256:$W$265,MOD(($N$254*$N$255+7)-1,10)+1,INT((($N$254*$N$255+7)-1)/10)+1)="","",INDEX($P$256:$W$265,MOD(($N$254*$N$255+7)-1,10)+1,INT((($N$254*$N$255+7)-1)/10)+1))),""))),IF($N$256="","",IF(OR(ISTEXT($N$254),ISTEXT($N$255),ISTEXT($N$256)),"",IF(OR(7&gt;$N$254,1&gt;$N$255,((1-1)*$N$254+7)&gt;$N$256),"",IF(INDEX($P$256:$W$265,MOD(((1-1)*$N$254+7)-1,10)+1,INT((((1-1)*$N$254+7)-1)/10)+1)="","",INDEX($P$256:$W$265,MOD(((1-1)*$N$254+7)-1,10)+1,INT((((1-1)*$N$254+7)-1)/10)+1))))))</f>
        <v/>
      </c>
      <c r="K256" s="539">
        <f>IF($D$254="Flat Oval",IF(OR($N$256="",ISTEXT($N$254),ISTEXT($N$255)),"",IF(1&lt;=$N$255,IF(8&gt;$N$254,"",IF(((1-1)*$N$254+8)&gt;80,"",IF(INDEX($P$256:$W$265,MOD(((1-1)*$N$254+8)-1,10)+1,INT((((1-1)*$N$254+8)-1)/10)+1)="","",INDEX($P$256:$W$265,MOD(((1-1)*$N$254+8)-1,10)+1,INT((((1-1)*$N$254+8)-1)/10)+1)))),IF(AND(1=$N$255+1,8&lt;=$O$254),IF(($N$254*$N$255+8)&gt;80,"",IF(INDEX($P$256:$W$265,MOD(($N$254*$N$255+8)-1,10)+1,INT((($N$254*$N$255+8)-1)/10)+1)="","",INDEX($P$256:$W$265,MOD(($N$254*$N$255+8)-1,10)+1,INT((($N$254*$N$255+8)-1)/10)+1))),""))),IF($N$256="","",IF(OR(ISTEXT($N$254),ISTEXT($N$255),ISTEXT($N$256)),"",IF(OR(8&gt;$N$254,1&gt;$N$255,((1-1)*$N$254+8)&gt;$N$256),"",IF(INDEX($P$256:$W$265,MOD(((1-1)*$N$254+8)-1,10)+1,INT((((1-1)*$N$254+8)-1)/10)+1)="","",INDEX($P$256:$W$265,MOD(((1-1)*$N$254+8)-1,10)+1,INT((((1-1)*$N$254+8)-1)/10)+1))))))</f>
        <v/>
      </c>
      <c r="L256" s="539">
        <f>IF($D$254="Flat Oval",IF(OR($N$256="",ISTEXT($N$254),ISTEXT($N$255)),"",IF(1&lt;=$N$255,IF(9&gt;$N$254,"",IF(((1-1)*$N$254+9)&gt;80,"",IF(INDEX($P$256:$W$265,MOD(((1-1)*$N$254+9)-1,10)+1,INT((((1-1)*$N$254+9)-1)/10)+1)="","",INDEX($P$256:$W$265,MOD(((1-1)*$N$254+9)-1,10)+1,INT((((1-1)*$N$254+9)-1)/10)+1)))),IF(AND(1=$N$255+1,9&lt;=$O$254),IF(($N$254*$N$255+9)&gt;80,"",IF(INDEX($P$256:$W$265,MOD(($N$254*$N$255+9)-1,10)+1,INT((($N$254*$N$255+9)-1)/10)+1)="","",INDEX($P$256:$W$265,MOD(($N$254*$N$255+9)-1,10)+1,INT((($N$254*$N$255+9)-1)/10)+1))),""))),IF($N$256="","",IF(OR(ISTEXT($N$254),ISTEXT($N$255),ISTEXT($N$256)),"",IF(OR(9&gt;$N$254,1&gt;$N$255,((1-1)*$N$254+9)&gt;$N$256),"",IF(INDEX($P$256:$W$265,MOD(((1-1)*$N$254+9)-1,10)+1,INT((((1-1)*$N$254+9)-1)/10)+1)="","",INDEX($P$256:$W$265,MOD(((1-1)*$N$254+9)-1,10)+1,INT((((1-1)*$N$254+9)-1)/10)+1))))))</f>
        <v/>
      </c>
      <c r="M256" s="539">
        <f>IF($D$254="Flat Oval",IF(OR($N$256="",ISTEXT($N$254),ISTEXT($N$255)),"",IF(1&lt;=$N$255,IF(10&gt;$N$254,"",IF(((1-1)*$N$254+10)&gt;80,"",IF(INDEX($P$256:$W$265,MOD(((1-1)*$N$254+10)-1,10)+1,INT((((1-1)*$N$254+10)-1)/10)+1)="","",INDEX($P$256:$W$265,MOD(((1-1)*$N$254+10)-1,10)+1,INT((((1-1)*$N$254+10)-1)/10)+1)))),IF(AND(1=$N$255+1,10&lt;=$O$254),IF(($N$254*$N$255+10)&gt;80,"",IF(INDEX($P$256:$W$265,MOD(($N$254*$N$255+10)-1,10)+1,INT((($N$254*$N$255+10)-1)/10)+1)="","",INDEX($P$256:$W$265,MOD(($N$254*$N$255+10)-1,10)+1,INT((($N$254*$N$255+10)-1)/10)+1))),""))),IF($N$256="","",IF(OR(ISTEXT($N$254),ISTEXT($N$255),ISTEXT($N$256)),"",IF(OR(10&gt;$N$254,1&gt;$N$255,((1-1)*$N$254+10)&gt;$N$256),"",IF(INDEX($P$256:$W$265,MOD(((1-1)*$N$254+10)-1,10)+1,INT((((1-1)*$N$254+10)-1)/10)+1)="","",INDEX($P$256:$W$265,MOD(((1-1)*$N$254+10)-1,10)+1,INT((((1-1)*$N$254+10)-1)/10)+1))))))</f>
        <v/>
      </c>
      <c r="N256" s="534">
        <f>IF($D$254="Flat Oval",IF(OR($N$254="",$N$255="",$O$254=""),"",$N$254*$N$255+$O$254),IF(OR(N254="",N255=""),"",IF(OR(ISTEXT(N254),ISTEXT(N255)),"",N254*N255)))</f>
        <v/>
      </c>
      <c r="O256">
        <f>IF(OR(NOT($D$254="Flat Oval"),N($N$256)=0),"",IF(COUNT(INDEX(D256:D263,$N$255+1):INDEX(M256:M263,$N$255+1))=0,"",AVERAGE(INDEX(D256:D263,$N$255+1):INDEX(M256:M263,$N$255+1))))</f>
        <v/>
      </c>
      <c r="P256" s="540" t="n"/>
      <c r="Q256" s="540" t="n"/>
      <c r="R256" s="540" t="n"/>
      <c r="S256" s="540" t="n"/>
      <c r="T256" s="540" t="n"/>
      <c r="U256" s="540" t="n"/>
      <c r="V256" s="540" t="n"/>
      <c r="W256" s="540" t="n"/>
    </row>
    <row r="257" ht="13.35" customHeight="1" s="162">
      <c r="B257" s="537">
        <f>IF($D$254="Flat Oval",IF(OR($N$255="",ISTEXT($N$255)),"",IF(2&lt;=$N$255,ROUND((2-0.5)*$I$254/$N$255,1),IF(2=$N$255+1,"Ends",""))),IF(OR($D$254="",$G$254=""),"",IF($D$254="Round",IF(2=1,"Axis 1 (0°)",IF(2=2,"Axis 2 (90°)","")),IF(ISTEXT($N$255),"",IF(2&gt;$N$255,"",IF(ISTEXT($I$254),"",ROUND((2-0.5)*$I$254/$N$255,1)))))))</f>
        <v/>
      </c>
      <c r="C257" s="538" t="n"/>
      <c r="D257" s="539">
        <f>IF($D$254="Flat Oval",IF(OR($N$256="",ISTEXT($N$254),ISTEXT($N$255)),"",IF(2&lt;=$N$255,IF(1&gt;$N$254,"",IF(((2-1)*$N$254+1)&gt;80,"",IF(INDEX($P$256:$W$265,MOD(((2-1)*$N$254+1)-1,10)+1,INT((((2-1)*$N$254+1)-1)/10)+1)="","",INDEX($P$256:$W$265,MOD(((2-1)*$N$254+1)-1,10)+1,INT((((2-1)*$N$254+1)-1)/10)+1)))),IF(AND(2=$N$255+1,1&lt;=$O$254),IF(($N$254*$N$255+1)&gt;80,"",IF(INDEX($P$256:$W$265,MOD(($N$254*$N$255+1)-1,10)+1,INT((($N$254*$N$255+1)-1)/10)+1)="","",INDEX($P$256:$W$265,MOD(($N$254*$N$255+1)-1,10)+1,INT((($N$254*$N$255+1)-1)/10)+1))),""))),IF($N$256="","",IF(OR(ISTEXT($N$254),ISTEXT($N$255),ISTEXT($N$256)),"",IF(OR(1&gt;$N$254,2&gt;$N$255,((2-1)*$N$254+1)&gt;$N$256),"",IF(INDEX($P$256:$W$265,MOD(((2-1)*$N$254+1)-1,10)+1,INT((((2-1)*$N$254+1)-1)/10)+1)="","",INDEX($P$256:$W$265,MOD(((2-1)*$N$254+1)-1,10)+1,INT((((2-1)*$N$254+1)-1)/10)+1))))))</f>
        <v/>
      </c>
      <c r="E257" s="539">
        <f>IF($D$254="Flat Oval",IF(OR($N$256="",ISTEXT($N$254),ISTEXT($N$255)),"",IF(2&lt;=$N$255,IF(2&gt;$N$254,"",IF(((2-1)*$N$254+2)&gt;80,"",IF(INDEX($P$256:$W$265,MOD(((2-1)*$N$254+2)-1,10)+1,INT((((2-1)*$N$254+2)-1)/10)+1)="","",INDEX($P$256:$W$265,MOD(((2-1)*$N$254+2)-1,10)+1,INT((((2-1)*$N$254+2)-1)/10)+1)))),IF(AND(2=$N$255+1,2&lt;=$O$254),IF(($N$254*$N$255+2)&gt;80,"",IF(INDEX($P$256:$W$265,MOD(($N$254*$N$255+2)-1,10)+1,INT((($N$254*$N$255+2)-1)/10)+1)="","",INDEX($P$256:$W$265,MOD(($N$254*$N$255+2)-1,10)+1,INT((($N$254*$N$255+2)-1)/10)+1))),""))),IF($N$256="","",IF(OR(ISTEXT($N$254),ISTEXT($N$255),ISTEXT($N$256)),"",IF(OR(2&gt;$N$254,2&gt;$N$255,((2-1)*$N$254+2)&gt;$N$256),"",IF(INDEX($P$256:$W$265,MOD(((2-1)*$N$254+2)-1,10)+1,INT((((2-1)*$N$254+2)-1)/10)+1)="","",INDEX($P$256:$W$265,MOD(((2-1)*$N$254+2)-1,10)+1,INT((((2-1)*$N$254+2)-1)/10)+1))))))</f>
        <v/>
      </c>
      <c r="F257" s="539">
        <f>IF($D$254="Flat Oval",IF(OR($N$256="",ISTEXT($N$254),ISTEXT($N$255)),"",IF(2&lt;=$N$255,IF(3&gt;$N$254,"",IF(((2-1)*$N$254+3)&gt;80,"",IF(INDEX($P$256:$W$265,MOD(((2-1)*$N$254+3)-1,10)+1,INT((((2-1)*$N$254+3)-1)/10)+1)="","",INDEX($P$256:$W$265,MOD(((2-1)*$N$254+3)-1,10)+1,INT((((2-1)*$N$254+3)-1)/10)+1)))),IF(AND(2=$N$255+1,3&lt;=$O$254),IF(($N$254*$N$255+3)&gt;80,"",IF(INDEX($P$256:$W$265,MOD(($N$254*$N$255+3)-1,10)+1,INT((($N$254*$N$255+3)-1)/10)+1)="","",INDEX($P$256:$W$265,MOD(($N$254*$N$255+3)-1,10)+1,INT((($N$254*$N$255+3)-1)/10)+1))),""))),IF($N$256="","",IF(OR(ISTEXT($N$254),ISTEXT($N$255),ISTEXT($N$256)),"",IF(OR(3&gt;$N$254,2&gt;$N$255,((2-1)*$N$254+3)&gt;$N$256),"",IF(INDEX($P$256:$W$265,MOD(((2-1)*$N$254+3)-1,10)+1,INT((((2-1)*$N$254+3)-1)/10)+1)="","",INDEX($P$256:$W$265,MOD(((2-1)*$N$254+3)-1,10)+1,INT((((2-1)*$N$254+3)-1)/10)+1))))))</f>
        <v/>
      </c>
      <c r="G257" s="539">
        <f>IF($D$254="Flat Oval",IF(OR($N$256="",ISTEXT($N$254),ISTEXT($N$255)),"",IF(2&lt;=$N$255,IF(4&gt;$N$254,"",IF(((2-1)*$N$254+4)&gt;80,"",IF(INDEX($P$256:$W$265,MOD(((2-1)*$N$254+4)-1,10)+1,INT((((2-1)*$N$254+4)-1)/10)+1)="","",INDEX($P$256:$W$265,MOD(((2-1)*$N$254+4)-1,10)+1,INT((((2-1)*$N$254+4)-1)/10)+1)))),IF(AND(2=$N$255+1,4&lt;=$O$254),IF(($N$254*$N$255+4)&gt;80,"",IF(INDEX($P$256:$W$265,MOD(($N$254*$N$255+4)-1,10)+1,INT((($N$254*$N$255+4)-1)/10)+1)="","",INDEX($P$256:$W$265,MOD(($N$254*$N$255+4)-1,10)+1,INT((($N$254*$N$255+4)-1)/10)+1))),""))),IF($N$256="","",IF(OR(ISTEXT($N$254),ISTEXT($N$255),ISTEXT($N$256)),"",IF(OR(4&gt;$N$254,2&gt;$N$255,((2-1)*$N$254+4)&gt;$N$256),"",IF(INDEX($P$256:$W$265,MOD(((2-1)*$N$254+4)-1,10)+1,INT((((2-1)*$N$254+4)-1)/10)+1)="","",INDEX($P$256:$W$265,MOD(((2-1)*$N$254+4)-1,10)+1,INT((((2-1)*$N$254+4)-1)/10)+1))))))</f>
        <v/>
      </c>
      <c r="H257" s="539">
        <f>IF($D$254="Flat Oval",IF(OR($N$256="",ISTEXT($N$254),ISTEXT($N$255)),"",IF(2&lt;=$N$255,IF(5&gt;$N$254,"",IF(((2-1)*$N$254+5)&gt;80,"",IF(INDEX($P$256:$W$265,MOD(((2-1)*$N$254+5)-1,10)+1,INT((((2-1)*$N$254+5)-1)/10)+1)="","",INDEX($P$256:$W$265,MOD(((2-1)*$N$254+5)-1,10)+1,INT((((2-1)*$N$254+5)-1)/10)+1)))),IF(AND(2=$N$255+1,5&lt;=$O$254),IF(($N$254*$N$255+5)&gt;80,"",IF(INDEX($P$256:$W$265,MOD(($N$254*$N$255+5)-1,10)+1,INT((($N$254*$N$255+5)-1)/10)+1)="","",INDEX($P$256:$W$265,MOD(($N$254*$N$255+5)-1,10)+1,INT((($N$254*$N$255+5)-1)/10)+1))),""))),IF($N$256="","",IF(OR(ISTEXT($N$254),ISTEXT($N$255),ISTEXT($N$256)),"",IF(OR(5&gt;$N$254,2&gt;$N$255,((2-1)*$N$254+5)&gt;$N$256),"",IF(INDEX($P$256:$W$265,MOD(((2-1)*$N$254+5)-1,10)+1,INT((((2-1)*$N$254+5)-1)/10)+1)="","",INDEX($P$256:$W$265,MOD(((2-1)*$N$254+5)-1,10)+1,INT((((2-1)*$N$254+5)-1)/10)+1))))))</f>
        <v/>
      </c>
      <c r="I257" s="539">
        <f>IF($D$254="Flat Oval",IF(OR($N$256="",ISTEXT($N$254),ISTEXT($N$255)),"",IF(2&lt;=$N$255,IF(6&gt;$N$254,"",IF(((2-1)*$N$254+6)&gt;80,"",IF(INDEX($P$256:$W$265,MOD(((2-1)*$N$254+6)-1,10)+1,INT((((2-1)*$N$254+6)-1)/10)+1)="","",INDEX($P$256:$W$265,MOD(((2-1)*$N$254+6)-1,10)+1,INT((((2-1)*$N$254+6)-1)/10)+1)))),IF(AND(2=$N$255+1,6&lt;=$O$254),IF(($N$254*$N$255+6)&gt;80,"",IF(INDEX($P$256:$W$265,MOD(($N$254*$N$255+6)-1,10)+1,INT((($N$254*$N$255+6)-1)/10)+1)="","",INDEX($P$256:$W$265,MOD(($N$254*$N$255+6)-1,10)+1,INT((($N$254*$N$255+6)-1)/10)+1))),""))),IF($N$256="","",IF(OR(ISTEXT($N$254),ISTEXT($N$255),ISTEXT($N$256)),"",IF(OR(6&gt;$N$254,2&gt;$N$255,((2-1)*$N$254+6)&gt;$N$256),"",IF(INDEX($P$256:$W$265,MOD(((2-1)*$N$254+6)-1,10)+1,INT((((2-1)*$N$254+6)-1)/10)+1)="","",INDEX($P$256:$W$265,MOD(((2-1)*$N$254+6)-1,10)+1,INT((((2-1)*$N$254+6)-1)/10)+1))))))</f>
        <v/>
      </c>
      <c r="J257" s="539">
        <f>IF($D$254="Flat Oval",IF(OR($N$256="",ISTEXT($N$254),ISTEXT($N$255)),"",IF(2&lt;=$N$255,IF(7&gt;$N$254,"",IF(((2-1)*$N$254+7)&gt;80,"",IF(INDEX($P$256:$W$265,MOD(((2-1)*$N$254+7)-1,10)+1,INT((((2-1)*$N$254+7)-1)/10)+1)="","",INDEX($P$256:$W$265,MOD(((2-1)*$N$254+7)-1,10)+1,INT((((2-1)*$N$254+7)-1)/10)+1)))),IF(AND(2=$N$255+1,7&lt;=$O$254),IF(($N$254*$N$255+7)&gt;80,"",IF(INDEX($P$256:$W$265,MOD(($N$254*$N$255+7)-1,10)+1,INT((($N$254*$N$255+7)-1)/10)+1)="","",INDEX($P$256:$W$265,MOD(($N$254*$N$255+7)-1,10)+1,INT((($N$254*$N$255+7)-1)/10)+1))),""))),IF($N$256="","",IF(OR(ISTEXT($N$254),ISTEXT($N$255),ISTEXT($N$256)),"",IF(OR(7&gt;$N$254,2&gt;$N$255,((2-1)*$N$254+7)&gt;$N$256),"",IF(INDEX($P$256:$W$265,MOD(((2-1)*$N$254+7)-1,10)+1,INT((((2-1)*$N$254+7)-1)/10)+1)="","",INDEX($P$256:$W$265,MOD(((2-1)*$N$254+7)-1,10)+1,INT((((2-1)*$N$254+7)-1)/10)+1))))))</f>
        <v/>
      </c>
      <c r="K257" s="539">
        <f>IF($D$254="Flat Oval",IF(OR($N$256="",ISTEXT($N$254),ISTEXT($N$255)),"",IF(2&lt;=$N$255,IF(8&gt;$N$254,"",IF(((2-1)*$N$254+8)&gt;80,"",IF(INDEX($P$256:$W$265,MOD(((2-1)*$N$254+8)-1,10)+1,INT((((2-1)*$N$254+8)-1)/10)+1)="","",INDEX($P$256:$W$265,MOD(((2-1)*$N$254+8)-1,10)+1,INT((((2-1)*$N$254+8)-1)/10)+1)))),IF(AND(2=$N$255+1,8&lt;=$O$254),IF(($N$254*$N$255+8)&gt;80,"",IF(INDEX($P$256:$W$265,MOD(($N$254*$N$255+8)-1,10)+1,INT((($N$254*$N$255+8)-1)/10)+1)="","",INDEX($P$256:$W$265,MOD(($N$254*$N$255+8)-1,10)+1,INT((($N$254*$N$255+8)-1)/10)+1))),""))),IF($N$256="","",IF(OR(ISTEXT($N$254),ISTEXT($N$255),ISTEXT($N$256)),"",IF(OR(8&gt;$N$254,2&gt;$N$255,((2-1)*$N$254+8)&gt;$N$256),"",IF(INDEX($P$256:$W$265,MOD(((2-1)*$N$254+8)-1,10)+1,INT((((2-1)*$N$254+8)-1)/10)+1)="","",INDEX($P$256:$W$265,MOD(((2-1)*$N$254+8)-1,10)+1,INT((((2-1)*$N$254+8)-1)/10)+1))))))</f>
        <v/>
      </c>
      <c r="L257" s="539">
        <f>IF($D$254="Flat Oval",IF(OR($N$256="",ISTEXT($N$254),ISTEXT($N$255)),"",IF(2&lt;=$N$255,IF(9&gt;$N$254,"",IF(((2-1)*$N$254+9)&gt;80,"",IF(INDEX($P$256:$W$265,MOD(((2-1)*$N$254+9)-1,10)+1,INT((((2-1)*$N$254+9)-1)/10)+1)="","",INDEX($P$256:$W$265,MOD(((2-1)*$N$254+9)-1,10)+1,INT((((2-1)*$N$254+9)-1)/10)+1)))),IF(AND(2=$N$255+1,9&lt;=$O$254),IF(($N$254*$N$255+9)&gt;80,"",IF(INDEX($P$256:$W$265,MOD(($N$254*$N$255+9)-1,10)+1,INT((($N$254*$N$255+9)-1)/10)+1)="","",INDEX($P$256:$W$265,MOD(($N$254*$N$255+9)-1,10)+1,INT((($N$254*$N$255+9)-1)/10)+1))),""))),IF($N$256="","",IF(OR(ISTEXT($N$254),ISTEXT($N$255),ISTEXT($N$256)),"",IF(OR(9&gt;$N$254,2&gt;$N$255,((2-1)*$N$254+9)&gt;$N$256),"",IF(INDEX($P$256:$W$265,MOD(((2-1)*$N$254+9)-1,10)+1,INT((((2-1)*$N$254+9)-1)/10)+1)="","",INDEX($P$256:$W$265,MOD(((2-1)*$N$254+9)-1,10)+1,INT((((2-1)*$N$254+9)-1)/10)+1))))))</f>
        <v/>
      </c>
      <c r="M257" s="539">
        <f>IF($D$254="Flat Oval",IF(OR($N$256="",ISTEXT($N$254),ISTEXT($N$255)),"",IF(2&lt;=$N$255,IF(10&gt;$N$254,"",IF(((2-1)*$N$254+10)&gt;80,"",IF(INDEX($P$256:$W$265,MOD(((2-1)*$N$254+10)-1,10)+1,INT((((2-1)*$N$254+10)-1)/10)+1)="","",INDEX($P$256:$W$265,MOD(((2-1)*$N$254+10)-1,10)+1,INT((((2-1)*$N$254+10)-1)/10)+1)))),IF(AND(2=$N$255+1,10&lt;=$O$254),IF(($N$254*$N$255+10)&gt;80,"",IF(INDEX($P$256:$W$265,MOD(($N$254*$N$255+10)-1,10)+1,INT((($N$254*$N$255+10)-1)/10)+1)="","",INDEX($P$256:$W$265,MOD(($N$254*$N$255+10)-1,10)+1,INT((($N$254*$N$255+10)-1)/10)+1))),""))),IF($N$256="","",IF(OR(ISTEXT($N$254),ISTEXT($N$255),ISTEXT($N$256)),"",IF(OR(10&gt;$N$254,2&gt;$N$255,((2-1)*$N$254+10)&gt;$N$256),"",IF(INDEX($P$256:$W$265,MOD(((2-1)*$N$254+10)-1,10)+1,INT((((2-1)*$N$254+10)-1)/10)+1)="","",INDEX($P$256:$W$265,MOD(((2-1)*$N$254+10)-1,10)+1,INT((((2-1)*$N$254+10)-1)/10)+1))))))</f>
        <v/>
      </c>
      <c r="O257">
        <f>IF(AND($D$254="Flat Oval",NOT(OR($G$254="",$I$254="")),NOT(OR(ISTEXT($G$254),ISTEXT($I$254)))),(($G$254-2*N($K$254))-($I$254-2*N($K$254)))*($I$254-2*N($K$254))/144,"")</f>
        <v/>
      </c>
      <c r="P257" s="540" t="n"/>
      <c r="Q257" s="540" t="n"/>
      <c r="R257" s="540" t="n"/>
      <c r="S257" s="540" t="n"/>
      <c r="T257" s="540" t="n"/>
      <c r="U257" s="540" t="n"/>
      <c r="V257" s="540" t="n"/>
      <c r="W257" s="540" t="n"/>
    </row>
    <row r="258" ht="13.35" customHeight="1" s="162">
      <c r="B258" s="537">
        <f>IF($D$254="Flat Oval",IF(OR($N$255="",ISTEXT($N$255)),"",IF(3&lt;=$N$255,ROUND((3-0.5)*$I$254/$N$255,1),IF(3=$N$255+1,"Ends",""))),IF(OR($D$254="",$G$254=""),"",IF($D$254="Round",IF(3=1,"Axis 1 (0°)",IF(3=2,"Axis 2 (90°)","")),IF(ISTEXT($N$255),"",IF(3&gt;$N$255,"",IF(ISTEXT($I$254),"",ROUND((3-0.5)*$I$254/$N$255,1)))))))</f>
        <v/>
      </c>
      <c r="C258" s="538" t="n"/>
      <c r="D258" s="539">
        <f>IF($D$254="Flat Oval",IF(OR($N$256="",ISTEXT($N$254),ISTEXT($N$255)),"",IF(3&lt;=$N$255,IF(1&gt;$N$254,"",IF(((3-1)*$N$254+1)&gt;80,"",IF(INDEX($P$256:$W$265,MOD(((3-1)*$N$254+1)-1,10)+1,INT((((3-1)*$N$254+1)-1)/10)+1)="","",INDEX($P$256:$W$265,MOD(((3-1)*$N$254+1)-1,10)+1,INT((((3-1)*$N$254+1)-1)/10)+1)))),IF(AND(3=$N$255+1,1&lt;=$O$254),IF(($N$254*$N$255+1)&gt;80,"",IF(INDEX($P$256:$W$265,MOD(($N$254*$N$255+1)-1,10)+1,INT((($N$254*$N$255+1)-1)/10)+1)="","",INDEX($P$256:$W$265,MOD(($N$254*$N$255+1)-1,10)+1,INT((($N$254*$N$255+1)-1)/10)+1))),""))),IF($N$256="","",IF(OR(ISTEXT($N$254),ISTEXT($N$255),ISTEXT($N$256)),"",IF(OR(1&gt;$N$254,3&gt;$N$255,((3-1)*$N$254+1)&gt;$N$256),"",IF(INDEX($P$256:$W$265,MOD(((3-1)*$N$254+1)-1,10)+1,INT((((3-1)*$N$254+1)-1)/10)+1)="","",INDEX($P$256:$W$265,MOD(((3-1)*$N$254+1)-1,10)+1,INT((((3-1)*$N$254+1)-1)/10)+1))))))</f>
        <v/>
      </c>
      <c r="E258" s="539">
        <f>IF($D$254="Flat Oval",IF(OR($N$256="",ISTEXT($N$254),ISTEXT($N$255)),"",IF(3&lt;=$N$255,IF(2&gt;$N$254,"",IF(((3-1)*$N$254+2)&gt;80,"",IF(INDEX($P$256:$W$265,MOD(((3-1)*$N$254+2)-1,10)+1,INT((((3-1)*$N$254+2)-1)/10)+1)="","",INDEX($P$256:$W$265,MOD(((3-1)*$N$254+2)-1,10)+1,INT((((3-1)*$N$254+2)-1)/10)+1)))),IF(AND(3=$N$255+1,2&lt;=$O$254),IF(($N$254*$N$255+2)&gt;80,"",IF(INDEX($P$256:$W$265,MOD(($N$254*$N$255+2)-1,10)+1,INT((($N$254*$N$255+2)-1)/10)+1)="","",INDEX($P$256:$W$265,MOD(($N$254*$N$255+2)-1,10)+1,INT((($N$254*$N$255+2)-1)/10)+1))),""))),IF($N$256="","",IF(OR(ISTEXT($N$254),ISTEXT($N$255),ISTEXT($N$256)),"",IF(OR(2&gt;$N$254,3&gt;$N$255,((3-1)*$N$254+2)&gt;$N$256),"",IF(INDEX($P$256:$W$265,MOD(((3-1)*$N$254+2)-1,10)+1,INT((((3-1)*$N$254+2)-1)/10)+1)="","",INDEX($P$256:$W$265,MOD(((3-1)*$N$254+2)-1,10)+1,INT((((3-1)*$N$254+2)-1)/10)+1))))))</f>
        <v/>
      </c>
      <c r="F258" s="539">
        <f>IF($D$254="Flat Oval",IF(OR($N$256="",ISTEXT($N$254),ISTEXT($N$255)),"",IF(3&lt;=$N$255,IF(3&gt;$N$254,"",IF(((3-1)*$N$254+3)&gt;80,"",IF(INDEX($P$256:$W$265,MOD(((3-1)*$N$254+3)-1,10)+1,INT((((3-1)*$N$254+3)-1)/10)+1)="","",INDEX($P$256:$W$265,MOD(((3-1)*$N$254+3)-1,10)+1,INT((((3-1)*$N$254+3)-1)/10)+1)))),IF(AND(3=$N$255+1,3&lt;=$O$254),IF(($N$254*$N$255+3)&gt;80,"",IF(INDEX($P$256:$W$265,MOD(($N$254*$N$255+3)-1,10)+1,INT((($N$254*$N$255+3)-1)/10)+1)="","",INDEX($P$256:$W$265,MOD(($N$254*$N$255+3)-1,10)+1,INT((($N$254*$N$255+3)-1)/10)+1))),""))),IF($N$256="","",IF(OR(ISTEXT($N$254),ISTEXT($N$255),ISTEXT($N$256)),"",IF(OR(3&gt;$N$254,3&gt;$N$255,((3-1)*$N$254+3)&gt;$N$256),"",IF(INDEX($P$256:$W$265,MOD(((3-1)*$N$254+3)-1,10)+1,INT((((3-1)*$N$254+3)-1)/10)+1)="","",INDEX($P$256:$W$265,MOD(((3-1)*$N$254+3)-1,10)+1,INT((((3-1)*$N$254+3)-1)/10)+1))))))</f>
        <v/>
      </c>
      <c r="G258" s="539">
        <f>IF($D$254="Flat Oval",IF(OR($N$256="",ISTEXT($N$254),ISTEXT($N$255)),"",IF(3&lt;=$N$255,IF(4&gt;$N$254,"",IF(((3-1)*$N$254+4)&gt;80,"",IF(INDEX($P$256:$W$265,MOD(((3-1)*$N$254+4)-1,10)+1,INT((((3-1)*$N$254+4)-1)/10)+1)="","",INDEX($P$256:$W$265,MOD(((3-1)*$N$254+4)-1,10)+1,INT((((3-1)*$N$254+4)-1)/10)+1)))),IF(AND(3=$N$255+1,4&lt;=$O$254),IF(($N$254*$N$255+4)&gt;80,"",IF(INDEX($P$256:$W$265,MOD(($N$254*$N$255+4)-1,10)+1,INT((($N$254*$N$255+4)-1)/10)+1)="","",INDEX($P$256:$W$265,MOD(($N$254*$N$255+4)-1,10)+1,INT((($N$254*$N$255+4)-1)/10)+1))),""))),IF($N$256="","",IF(OR(ISTEXT($N$254),ISTEXT($N$255),ISTEXT($N$256)),"",IF(OR(4&gt;$N$254,3&gt;$N$255,((3-1)*$N$254+4)&gt;$N$256),"",IF(INDEX($P$256:$W$265,MOD(((3-1)*$N$254+4)-1,10)+1,INT((((3-1)*$N$254+4)-1)/10)+1)="","",INDEX($P$256:$W$265,MOD(((3-1)*$N$254+4)-1,10)+1,INT((((3-1)*$N$254+4)-1)/10)+1))))))</f>
        <v/>
      </c>
      <c r="H258" s="539">
        <f>IF($D$254="Flat Oval",IF(OR($N$256="",ISTEXT($N$254),ISTEXT($N$255)),"",IF(3&lt;=$N$255,IF(5&gt;$N$254,"",IF(((3-1)*$N$254+5)&gt;80,"",IF(INDEX($P$256:$W$265,MOD(((3-1)*$N$254+5)-1,10)+1,INT((((3-1)*$N$254+5)-1)/10)+1)="","",INDEX($P$256:$W$265,MOD(((3-1)*$N$254+5)-1,10)+1,INT((((3-1)*$N$254+5)-1)/10)+1)))),IF(AND(3=$N$255+1,5&lt;=$O$254),IF(($N$254*$N$255+5)&gt;80,"",IF(INDEX($P$256:$W$265,MOD(($N$254*$N$255+5)-1,10)+1,INT((($N$254*$N$255+5)-1)/10)+1)="","",INDEX($P$256:$W$265,MOD(($N$254*$N$255+5)-1,10)+1,INT((($N$254*$N$255+5)-1)/10)+1))),""))),IF($N$256="","",IF(OR(ISTEXT($N$254),ISTEXT($N$255),ISTEXT($N$256)),"",IF(OR(5&gt;$N$254,3&gt;$N$255,((3-1)*$N$254+5)&gt;$N$256),"",IF(INDEX($P$256:$W$265,MOD(((3-1)*$N$254+5)-1,10)+1,INT((((3-1)*$N$254+5)-1)/10)+1)="","",INDEX($P$256:$W$265,MOD(((3-1)*$N$254+5)-1,10)+1,INT((((3-1)*$N$254+5)-1)/10)+1))))))</f>
        <v/>
      </c>
      <c r="I258" s="539">
        <f>IF($D$254="Flat Oval",IF(OR($N$256="",ISTEXT($N$254),ISTEXT($N$255)),"",IF(3&lt;=$N$255,IF(6&gt;$N$254,"",IF(((3-1)*$N$254+6)&gt;80,"",IF(INDEX($P$256:$W$265,MOD(((3-1)*$N$254+6)-1,10)+1,INT((((3-1)*$N$254+6)-1)/10)+1)="","",INDEX($P$256:$W$265,MOD(((3-1)*$N$254+6)-1,10)+1,INT((((3-1)*$N$254+6)-1)/10)+1)))),IF(AND(3=$N$255+1,6&lt;=$O$254),IF(($N$254*$N$255+6)&gt;80,"",IF(INDEX($P$256:$W$265,MOD(($N$254*$N$255+6)-1,10)+1,INT((($N$254*$N$255+6)-1)/10)+1)="","",INDEX($P$256:$W$265,MOD(($N$254*$N$255+6)-1,10)+1,INT((($N$254*$N$255+6)-1)/10)+1))),""))),IF($N$256="","",IF(OR(ISTEXT($N$254),ISTEXT($N$255),ISTEXT($N$256)),"",IF(OR(6&gt;$N$254,3&gt;$N$255,((3-1)*$N$254+6)&gt;$N$256),"",IF(INDEX($P$256:$W$265,MOD(((3-1)*$N$254+6)-1,10)+1,INT((((3-1)*$N$254+6)-1)/10)+1)="","",INDEX($P$256:$W$265,MOD(((3-1)*$N$254+6)-1,10)+1,INT((((3-1)*$N$254+6)-1)/10)+1))))))</f>
        <v/>
      </c>
      <c r="J258" s="539">
        <f>IF($D$254="Flat Oval",IF(OR($N$256="",ISTEXT($N$254),ISTEXT($N$255)),"",IF(3&lt;=$N$255,IF(7&gt;$N$254,"",IF(((3-1)*$N$254+7)&gt;80,"",IF(INDEX($P$256:$W$265,MOD(((3-1)*$N$254+7)-1,10)+1,INT((((3-1)*$N$254+7)-1)/10)+1)="","",INDEX($P$256:$W$265,MOD(((3-1)*$N$254+7)-1,10)+1,INT((((3-1)*$N$254+7)-1)/10)+1)))),IF(AND(3=$N$255+1,7&lt;=$O$254),IF(($N$254*$N$255+7)&gt;80,"",IF(INDEX($P$256:$W$265,MOD(($N$254*$N$255+7)-1,10)+1,INT((($N$254*$N$255+7)-1)/10)+1)="","",INDEX($P$256:$W$265,MOD(($N$254*$N$255+7)-1,10)+1,INT((($N$254*$N$255+7)-1)/10)+1))),""))),IF($N$256="","",IF(OR(ISTEXT($N$254),ISTEXT($N$255),ISTEXT($N$256)),"",IF(OR(7&gt;$N$254,3&gt;$N$255,((3-1)*$N$254+7)&gt;$N$256),"",IF(INDEX($P$256:$W$265,MOD(((3-1)*$N$254+7)-1,10)+1,INT((((3-1)*$N$254+7)-1)/10)+1)="","",INDEX($P$256:$W$265,MOD(((3-1)*$N$254+7)-1,10)+1,INT((((3-1)*$N$254+7)-1)/10)+1))))))</f>
        <v/>
      </c>
      <c r="K258" s="539">
        <f>IF($D$254="Flat Oval",IF(OR($N$256="",ISTEXT($N$254),ISTEXT($N$255)),"",IF(3&lt;=$N$255,IF(8&gt;$N$254,"",IF(((3-1)*$N$254+8)&gt;80,"",IF(INDEX($P$256:$W$265,MOD(((3-1)*$N$254+8)-1,10)+1,INT((((3-1)*$N$254+8)-1)/10)+1)="","",INDEX($P$256:$W$265,MOD(((3-1)*$N$254+8)-1,10)+1,INT((((3-1)*$N$254+8)-1)/10)+1)))),IF(AND(3=$N$255+1,8&lt;=$O$254),IF(($N$254*$N$255+8)&gt;80,"",IF(INDEX($P$256:$W$265,MOD(($N$254*$N$255+8)-1,10)+1,INT((($N$254*$N$255+8)-1)/10)+1)="","",INDEX($P$256:$W$265,MOD(($N$254*$N$255+8)-1,10)+1,INT((($N$254*$N$255+8)-1)/10)+1))),""))),IF($N$256="","",IF(OR(ISTEXT($N$254),ISTEXT($N$255),ISTEXT($N$256)),"",IF(OR(8&gt;$N$254,3&gt;$N$255,((3-1)*$N$254+8)&gt;$N$256),"",IF(INDEX($P$256:$W$265,MOD(((3-1)*$N$254+8)-1,10)+1,INT((((3-1)*$N$254+8)-1)/10)+1)="","",INDEX($P$256:$W$265,MOD(((3-1)*$N$254+8)-1,10)+1,INT((((3-1)*$N$254+8)-1)/10)+1))))))</f>
        <v/>
      </c>
      <c r="L258" s="539">
        <f>IF($D$254="Flat Oval",IF(OR($N$256="",ISTEXT($N$254),ISTEXT($N$255)),"",IF(3&lt;=$N$255,IF(9&gt;$N$254,"",IF(((3-1)*$N$254+9)&gt;80,"",IF(INDEX($P$256:$W$265,MOD(((3-1)*$N$254+9)-1,10)+1,INT((((3-1)*$N$254+9)-1)/10)+1)="","",INDEX($P$256:$W$265,MOD(((3-1)*$N$254+9)-1,10)+1,INT((((3-1)*$N$254+9)-1)/10)+1)))),IF(AND(3=$N$255+1,9&lt;=$O$254),IF(($N$254*$N$255+9)&gt;80,"",IF(INDEX($P$256:$W$265,MOD(($N$254*$N$255+9)-1,10)+1,INT((($N$254*$N$255+9)-1)/10)+1)="","",INDEX($P$256:$W$265,MOD(($N$254*$N$255+9)-1,10)+1,INT((($N$254*$N$255+9)-1)/10)+1))),""))),IF($N$256="","",IF(OR(ISTEXT($N$254),ISTEXT($N$255),ISTEXT($N$256)),"",IF(OR(9&gt;$N$254,3&gt;$N$255,((3-1)*$N$254+9)&gt;$N$256),"",IF(INDEX($P$256:$W$265,MOD(((3-1)*$N$254+9)-1,10)+1,INT((((3-1)*$N$254+9)-1)/10)+1)="","",INDEX($P$256:$W$265,MOD(((3-1)*$N$254+9)-1,10)+1,INT((((3-1)*$N$254+9)-1)/10)+1))))))</f>
        <v/>
      </c>
      <c r="M258" s="539">
        <f>IF($D$254="Flat Oval",IF(OR($N$256="",ISTEXT($N$254),ISTEXT($N$255)),"",IF(3&lt;=$N$255,IF(10&gt;$N$254,"",IF(((3-1)*$N$254+10)&gt;80,"",IF(INDEX($P$256:$W$265,MOD(((3-1)*$N$254+10)-1,10)+1,INT((((3-1)*$N$254+10)-1)/10)+1)="","",INDEX($P$256:$W$265,MOD(((3-1)*$N$254+10)-1,10)+1,INT((((3-1)*$N$254+10)-1)/10)+1)))),IF(AND(3=$N$255+1,10&lt;=$O$254),IF(($N$254*$N$255+10)&gt;80,"",IF(INDEX($P$256:$W$265,MOD(($N$254*$N$255+10)-1,10)+1,INT((($N$254*$N$255+10)-1)/10)+1)="","",INDEX($P$256:$W$265,MOD(($N$254*$N$255+10)-1,10)+1,INT((($N$254*$N$255+10)-1)/10)+1))),""))),IF($N$256="","",IF(OR(ISTEXT($N$254),ISTEXT($N$255),ISTEXT($N$256)),"",IF(OR(10&gt;$N$254,3&gt;$N$255,((3-1)*$N$254+10)&gt;$N$256),"",IF(INDEX($P$256:$W$265,MOD(((3-1)*$N$254+10)-1,10)+1,INT((((3-1)*$N$254+10)-1)/10)+1)="","",INDEX($P$256:$W$265,MOD(((3-1)*$N$254+10)-1,10)+1,INT((((3-1)*$N$254+10)-1)/10)+1))))))</f>
        <v/>
      </c>
      <c r="O258">
        <f>IF(AND($D$254="Flat Oval",NOT(OR($G$254="",$I$254="")),NOT(OR(ISTEXT($G$254),ISTEXT($I$254)))),PI()*(($I$254-2*N($K$254))/2)^2/144,"")</f>
        <v/>
      </c>
      <c r="P258" s="540" t="n"/>
      <c r="Q258" s="540" t="n"/>
      <c r="R258" s="540" t="n"/>
      <c r="S258" s="540" t="n"/>
      <c r="T258" s="540" t="n"/>
      <c r="U258" s="540" t="n"/>
      <c r="V258" s="540" t="n"/>
      <c r="W258" s="540" t="n"/>
    </row>
    <row r="259" ht="13.35" customHeight="1" s="162">
      <c r="B259" s="537">
        <f>IF($D$254="Flat Oval",IF(OR($N$255="",ISTEXT($N$255)),"",IF(4&lt;=$N$255,ROUND((4-0.5)*$I$254/$N$255,1),IF(4=$N$255+1,"Ends",""))),IF(OR($D$254="",$G$254=""),"",IF($D$254="Round",IF(4=1,"Axis 1 (0°)",IF(4=2,"Axis 2 (90°)","")),IF(ISTEXT($N$255),"",IF(4&gt;$N$255,"",IF(ISTEXT($I$254),"",ROUND((4-0.5)*$I$254/$N$255,1)))))))</f>
        <v/>
      </c>
      <c r="C259" s="538" t="n"/>
      <c r="D259" s="539">
        <f>IF($D$254="Flat Oval",IF(OR($N$256="",ISTEXT($N$254),ISTEXT($N$255)),"",IF(4&lt;=$N$255,IF(1&gt;$N$254,"",IF(((4-1)*$N$254+1)&gt;80,"",IF(INDEX($P$256:$W$265,MOD(((4-1)*$N$254+1)-1,10)+1,INT((((4-1)*$N$254+1)-1)/10)+1)="","",INDEX($P$256:$W$265,MOD(((4-1)*$N$254+1)-1,10)+1,INT((((4-1)*$N$254+1)-1)/10)+1)))),IF(AND(4=$N$255+1,1&lt;=$O$254),IF(($N$254*$N$255+1)&gt;80,"",IF(INDEX($P$256:$W$265,MOD(($N$254*$N$255+1)-1,10)+1,INT((($N$254*$N$255+1)-1)/10)+1)="","",INDEX($P$256:$W$265,MOD(($N$254*$N$255+1)-1,10)+1,INT((($N$254*$N$255+1)-1)/10)+1))),""))),IF($N$256="","",IF(OR(ISTEXT($N$254),ISTEXT($N$255),ISTEXT($N$256)),"",IF(OR(1&gt;$N$254,4&gt;$N$255,((4-1)*$N$254+1)&gt;$N$256),"",IF(INDEX($P$256:$W$265,MOD(((4-1)*$N$254+1)-1,10)+1,INT((((4-1)*$N$254+1)-1)/10)+1)="","",INDEX($P$256:$W$265,MOD(((4-1)*$N$254+1)-1,10)+1,INT((((4-1)*$N$254+1)-1)/10)+1))))))</f>
        <v/>
      </c>
      <c r="E259" s="539">
        <f>IF($D$254="Flat Oval",IF(OR($N$256="",ISTEXT($N$254),ISTEXT($N$255)),"",IF(4&lt;=$N$255,IF(2&gt;$N$254,"",IF(((4-1)*$N$254+2)&gt;80,"",IF(INDEX($P$256:$W$265,MOD(((4-1)*$N$254+2)-1,10)+1,INT((((4-1)*$N$254+2)-1)/10)+1)="","",INDEX($P$256:$W$265,MOD(((4-1)*$N$254+2)-1,10)+1,INT((((4-1)*$N$254+2)-1)/10)+1)))),IF(AND(4=$N$255+1,2&lt;=$O$254),IF(($N$254*$N$255+2)&gt;80,"",IF(INDEX($P$256:$W$265,MOD(($N$254*$N$255+2)-1,10)+1,INT((($N$254*$N$255+2)-1)/10)+1)="","",INDEX($P$256:$W$265,MOD(($N$254*$N$255+2)-1,10)+1,INT((($N$254*$N$255+2)-1)/10)+1))),""))),IF($N$256="","",IF(OR(ISTEXT($N$254),ISTEXT($N$255),ISTEXT($N$256)),"",IF(OR(2&gt;$N$254,4&gt;$N$255,((4-1)*$N$254+2)&gt;$N$256),"",IF(INDEX($P$256:$W$265,MOD(((4-1)*$N$254+2)-1,10)+1,INT((((4-1)*$N$254+2)-1)/10)+1)="","",INDEX($P$256:$W$265,MOD(((4-1)*$N$254+2)-1,10)+1,INT((((4-1)*$N$254+2)-1)/10)+1))))))</f>
        <v/>
      </c>
      <c r="F259" s="539">
        <f>IF($D$254="Flat Oval",IF(OR($N$256="",ISTEXT($N$254),ISTEXT($N$255)),"",IF(4&lt;=$N$255,IF(3&gt;$N$254,"",IF(((4-1)*$N$254+3)&gt;80,"",IF(INDEX($P$256:$W$265,MOD(((4-1)*$N$254+3)-1,10)+1,INT((((4-1)*$N$254+3)-1)/10)+1)="","",INDEX($P$256:$W$265,MOD(((4-1)*$N$254+3)-1,10)+1,INT((((4-1)*$N$254+3)-1)/10)+1)))),IF(AND(4=$N$255+1,3&lt;=$O$254),IF(($N$254*$N$255+3)&gt;80,"",IF(INDEX($P$256:$W$265,MOD(($N$254*$N$255+3)-1,10)+1,INT((($N$254*$N$255+3)-1)/10)+1)="","",INDEX($P$256:$W$265,MOD(($N$254*$N$255+3)-1,10)+1,INT((($N$254*$N$255+3)-1)/10)+1))),""))),IF($N$256="","",IF(OR(ISTEXT($N$254),ISTEXT($N$255),ISTEXT($N$256)),"",IF(OR(3&gt;$N$254,4&gt;$N$255,((4-1)*$N$254+3)&gt;$N$256),"",IF(INDEX($P$256:$W$265,MOD(((4-1)*$N$254+3)-1,10)+1,INT((((4-1)*$N$254+3)-1)/10)+1)="","",INDEX($P$256:$W$265,MOD(((4-1)*$N$254+3)-1,10)+1,INT((((4-1)*$N$254+3)-1)/10)+1))))))</f>
        <v/>
      </c>
      <c r="G259" s="539">
        <f>IF($D$254="Flat Oval",IF(OR($N$256="",ISTEXT($N$254),ISTEXT($N$255)),"",IF(4&lt;=$N$255,IF(4&gt;$N$254,"",IF(((4-1)*$N$254+4)&gt;80,"",IF(INDEX($P$256:$W$265,MOD(((4-1)*$N$254+4)-1,10)+1,INT((((4-1)*$N$254+4)-1)/10)+1)="","",INDEX($P$256:$W$265,MOD(((4-1)*$N$254+4)-1,10)+1,INT((((4-1)*$N$254+4)-1)/10)+1)))),IF(AND(4=$N$255+1,4&lt;=$O$254),IF(($N$254*$N$255+4)&gt;80,"",IF(INDEX($P$256:$W$265,MOD(($N$254*$N$255+4)-1,10)+1,INT((($N$254*$N$255+4)-1)/10)+1)="","",INDEX($P$256:$W$265,MOD(($N$254*$N$255+4)-1,10)+1,INT((($N$254*$N$255+4)-1)/10)+1))),""))),IF($N$256="","",IF(OR(ISTEXT($N$254),ISTEXT($N$255),ISTEXT($N$256)),"",IF(OR(4&gt;$N$254,4&gt;$N$255,((4-1)*$N$254+4)&gt;$N$256),"",IF(INDEX($P$256:$W$265,MOD(((4-1)*$N$254+4)-1,10)+1,INT((((4-1)*$N$254+4)-1)/10)+1)="","",INDEX($P$256:$W$265,MOD(((4-1)*$N$254+4)-1,10)+1,INT((((4-1)*$N$254+4)-1)/10)+1))))))</f>
        <v/>
      </c>
      <c r="H259" s="539">
        <f>IF($D$254="Flat Oval",IF(OR($N$256="",ISTEXT($N$254),ISTEXT($N$255)),"",IF(4&lt;=$N$255,IF(5&gt;$N$254,"",IF(((4-1)*$N$254+5)&gt;80,"",IF(INDEX($P$256:$W$265,MOD(((4-1)*$N$254+5)-1,10)+1,INT((((4-1)*$N$254+5)-1)/10)+1)="","",INDEX($P$256:$W$265,MOD(((4-1)*$N$254+5)-1,10)+1,INT((((4-1)*$N$254+5)-1)/10)+1)))),IF(AND(4=$N$255+1,5&lt;=$O$254),IF(($N$254*$N$255+5)&gt;80,"",IF(INDEX($P$256:$W$265,MOD(($N$254*$N$255+5)-1,10)+1,INT((($N$254*$N$255+5)-1)/10)+1)="","",INDEX($P$256:$W$265,MOD(($N$254*$N$255+5)-1,10)+1,INT((($N$254*$N$255+5)-1)/10)+1))),""))),IF($N$256="","",IF(OR(ISTEXT($N$254),ISTEXT($N$255),ISTEXT($N$256)),"",IF(OR(5&gt;$N$254,4&gt;$N$255,((4-1)*$N$254+5)&gt;$N$256),"",IF(INDEX($P$256:$W$265,MOD(((4-1)*$N$254+5)-1,10)+1,INT((((4-1)*$N$254+5)-1)/10)+1)="","",INDEX($P$256:$W$265,MOD(((4-1)*$N$254+5)-1,10)+1,INT((((4-1)*$N$254+5)-1)/10)+1))))))</f>
        <v/>
      </c>
      <c r="I259" s="539">
        <f>IF($D$254="Flat Oval",IF(OR($N$256="",ISTEXT($N$254),ISTEXT($N$255)),"",IF(4&lt;=$N$255,IF(6&gt;$N$254,"",IF(((4-1)*$N$254+6)&gt;80,"",IF(INDEX($P$256:$W$265,MOD(((4-1)*$N$254+6)-1,10)+1,INT((((4-1)*$N$254+6)-1)/10)+1)="","",INDEX($P$256:$W$265,MOD(((4-1)*$N$254+6)-1,10)+1,INT((((4-1)*$N$254+6)-1)/10)+1)))),IF(AND(4=$N$255+1,6&lt;=$O$254),IF(($N$254*$N$255+6)&gt;80,"",IF(INDEX($P$256:$W$265,MOD(($N$254*$N$255+6)-1,10)+1,INT((($N$254*$N$255+6)-1)/10)+1)="","",INDEX($P$256:$W$265,MOD(($N$254*$N$255+6)-1,10)+1,INT((($N$254*$N$255+6)-1)/10)+1))),""))),IF($N$256="","",IF(OR(ISTEXT($N$254),ISTEXT($N$255),ISTEXT($N$256)),"",IF(OR(6&gt;$N$254,4&gt;$N$255,((4-1)*$N$254+6)&gt;$N$256),"",IF(INDEX($P$256:$W$265,MOD(((4-1)*$N$254+6)-1,10)+1,INT((((4-1)*$N$254+6)-1)/10)+1)="","",INDEX($P$256:$W$265,MOD(((4-1)*$N$254+6)-1,10)+1,INT((((4-1)*$N$254+6)-1)/10)+1))))))</f>
        <v/>
      </c>
      <c r="J259" s="539">
        <f>IF($D$254="Flat Oval",IF(OR($N$256="",ISTEXT($N$254),ISTEXT($N$255)),"",IF(4&lt;=$N$255,IF(7&gt;$N$254,"",IF(((4-1)*$N$254+7)&gt;80,"",IF(INDEX($P$256:$W$265,MOD(((4-1)*$N$254+7)-1,10)+1,INT((((4-1)*$N$254+7)-1)/10)+1)="","",INDEX($P$256:$W$265,MOD(((4-1)*$N$254+7)-1,10)+1,INT((((4-1)*$N$254+7)-1)/10)+1)))),IF(AND(4=$N$255+1,7&lt;=$O$254),IF(($N$254*$N$255+7)&gt;80,"",IF(INDEX($P$256:$W$265,MOD(($N$254*$N$255+7)-1,10)+1,INT((($N$254*$N$255+7)-1)/10)+1)="","",INDEX($P$256:$W$265,MOD(($N$254*$N$255+7)-1,10)+1,INT((($N$254*$N$255+7)-1)/10)+1))),""))),IF($N$256="","",IF(OR(ISTEXT($N$254),ISTEXT($N$255),ISTEXT($N$256)),"",IF(OR(7&gt;$N$254,4&gt;$N$255,((4-1)*$N$254+7)&gt;$N$256),"",IF(INDEX($P$256:$W$265,MOD(((4-1)*$N$254+7)-1,10)+1,INT((((4-1)*$N$254+7)-1)/10)+1)="","",INDEX($P$256:$W$265,MOD(((4-1)*$N$254+7)-1,10)+1,INT((((4-1)*$N$254+7)-1)/10)+1))))))</f>
        <v/>
      </c>
      <c r="K259" s="539">
        <f>IF($D$254="Flat Oval",IF(OR($N$256="",ISTEXT($N$254),ISTEXT($N$255)),"",IF(4&lt;=$N$255,IF(8&gt;$N$254,"",IF(((4-1)*$N$254+8)&gt;80,"",IF(INDEX($P$256:$W$265,MOD(((4-1)*$N$254+8)-1,10)+1,INT((((4-1)*$N$254+8)-1)/10)+1)="","",INDEX($P$256:$W$265,MOD(((4-1)*$N$254+8)-1,10)+1,INT((((4-1)*$N$254+8)-1)/10)+1)))),IF(AND(4=$N$255+1,8&lt;=$O$254),IF(($N$254*$N$255+8)&gt;80,"",IF(INDEX($P$256:$W$265,MOD(($N$254*$N$255+8)-1,10)+1,INT((($N$254*$N$255+8)-1)/10)+1)="","",INDEX($P$256:$W$265,MOD(($N$254*$N$255+8)-1,10)+1,INT((($N$254*$N$255+8)-1)/10)+1))),""))),IF($N$256="","",IF(OR(ISTEXT($N$254),ISTEXT($N$255),ISTEXT($N$256)),"",IF(OR(8&gt;$N$254,4&gt;$N$255,((4-1)*$N$254+8)&gt;$N$256),"",IF(INDEX($P$256:$W$265,MOD(((4-1)*$N$254+8)-1,10)+1,INT((((4-1)*$N$254+8)-1)/10)+1)="","",INDEX($P$256:$W$265,MOD(((4-1)*$N$254+8)-1,10)+1,INT((((4-1)*$N$254+8)-1)/10)+1))))))</f>
        <v/>
      </c>
      <c r="L259" s="539">
        <f>IF($D$254="Flat Oval",IF(OR($N$256="",ISTEXT($N$254),ISTEXT($N$255)),"",IF(4&lt;=$N$255,IF(9&gt;$N$254,"",IF(((4-1)*$N$254+9)&gt;80,"",IF(INDEX($P$256:$W$265,MOD(((4-1)*$N$254+9)-1,10)+1,INT((((4-1)*$N$254+9)-1)/10)+1)="","",INDEX($P$256:$W$265,MOD(((4-1)*$N$254+9)-1,10)+1,INT((((4-1)*$N$254+9)-1)/10)+1)))),IF(AND(4=$N$255+1,9&lt;=$O$254),IF(($N$254*$N$255+9)&gt;80,"",IF(INDEX($P$256:$W$265,MOD(($N$254*$N$255+9)-1,10)+1,INT((($N$254*$N$255+9)-1)/10)+1)="","",INDEX($P$256:$W$265,MOD(($N$254*$N$255+9)-1,10)+1,INT((($N$254*$N$255+9)-1)/10)+1))),""))),IF($N$256="","",IF(OR(ISTEXT($N$254),ISTEXT($N$255),ISTEXT($N$256)),"",IF(OR(9&gt;$N$254,4&gt;$N$255,((4-1)*$N$254+9)&gt;$N$256),"",IF(INDEX($P$256:$W$265,MOD(((4-1)*$N$254+9)-1,10)+1,INT((((4-1)*$N$254+9)-1)/10)+1)="","",INDEX($P$256:$W$265,MOD(((4-1)*$N$254+9)-1,10)+1,INT((((4-1)*$N$254+9)-1)/10)+1))))))</f>
        <v/>
      </c>
      <c r="M259" s="539">
        <f>IF($D$254="Flat Oval",IF(OR($N$256="",ISTEXT($N$254),ISTEXT($N$255)),"",IF(4&lt;=$N$255,IF(10&gt;$N$254,"",IF(((4-1)*$N$254+10)&gt;80,"",IF(INDEX($P$256:$W$265,MOD(((4-1)*$N$254+10)-1,10)+1,INT((((4-1)*$N$254+10)-1)/10)+1)="","",INDEX($P$256:$W$265,MOD(((4-1)*$N$254+10)-1,10)+1,INT((((4-1)*$N$254+10)-1)/10)+1)))),IF(AND(4=$N$255+1,10&lt;=$O$254),IF(($N$254*$N$255+10)&gt;80,"",IF(INDEX($P$256:$W$265,MOD(($N$254*$N$255+10)-1,10)+1,INT((($N$254*$N$255+10)-1)/10)+1)="","",INDEX($P$256:$W$265,MOD(($N$254*$N$255+10)-1,10)+1,INT((($N$254*$N$255+10)-1)/10)+1))),""))),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IF($D$254="Flat Oval",IF(OR($N$255="",ISTEXT($N$255)),"",IF(5&lt;=$N$255,ROUND((5-0.5)*$I$254/$N$255,1),IF(5=$N$255+1,"Ends",""))),IF(OR($D$254="",$G$254=""),"",IF($D$254="Round",IF(5=1,"Axis 1 (0°)",IF(5=2,"Axis 2 (90°)","")),IF(ISTEXT($N$255),"",IF(5&gt;$N$255,"",IF(ISTEXT($I$254),"",ROUND((5-0.5)*$I$254/$N$255,1)))))))</f>
        <v/>
      </c>
      <c r="C260" s="538" t="n"/>
      <c r="D260" s="539">
        <f>IF($D$254="Flat Oval",IF(OR($N$256="",ISTEXT($N$254),ISTEXT($N$255)),"",IF(5&lt;=$N$255,IF(1&gt;$N$254,"",IF(((5-1)*$N$254+1)&gt;80,"",IF(INDEX($P$256:$W$265,MOD(((5-1)*$N$254+1)-1,10)+1,INT((((5-1)*$N$254+1)-1)/10)+1)="","",INDEX($P$256:$W$265,MOD(((5-1)*$N$254+1)-1,10)+1,INT((((5-1)*$N$254+1)-1)/10)+1)))),IF(AND(5=$N$255+1,1&lt;=$O$254),IF(($N$254*$N$255+1)&gt;80,"",IF(INDEX($P$256:$W$265,MOD(($N$254*$N$255+1)-1,10)+1,INT((($N$254*$N$255+1)-1)/10)+1)="","",INDEX($P$256:$W$265,MOD(($N$254*$N$255+1)-1,10)+1,INT((($N$254*$N$255+1)-1)/10)+1))),""))),IF($N$256="","",IF(OR(ISTEXT($N$254),ISTEXT($N$255),ISTEXT($N$256)),"",IF(OR(1&gt;$N$254,5&gt;$N$255,((5-1)*$N$254+1)&gt;$N$256),"",IF(INDEX($P$256:$W$265,MOD(((5-1)*$N$254+1)-1,10)+1,INT((((5-1)*$N$254+1)-1)/10)+1)="","",INDEX($P$256:$W$265,MOD(((5-1)*$N$254+1)-1,10)+1,INT((((5-1)*$N$254+1)-1)/10)+1))))))</f>
        <v/>
      </c>
      <c r="E260" s="539">
        <f>IF($D$254="Flat Oval",IF(OR($N$256="",ISTEXT($N$254),ISTEXT($N$255)),"",IF(5&lt;=$N$255,IF(2&gt;$N$254,"",IF(((5-1)*$N$254+2)&gt;80,"",IF(INDEX($P$256:$W$265,MOD(((5-1)*$N$254+2)-1,10)+1,INT((((5-1)*$N$254+2)-1)/10)+1)="","",INDEX($P$256:$W$265,MOD(((5-1)*$N$254+2)-1,10)+1,INT((((5-1)*$N$254+2)-1)/10)+1)))),IF(AND(5=$N$255+1,2&lt;=$O$254),IF(($N$254*$N$255+2)&gt;80,"",IF(INDEX($P$256:$W$265,MOD(($N$254*$N$255+2)-1,10)+1,INT((($N$254*$N$255+2)-1)/10)+1)="","",INDEX($P$256:$W$265,MOD(($N$254*$N$255+2)-1,10)+1,INT((($N$254*$N$255+2)-1)/10)+1))),""))),IF($N$256="","",IF(OR(ISTEXT($N$254),ISTEXT($N$255),ISTEXT($N$256)),"",IF(OR(2&gt;$N$254,5&gt;$N$255,((5-1)*$N$254+2)&gt;$N$256),"",IF(INDEX($P$256:$W$265,MOD(((5-1)*$N$254+2)-1,10)+1,INT((((5-1)*$N$254+2)-1)/10)+1)="","",INDEX($P$256:$W$265,MOD(((5-1)*$N$254+2)-1,10)+1,INT((((5-1)*$N$254+2)-1)/10)+1))))))</f>
        <v/>
      </c>
      <c r="F260" s="539">
        <f>IF($D$254="Flat Oval",IF(OR($N$256="",ISTEXT($N$254),ISTEXT($N$255)),"",IF(5&lt;=$N$255,IF(3&gt;$N$254,"",IF(((5-1)*$N$254+3)&gt;80,"",IF(INDEX($P$256:$W$265,MOD(((5-1)*$N$254+3)-1,10)+1,INT((((5-1)*$N$254+3)-1)/10)+1)="","",INDEX($P$256:$W$265,MOD(((5-1)*$N$254+3)-1,10)+1,INT((((5-1)*$N$254+3)-1)/10)+1)))),IF(AND(5=$N$255+1,3&lt;=$O$254),IF(($N$254*$N$255+3)&gt;80,"",IF(INDEX($P$256:$W$265,MOD(($N$254*$N$255+3)-1,10)+1,INT((($N$254*$N$255+3)-1)/10)+1)="","",INDEX($P$256:$W$265,MOD(($N$254*$N$255+3)-1,10)+1,INT((($N$254*$N$255+3)-1)/10)+1))),""))),IF($N$256="","",IF(OR(ISTEXT($N$254),ISTEXT($N$255),ISTEXT($N$256)),"",IF(OR(3&gt;$N$254,5&gt;$N$255,((5-1)*$N$254+3)&gt;$N$256),"",IF(INDEX($P$256:$W$265,MOD(((5-1)*$N$254+3)-1,10)+1,INT((((5-1)*$N$254+3)-1)/10)+1)="","",INDEX($P$256:$W$265,MOD(((5-1)*$N$254+3)-1,10)+1,INT((((5-1)*$N$254+3)-1)/10)+1))))))</f>
        <v/>
      </c>
      <c r="G260" s="539">
        <f>IF($D$254="Flat Oval",IF(OR($N$256="",ISTEXT($N$254),ISTEXT($N$255)),"",IF(5&lt;=$N$255,IF(4&gt;$N$254,"",IF(((5-1)*$N$254+4)&gt;80,"",IF(INDEX($P$256:$W$265,MOD(((5-1)*$N$254+4)-1,10)+1,INT((((5-1)*$N$254+4)-1)/10)+1)="","",INDEX($P$256:$W$265,MOD(((5-1)*$N$254+4)-1,10)+1,INT((((5-1)*$N$254+4)-1)/10)+1)))),IF(AND(5=$N$255+1,4&lt;=$O$254),IF(($N$254*$N$255+4)&gt;80,"",IF(INDEX($P$256:$W$265,MOD(($N$254*$N$255+4)-1,10)+1,INT((($N$254*$N$255+4)-1)/10)+1)="","",INDEX($P$256:$W$265,MOD(($N$254*$N$255+4)-1,10)+1,INT((($N$254*$N$255+4)-1)/10)+1))),""))),IF($N$256="","",IF(OR(ISTEXT($N$254),ISTEXT($N$255),ISTEXT($N$256)),"",IF(OR(4&gt;$N$254,5&gt;$N$255,((5-1)*$N$254+4)&gt;$N$256),"",IF(INDEX($P$256:$W$265,MOD(((5-1)*$N$254+4)-1,10)+1,INT((((5-1)*$N$254+4)-1)/10)+1)="","",INDEX($P$256:$W$265,MOD(((5-1)*$N$254+4)-1,10)+1,INT((((5-1)*$N$254+4)-1)/10)+1))))))</f>
        <v/>
      </c>
      <c r="H260" s="539">
        <f>IF($D$254="Flat Oval",IF(OR($N$256="",ISTEXT($N$254),ISTEXT($N$255)),"",IF(5&lt;=$N$255,IF(5&gt;$N$254,"",IF(((5-1)*$N$254+5)&gt;80,"",IF(INDEX($P$256:$W$265,MOD(((5-1)*$N$254+5)-1,10)+1,INT((((5-1)*$N$254+5)-1)/10)+1)="","",INDEX($P$256:$W$265,MOD(((5-1)*$N$254+5)-1,10)+1,INT((((5-1)*$N$254+5)-1)/10)+1)))),IF(AND(5=$N$255+1,5&lt;=$O$254),IF(($N$254*$N$255+5)&gt;80,"",IF(INDEX($P$256:$W$265,MOD(($N$254*$N$255+5)-1,10)+1,INT((($N$254*$N$255+5)-1)/10)+1)="","",INDEX($P$256:$W$265,MOD(($N$254*$N$255+5)-1,10)+1,INT((($N$254*$N$255+5)-1)/10)+1))),""))),IF($N$256="","",IF(OR(ISTEXT($N$254),ISTEXT($N$255),ISTEXT($N$256)),"",IF(OR(5&gt;$N$254,5&gt;$N$255,((5-1)*$N$254+5)&gt;$N$256),"",IF(INDEX($P$256:$W$265,MOD(((5-1)*$N$254+5)-1,10)+1,INT((((5-1)*$N$254+5)-1)/10)+1)="","",INDEX($P$256:$W$265,MOD(((5-1)*$N$254+5)-1,10)+1,INT((((5-1)*$N$254+5)-1)/10)+1))))))</f>
        <v/>
      </c>
      <c r="I260" s="539">
        <f>IF($D$254="Flat Oval",IF(OR($N$256="",ISTEXT($N$254),ISTEXT($N$255)),"",IF(5&lt;=$N$255,IF(6&gt;$N$254,"",IF(((5-1)*$N$254+6)&gt;80,"",IF(INDEX($P$256:$W$265,MOD(((5-1)*$N$254+6)-1,10)+1,INT((((5-1)*$N$254+6)-1)/10)+1)="","",INDEX($P$256:$W$265,MOD(((5-1)*$N$254+6)-1,10)+1,INT((((5-1)*$N$254+6)-1)/10)+1)))),IF(AND(5=$N$255+1,6&lt;=$O$254),IF(($N$254*$N$255+6)&gt;80,"",IF(INDEX($P$256:$W$265,MOD(($N$254*$N$255+6)-1,10)+1,INT((($N$254*$N$255+6)-1)/10)+1)="","",INDEX($P$256:$W$265,MOD(($N$254*$N$255+6)-1,10)+1,INT((($N$254*$N$255+6)-1)/10)+1))),""))),IF($N$256="","",IF(OR(ISTEXT($N$254),ISTEXT($N$255),ISTEXT($N$256)),"",IF(OR(6&gt;$N$254,5&gt;$N$255,((5-1)*$N$254+6)&gt;$N$256),"",IF(INDEX($P$256:$W$265,MOD(((5-1)*$N$254+6)-1,10)+1,INT((((5-1)*$N$254+6)-1)/10)+1)="","",INDEX($P$256:$W$265,MOD(((5-1)*$N$254+6)-1,10)+1,INT((((5-1)*$N$254+6)-1)/10)+1))))))</f>
        <v/>
      </c>
      <c r="J260" s="539">
        <f>IF($D$254="Flat Oval",IF(OR($N$256="",ISTEXT($N$254),ISTEXT($N$255)),"",IF(5&lt;=$N$255,IF(7&gt;$N$254,"",IF(((5-1)*$N$254+7)&gt;80,"",IF(INDEX($P$256:$W$265,MOD(((5-1)*$N$254+7)-1,10)+1,INT((((5-1)*$N$254+7)-1)/10)+1)="","",INDEX($P$256:$W$265,MOD(((5-1)*$N$254+7)-1,10)+1,INT((((5-1)*$N$254+7)-1)/10)+1)))),IF(AND(5=$N$255+1,7&lt;=$O$254),IF(($N$254*$N$255+7)&gt;80,"",IF(INDEX($P$256:$W$265,MOD(($N$254*$N$255+7)-1,10)+1,INT((($N$254*$N$255+7)-1)/10)+1)="","",INDEX($P$256:$W$265,MOD(($N$254*$N$255+7)-1,10)+1,INT((($N$254*$N$255+7)-1)/10)+1))),""))),IF($N$256="","",IF(OR(ISTEXT($N$254),ISTEXT($N$255),ISTEXT($N$256)),"",IF(OR(7&gt;$N$254,5&gt;$N$255,((5-1)*$N$254+7)&gt;$N$256),"",IF(INDEX($P$256:$W$265,MOD(((5-1)*$N$254+7)-1,10)+1,INT((((5-1)*$N$254+7)-1)/10)+1)="","",INDEX($P$256:$W$265,MOD(((5-1)*$N$254+7)-1,10)+1,INT((((5-1)*$N$254+7)-1)/10)+1))))))</f>
        <v/>
      </c>
      <c r="K260" s="539">
        <f>IF($D$254="Flat Oval",IF(OR($N$256="",ISTEXT($N$254),ISTEXT($N$255)),"",IF(5&lt;=$N$255,IF(8&gt;$N$254,"",IF(((5-1)*$N$254+8)&gt;80,"",IF(INDEX($P$256:$W$265,MOD(((5-1)*$N$254+8)-1,10)+1,INT((((5-1)*$N$254+8)-1)/10)+1)="","",INDEX($P$256:$W$265,MOD(((5-1)*$N$254+8)-1,10)+1,INT((((5-1)*$N$254+8)-1)/10)+1)))),IF(AND(5=$N$255+1,8&lt;=$O$254),IF(($N$254*$N$255+8)&gt;80,"",IF(INDEX($P$256:$W$265,MOD(($N$254*$N$255+8)-1,10)+1,INT((($N$254*$N$255+8)-1)/10)+1)="","",INDEX($P$256:$W$265,MOD(($N$254*$N$255+8)-1,10)+1,INT((($N$254*$N$255+8)-1)/10)+1))),""))),IF($N$256="","",IF(OR(ISTEXT($N$254),ISTEXT($N$255),ISTEXT($N$256)),"",IF(OR(8&gt;$N$254,5&gt;$N$255,((5-1)*$N$254+8)&gt;$N$256),"",IF(INDEX($P$256:$W$265,MOD(((5-1)*$N$254+8)-1,10)+1,INT((((5-1)*$N$254+8)-1)/10)+1)="","",INDEX($P$256:$W$265,MOD(((5-1)*$N$254+8)-1,10)+1,INT((((5-1)*$N$254+8)-1)/10)+1))))))</f>
        <v/>
      </c>
      <c r="L260" s="539">
        <f>IF($D$254="Flat Oval",IF(OR($N$256="",ISTEXT($N$254),ISTEXT($N$255)),"",IF(5&lt;=$N$255,IF(9&gt;$N$254,"",IF(((5-1)*$N$254+9)&gt;80,"",IF(INDEX($P$256:$W$265,MOD(((5-1)*$N$254+9)-1,10)+1,INT((((5-1)*$N$254+9)-1)/10)+1)="","",INDEX($P$256:$W$265,MOD(((5-1)*$N$254+9)-1,10)+1,INT((((5-1)*$N$254+9)-1)/10)+1)))),IF(AND(5=$N$255+1,9&lt;=$O$254),IF(($N$254*$N$255+9)&gt;80,"",IF(INDEX($P$256:$W$265,MOD(($N$254*$N$255+9)-1,10)+1,INT((($N$254*$N$255+9)-1)/10)+1)="","",INDEX($P$256:$W$265,MOD(($N$254*$N$255+9)-1,10)+1,INT((($N$254*$N$255+9)-1)/10)+1))),""))),IF($N$256="","",IF(OR(ISTEXT($N$254),ISTEXT($N$255),ISTEXT($N$256)),"",IF(OR(9&gt;$N$254,5&gt;$N$255,((5-1)*$N$254+9)&gt;$N$256),"",IF(INDEX($P$256:$W$265,MOD(((5-1)*$N$254+9)-1,10)+1,INT((((5-1)*$N$254+9)-1)/10)+1)="","",INDEX($P$256:$W$265,MOD(((5-1)*$N$254+9)-1,10)+1,INT((((5-1)*$N$254+9)-1)/10)+1))))))</f>
        <v/>
      </c>
      <c r="M260" s="539">
        <f>IF($D$254="Flat Oval",IF(OR($N$256="",ISTEXT($N$254),ISTEXT($N$255)),"",IF(5&lt;=$N$255,IF(10&gt;$N$254,"",IF(((5-1)*$N$254+10)&gt;80,"",IF(INDEX($P$256:$W$265,MOD(((5-1)*$N$254+10)-1,10)+1,INT((((5-1)*$N$254+10)-1)/10)+1)="","",INDEX($P$256:$W$265,MOD(((5-1)*$N$254+10)-1,10)+1,INT((((5-1)*$N$254+10)-1)/10)+1)))),IF(AND(5=$N$255+1,10&lt;=$O$254),IF(($N$254*$N$255+10)&gt;80,"",IF(INDEX($P$256:$W$265,MOD(($N$254*$N$255+10)-1,10)+1,INT((($N$254*$N$255+10)-1)/10)+1)="","",INDEX($P$256:$W$265,MOD(($N$254*$N$255+10)-1,10)+1,INT((($N$254*$N$255+10)-1)/10)+1))),""))),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IF($D$254="Flat Oval",IF(OR($N$255="",ISTEXT($N$255)),"",IF(6&lt;=$N$255,ROUND((6-0.5)*$I$254/$N$255,1),IF(6=$N$255+1,"Ends",""))),IF(OR($D$254="",$G$254=""),"",IF($D$254="Round",IF(6=1,"Axis 1 (0°)",IF(6=2,"Axis 2 (90°)","")),IF(ISTEXT($N$255),"",IF(6&gt;$N$255,"",IF(ISTEXT($I$254),"",ROUND((6-0.5)*$I$254/$N$255,1)))))))</f>
        <v/>
      </c>
      <c r="C261" s="538" t="n"/>
      <c r="D261" s="539">
        <f>IF($D$254="Flat Oval",IF(OR($N$256="",ISTEXT($N$254),ISTEXT($N$255)),"",IF(6&lt;=$N$255,IF(1&gt;$N$254,"",IF(((6-1)*$N$254+1)&gt;80,"",IF(INDEX($P$256:$W$265,MOD(((6-1)*$N$254+1)-1,10)+1,INT((((6-1)*$N$254+1)-1)/10)+1)="","",INDEX($P$256:$W$265,MOD(((6-1)*$N$254+1)-1,10)+1,INT((((6-1)*$N$254+1)-1)/10)+1)))),IF(AND(6=$N$255+1,1&lt;=$O$254),IF(($N$254*$N$255+1)&gt;80,"",IF(INDEX($P$256:$W$265,MOD(($N$254*$N$255+1)-1,10)+1,INT((($N$254*$N$255+1)-1)/10)+1)="","",INDEX($P$256:$W$265,MOD(($N$254*$N$255+1)-1,10)+1,INT((($N$254*$N$255+1)-1)/10)+1))),""))),IF($N$256="","",IF(OR(ISTEXT($N$254),ISTEXT($N$255),ISTEXT($N$256)),"",IF(OR(1&gt;$N$254,6&gt;$N$255,((6-1)*$N$254+1)&gt;$N$256),"",IF(INDEX($P$256:$W$265,MOD(((6-1)*$N$254+1)-1,10)+1,INT((((6-1)*$N$254+1)-1)/10)+1)="","",INDEX($P$256:$W$265,MOD(((6-1)*$N$254+1)-1,10)+1,INT((((6-1)*$N$254+1)-1)/10)+1))))))</f>
        <v/>
      </c>
      <c r="E261" s="539">
        <f>IF($D$254="Flat Oval",IF(OR($N$256="",ISTEXT($N$254),ISTEXT($N$255)),"",IF(6&lt;=$N$255,IF(2&gt;$N$254,"",IF(((6-1)*$N$254+2)&gt;80,"",IF(INDEX($P$256:$W$265,MOD(((6-1)*$N$254+2)-1,10)+1,INT((((6-1)*$N$254+2)-1)/10)+1)="","",INDEX($P$256:$W$265,MOD(((6-1)*$N$254+2)-1,10)+1,INT((((6-1)*$N$254+2)-1)/10)+1)))),IF(AND(6=$N$255+1,2&lt;=$O$254),IF(($N$254*$N$255+2)&gt;80,"",IF(INDEX($P$256:$W$265,MOD(($N$254*$N$255+2)-1,10)+1,INT((($N$254*$N$255+2)-1)/10)+1)="","",INDEX($P$256:$W$265,MOD(($N$254*$N$255+2)-1,10)+1,INT((($N$254*$N$255+2)-1)/10)+1))),""))),IF($N$256="","",IF(OR(ISTEXT($N$254),ISTEXT($N$255),ISTEXT($N$256)),"",IF(OR(2&gt;$N$254,6&gt;$N$255,((6-1)*$N$254+2)&gt;$N$256),"",IF(INDEX($P$256:$W$265,MOD(((6-1)*$N$254+2)-1,10)+1,INT((((6-1)*$N$254+2)-1)/10)+1)="","",INDEX($P$256:$W$265,MOD(((6-1)*$N$254+2)-1,10)+1,INT((((6-1)*$N$254+2)-1)/10)+1))))))</f>
        <v/>
      </c>
      <c r="F261" s="539">
        <f>IF($D$254="Flat Oval",IF(OR($N$256="",ISTEXT($N$254),ISTEXT($N$255)),"",IF(6&lt;=$N$255,IF(3&gt;$N$254,"",IF(((6-1)*$N$254+3)&gt;80,"",IF(INDEX($P$256:$W$265,MOD(((6-1)*$N$254+3)-1,10)+1,INT((((6-1)*$N$254+3)-1)/10)+1)="","",INDEX($P$256:$W$265,MOD(((6-1)*$N$254+3)-1,10)+1,INT((((6-1)*$N$254+3)-1)/10)+1)))),IF(AND(6=$N$255+1,3&lt;=$O$254),IF(($N$254*$N$255+3)&gt;80,"",IF(INDEX($P$256:$W$265,MOD(($N$254*$N$255+3)-1,10)+1,INT((($N$254*$N$255+3)-1)/10)+1)="","",INDEX($P$256:$W$265,MOD(($N$254*$N$255+3)-1,10)+1,INT((($N$254*$N$255+3)-1)/10)+1))),""))),IF($N$256="","",IF(OR(ISTEXT($N$254),ISTEXT($N$255),ISTEXT($N$256)),"",IF(OR(3&gt;$N$254,6&gt;$N$255,((6-1)*$N$254+3)&gt;$N$256),"",IF(INDEX($P$256:$W$265,MOD(((6-1)*$N$254+3)-1,10)+1,INT((((6-1)*$N$254+3)-1)/10)+1)="","",INDEX($P$256:$W$265,MOD(((6-1)*$N$254+3)-1,10)+1,INT((((6-1)*$N$254+3)-1)/10)+1))))))</f>
        <v/>
      </c>
      <c r="G261" s="539">
        <f>IF($D$254="Flat Oval",IF(OR($N$256="",ISTEXT($N$254),ISTEXT($N$255)),"",IF(6&lt;=$N$255,IF(4&gt;$N$254,"",IF(((6-1)*$N$254+4)&gt;80,"",IF(INDEX($P$256:$W$265,MOD(((6-1)*$N$254+4)-1,10)+1,INT((((6-1)*$N$254+4)-1)/10)+1)="","",INDEX($P$256:$W$265,MOD(((6-1)*$N$254+4)-1,10)+1,INT((((6-1)*$N$254+4)-1)/10)+1)))),IF(AND(6=$N$255+1,4&lt;=$O$254),IF(($N$254*$N$255+4)&gt;80,"",IF(INDEX($P$256:$W$265,MOD(($N$254*$N$255+4)-1,10)+1,INT((($N$254*$N$255+4)-1)/10)+1)="","",INDEX($P$256:$W$265,MOD(($N$254*$N$255+4)-1,10)+1,INT((($N$254*$N$255+4)-1)/10)+1))),""))),IF($N$256="","",IF(OR(ISTEXT($N$254),ISTEXT($N$255),ISTEXT($N$256)),"",IF(OR(4&gt;$N$254,6&gt;$N$255,((6-1)*$N$254+4)&gt;$N$256),"",IF(INDEX($P$256:$W$265,MOD(((6-1)*$N$254+4)-1,10)+1,INT((((6-1)*$N$254+4)-1)/10)+1)="","",INDEX($P$256:$W$265,MOD(((6-1)*$N$254+4)-1,10)+1,INT((((6-1)*$N$254+4)-1)/10)+1))))))</f>
        <v/>
      </c>
      <c r="H261" s="539">
        <f>IF($D$254="Flat Oval",IF(OR($N$256="",ISTEXT($N$254),ISTEXT($N$255)),"",IF(6&lt;=$N$255,IF(5&gt;$N$254,"",IF(((6-1)*$N$254+5)&gt;80,"",IF(INDEX($P$256:$W$265,MOD(((6-1)*$N$254+5)-1,10)+1,INT((((6-1)*$N$254+5)-1)/10)+1)="","",INDEX($P$256:$W$265,MOD(((6-1)*$N$254+5)-1,10)+1,INT((((6-1)*$N$254+5)-1)/10)+1)))),IF(AND(6=$N$255+1,5&lt;=$O$254),IF(($N$254*$N$255+5)&gt;80,"",IF(INDEX($P$256:$W$265,MOD(($N$254*$N$255+5)-1,10)+1,INT((($N$254*$N$255+5)-1)/10)+1)="","",INDEX($P$256:$W$265,MOD(($N$254*$N$255+5)-1,10)+1,INT((($N$254*$N$255+5)-1)/10)+1))),""))),IF($N$256="","",IF(OR(ISTEXT($N$254),ISTEXT($N$255),ISTEXT($N$256)),"",IF(OR(5&gt;$N$254,6&gt;$N$255,((6-1)*$N$254+5)&gt;$N$256),"",IF(INDEX($P$256:$W$265,MOD(((6-1)*$N$254+5)-1,10)+1,INT((((6-1)*$N$254+5)-1)/10)+1)="","",INDEX($P$256:$W$265,MOD(((6-1)*$N$254+5)-1,10)+1,INT((((6-1)*$N$254+5)-1)/10)+1))))))</f>
        <v/>
      </c>
      <c r="I261" s="539">
        <f>IF($D$254="Flat Oval",IF(OR($N$256="",ISTEXT($N$254),ISTEXT($N$255)),"",IF(6&lt;=$N$255,IF(6&gt;$N$254,"",IF(((6-1)*$N$254+6)&gt;80,"",IF(INDEX($P$256:$W$265,MOD(((6-1)*$N$254+6)-1,10)+1,INT((((6-1)*$N$254+6)-1)/10)+1)="","",INDEX($P$256:$W$265,MOD(((6-1)*$N$254+6)-1,10)+1,INT((((6-1)*$N$254+6)-1)/10)+1)))),IF(AND(6=$N$255+1,6&lt;=$O$254),IF(($N$254*$N$255+6)&gt;80,"",IF(INDEX($P$256:$W$265,MOD(($N$254*$N$255+6)-1,10)+1,INT((($N$254*$N$255+6)-1)/10)+1)="","",INDEX($P$256:$W$265,MOD(($N$254*$N$255+6)-1,10)+1,INT((($N$254*$N$255+6)-1)/10)+1))),""))),IF($N$256="","",IF(OR(ISTEXT($N$254),ISTEXT($N$255),ISTEXT($N$256)),"",IF(OR(6&gt;$N$254,6&gt;$N$255,((6-1)*$N$254+6)&gt;$N$256),"",IF(INDEX($P$256:$W$265,MOD(((6-1)*$N$254+6)-1,10)+1,INT((((6-1)*$N$254+6)-1)/10)+1)="","",INDEX($P$256:$W$265,MOD(((6-1)*$N$254+6)-1,10)+1,INT((((6-1)*$N$254+6)-1)/10)+1))))))</f>
        <v/>
      </c>
      <c r="J261" s="539">
        <f>IF($D$254="Flat Oval",IF(OR($N$256="",ISTEXT($N$254),ISTEXT($N$255)),"",IF(6&lt;=$N$255,IF(7&gt;$N$254,"",IF(((6-1)*$N$254+7)&gt;80,"",IF(INDEX($P$256:$W$265,MOD(((6-1)*$N$254+7)-1,10)+1,INT((((6-1)*$N$254+7)-1)/10)+1)="","",INDEX($P$256:$W$265,MOD(((6-1)*$N$254+7)-1,10)+1,INT((((6-1)*$N$254+7)-1)/10)+1)))),IF(AND(6=$N$255+1,7&lt;=$O$254),IF(($N$254*$N$255+7)&gt;80,"",IF(INDEX($P$256:$W$265,MOD(($N$254*$N$255+7)-1,10)+1,INT((($N$254*$N$255+7)-1)/10)+1)="","",INDEX($P$256:$W$265,MOD(($N$254*$N$255+7)-1,10)+1,INT((($N$254*$N$255+7)-1)/10)+1))),""))),IF($N$256="","",IF(OR(ISTEXT($N$254),ISTEXT($N$255),ISTEXT($N$256)),"",IF(OR(7&gt;$N$254,6&gt;$N$255,((6-1)*$N$254+7)&gt;$N$256),"",IF(INDEX($P$256:$W$265,MOD(((6-1)*$N$254+7)-1,10)+1,INT((((6-1)*$N$254+7)-1)/10)+1)="","",INDEX($P$256:$W$265,MOD(((6-1)*$N$254+7)-1,10)+1,INT((((6-1)*$N$254+7)-1)/10)+1))))))</f>
        <v/>
      </c>
      <c r="K261" s="539">
        <f>IF($D$254="Flat Oval",IF(OR($N$256="",ISTEXT($N$254),ISTEXT($N$255)),"",IF(6&lt;=$N$255,IF(8&gt;$N$254,"",IF(((6-1)*$N$254+8)&gt;80,"",IF(INDEX($P$256:$W$265,MOD(((6-1)*$N$254+8)-1,10)+1,INT((((6-1)*$N$254+8)-1)/10)+1)="","",INDEX($P$256:$W$265,MOD(((6-1)*$N$254+8)-1,10)+1,INT((((6-1)*$N$254+8)-1)/10)+1)))),IF(AND(6=$N$255+1,8&lt;=$O$254),IF(($N$254*$N$255+8)&gt;80,"",IF(INDEX($P$256:$W$265,MOD(($N$254*$N$255+8)-1,10)+1,INT((($N$254*$N$255+8)-1)/10)+1)="","",INDEX($P$256:$W$265,MOD(($N$254*$N$255+8)-1,10)+1,INT((($N$254*$N$255+8)-1)/10)+1))),""))),IF($N$256="","",IF(OR(ISTEXT($N$254),ISTEXT($N$255),ISTEXT($N$256)),"",IF(OR(8&gt;$N$254,6&gt;$N$255,((6-1)*$N$254+8)&gt;$N$256),"",IF(INDEX($P$256:$W$265,MOD(((6-1)*$N$254+8)-1,10)+1,INT((((6-1)*$N$254+8)-1)/10)+1)="","",INDEX($P$256:$W$265,MOD(((6-1)*$N$254+8)-1,10)+1,INT((((6-1)*$N$254+8)-1)/10)+1))))))</f>
        <v/>
      </c>
      <c r="L261" s="539">
        <f>IF($D$254="Flat Oval",IF(OR($N$256="",ISTEXT($N$254),ISTEXT($N$255)),"",IF(6&lt;=$N$255,IF(9&gt;$N$254,"",IF(((6-1)*$N$254+9)&gt;80,"",IF(INDEX($P$256:$W$265,MOD(((6-1)*$N$254+9)-1,10)+1,INT((((6-1)*$N$254+9)-1)/10)+1)="","",INDEX($P$256:$W$265,MOD(((6-1)*$N$254+9)-1,10)+1,INT((((6-1)*$N$254+9)-1)/10)+1)))),IF(AND(6=$N$255+1,9&lt;=$O$254),IF(($N$254*$N$255+9)&gt;80,"",IF(INDEX($P$256:$W$265,MOD(($N$254*$N$255+9)-1,10)+1,INT((($N$254*$N$255+9)-1)/10)+1)="","",INDEX($P$256:$W$265,MOD(($N$254*$N$255+9)-1,10)+1,INT((($N$254*$N$255+9)-1)/10)+1))),""))),IF($N$256="","",IF(OR(ISTEXT($N$254),ISTEXT($N$255),ISTEXT($N$256)),"",IF(OR(9&gt;$N$254,6&gt;$N$255,((6-1)*$N$254+9)&gt;$N$256),"",IF(INDEX($P$256:$W$265,MOD(((6-1)*$N$254+9)-1,10)+1,INT((((6-1)*$N$254+9)-1)/10)+1)="","",INDEX($P$256:$W$265,MOD(((6-1)*$N$254+9)-1,10)+1,INT((((6-1)*$N$254+9)-1)/10)+1))))))</f>
        <v/>
      </c>
      <c r="M261" s="539">
        <f>IF($D$254="Flat Oval",IF(OR($N$256="",ISTEXT($N$254),ISTEXT($N$255)),"",IF(6&lt;=$N$255,IF(10&gt;$N$254,"",IF(((6-1)*$N$254+10)&gt;80,"",IF(INDEX($P$256:$W$265,MOD(((6-1)*$N$254+10)-1,10)+1,INT((((6-1)*$N$254+10)-1)/10)+1)="","",INDEX($P$256:$W$265,MOD(((6-1)*$N$254+10)-1,10)+1,INT((((6-1)*$N$254+10)-1)/10)+1)))),IF(AND(6=$N$255+1,10&lt;=$O$254),IF(($N$254*$N$255+10)&gt;80,"",IF(INDEX($P$256:$W$265,MOD(($N$254*$N$255+10)-1,10)+1,INT((($N$254*$N$255+10)-1)/10)+1)="","",INDEX($P$256:$W$265,MOD(($N$254*$N$255+10)-1,10)+1,INT((($N$254*$N$255+10)-1)/10)+1))),""))),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IF($D$254="Flat Oval",IF(OR($N$255="",ISTEXT($N$255)),"",IF(7&lt;=$N$255,ROUND((7-0.5)*$I$254/$N$255,1),IF(7=$N$255+1,"Ends",""))),IF(OR($D$254="",$G$254=""),"",IF($D$254="Round",IF(7=1,"Axis 1 (0°)",IF(7=2,"Axis 2 (90°)","")),IF(ISTEXT($N$255),"",IF(7&gt;$N$255,"",IF(ISTEXT($I$254),"",ROUND((7-0.5)*$I$254/$N$255,1)))))))</f>
        <v/>
      </c>
      <c r="C262" s="538" t="n"/>
      <c r="D262" s="539">
        <f>IF($D$254="Flat Oval",IF(OR($N$256="",ISTEXT($N$254),ISTEXT($N$255)),"",IF(7&lt;=$N$255,IF(1&gt;$N$254,"",IF(((7-1)*$N$254+1)&gt;80,"",IF(INDEX($P$256:$W$265,MOD(((7-1)*$N$254+1)-1,10)+1,INT((((7-1)*$N$254+1)-1)/10)+1)="","",INDEX($P$256:$W$265,MOD(((7-1)*$N$254+1)-1,10)+1,INT((((7-1)*$N$254+1)-1)/10)+1)))),IF(AND(7=$N$255+1,1&lt;=$O$254),IF(($N$254*$N$255+1)&gt;80,"",IF(INDEX($P$256:$W$265,MOD(($N$254*$N$255+1)-1,10)+1,INT((($N$254*$N$255+1)-1)/10)+1)="","",INDEX($P$256:$W$265,MOD(($N$254*$N$255+1)-1,10)+1,INT((($N$254*$N$255+1)-1)/10)+1))),""))),IF($N$256="","",IF(OR(ISTEXT($N$254),ISTEXT($N$255),ISTEXT($N$256)),"",IF(OR(1&gt;$N$254,7&gt;$N$255,((7-1)*$N$254+1)&gt;$N$256),"",IF(INDEX($P$256:$W$265,MOD(((7-1)*$N$254+1)-1,10)+1,INT((((7-1)*$N$254+1)-1)/10)+1)="","",INDEX($P$256:$W$265,MOD(((7-1)*$N$254+1)-1,10)+1,INT((((7-1)*$N$254+1)-1)/10)+1))))))</f>
        <v/>
      </c>
      <c r="E262" s="539">
        <f>IF($D$254="Flat Oval",IF(OR($N$256="",ISTEXT($N$254),ISTEXT($N$255)),"",IF(7&lt;=$N$255,IF(2&gt;$N$254,"",IF(((7-1)*$N$254+2)&gt;80,"",IF(INDEX($P$256:$W$265,MOD(((7-1)*$N$254+2)-1,10)+1,INT((((7-1)*$N$254+2)-1)/10)+1)="","",INDEX($P$256:$W$265,MOD(((7-1)*$N$254+2)-1,10)+1,INT((((7-1)*$N$254+2)-1)/10)+1)))),IF(AND(7=$N$255+1,2&lt;=$O$254),IF(($N$254*$N$255+2)&gt;80,"",IF(INDEX($P$256:$W$265,MOD(($N$254*$N$255+2)-1,10)+1,INT((($N$254*$N$255+2)-1)/10)+1)="","",INDEX($P$256:$W$265,MOD(($N$254*$N$255+2)-1,10)+1,INT((($N$254*$N$255+2)-1)/10)+1))),""))),IF($N$256="","",IF(OR(ISTEXT($N$254),ISTEXT($N$255),ISTEXT($N$256)),"",IF(OR(2&gt;$N$254,7&gt;$N$255,((7-1)*$N$254+2)&gt;$N$256),"",IF(INDEX($P$256:$W$265,MOD(((7-1)*$N$254+2)-1,10)+1,INT((((7-1)*$N$254+2)-1)/10)+1)="","",INDEX($P$256:$W$265,MOD(((7-1)*$N$254+2)-1,10)+1,INT((((7-1)*$N$254+2)-1)/10)+1))))))</f>
        <v/>
      </c>
      <c r="F262" s="539">
        <f>IF($D$254="Flat Oval",IF(OR($N$256="",ISTEXT($N$254),ISTEXT($N$255)),"",IF(7&lt;=$N$255,IF(3&gt;$N$254,"",IF(((7-1)*$N$254+3)&gt;80,"",IF(INDEX($P$256:$W$265,MOD(((7-1)*$N$254+3)-1,10)+1,INT((((7-1)*$N$254+3)-1)/10)+1)="","",INDEX($P$256:$W$265,MOD(((7-1)*$N$254+3)-1,10)+1,INT((((7-1)*$N$254+3)-1)/10)+1)))),IF(AND(7=$N$255+1,3&lt;=$O$254),IF(($N$254*$N$255+3)&gt;80,"",IF(INDEX($P$256:$W$265,MOD(($N$254*$N$255+3)-1,10)+1,INT((($N$254*$N$255+3)-1)/10)+1)="","",INDEX($P$256:$W$265,MOD(($N$254*$N$255+3)-1,10)+1,INT((($N$254*$N$255+3)-1)/10)+1))),""))),IF($N$256="","",IF(OR(ISTEXT($N$254),ISTEXT($N$255),ISTEXT($N$256)),"",IF(OR(3&gt;$N$254,7&gt;$N$255,((7-1)*$N$254+3)&gt;$N$256),"",IF(INDEX($P$256:$W$265,MOD(((7-1)*$N$254+3)-1,10)+1,INT((((7-1)*$N$254+3)-1)/10)+1)="","",INDEX($P$256:$W$265,MOD(((7-1)*$N$254+3)-1,10)+1,INT((((7-1)*$N$254+3)-1)/10)+1))))))</f>
        <v/>
      </c>
      <c r="G262" s="539">
        <f>IF($D$254="Flat Oval",IF(OR($N$256="",ISTEXT($N$254),ISTEXT($N$255)),"",IF(7&lt;=$N$255,IF(4&gt;$N$254,"",IF(((7-1)*$N$254+4)&gt;80,"",IF(INDEX($P$256:$W$265,MOD(((7-1)*$N$254+4)-1,10)+1,INT((((7-1)*$N$254+4)-1)/10)+1)="","",INDEX($P$256:$W$265,MOD(((7-1)*$N$254+4)-1,10)+1,INT((((7-1)*$N$254+4)-1)/10)+1)))),IF(AND(7=$N$255+1,4&lt;=$O$254),IF(($N$254*$N$255+4)&gt;80,"",IF(INDEX($P$256:$W$265,MOD(($N$254*$N$255+4)-1,10)+1,INT((($N$254*$N$255+4)-1)/10)+1)="","",INDEX($P$256:$W$265,MOD(($N$254*$N$255+4)-1,10)+1,INT((($N$254*$N$255+4)-1)/10)+1))),""))),IF($N$256="","",IF(OR(ISTEXT($N$254),ISTEXT($N$255),ISTEXT($N$256)),"",IF(OR(4&gt;$N$254,7&gt;$N$255,((7-1)*$N$254+4)&gt;$N$256),"",IF(INDEX($P$256:$W$265,MOD(((7-1)*$N$254+4)-1,10)+1,INT((((7-1)*$N$254+4)-1)/10)+1)="","",INDEX($P$256:$W$265,MOD(((7-1)*$N$254+4)-1,10)+1,INT((((7-1)*$N$254+4)-1)/10)+1))))))</f>
        <v/>
      </c>
      <c r="H262" s="539">
        <f>IF($D$254="Flat Oval",IF(OR($N$256="",ISTEXT($N$254),ISTEXT($N$255)),"",IF(7&lt;=$N$255,IF(5&gt;$N$254,"",IF(((7-1)*$N$254+5)&gt;80,"",IF(INDEX($P$256:$W$265,MOD(((7-1)*$N$254+5)-1,10)+1,INT((((7-1)*$N$254+5)-1)/10)+1)="","",INDEX($P$256:$W$265,MOD(((7-1)*$N$254+5)-1,10)+1,INT((((7-1)*$N$254+5)-1)/10)+1)))),IF(AND(7=$N$255+1,5&lt;=$O$254),IF(($N$254*$N$255+5)&gt;80,"",IF(INDEX($P$256:$W$265,MOD(($N$254*$N$255+5)-1,10)+1,INT((($N$254*$N$255+5)-1)/10)+1)="","",INDEX($P$256:$W$265,MOD(($N$254*$N$255+5)-1,10)+1,INT((($N$254*$N$255+5)-1)/10)+1))),""))),IF($N$256="","",IF(OR(ISTEXT($N$254),ISTEXT($N$255),ISTEXT($N$256)),"",IF(OR(5&gt;$N$254,7&gt;$N$255,((7-1)*$N$254+5)&gt;$N$256),"",IF(INDEX($P$256:$W$265,MOD(((7-1)*$N$254+5)-1,10)+1,INT((((7-1)*$N$254+5)-1)/10)+1)="","",INDEX($P$256:$W$265,MOD(((7-1)*$N$254+5)-1,10)+1,INT((((7-1)*$N$254+5)-1)/10)+1))))))</f>
        <v/>
      </c>
      <c r="I262" s="539">
        <f>IF($D$254="Flat Oval",IF(OR($N$256="",ISTEXT($N$254),ISTEXT($N$255)),"",IF(7&lt;=$N$255,IF(6&gt;$N$254,"",IF(((7-1)*$N$254+6)&gt;80,"",IF(INDEX($P$256:$W$265,MOD(((7-1)*$N$254+6)-1,10)+1,INT((((7-1)*$N$254+6)-1)/10)+1)="","",INDEX($P$256:$W$265,MOD(((7-1)*$N$254+6)-1,10)+1,INT((((7-1)*$N$254+6)-1)/10)+1)))),IF(AND(7=$N$255+1,6&lt;=$O$254),IF(($N$254*$N$255+6)&gt;80,"",IF(INDEX($P$256:$W$265,MOD(($N$254*$N$255+6)-1,10)+1,INT((($N$254*$N$255+6)-1)/10)+1)="","",INDEX($P$256:$W$265,MOD(($N$254*$N$255+6)-1,10)+1,INT((($N$254*$N$255+6)-1)/10)+1))),""))),IF($N$256="","",IF(OR(ISTEXT($N$254),ISTEXT($N$255),ISTEXT($N$256)),"",IF(OR(6&gt;$N$254,7&gt;$N$255,((7-1)*$N$254+6)&gt;$N$256),"",IF(INDEX($P$256:$W$265,MOD(((7-1)*$N$254+6)-1,10)+1,INT((((7-1)*$N$254+6)-1)/10)+1)="","",INDEX($P$256:$W$265,MOD(((7-1)*$N$254+6)-1,10)+1,INT((((7-1)*$N$254+6)-1)/10)+1))))))</f>
        <v/>
      </c>
      <c r="J262" s="539">
        <f>IF($D$254="Flat Oval",IF(OR($N$256="",ISTEXT($N$254),ISTEXT($N$255)),"",IF(7&lt;=$N$255,IF(7&gt;$N$254,"",IF(((7-1)*$N$254+7)&gt;80,"",IF(INDEX($P$256:$W$265,MOD(((7-1)*$N$254+7)-1,10)+1,INT((((7-1)*$N$254+7)-1)/10)+1)="","",INDEX($P$256:$W$265,MOD(((7-1)*$N$254+7)-1,10)+1,INT((((7-1)*$N$254+7)-1)/10)+1)))),IF(AND(7=$N$255+1,7&lt;=$O$254),IF(($N$254*$N$255+7)&gt;80,"",IF(INDEX($P$256:$W$265,MOD(($N$254*$N$255+7)-1,10)+1,INT((($N$254*$N$255+7)-1)/10)+1)="","",INDEX($P$256:$W$265,MOD(($N$254*$N$255+7)-1,10)+1,INT((($N$254*$N$255+7)-1)/10)+1))),""))),IF($N$256="","",IF(OR(ISTEXT($N$254),ISTEXT($N$255),ISTEXT($N$256)),"",IF(OR(7&gt;$N$254,7&gt;$N$255,((7-1)*$N$254+7)&gt;$N$256),"",IF(INDEX($P$256:$W$265,MOD(((7-1)*$N$254+7)-1,10)+1,INT((((7-1)*$N$254+7)-1)/10)+1)="","",INDEX($P$256:$W$265,MOD(((7-1)*$N$254+7)-1,10)+1,INT((((7-1)*$N$254+7)-1)/10)+1))))))</f>
        <v/>
      </c>
      <c r="K262" s="539">
        <f>IF($D$254="Flat Oval",IF(OR($N$256="",ISTEXT($N$254),ISTEXT($N$255)),"",IF(7&lt;=$N$255,IF(8&gt;$N$254,"",IF(((7-1)*$N$254+8)&gt;80,"",IF(INDEX($P$256:$W$265,MOD(((7-1)*$N$254+8)-1,10)+1,INT((((7-1)*$N$254+8)-1)/10)+1)="","",INDEX($P$256:$W$265,MOD(((7-1)*$N$254+8)-1,10)+1,INT((((7-1)*$N$254+8)-1)/10)+1)))),IF(AND(7=$N$255+1,8&lt;=$O$254),IF(($N$254*$N$255+8)&gt;80,"",IF(INDEX($P$256:$W$265,MOD(($N$254*$N$255+8)-1,10)+1,INT((($N$254*$N$255+8)-1)/10)+1)="","",INDEX($P$256:$W$265,MOD(($N$254*$N$255+8)-1,10)+1,INT((($N$254*$N$255+8)-1)/10)+1))),""))),IF($N$256="","",IF(OR(ISTEXT($N$254),ISTEXT($N$255),ISTEXT($N$256)),"",IF(OR(8&gt;$N$254,7&gt;$N$255,((7-1)*$N$254+8)&gt;$N$256),"",IF(INDEX($P$256:$W$265,MOD(((7-1)*$N$254+8)-1,10)+1,INT((((7-1)*$N$254+8)-1)/10)+1)="","",INDEX($P$256:$W$265,MOD(((7-1)*$N$254+8)-1,10)+1,INT((((7-1)*$N$254+8)-1)/10)+1))))))</f>
        <v/>
      </c>
      <c r="L262" s="539">
        <f>IF($D$254="Flat Oval",IF(OR($N$256="",ISTEXT($N$254),ISTEXT($N$255)),"",IF(7&lt;=$N$255,IF(9&gt;$N$254,"",IF(((7-1)*$N$254+9)&gt;80,"",IF(INDEX($P$256:$W$265,MOD(((7-1)*$N$254+9)-1,10)+1,INT((((7-1)*$N$254+9)-1)/10)+1)="","",INDEX($P$256:$W$265,MOD(((7-1)*$N$254+9)-1,10)+1,INT((((7-1)*$N$254+9)-1)/10)+1)))),IF(AND(7=$N$255+1,9&lt;=$O$254),IF(($N$254*$N$255+9)&gt;80,"",IF(INDEX($P$256:$W$265,MOD(($N$254*$N$255+9)-1,10)+1,INT((($N$254*$N$255+9)-1)/10)+1)="","",INDEX($P$256:$W$265,MOD(($N$254*$N$255+9)-1,10)+1,INT((($N$254*$N$255+9)-1)/10)+1))),""))),IF($N$256="","",IF(OR(ISTEXT($N$254),ISTEXT($N$255),ISTEXT($N$256)),"",IF(OR(9&gt;$N$254,7&gt;$N$255,((7-1)*$N$254+9)&gt;$N$256),"",IF(INDEX($P$256:$W$265,MOD(((7-1)*$N$254+9)-1,10)+1,INT((((7-1)*$N$254+9)-1)/10)+1)="","",INDEX($P$256:$W$265,MOD(((7-1)*$N$254+9)-1,10)+1,INT((((7-1)*$N$254+9)-1)/10)+1))))))</f>
        <v/>
      </c>
      <c r="M262" s="539">
        <f>IF($D$254="Flat Oval",IF(OR($N$256="",ISTEXT($N$254),ISTEXT($N$255)),"",IF(7&lt;=$N$255,IF(10&gt;$N$254,"",IF(((7-1)*$N$254+10)&gt;80,"",IF(INDEX($P$256:$W$265,MOD(((7-1)*$N$254+10)-1,10)+1,INT((((7-1)*$N$254+10)-1)/10)+1)="","",INDEX($P$256:$W$265,MOD(((7-1)*$N$254+10)-1,10)+1,INT((((7-1)*$N$254+10)-1)/10)+1)))),IF(AND(7=$N$255+1,10&lt;=$O$254),IF(($N$254*$N$255+10)&gt;80,"",IF(INDEX($P$256:$W$265,MOD(($N$254*$N$255+10)-1,10)+1,INT((($N$254*$N$255+10)-1)/10)+1)="","",INDEX($P$256:$W$265,MOD(($N$254*$N$255+10)-1,10)+1,INT((($N$254*$N$255+10)-1)/10)+1))),""))),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IF($D$254="Flat Oval",IF(OR($N$255="",ISTEXT($N$255)),"",IF(8&lt;=$N$255,ROUND((8-0.5)*$I$254/$N$255,1),IF(8=$N$255+1,"Ends",""))),IF(OR($D$254="",$G$254=""),"",IF($D$254="Round",IF(8=1,"Axis 1 (0°)",IF(8=2,"Axis 2 (90°)","")),IF(ISTEXT($N$255),"",IF(8&gt;$N$255,"",IF(ISTEXT($I$254),"",ROUND((8-0.5)*$I$254/$N$255,1)))))))</f>
        <v/>
      </c>
      <c r="C263" s="538" t="n"/>
      <c r="D263" s="539">
        <f>IF($D$254="Flat Oval",IF(OR($N$256="",ISTEXT($N$254),ISTEXT($N$255)),"",IF(8&lt;=$N$255,IF(1&gt;$N$254,"",IF(((8-1)*$N$254+1)&gt;80,"",IF(INDEX($P$256:$W$265,MOD(((8-1)*$N$254+1)-1,10)+1,INT((((8-1)*$N$254+1)-1)/10)+1)="","",INDEX($P$256:$W$265,MOD(((8-1)*$N$254+1)-1,10)+1,INT((((8-1)*$N$254+1)-1)/10)+1)))),IF(AND(8=$N$255+1,1&lt;=$O$254),IF(($N$254*$N$255+1)&gt;80,"",IF(INDEX($P$256:$W$265,MOD(($N$254*$N$255+1)-1,10)+1,INT((($N$254*$N$255+1)-1)/10)+1)="","",INDEX($P$256:$W$265,MOD(($N$254*$N$255+1)-1,10)+1,INT((($N$254*$N$255+1)-1)/10)+1))),""))),IF($N$256="","",IF(OR(ISTEXT($N$254),ISTEXT($N$255),ISTEXT($N$256)),"",IF(OR(1&gt;$N$254,8&gt;$N$255,((8-1)*$N$254+1)&gt;$N$256),"",IF(INDEX($P$256:$W$265,MOD(((8-1)*$N$254+1)-1,10)+1,INT((((8-1)*$N$254+1)-1)/10)+1)="","",INDEX($P$256:$W$265,MOD(((8-1)*$N$254+1)-1,10)+1,INT((((8-1)*$N$254+1)-1)/10)+1))))))</f>
        <v/>
      </c>
      <c r="E263" s="539">
        <f>IF($D$254="Flat Oval",IF(OR($N$256="",ISTEXT($N$254),ISTEXT($N$255)),"",IF(8&lt;=$N$255,IF(2&gt;$N$254,"",IF(((8-1)*$N$254+2)&gt;80,"",IF(INDEX($P$256:$W$265,MOD(((8-1)*$N$254+2)-1,10)+1,INT((((8-1)*$N$254+2)-1)/10)+1)="","",INDEX($P$256:$W$265,MOD(((8-1)*$N$254+2)-1,10)+1,INT((((8-1)*$N$254+2)-1)/10)+1)))),IF(AND(8=$N$255+1,2&lt;=$O$254),IF(($N$254*$N$255+2)&gt;80,"",IF(INDEX($P$256:$W$265,MOD(($N$254*$N$255+2)-1,10)+1,INT((($N$254*$N$255+2)-1)/10)+1)="","",INDEX($P$256:$W$265,MOD(($N$254*$N$255+2)-1,10)+1,INT((($N$254*$N$255+2)-1)/10)+1))),""))),IF($N$256="","",IF(OR(ISTEXT($N$254),ISTEXT($N$255),ISTEXT($N$256)),"",IF(OR(2&gt;$N$254,8&gt;$N$255,((8-1)*$N$254+2)&gt;$N$256),"",IF(INDEX($P$256:$W$265,MOD(((8-1)*$N$254+2)-1,10)+1,INT((((8-1)*$N$254+2)-1)/10)+1)="","",INDEX($P$256:$W$265,MOD(((8-1)*$N$254+2)-1,10)+1,INT((((8-1)*$N$254+2)-1)/10)+1))))))</f>
        <v/>
      </c>
      <c r="F263" s="539">
        <f>IF($D$254="Flat Oval",IF(OR($N$256="",ISTEXT($N$254),ISTEXT($N$255)),"",IF(8&lt;=$N$255,IF(3&gt;$N$254,"",IF(((8-1)*$N$254+3)&gt;80,"",IF(INDEX($P$256:$W$265,MOD(((8-1)*$N$254+3)-1,10)+1,INT((((8-1)*$N$254+3)-1)/10)+1)="","",INDEX($P$256:$W$265,MOD(((8-1)*$N$254+3)-1,10)+1,INT((((8-1)*$N$254+3)-1)/10)+1)))),IF(AND(8=$N$255+1,3&lt;=$O$254),IF(($N$254*$N$255+3)&gt;80,"",IF(INDEX($P$256:$W$265,MOD(($N$254*$N$255+3)-1,10)+1,INT((($N$254*$N$255+3)-1)/10)+1)="","",INDEX($P$256:$W$265,MOD(($N$254*$N$255+3)-1,10)+1,INT((($N$254*$N$255+3)-1)/10)+1))),""))),IF($N$256="","",IF(OR(ISTEXT($N$254),ISTEXT($N$255),ISTEXT($N$256)),"",IF(OR(3&gt;$N$254,8&gt;$N$255,((8-1)*$N$254+3)&gt;$N$256),"",IF(INDEX($P$256:$W$265,MOD(((8-1)*$N$254+3)-1,10)+1,INT((((8-1)*$N$254+3)-1)/10)+1)="","",INDEX($P$256:$W$265,MOD(((8-1)*$N$254+3)-1,10)+1,INT((((8-1)*$N$254+3)-1)/10)+1))))))</f>
        <v/>
      </c>
      <c r="G263" s="539">
        <f>IF($D$254="Flat Oval",IF(OR($N$256="",ISTEXT($N$254),ISTEXT($N$255)),"",IF(8&lt;=$N$255,IF(4&gt;$N$254,"",IF(((8-1)*$N$254+4)&gt;80,"",IF(INDEX($P$256:$W$265,MOD(((8-1)*$N$254+4)-1,10)+1,INT((((8-1)*$N$254+4)-1)/10)+1)="","",INDEX($P$256:$W$265,MOD(((8-1)*$N$254+4)-1,10)+1,INT((((8-1)*$N$254+4)-1)/10)+1)))),IF(AND(8=$N$255+1,4&lt;=$O$254),IF(($N$254*$N$255+4)&gt;80,"",IF(INDEX($P$256:$W$265,MOD(($N$254*$N$255+4)-1,10)+1,INT((($N$254*$N$255+4)-1)/10)+1)="","",INDEX($P$256:$W$265,MOD(($N$254*$N$255+4)-1,10)+1,INT((($N$254*$N$255+4)-1)/10)+1))),""))),IF($N$256="","",IF(OR(ISTEXT($N$254),ISTEXT($N$255),ISTEXT($N$256)),"",IF(OR(4&gt;$N$254,8&gt;$N$255,((8-1)*$N$254+4)&gt;$N$256),"",IF(INDEX($P$256:$W$265,MOD(((8-1)*$N$254+4)-1,10)+1,INT((((8-1)*$N$254+4)-1)/10)+1)="","",INDEX($P$256:$W$265,MOD(((8-1)*$N$254+4)-1,10)+1,INT((((8-1)*$N$254+4)-1)/10)+1))))))</f>
        <v/>
      </c>
      <c r="H263" s="539">
        <f>IF($D$254="Flat Oval",IF(OR($N$256="",ISTEXT($N$254),ISTEXT($N$255)),"",IF(8&lt;=$N$255,IF(5&gt;$N$254,"",IF(((8-1)*$N$254+5)&gt;80,"",IF(INDEX($P$256:$W$265,MOD(((8-1)*$N$254+5)-1,10)+1,INT((((8-1)*$N$254+5)-1)/10)+1)="","",INDEX($P$256:$W$265,MOD(((8-1)*$N$254+5)-1,10)+1,INT((((8-1)*$N$254+5)-1)/10)+1)))),IF(AND(8=$N$255+1,5&lt;=$O$254),IF(($N$254*$N$255+5)&gt;80,"",IF(INDEX($P$256:$W$265,MOD(($N$254*$N$255+5)-1,10)+1,INT((($N$254*$N$255+5)-1)/10)+1)="","",INDEX($P$256:$W$265,MOD(($N$254*$N$255+5)-1,10)+1,INT((($N$254*$N$255+5)-1)/10)+1))),""))),IF($N$256="","",IF(OR(ISTEXT($N$254),ISTEXT($N$255),ISTEXT($N$256)),"",IF(OR(5&gt;$N$254,8&gt;$N$255,((8-1)*$N$254+5)&gt;$N$256),"",IF(INDEX($P$256:$W$265,MOD(((8-1)*$N$254+5)-1,10)+1,INT((((8-1)*$N$254+5)-1)/10)+1)="","",INDEX($P$256:$W$265,MOD(((8-1)*$N$254+5)-1,10)+1,INT((((8-1)*$N$254+5)-1)/10)+1))))))</f>
        <v/>
      </c>
      <c r="I263" s="539">
        <f>IF($D$254="Flat Oval",IF(OR($N$256="",ISTEXT($N$254),ISTEXT($N$255)),"",IF(8&lt;=$N$255,IF(6&gt;$N$254,"",IF(((8-1)*$N$254+6)&gt;80,"",IF(INDEX($P$256:$W$265,MOD(((8-1)*$N$254+6)-1,10)+1,INT((((8-1)*$N$254+6)-1)/10)+1)="","",INDEX($P$256:$W$265,MOD(((8-1)*$N$254+6)-1,10)+1,INT((((8-1)*$N$254+6)-1)/10)+1)))),IF(AND(8=$N$255+1,6&lt;=$O$254),IF(($N$254*$N$255+6)&gt;80,"",IF(INDEX($P$256:$W$265,MOD(($N$254*$N$255+6)-1,10)+1,INT((($N$254*$N$255+6)-1)/10)+1)="","",INDEX($P$256:$W$265,MOD(($N$254*$N$255+6)-1,10)+1,INT((($N$254*$N$255+6)-1)/10)+1))),""))),IF($N$256="","",IF(OR(ISTEXT($N$254),ISTEXT($N$255),ISTEXT($N$256)),"",IF(OR(6&gt;$N$254,8&gt;$N$255,((8-1)*$N$254+6)&gt;$N$256),"",IF(INDEX($P$256:$W$265,MOD(((8-1)*$N$254+6)-1,10)+1,INT((((8-1)*$N$254+6)-1)/10)+1)="","",INDEX($P$256:$W$265,MOD(((8-1)*$N$254+6)-1,10)+1,INT((((8-1)*$N$254+6)-1)/10)+1))))))</f>
        <v/>
      </c>
      <c r="J263" s="539">
        <f>IF($D$254="Flat Oval",IF(OR($N$256="",ISTEXT($N$254),ISTEXT($N$255)),"",IF(8&lt;=$N$255,IF(7&gt;$N$254,"",IF(((8-1)*$N$254+7)&gt;80,"",IF(INDEX($P$256:$W$265,MOD(((8-1)*$N$254+7)-1,10)+1,INT((((8-1)*$N$254+7)-1)/10)+1)="","",INDEX($P$256:$W$265,MOD(((8-1)*$N$254+7)-1,10)+1,INT((((8-1)*$N$254+7)-1)/10)+1)))),IF(AND(8=$N$255+1,7&lt;=$O$254),IF(($N$254*$N$255+7)&gt;80,"",IF(INDEX($P$256:$W$265,MOD(($N$254*$N$255+7)-1,10)+1,INT((($N$254*$N$255+7)-1)/10)+1)="","",INDEX($P$256:$W$265,MOD(($N$254*$N$255+7)-1,10)+1,INT((($N$254*$N$255+7)-1)/10)+1))),""))),IF($N$256="","",IF(OR(ISTEXT($N$254),ISTEXT($N$255),ISTEXT($N$256)),"",IF(OR(7&gt;$N$254,8&gt;$N$255,((8-1)*$N$254+7)&gt;$N$256),"",IF(INDEX($P$256:$W$265,MOD(((8-1)*$N$254+7)-1,10)+1,INT((((8-1)*$N$254+7)-1)/10)+1)="","",INDEX($P$256:$W$265,MOD(((8-1)*$N$254+7)-1,10)+1,INT((((8-1)*$N$254+7)-1)/10)+1))))))</f>
        <v/>
      </c>
      <c r="K263" s="539">
        <f>IF($D$254="Flat Oval",IF(OR($N$256="",ISTEXT($N$254),ISTEXT($N$255)),"",IF(8&lt;=$N$255,IF(8&gt;$N$254,"",IF(((8-1)*$N$254+8)&gt;80,"",IF(INDEX($P$256:$W$265,MOD(((8-1)*$N$254+8)-1,10)+1,INT((((8-1)*$N$254+8)-1)/10)+1)="","",INDEX($P$256:$W$265,MOD(((8-1)*$N$254+8)-1,10)+1,INT((((8-1)*$N$254+8)-1)/10)+1)))),IF(AND(8=$N$255+1,8&lt;=$O$254),IF(($N$254*$N$255+8)&gt;80,"",IF(INDEX($P$256:$W$265,MOD(($N$254*$N$255+8)-1,10)+1,INT((($N$254*$N$255+8)-1)/10)+1)="","",INDEX($P$256:$W$265,MOD(($N$254*$N$255+8)-1,10)+1,INT((($N$254*$N$255+8)-1)/10)+1))),""))),IF($N$256="","",IF(OR(ISTEXT($N$254),ISTEXT($N$255),ISTEXT($N$256)),"",IF(OR(8&gt;$N$254,8&gt;$N$255,((8-1)*$N$254+8)&gt;$N$256),"",IF(INDEX($P$256:$W$265,MOD(((8-1)*$N$254+8)-1,10)+1,INT((((8-1)*$N$254+8)-1)/10)+1)="","",INDEX($P$256:$W$265,MOD(((8-1)*$N$254+8)-1,10)+1,INT((((8-1)*$N$254+8)-1)/10)+1))))))</f>
        <v/>
      </c>
      <c r="L263" s="539">
        <f>IF($D$254="Flat Oval",IF(OR($N$256="",ISTEXT($N$254),ISTEXT($N$255)),"",IF(8&lt;=$N$255,IF(9&gt;$N$254,"",IF(((8-1)*$N$254+9)&gt;80,"",IF(INDEX($P$256:$W$265,MOD(((8-1)*$N$254+9)-1,10)+1,INT((((8-1)*$N$254+9)-1)/10)+1)="","",INDEX($P$256:$W$265,MOD(((8-1)*$N$254+9)-1,10)+1,INT((((8-1)*$N$254+9)-1)/10)+1)))),IF(AND(8=$N$255+1,9&lt;=$O$254),IF(($N$254*$N$255+9)&gt;80,"",IF(INDEX($P$256:$W$265,MOD(($N$254*$N$255+9)-1,10)+1,INT((($N$254*$N$255+9)-1)/10)+1)="","",INDEX($P$256:$W$265,MOD(($N$254*$N$255+9)-1,10)+1,INT((($N$254*$N$255+9)-1)/10)+1))),""))),IF($N$256="","",IF(OR(ISTEXT($N$254),ISTEXT($N$255),ISTEXT($N$256)),"",IF(OR(9&gt;$N$254,8&gt;$N$255,((8-1)*$N$254+9)&gt;$N$256),"",IF(INDEX($P$256:$W$265,MOD(((8-1)*$N$254+9)-1,10)+1,INT((((8-1)*$N$254+9)-1)/10)+1)="","",INDEX($P$256:$W$265,MOD(((8-1)*$N$254+9)-1,10)+1,INT((((8-1)*$N$254+9)-1)/10)+1))))))</f>
        <v/>
      </c>
      <c r="M263" s="539">
        <f>IF($D$254="Flat Oval",IF(OR($N$256="",ISTEXT($N$254),ISTEXT($N$255)),"",IF(8&lt;=$N$255,IF(10&gt;$N$254,"",IF(((8-1)*$N$254+10)&gt;80,"",IF(INDEX($P$256:$W$265,MOD(((8-1)*$N$254+10)-1,10)+1,INT((((8-1)*$N$254+10)-1)/10)+1)="","",INDEX($P$256:$W$265,MOD(((8-1)*$N$254+10)-1,10)+1,INT((((8-1)*$N$254+10)-1)/10)+1)))),IF(AND(8=$N$255+1,10&lt;=$O$254),IF(($N$254*$N$255+10)&gt;80,"",IF(INDEX($P$256:$W$265,MOD(($N$254*$N$255+10)-1,10)+1,INT((($N$254*$N$255+10)-1)/10)+1)="","",INDEX($P$256:$W$265,MOD(($N$254*$N$255+10)-1,10)+1,INT((($N$254*$N$255+10)-1)/10)+1))),""))),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IF($D$269="Flat Oval",IF(OR($G$269="",$I$269=""),"",$G$269&amp;""" x "&amp;$I$269&amp;""" oval"),IF($G$269="","",IF($D$269="Round",$G$269&amp;""" dia",$G$269&amp;""" x "&amp;$I$269&amp;"""")))</f>
        <v/>
      </c>
      <c r="G267" s="173" t="n"/>
      <c r="H267" s="525">
        <f>IF($D$269="Flat Oval",IF(OR($G$269="",$I$269=""),"",IF(OR(ISTEXT($G$269),ISTEXT($I$269)),"",ROUND(((($G$269-2*N($K$269))-($I$269-2*N($K$269)))*($I$269-2*N($K$269))+PI()*(($I$269-2*N($K$269))/2)^2)/144,3))),IF(OR($D$269="",$G$269=""),"",IF($D$269="Round",IF(ISTEXT($G$269),"",ROUND(PI()*(($G$269-2*N($K$269))/2)^2/144,3)),IF($I$269="","",IF(OR(ISTEXT($G$269),ISTEXT($I$269)),"",ROUND(($G$269-2*N($K$269))*($I$269-2*N($K$269))/144,3))))))</f>
        <v/>
      </c>
      <c r="I267" s="189" t="n"/>
      <c r="J267" s="189" t="n"/>
      <c r="K267" s="189">
        <f>IF(N(J267)*N(H267)=0,"",ROUND(N(J267)*N(H267),0))</f>
        <v/>
      </c>
      <c r="L267" s="189">
        <f>IF($D$269="Flat Oval",IF(OR($O$270="",$O$271="",N($O$272)+N($O$273)=0),"",ROUND(($O$270*$O$272+$O$271*$O$273)/($O$272+$O$273),0)),IF(COUNT(D271:M278)=0,"",ROUND(AVERAGE(D271:M278),0)))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IF($D$269="Flat Oval",IF($N$271="","",$N$269&amp;"x"&amp;$N$270&amp;"+"&amp;$O$269&amp;" ends"),IF($N$269="","",IF($D$269="Round",$N$269&amp;" x 2 axes",IF($N$270="","",$N$269&amp;" x "&amp;$N$270))))</f>
        <v/>
      </c>
      <c r="N269" s="534">
        <f>IF($D$269="Flat Oval",IF(OR($G$269="",$I$269=""),"",IF(OR(ISTEXT($G$269),ISTEXT($I$269)),"",IF($G$269-$I$269&lt;12,2,MIN(10,MAX(3,ROUNDUP(($G$269-$I$269)/6,0)))))),IF(OR($D$269="",$G$269=""),"",IF($D$269="Round",IF(ISTEXT($G$269),"",IF($G$269&lt;=9,6,IF($G$269&lt;=12,8,10))),IF(ISTEXT($G$269),"",IF($G$269&lt;12,2,MIN(10,MAX(3,ROUNDUP($G$269/6,0))))))))</f>
        <v/>
      </c>
      <c r="O269">
        <f>IF(AND($D$269="Flat Oval",NOT(OR($G$269="",$I$269="")),NOT(OR(ISTEXT($G$269),ISTEXT($I$269)))),IF($I$269&lt;=9,6,IF($I$269&lt;=12,8,10)),"")</f>
        <v/>
      </c>
      <c r="P269" s="473" t="inlineStr">
        <is>
          <t>Quick entry – type readings in order (row by row of the grid), down this column then the next:</t>
        </is>
      </c>
    </row>
    <row r="270" ht="13.35" customHeight="1" s="162">
      <c r="B270" s="535" t="inlineStr">
        <is>
          <t>Depth↓ Pos→ (in)</t>
        </is>
      </c>
      <c r="C270" s="414" t="n"/>
      <c r="D270" s="535">
        <f>IF($D$269="Flat Oval",IF(OR($N$269="",ISTEXT($N$269),1&gt;$N$269),"",ROUND((1-0.5)*($G$269-$I$269)/$N$269,1)),IF(ISTEXT($N$269),"",IF(OR($D$269="",$G$269="",1&gt;$N$269),"",IF($D$269="Round",IF(ISTEXT($G$269),"",ROUND(IF(1&lt;=$N$269/2,$G$269/2*(1-SQRT(($N$269-2*1+1)/$N$269)),$G$269-$G$269/2*(1-SQRT(($N$269-2*($N$269-1+1)+1)/$N$269))),1)),IF(ISTEXT($G$269),"",ROUND((1-0.5)*$G$269/$N$269,1))))))</f>
        <v/>
      </c>
      <c r="E270" s="535">
        <f>IF($D$269="Flat Oval",IF(OR($N$269="",ISTEXT($N$269),2&gt;$N$269),"",ROUND((2-0.5)*($G$269-$I$269)/$N$269,1)),IF(ISTEXT($N$269),"",IF(OR($D$269="",$G$269="",2&gt;$N$269),"",IF($D$269="Round",IF(ISTEXT($G$269),"",ROUND(IF(2&lt;=$N$269/2,$G$269/2*(1-SQRT(($N$269-2*2+1)/$N$269)),$G$269-$G$269/2*(1-SQRT(($N$269-2*($N$269-2+1)+1)/$N$269))),1)),IF(ISTEXT($G$269),"",ROUND((2-0.5)*$G$269/$N$269,1))))))</f>
        <v/>
      </c>
      <c r="F270" s="535">
        <f>IF($D$269="Flat Oval",IF(OR($N$269="",ISTEXT($N$269),3&gt;$N$269),"",ROUND((3-0.5)*($G$269-$I$269)/$N$269,1)),IF(ISTEXT($N$269),"",IF(OR($D$269="",$G$269="",3&gt;$N$269),"",IF($D$269="Round",IF(ISTEXT($G$269),"",ROUND(IF(3&lt;=$N$269/2,$G$269/2*(1-SQRT(($N$269-2*3+1)/$N$269)),$G$269-$G$269/2*(1-SQRT(($N$269-2*($N$269-3+1)+1)/$N$269))),1)),IF(ISTEXT($G$269),"",ROUND((3-0.5)*$G$269/$N$269,1))))))</f>
        <v/>
      </c>
      <c r="G270" s="535">
        <f>IF($D$269="Flat Oval",IF(OR($N$269="",ISTEXT($N$269),4&gt;$N$269),"",ROUND((4-0.5)*($G$269-$I$269)/$N$269,1)),IF(ISTEXT($N$269),"",IF(OR($D$269="",$G$269="",4&gt;$N$269),"",IF($D$269="Round",IF(ISTEXT($G$269),"",ROUND(IF(4&lt;=$N$269/2,$G$269/2*(1-SQRT(($N$269-2*4+1)/$N$269)),$G$269-$G$269/2*(1-SQRT(($N$269-2*($N$269-4+1)+1)/$N$269))),1)),IF(ISTEXT($G$269),"",ROUND((4-0.5)*$G$269/$N$269,1))))))</f>
        <v/>
      </c>
      <c r="H270" s="535">
        <f>IF($D$269="Flat Oval",IF(OR($N$269="",ISTEXT($N$269),5&gt;$N$269),"",ROUND((5-0.5)*($G$269-$I$269)/$N$269,1)),IF(ISTEXT($N$269),"",IF(OR($D$269="",$G$269="",5&gt;$N$269),"",IF($D$269="Round",IF(ISTEXT($G$269),"",ROUND(IF(5&lt;=$N$269/2,$G$269/2*(1-SQRT(($N$269-2*5+1)/$N$269)),$G$269-$G$269/2*(1-SQRT(($N$269-2*($N$269-5+1)+1)/$N$269))),1)),IF(ISTEXT($G$269),"",ROUND((5-0.5)*$G$269/$N$269,1))))))</f>
        <v/>
      </c>
      <c r="I270" s="535">
        <f>IF($D$269="Flat Oval",IF(OR($N$269="",ISTEXT($N$269),6&gt;$N$269),"",ROUND((6-0.5)*($G$269-$I$269)/$N$269,1)),IF(ISTEXT($N$269),"",IF(OR($D$269="",$G$269="",6&gt;$N$269),"",IF($D$269="Round",IF(ISTEXT($G$269),"",ROUND(IF(6&lt;=$N$269/2,$G$269/2*(1-SQRT(($N$269-2*6+1)/$N$269)),$G$269-$G$269/2*(1-SQRT(($N$269-2*($N$269-6+1)+1)/$N$269))),1)),IF(ISTEXT($G$269),"",ROUND((6-0.5)*$G$269/$N$269,1))))))</f>
        <v/>
      </c>
      <c r="J270" s="535">
        <f>IF($D$269="Flat Oval",IF(OR($N$269="",ISTEXT($N$269),7&gt;$N$269),"",ROUND((7-0.5)*($G$269-$I$269)/$N$269,1)),IF(ISTEXT($N$269),"",IF(OR($D$269="",$G$269="",7&gt;$N$269),"",IF($D$269="Round",IF(ISTEXT($G$269),"",ROUND(IF(7&lt;=$N$269/2,$G$269/2*(1-SQRT(($N$269-2*7+1)/$N$269)),$G$269-$G$269/2*(1-SQRT(($N$269-2*($N$269-7+1)+1)/$N$269))),1)),IF(ISTEXT($G$269),"",ROUND((7-0.5)*$G$269/$N$269,1))))))</f>
        <v/>
      </c>
      <c r="K270" s="535">
        <f>IF($D$269="Flat Oval",IF(OR($N$269="",ISTEXT($N$269),8&gt;$N$269),"",ROUND((8-0.5)*($G$269-$I$269)/$N$269,1)),IF(ISTEXT($N$269),"",IF(OR($D$269="",$G$269="",8&gt;$N$269),"",IF($D$269="Round",IF(ISTEXT($G$269),"",ROUND(IF(8&lt;=$N$269/2,$G$269/2*(1-SQRT(($N$269-2*8+1)/$N$269)),$G$269-$G$269/2*(1-SQRT(($N$269-2*($N$269-8+1)+1)/$N$269))),1)),IF(ISTEXT($G$269),"",ROUND((8-0.5)*$G$269/$N$269,1))))))</f>
        <v/>
      </c>
      <c r="L270" s="535">
        <f>IF($D$269="Flat Oval",IF(OR($N$269="",ISTEXT($N$269),9&gt;$N$269),"",ROUND((9-0.5)*($G$269-$I$269)/$N$269,1)),IF(ISTEXT($N$269),"",IF(OR($D$269="",$G$269="",9&gt;$N$269),"",IF($D$269="Round",IF(ISTEXT($G$269),"",ROUND(IF(9&lt;=$N$269/2,$G$269/2*(1-SQRT(($N$269-2*9+1)/$N$269)),$G$269-$G$269/2*(1-SQRT(($N$269-2*($N$269-9+1)+1)/$N$269))),1)),IF(ISTEXT($G$269),"",ROUND((9-0.5)*$G$269/$N$269,1))))))</f>
        <v/>
      </c>
      <c r="M270" s="535">
        <f>IF($D$269="Flat Oval",IF(OR($N$269="",ISTEXT($N$269),10&gt;$N$269),"",ROUND((10-0.5)*($G$269-$I$269)/$N$269,1)),IF(ISTEXT($N$269),"",IF(OR($D$269="",$G$269="",10&gt;$N$269),"",IF($D$269="Round",IF(ISTEXT($G$269),"",ROUND(IF(10&lt;=$N$269/2,$G$269/2*(1-SQRT(($N$269-2*10+1)/$N$269)),$G$269-$G$269/2*(1-SQRT(($N$269-2*($N$269-10+1)+1)/$N$269))),1)),IF(ISTEXT($G$269),"",ROUND((10-0.5)*$G$269/$N$269,1))))))</f>
        <v/>
      </c>
      <c r="N270" s="534">
        <f>IF($D$269="Flat Oval",IF(OR($G$269="",$I$269=""),"",IF(OR(ISTEXT($G$269),ISTEXT($I$269)),"",IF($I$269&lt;12,2,MIN(7,MAX(3,ROUNDUP($I$269/6,0)))))),IF(OR($D$269="",$G$269=""),"",IF($D$269="Round",2,IF($I$269="","",IF(ISTEXT($I$269),"",IF($I$269&lt;12,2,MIN(8,MAX(3,ROUNDUP($I$269/6,0)))))))))</f>
        <v/>
      </c>
      <c r="O270">
        <f>IF(OR(NOT($D$269="Flat Oval"),N($N$271)=0),"",IF(COUNT(D271:INDEX(M271:M278,$N$270))=0,"",AVERAGE(D271:INDEX(M271:M278,$N$270))))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IF($D$269="Flat Oval",IF(OR($N$270="",ISTEXT($N$270)),"",IF(1&lt;=$N$270,ROUND((1-0.5)*$I$269/$N$270,1),IF(1=$N$270+1,"Ends",""))),IF(OR($D$269="",$G$269=""),"",IF($D$269="Round",IF(1=1,"Axis 1 (0°)",IF(1=2,"Axis 2 (90°)","")),IF(ISTEXT($N$270),"",IF(1&gt;$N$270,"",IF(ISTEXT($I$269),"",ROUND((1-0.5)*$I$269/$N$270,1)))))))</f>
        <v/>
      </c>
      <c r="C271" s="538" t="n"/>
      <c r="D271" s="539">
        <f>IF($D$269="Flat Oval",IF(OR($N$271="",ISTEXT($N$269),ISTEXT($N$270)),"",IF(1&lt;=$N$270,IF(1&gt;$N$269,"",IF(((1-1)*$N$269+1)&gt;80,"",IF(INDEX($P$271:$W$280,MOD(((1-1)*$N$269+1)-1,10)+1,INT((((1-1)*$N$269+1)-1)/10)+1)="","",INDEX($P$271:$W$280,MOD(((1-1)*$N$269+1)-1,10)+1,INT((((1-1)*$N$269+1)-1)/10)+1)))),IF(AND(1=$N$270+1,1&lt;=$O$269),IF(($N$269*$N$270+1)&gt;80,"",IF(INDEX($P$271:$W$280,MOD(($N$269*$N$270+1)-1,10)+1,INT((($N$269*$N$270+1)-1)/10)+1)="","",INDEX($P$271:$W$280,MOD(($N$269*$N$270+1)-1,10)+1,INT((($N$269*$N$270+1)-1)/10)+1))),""))),IF($N$271="","",IF(OR(ISTEXT($N$269),ISTEXT($N$270),ISTEXT($N$271)),"",IF(OR(1&gt;$N$269,1&gt;$N$270,((1-1)*$N$269+1)&gt;$N$271),"",IF(INDEX($P$271:$W$280,MOD(((1-1)*$N$269+1)-1,10)+1,INT((((1-1)*$N$269+1)-1)/10)+1)="","",INDEX($P$271:$W$280,MOD(((1-1)*$N$269+1)-1,10)+1,INT((((1-1)*$N$269+1)-1)/10)+1))))))</f>
        <v/>
      </c>
      <c r="E271" s="539">
        <f>IF($D$269="Flat Oval",IF(OR($N$271="",ISTEXT($N$269),ISTEXT($N$270)),"",IF(1&lt;=$N$270,IF(2&gt;$N$269,"",IF(((1-1)*$N$269+2)&gt;80,"",IF(INDEX($P$271:$W$280,MOD(((1-1)*$N$269+2)-1,10)+1,INT((((1-1)*$N$269+2)-1)/10)+1)="","",INDEX($P$271:$W$280,MOD(((1-1)*$N$269+2)-1,10)+1,INT((((1-1)*$N$269+2)-1)/10)+1)))),IF(AND(1=$N$270+1,2&lt;=$O$269),IF(($N$269*$N$270+2)&gt;80,"",IF(INDEX($P$271:$W$280,MOD(($N$269*$N$270+2)-1,10)+1,INT((($N$269*$N$270+2)-1)/10)+1)="","",INDEX($P$271:$W$280,MOD(($N$269*$N$270+2)-1,10)+1,INT((($N$269*$N$270+2)-1)/10)+1))),""))),IF($N$271="","",IF(OR(ISTEXT($N$269),ISTEXT($N$270),ISTEXT($N$271)),"",IF(OR(2&gt;$N$269,1&gt;$N$270,((1-1)*$N$269+2)&gt;$N$271),"",IF(INDEX($P$271:$W$280,MOD(((1-1)*$N$269+2)-1,10)+1,INT((((1-1)*$N$269+2)-1)/10)+1)="","",INDEX($P$271:$W$280,MOD(((1-1)*$N$269+2)-1,10)+1,INT((((1-1)*$N$269+2)-1)/10)+1))))))</f>
        <v/>
      </c>
      <c r="F271" s="539">
        <f>IF($D$269="Flat Oval",IF(OR($N$271="",ISTEXT($N$269),ISTEXT($N$270)),"",IF(1&lt;=$N$270,IF(3&gt;$N$269,"",IF(((1-1)*$N$269+3)&gt;80,"",IF(INDEX($P$271:$W$280,MOD(((1-1)*$N$269+3)-1,10)+1,INT((((1-1)*$N$269+3)-1)/10)+1)="","",INDEX($P$271:$W$280,MOD(((1-1)*$N$269+3)-1,10)+1,INT((((1-1)*$N$269+3)-1)/10)+1)))),IF(AND(1=$N$270+1,3&lt;=$O$269),IF(($N$269*$N$270+3)&gt;80,"",IF(INDEX($P$271:$W$280,MOD(($N$269*$N$270+3)-1,10)+1,INT((($N$269*$N$270+3)-1)/10)+1)="","",INDEX($P$271:$W$280,MOD(($N$269*$N$270+3)-1,10)+1,INT((($N$269*$N$270+3)-1)/10)+1))),""))),IF($N$271="","",IF(OR(ISTEXT($N$269),ISTEXT($N$270),ISTEXT($N$271)),"",IF(OR(3&gt;$N$269,1&gt;$N$270,((1-1)*$N$269+3)&gt;$N$271),"",IF(INDEX($P$271:$W$280,MOD(((1-1)*$N$269+3)-1,10)+1,INT((((1-1)*$N$269+3)-1)/10)+1)="","",INDEX($P$271:$W$280,MOD(((1-1)*$N$269+3)-1,10)+1,INT((((1-1)*$N$269+3)-1)/10)+1))))))</f>
        <v/>
      </c>
      <c r="G271" s="539">
        <f>IF($D$269="Flat Oval",IF(OR($N$271="",ISTEXT($N$269),ISTEXT($N$270)),"",IF(1&lt;=$N$270,IF(4&gt;$N$269,"",IF(((1-1)*$N$269+4)&gt;80,"",IF(INDEX($P$271:$W$280,MOD(((1-1)*$N$269+4)-1,10)+1,INT((((1-1)*$N$269+4)-1)/10)+1)="","",INDEX($P$271:$W$280,MOD(((1-1)*$N$269+4)-1,10)+1,INT((((1-1)*$N$269+4)-1)/10)+1)))),IF(AND(1=$N$270+1,4&lt;=$O$269),IF(($N$269*$N$270+4)&gt;80,"",IF(INDEX($P$271:$W$280,MOD(($N$269*$N$270+4)-1,10)+1,INT((($N$269*$N$270+4)-1)/10)+1)="","",INDEX($P$271:$W$280,MOD(($N$269*$N$270+4)-1,10)+1,INT((($N$269*$N$270+4)-1)/10)+1))),""))),IF($N$271="","",IF(OR(ISTEXT($N$269),ISTEXT($N$270),ISTEXT($N$271)),"",IF(OR(4&gt;$N$269,1&gt;$N$270,((1-1)*$N$269+4)&gt;$N$271),"",IF(INDEX($P$271:$W$280,MOD(((1-1)*$N$269+4)-1,10)+1,INT((((1-1)*$N$269+4)-1)/10)+1)="","",INDEX($P$271:$W$280,MOD(((1-1)*$N$269+4)-1,10)+1,INT((((1-1)*$N$269+4)-1)/10)+1))))))</f>
        <v/>
      </c>
      <c r="H271" s="539">
        <f>IF($D$269="Flat Oval",IF(OR($N$271="",ISTEXT($N$269),ISTEXT($N$270)),"",IF(1&lt;=$N$270,IF(5&gt;$N$269,"",IF(((1-1)*$N$269+5)&gt;80,"",IF(INDEX($P$271:$W$280,MOD(((1-1)*$N$269+5)-1,10)+1,INT((((1-1)*$N$269+5)-1)/10)+1)="","",INDEX($P$271:$W$280,MOD(((1-1)*$N$269+5)-1,10)+1,INT((((1-1)*$N$269+5)-1)/10)+1)))),IF(AND(1=$N$270+1,5&lt;=$O$269),IF(($N$269*$N$270+5)&gt;80,"",IF(INDEX($P$271:$W$280,MOD(($N$269*$N$270+5)-1,10)+1,INT((($N$269*$N$270+5)-1)/10)+1)="","",INDEX($P$271:$W$280,MOD(($N$269*$N$270+5)-1,10)+1,INT((($N$269*$N$270+5)-1)/10)+1))),""))),IF($N$271="","",IF(OR(ISTEXT($N$269),ISTEXT($N$270),ISTEXT($N$271)),"",IF(OR(5&gt;$N$269,1&gt;$N$270,((1-1)*$N$269+5)&gt;$N$271),"",IF(INDEX($P$271:$W$280,MOD(((1-1)*$N$269+5)-1,10)+1,INT((((1-1)*$N$269+5)-1)/10)+1)="","",INDEX($P$271:$W$280,MOD(((1-1)*$N$269+5)-1,10)+1,INT((((1-1)*$N$269+5)-1)/10)+1))))))</f>
        <v/>
      </c>
      <c r="I271" s="539">
        <f>IF($D$269="Flat Oval",IF(OR($N$271="",ISTEXT($N$269),ISTEXT($N$270)),"",IF(1&lt;=$N$270,IF(6&gt;$N$269,"",IF(((1-1)*$N$269+6)&gt;80,"",IF(INDEX($P$271:$W$280,MOD(((1-1)*$N$269+6)-1,10)+1,INT((((1-1)*$N$269+6)-1)/10)+1)="","",INDEX($P$271:$W$280,MOD(((1-1)*$N$269+6)-1,10)+1,INT((((1-1)*$N$269+6)-1)/10)+1)))),IF(AND(1=$N$270+1,6&lt;=$O$269),IF(($N$269*$N$270+6)&gt;80,"",IF(INDEX($P$271:$W$280,MOD(($N$269*$N$270+6)-1,10)+1,INT((($N$269*$N$270+6)-1)/10)+1)="","",INDEX($P$271:$W$280,MOD(($N$269*$N$270+6)-1,10)+1,INT((($N$269*$N$270+6)-1)/10)+1))),""))),IF($N$271="","",IF(OR(ISTEXT($N$269),ISTEXT($N$270),ISTEXT($N$271)),"",IF(OR(6&gt;$N$269,1&gt;$N$270,((1-1)*$N$269+6)&gt;$N$271),"",IF(INDEX($P$271:$W$280,MOD(((1-1)*$N$269+6)-1,10)+1,INT((((1-1)*$N$269+6)-1)/10)+1)="","",INDEX($P$271:$W$280,MOD(((1-1)*$N$269+6)-1,10)+1,INT((((1-1)*$N$269+6)-1)/10)+1))))))</f>
        <v/>
      </c>
      <c r="J271" s="539">
        <f>IF($D$269="Flat Oval",IF(OR($N$271="",ISTEXT($N$269),ISTEXT($N$270)),"",IF(1&lt;=$N$270,IF(7&gt;$N$269,"",IF(((1-1)*$N$269+7)&gt;80,"",IF(INDEX($P$271:$W$280,MOD(((1-1)*$N$269+7)-1,10)+1,INT((((1-1)*$N$269+7)-1)/10)+1)="","",INDEX($P$271:$W$280,MOD(((1-1)*$N$269+7)-1,10)+1,INT((((1-1)*$N$269+7)-1)/10)+1)))),IF(AND(1=$N$270+1,7&lt;=$O$269),IF(($N$269*$N$270+7)&gt;80,"",IF(INDEX($P$271:$W$280,MOD(($N$269*$N$270+7)-1,10)+1,INT((($N$269*$N$270+7)-1)/10)+1)="","",INDEX($P$271:$W$280,MOD(($N$269*$N$270+7)-1,10)+1,INT((($N$269*$N$270+7)-1)/10)+1))),""))),IF($N$271="","",IF(OR(ISTEXT($N$269),ISTEXT($N$270),ISTEXT($N$271)),"",IF(OR(7&gt;$N$269,1&gt;$N$270,((1-1)*$N$269+7)&gt;$N$271),"",IF(INDEX($P$271:$W$280,MOD(((1-1)*$N$269+7)-1,10)+1,INT((((1-1)*$N$269+7)-1)/10)+1)="","",INDEX($P$271:$W$280,MOD(((1-1)*$N$269+7)-1,10)+1,INT((((1-1)*$N$269+7)-1)/10)+1))))))</f>
        <v/>
      </c>
      <c r="K271" s="539">
        <f>IF($D$269="Flat Oval",IF(OR($N$271="",ISTEXT($N$269),ISTEXT($N$270)),"",IF(1&lt;=$N$270,IF(8&gt;$N$269,"",IF(((1-1)*$N$269+8)&gt;80,"",IF(INDEX($P$271:$W$280,MOD(((1-1)*$N$269+8)-1,10)+1,INT((((1-1)*$N$269+8)-1)/10)+1)="","",INDEX($P$271:$W$280,MOD(((1-1)*$N$269+8)-1,10)+1,INT((((1-1)*$N$269+8)-1)/10)+1)))),IF(AND(1=$N$270+1,8&lt;=$O$269),IF(($N$269*$N$270+8)&gt;80,"",IF(INDEX($P$271:$W$280,MOD(($N$269*$N$270+8)-1,10)+1,INT((($N$269*$N$270+8)-1)/10)+1)="","",INDEX($P$271:$W$280,MOD(($N$269*$N$270+8)-1,10)+1,INT((($N$269*$N$270+8)-1)/10)+1))),""))),IF($N$271="","",IF(OR(ISTEXT($N$269),ISTEXT($N$270),ISTEXT($N$271)),"",IF(OR(8&gt;$N$269,1&gt;$N$270,((1-1)*$N$269+8)&gt;$N$271),"",IF(INDEX($P$271:$W$280,MOD(((1-1)*$N$269+8)-1,10)+1,INT((((1-1)*$N$269+8)-1)/10)+1)="","",INDEX($P$271:$W$280,MOD(((1-1)*$N$269+8)-1,10)+1,INT((((1-1)*$N$269+8)-1)/10)+1))))))</f>
        <v/>
      </c>
      <c r="L271" s="539">
        <f>IF($D$269="Flat Oval",IF(OR($N$271="",ISTEXT($N$269),ISTEXT($N$270)),"",IF(1&lt;=$N$270,IF(9&gt;$N$269,"",IF(((1-1)*$N$269+9)&gt;80,"",IF(INDEX($P$271:$W$280,MOD(((1-1)*$N$269+9)-1,10)+1,INT((((1-1)*$N$269+9)-1)/10)+1)="","",INDEX($P$271:$W$280,MOD(((1-1)*$N$269+9)-1,10)+1,INT((((1-1)*$N$269+9)-1)/10)+1)))),IF(AND(1=$N$270+1,9&lt;=$O$269),IF(($N$269*$N$270+9)&gt;80,"",IF(INDEX($P$271:$W$280,MOD(($N$269*$N$270+9)-1,10)+1,INT((($N$269*$N$270+9)-1)/10)+1)="","",INDEX($P$271:$W$280,MOD(($N$269*$N$270+9)-1,10)+1,INT((($N$269*$N$270+9)-1)/10)+1))),""))),IF($N$271="","",IF(OR(ISTEXT($N$269),ISTEXT($N$270),ISTEXT($N$271)),"",IF(OR(9&gt;$N$269,1&gt;$N$270,((1-1)*$N$269+9)&gt;$N$271),"",IF(INDEX($P$271:$W$280,MOD(((1-1)*$N$269+9)-1,10)+1,INT((((1-1)*$N$269+9)-1)/10)+1)="","",INDEX($P$271:$W$280,MOD(((1-1)*$N$269+9)-1,10)+1,INT((((1-1)*$N$269+9)-1)/10)+1))))))</f>
        <v/>
      </c>
      <c r="M271" s="539">
        <f>IF($D$269="Flat Oval",IF(OR($N$271="",ISTEXT($N$269),ISTEXT($N$270)),"",IF(1&lt;=$N$270,IF(10&gt;$N$269,"",IF(((1-1)*$N$269+10)&gt;80,"",IF(INDEX($P$271:$W$280,MOD(((1-1)*$N$269+10)-1,10)+1,INT((((1-1)*$N$269+10)-1)/10)+1)="","",INDEX($P$271:$W$280,MOD(((1-1)*$N$269+10)-1,10)+1,INT((((1-1)*$N$269+10)-1)/10)+1)))),IF(AND(1=$N$270+1,10&lt;=$O$269),IF(($N$269*$N$270+10)&gt;80,"",IF(INDEX($P$271:$W$280,MOD(($N$269*$N$270+10)-1,10)+1,INT((($N$269*$N$270+10)-1)/10)+1)="","",INDEX($P$271:$W$280,MOD(($N$269*$N$270+10)-1,10)+1,INT((($N$269*$N$270+10)-1)/10)+1))),""))),IF($N$271="","",IF(OR(ISTEXT($N$269),ISTEXT($N$270),ISTEXT($N$271)),"",IF(OR(10&gt;$N$269,1&gt;$N$270,((1-1)*$N$269+10)&gt;$N$271),"",IF(INDEX($P$271:$W$280,MOD(((1-1)*$N$269+10)-1,10)+1,INT((((1-1)*$N$269+10)-1)/10)+1)="","",INDEX($P$271:$W$280,MOD(((1-1)*$N$269+10)-1,10)+1,INT((((1-1)*$N$269+10)-1)/10)+1))))))</f>
        <v/>
      </c>
      <c r="N271" s="534">
        <f>IF($D$269="Flat Oval",IF(OR($N$269="",$N$270="",$O$269=""),"",$N$269*$N$270+$O$269),IF(OR(N269="",N270=""),"",IF(OR(ISTEXT(N269),ISTEXT(N270)),"",N269*N270)))</f>
        <v/>
      </c>
      <c r="O271">
        <f>IF(OR(NOT($D$269="Flat Oval"),N($N$271)=0),"",IF(COUNT(INDEX(D271:D278,$N$270+1):INDEX(M271:M278,$N$270+1))=0,"",AVERAGE(INDEX(D271:D278,$N$270+1):INDEX(M271:M278,$N$270+1))))</f>
        <v/>
      </c>
      <c r="P271" s="540" t="n"/>
      <c r="Q271" s="540" t="n"/>
      <c r="R271" s="540" t="n"/>
      <c r="S271" s="540" t="n"/>
      <c r="T271" s="540" t="n"/>
      <c r="U271" s="540" t="n"/>
      <c r="V271" s="540" t="n"/>
      <c r="W271" s="540" t="n"/>
    </row>
    <row r="272" ht="13.35" customHeight="1" s="162">
      <c r="B272" s="537">
        <f>IF($D$269="Flat Oval",IF(OR($N$270="",ISTEXT($N$270)),"",IF(2&lt;=$N$270,ROUND((2-0.5)*$I$269/$N$270,1),IF(2=$N$270+1,"Ends",""))),IF(OR($D$269="",$G$269=""),"",IF($D$269="Round",IF(2=1,"Axis 1 (0°)",IF(2=2,"Axis 2 (90°)","")),IF(ISTEXT($N$270),"",IF(2&gt;$N$270,"",IF(ISTEXT($I$269),"",ROUND((2-0.5)*$I$269/$N$270,1)))))))</f>
        <v/>
      </c>
      <c r="C272" s="538" t="n"/>
      <c r="D272" s="539">
        <f>IF($D$269="Flat Oval",IF(OR($N$271="",ISTEXT($N$269),ISTEXT($N$270)),"",IF(2&lt;=$N$270,IF(1&gt;$N$269,"",IF(((2-1)*$N$269+1)&gt;80,"",IF(INDEX($P$271:$W$280,MOD(((2-1)*$N$269+1)-1,10)+1,INT((((2-1)*$N$269+1)-1)/10)+1)="","",INDEX($P$271:$W$280,MOD(((2-1)*$N$269+1)-1,10)+1,INT((((2-1)*$N$269+1)-1)/10)+1)))),IF(AND(2=$N$270+1,1&lt;=$O$269),IF(($N$269*$N$270+1)&gt;80,"",IF(INDEX($P$271:$W$280,MOD(($N$269*$N$270+1)-1,10)+1,INT((($N$269*$N$270+1)-1)/10)+1)="","",INDEX($P$271:$W$280,MOD(($N$269*$N$270+1)-1,10)+1,INT((($N$269*$N$270+1)-1)/10)+1))),""))),IF($N$271="","",IF(OR(ISTEXT($N$269),ISTEXT($N$270),ISTEXT($N$271)),"",IF(OR(1&gt;$N$269,2&gt;$N$270,((2-1)*$N$269+1)&gt;$N$271),"",IF(INDEX($P$271:$W$280,MOD(((2-1)*$N$269+1)-1,10)+1,INT((((2-1)*$N$269+1)-1)/10)+1)="","",INDEX($P$271:$W$280,MOD(((2-1)*$N$269+1)-1,10)+1,INT((((2-1)*$N$269+1)-1)/10)+1))))))</f>
        <v/>
      </c>
      <c r="E272" s="539">
        <f>IF($D$269="Flat Oval",IF(OR($N$271="",ISTEXT($N$269),ISTEXT($N$270)),"",IF(2&lt;=$N$270,IF(2&gt;$N$269,"",IF(((2-1)*$N$269+2)&gt;80,"",IF(INDEX($P$271:$W$280,MOD(((2-1)*$N$269+2)-1,10)+1,INT((((2-1)*$N$269+2)-1)/10)+1)="","",INDEX($P$271:$W$280,MOD(((2-1)*$N$269+2)-1,10)+1,INT((((2-1)*$N$269+2)-1)/10)+1)))),IF(AND(2=$N$270+1,2&lt;=$O$269),IF(($N$269*$N$270+2)&gt;80,"",IF(INDEX($P$271:$W$280,MOD(($N$269*$N$270+2)-1,10)+1,INT((($N$269*$N$270+2)-1)/10)+1)="","",INDEX($P$271:$W$280,MOD(($N$269*$N$270+2)-1,10)+1,INT((($N$269*$N$270+2)-1)/10)+1))),""))),IF($N$271="","",IF(OR(ISTEXT($N$269),ISTEXT($N$270),ISTEXT($N$271)),"",IF(OR(2&gt;$N$269,2&gt;$N$270,((2-1)*$N$269+2)&gt;$N$271),"",IF(INDEX($P$271:$W$280,MOD(((2-1)*$N$269+2)-1,10)+1,INT((((2-1)*$N$269+2)-1)/10)+1)="","",INDEX($P$271:$W$280,MOD(((2-1)*$N$269+2)-1,10)+1,INT((((2-1)*$N$269+2)-1)/10)+1))))))</f>
        <v/>
      </c>
      <c r="F272" s="539">
        <f>IF($D$269="Flat Oval",IF(OR($N$271="",ISTEXT($N$269),ISTEXT($N$270)),"",IF(2&lt;=$N$270,IF(3&gt;$N$269,"",IF(((2-1)*$N$269+3)&gt;80,"",IF(INDEX($P$271:$W$280,MOD(((2-1)*$N$269+3)-1,10)+1,INT((((2-1)*$N$269+3)-1)/10)+1)="","",INDEX($P$271:$W$280,MOD(((2-1)*$N$269+3)-1,10)+1,INT((((2-1)*$N$269+3)-1)/10)+1)))),IF(AND(2=$N$270+1,3&lt;=$O$269),IF(($N$269*$N$270+3)&gt;80,"",IF(INDEX($P$271:$W$280,MOD(($N$269*$N$270+3)-1,10)+1,INT((($N$269*$N$270+3)-1)/10)+1)="","",INDEX($P$271:$W$280,MOD(($N$269*$N$270+3)-1,10)+1,INT((($N$269*$N$270+3)-1)/10)+1))),""))),IF($N$271="","",IF(OR(ISTEXT($N$269),ISTEXT($N$270),ISTEXT($N$271)),"",IF(OR(3&gt;$N$269,2&gt;$N$270,((2-1)*$N$269+3)&gt;$N$271),"",IF(INDEX($P$271:$W$280,MOD(((2-1)*$N$269+3)-1,10)+1,INT((((2-1)*$N$269+3)-1)/10)+1)="","",INDEX($P$271:$W$280,MOD(((2-1)*$N$269+3)-1,10)+1,INT((((2-1)*$N$269+3)-1)/10)+1))))))</f>
        <v/>
      </c>
      <c r="G272" s="539">
        <f>IF($D$269="Flat Oval",IF(OR($N$271="",ISTEXT($N$269),ISTEXT($N$270)),"",IF(2&lt;=$N$270,IF(4&gt;$N$269,"",IF(((2-1)*$N$269+4)&gt;80,"",IF(INDEX($P$271:$W$280,MOD(((2-1)*$N$269+4)-1,10)+1,INT((((2-1)*$N$269+4)-1)/10)+1)="","",INDEX($P$271:$W$280,MOD(((2-1)*$N$269+4)-1,10)+1,INT((((2-1)*$N$269+4)-1)/10)+1)))),IF(AND(2=$N$270+1,4&lt;=$O$269),IF(($N$269*$N$270+4)&gt;80,"",IF(INDEX($P$271:$W$280,MOD(($N$269*$N$270+4)-1,10)+1,INT((($N$269*$N$270+4)-1)/10)+1)="","",INDEX($P$271:$W$280,MOD(($N$269*$N$270+4)-1,10)+1,INT((($N$269*$N$270+4)-1)/10)+1))),""))),IF($N$271="","",IF(OR(ISTEXT($N$269),ISTEXT($N$270),ISTEXT($N$271)),"",IF(OR(4&gt;$N$269,2&gt;$N$270,((2-1)*$N$269+4)&gt;$N$271),"",IF(INDEX($P$271:$W$280,MOD(((2-1)*$N$269+4)-1,10)+1,INT((((2-1)*$N$269+4)-1)/10)+1)="","",INDEX($P$271:$W$280,MOD(((2-1)*$N$269+4)-1,10)+1,INT((((2-1)*$N$269+4)-1)/10)+1))))))</f>
        <v/>
      </c>
      <c r="H272" s="539">
        <f>IF($D$269="Flat Oval",IF(OR($N$271="",ISTEXT($N$269),ISTEXT($N$270)),"",IF(2&lt;=$N$270,IF(5&gt;$N$269,"",IF(((2-1)*$N$269+5)&gt;80,"",IF(INDEX($P$271:$W$280,MOD(((2-1)*$N$269+5)-1,10)+1,INT((((2-1)*$N$269+5)-1)/10)+1)="","",INDEX($P$271:$W$280,MOD(((2-1)*$N$269+5)-1,10)+1,INT((((2-1)*$N$269+5)-1)/10)+1)))),IF(AND(2=$N$270+1,5&lt;=$O$269),IF(($N$269*$N$270+5)&gt;80,"",IF(INDEX($P$271:$W$280,MOD(($N$269*$N$270+5)-1,10)+1,INT((($N$269*$N$270+5)-1)/10)+1)="","",INDEX($P$271:$W$280,MOD(($N$269*$N$270+5)-1,10)+1,INT((($N$269*$N$270+5)-1)/10)+1))),""))),IF($N$271="","",IF(OR(ISTEXT($N$269),ISTEXT($N$270),ISTEXT($N$271)),"",IF(OR(5&gt;$N$269,2&gt;$N$270,((2-1)*$N$269+5)&gt;$N$271),"",IF(INDEX($P$271:$W$280,MOD(((2-1)*$N$269+5)-1,10)+1,INT((((2-1)*$N$269+5)-1)/10)+1)="","",INDEX($P$271:$W$280,MOD(((2-1)*$N$269+5)-1,10)+1,INT((((2-1)*$N$269+5)-1)/10)+1))))))</f>
        <v/>
      </c>
      <c r="I272" s="539">
        <f>IF($D$269="Flat Oval",IF(OR($N$271="",ISTEXT($N$269),ISTEXT($N$270)),"",IF(2&lt;=$N$270,IF(6&gt;$N$269,"",IF(((2-1)*$N$269+6)&gt;80,"",IF(INDEX($P$271:$W$280,MOD(((2-1)*$N$269+6)-1,10)+1,INT((((2-1)*$N$269+6)-1)/10)+1)="","",INDEX($P$271:$W$280,MOD(((2-1)*$N$269+6)-1,10)+1,INT((((2-1)*$N$269+6)-1)/10)+1)))),IF(AND(2=$N$270+1,6&lt;=$O$269),IF(($N$269*$N$270+6)&gt;80,"",IF(INDEX($P$271:$W$280,MOD(($N$269*$N$270+6)-1,10)+1,INT((($N$269*$N$270+6)-1)/10)+1)="","",INDEX($P$271:$W$280,MOD(($N$269*$N$270+6)-1,10)+1,INT((($N$269*$N$270+6)-1)/10)+1))),""))),IF($N$271="","",IF(OR(ISTEXT($N$269),ISTEXT($N$270),ISTEXT($N$271)),"",IF(OR(6&gt;$N$269,2&gt;$N$270,((2-1)*$N$269+6)&gt;$N$271),"",IF(INDEX($P$271:$W$280,MOD(((2-1)*$N$269+6)-1,10)+1,INT((((2-1)*$N$269+6)-1)/10)+1)="","",INDEX($P$271:$W$280,MOD(((2-1)*$N$269+6)-1,10)+1,INT((((2-1)*$N$269+6)-1)/10)+1))))))</f>
        <v/>
      </c>
      <c r="J272" s="539">
        <f>IF($D$269="Flat Oval",IF(OR($N$271="",ISTEXT($N$269),ISTEXT($N$270)),"",IF(2&lt;=$N$270,IF(7&gt;$N$269,"",IF(((2-1)*$N$269+7)&gt;80,"",IF(INDEX($P$271:$W$280,MOD(((2-1)*$N$269+7)-1,10)+1,INT((((2-1)*$N$269+7)-1)/10)+1)="","",INDEX($P$271:$W$280,MOD(((2-1)*$N$269+7)-1,10)+1,INT((((2-1)*$N$269+7)-1)/10)+1)))),IF(AND(2=$N$270+1,7&lt;=$O$269),IF(($N$269*$N$270+7)&gt;80,"",IF(INDEX($P$271:$W$280,MOD(($N$269*$N$270+7)-1,10)+1,INT((($N$269*$N$270+7)-1)/10)+1)="","",INDEX($P$271:$W$280,MOD(($N$269*$N$270+7)-1,10)+1,INT((($N$269*$N$270+7)-1)/10)+1))),""))),IF($N$271="","",IF(OR(ISTEXT($N$269),ISTEXT($N$270),ISTEXT($N$271)),"",IF(OR(7&gt;$N$269,2&gt;$N$270,((2-1)*$N$269+7)&gt;$N$271),"",IF(INDEX($P$271:$W$280,MOD(((2-1)*$N$269+7)-1,10)+1,INT((((2-1)*$N$269+7)-1)/10)+1)="","",INDEX($P$271:$W$280,MOD(((2-1)*$N$269+7)-1,10)+1,INT((((2-1)*$N$269+7)-1)/10)+1))))))</f>
        <v/>
      </c>
      <c r="K272" s="539">
        <f>IF($D$269="Flat Oval",IF(OR($N$271="",ISTEXT($N$269),ISTEXT($N$270)),"",IF(2&lt;=$N$270,IF(8&gt;$N$269,"",IF(((2-1)*$N$269+8)&gt;80,"",IF(INDEX($P$271:$W$280,MOD(((2-1)*$N$269+8)-1,10)+1,INT((((2-1)*$N$269+8)-1)/10)+1)="","",INDEX($P$271:$W$280,MOD(((2-1)*$N$269+8)-1,10)+1,INT((((2-1)*$N$269+8)-1)/10)+1)))),IF(AND(2=$N$270+1,8&lt;=$O$269),IF(($N$269*$N$270+8)&gt;80,"",IF(INDEX($P$271:$W$280,MOD(($N$269*$N$270+8)-1,10)+1,INT((($N$269*$N$270+8)-1)/10)+1)="","",INDEX($P$271:$W$280,MOD(($N$269*$N$270+8)-1,10)+1,INT((($N$269*$N$270+8)-1)/10)+1))),""))),IF($N$271="","",IF(OR(ISTEXT($N$269),ISTEXT($N$270),ISTEXT($N$271)),"",IF(OR(8&gt;$N$269,2&gt;$N$270,((2-1)*$N$269+8)&gt;$N$271),"",IF(INDEX($P$271:$W$280,MOD(((2-1)*$N$269+8)-1,10)+1,INT((((2-1)*$N$269+8)-1)/10)+1)="","",INDEX($P$271:$W$280,MOD(((2-1)*$N$269+8)-1,10)+1,INT((((2-1)*$N$269+8)-1)/10)+1))))))</f>
        <v/>
      </c>
      <c r="L272" s="539">
        <f>IF($D$269="Flat Oval",IF(OR($N$271="",ISTEXT($N$269),ISTEXT($N$270)),"",IF(2&lt;=$N$270,IF(9&gt;$N$269,"",IF(((2-1)*$N$269+9)&gt;80,"",IF(INDEX($P$271:$W$280,MOD(((2-1)*$N$269+9)-1,10)+1,INT((((2-1)*$N$269+9)-1)/10)+1)="","",INDEX($P$271:$W$280,MOD(((2-1)*$N$269+9)-1,10)+1,INT((((2-1)*$N$269+9)-1)/10)+1)))),IF(AND(2=$N$270+1,9&lt;=$O$269),IF(($N$269*$N$270+9)&gt;80,"",IF(INDEX($P$271:$W$280,MOD(($N$269*$N$270+9)-1,10)+1,INT((($N$269*$N$270+9)-1)/10)+1)="","",INDEX($P$271:$W$280,MOD(($N$269*$N$270+9)-1,10)+1,INT((($N$269*$N$270+9)-1)/10)+1))),""))),IF($N$271="","",IF(OR(ISTEXT($N$269),ISTEXT($N$270),ISTEXT($N$271)),"",IF(OR(9&gt;$N$269,2&gt;$N$270,((2-1)*$N$269+9)&gt;$N$271),"",IF(INDEX($P$271:$W$280,MOD(((2-1)*$N$269+9)-1,10)+1,INT((((2-1)*$N$269+9)-1)/10)+1)="","",INDEX($P$271:$W$280,MOD(((2-1)*$N$269+9)-1,10)+1,INT((((2-1)*$N$269+9)-1)/10)+1))))))</f>
        <v/>
      </c>
      <c r="M272" s="539">
        <f>IF($D$269="Flat Oval",IF(OR($N$271="",ISTEXT($N$269),ISTEXT($N$270)),"",IF(2&lt;=$N$270,IF(10&gt;$N$269,"",IF(((2-1)*$N$269+10)&gt;80,"",IF(INDEX($P$271:$W$280,MOD(((2-1)*$N$269+10)-1,10)+1,INT((((2-1)*$N$269+10)-1)/10)+1)="","",INDEX($P$271:$W$280,MOD(((2-1)*$N$269+10)-1,10)+1,INT((((2-1)*$N$269+10)-1)/10)+1)))),IF(AND(2=$N$270+1,10&lt;=$O$269),IF(($N$269*$N$270+10)&gt;80,"",IF(INDEX($P$271:$W$280,MOD(($N$269*$N$270+10)-1,10)+1,INT((($N$269*$N$270+10)-1)/10)+1)="","",INDEX($P$271:$W$280,MOD(($N$269*$N$270+10)-1,10)+1,INT((($N$269*$N$270+10)-1)/10)+1))),""))),IF($N$271="","",IF(OR(ISTEXT($N$269),ISTEXT($N$270),ISTEXT($N$271)),"",IF(OR(10&gt;$N$269,2&gt;$N$270,((2-1)*$N$269+10)&gt;$N$271),"",IF(INDEX($P$271:$W$280,MOD(((2-1)*$N$269+10)-1,10)+1,INT((((2-1)*$N$269+10)-1)/10)+1)="","",INDEX($P$271:$W$280,MOD(((2-1)*$N$269+10)-1,10)+1,INT((((2-1)*$N$269+10)-1)/10)+1))))))</f>
        <v/>
      </c>
      <c r="O272">
        <f>IF(AND($D$269="Flat Oval",NOT(OR($G$269="",$I$269="")),NOT(OR(ISTEXT($G$269),ISTEXT($I$269)))),(($G$269-2*N($K$269))-($I$269-2*N($K$269)))*($I$269-2*N($K$269))/144,"")</f>
        <v/>
      </c>
      <c r="P272" s="540" t="n"/>
      <c r="Q272" s="540" t="n"/>
      <c r="R272" s="540" t="n"/>
      <c r="S272" s="540" t="n"/>
      <c r="T272" s="540" t="n"/>
      <c r="U272" s="540" t="n"/>
      <c r="V272" s="540" t="n"/>
      <c r="W272" s="540" t="n"/>
    </row>
    <row r="273" ht="13.35" customHeight="1" s="162">
      <c r="B273" s="537">
        <f>IF($D$269="Flat Oval",IF(OR($N$270="",ISTEXT($N$270)),"",IF(3&lt;=$N$270,ROUND((3-0.5)*$I$269/$N$270,1),IF(3=$N$270+1,"Ends",""))),IF(OR($D$269="",$G$269=""),"",IF($D$269="Round",IF(3=1,"Axis 1 (0°)",IF(3=2,"Axis 2 (90°)","")),IF(ISTEXT($N$270),"",IF(3&gt;$N$270,"",IF(ISTEXT($I$269),"",ROUND((3-0.5)*$I$269/$N$270,1)))))))</f>
        <v/>
      </c>
      <c r="C273" s="538" t="n"/>
      <c r="D273" s="539">
        <f>IF($D$269="Flat Oval",IF(OR($N$271="",ISTEXT($N$269),ISTEXT($N$270)),"",IF(3&lt;=$N$270,IF(1&gt;$N$269,"",IF(((3-1)*$N$269+1)&gt;80,"",IF(INDEX($P$271:$W$280,MOD(((3-1)*$N$269+1)-1,10)+1,INT((((3-1)*$N$269+1)-1)/10)+1)="","",INDEX($P$271:$W$280,MOD(((3-1)*$N$269+1)-1,10)+1,INT((((3-1)*$N$269+1)-1)/10)+1)))),IF(AND(3=$N$270+1,1&lt;=$O$269),IF(($N$269*$N$270+1)&gt;80,"",IF(INDEX($P$271:$W$280,MOD(($N$269*$N$270+1)-1,10)+1,INT((($N$269*$N$270+1)-1)/10)+1)="","",INDEX($P$271:$W$280,MOD(($N$269*$N$270+1)-1,10)+1,INT((($N$269*$N$270+1)-1)/10)+1))),""))),IF($N$271="","",IF(OR(ISTEXT($N$269),ISTEXT($N$270),ISTEXT($N$271)),"",IF(OR(1&gt;$N$269,3&gt;$N$270,((3-1)*$N$269+1)&gt;$N$271),"",IF(INDEX($P$271:$W$280,MOD(((3-1)*$N$269+1)-1,10)+1,INT((((3-1)*$N$269+1)-1)/10)+1)="","",INDEX($P$271:$W$280,MOD(((3-1)*$N$269+1)-1,10)+1,INT((((3-1)*$N$269+1)-1)/10)+1))))))</f>
        <v/>
      </c>
      <c r="E273" s="539">
        <f>IF($D$269="Flat Oval",IF(OR($N$271="",ISTEXT($N$269),ISTEXT($N$270)),"",IF(3&lt;=$N$270,IF(2&gt;$N$269,"",IF(((3-1)*$N$269+2)&gt;80,"",IF(INDEX($P$271:$W$280,MOD(((3-1)*$N$269+2)-1,10)+1,INT((((3-1)*$N$269+2)-1)/10)+1)="","",INDEX($P$271:$W$280,MOD(((3-1)*$N$269+2)-1,10)+1,INT((((3-1)*$N$269+2)-1)/10)+1)))),IF(AND(3=$N$270+1,2&lt;=$O$269),IF(($N$269*$N$270+2)&gt;80,"",IF(INDEX($P$271:$W$280,MOD(($N$269*$N$270+2)-1,10)+1,INT((($N$269*$N$270+2)-1)/10)+1)="","",INDEX($P$271:$W$280,MOD(($N$269*$N$270+2)-1,10)+1,INT((($N$269*$N$270+2)-1)/10)+1))),""))),IF($N$271="","",IF(OR(ISTEXT($N$269),ISTEXT($N$270),ISTEXT($N$271)),"",IF(OR(2&gt;$N$269,3&gt;$N$270,((3-1)*$N$269+2)&gt;$N$271),"",IF(INDEX($P$271:$W$280,MOD(((3-1)*$N$269+2)-1,10)+1,INT((((3-1)*$N$269+2)-1)/10)+1)="","",INDEX($P$271:$W$280,MOD(((3-1)*$N$269+2)-1,10)+1,INT((((3-1)*$N$269+2)-1)/10)+1))))))</f>
        <v/>
      </c>
      <c r="F273" s="539">
        <f>IF($D$269="Flat Oval",IF(OR($N$271="",ISTEXT($N$269),ISTEXT($N$270)),"",IF(3&lt;=$N$270,IF(3&gt;$N$269,"",IF(((3-1)*$N$269+3)&gt;80,"",IF(INDEX($P$271:$W$280,MOD(((3-1)*$N$269+3)-1,10)+1,INT((((3-1)*$N$269+3)-1)/10)+1)="","",INDEX($P$271:$W$280,MOD(((3-1)*$N$269+3)-1,10)+1,INT((((3-1)*$N$269+3)-1)/10)+1)))),IF(AND(3=$N$270+1,3&lt;=$O$269),IF(($N$269*$N$270+3)&gt;80,"",IF(INDEX($P$271:$W$280,MOD(($N$269*$N$270+3)-1,10)+1,INT((($N$269*$N$270+3)-1)/10)+1)="","",INDEX($P$271:$W$280,MOD(($N$269*$N$270+3)-1,10)+1,INT((($N$269*$N$270+3)-1)/10)+1))),""))),IF($N$271="","",IF(OR(ISTEXT($N$269),ISTEXT($N$270),ISTEXT($N$271)),"",IF(OR(3&gt;$N$269,3&gt;$N$270,((3-1)*$N$269+3)&gt;$N$271),"",IF(INDEX($P$271:$W$280,MOD(((3-1)*$N$269+3)-1,10)+1,INT((((3-1)*$N$269+3)-1)/10)+1)="","",INDEX($P$271:$W$280,MOD(((3-1)*$N$269+3)-1,10)+1,INT((((3-1)*$N$269+3)-1)/10)+1))))))</f>
        <v/>
      </c>
      <c r="G273" s="539">
        <f>IF($D$269="Flat Oval",IF(OR($N$271="",ISTEXT($N$269),ISTEXT($N$270)),"",IF(3&lt;=$N$270,IF(4&gt;$N$269,"",IF(((3-1)*$N$269+4)&gt;80,"",IF(INDEX($P$271:$W$280,MOD(((3-1)*$N$269+4)-1,10)+1,INT((((3-1)*$N$269+4)-1)/10)+1)="","",INDEX($P$271:$W$280,MOD(((3-1)*$N$269+4)-1,10)+1,INT((((3-1)*$N$269+4)-1)/10)+1)))),IF(AND(3=$N$270+1,4&lt;=$O$269),IF(($N$269*$N$270+4)&gt;80,"",IF(INDEX($P$271:$W$280,MOD(($N$269*$N$270+4)-1,10)+1,INT((($N$269*$N$270+4)-1)/10)+1)="","",INDEX($P$271:$W$280,MOD(($N$269*$N$270+4)-1,10)+1,INT((($N$269*$N$270+4)-1)/10)+1))),""))),IF($N$271="","",IF(OR(ISTEXT($N$269),ISTEXT($N$270),ISTEXT($N$271)),"",IF(OR(4&gt;$N$269,3&gt;$N$270,((3-1)*$N$269+4)&gt;$N$271),"",IF(INDEX($P$271:$W$280,MOD(((3-1)*$N$269+4)-1,10)+1,INT((((3-1)*$N$269+4)-1)/10)+1)="","",INDEX($P$271:$W$280,MOD(((3-1)*$N$269+4)-1,10)+1,INT((((3-1)*$N$269+4)-1)/10)+1))))))</f>
        <v/>
      </c>
      <c r="H273" s="539">
        <f>IF($D$269="Flat Oval",IF(OR($N$271="",ISTEXT($N$269),ISTEXT($N$270)),"",IF(3&lt;=$N$270,IF(5&gt;$N$269,"",IF(((3-1)*$N$269+5)&gt;80,"",IF(INDEX($P$271:$W$280,MOD(((3-1)*$N$269+5)-1,10)+1,INT((((3-1)*$N$269+5)-1)/10)+1)="","",INDEX($P$271:$W$280,MOD(((3-1)*$N$269+5)-1,10)+1,INT((((3-1)*$N$269+5)-1)/10)+1)))),IF(AND(3=$N$270+1,5&lt;=$O$269),IF(($N$269*$N$270+5)&gt;80,"",IF(INDEX($P$271:$W$280,MOD(($N$269*$N$270+5)-1,10)+1,INT((($N$269*$N$270+5)-1)/10)+1)="","",INDEX($P$271:$W$280,MOD(($N$269*$N$270+5)-1,10)+1,INT((($N$269*$N$270+5)-1)/10)+1))),""))),IF($N$271="","",IF(OR(ISTEXT($N$269),ISTEXT($N$270),ISTEXT($N$271)),"",IF(OR(5&gt;$N$269,3&gt;$N$270,((3-1)*$N$269+5)&gt;$N$271),"",IF(INDEX($P$271:$W$280,MOD(((3-1)*$N$269+5)-1,10)+1,INT((((3-1)*$N$269+5)-1)/10)+1)="","",INDEX($P$271:$W$280,MOD(((3-1)*$N$269+5)-1,10)+1,INT((((3-1)*$N$269+5)-1)/10)+1))))))</f>
        <v/>
      </c>
      <c r="I273" s="539">
        <f>IF($D$269="Flat Oval",IF(OR($N$271="",ISTEXT($N$269),ISTEXT($N$270)),"",IF(3&lt;=$N$270,IF(6&gt;$N$269,"",IF(((3-1)*$N$269+6)&gt;80,"",IF(INDEX($P$271:$W$280,MOD(((3-1)*$N$269+6)-1,10)+1,INT((((3-1)*$N$269+6)-1)/10)+1)="","",INDEX($P$271:$W$280,MOD(((3-1)*$N$269+6)-1,10)+1,INT((((3-1)*$N$269+6)-1)/10)+1)))),IF(AND(3=$N$270+1,6&lt;=$O$269),IF(($N$269*$N$270+6)&gt;80,"",IF(INDEX($P$271:$W$280,MOD(($N$269*$N$270+6)-1,10)+1,INT((($N$269*$N$270+6)-1)/10)+1)="","",INDEX($P$271:$W$280,MOD(($N$269*$N$270+6)-1,10)+1,INT((($N$269*$N$270+6)-1)/10)+1))),""))),IF($N$271="","",IF(OR(ISTEXT($N$269),ISTEXT($N$270),ISTEXT($N$271)),"",IF(OR(6&gt;$N$269,3&gt;$N$270,((3-1)*$N$269+6)&gt;$N$271),"",IF(INDEX($P$271:$W$280,MOD(((3-1)*$N$269+6)-1,10)+1,INT((((3-1)*$N$269+6)-1)/10)+1)="","",INDEX($P$271:$W$280,MOD(((3-1)*$N$269+6)-1,10)+1,INT((((3-1)*$N$269+6)-1)/10)+1))))))</f>
        <v/>
      </c>
      <c r="J273" s="539">
        <f>IF($D$269="Flat Oval",IF(OR($N$271="",ISTEXT($N$269),ISTEXT($N$270)),"",IF(3&lt;=$N$270,IF(7&gt;$N$269,"",IF(((3-1)*$N$269+7)&gt;80,"",IF(INDEX($P$271:$W$280,MOD(((3-1)*$N$269+7)-1,10)+1,INT((((3-1)*$N$269+7)-1)/10)+1)="","",INDEX($P$271:$W$280,MOD(((3-1)*$N$269+7)-1,10)+1,INT((((3-1)*$N$269+7)-1)/10)+1)))),IF(AND(3=$N$270+1,7&lt;=$O$269),IF(($N$269*$N$270+7)&gt;80,"",IF(INDEX($P$271:$W$280,MOD(($N$269*$N$270+7)-1,10)+1,INT((($N$269*$N$270+7)-1)/10)+1)="","",INDEX($P$271:$W$280,MOD(($N$269*$N$270+7)-1,10)+1,INT((($N$269*$N$270+7)-1)/10)+1))),""))),IF($N$271="","",IF(OR(ISTEXT($N$269),ISTEXT($N$270),ISTEXT($N$271)),"",IF(OR(7&gt;$N$269,3&gt;$N$270,((3-1)*$N$269+7)&gt;$N$271),"",IF(INDEX($P$271:$W$280,MOD(((3-1)*$N$269+7)-1,10)+1,INT((((3-1)*$N$269+7)-1)/10)+1)="","",INDEX($P$271:$W$280,MOD(((3-1)*$N$269+7)-1,10)+1,INT((((3-1)*$N$269+7)-1)/10)+1))))))</f>
        <v/>
      </c>
      <c r="K273" s="539">
        <f>IF($D$269="Flat Oval",IF(OR($N$271="",ISTEXT($N$269),ISTEXT($N$270)),"",IF(3&lt;=$N$270,IF(8&gt;$N$269,"",IF(((3-1)*$N$269+8)&gt;80,"",IF(INDEX($P$271:$W$280,MOD(((3-1)*$N$269+8)-1,10)+1,INT((((3-1)*$N$269+8)-1)/10)+1)="","",INDEX($P$271:$W$280,MOD(((3-1)*$N$269+8)-1,10)+1,INT((((3-1)*$N$269+8)-1)/10)+1)))),IF(AND(3=$N$270+1,8&lt;=$O$269),IF(($N$269*$N$270+8)&gt;80,"",IF(INDEX($P$271:$W$280,MOD(($N$269*$N$270+8)-1,10)+1,INT((($N$269*$N$270+8)-1)/10)+1)="","",INDEX($P$271:$W$280,MOD(($N$269*$N$270+8)-1,10)+1,INT((($N$269*$N$270+8)-1)/10)+1))),""))),IF($N$271="","",IF(OR(ISTEXT($N$269),ISTEXT($N$270),ISTEXT($N$271)),"",IF(OR(8&gt;$N$269,3&gt;$N$270,((3-1)*$N$269+8)&gt;$N$271),"",IF(INDEX($P$271:$W$280,MOD(((3-1)*$N$269+8)-1,10)+1,INT((((3-1)*$N$269+8)-1)/10)+1)="","",INDEX($P$271:$W$280,MOD(((3-1)*$N$269+8)-1,10)+1,INT((((3-1)*$N$269+8)-1)/10)+1))))))</f>
        <v/>
      </c>
      <c r="L273" s="539">
        <f>IF($D$269="Flat Oval",IF(OR($N$271="",ISTEXT($N$269),ISTEXT($N$270)),"",IF(3&lt;=$N$270,IF(9&gt;$N$269,"",IF(((3-1)*$N$269+9)&gt;80,"",IF(INDEX($P$271:$W$280,MOD(((3-1)*$N$269+9)-1,10)+1,INT((((3-1)*$N$269+9)-1)/10)+1)="","",INDEX($P$271:$W$280,MOD(((3-1)*$N$269+9)-1,10)+1,INT((((3-1)*$N$269+9)-1)/10)+1)))),IF(AND(3=$N$270+1,9&lt;=$O$269),IF(($N$269*$N$270+9)&gt;80,"",IF(INDEX($P$271:$W$280,MOD(($N$269*$N$270+9)-1,10)+1,INT((($N$269*$N$270+9)-1)/10)+1)="","",INDEX($P$271:$W$280,MOD(($N$269*$N$270+9)-1,10)+1,INT((($N$269*$N$270+9)-1)/10)+1))),""))),IF($N$271="","",IF(OR(ISTEXT($N$269),ISTEXT($N$270),ISTEXT($N$271)),"",IF(OR(9&gt;$N$269,3&gt;$N$270,((3-1)*$N$269+9)&gt;$N$271),"",IF(INDEX($P$271:$W$280,MOD(((3-1)*$N$269+9)-1,10)+1,INT((((3-1)*$N$269+9)-1)/10)+1)="","",INDEX($P$271:$W$280,MOD(((3-1)*$N$269+9)-1,10)+1,INT((((3-1)*$N$269+9)-1)/10)+1))))))</f>
        <v/>
      </c>
      <c r="M273" s="539">
        <f>IF($D$269="Flat Oval",IF(OR($N$271="",ISTEXT($N$269),ISTEXT($N$270)),"",IF(3&lt;=$N$270,IF(10&gt;$N$269,"",IF(((3-1)*$N$269+10)&gt;80,"",IF(INDEX($P$271:$W$280,MOD(((3-1)*$N$269+10)-1,10)+1,INT((((3-1)*$N$269+10)-1)/10)+1)="","",INDEX($P$271:$W$280,MOD(((3-1)*$N$269+10)-1,10)+1,INT((((3-1)*$N$269+10)-1)/10)+1)))),IF(AND(3=$N$270+1,10&lt;=$O$269),IF(($N$269*$N$270+10)&gt;80,"",IF(INDEX($P$271:$W$280,MOD(($N$269*$N$270+10)-1,10)+1,INT((($N$269*$N$270+10)-1)/10)+1)="","",INDEX($P$271:$W$280,MOD(($N$269*$N$270+10)-1,10)+1,INT((($N$269*$N$270+10)-1)/10)+1))),""))),IF($N$271="","",IF(OR(ISTEXT($N$269),ISTEXT($N$270),ISTEXT($N$271)),"",IF(OR(10&gt;$N$269,3&gt;$N$270,((3-1)*$N$269+10)&gt;$N$271),"",IF(INDEX($P$271:$W$280,MOD(((3-1)*$N$269+10)-1,10)+1,INT((((3-1)*$N$269+10)-1)/10)+1)="","",INDEX($P$271:$W$280,MOD(((3-1)*$N$269+10)-1,10)+1,INT((((3-1)*$N$269+10)-1)/10)+1))))))</f>
        <v/>
      </c>
      <c r="O273">
        <f>IF(AND($D$269="Flat Oval",NOT(OR($G$269="",$I$269="")),NOT(OR(ISTEXT($G$269),ISTEXT($I$269)))),PI()*(($I$269-2*N($K$269))/2)^2/144,"")</f>
        <v/>
      </c>
      <c r="P273" s="540" t="n"/>
      <c r="Q273" s="540" t="n"/>
      <c r="R273" s="540" t="n"/>
      <c r="S273" s="540" t="n"/>
      <c r="T273" s="540" t="n"/>
      <c r="U273" s="540" t="n"/>
      <c r="V273" s="540" t="n"/>
      <c r="W273" s="540" t="n"/>
    </row>
    <row r="274" ht="13.35" customHeight="1" s="162">
      <c r="B274" s="537">
        <f>IF($D$269="Flat Oval",IF(OR($N$270="",ISTEXT($N$270)),"",IF(4&lt;=$N$270,ROUND((4-0.5)*$I$269/$N$270,1),IF(4=$N$270+1,"Ends",""))),IF(OR($D$269="",$G$269=""),"",IF($D$269="Round",IF(4=1,"Axis 1 (0°)",IF(4=2,"Axis 2 (90°)","")),IF(ISTEXT($N$270),"",IF(4&gt;$N$270,"",IF(ISTEXT($I$269),"",ROUND((4-0.5)*$I$269/$N$270,1)))))))</f>
        <v/>
      </c>
      <c r="C274" s="538" t="n"/>
      <c r="D274" s="539">
        <f>IF($D$269="Flat Oval",IF(OR($N$271="",ISTEXT($N$269),ISTEXT($N$270)),"",IF(4&lt;=$N$270,IF(1&gt;$N$269,"",IF(((4-1)*$N$269+1)&gt;80,"",IF(INDEX($P$271:$W$280,MOD(((4-1)*$N$269+1)-1,10)+1,INT((((4-1)*$N$269+1)-1)/10)+1)="","",INDEX($P$271:$W$280,MOD(((4-1)*$N$269+1)-1,10)+1,INT((((4-1)*$N$269+1)-1)/10)+1)))),IF(AND(4=$N$270+1,1&lt;=$O$269),IF(($N$269*$N$270+1)&gt;80,"",IF(INDEX($P$271:$W$280,MOD(($N$269*$N$270+1)-1,10)+1,INT((($N$269*$N$270+1)-1)/10)+1)="","",INDEX($P$271:$W$280,MOD(($N$269*$N$270+1)-1,10)+1,INT((($N$269*$N$270+1)-1)/10)+1))),""))),IF($N$271="","",IF(OR(ISTEXT($N$269),ISTEXT($N$270),ISTEXT($N$271)),"",IF(OR(1&gt;$N$269,4&gt;$N$270,((4-1)*$N$269+1)&gt;$N$271),"",IF(INDEX($P$271:$W$280,MOD(((4-1)*$N$269+1)-1,10)+1,INT((((4-1)*$N$269+1)-1)/10)+1)="","",INDEX($P$271:$W$280,MOD(((4-1)*$N$269+1)-1,10)+1,INT((((4-1)*$N$269+1)-1)/10)+1))))))</f>
        <v/>
      </c>
      <c r="E274" s="539">
        <f>IF($D$269="Flat Oval",IF(OR($N$271="",ISTEXT($N$269),ISTEXT($N$270)),"",IF(4&lt;=$N$270,IF(2&gt;$N$269,"",IF(((4-1)*$N$269+2)&gt;80,"",IF(INDEX($P$271:$W$280,MOD(((4-1)*$N$269+2)-1,10)+1,INT((((4-1)*$N$269+2)-1)/10)+1)="","",INDEX($P$271:$W$280,MOD(((4-1)*$N$269+2)-1,10)+1,INT((((4-1)*$N$269+2)-1)/10)+1)))),IF(AND(4=$N$270+1,2&lt;=$O$269),IF(($N$269*$N$270+2)&gt;80,"",IF(INDEX($P$271:$W$280,MOD(($N$269*$N$270+2)-1,10)+1,INT((($N$269*$N$270+2)-1)/10)+1)="","",INDEX($P$271:$W$280,MOD(($N$269*$N$270+2)-1,10)+1,INT((($N$269*$N$270+2)-1)/10)+1))),""))),IF($N$271="","",IF(OR(ISTEXT($N$269),ISTEXT($N$270),ISTEXT($N$271)),"",IF(OR(2&gt;$N$269,4&gt;$N$270,((4-1)*$N$269+2)&gt;$N$271),"",IF(INDEX($P$271:$W$280,MOD(((4-1)*$N$269+2)-1,10)+1,INT((((4-1)*$N$269+2)-1)/10)+1)="","",INDEX($P$271:$W$280,MOD(((4-1)*$N$269+2)-1,10)+1,INT((((4-1)*$N$269+2)-1)/10)+1))))))</f>
        <v/>
      </c>
      <c r="F274" s="539">
        <f>IF($D$269="Flat Oval",IF(OR($N$271="",ISTEXT($N$269),ISTEXT($N$270)),"",IF(4&lt;=$N$270,IF(3&gt;$N$269,"",IF(((4-1)*$N$269+3)&gt;80,"",IF(INDEX($P$271:$W$280,MOD(((4-1)*$N$269+3)-1,10)+1,INT((((4-1)*$N$269+3)-1)/10)+1)="","",INDEX($P$271:$W$280,MOD(((4-1)*$N$269+3)-1,10)+1,INT((((4-1)*$N$269+3)-1)/10)+1)))),IF(AND(4=$N$270+1,3&lt;=$O$269),IF(($N$269*$N$270+3)&gt;80,"",IF(INDEX($P$271:$W$280,MOD(($N$269*$N$270+3)-1,10)+1,INT((($N$269*$N$270+3)-1)/10)+1)="","",INDEX($P$271:$W$280,MOD(($N$269*$N$270+3)-1,10)+1,INT((($N$269*$N$270+3)-1)/10)+1))),""))),IF($N$271="","",IF(OR(ISTEXT($N$269),ISTEXT($N$270),ISTEXT($N$271)),"",IF(OR(3&gt;$N$269,4&gt;$N$270,((4-1)*$N$269+3)&gt;$N$271),"",IF(INDEX($P$271:$W$280,MOD(((4-1)*$N$269+3)-1,10)+1,INT((((4-1)*$N$269+3)-1)/10)+1)="","",INDEX($P$271:$W$280,MOD(((4-1)*$N$269+3)-1,10)+1,INT((((4-1)*$N$269+3)-1)/10)+1))))))</f>
        <v/>
      </c>
      <c r="G274" s="539">
        <f>IF($D$269="Flat Oval",IF(OR($N$271="",ISTEXT($N$269),ISTEXT($N$270)),"",IF(4&lt;=$N$270,IF(4&gt;$N$269,"",IF(((4-1)*$N$269+4)&gt;80,"",IF(INDEX($P$271:$W$280,MOD(((4-1)*$N$269+4)-1,10)+1,INT((((4-1)*$N$269+4)-1)/10)+1)="","",INDEX($P$271:$W$280,MOD(((4-1)*$N$269+4)-1,10)+1,INT((((4-1)*$N$269+4)-1)/10)+1)))),IF(AND(4=$N$270+1,4&lt;=$O$269),IF(($N$269*$N$270+4)&gt;80,"",IF(INDEX($P$271:$W$280,MOD(($N$269*$N$270+4)-1,10)+1,INT((($N$269*$N$270+4)-1)/10)+1)="","",INDEX($P$271:$W$280,MOD(($N$269*$N$270+4)-1,10)+1,INT((($N$269*$N$270+4)-1)/10)+1))),""))),IF($N$271="","",IF(OR(ISTEXT($N$269),ISTEXT($N$270),ISTEXT($N$271)),"",IF(OR(4&gt;$N$269,4&gt;$N$270,((4-1)*$N$269+4)&gt;$N$271),"",IF(INDEX($P$271:$W$280,MOD(((4-1)*$N$269+4)-1,10)+1,INT((((4-1)*$N$269+4)-1)/10)+1)="","",INDEX($P$271:$W$280,MOD(((4-1)*$N$269+4)-1,10)+1,INT((((4-1)*$N$269+4)-1)/10)+1))))))</f>
        <v/>
      </c>
      <c r="H274" s="539">
        <f>IF($D$269="Flat Oval",IF(OR($N$271="",ISTEXT($N$269),ISTEXT($N$270)),"",IF(4&lt;=$N$270,IF(5&gt;$N$269,"",IF(((4-1)*$N$269+5)&gt;80,"",IF(INDEX($P$271:$W$280,MOD(((4-1)*$N$269+5)-1,10)+1,INT((((4-1)*$N$269+5)-1)/10)+1)="","",INDEX($P$271:$W$280,MOD(((4-1)*$N$269+5)-1,10)+1,INT((((4-1)*$N$269+5)-1)/10)+1)))),IF(AND(4=$N$270+1,5&lt;=$O$269),IF(($N$269*$N$270+5)&gt;80,"",IF(INDEX($P$271:$W$280,MOD(($N$269*$N$270+5)-1,10)+1,INT((($N$269*$N$270+5)-1)/10)+1)="","",INDEX($P$271:$W$280,MOD(($N$269*$N$270+5)-1,10)+1,INT((($N$269*$N$270+5)-1)/10)+1))),""))),IF($N$271="","",IF(OR(ISTEXT($N$269),ISTEXT($N$270),ISTEXT($N$271)),"",IF(OR(5&gt;$N$269,4&gt;$N$270,((4-1)*$N$269+5)&gt;$N$271),"",IF(INDEX($P$271:$W$280,MOD(((4-1)*$N$269+5)-1,10)+1,INT((((4-1)*$N$269+5)-1)/10)+1)="","",INDEX($P$271:$W$280,MOD(((4-1)*$N$269+5)-1,10)+1,INT((((4-1)*$N$269+5)-1)/10)+1))))))</f>
        <v/>
      </c>
      <c r="I274" s="539">
        <f>IF($D$269="Flat Oval",IF(OR($N$271="",ISTEXT($N$269),ISTEXT($N$270)),"",IF(4&lt;=$N$270,IF(6&gt;$N$269,"",IF(((4-1)*$N$269+6)&gt;80,"",IF(INDEX($P$271:$W$280,MOD(((4-1)*$N$269+6)-1,10)+1,INT((((4-1)*$N$269+6)-1)/10)+1)="","",INDEX($P$271:$W$280,MOD(((4-1)*$N$269+6)-1,10)+1,INT((((4-1)*$N$269+6)-1)/10)+1)))),IF(AND(4=$N$270+1,6&lt;=$O$269),IF(($N$269*$N$270+6)&gt;80,"",IF(INDEX($P$271:$W$280,MOD(($N$269*$N$270+6)-1,10)+1,INT((($N$269*$N$270+6)-1)/10)+1)="","",INDEX($P$271:$W$280,MOD(($N$269*$N$270+6)-1,10)+1,INT((($N$269*$N$270+6)-1)/10)+1))),""))),IF($N$271="","",IF(OR(ISTEXT($N$269),ISTEXT($N$270),ISTEXT($N$271)),"",IF(OR(6&gt;$N$269,4&gt;$N$270,((4-1)*$N$269+6)&gt;$N$271),"",IF(INDEX($P$271:$W$280,MOD(((4-1)*$N$269+6)-1,10)+1,INT((((4-1)*$N$269+6)-1)/10)+1)="","",INDEX($P$271:$W$280,MOD(((4-1)*$N$269+6)-1,10)+1,INT((((4-1)*$N$269+6)-1)/10)+1))))))</f>
        <v/>
      </c>
      <c r="J274" s="539">
        <f>IF($D$269="Flat Oval",IF(OR($N$271="",ISTEXT($N$269),ISTEXT($N$270)),"",IF(4&lt;=$N$270,IF(7&gt;$N$269,"",IF(((4-1)*$N$269+7)&gt;80,"",IF(INDEX($P$271:$W$280,MOD(((4-1)*$N$269+7)-1,10)+1,INT((((4-1)*$N$269+7)-1)/10)+1)="","",INDEX($P$271:$W$280,MOD(((4-1)*$N$269+7)-1,10)+1,INT((((4-1)*$N$269+7)-1)/10)+1)))),IF(AND(4=$N$270+1,7&lt;=$O$269),IF(($N$269*$N$270+7)&gt;80,"",IF(INDEX($P$271:$W$280,MOD(($N$269*$N$270+7)-1,10)+1,INT((($N$269*$N$270+7)-1)/10)+1)="","",INDEX($P$271:$W$280,MOD(($N$269*$N$270+7)-1,10)+1,INT((($N$269*$N$270+7)-1)/10)+1))),""))),IF($N$271="","",IF(OR(ISTEXT($N$269),ISTEXT($N$270),ISTEXT($N$271)),"",IF(OR(7&gt;$N$269,4&gt;$N$270,((4-1)*$N$269+7)&gt;$N$271),"",IF(INDEX($P$271:$W$280,MOD(((4-1)*$N$269+7)-1,10)+1,INT((((4-1)*$N$269+7)-1)/10)+1)="","",INDEX($P$271:$W$280,MOD(((4-1)*$N$269+7)-1,10)+1,INT((((4-1)*$N$269+7)-1)/10)+1))))))</f>
        <v/>
      </c>
      <c r="K274" s="539">
        <f>IF($D$269="Flat Oval",IF(OR($N$271="",ISTEXT($N$269),ISTEXT($N$270)),"",IF(4&lt;=$N$270,IF(8&gt;$N$269,"",IF(((4-1)*$N$269+8)&gt;80,"",IF(INDEX($P$271:$W$280,MOD(((4-1)*$N$269+8)-1,10)+1,INT((((4-1)*$N$269+8)-1)/10)+1)="","",INDEX($P$271:$W$280,MOD(((4-1)*$N$269+8)-1,10)+1,INT((((4-1)*$N$269+8)-1)/10)+1)))),IF(AND(4=$N$270+1,8&lt;=$O$269),IF(($N$269*$N$270+8)&gt;80,"",IF(INDEX($P$271:$W$280,MOD(($N$269*$N$270+8)-1,10)+1,INT((($N$269*$N$270+8)-1)/10)+1)="","",INDEX($P$271:$W$280,MOD(($N$269*$N$270+8)-1,10)+1,INT((($N$269*$N$270+8)-1)/10)+1))),""))),IF($N$271="","",IF(OR(ISTEXT($N$269),ISTEXT($N$270),ISTEXT($N$271)),"",IF(OR(8&gt;$N$269,4&gt;$N$270,((4-1)*$N$269+8)&gt;$N$271),"",IF(INDEX($P$271:$W$280,MOD(((4-1)*$N$269+8)-1,10)+1,INT((((4-1)*$N$269+8)-1)/10)+1)="","",INDEX($P$271:$W$280,MOD(((4-1)*$N$269+8)-1,10)+1,INT((((4-1)*$N$269+8)-1)/10)+1))))))</f>
        <v/>
      </c>
      <c r="L274" s="539">
        <f>IF($D$269="Flat Oval",IF(OR($N$271="",ISTEXT($N$269),ISTEXT($N$270)),"",IF(4&lt;=$N$270,IF(9&gt;$N$269,"",IF(((4-1)*$N$269+9)&gt;80,"",IF(INDEX($P$271:$W$280,MOD(((4-1)*$N$269+9)-1,10)+1,INT((((4-1)*$N$269+9)-1)/10)+1)="","",INDEX($P$271:$W$280,MOD(((4-1)*$N$269+9)-1,10)+1,INT((((4-1)*$N$269+9)-1)/10)+1)))),IF(AND(4=$N$270+1,9&lt;=$O$269),IF(($N$269*$N$270+9)&gt;80,"",IF(INDEX($P$271:$W$280,MOD(($N$269*$N$270+9)-1,10)+1,INT((($N$269*$N$270+9)-1)/10)+1)="","",INDEX($P$271:$W$280,MOD(($N$269*$N$270+9)-1,10)+1,INT((($N$269*$N$270+9)-1)/10)+1))),""))),IF($N$271="","",IF(OR(ISTEXT($N$269),ISTEXT($N$270),ISTEXT($N$271)),"",IF(OR(9&gt;$N$269,4&gt;$N$270,((4-1)*$N$269+9)&gt;$N$271),"",IF(INDEX($P$271:$W$280,MOD(((4-1)*$N$269+9)-1,10)+1,INT((((4-1)*$N$269+9)-1)/10)+1)="","",INDEX($P$271:$W$280,MOD(((4-1)*$N$269+9)-1,10)+1,INT((((4-1)*$N$269+9)-1)/10)+1))))))</f>
        <v/>
      </c>
      <c r="M274" s="539">
        <f>IF($D$269="Flat Oval",IF(OR($N$271="",ISTEXT($N$269),ISTEXT($N$270)),"",IF(4&lt;=$N$270,IF(10&gt;$N$269,"",IF(((4-1)*$N$269+10)&gt;80,"",IF(INDEX($P$271:$W$280,MOD(((4-1)*$N$269+10)-1,10)+1,INT((((4-1)*$N$269+10)-1)/10)+1)="","",INDEX($P$271:$W$280,MOD(((4-1)*$N$269+10)-1,10)+1,INT((((4-1)*$N$269+10)-1)/10)+1)))),IF(AND(4=$N$270+1,10&lt;=$O$269),IF(($N$269*$N$270+10)&gt;80,"",IF(INDEX($P$271:$W$280,MOD(($N$269*$N$270+10)-1,10)+1,INT((($N$269*$N$270+10)-1)/10)+1)="","",INDEX($P$271:$W$280,MOD(($N$269*$N$270+10)-1,10)+1,INT((($N$269*$N$270+10)-1)/10)+1))),""))),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IF($D$269="Flat Oval",IF(OR($N$270="",ISTEXT($N$270)),"",IF(5&lt;=$N$270,ROUND((5-0.5)*$I$269/$N$270,1),IF(5=$N$270+1,"Ends",""))),IF(OR($D$269="",$G$269=""),"",IF($D$269="Round",IF(5=1,"Axis 1 (0°)",IF(5=2,"Axis 2 (90°)","")),IF(ISTEXT($N$270),"",IF(5&gt;$N$270,"",IF(ISTEXT($I$269),"",ROUND((5-0.5)*$I$269/$N$270,1)))))))</f>
        <v/>
      </c>
      <c r="C275" s="538" t="n"/>
      <c r="D275" s="539">
        <f>IF($D$269="Flat Oval",IF(OR($N$271="",ISTEXT($N$269),ISTEXT($N$270)),"",IF(5&lt;=$N$270,IF(1&gt;$N$269,"",IF(((5-1)*$N$269+1)&gt;80,"",IF(INDEX($P$271:$W$280,MOD(((5-1)*$N$269+1)-1,10)+1,INT((((5-1)*$N$269+1)-1)/10)+1)="","",INDEX($P$271:$W$280,MOD(((5-1)*$N$269+1)-1,10)+1,INT((((5-1)*$N$269+1)-1)/10)+1)))),IF(AND(5=$N$270+1,1&lt;=$O$269),IF(($N$269*$N$270+1)&gt;80,"",IF(INDEX($P$271:$W$280,MOD(($N$269*$N$270+1)-1,10)+1,INT((($N$269*$N$270+1)-1)/10)+1)="","",INDEX($P$271:$W$280,MOD(($N$269*$N$270+1)-1,10)+1,INT((($N$269*$N$270+1)-1)/10)+1))),""))),IF($N$271="","",IF(OR(ISTEXT($N$269),ISTEXT($N$270),ISTEXT($N$271)),"",IF(OR(1&gt;$N$269,5&gt;$N$270,((5-1)*$N$269+1)&gt;$N$271),"",IF(INDEX($P$271:$W$280,MOD(((5-1)*$N$269+1)-1,10)+1,INT((((5-1)*$N$269+1)-1)/10)+1)="","",INDEX($P$271:$W$280,MOD(((5-1)*$N$269+1)-1,10)+1,INT((((5-1)*$N$269+1)-1)/10)+1))))))</f>
        <v/>
      </c>
      <c r="E275" s="539">
        <f>IF($D$269="Flat Oval",IF(OR($N$271="",ISTEXT($N$269),ISTEXT($N$270)),"",IF(5&lt;=$N$270,IF(2&gt;$N$269,"",IF(((5-1)*$N$269+2)&gt;80,"",IF(INDEX($P$271:$W$280,MOD(((5-1)*$N$269+2)-1,10)+1,INT((((5-1)*$N$269+2)-1)/10)+1)="","",INDEX($P$271:$W$280,MOD(((5-1)*$N$269+2)-1,10)+1,INT((((5-1)*$N$269+2)-1)/10)+1)))),IF(AND(5=$N$270+1,2&lt;=$O$269),IF(($N$269*$N$270+2)&gt;80,"",IF(INDEX($P$271:$W$280,MOD(($N$269*$N$270+2)-1,10)+1,INT((($N$269*$N$270+2)-1)/10)+1)="","",INDEX($P$271:$W$280,MOD(($N$269*$N$270+2)-1,10)+1,INT((($N$269*$N$270+2)-1)/10)+1))),""))),IF($N$271="","",IF(OR(ISTEXT($N$269),ISTEXT($N$270),ISTEXT($N$271)),"",IF(OR(2&gt;$N$269,5&gt;$N$270,((5-1)*$N$269+2)&gt;$N$271),"",IF(INDEX($P$271:$W$280,MOD(((5-1)*$N$269+2)-1,10)+1,INT((((5-1)*$N$269+2)-1)/10)+1)="","",INDEX($P$271:$W$280,MOD(((5-1)*$N$269+2)-1,10)+1,INT((((5-1)*$N$269+2)-1)/10)+1))))))</f>
        <v/>
      </c>
      <c r="F275" s="539">
        <f>IF($D$269="Flat Oval",IF(OR($N$271="",ISTEXT($N$269),ISTEXT($N$270)),"",IF(5&lt;=$N$270,IF(3&gt;$N$269,"",IF(((5-1)*$N$269+3)&gt;80,"",IF(INDEX($P$271:$W$280,MOD(((5-1)*$N$269+3)-1,10)+1,INT((((5-1)*$N$269+3)-1)/10)+1)="","",INDEX($P$271:$W$280,MOD(((5-1)*$N$269+3)-1,10)+1,INT((((5-1)*$N$269+3)-1)/10)+1)))),IF(AND(5=$N$270+1,3&lt;=$O$269),IF(($N$269*$N$270+3)&gt;80,"",IF(INDEX($P$271:$W$280,MOD(($N$269*$N$270+3)-1,10)+1,INT((($N$269*$N$270+3)-1)/10)+1)="","",INDEX($P$271:$W$280,MOD(($N$269*$N$270+3)-1,10)+1,INT((($N$269*$N$270+3)-1)/10)+1))),""))),IF($N$271="","",IF(OR(ISTEXT($N$269),ISTEXT($N$270),ISTEXT($N$271)),"",IF(OR(3&gt;$N$269,5&gt;$N$270,((5-1)*$N$269+3)&gt;$N$271),"",IF(INDEX($P$271:$W$280,MOD(((5-1)*$N$269+3)-1,10)+1,INT((((5-1)*$N$269+3)-1)/10)+1)="","",INDEX($P$271:$W$280,MOD(((5-1)*$N$269+3)-1,10)+1,INT((((5-1)*$N$269+3)-1)/10)+1))))))</f>
        <v/>
      </c>
      <c r="G275" s="539">
        <f>IF($D$269="Flat Oval",IF(OR($N$271="",ISTEXT($N$269),ISTEXT($N$270)),"",IF(5&lt;=$N$270,IF(4&gt;$N$269,"",IF(((5-1)*$N$269+4)&gt;80,"",IF(INDEX($P$271:$W$280,MOD(((5-1)*$N$269+4)-1,10)+1,INT((((5-1)*$N$269+4)-1)/10)+1)="","",INDEX($P$271:$W$280,MOD(((5-1)*$N$269+4)-1,10)+1,INT((((5-1)*$N$269+4)-1)/10)+1)))),IF(AND(5=$N$270+1,4&lt;=$O$269),IF(($N$269*$N$270+4)&gt;80,"",IF(INDEX($P$271:$W$280,MOD(($N$269*$N$270+4)-1,10)+1,INT((($N$269*$N$270+4)-1)/10)+1)="","",INDEX($P$271:$W$280,MOD(($N$269*$N$270+4)-1,10)+1,INT((($N$269*$N$270+4)-1)/10)+1))),""))),IF($N$271="","",IF(OR(ISTEXT($N$269),ISTEXT($N$270),ISTEXT($N$271)),"",IF(OR(4&gt;$N$269,5&gt;$N$270,((5-1)*$N$269+4)&gt;$N$271),"",IF(INDEX($P$271:$W$280,MOD(((5-1)*$N$269+4)-1,10)+1,INT((((5-1)*$N$269+4)-1)/10)+1)="","",INDEX($P$271:$W$280,MOD(((5-1)*$N$269+4)-1,10)+1,INT((((5-1)*$N$269+4)-1)/10)+1))))))</f>
        <v/>
      </c>
      <c r="H275" s="539">
        <f>IF($D$269="Flat Oval",IF(OR($N$271="",ISTEXT($N$269),ISTEXT($N$270)),"",IF(5&lt;=$N$270,IF(5&gt;$N$269,"",IF(((5-1)*$N$269+5)&gt;80,"",IF(INDEX($P$271:$W$280,MOD(((5-1)*$N$269+5)-1,10)+1,INT((((5-1)*$N$269+5)-1)/10)+1)="","",INDEX($P$271:$W$280,MOD(((5-1)*$N$269+5)-1,10)+1,INT((((5-1)*$N$269+5)-1)/10)+1)))),IF(AND(5=$N$270+1,5&lt;=$O$269),IF(($N$269*$N$270+5)&gt;80,"",IF(INDEX($P$271:$W$280,MOD(($N$269*$N$270+5)-1,10)+1,INT((($N$269*$N$270+5)-1)/10)+1)="","",INDEX($P$271:$W$280,MOD(($N$269*$N$270+5)-1,10)+1,INT((($N$269*$N$270+5)-1)/10)+1))),""))),IF($N$271="","",IF(OR(ISTEXT($N$269),ISTEXT($N$270),ISTEXT($N$271)),"",IF(OR(5&gt;$N$269,5&gt;$N$270,((5-1)*$N$269+5)&gt;$N$271),"",IF(INDEX($P$271:$W$280,MOD(((5-1)*$N$269+5)-1,10)+1,INT((((5-1)*$N$269+5)-1)/10)+1)="","",INDEX($P$271:$W$280,MOD(((5-1)*$N$269+5)-1,10)+1,INT((((5-1)*$N$269+5)-1)/10)+1))))))</f>
        <v/>
      </c>
      <c r="I275" s="539">
        <f>IF($D$269="Flat Oval",IF(OR($N$271="",ISTEXT($N$269),ISTEXT($N$270)),"",IF(5&lt;=$N$270,IF(6&gt;$N$269,"",IF(((5-1)*$N$269+6)&gt;80,"",IF(INDEX($P$271:$W$280,MOD(((5-1)*$N$269+6)-1,10)+1,INT((((5-1)*$N$269+6)-1)/10)+1)="","",INDEX($P$271:$W$280,MOD(((5-1)*$N$269+6)-1,10)+1,INT((((5-1)*$N$269+6)-1)/10)+1)))),IF(AND(5=$N$270+1,6&lt;=$O$269),IF(($N$269*$N$270+6)&gt;80,"",IF(INDEX($P$271:$W$280,MOD(($N$269*$N$270+6)-1,10)+1,INT((($N$269*$N$270+6)-1)/10)+1)="","",INDEX($P$271:$W$280,MOD(($N$269*$N$270+6)-1,10)+1,INT((($N$269*$N$270+6)-1)/10)+1))),""))),IF($N$271="","",IF(OR(ISTEXT($N$269),ISTEXT($N$270),ISTEXT($N$271)),"",IF(OR(6&gt;$N$269,5&gt;$N$270,((5-1)*$N$269+6)&gt;$N$271),"",IF(INDEX($P$271:$W$280,MOD(((5-1)*$N$269+6)-1,10)+1,INT((((5-1)*$N$269+6)-1)/10)+1)="","",INDEX($P$271:$W$280,MOD(((5-1)*$N$269+6)-1,10)+1,INT((((5-1)*$N$269+6)-1)/10)+1))))))</f>
        <v/>
      </c>
      <c r="J275" s="539">
        <f>IF($D$269="Flat Oval",IF(OR($N$271="",ISTEXT($N$269),ISTEXT($N$270)),"",IF(5&lt;=$N$270,IF(7&gt;$N$269,"",IF(((5-1)*$N$269+7)&gt;80,"",IF(INDEX($P$271:$W$280,MOD(((5-1)*$N$269+7)-1,10)+1,INT((((5-1)*$N$269+7)-1)/10)+1)="","",INDEX($P$271:$W$280,MOD(((5-1)*$N$269+7)-1,10)+1,INT((((5-1)*$N$269+7)-1)/10)+1)))),IF(AND(5=$N$270+1,7&lt;=$O$269),IF(($N$269*$N$270+7)&gt;80,"",IF(INDEX($P$271:$W$280,MOD(($N$269*$N$270+7)-1,10)+1,INT((($N$269*$N$270+7)-1)/10)+1)="","",INDEX($P$271:$W$280,MOD(($N$269*$N$270+7)-1,10)+1,INT((($N$269*$N$270+7)-1)/10)+1))),""))),IF($N$271="","",IF(OR(ISTEXT($N$269),ISTEXT($N$270),ISTEXT($N$271)),"",IF(OR(7&gt;$N$269,5&gt;$N$270,((5-1)*$N$269+7)&gt;$N$271),"",IF(INDEX($P$271:$W$280,MOD(((5-1)*$N$269+7)-1,10)+1,INT((((5-1)*$N$269+7)-1)/10)+1)="","",INDEX($P$271:$W$280,MOD(((5-1)*$N$269+7)-1,10)+1,INT((((5-1)*$N$269+7)-1)/10)+1))))))</f>
        <v/>
      </c>
      <c r="K275" s="539">
        <f>IF($D$269="Flat Oval",IF(OR($N$271="",ISTEXT($N$269),ISTEXT($N$270)),"",IF(5&lt;=$N$270,IF(8&gt;$N$269,"",IF(((5-1)*$N$269+8)&gt;80,"",IF(INDEX($P$271:$W$280,MOD(((5-1)*$N$269+8)-1,10)+1,INT((((5-1)*$N$269+8)-1)/10)+1)="","",INDEX($P$271:$W$280,MOD(((5-1)*$N$269+8)-1,10)+1,INT((((5-1)*$N$269+8)-1)/10)+1)))),IF(AND(5=$N$270+1,8&lt;=$O$269),IF(($N$269*$N$270+8)&gt;80,"",IF(INDEX($P$271:$W$280,MOD(($N$269*$N$270+8)-1,10)+1,INT((($N$269*$N$270+8)-1)/10)+1)="","",INDEX($P$271:$W$280,MOD(($N$269*$N$270+8)-1,10)+1,INT((($N$269*$N$270+8)-1)/10)+1))),""))),IF($N$271="","",IF(OR(ISTEXT($N$269),ISTEXT($N$270),ISTEXT($N$271)),"",IF(OR(8&gt;$N$269,5&gt;$N$270,((5-1)*$N$269+8)&gt;$N$271),"",IF(INDEX($P$271:$W$280,MOD(((5-1)*$N$269+8)-1,10)+1,INT((((5-1)*$N$269+8)-1)/10)+1)="","",INDEX($P$271:$W$280,MOD(((5-1)*$N$269+8)-1,10)+1,INT((((5-1)*$N$269+8)-1)/10)+1))))))</f>
        <v/>
      </c>
      <c r="L275" s="539">
        <f>IF($D$269="Flat Oval",IF(OR($N$271="",ISTEXT($N$269),ISTEXT($N$270)),"",IF(5&lt;=$N$270,IF(9&gt;$N$269,"",IF(((5-1)*$N$269+9)&gt;80,"",IF(INDEX($P$271:$W$280,MOD(((5-1)*$N$269+9)-1,10)+1,INT((((5-1)*$N$269+9)-1)/10)+1)="","",INDEX($P$271:$W$280,MOD(((5-1)*$N$269+9)-1,10)+1,INT((((5-1)*$N$269+9)-1)/10)+1)))),IF(AND(5=$N$270+1,9&lt;=$O$269),IF(($N$269*$N$270+9)&gt;80,"",IF(INDEX($P$271:$W$280,MOD(($N$269*$N$270+9)-1,10)+1,INT((($N$269*$N$270+9)-1)/10)+1)="","",INDEX($P$271:$W$280,MOD(($N$269*$N$270+9)-1,10)+1,INT((($N$269*$N$270+9)-1)/10)+1))),""))),IF($N$271="","",IF(OR(ISTEXT($N$269),ISTEXT($N$270),ISTEXT($N$271)),"",IF(OR(9&gt;$N$269,5&gt;$N$270,((5-1)*$N$269+9)&gt;$N$271),"",IF(INDEX($P$271:$W$280,MOD(((5-1)*$N$269+9)-1,10)+1,INT((((5-1)*$N$269+9)-1)/10)+1)="","",INDEX($P$271:$W$280,MOD(((5-1)*$N$269+9)-1,10)+1,INT((((5-1)*$N$269+9)-1)/10)+1))))))</f>
        <v/>
      </c>
      <c r="M275" s="539">
        <f>IF($D$269="Flat Oval",IF(OR($N$271="",ISTEXT($N$269),ISTEXT($N$270)),"",IF(5&lt;=$N$270,IF(10&gt;$N$269,"",IF(((5-1)*$N$269+10)&gt;80,"",IF(INDEX($P$271:$W$280,MOD(((5-1)*$N$269+10)-1,10)+1,INT((((5-1)*$N$269+10)-1)/10)+1)="","",INDEX($P$271:$W$280,MOD(((5-1)*$N$269+10)-1,10)+1,INT((((5-1)*$N$269+10)-1)/10)+1)))),IF(AND(5=$N$270+1,10&lt;=$O$269),IF(($N$269*$N$270+10)&gt;80,"",IF(INDEX($P$271:$W$280,MOD(($N$269*$N$270+10)-1,10)+1,INT((($N$269*$N$270+10)-1)/10)+1)="","",INDEX($P$271:$W$280,MOD(($N$269*$N$270+10)-1,10)+1,INT((($N$269*$N$270+10)-1)/10)+1))),""))),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IF($D$269="Flat Oval",IF(OR($N$270="",ISTEXT($N$270)),"",IF(6&lt;=$N$270,ROUND((6-0.5)*$I$269/$N$270,1),IF(6=$N$270+1,"Ends",""))),IF(OR($D$269="",$G$269=""),"",IF($D$269="Round",IF(6=1,"Axis 1 (0°)",IF(6=2,"Axis 2 (90°)","")),IF(ISTEXT($N$270),"",IF(6&gt;$N$270,"",IF(ISTEXT($I$269),"",ROUND((6-0.5)*$I$269/$N$270,1)))))))</f>
        <v/>
      </c>
      <c r="C276" s="538" t="n"/>
      <c r="D276" s="539">
        <f>IF($D$269="Flat Oval",IF(OR($N$271="",ISTEXT($N$269),ISTEXT($N$270)),"",IF(6&lt;=$N$270,IF(1&gt;$N$269,"",IF(((6-1)*$N$269+1)&gt;80,"",IF(INDEX($P$271:$W$280,MOD(((6-1)*$N$269+1)-1,10)+1,INT((((6-1)*$N$269+1)-1)/10)+1)="","",INDEX($P$271:$W$280,MOD(((6-1)*$N$269+1)-1,10)+1,INT((((6-1)*$N$269+1)-1)/10)+1)))),IF(AND(6=$N$270+1,1&lt;=$O$269),IF(($N$269*$N$270+1)&gt;80,"",IF(INDEX($P$271:$W$280,MOD(($N$269*$N$270+1)-1,10)+1,INT((($N$269*$N$270+1)-1)/10)+1)="","",INDEX($P$271:$W$280,MOD(($N$269*$N$270+1)-1,10)+1,INT((($N$269*$N$270+1)-1)/10)+1))),""))),IF($N$271="","",IF(OR(ISTEXT($N$269),ISTEXT($N$270),ISTEXT($N$271)),"",IF(OR(1&gt;$N$269,6&gt;$N$270,((6-1)*$N$269+1)&gt;$N$271),"",IF(INDEX($P$271:$W$280,MOD(((6-1)*$N$269+1)-1,10)+1,INT((((6-1)*$N$269+1)-1)/10)+1)="","",INDEX($P$271:$W$280,MOD(((6-1)*$N$269+1)-1,10)+1,INT((((6-1)*$N$269+1)-1)/10)+1))))))</f>
        <v/>
      </c>
      <c r="E276" s="539">
        <f>IF($D$269="Flat Oval",IF(OR($N$271="",ISTEXT($N$269),ISTEXT($N$270)),"",IF(6&lt;=$N$270,IF(2&gt;$N$269,"",IF(((6-1)*$N$269+2)&gt;80,"",IF(INDEX($P$271:$W$280,MOD(((6-1)*$N$269+2)-1,10)+1,INT((((6-1)*$N$269+2)-1)/10)+1)="","",INDEX($P$271:$W$280,MOD(((6-1)*$N$269+2)-1,10)+1,INT((((6-1)*$N$269+2)-1)/10)+1)))),IF(AND(6=$N$270+1,2&lt;=$O$269),IF(($N$269*$N$270+2)&gt;80,"",IF(INDEX($P$271:$W$280,MOD(($N$269*$N$270+2)-1,10)+1,INT((($N$269*$N$270+2)-1)/10)+1)="","",INDEX($P$271:$W$280,MOD(($N$269*$N$270+2)-1,10)+1,INT((($N$269*$N$270+2)-1)/10)+1))),""))),IF($N$271="","",IF(OR(ISTEXT($N$269),ISTEXT($N$270),ISTEXT($N$271)),"",IF(OR(2&gt;$N$269,6&gt;$N$270,((6-1)*$N$269+2)&gt;$N$271),"",IF(INDEX($P$271:$W$280,MOD(((6-1)*$N$269+2)-1,10)+1,INT((((6-1)*$N$269+2)-1)/10)+1)="","",INDEX($P$271:$W$280,MOD(((6-1)*$N$269+2)-1,10)+1,INT((((6-1)*$N$269+2)-1)/10)+1))))))</f>
        <v/>
      </c>
      <c r="F276" s="539">
        <f>IF($D$269="Flat Oval",IF(OR($N$271="",ISTEXT($N$269),ISTEXT($N$270)),"",IF(6&lt;=$N$270,IF(3&gt;$N$269,"",IF(((6-1)*$N$269+3)&gt;80,"",IF(INDEX($P$271:$W$280,MOD(((6-1)*$N$269+3)-1,10)+1,INT((((6-1)*$N$269+3)-1)/10)+1)="","",INDEX($P$271:$W$280,MOD(((6-1)*$N$269+3)-1,10)+1,INT((((6-1)*$N$269+3)-1)/10)+1)))),IF(AND(6=$N$270+1,3&lt;=$O$269),IF(($N$269*$N$270+3)&gt;80,"",IF(INDEX($P$271:$W$280,MOD(($N$269*$N$270+3)-1,10)+1,INT((($N$269*$N$270+3)-1)/10)+1)="","",INDEX($P$271:$W$280,MOD(($N$269*$N$270+3)-1,10)+1,INT((($N$269*$N$270+3)-1)/10)+1))),""))),IF($N$271="","",IF(OR(ISTEXT($N$269),ISTEXT($N$270),ISTEXT($N$271)),"",IF(OR(3&gt;$N$269,6&gt;$N$270,((6-1)*$N$269+3)&gt;$N$271),"",IF(INDEX($P$271:$W$280,MOD(((6-1)*$N$269+3)-1,10)+1,INT((((6-1)*$N$269+3)-1)/10)+1)="","",INDEX($P$271:$W$280,MOD(((6-1)*$N$269+3)-1,10)+1,INT((((6-1)*$N$269+3)-1)/10)+1))))))</f>
        <v/>
      </c>
      <c r="G276" s="539">
        <f>IF($D$269="Flat Oval",IF(OR($N$271="",ISTEXT($N$269),ISTEXT($N$270)),"",IF(6&lt;=$N$270,IF(4&gt;$N$269,"",IF(((6-1)*$N$269+4)&gt;80,"",IF(INDEX($P$271:$W$280,MOD(((6-1)*$N$269+4)-1,10)+1,INT((((6-1)*$N$269+4)-1)/10)+1)="","",INDEX($P$271:$W$280,MOD(((6-1)*$N$269+4)-1,10)+1,INT((((6-1)*$N$269+4)-1)/10)+1)))),IF(AND(6=$N$270+1,4&lt;=$O$269),IF(($N$269*$N$270+4)&gt;80,"",IF(INDEX($P$271:$W$280,MOD(($N$269*$N$270+4)-1,10)+1,INT((($N$269*$N$270+4)-1)/10)+1)="","",INDEX($P$271:$W$280,MOD(($N$269*$N$270+4)-1,10)+1,INT((($N$269*$N$270+4)-1)/10)+1))),""))),IF($N$271="","",IF(OR(ISTEXT($N$269),ISTEXT($N$270),ISTEXT($N$271)),"",IF(OR(4&gt;$N$269,6&gt;$N$270,((6-1)*$N$269+4)&gt;$N$271),"",IF(INDEX($P$271:$W$280,MOD(((6-1)*$N$269+4)-1,10)+1,INT((((6-1)*$N$269+4)-1)/10)+1)="","",INDEX($P$271:$W$280,MOD(((6-1)*$N$269+4)-1,10)+1,INT((((6-1)*$N$269+4)-1)/10)+1))))))</f>
        <v/>
      </c>
      <c r="H276" s="539">
        <f>IF($D$269="Flat Oval",IF(OR($N$271="",ISTEXT($N$269),ISTEXT($N$270)),"",IF(6&lt;=$N$270,IF(5&gt;$N$269,"",IF(((6-1)*$N$269+5)&gt;80,"",IF(INDEX($P$271:$W$280,MOD(((6-1)*$N$269+5)-1,10)+1,INT((((6-1)*$N$269+5)-1)/10)+1)="","",INDEX($P$271:$W$280,MOD(((6-1)*$N$269+5)-1,10)+1,INT((((6-1)*$N$269+5)-1)/10)+1)))),IF(AND(6=$N$270+1,5&lt;=$O$269),IF(($N$269*$N$270+5)&gt;80,"",IF(INDEX($P$271:$W$280,MOD(($N$269*$N$270+5)-1,10)+1,INT((($N$269*$N$270+5)-1)/10)+1)="","",INDEX($P$271:$W$280,MOD(($N$269*$N$270+5)-1,10)+1,INT((($N$269*$N$270+5)-1)/10)+1))),""))),IF($N$271="","",IF(OR(ISTEXT($N$269),ISTEXT($N$270),ISTEXT($N$271)),"",IF(OR(5&gt;$N$269,6&gt;$N$270,((6-1)*$N$269+5)&gt;$N$271),"",IF(INDEX($P$271:$W$280,MOD(((6-1)*$N$269+5)-1,10)+1,INT((((6-1)*$N$269+5)-1)/10)+1)="","",INDEX($P$271:$W$280,MOD(((6-1)*$N$269+5)-1,10)+1,INT((((6-1)*$N$269+5)-1)/10)+1))))))</f>
        <v/>
      </c>
      <c r="I276" s="539">
        <f>IF($D$269="Flat Oval",IF(OR($N$271="",ISTEXT($N$269),ISTEXT($N$270)),"",IF(6&lt;=$N$270,IF(6&gt;$N$269,"",IF(((6-1)*$N$269+6)&gt;80,"",IF(INDEX($P$271:$W$280,MOD(((6-1)*$N$269+6)-1,10)+1,INT((((6-1)*$N$269+6)-1)/10)+1)="","",INDEX($P$271:$W$280,MOD(((6-1)*$N$269+6)-1,10)+1,INT((((6-1)*$N$269+6)-1)/10)+1)))),IF(AND(6=$N$270+1,6&lt;=$O$269),IF(($N$269*$N$270+6)&gt;80,"",IF(INDEX($P$271:$W$280,MOD(($N$269*$N$270+6)-1,10)+1,INT((($N$269*$N$270+6)-1)/10)+1)="","",INDEX($P$271:$W$280,MOD(($N$269*$N$270+6)-1,10)+1,INT((($N$269*$N$270+6)-1)/10)+1))),""))),IF($N$271="","",IF(OR(ISTEXT($N$269),ISTEXT($N$270),ISTEXT($N$271)),"",IF(OR(6&gt;$N$269,6&gt;$N$270,((6-1)*$N$269+6)&gt;$N$271),"",IF(INDEX($P$271:$W$280,MOD(((6-1)*$N$269+6)-1,10)+1,INT((((6-1)*$N$269+6)-1)/10)+1)="","",INDEX($P$271:$W$280,MOD(((6-1)*$N$269+6)-1,10)+1,INT((((6-1)*$N$269+6)-1)/10)+1))))))</f>
        <v/>
      </c>
      <c r="J276" s="539">
        <f>IF($D$269="Flat Oval",IF(OR($N$271="",ISTEXT($N$269),ISTEXT($N$270)),"",IF(6&lt;=$N$270,IF(7&gt;$N$269,"",IF(((6-1)*$N$269+7)&gt;80,"",IF(INDEX($P$271:$W$280,MOD(((6-1)*$N$269+7)-1,10)+1,INT((((6-1)*$N$269+7)-1)/10)+1)="","",INDEX($P$271:$W$280,MOD(((6-1)*$N$269+7)-1,10)+1,INT((((6-1)*$N$269+7)-1)/10)+1)))),IF(AND(6=$N$270+1,7&lt;=$O$269),IF(($N$269*$N$270+7)&gt;80,"",IF(INDEX($P$271:$W$280,MOD(($N$269*$N$270+7)-1,10)+1,INT((($N$269*$N$270+7)-1)/10)+1)="","",INDEX($P$271:$W$280,MOD(($N$269*$N$270+7)-1,10)+1,INT((($N$269*$N$270+7)-1)/10)+1))),""))),IF($N$271="","",IF(OR(ISTEXT($N$269),ISTEXT($N$270),ISTEXT($N$271)),"",IF(OR(7&gt;$N$269,6&gt;$N$270,((6-1)*$N$269+7)&gt;$N$271),"",IF(INDEX($P$271:$W$280,MOD(((6-1)*$N$269+7)-1,10)+1,INT((((6-1)*$N$269+7)-1)/10)+1)="","",INDEX($P$271:$W$280,MOD(((6-1)*$N$269+7)-1,10)+1,INT((((6-1)*$N$269+7)-1)/10)+1))))))</f>
        <v/>
      </c>
      <c r="K276" s="539">
        <f>IF($D$269="Flat Oval",IF(OR($N$271="",ISTEXT($N$269),ISTEXT($N$270)),"",IF(6&lt;=$N$270,IF(8&gt;$N$269,"",IF(((6-1)*$N$269+8)&gt;80,"",IF(INDEX($P$271:$W$280,MOD(((6-1)*$N$269+8)-1,10)+1,INT((((6-1)*$N$269+8)-1)/10)+1)="","",INDEX($P$271:$W$280,MOD(((6-1)*$N$269+8)-1,10)+1,INT((((6-1)*$N$269+8)-1)/10)+1)))),IF(AND(6=$N$270+1,8&lt;=$O$269),IF(($N$269*$N$270+8)&gt;80,"",IF(INDEX($P$271:$W$280,MOD(($N$269*$N$270+8)-1,10)+1,INT((($N$269*$N$270+8)-1)/10)+1)="","",INDEX($P$271:$W$280,MOD(($N$269*$N$270+8)-1,10)+1,INT((($N$269*$N$270+8)-1)/10)+1))),""))),IF($N$271="","",IF(OR(ISTEXT($N$269),ISTEXT($N$270),ISTEXT($N$271)),"",IF(OR(8&gt;$N$269,6&gt;$N$270,((6-1)*$N$269+8)&gt;$N$271),"",IF(INDEX($P$271:$W$280,MOD(((6-1)*$N$269+8)-1,10)+1,INT((((6-1)*$N$269+8)-1)/10)+1)="","",INDEX($P$271:$W$280,MOD(((6-1)*$N$269+8)-1,10)+1,INT((((6-1)*$N$269+8)-1)/10)+1))))))</f>
        <v/>
      </c>
      <c r="L276" s="539">
        <f>IF($D$269="Flat Oval",IF(OR($N$271="",ISTEXT($N$269),ISTEXT($N$270)),"",IF(6&lt;=$N$270,IF(9&gt;$N$269,"",IF(((6-1)*$N$269+9)&gt;80,"",IF(INDEX($P$271:$W$280,MOD(((6-1)*$N$269+9)-1,10)+1,INT((((6-1)*$N$269+9)-1)/10)+1)="","",INDEX($P$271:$W$280,MOD(((6-1)*$N$269+9)-1,10)+1,INT((((6-1)*$N$269+9)-1)/10)+1)))),IF(AND(6=$N$270+1,9&lt;=$O$269),IF(($N$269*$N$270+9)&gt;80,"",IF(INDEX($P$271:$W$280,MOD(($N$269*$N$270+9)-1,10)+1,INT((($N$269*$N$270+9)-1)/10)+1)="","",INDEX($P$271:$W$280,MOD(($N$269*$N$270+9)-1,10)+1,INT((($N$269*$N$270+9)-1)/10)+1))),""))),IF($N$271="","",IF(OR(ISTEXT($N$269),ISTEXT($N$270),ISTEXT($N$271)),"",IF(OR(9&gt;$N$269,6&gt;$N$270,((6-1)*$N$269+9)&gt;$N$271),"",IF(INDEX($P$271:$W$280,MOD(((6-1)*$N$269+9)-1,10)+1,INT((((6-1)*$N$269+9)-1)/10)+1)="","",INDEX($P$271:$W$280,MOD(((6-1)*$N$269+9)-1,10)+1,INT((((6-1)*$N$269+9)-1)/10)+1))))))</f>
        <v/>
      </c>
      <c r="M276" s="539">
        <f>IF($D$269="Flat Oval",IF(OR($N$271="",ISTEXT($N$269),ISTEXT($N$270)),"",IF(6&lt;=$N$270,IF(10&gt;$N$269,"",IF(((6-1)*$N$269+10)&gt;80,"",IF(INDEX($P$271:$W$280,MOD(((6-1)*$N$269+10)-1,10)+1,INT((((6-1)*$N$269+10)-1)/10)+1)="","",INDEX($P$271:$W$280,MOD(((6-1)*$N$269+10)-1,10)+1,INT((((6-1)*$N$269+10)-1)/10)+1)))),IF(AND(6=$N$270+1,10&lt;=$O$269),IF(($N$269*$N$270+10)&gt;80,"",IF(INDEX($P$271:$W$280,MOD(($N$269*$N$270+10)-1,10)+1,INT((($N$269*$N$270+10)-1)/10)+1)="","",INDEX($P$271:$W$280,MOD(($N$269*$N$270+10)-1,10)+1,INT((($N$269*$N$270+10)-1)/10)+1))),""))),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IF($D$269="Flat Oval",IF(OR($N$270="",ISTEXT($N$270)),"",IF(7&lt;=$N$270,ROUND((7-0.5)*$I$269/$N$270,1),IF(7=$N$270+1,"Ends",""))),IF(OR($D$269="",$G$269=""),"",IF($D$269="Round",IF(7=1,"Axis 1 (0°)",IF(7=2,"Axis 2 (90°)","")),IF(ISTEXT($N$270),"",IF(7&gt;$N$270,"",IF(ISTEXT($I$269),"",ROUND((7-0.5)*$I$269/$N$270,1)))))))</f>
        <v/>
      </c>
      <c r="C277" s="538" t="n"/>
      <c r="D277" s="539">
        <f>IF($D$269="Flat Oval",IF(OR($N$271="",ISTEXT($N$269),ISTEXT($N$270)),"",IF(7&lt;=$N$270,IF(1&gt;$N$269,"",IF(((7-1)*$N$269+1)&gt;80,"",IF(INDEX($P$271:$W$280,MOD(((7-1)*$N$269+1)-1,10)+1,INT((((7-1)*$N$269+1)-1)/10)+1)="","",INDEX($P$271:$W$280,MOD(((7-1)*$N$269+1)-1,10)+1,INT((((7-1)*$N$269+1)-1)/10)+1)))),IF(AND(7=$N$270+1,1&lt;=$O$269),IF(($N$269*$N$270+1)&gt;80,"",IF(INDEX($P$271:$W$280,MOD(($N$269*$N$270+1)-1,10)+1,INT((($N$269*$N$270+1)-1)/10)+1)="","",INDEX($P$271:$W$280,MOD(($N$269*$N$270+1)-1,10)+1,INT((($N$269*$N$270+1)-1)/10)+1))),""))),IF($N$271="","",IF(OR(ISTEXT($N$269),ISTEXT($N$270),ISTEXT($N$271)),"",IF(OR(1&gt;$N$269,7&gt;$N$270,((7-1)*$N$269+1)&gt;$N$271),"",IF(INDEX($P$271:$W$280,MOD(((7-1)*$N$269+1)-1,10)+1,INT((((7-1)*$N$269+1)-1)/10)+1)="","",INDEX($P$271:$W$280,MOD(((7-1)*$N$269+1)-1,10)+1,INT((((7-1)*$N$269+1)-1)/10)+1))))))</f>
        <v/>
      </c>
      <c r="E277" s="539">
        <f>IF($D$269="Flat Oval",IF(OR($N$271="",ISTEXT($N$269),ISTEXT($N$270)),"",IF(7&lt;=$N$270,IF(2&gt;$N$269,"",IF(((7-1)*$N$269+2)&gt;80,"",IF(INDEX($P$271:$W$280,MOD(((7-1)*$N$269+2)-1,10)+1,INT((((7-1)*$N$269+2)-1)/10)+1)="","",INDEX($P$271:$W$280,MOD(((7-1)*$N$269+2)-1,10)+1,INT((((7-1)*$N$269+2)-1)/10)+1)))),IF(AND(7=$N$270+1,2&lt;=$O$269),IF(($N$269*$N$270+2)&gt;80,"",IF(INDEX($P$271:$W$280,MOD(($N$269*$N$270+2)-1,10)+1,INT((($N$269*$N$270+2)-1)/10)+1)="","",INDEX($P$271:$W$280,MOD(($N$269*$N$270+2)-1,10)+1,INT((($N$269*$N$270+2)-1)/10)+1))),""))),IF($N$271="","",IF(OR(ISTEXT($N$269),ISTEXT($N$270),ISTEXT($N$271)),"",IF(OR(2&gt;$N$269,7&gt;$N$270,((7-1)*$N$269+2)&gt;$N$271),"",IF(INDEX($P$271:$W$280,MOD(((7-1)*$N$269+2)-1,10)+1,INT((((7-1)*$N$269+2)-1)/10)+1)="","",INDEX($P$271:$W$280,MOD(((7-1)*$N$269+2)-1,10)+1,INT((((7-1)*$N$269+2)-1)/10)+1))))))</f>
        <v/>
      </c>
      <c r="F277" s="539">
        <f>IF($D$269="Flat Oval",IF(OR($N$271="",ISTEXT($N$269),ISTEXT($N$270)),"",IF(7&lt;=$N$270,IF(3&gt;$N$269,"",IF(((7-1)*$N$269+3)&gt;80,"",IF(INDEX($P$271:$W$280,MOD(((7-1)*$N$269+3)-1,10)+1,INT((((7-1)*$N$269+3)-1)/10)+1)="","",INDEX($P$271:$W$280,MOD(((7-1)*$N$269+3)-1,10)+1,INT((((7-1)*$N$269+3)-1)/10)+1)))),IF(AND(7=$N$270+1,3&lt;=$O$269),IF(($N$269*$N$270+3)&gt;80,"",IF(INDEX($P$271:$W$280,MOD(($N$269*$N$270+3)-1,10)+1,INT((($N$269*$N$270+3)-1)/10)+1)="","",INDEX($P$271:$W$280,MOD(($N$269*$N$270+3)-1,10)+1,INT((($N$269*$N$270+3)-1)/10)+1))),""))),IF($N$271="","",IF(OR(ISTEXT($N$269),ISTEXT($N$270),ISTEXT($N$271)),"",IF(OR(3&gt;$N$269,7&gt;$N$270,((7-1)*$N$269+3)&gt;$N$271),"",IF(INDEX($P$271:$W$280,MOD(((7-1)*$N$269+3)-1,10)+1,INT((((7-1)*$N$269+3)-1)/10)+1)="","",INDEX($P$271:$W$280,MOD(((7-1)*$N$269+3)-1,10)+1,INT((((7-1)*$N$269+3)-1)/10)+1))))))</f>
        <v/>
      </c>
      <c r="G277" s="539">
        <f>IF($D$269="Flat Oval",IF(OR($N$271="",ISTEXT($N$269),ISTEXT($N$270)),"",IF(7&lt;=$N$270,IF(4&gt;$N$269,"",IF(((7-1)*$N$269+4)&gt;80,"",IF(INDEX($P$271:$W$280,MOD(((7-1)*$N$269+4)-1,10)+1,INT((((7-1)*$N$269+4)-1)/10)+1)="","",INDEX($P$271:$W$280,MOD(((7-1)*$N$269+4)-1,10)+1,INT((((7-1)*$N$269+4)-1)/10)+1)))),IF(AND(7=$N$270+1,4&lt;=$O$269),IF(($N$269*$N$270+4)&gt;80,"",IF(INDEX($P$271:$W$280,MOD(($N$269*$N$270+4)-1,10)+1,INT((($N$269*$N$270+4)-1)/10)+1)="","",INDEX($P$271:$W$280,MOD(($N$269*$N$270+4)-1,10)+1,INT((($N$269*$N$270+4)-1)/10)+1))),""))),IF($N$271="","",IF(OR(ISTEXT($N$269),ISTEXT($N$270),ISTEXT($N$271)),"",IF(OR(4&gt;$N$269,7&gt;$N$270,((7-1)*$N$269+4)&gt;$N$271),"",IF(INDEX($P$271:$W$280,MOD(((7-1)*$N$269+4)-1,10)+1,INT((((7-1)*$N$269+4)-1)/10)+1)="","",INDEX($P$271:$W$280,MOD(((7-1)*$N$269+4)-1,10)+1,INT((((7-1)*$N$269+4)-1)/10)+1))))))</f>
        <v/>
      </c>
      <c r="H277" s="539">
        <f>IF($D$269="Flat Oval",IF(OR($N$271="",ISTEXT($N$269),ISTEXT($N$270)),"",IF(7&lt;=$N$270,IF(5&gt;$N$269,"",IF(((7-1)*$N$269+5)&gt;80,"",IF(INDEX($P$271:$W$280,MOD(((7-1)*$N$269+5)-1,10)+1,INT((((7-1)*$N$269+5)-1)/10)+1)="","",INDEX($P$271:$W$280,MOD(((7-1)*$N$269+5)-1,10)+1,INT((((7-1)*$N$269+5)-1)/10)+1)))),IF(AND(7=$N$270+1,5&lt;=$O$269),IF(($N$269*$N$270+5)&gt;80,"",IF(INDEX($P$271:$W$280,MOD(($N$269*$N$270+5)-1,10)+1,INT((($N$269*$N$270+5)-1)/10)+1)="","",INDEX($P$271:$W$280,MOD(($N$269*$N$270+5)-1,10)+1,INT((($N$269*$N$270+5)-1)/10)+1))),""))),IF($N$271="","",IF(OR(ISTEXT($N$269),ISTEXT($N$270),ISTEXT($N$271)),"",IF(OR(5&gt;$N$269,7&gt;$N$270,((7-1)*$N$269+5)&gt;$N$271),"",IF(INDEX($P$271:$W$280,MOD(((7-1)*$N$269+5)-1,10)+1,INT((((7-1)*$N$269+5)-1)/10)+1)="","",INDEX($P$271:$W$280,MOD(((7-1)*$N$269+5)-1,10)+1,INT((((7-1)*$N$269+5)-1)/10)+1))))))</f>
        <v/>
      </c>
      <c r="I277" s="539">
        <f>IF($D$269="Flat Oval",IF(OR($N$271="",ISTEXT($N$269),ISTEXT($N$270)),"",IF(7&lt;=$N$270,IF(6&gt;$N$269,"",IF(((7-1)*$N$269+6)&gt;80,"",IF(INDEX($P$271:$W$280,MOD(((7-1)*$N$269+6)-1,10)+1,INT((((7-1)*$N$269+6)-1)/10)+1)="","",INDEX($P$271:$W$280,MOD(((7-1)*$N$269+6)-1,10)+1,INT((((7-1)*$N$269+6)-1)/10)+1)))),IF(AND(7=$N$270+1,6&lt;=$O$269),IF(($N$269*$N$270+6)&gt;80,"",IF(INDEX($P$271:$W$280,MOD(($N$269*$N$270+6)-1,10)+1,INT((($N$269*$N$270+6)-1)/10)+1)="","",INDEX($P$271:$W$280,MOD(($N$269*$N$270+6)-1,10)+1,INT((($N$269*$N$270+6)-1)/10)+1))),""))),IF($N$271="","",IF(OR(ISTEXT($N$269),ISTEXT($N$270),ISTEXT($N$271)),"",IF(OR(6&gt;$N$269,7&gt;$N$270,((7-1)*$N$269+6)&gt;$N$271),"",IF(INDEX($P$271:$W$280,MOD(((7-1)*$N$269+6)-1,10)+1,INT((((7-1)*$N$269+6)-1)/10)+1)="","",INDEX($P$271:$W$280,MOD(((7-1)*$N$269+6)-1,10)+1,INT((((7-1)*$N$269+6)-1)/10)+1))))))</f>
        <v/>
      </c>
      <c r="J277" s="539">
        <f>IF($D$269="Flat Oval",IF(OR($N$271="",ISTEXT($N$269),ISTEXT($N$270)),"",IF(7&lt;=$N$270,IF(7&gt;$N$269,"",IF(((7-1)*$N$269+7)&gt;80,"",IF(INDEX($P$271:$W$280,MOD(((7-1)*$N$269+7)-1,10)+1,INT((((7-1)*$N$269+7)-1)/10)+1)="","",INDEX($P$271:$W$280,MOD(((7-1)*$N$269+7)-1,10)+1,INT((((7-1)*$N$269+7)-1)/10)+1)))),IF(AND(7=$N$270+1,7&lt;=$O$269),IF(($N$269*$N$270+7)&gt;80,"",IF(INDEX($P$271:$W$280,MOD(($N$269*$N$270+7)-1,10)+1,INT((($N$269*$N$270+7)-1)/10)+1)="","",INDEX($P$271:$W$280,MOD(($N$269*$N$270+7)-1,10)+1,INT((($N$269*$N$270+7)-1)/10)+1))),""))),IF($N$271="","",IF(OR(ISTEXT($N$269),ISTEXT($N$270),ISTEXT($N$271)),"",IF(OR(7&gt;$N$269,7&gt;$N$270,((7-1)*$N$269+7)&gt;$N$271),"",IF(INDEX($P$271:$W$280,MOD(((7-1)*$N$269+7)-1,10)+1,INT((((7-1)*$N$269+7)-1)/10)+1)="","",INDEX($P$271:$W$280,MOD(((7-1)*$N$269+7)-1,10)+1,INT((((7-1)*$N$269+7)-1)/10)+1))))))</f>
        <v/>
      </c>
      <c r="K277" s="539">
        <f>IF($D$269="Flat Oval",IF(OR($N$271="",ISTEXT($N$269),ISTEXT($N$270)),"",IF(7&lt;=$N$270,IF(8&gt;$N$269,"",IF(((7-1)*$N$269+8)&gt;80,"",IF(INDEX($P$271:$W$280,MOD(((7-1)*$N$269+8)-1,10)+1,INT((((7-1)*$N$269+8)-1)/10)+1)="","",INDEX($P$271:$W$280,MOD(((7-1)*$N$269+8)-1,10)+1,INT((((7-1)*$N$269+8)-1)/10)+1)))),IF(AND(7=$N$270+1,8&lt;=$O$269),IF(($N$269*$N$270+8)&gt;80,"",IF(INDEX($P$271:$W$280,MOD(($N$269*$N$270+8)-1,10)+1,INT((($N$269*$N$270+8)-1)/10)+1)="","",INDEX($P$271:$W$280,MOD(($N$269*$N$270+8)-1,10)+1,INT((($N$269*$N$270+8)-1)/10)+1))),""))),IF($N$271="","",IF(OR(ISTEXT($N$269),ISTEXT($N$270),ISTEXT($N$271)),"",IF(OR(8&gt;$N$269,7&gt;$N$270,((7-1)*$N$269+8)&gt;$N$271),"",IF(INDEX($P$271:$W$280,MOD(((7-1)*$N$269+8)-1,10)+1,INT((((7-1)*$N$269+8)-1)/10)+1)="","",INDEX($P$271:$W$280,MOD(((7-1)*$N$269+8)-1,10)+1,INT((((7-1)*$N$269+8)-1)/10)+1))))))</f>
        <v/>
      </c>
      <c r="L277" s="539">
        <f>IF($D$269="Flat Oval",IF(OR($N$271="",ISTEXT($N$269),ISTEXT($N$270)),"",IF(7&lt;=$N$270,IF(9&gt;$N$269,"",IF(((7-1)*$N$269+9)&gt;80,"",IF(INDEX($P$271:$W$280,MOD(((7-1)*$N$269+9)-1,10)+1,INT((((7-1)*$N$269+9)-1)/10)+1)="","",INDEX($P$271:$W$280,MOD(((7-1)*$N$269+9)-1,10)+1,INT((((7-1)*$N$269+9)-1)/10)+1)))),IF(AND(7=$N$270+1,9&lt;=$O$269),IF(($N$269*$N$270+9)&gt;80,"",IF(INDEX($P$271:$W$280,MOD(($N$269*$N$270+9)-1,10)+1,INT((($N$269*$N$270+9)-1)/10)+1)="","",INDEX($P$271:$W$280,MOD(($N$269*$N$270+9)-1,10)+1,INT((($N$269*$N$270+9)-1)/10)+1))),""))),IF($N$271="","",IF(OR(ISTEXT($N$269),ISTEXT($N$270),ISTEXT($N$271)),"",IF(OR(9&gt;$N$269,7&gt;$N$270,((7-1)*$N$269+9)&gt;$N$271),"",IF(INDEX($P$271:$W$280,MOD(((7-1)*$N$269+9)-1,10)+1,INT((((7-1)*$N$269+9)-1)/10)+1)="","",INDEX($P$271:$W$280,MOD(((7-1)*$N$269+9)-1,10)+1,INT((((7-1)*$N$269+9)-1)/10)+1))))))</f>
        <v/>
      </c>
      <c r="M277" s="539">
        <f>IF($D$269="Flat Oval",IF(OR($N$271="",ISTEXT($N$269),ISTEXT($N$270)),"",IF(7&lt;=$N$270,IF(10&gt;$N$269,"",IF(((7-1)*$N$269+10)&gt;80,"",IF(INDEX($P$271:$W$280,MOD(((7-1)*$N$269+10)-1,10)+1,INT((((7-1)*$N$269+10)-1)/10)+1)="","",INDEX($P$271:$W$280,MOD(((7-1)*$N$269+10)-1,10)+1,INT((((7-1)*$N$269+10)-1)/10)+1)))),IF(AND(7=$N$270+1,10&lt;=$O$269),IF(($N$269*$N$270+10)&gt;80,"",IF(INDEX($P$271:$W$280,MOD(($N$269*$N$270+10)-1,10)+1,INT((($N$269*$N$270+10)-1)/10)+1)="","",INDEX($P$271:$W$280,MOD(($N$269*$N$270+10)-1,10)+1,INT((($N$269*$N$270+10)-1)/10)+1))),""))),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IF($D$269="Flat Oval",IF(OR($N$270="",ISTEXT($N$270)),"",IF(8&lt;=$N$270,ROUND((8-0.5)*$I$269/$N$270,1),IF(8=$N$270+1,"Ends",""))),IF(OR($D$269="",$G$269=""),"",IF($D$269="Round",IF(8=1,"Axis 1 (0°)",IF(8=2,"Axis 2 (90°)","")),IF(ISTEXT($N$270),"",IF(8&gt;$N$270,"",IF(ISTEXT($I$269),"",ROUND((8-0.5)*$I$269/$N$270,1)))))))</f>
        <v/>
      </c>
      <c r="C278" s="538" t="n"/>
      <c r="D278" s="539">
        <f>IF($D$269="Flat Oval",IF(OR($N$271="",ISTEXT($N$269),ISTEXT($N$270)),"",IF(8&lt;=$N$270,IF(1&gt;$N$269,"",IF(((8-1)*$N$269+1)&gt;80,"",IF(INDEX($P$271:$W$280,MOD(((8-1)*$N$269+1)-1,10)+1,INT((((8-1)*$N$269+1)-1)/10)+1)="","",INDEX($P$271:$W$280,MOD(((8-1)*$N$269+1)-1,10)+1,INT((((8-1)*$N$269+1)-1)/10)+1)))),IF(AND(8=$N$270+1,1&lt;=$O$269),IF(($N$269*$N$270+1)&gt;80,"",IF(INDEX($P$271:$W$280,MOD(($N$269*$N$270+1)-1,10)+1,INT((($N$269*$N$270+1)-1)/10)+1)="","",INDEX($P$271:$W$280,MOD(($N$269*$N$270+1)-1,10)+1,INT((($N$269*$N$270+1)-1)/10)+1))),""))),IF($N$271="","",IF(OR(ISTEXT($N$269),ISTEXT($N$270),ISTEXT($N$271)),"",IF(OR(1&gt;$N$269,8&gt;$N$270,((8-1)*$N$269+1)&gt;$N$271),"",IF(INDEX($P$271:$W$280,MOD(((8-1)*$N$269+1)-1,10)+1,INT((((8-1)*$N$269+1)-1)/10)+1)="","",INDEX($P$271:$W$280,MOD(((8-1)*$N$269+1)-1,10)+1,INT((((8-1)*$N$269+1)-1)/10)+1))))))</f>
        <v/>
      </c>
      <c r="E278" s="539">
        <f>IF($D$269="Flat Oval",IF(OR($N$271="",ISTEXT($N$269),ISTEXT($N$270)),"",IF(8&lt;=$N$270,IF(2&gt;$N$269,"",IF(((8-1)*$N$269+2)&gt;80,"",IF(INDEX($P$271:$W$280,MOD(((8-1)*$N$269+2)-1,10)+1,INT((((8-1)*$N$269+2)-1)/10)+1)="","",INDEX($P$271:$W$280,MOD(((8-1)*$N$269+2)-1,10)+1,INT((((8-1)*$N$269+2)-1)/10)+1)))),IF(AND(8=$N$270+1,2&lt;=$O$269),IF(($N$269*$N$270+2)&gt;80,"",IF(INDEX($P$271:$W$280,MOD(($N$269*$N$270+2)-1,10)+1,INT((($N$269*$N$270+2)-1)/10)+1)="","",INDEX($P$271:$W$280,MOD(($N$269*$N$270+2)-1,10)+1,INT((($N$269*$N$270+2)-1)/10)+1))),""))),IF($N$271="","",IF(OR(ISTEXT($N$269),ISTEXT($N$270),ISTEXT($N$271)),"",IF(OR(2&gt;$N$269,8&gt;$N$270,((8-1)*$N$269+2)&gt;$N$271),"",IF(INDEX($P$271:$W$280,MOD(((8-1)*$N$269+2)-1,10)+1,INT((((8-1)*$N$269+2)-1)/10)+1)="","",INDEX($P$271:$W$280,MOD(((8-1)*$N$269+2)-1,10)+1,INT((((8-1)*$N$269+2)-1)/10)+1))))))</f>
        <v/>
      </c>
      <c r="F278" s="539">
        <f>IF($D$269="Flat Oval",IF(OR($N$271="",ISTEXT($N$269),ISTEXT($N$270)),"",IF(8&lt;=$N$270,IF(3&gt;$N$269,"",IF(((8-1)*$N$269+3)&gt;80,"",IF(INDEX($P$271:$W$280,MOD(((8-1)*$N$269+3)-1,10)+1,INT((((8-1)*$N$269+3)-1)/10)+1)="","",INDEX($P$271:$W$280,MOD(((8-1)*$N$269+3)-1,10)+1,INT((((8-1)*$N$269+3)-1)/10)+1)))),IF(AND(8=$N$270+1,3&lt;=$O$269),IF(($N$269*$N$270+3)&gt;80,"",IF(INDEX($P$271:$W$280,MOD(($N$269*$N$270+3)-1,10)+1,INT((($N$269*$N$270+3)-1)/10)+1)="","",INDEX($P$271:$W$280,MOD(($N$269*$N$270+3)-1,10)+1,INT((($N$269*$N$270+3)-1)/10)+1))),""))),IF($N$271="","",IF(OR(ISTEXT($N$269),ISTEXT($N$270),ISTEXT($N$271)),"",IF(OR(3&gt;$N$269,8&gt;$N$270,((8-1)*$N$269+3)&gt;$N$271),"",IF(INDEX($P$271:$W$280,MOD(((8-1)*$N$269+3)-1,10)+1,INT((((8-1)*$N$269+3)-1)/10)+1)="","",INDEX($P$271:$W$280,MOD(((8-1)*$N$269+3)-1,10)+1,INT((((8-1)*$N$269+3)-1)/10)+1))))))</f>
        <v/>
      </c>
      <c r="G278" s="539">
        <f>IF($D$269="Flat Oval",IF(OR($N$271="",ISTEXT($N$269),ISTEXT($N$270)),"",IF(8&lt;=$N$270,IF(4&gt;$N$269,"",IF(((8-1)*$N$269+4)&gt;80,"",IF(INDEX($P$271:$W$280,MOD(((8-1)*$N$269+4)-1,10)+1,INT((((8-1)*$N$269+4)-1)/10)+1)="","",INDEX($P$271:$W$280,MOD(((8-1)*$N$269+4)-1,10)+1,INT((((8-1)*$N$269+4)-1)/10)+1)))),IF(AND(8=$N$270+1,4&lt;=$O$269),IF(($N$269*$N$270+4)&gt;80,"",IF(INDEX($P$271:$W$280,MOD(($N$269*$N$270+4)-1,10)+1,INT((($N$269*$N$270+4)-1)/10)+1)="","",INDEX($P$271:$W$280,MOD(($N$269*$N$270+4)-1,10)+1,INT((($N$269*$N$270+4)-1)/10)+1))),""))),IF($N$271="","",IF(OR(ISTEXT($N$269),ISTEXT($N$270),ISTEXT($N$271)),"",IF(OR(4&gt;$N$269,8&gt;$N$270,((8-1)*$N$269+4)&gt;$N$271),"",IF(INDEX($P$271:$W$280,MOD(((8-1)*$N$269+4)-1,10)+1,INT((((8-1)*$N$269+4)-1)/10)+1)="","",INDEX($P$271:$W$280,MOD(((8-1)*$N$269+4)-1,10)+1,INT((((8-1)*$N$269+4)-1)/10)+1))))))</f>
        <v/>
      </c>
      <c r="H278" s="539">
        <f>IF($D$269="Flat Oval",IF(OR($N$271="",ISTEXT($N$269),ISTEXT($N$270)),"",IF(8&lt;=$N$270,IF(5&gt;$N$269,"",IF(((8-1)*$N$269+5)&gt;80,"",IF(INDEX($P$271:$W$280,MOD(((8-1)*$N$269+5)-1,10)+1,INT((((8-1)*$N$269+5)-1)/10)+1)="","",INDEX($P$271:$W$280,MOD(((8-1)*$N$269+5)-1,10)+1,INT((((8-1)*$N$269+5)-1)/10)+1)))),IF(AND(8=$N$270+1,5&lt;=$O$269),IF(($N$269*$N$270+5)&gt;80,"",IF(INDEX($P$271:$W$280,MOD(($N$269*$N$270+5)-1,10)+1,INT((($N$269*$N$270+5)-1)/10)+1)="","",INDEX($P$271:$W$280,MOD(($N$269*$N$270+5)-1,10)+1,INT((($N$269*$N$270+5)-1)/10)+1))),""))),IF($N$271="","",IF(OR(ISTEXT($N$269),ISTEXT($N$270),ISTEXT($N$271)),"",IF(OR(5&gt;$N$269,8&gt;$N$270,((8-1)*$N$269+5)&gt;$N$271),"",IF(INDEX($P$271:$W$280,MOD(((8-1)*$N$269+5)-1,10)+1,INT((((8-1)*$N$269+5)-1)/10)+1)="","",INDEX($P$271:$W$280,MOD(((8-1)*$N$269+5)-1,10)+1,INT((((8-1)*$N$269+5)-1)/10)+1))))))</f>
        <v/>
      </c>
      <c r="I278" s="539">
        <f>IF($D$269="Flat Oval",IF(OR($N$271="",ISTEXT($N$269),ISTEXT($N$270)),"",IF(8&lt;=$N$270,IF(6&gt;$N$269,"",IF(((8-1)*$N$269+6)&gt;80,"",IF(INDEX($P$271:$W$280,MOD(((8-1)*$N$269+6)-1,10)+1,INT((((8-1)*$N$269+6)-1)/10)+1)="","",INDEX($P$271:$W$280,MOD(((8-1)*$N$269+6)-1,10)+1,INT((((8-1)*$N$269+6)-1)/10)+1)))),IF(AND(8=$N$270+1,6&lt;=$O$269),IF(($N$269*$N$270+6)&gt;80,"",IF(INDEX($P$271:$W$280,MOD(($N$269*$N$270+6)-1,10)+1,INT((($N$269*$N$270+6)-1)/10)+1)="","",INDEX($P$271:$W$280,MOD(($N$269*$N$270+6)-1,10)+1,INT((($N$269*$N$270+6)-1)/10)+1))),""))),IF($N$271="","",IF(OR(ISTEXT($N$269),ISTEXT($N$270),ISTEXT($N$271)),"",IF(OR(6&gt;$N$269,8&gt;$N$270,((8-1)*$N$269+6)&gt;$N$271),"",IF(INDEX($P$271:$W$280,MOD(((8-1)*$N$269+6)-1,10)+1,INT((((8-1)*$N$269+6)-1)/10)+1)="","",INDEX($P$271:$W$280,MOD(((8-1)*$N$269+6)-1,10)+1,INT((((8-1)*$N$269+6)-1)/10)+1))))))</f>
        <v/>
      </c>
      <c r="J278" s="539">
        <f>IF($D$269="Flat Oval",IF(OR($N$271="",ISTEXT($N$269),ISTEXT($N$270)),"",IF(8&lt;=$N$270,IF(7&gt;$N$269,"",IF(((8-1)*$N$269+7)&gt;80,"",IF(INDEX($P$271:$W$280,MOD(((8-1)*$N$269+7)-1,10)+1,INT((((8-1)*$N$269+7)-1)/10)+1)="","",INDEX($P$271:$W$280,MOD(((8-1)*$N$269+7)-1,10)+1,INT((((8-1)*$N$269+7)-1)/10)+1)))),IF(AND(8=$N$270+1,7&lt;=$O$269),IF(($N$269*$N$270+7)&gt;80,"",IF(INDEX($P$271:$W$280,MOD(($N$269*$N$270+7)-1,10)+1,INT((($N$269*$N$270+7)-1)/10)+1)="","",INDEX($P$271:$W$280,MOD(($N$269*$N$270+7)-1,10)+1,INT((($N$269*$N$270+7)-1)/10)+1))),""))),IF($N$271="","",IF(OR(ISTEXT($N$269),ISTEXT($N$270),ISTEXT($N$271)),"",IF(OR(7&gt;$N$269,8&gt;$N$270,((8-1)*$N$269+7)&gt;$N$271),"",IF(INDEX($P$271:$W$280,MOD(((8-1)*$N$269+7)-1,10)+1,INT((((8-1)*$N$269+7)-1)/10)+1)="","",INDEX($P$271:$W$280,MOD(((8-1)*$N$269+7)-1,10)+1,INT((((8-1)*$N$269+7)-1)/10)+1))))))</f>
        <v/>
      </c>
      <c r="K278" s="539">
        <f>IF($D$269="Flat Oval",IF(OR($N$271="",ISTEXT($N$269),ISTEXT($N$270)),"",IF(8&lt;=$N$270,IF(8&gt;$N$269,"",IF(((8-1)*$N$269+8)&gt;80,"",IF(INDEX($P$271:$W$280,MOD(((8-1)*$N$269+8)-1,10)+1,INT((((8-1)*$N$269+8)-1)/10)+1)="","",INDEX($P$271:$W$280,MOD(((8-1)*$N$269+8)-1,10)+1,INT((((8-1)*$N$269+8)-1)/10)+1)))),IF(AND(8=$N$270+1,8&lt;=$O$269),IF(($N$269*$N$270+8)&gt;80,"",IF(INDEX($P$271:$W$280,MOD(($N$269*$N$270+8)-1,10)+1,INT((($N$269*$N$270+8)-1)/10)+1)="","",INDEX($P$271:$W$280,MOD(($N$269*$N$270+8)-1,10)+1,INT((($N$269*$N$270+8)-1)/10)+1))),""))),IF($N$271="","",IF(OR(ISTEXT($N$269),ISTEXT($N$270),ISTEXT($N$271)),"",IF(OR(8&gt;$N$269,8&gt;$N$270,((8-1)*$N$269+8)&gt;$N$271),"",IF(INDEX($P$271:$W$280,MOD(((8-1)*$N$269+8)-1,10)+1,INT((((8-1)*$N$269+8)-1)/10)+1)="","",INDEX($P$271:$W$280,MOD(((8-1)*$N$269+8)-1,10)+1,INT((((8-1)*$N$269+8)-1)/10)+1))))))</f>
        <v/>
      </c>
      <c r="L278" s="539">
        <f>IF($D$269="Flat Oval",IF(OR($N$271="",ISTEXT($N$269),ISTEXT($N$270)),"",IF(8&lt;=$N$270,IF(9&gt;$N$269,"",IF(((8-1)*$N$269+9)&gt;80,"",IF(INDEX($P$271:$W$280,MOD(((8-1)*$N$269+9)-1,10)+1,INT((((8-1)*$N$269+9)-1)/10)+1)="","",INDEX($P$271:$W$280,MOD(((8-1)*$N$269+9)-1,10)+1,INT((((8-1)*$N$269+9)-1)/10)+1)))),IF(AND(8=$N$270+1,9&lt;=$O$269),IF(($N$269*$N$270+9)&gt;80,"",IF(INDEX($P$271:$W$280,MOD(($N$269*$N$270+9)-1,10)+1,INT((($N$269*$N$270+9)-1)/10)+1)="","",INDEX($P$271:$W$280,MOD(($N$269*$N$270+9)-1,10)+1,INT((($N$269*$N$270+9)-1)/10)+1))),""))),IF($N$271="","",IF(OR(ISTEXT($N$269),ISTEXT($N$270),ISTEXT($N$271)),"",IF(OR(9&gt;$N$269,8&gt;$N$270,((8-1)*$N$269+9)&gt;$N$271),"",IF(INDEX($P$271:$W$280,MOD(((8-1)*$N$269+9)-1,10)+1,INT((((8-1)*$N$269+9)-1)/10)+1)="","",INDEX($P$271:$W$280,MOD(((8-1)*$N$269+9)-1,10)+1,INT((((8-1)*$N$269+9)-1)/10)+1))))))</f>
        <v/>
      </c>
      <c r="M278" s="539">
        <f>IF($D$269="Flat Oval",IF(OR($N$271="",ISTEXT($N$269),ISTEXT($N$270)),"",IF(8&lt;=$N$270,IF(10&gt;$N$269,"",IF(((8-1)*$N$269+10)&gt;80,"",IF(INDEX($P$271:$W$280,MOD(((8-1)*$N$269+10)-1,10)+1,INT((((8-1)*$N$269+10)-1)/10)+1)="","",INDEX($P$271:$W$280,MOD(((8-1)*$N$269+10)-1,10)+1,INT((((8-1)*$N$269+10)-1)/10)+1)))),IF(AND(8=$N$270+1,10&lt;=$O$269),IF(($N$269*$N$270+10)&gt;80,"",IF(INDEX($P$271:$W$280,MOD(($N$269*$N$270+10)-1,10)+1,INT((($N$269*$N$270+10)-1)/10)+1)="","",INDEX($P$271:$W$280,MOD(($N$269*$N$270+10)-1,10)+1,INT((($N$269*$N$270+10)-1)/10)+1))),""))),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IF($D$284="Flat Oval",IF(OR($G$284="",$I$284=""),"",$G$284&amp;""" x "&amp;$I$284&amp;""" oval"),IF($G$284="","",IF($D$284="Round",$G$284&amp;""" dia",$G$284&amp;""" x "&amp;$I$284&amp;"""")))</f>
        <v/>
      </c>
      <c r="G282" s="173" t="n"/>
      <c r="H282" s="525">
        <f>IF($D$284="Flat Oval",IF(OR($G$284="",$I$284=""),"",IF(OR(ISTEXT($G$284),ISTEXT($I$284)),"",ROUND(((($G$284-2*N($K$284))-($I$284-2*N($K$284)))*($I$284-2*N($K$284))+PI()*(($I$284-2*N($K$284))/2)^2)/144,3))),IF(OR($D$284="",$G$284=""),"",IF($D$284="Round",IF(ISTEXT($G$284),"",ROUND(PI()*(($G$284-2*N($K$284))/2)^2/144,3)),IF($I$284="","",IF(OR(ISTEXT($G$284),ISTEXT($I$284)),"",ROUND(($G$284-2*N($K$284))*($I$284-2*N($K$284))/144,3))))))</f>
        <v/>
      </c>
      <c r="I282" s="189" t="n"/>
      <c r="J282" s="189" t="n"/>
      <c r="K282" s="189">
        <f>IF(N(J282)*N(H282)=0,"",ROUND(N(J282)*N(H282),0))</f>
        <v/>
      </c>
      <c r="L282" s="189">
        <f>IF($D$284="Flat Oval",IF(OR($O$285="",$O$286="",N($O$287)+N($O$288)=0),"",ROUND(($O$285*$O$287+$O$286*$O$288)/($O$287+$O$288),0)),IF(COUNT(D286:M293)=0,"",ROUND(AVERAGE(D286:M293),0)))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IF($D$284="Flat Oval",IF($N$286="","",$N$284&amp;"x"&amp;$N$285&amp;"+"&amp;$O$284&amp;" ends"),IF($N$284="","",IF($D$284="Round",$N$284&amp;" x 2 axes",IF($N$285="","",$N$284&amp;" x "&amp;$N$285))))</f>
        <v/>
      </c>
      <c r="N284" s="534">
        <f>IF($D$284="Flat Oval",IF(OR($G$284="",$I$284=""),"",IF(OR(ISTEXT($G$284),ISTEXT($I$284)),"",IF($G$284-$I$284&lt;12,2,MIN(10,MAX(3,ROUNDUP(($G$284-$I$284)/6,0)))))),IF(OR($D$284="",$G$284=""),"",IF($D$284="Round",IF(ISTEXT($G$284),"",IF($G$284&lt;=9,6,IF($G$284&lt;=12,8,10))),IF(ISTEXT($G$284),"",IF($G$284&lt;12,2,MIN(10,MAX(3,ROUNDUP($G$284/6,0))))))))</f>
        <v/>
      </c>
      <c r="O284">
        <f>IF(AND($D$284="Flat Oval",NOT(OR($G$284="",$I$284="")),NOT(OR(ISTEXT($G$284),ISTEXT($I$284)))),IF($I$284&lt;=9,6,IF($I$284&lt;=12,8,10)),"")</f>
        <v/>
      </c>
      <c r="P284" s="473" t="inlineStr">
        <is>
          <t>Quick entry – type readings in order (row by row of the grid), down this column then the next:</t>
        </is>
      </c>
    </row>
    <row r="285" ht="13.35" customHeight="1" s="162">
      <c r="B285" s="535" t="inlineStr">
        <is>
          <t>Depth↓ Pos→ (in)</t>
        </is>
      </c>
      <c r="C285" s="414" t="n"/>
      <c r="D285" s="535">
        <f>IF($D$284="Flat Oval",IF(OR($N$284="",ISTEXT($N$284),1&gt;$N$284),"",ROUND((1-0.5)*($G$284-$I$284)/$N$284,1)),IF(ISTEXT($N$284),"",IF(OR($D$284="",$G$284="",1&gt;$N$284),"",IF($D$284="Round",IF(ISTEXT($G$284),"",ROUND(IF(1&lt;=$N$284/2,$G$284/2*(1-SQRT(($N$284-2*1+1)/$N$284)),$G$284-$G$284/2*(1-SQRT(($N$284-2*($N$284-1+1)+1)/$N$284))),1)),IF(ISTEXT($G$284),"",ROUND((1-0.5)*$G$284/$N$284,1))))))</f>
        <v/>
      </c>
      <c r="E285" s="535">
        <f>IF($D$284="Flat Oval",IF(OR($N$284="",ISTEXT($N$284),2&gt;$N$284),"",ROUND((2-0.5)*($G$284-$I$284)/$N$284,1)),IF(ISTEXT($N$284),"",IF(OR($D$284="",$G$284="",2&gt;$N$284),"",IF($D$284="Round",IF(ISTEXT($G$284),"",ROUND(IF(2&lt;=$N$284/2,$G$284/2*(1-SQRT(($N$284-2*2+1)/$N$284)),$G$284-$G$284/2*(1-SQRT(($N$284-2*($N$284-2+1)+1)/$N$284))),1)),IF(ISTEXT($G$284),"",ROUND((2-0.5)*$G$284/$N$284,1))))))</f>
        <v/>
      </c>
      <c r="F285" s="535">
        <f>IF($D$284="Flat Oval",IF(OR($N$284="",ISTEXT($N$284),3&gt;$N$284),"",ROUND((3-0.5)*($G$284-$I$284)/$N$284,1)),IF(ISTEXT($N$284),"",IF(OR($D$284="",$G$284="",3&gt;$N$284),"",IF($D$284="Round",IF(ISTEXT($G$284),"",ROUND(IF(3&lt;=$N$284/2,$G$284/2*(1-SQRT(($N$284-2*3+1)/$N$284)),$G$284-$G$284/2*(1-SQRT(($N$284-2*($N$284-3+1)+1)/$N$284))),1)),IF(ISTEXT($G$284),"",ROUND((3-0.5)*$G$284/$N$284,1))))))</f>
        <v/>
      </c>
      <c r="G285" s="535">
        <f>IF($D$284="Flat Oval",IF(OR($N$284="",ISTEXT($N$284),4&gt;$N$284),"",ROUND((4-0.5)*($G$284-$I$284)/$N$284,1)),IF(ISTEXT($N$284),"",IF(OR($D$284="",$G$284="",4&gt;$N$284),"",IF($D$284="Round",IF(ISTEXT($G$284),"",ROUND(IF(4&lt;=$N$284/2,$G$284/2*(1-SQRT(($N$284-2*4+1)/$N$284)),$G$284-$G$284/2*(1-SQRT(($N$284-2*($N$284-4+1)+1)/$N$284))),1)),IF(ISTEXT($G$284),"",ROUND((4-0.5)*$G$284/$N$284,1))))))</f>
        <v/>
      </c>
      <c r="H285" s="535">
        <f>IF($D$284="Flat Oval",IF(OR($N$284="",ISTEXT($N$284),5&gt;$N$284),"",ROUND((5-0.5)*($G$284-$I$284)/$N$284,1)),IF(ISTEXT($N$284),"",IF(OR($D$284="",$G$284="",5&gt;$N$284),"",IF($D$284="Round",IF(ISTEXT($G$284),"",ROUND(IF(5&lt;=$N$284/2,$G$284/2*(1-SQRT(($N$284-2*5+1)/$N$284)),$G$284-$G$284/2*(1-SQRT(($N$284-2*($N$284-5+1)+1)/$N$284))),1)),IF(ISTEXT($G$284),"",ROUND((5-0.5)*$G$284/$N$284,1))))))</f>
        <v/>
      </c>
      <c r="I285" s="535">
        <f>IF($D$284="Flat Oval",IF(OR($N$284="",ISTEXT($N$284),6&gt;$N$284),"",ROUND((6-0.5)*($G$284-$I$284)/$N$284,1)),IF(ISTEXT($N$284),"",IF(OR($D$284="",$G$284="",6&gt;$N$284),"",IF($D$284="Round",IF(ISTEXT($G$284),"",ROUND(IF(6&lt;=$N$284/2,$G$284/2*(1-SQRT(($N$284-2*6+1)/$N$284)),$G$284-$G$284/2*(1-SQRT(($N$284-2*($N$284-6+1)+1)/$N$284))),1)),IF(ISTEXT($G$284),"",ROUND((6-0.5)*$G$284/$N$284,1))))))</f>
        <v/>
      </c>
      <c r="J285" s="535">
        <f>IF($D$284="Flat Oval",IF(OR($N$284="",ISTEXT($N$284),7&gt;$N$284),"",ROUND((7-0.5)*($G$284-$I$284)/$N$284,1)),IF(ISTEXT($N$284),"",IF(OR($D$284="",$G$284="",7&gt;$N$284),"",IF($D$284="Round",IF(ISTEXT($G$284),"",ROUND(IF(7&lt;=$N$284/2,$G$284/2*(1-SQRT(($N$284-2*7+1)/$N$284)),$G$284-$G$284/2*(1-SQRT(($N$284-2*($N$284-7+1)+1)/$N$284))),1)),IF(ISTEXT($G$284),"",ROUND((7-0.5)*$G$284/$N$284,1))))))</f>
        <v/>
      </c>
      <c r="K285" s="535">
        <f>IF($D$284="Flat Oval",IF(OR($N$284="",ISTEXT($N$284),8&gt;$N$284),"",ROUND((8-0.5)*($G$284-$I$284)/$N$284,1)),IF(ISTEXT($N$284),"",IF(OR($D$284="",$G$284="",8&gt;$N$284),"",IF($D$284="Round",IF(ISTEXT($G$284),"",ROUND(IF(8&lt;=$N$284/2,$G$284/2*(1-SQRT(($N$284-2*8+1)/$N$284)),$G$284-$G$284/2*(1-SQRT(($N$284-2*($N$284-8+1)+1)/$N$284))),1)),IF(ISTEXT($G$284),"",ROUND((8-0.5)*$G$284/$N$284,1))))))</f>
        <v/>
      </c>
      <c r="L285" s="535">
        <f>IF($D$284="Flat Oval",IF(OR($N$284="",ISTEXT($N$284),9&gt;$N$284),"",ROUND((9-0.5)*($G$284-$I$284)/$N$284,1)),IF(ISTEXT($N$284),"",IF(OR($D$284="",$G$284="",9&gt;$N$284),"",IF($D$284="Round",IF(ISTEXT($G$284),"",ROUND(IF(9&lt;=$N$284/2,$G$284/2*(1-SQRT(($N$284-2*9+1)/$N$284)),$G$284-$G$284/2*(1-SQRT(($N$284-2*($N$284-9+1)+1)/$N$284))),1)),IF(ISTEXT($G$284),"",ROUND((9-0.5)*$G$284/$N$284,1))))))</f>
        <v/>
      </c>
      <c r="M285" s="535">
        <f>IF($D$284="Flat Oval",IF(OR($N$284="",ISTEXT($N$284),10&gt;$N$284),"",ROUND((10-0.5)*($G$284-$I$284)/$N$284,1)),IF(ISTEXT($N$284),"",IF(OR($D$284="",$G$284="",10&gt;$N$284),"",IF($D$284="Round",IF(ISTEXT($G$284),"",ROUND(IF(10&lt;=$N$284/2,$G$284/2*(1-SQRT(($N$284-2*10+1)/$N$284)),$G$284-$G$284/2*(1-SQRT(($N$284-2*($N$284-10+1)+1)/$N$284))),1)),IF(ISTEXT($G$284),"",ROUND((10-0.5)*$G$284/$N$284,1))))))</f>
        <v/>
      </c>
      <c r="N285" s="534">
        <f>IF($D$284="Flat Oval",IF(OR($G$284="",$I$284=""),"",IF(OR(ISTEXT($G$284),ISTEXT($I$284)),"",IF($I$284&lt;12,2,MIN(7,MAX(3,ROUNDUP($I$284/6,0)))))),IF(OR($D$284="",$G$284=""),"",IF($D$284="Round",2,IF($I$284="","",IF(ISTEXT($I$284),"",IF($I$284&lt;12,2,MIN(8,MAX(3,ROUNDUP($I$284/6,0)))))))))</f>
        <v/>
      </c>
      <c r="O285">
        <f>IF(OR(NOT($D$284="Flat Oval"),N($N$286)=0),"",IF(COUNT(D286:INDEX(M286:M293,$N$285))=0,"",AVERAGE(D286:INDEX(M286:M293,$N$285))))</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IF($D$284="Flat Oval",IF(OR($N$285="",ISTEXT($N$285)),"",IF(1&lt;=$N$285,ROUND((1-0.5)*$I$284/$N$285,1),IF(1=$N$285+1,"Ends",""))),IF(OR($D$284="",$G$284=""),"",IF($D$284="Round",IF(1=1,"Axis 1 (0°)",IF(1=2,"Axis 2 (90°)","")),IF(ISTEXT($N$285),"",IF(1&gt;$N$285,"",IF(ISTEXT($I$284),"",ROUND((1-0.5)*$I$284/$N$285,1)))))))</f>
        <v/>
      </c>
      <c r="C286" s="538" t="n"/>
      <c r="D286" s="539">
        <f>IF($D$284="Flat Oval",IF(OR($N$286="",ISTEXT($N$284),ISTEXT($N$285)),"",IF(1&lt;=$N$285,IF(1&gt;$N$284,"",IF(((1-1)*$N$284+1)&gt;80,"",IF(INDEX($P$286:$W$295,MOD(((1-1)*$N$284+1)-1,10)+1,INT((((1-1)*$N$284+1)-1)/10)+1)="","",INDEX($P$286:$W$295,MOD(((1-1)*$N$284+1)-1,10)+1,INT((((1-1)*$N$284+1)-1)/10)+1)))),IF(AND(1=$N$285+1,1&lt;=$O$284),IF(($N$284*$N$285+1)&gt;80,"",IF(INDEX($P$286:$W$295,MOD(($N$284*$N$285+1)-1,10)+1,INT((($N$284*$N$285+1)-1)/10)+1)="","",INDEX($P$286:$W$295,MOD(($N$284*$N$285+1)-1,10)+1,INT((($N$284*$N$285+1)-1)/10)+1))),""))),IF($N$286="","",IF(OR(ISTEXT($N$284),ISTEXT($N$285),ISTEXT($N$286)),"",IF(OR(1&gt;$N$284,1&gt;$N$285,((1-1)*$N$284+1)&gt;$N$286),"",IF(INDEX($P$286:$W$295,MOD(((1-1)*$N$284+1)-1,10)+1,INT((((1-1)*$N$284+1)-1)/10)+1)="","",INDEX($P$286:$W$295,MOD(((1-1)*$N$284+1)-1,10)+1,INT((((1-1)*$N$284+1)-1)/10)+1))))))</f>
        <v/>
      </c>
      <c r="E286" s="539">
        <f>IF($D$284="Flat Oval",IF(OR($N$286="",ISTEXT($N$284),ISTEXT($N$285)),"",IF(1&lt;=$N$285,IF(2&gt;$N$284,"",IF(((1-1)*$N$284+2)&gt;80,"",IF(INDEX($P$286:$W$295,MOD(((1-1)*$N$284+2)-1,10)+1,INT((((1-1)*$N$284+2)-1)/10)+1)="","",INDEX($P$286:$W$295,MOD(((1-1)*$N$284+2)-1,10)+1,INT((((1-1)*$N$284+2)-1)/10)+1)))),IF(AND(1=$N$285+1,2&lt;=$O$284),IF(($N$284*$N$285+2)&gt;80,"",IF(INDEX($P$286:$W$295,MOD(($N$284*$N$285+2)-1,10)+1,INT((($N$284*$N$285+2)-1)/10)+1)="","",INDEX($P$286:$W$295,MOD(($N$284*$N$285+2)-1,10)+1,INT((($N$284*$N$285+2)-1)/10)+1))),""))),IF($N$286="","",IF(OR(ISTEXT($N$284),ISTEXT($N$285),ISTEXT($N$286)),"",IF(OR(2&gt;$N$284,1&gt;$N$285,((1-1)*$N$284+2)&gt;$N$286),"",IF(INDEX($P$286:$W$295,MOD(((1-1)*$N$284+2)-1,10)+1,INT((((1-1)*$N$284+2)-1)/10)+1)="","",INDEX($P$286:$W$295,MOD(((1-1)*$N$284+2)-1,10)+1,INT((((1-1)*$N$284+2)-1)/10)+1))))))</f>
        <v/>
      </c>
      <c r="F286" s="539">
        <f>IF($D$284="Flat Oval",IF(OR($N$286="",ISTEXT($N$284),ISTEXT($N$285)),"",IF(1&lt;=$N$285,IF(3&gt;$N$284,"",IF(((1-1)*$N$284+3)&gt;80,"",IF(INDEX($P$286:$W$295,MOD(((1-1)*$N$284+3)-1,10)+1,INT((((1-1)*$N$284+3)-1)/10)+1)="","",INDEX($P$286:$W$295,MOD(((1-1)*$N$284+3)-1,10)+1,INT((((1-1)*$N$284+3)-1)/10)+1)))),IF(AND(1=$N$285+1,3&lt;=$O$284),IF(($N$284*$N$285+3)&gt;80,"",IF(INDEX($P$286:$W$295,MOD(($N$284*$N$285+3)-1,10)+1,INT((($N$284*$N$285+3)-1)/10)+1)="","",INDEX($P$286:$W$295,MOD(($N$284*$N$285+3)-1,10)+1,INT((($N$284*$N$285+3)-1)/10)+1))),""))),IF($N$286="","",IF(OR(ISTEXT($N$284),ISTEXT($N$285),ISTEXT($N$286)),"",IF(OR(3&gt;$N$284,1&gt;$N$285,((1-1)*$N$284+3)&gt;$N$286),"",IF(INDEX($P$286:$W$295,MOD(((1-1)*$N$284+3)-1,10)+1,INT((((1-1)*$N$284+3)-1)/10)+1)="","",INDEX($P$286:$W$295,MOD(((1-1)*$N$284+3)-1,10)+1,INT((((1-1)*$N$284+3)-1)/10)+1))))))</f>
        <v/>
      </c>
      <c r="G286" s="539">
        <f>IF($D$284="Flat Oval",IF(OR($N$286="",ISTEXT($N$284),ISTEXT($N$285)),"",IF(1&lt;=$N$285,IF(4&gt;$N$284,"",IF(((1-1)*$N$284+4)&gt;80,"",IF(INDEX($P$286:$W$295,MOD(((1-1)*$N$284+4)-1,10)+1,INT((((1-1)*$N$284+4)-1)/10)+1)="","",INDEX($P$286:$W$295,MOD(((1-1)*$N$284+4)-1,10)+1,INT((((1-1)*$N$284+4)-1)/10)+1)))),IF(AND(1=$N$285+1,4&lt;=$O$284),IF(($N$284*$N$285+4)&gt;80,"",IF(INDEX($P$286:$W$295,MOD(($N$284*$N$285+4)-1,10)+1,INT((($N$284*$N$285+4)-1)/10)+1)="","",INDEX($P$286:$W$295,MOD(($N$284*$N$285+4)-1,10)+1,INT((($N$284*$N$285+4)-1)/10)+1))),""))),IF($N$286="","",IF(OR(ISTEXT($N$284),ISTEXT($N$285),ISTEXT($N$286)),"",IF(OR(4&gt;$N$284,1&gt;$N$285,((1-1)*$N$284+4)&gt;$N$286),"",IF(INDEX($P$286:$W$295,MOD(((1-1)*$N$284+4)-1,10)+1,INT((((1-1)*$N$284+4)-1)/10)+1)="","",INDEX($P$286:$W$295,MOD(((1-1)*$N$284+4)-1,10)+1,INT((((1-1)*$N$284+4)-1)/10)+1))))))</f>
        <v/>
      </c>
      <c r="H286" s="539">
        <f>IF($D$284="Flat Oval",IF(OR($N$286="",ISTEXT($N$284),ISTEXT($N$285)),"",IF(1&lt;=$N$285,IF(5&gt;$N$284,"",IF(((1-1)*$N$284+5)&gt;80,"",IF(INDEX($P$286:$W$295,MOD(((1-1)*$N$284+5)-1,10)+1,INT((((1-1)*$N$284+5)-1)/10)+1)="","",INDEX($P$286:$W$295,MOD(((1-1)*$N$284+5)-1,10)+1,INT((((1-1)*$N$284+5)-1)/10)+1)))),IF(AND(1=$N$285+1,5&lt;=$O$284),IF(($N$284*$N$285+5)&gt;80,"",IF(INDEX($P$286:$W$295,MOD(($N$284*$N$285+5)-1,10)+1,INT((($N$284*$N$285+5)-1)/10)+1)="","",INDEX($P$286:$W$295,MOD(($N$284*$N$285+5)-1,10)+1,INT((($N$284*$N$285+5)-1)/10)+1))),""))),IF($N$286="","",IF(OR(ISTEXT($N$284),ISTEXT($N$285),ISTEXT($N$286)),"",IF(OR(5&gt;$N$284,1&gt;$N$285,((1-1)*$N$284+5)&gt;$N$286),"",IF(INDEX($P$286:$W$295,MOD(((1-1)*$N$284+5)-1,10)+1,INT((((1-1)*$N$284+5)-1)/10)+1)="","",INDEX($P$286:$W$295,MOD(((1-1)*$N$284+5)-1,10)+1,INT((((1-1)*$N$284+5)-1)/10)+1))))))</f>
        <v/>
      </c>
      <c r="I286" s="539">
        <f>IF($D$284="Flat Oval",IF(OR($N$286="",ISTEXT($N$284),ISTEXT($N$285)),"",IF(1&lt;=$N$285,IF(6&gt;$N$284,"",IF(((1-1)*$N$284+6)&gt;80,"",IF(INDEX($P$286:$W$295,MOD(((1-1)*$N$284+6)-1,10)+1,INT((((1-1)*$N$284+6)-1)/10)+1)="","",INDEX($P$286:$W$295,MOD(((1-1)*$N$284+6)-1,10)+1,INT((((1-1)*$N$284+6)-1)/10)+1)))),IF(AND(1=$N$285+1,6&lt;=$O$284),IF(($N$284*$N$285+6)&gt;80,"",IF(INDEX($P$286:$W$295,MOD(($N$284*$N$285+6)-1,10)+1,INT((($N$284*$N$285+6)-1)/10)+1)="","",INDEX($P$286:$W$295,MOD(($N$284*$N$285+6)-1,10)+1,INT((($N$284*$N$285+6)-1)/10)+1))),""))),IF($N$286="","",IF(OR(ISTEXT($N$284),ISTEXT($N$285),ISTEXT($N$286)),"",IF(OR(6&gt;$N$284,1&gt;$N$285,((1-1)*$N$284+6)&gt;$N$286),"",IF(INDEX($P$286:$W$295,MOD(((1-1)*$N$284+6)-1,10)+1,INT((((1-1)*$N$284+6)-1)/10)+1)="","",INDEX($P$286:$W$295,MOD(((1-1)*$N$284+6)-1,10)+1,INT((((1-1)*$N$284+6)-1)/10)+1))))))</f>
        <v/>
      </c>
      <c r="J286" s="539">
        <f>IF($D$284="Flat Oval",IF(OR($N$286="",ISTEXT($N$284),ISTEXT($N$285)),"",IF(1&lt;=$N$285,IF(7&gt;$N$284,"",IF(((1-1)*$N$284+7)&gt;80,"",IF(INDEX($P$286:$W$295,MOD(((1-1)*$N$284+7)-1,10)+1,INT((((1-1)*$N$284+7)-1)/10)+1)="","",INDEX($P$286:$W$295,MOD(((1-1)*$N$284+7)-1,10)+1,INT((((1-1)*$N$284+7)-1)/10)+1)))),IF(AND(1=$N$285+1,7&lt;=$O$284),IF(($N$284*$N$285+7)&gt;80,"",IF(INDEX($P$286:$W$295,MOD(($N$284*$N$285+7)-1,10)+1,INT((($N$284*$N$285+7)-1)/10)+1)="","",INDEX($P$286:$W$295,MOD(($N$284*$N$285+7)-1,10)+1,INT((($N$284*$N$285+7)-1)/10)+1))),""))),IF($N$286="","",IF(OR(ISTEXT($N$284),ISTEXT($N$285),ISTEXT($N$286)),"",IF(OR(7&gt;$N$284,1&gt;$N$285,((1-1)*$N$284+7)&gt;$N$286),"",IF(INDEX($P$286:$W$295,MOD(((1-1)*$N$284+7)-1,10)+1,INT((((1-1)*$N$284+7)-1)/10)+1)="","",INDEX($P$286:$W$295,MOD(((1-1)*$N$284+7)-1,10)+1,INT((((1-1)*$N$284+7)-1)/10)+1))))))</f>
        <v/>
      </c>
      <c r="K286" s="539">
        <f>IF($D$284="Flat Oval",IF(OR($N$286="",ISTEXT($N$284),ISTEXT($N$285)),"",IF(1&lt;=$N$285,IF(8&gt;$N$284,"",IF(((1-1)*$N$284+8)&gt;80,"",IF(INDEX($P$286:$W$295,MOD(((1-1)*$N$284+8)-1,10)+1,INT((((1-1)*$N$284+8)-1)/10)+1)="","",INDEX($P$286:$W$295,MOD(((1-1)*$N$284+8)-1,10)+1,INT((((1-1)*$N$284+8)-1)/10)+1)))),IF(AND(1=$N$285+1,8&lt;=$O$284),IF(($N$284*$N$285+8)&gt;80,"",IF(INDEX($P$286:$W$295,MOD(($N$284*$N$285+8)-1,10)+1,INT((($N$284*$N$285+8)-1)/10)+1)="","",INDEX($P$286:$W$295,MOD(($N$284*$N$285+8)-1,10)+1,INT((($N$284*$N$285+8)-1)/10)+1))),""))),IF($N$286="","",IF(OR(ISTEXT($N$284),ISTEXT($N$285),ISTEXT($N$286)),"",IF(OR(8&gt;$N$284,1&gt;$N$285,((1-1)*$N$284+8)&gt;$N$286),"",IF(INDEX($P$286:$W$295,MOD(((1-1)*$N$284+8)-1,10)+1,INT((((1-1)*$N$284+8)-1)/10)+1)="","",INDEX($P$286:$W$295,MOD(((1-1)*$N$284+8)-1,10)+1,INT((((1-1)*$N$284+8)-1)/10)+1))))))</f>
        <v/>
      </c>
      <c r="L286" s="539">
        <f>IF($D$284="Flat Oval",IF(OR($N$286="",ISTEXT($N$284),ISTEXT($N$285)),"",IF(1&lt;=$N$285,IF(9&gt;$N$284,"",IF(((1-1)*$N$284+9)&gt;80,"",IF(INDEX($P$286:$W$295,MOD(((1-1)*$N$284+9)-1,10)+1,INT((((1-1)*$N$284+9)-1)/10)+1)="","",INDEX($P$286:$W$295,MOD(((1-1)*$N$284+9)-1,10)+1,INT((((1-1)*$N$284+9)-1)/10)+1)))),IF(AND(1=$N$285+1,9&lt;=$O$284),IF(($N$284*$N$285+9)&gt;80,"",IF(INDEX($P$286:$W$295,MOD(($N$284*$N$285+9)-1,10)+1,INT((($N$284*$N$285+9)-1)/10)+1)="","",INDEX($P$286:$W$295,MOD(($N$284*$N$285+9)-1,10)+1,INT((($N$284*$N$285+9)-1)/10)+1))),""))),IF($N$286="","",IF(OR(ISTEXT($N$284),ISTEXT($N$285),ISTEXT($N$286)),"",IF(OR(9&gt;$N$284,1&gt;$N$285,((1-1)*$N$284+9)&gt;$N$286),"",IF(INDEX($P$286:$W$295,MOD(((1-1)*$N$284+9)-1,10)+1,INT((((1-1)*$N$284+9)-1)/10)+1)="","",INDEX($P$286:$W$295,MOD(((1-1)*$N$284+9)-1,10)+1,INT((((1-1)*$N$284+9)-1)/10)+1))))))</f>
        <v/>
      </c>
      <c r="M286" s="539">
        <f>IF($D$284="Flat Oval",IF(OR($N$286="",ISTEXT($N$284),ISTEXT($N$285)),"",IF(1&lt;=$N$285,IF(10&gt;$N$284,"",IF(((1-1)*$N$284+10)&gt;80,"",IF(INDEX($P$286:$W$295,MOD(((1-1)*$N$284+10)-1,10)+1,INT((((1-1)*$N$284+10)-1)/10)+1)="","",INDEX($P$286:$W$295,MOD(((1-1)*$N$284+10)-1,10)+1,INT((((1-1)*$N$284+10)-1)/10)+1)))),IF(AND(1=$N$285+1,10&lt;=$O$284),IF(($N$284*$N$285+10)&gt;80,"",IF(INDEX($P$286:$W$295,MOD(($N$284*$N$285+10)-1,10)+1,INT((($N$284*$N$285+10)-1)/10)+1)="","",INDEX($P$286:$W$295,MOD(($N$284*$N$285+10)-1,10)+1,INT((($N$284*$N$285+10)-1)/10)+1))),""))),IF($N$286="","",IF(OR(ISTEXT($N$284),ISTEXT($N$285),ISTEXT($N$286)),"",IF(OR(10&gt;$N$284,1&gt;$N$285,((1-1)*$N$284+10)&gt;$N$286),"",IF(INDEX($P$286:$W$295,MOD(((1-1)*$N$284+10)-1,10)+1,INT((((1-1)*$N$284+10)-1)/10)+1)="","",INDEX($P$286:$W$295,MOD(((1-1)*$N$284+10)-1,10)+1,INT((((1-1)*$N$284+10)-1)/10)+1))))))</f>
        <v/>
      </c>
      <c r="N286" s="534">
        <f>IF($D$284="Flat Oval",IF(OR($N$284="",$N$285="",$O$284=""),"",$N$284*$N$285+$O$284),IF(OR(N284="",N285=""),"",IF(OR(ISTEXT(N284),ISTEXT(N285)),"",N284*N285)))</f>
        <v/>
      </c>
      <c r="O286">
        <f>IF(OR(NOT($D$284="Flat Oval"),N($N$286)=0),"",IF(COUNT(INDEX(D286:D293,$N$285+1):INDEX(M286:M293,$N$285+1))=0,"",AVERAGE(INDEX(D286:D293,$N$285+1):INDEX(M286:M293,$N$285+1))))</f>
        <v/>
      </c>
      <c r="P286" s="540" t="n"/>
      <c r="Q286" s="540" t="n"/>
      <c r="R286" s="540" t="n"/>
      <c r="S286" s="540" t="n"/>
      <c r="T286" s="540" t="n"/>
      <c r="U286" s="540" t="n"/>
      <c r="V286" s="540" t="n"/>
      <c r="W286" s="540" t="n"/>
    </row>
    <row r="287" ht="13.35" customHeight="1" s="162">
      <c r="B287" s="537">
        <f>IF($D$284="Flat Oval",IF(OR($N$285="",ISTEXT($N$285)),"",IF(2&lt;=$N$285,ROUND((2-0.5)*$I$284/$N$285,1),IF(2=$N$285+1,"Ends",""))),IF(OR($D$284="",$G$284=""),"",IF($D$284="Round",IF(2=1,"Axis 1 (0°)",IF(2=2,"Axis 2 (90°)","")),IF(ISTEXT($N$285),"",IF(2&gt;$N$285,"",IF(ISTEXT($I$284),"",ROUND((2-0.5)*$I$284/$N$285,1)))))))</f>
        <v/>
      </c>
      <c r="C287" s="538" t="n"/>
      <c r="D287" s="539">
        <f>IF($D$284="Flat Oval",IF(OR($N$286="",ISTEXT($N$284),ISTEXT($N$285)),"",IF(2&lt;=$N$285,IF(1&gt;$N$284,"",IF(((2-1)*$N$284+1)&gt;80,"",IF(INDEX($P$286:$W$295,MOD(((2-1)*$N$284+1)-1,10)+1,INT((((2-1)*$N$284+1)-1)/10)+1)="","",INDEX($P$286:$W$295,MOD(((2-1)*$N$284+1)-1,10)+1,INT((((2-1)*$N$284+1)-1)/10)+1)))),IF(AND(2=$N$285+1,1&lt;=$O$284),IF(($N$284*$N$285+1)&gt;80,"",IF(INDEX($P$286:$W$295,MOD(($N$284*$N$285+1)-1,10)+1,INT((($N$284*$N$285+1)-1)/10)+1)="","",INDEX($P$286:$W$295,MOD(($N$284*$N$285+1)-1,10)+1,INT((($N$284*$N$285+1)-1)/10)+1))),""))),IF($N$286="","",IF(OR(ISTEXT($N$284),ISTEXT($N$285),ISTEXT($N$286)),"",IF(OR(1&gt;$N$284,2&gt;$N$285,((2-1)*$N$284+1)&gt;$N$286),"",IF(INDEX($P$286:$W$295,MOD(((2-1)*$N$284+1)-1,10)+1,INT((((2-1)*$N$284+1)-1)/10)+1)="","",INDEX($P$286:$W$295,MOD(((2-1)*$N$284+1)-1,10)+1,INT((((2-1)*$N$284+1)-1)/10)+1))))))</f>
        <v/>
      </c>
      <c r="E287" s="539">
        <f>IF($D$284="Flat Oval",IF(OR($N$286="",ISTEXT($N$284),ISTEXT($N$285)),"",IF(2&lt;=$N$285,IF(2&gt;$N$284,"",IF(((2-1)*$N$284+2)&gt;80,"",IF(INDEX($P$286:$W$295,MOD(((2-1)*$N$284+2)-1,10)+1,INT((((2-1)*$N$284+2)-1)/10)+1)="","",INDEX($P$286:$W$295,MOD(((2-1)*$N$284+2)-1,10)+1,INT((((2-1)*$N$284+2)-1)/10)+1)))),IF(AND(2=$N$285+1,2&lt;=$O$284),IF(($N$284*$N$285+2)&gt;80,"",IF(INDEX($P$286:$W$295,MOD(($N$284*$N$285+2)-1,10)+1,INT((($N$284*$N$285+2)-1)/10)+1)="","",INDEX($P$286:$W$295,MOD(($N$284*$N$285+2)-1,10)+1,INT((($N$284*$N$285+2)-1)/10)+1))),""))),IF($N$286="","",IF(OR(ISTEXT($N$284),ISTEXT($N$285),ISTEXT($N$286)),"",IF(OR(2&gt;$N$284,2&gt;$N$285,((2-1)*$N$284+2)&gt;$N$286),"",IF(INDEX($P$286:$W$295,MOD(((2-1)*$N$284+2)-1,10)+1,INT((((2-1)*$N$284+2)-1)/10)+1)="","",INDEX($P$286:$W$295,MOD(((2-1)*$N$284+2)-1,10)+1,INT((((2-1)*$N$284+2)-1)/10)+1))))))</f>
        <v/>
      </c>
      <c r="F287" s="539">
        <f>IF($D$284="Flat Oval",IF(OR($N$286="",ISTEXT($N$284),ISTEXT($N$285)),"",IF(2&lt;=$N$285,IF(3&gt;$N$284,"",IF(((2-1)*$N$284+3)&gt;80,"",IF(INDEX($P$286:$W$295,MOD(((2-1)*$N$284+3)-1,10)+1,INT((((2-1)*$N$284+3)-1)/10)+1)="","",INDEX($P$286:$W$295,MOD(((2-1)*$N$284+3)-1,10)+1,INT((((2-1)*$N$284+3)-1)/10)+1)))),IF(AND(2=$N$285+1,3&lt;=$O$284),IF(($N$284*$N$285+3)&gt;80,"",IF(INDEX($P$286:$W$295,MOD(($N$284*$N$285+3)-1,10)+1,INT((($N$284*$N$285+3)-1)/10)+1)="","",INDEX($P$286:$W$295,MOD(($N$284*$N$285+3)-1,10)+1,INT((($N$284*$N$285+3)-1)/10)+1))),""))),IF($N$286="","",IF(OR(ISTEXT($N$284),ISTEXT($N$285),ISTEXT($N$286)),"",IF(OR(3&gt;$N$284,2&gt;$N$285,((2-1)*$N$284+3)&gt;$N$286),"",IF(INDEX($P$286:$W$295,MOD(((2-1)*$N$284+3)-1,10)+1,INT((((2-1)*$N$284+3)-1)/10)+1)="","",INDEX($P$286:$W$295,MOD(((2-1)*$N$284+3)-1,10)+1,INT((((2-1)*$N$284+3)-1)/10)+1))))))</f>
        <v/>
      </c>
      <c r="G287" s="539">
        <f>IF($D$284="Flat Oval",IF(OR($N$286="",ISTEXT($N$284),ISTEXT($N$285)),"",IF(2&lt;=$N$285,IF(4&gt;$N$284,"",IF(((2-1)*$N$284+4)&gt;80,"",IF(INDEX($P$286:$W$295,MOD(((2-1)*$N$284+4)-1,10)+1,INT((((2-1)*$N$284+4)-1)/10)+1)="","",INDEX($P$286:$W$295,MOD(((2-1)*$N$284+4)-1,10)+1,INT((((2-1)*$N$284+4)-1)/10)+1)))),IF(AND(2=$N$285+1,4&lt;=$O$284),IF(($N$284*$N$285+4)&gt;80,"",IF(INDEX($P$286:$W$295,MOD(($N$284*$N$285+4)-1,10)+1,INT((($N$284*$N$285+4)-1)/10)+1)="","",INDEX($P$286:$W$295,MOD(($N$284*$N$285+4)-1,10)+1,INT((($N$284*$N$285+4)-1)/10)+1))),""))),IF($N$286="","",IF(OR(ISTEXT($N$284),ISTEXT($N$285),ISTEXT($N$286)),"",IF(OR(4&gt;$N$284,2&gt;$N$285,((2-1)*$N$284+4)&gt;$N$286),"",IF(INDEX($P$286:$W$295,MOD(((2-1)*$N$284+4)-1,10)+1,INT((((2-1)*$N$284+4)-1)/10)+1)="","",INDEX($P$286:$W$295,MOD(((2-1)*$N$284+4)-1,10)+1,INT((((2-1)*$N$284+4)-1)/10)+1))))))</f>
        <v/>
      </c>
      <c r="H287" s="539">
        <f>IF($D$284="Flat Oval",IF(OR($N$286="",ISTEXT($N$284),ISTEXT($N$285)),"",IF(2&lt;=$N$285,IF(5&gt;$N$284,"",IF(((2-1)*$N$284+5)&gt;80,"",IF(INDEX($P$286:$W$295,MOD(((2-1)*$N$284+5)-1,10)+1,INT((((2-1)*$N$284+5)-1)/10)+1)="","",INDEX($P$286:$W$295,MOD(((2-1)*$N$284+5)-1,10)+1,INT((((2-1)*$N$284+5)-1)/10)+1)))),IF(AND(2=$N$285+1,5&lt;=$O$284),IF(($N$284*$N$285+5)&gt;80,"",IF(INDEX($P$286:$W$295,MOD(($N$284*$N$285+5)-1,10)+1,INT((($N$284*$N$285+5)-1)/10)+1)="","",INDEX($P$286:$W$295,MOD(($N$284*$N$285+5)-1,10)+1,INT((($N$284*$N$285+5)-1)/10)+1))),""))),IF($N$286="","",IF(OR(ISTEXT($N$284),ISTEXT($N$285),ISTEXT($N$286)),"",IF(OR(5&gt;$N$284,2&gt;$N$285,((2-1)*$N$284+5)&gt;$N$286),"",IF(INDEX($P$286:$W$295,MOD(((2-1)*$N$284+5)-1,10)+1,INT((((2-1)*$N$284+5)-1)/10)+1)="","",INDEX($P$286:$W$295,MOD(((2-1)*$N$284+5)-1,10)+1,INT((((2-1)*$N$284+5)-1)/10)+1))))))</f>
        <v/>
      </c>
      <c r="I287" s="539">
        <f>IF($D$284="Flat Oval",IF(OR($N$286="",ISTEXT($N$284),ISTEXT($N$285)),"",IF(2&lt;=$N$285,IF(6&gt;$N$284,"",IF(((2-1)*$N$284+6)&gt;80,"",IF(INDEX($P$286:$W$295,MOD(((2-1)*$N$284+6)-1,10)+1,INT((((2-1)*$N$284+6)-1)/10)+1)="","",INDEX($P$286:$W$295,MOD(((2-1)*$N$284+6)-1,10)+1,INT((((2-1)*$N$284+6)-1)/10)+1)))),IF(AND(2=$N$285+1,6&lt;=$O$284),IF(($N$284*$N$285+6)&gt;80,"",IF(INDEX($P$286:$W$295,MOD(($N$284*$N$285+6)-1,10)+1,INT((($N$284*$N$285+6)-1)/10)+1)="","",INDEX($P$286:$W$295,MOD(($N$284*$N$285+6)-1,10)+1,INT((($N$284*$N$285+6)-1)/10)+1))),""))),IF($N$286="","",IF(OR(ISTEXT($N$284),ISTEXT($N$285),ISTEXT($N$286)),"",IF(OR(6&gt;$N$284,2&gt;$N$285,((2-1)*$N$284+6)&gt;$N$286),"",IF(INDEX($P$286:$W$295,MOD(((2-1)*$N$284+6)-1,10)+1,INT((((2-1)*$N$284+6)-1)/10)+1)="","",INDEX($P$286:$W$295,MOD(((2-1)*$N$284+6)-1,10)+1,INT((((2-1)*$N$284+6)-1)/10)+1))))))</f>
        <v/>
      </c>
      <c r="J287" s="539">
        <f>IF($D$284="Flat Oval",IF(OR($N$286="",ISTEXT($N$284),ISTEXT($N$285)),"",IF(2&lt;=$N$285,IF(7&gt;$N$284,"",IF(((2-1)*$N$284+7)&gt;80,"",IF(INDEX($P$286:$W$295,MOD(((2-1)*$N$284+7)-1,10)+1,INT((((2-1)*$N$284+7)-1)/10)+1)="","",INDEX($P$286:$W$295,MOD(((2-1)*$N$284+7)-1,10)+1,INT((((2-1)*$N$284+7)-1)/10)+1)))),IF(AND(2=$N$285+1,7&lt;=$O$284),IF(($N$284*$N$285+7)&gt;80,"",IF(INDEX($P$286:$W$295,MOD(($N$284*$N$285+7)-1,10)+1,INT((($N$284*$N$285+7)-1)/10)+1)="","",INDEX($P$286:$W$295,MOD(($N$284*$N$285+7)-1,10)+1,INT((($N$284*$N$285+7)-1)/10)+1))),""))),IF($N$286="","",IF(OR(ISTEXT($N$284),ISTEXT($N$285),ISTEXT($N$286)),"",IF(OR(7&gt;$N$284,2&gt;$N$285,((2-1)*$N$284+7)&gt;$N$286),"",IF(INDEX($P$286:$W$295,MOD(((2-1)*$N$284+7)-1,10)+1,INT((((2-1)*$N$284+7)-1)/10)+1)="","",INDEX($P$286:$W$295,MOD(((2-1)*$N$284+7)-1,10)+1,INT((((2-1)*$N$284+7)-1)/10)+1))))))</f>
        <v/>
      </c>
      <c r="K287" s="539">
        <f>IF($D$284="Flat Oval",IF(OR($N$286="",ISTEXT($N$284),ISTEXT($N$285)),"",IF(2&lt;=$N$285,IF(8&gt;$N$284,"",IF(((2-1)*$N$284+8)&gt;80,"",IF(INDEX($P$286:$W$295,MOD(((2-1)*$N$284+8)-1,10)+1,INT((((2-1)*$N$284+8)-1)/10)+1)="","",INDEX($P$286:$W$295,MOD(((2-1)*$N$284+8)-1,10)+1,INT((((2-1)*$N$284+8)-1)/10)+1)))),IF(AND(2=$N$285+1,8&lt;=$O$284),IF(($N$284*$N$285+8)&gt;80,"",IF(INDEX($P$286:$W$295,MOD(($N$284*$N$285+8)-1,10)+1,INT((($N$284*$N$285+8)-1)/10)+1)="","",INDEX($P$286:$W$295,MOD(($N$284*$N$285+8)-1,10)+1,INT((($N$284*$N$285+8)-1)/10)+1))),""))),IF($N$286="","",IF(OR(ISTEXT($N$284),ISTEXT($N$285),ISTEXT($N$286)),"",IF(OR(8&gt;$N$284,2&gt;$N$285,((2-1)*$N$284+8)&gt;$N$286),"",IF(INDEX($P$286:$W$295,MOD(((2-1)*$N$284+8)-1,10)+1,INT((((2-1)*$N$284+8)-1)/10)+1)="","",INDEX($P$286:$W$295,MOD(((2-1)*$N$284+8)-1,10)+1,INT((((2-1)*$N$284+8)-1)/10)+1))))))</f>
        <v/>
      </c>
      <c r="L287" s="539">
        <f>IF($D$284="Flat Oval",IF(OR($N$286="",ISTEXT($N$284),ISTEXT($N$285)),"",IF(2&lt;=$N$285,IF(9&gt;$N$284,"",IF(((2-1)*$N$284+9)&gt;80,"",IF(INDEX($P$286:$W$295,MOD(((2-1)*$N$284+9)-1,10)+1,INT((((2-1)*$N$284+9)-1)/10)+1)="","",INDEX($P$286:$W$295,MOD(((2-1)*$N$284+9)-1,10)+1,INT((((2-1)*$N$284+9)-1)/10)+1)))),IF(AND(2=$N$285+1,9&lt;=$O$284),IF(($N$284*$N$285+9)&gt;80,"",IF(INDEX($P$286:$W$295,MOD(($N$284*$N$285+9)-1,10)+1,INT((($N$284*$N$285+9)-1)/10)+1)="","",INDEX($P$286:$W$295,MOD(($N$284*$N$285+9)-1,10)+1,INT((($N$284*$N$285+9)-1)/10)+1))),""))),IF($N$286="","",IF(OR(ISTEXT($N$284),ISTEXT($N$285),ISTEXT($N$286)),"",IF(OR(9&gt;$N$284,2&gt;$N$285,((2-1)*$N$284+9)&gt;$N$286),"",IF(INDEX($P$286:$W$295,MOD(((2-1)*$N$284+9)-1,10)+1,INT((((2-1)*$N$284+9)-1)/10)+1)="","",INDEX($P$286:$W$295,MOD(((2-1)*$N$284+9)-1,10)+1,INT((((2-1)*$N$284+9)-1)/10)+1))))))</f>
        <v/>
      </c>
      <c r="M287" s="539">
        <f>IF($D$284="Flat Oval",IF(OR($N$286="",ISTEXT($N$284),ISTEXT($N$285)),"",IF(2&lt;=$N$285,IF(10&gt;$N$284,"",IF(((2-1)*$N$284+10)&gt;80,"",IF(INDEX($P$286:$W$295,MOD(((2-1)*$N$284+10)-1,10)+1,INT((((2-1)*$N$284+10)-1)/10)+1)="","",INDEX($P$286:$W$295,MOD(((2-1)*$N$284+10)-1,10)+1,INT((((2-1)*$N$284+10)-1)/10)+1)))),IF(AND(2=$N$285+1,10&lt;=$O$284),IF(($N$284*$N$285+10)&gt;80,"",IF(INDEX($P$286:$W$295,MOD(($N$284*$N$285+10)-1,10)+1,INT((($N$284*$N$285+10)-1)/10)+1)="","",INDEX($P$286:$W$295,MOD(($N$284*$N$285+10)-1,10)+1,INT((($N$284*$N$285+10)-1)/10)+1))),""))),IF($N$286="","",IF(OR(ISTEXT($N$284),ISTEXT($N$285),ISTEXT($N$286)),"",IF(OR(10&gt;$N$284,2&gt;$N$285,((2-1)*$N$284+10)&gt;$N$286),"",IF(INDEX($P$286:$W$295,MOD(((2-1)*$N$284+10)-1,10)+1,INT((((2-1)*$N$284+10)-1)/10)+1)="","",INDEX($P$286:$W$295,MOD(((2-1)*$N$284+10)-1,10)+1,INT((((2-1)*$N$284+10)-1)/10)+1))))))</f>
        <v/>
      </c>
      <c r="O287">
        <f>IF(AND($D$284="Flat Oval",NOT(OR($G$284="",$I$284="")),NOT(OR(ISTEXT($G$284),ISTEXT($I$284)))),(($G$284-2*N($K$284))-($I$284-2*N($K$284)))*($I$284-2*N($K$284))/144,"")</f>
        <v/>
      </c>
      <c r="P287" s="540" t="n"/>
      <c r="Q287" s="540" t="n"/>
      <c r="R287" s="540" t="n"/>
      <c r="S287" s="540" t="n"/>
      <c r="T287" s="540" t="n"/>
      <c r="U287" s="540" t="n"/>
      <c r="V287" s="540" t="n"/>
      <c r="W287" s="540" t="n"/>
    </row>
    <row r="288" ht="13.35" customHeight="1" s="162">
      <c r="B288" s="537">
        <f>IF($D$284="Flat Oval",IF(OR($N$285="",ISTEXT($N$285)),"",IF(3&lt;=$N$285,ROUND((3-0.5)*$I$284/$N$285,1),IF(3=$N$285+1,"Ends",""))),IF(OR($D$284="",$G$284=""),"",IF($D$284="Round",IF(3=1,"Axis 1 (0°)",IF(3=2,"Axis 2 (90°)","")),IF(ISTEXT($N$285),"",IF(3&gt;$N$285,"",IF(ISTEXT($I$284),"",ROUND((3-0.5)*$I$284/$N$285,1)))))))</f>
        <v/>
      </c>
      <c r="C288" s="538" t="n"/>
      <c r="D288" s="539">
        <f>IF($D$284="Flat Oval",IF(OR($N$286="",ISTEXT($N$284),ISTEXT($N$285)),"",IF(3&lt;=$N$285,IF(1&gt;$N$284,"",IF(((3-1)*$N$284+1)&gt;80,"",IF(INDEX($P$286:$W$295,MOD(((3-1)*$N$284+1)-1,10)+1,INT((((3-1)*$N$284+1)-1)/10)+1)="","",INDEX($P$286:$W$295,MOD(((3-1)*$N$284+1)-1,10)+1,INT((((3-1)*$N$284+1)-1)/10)+1)))),IF(AND(3=$N$285+1,1&lt;=$O$284),IF(($N$284*$N$285+1)&gt;80,"",IF(INDEX($P$286:$W$295,MOD(($N$284*$N$285+1)-1,10)+1,INT((($N$284*$N$285+1)-1)/10)+1)="","",INDEX($P$286:$W$295,MOD(($N$284*$N$285+1)-1,10)+1,INT((($N$284*$N$285+1)-1)/10)+1))),""))),IF($N$286="","",IF(OR(ISTEXT($N$284),ISTEXT($N$285),ISTEXT($N$286)),"",IF(OR(1&gt;$N$284,3&gt;$N$285,((3-1)*$N$284+1)&gt;$N$286),"",IF(INDEX($P$286:$W$295,MOD(((3-1)*$N$284+1)-1,10)+1,INT((((3-1)*$N$284+1)-1)/10)+1)="","",INDEX($P$286:$W$295,MOD(((3-1)*$N$284+1)-1,10)+1,INT((((3-1)*$N$284+1)-1)/10)+1))))))</f>
        <v/>
      </c>
      <c r="E288" s="539">
        <f>IF($D$284="Flat Oval",IF(OR($N$286="",ISTEXT($N$284),ISTEXT($N$285)),"",IF(3&lt;=$N$285,IF(2&gt;$N$284,"",IF(((3-1)*$N$284+2)&gt;80,"",IF(INDEX($P$286:$W$295,MOD(((3-1)*$N$284+2)-1,10)+1,INT((((3-1)*$N$284+2)-1)/10)+1)="","",INDEX($P$286:$W$295,MOD(((3-1)*$N$284+2)-1,10)+1,INT((((3-1)*$N$284+2)-1)/10)+1)))),IF(AND(3=$N$285+1,2&lt;=$O$284),IF(($N$284*$N$285+2)&gt;80,"",IF(INDEX($P$286:$W$295,MOD(($N$284*$N$285+2)-1,10)+1,INT((($N$284*$N$285+2)-1)/10)+1)="","",INDEX($P$286:$W$295,MOD(($N$284*$N$285+2)-1,10)+1,INT((($N$284*$N$285+2)-1)/10)+1))),""))),IF($N$286="","",IF(OR(ISTEXT($N$284),ISTEXT($N$285),ISTEXT($N$286)),"",IF(OR(2&gt;$N$284,3&gt;$N$285,((3-1)*$N$284+2)&gt;$N$286),"",IF(INDEX($P$286:$W$295,MOD(((3-1)*$N$284+2)-1,10)+1,INT((((3-1)*$N$284+2)-1)/10)+1)="","",INDEX($P$286:$W$295,MOD(((3-1)*$N$284+2)-1,10)+1,INT((((3-1)*$N$284+2)-1)/10)+1))))))</f>
        <v/>
      </c>
      <c r="F288" s="539">
        <f>IF($D$284="Flat Oval",IF(OR($N$286="",ISTEXT($N$284),ISTEXT($N$285)),"",IF(3&lt;=$N$285,IF(3&gt;$N$284,"",IF(((3-1)*$N$284+3)&gt;80,"",IF(INDEX($P$286:$W$295,MOD(((3-1)*$N$284+3)-1,10)+1,INT((((3-1)*$N$284+3)-1)/10)+1)="","",INDEX($P$286:$W$295,MOD(((3-1)*$N$284+3)-1,10)+1,INT((((3-1)*$N$284+3)-1)/10)+1)))),IF(AND(3=$N$285+1,3&lt;=$O$284),IF(($N$284*$N$285+3)&gt;80,"",IF(INDEX($P$286:$W$295,MOD(($N$284*$N$285+3)-1,10)+1,INT((($N$284*$N$285+3)-1)/10)+1)="","",INDEX($P$286:$W$295,MOD(($N$284*$N$285+3)-1,10)+1,INT((($N$284*$N$285+3)-1)/10)+1))),""))),IF($N$286="","",IF(OR(ISTEXT($N$284),ISTEXT($N$285),ISTEXT($N$286)),"",IF(OR(3&gt;$N$284,3&gt;$N$285,((3-1)*$N$284+3)&gt;$N$286),"",IF(INDEX($P$286:$W$295,MOD(((3-1)*$N$284+3)-1,10)+1,INT((((3-1)*$N$284+3)-1)/10)+1)="","",INDEX($P$286:$W$295,MOD(((3-1)*$N$284+3)-1,10)+1,INT((((3-1)*$N$284+3)-1)/10)+1))))))</f>
        <v/>
      </c>
      <c r="G288" s="539">
        <f>IF($D$284="Flat Oval",IF(OR($N$286="",ISTEXT($N$284),ISTEXT($N$285)),"",IF(3&lt;=$N$285,IF(4&gt;$N$284,"",IF(((3-1)*$N$284+4)&gt;80,"",IF(INDEX($P$286:$W$295,MOD(((3-1)*$N$284+4)-1,10)+1,INT((((3-1)*$N$284+4)-1)/10)+1)="","",INDEX($P$286:$W$295,MOD(((3-1)*$N$284+4)-1,10)+1,INT((((3-1)*$N$284+4)-1)/10)+1)))),IF(AND(3=$N$285+1,4&lt;=$O$284),IF(($N$284*$N$285+4)&gt;80,"",IF(INDEX($P$286:$W$295,MOD(($N$284*$N$285+4)-1,10)+1,INT((($N$284*$N$285+4)-1)/10)+1)="","",INDEX($P$286:$W$295,MOD(($N$284*$N$285+4)-1,10)+1,INT((($N$284*$N$285+4)-1)/10)+1))),""))),IF($N$286="","",IF(OR(ISTEXT($N$284),ISTEXT($N$285),ISTEXT($N$286)),"",IF(OR(4&gt;$N$284,3&gt;$N$285,((3-1)*$N$284+4)&gt;$N$286),"",IF(INDEX($P$286:$W$295,MOD(((3-1)*$N$284+4)-1,10)+1,INT((((3-1)*$N$284+4)-1)/10)+1)="","",INDEX($P$286:$W$295,MOD(((3-1)*$N$284+4)-1,10)+1,INT((((3-1)*$N$284+4)-1)/10)+1))))))</f>
        <v/>
      </c>
      <c r="H288" s="539">
        <f>IF($D$284="Flat Oval",IF(OR($N$286="",ISTEXT($N$284),ISTEXT($N$285)),"",IF(3&lt;=$N$285,IF(5&gt;$N$284,"",IF(((3-1)*$N$284+5)&gt;80,"",IF(INDEX($P$286:$W$295,MOD(((3-1)*$N$284+5)-1,10)+1,INT((((3-1)*$N$284+5)-1)/10)+1)="","",INDEX($P$286:$W$295,MOD(((3-1)*$N$284+5)-1,10)+1,INT((((3-1)*$N$284+5)-1)/10)+1)))),IF(AND(3=$N$285+1,5&lt;=$O$284),IF(($N$284*$N$285+5)&gt;80,"",IF(INDEX($P$286:$W$295,MOD(($N$284*$N$285+5)-1,10)+1,INT((($N$284*$N$285+5)-1)/10)+1)="","",INDEX($P$286:$W$295,MOD(($N$284*$N$285+5)-1,10)+1,INT((($N$284*$N$285+5)-1)/10)+1))),""))),IF($N$286="","",IF(OR(ISTEXT($N$284),ISTEXT($N$285),ISTEXT($N$286)),"",IF(OR(5&gt;$N$284,3&gt;$N$285,((3-1)*$N$284+5)&gt;$N$286),"",IF(INDEX($P$286:$W$295,MOD(((3-1)*$N$284+5)-1,10)+1,INT((((3-1)*$N$284+5)-1)/10)+1)="","",INDEX($P$286:$W$295,MOD(((3-1)*$N$284+5)-1,10)+1,INT((((3-1)*$N$284+5)-1)/10)+1))))))</f>
        <v/>
      </c>
      <c r="I288" s="539">
        <f>IF($D$284="Flat Oval",IF(OR($N$286="",ISTEXT($N$284),ISTEXT($N$285)),"",IF(3&lt;=$N$285,IF(6&gt;$N$284,"",IF(((3-1)*$N$284+6)&gt;80,"",IF(INDEX($P$286:$W$295,MOD(((3-1)*$N$284+6)-1,10)+1,INT((((3-1)*$N$284+6)-1)/10)+1)="","",INDEX($P$286:$W$295,MOD(((3-1)*$N$284+6)-1,10)+1,INT((((3-1)*$N$284+6)-1)/10)+1)))),IF(AND(3=$N$285+1,6&lt;=$O$284),IF(($N$284*$N$285+6)&gt;80,"",IF(INDEX($P$286:$W$295,MOD(($N$284*$N$285+6)-1,10)+1,INT((($N$284*$N$285+6)-1)/10)+1)="","",INDEX($P$286:$W$295,MOD(($N$284*$N$285+6)-1,10)+1,INT((($N$284*$N$285+6)-1)/10)+1))),""))),IF($N$286="","",IF(OR(ISTEXT($N$284),ISTEXT($N$285),ISTEXT($N$286)),"",IF(OR(6&gt;$N$284,3&gt;$N$285,((3-1)*$N$284+6)&gt;$N$286),"",IF(INDEX($P$286:$W$295,MOD(((3-1)*$N$284+6)-1,10)+1,INT((((3-1)*$N$284+6)-1)/10)+1)="","",INDEX($P$286:$W$295,MOD(((3-1)*$N$284+6)-1,10)+1,INT((((3-1)*$N$284+6)-1)/10)+1))))))</f>
        <v/>
      </c>
      <c r="J288" s="539">
        <f>IF($D$284="Flat Oval",IF(OR($N$286="",ISTEXT($N$284),ISTEXT($N$285)),"",IF(3&lt;=$N$285,IF(7&gt;$N$284,"",IF(((3-1)*$N$284+7)&gt;80,"",IF(INDEX($P$286:$W$295,MOD(((3-1)*$N$284+7)-1,10)+1,INT((((3-1)*$N$284+7)-1)/10)+1)="","",INDEX($P$286:$W$295,MOD(((3-1)*$N$284+7)-1,10)+1,INT((((3-1)*$N$284+7)-1)/10)+1)))),IF(AND(3=$N$285+1,7&lt;=$O$284),IF(($N$284*$N$285+7)&gt;80,"",IF(INDEX($P$286:$W$295,MOD(($N$284*$N$285+7)-1,10)+1,INT((($N$284*$N$285+7)-1)/10)+1)="","",INDEX($P$286:$W$295,MOD(($N$284*$N$285+7)-1,10)+1,INT((($N$284*$N$285+7)-1)/10)+1))),""))),IF($N$286="","",IF(OR(ISTEXT($N$284),ISTEXT($N$285),ISTEXT($N$286)),"",IF(OR(7&gt;$N$284,3&gt;$N$285,((3-1)*$N$284+7)&gt;$N$286),"",IF(INDEX($P$286:$W$295,MOD(((3-1)*$N$284+7)-1,10)+1,INT((((3-1)*$N$284+7)-1)/10)+1)="","",INDEX($P$286:$W$295,MOD(((3-1)*$N$284+7)-1,10)+1,INT((((3-1)*$N$284+7)-1)/10)+1))))))</f>
        <v/>
      </c>
      <c r="K288" s="539">
        <f>IF($D$284="Flat Oval",IF(OR($N$286="",ISTEXT($N$284),ISTEXT($N$285)),"",IF(3&lt;=$N$285,IF(8&gt;$N$284,"",IF(((3-1)*$N$284+8)&gt;80,"",IF(INDEX($P$286:$W$295,MOD(((3-1)*$N$284+8)-1,10)+1,INT((((3-1)*$N$284+8)-1)/10)+1)="","",INDEX($P$286:$W$295,MOD(((3-1)*$N$284+8)-1,10)+1,INT((((3-1)*$N$284+8)-1)/10)+1)))),IF(AND(3=$N$285+1,8&lt;=$O$284),IF(($N$284*$N$285+8)&gt;80,"",IF(INDEX($P$286:$W$295,MOD(($N$284*$N$285+8)-1,10)+1,INT((($N$284*$N$285+8)-1)/10)+1)="","",INDEX($P$286:$W$295,MOD(($N$284*$N$285+8)-1,10)+1,INT((($N$284*$N$285+8)-1)/10)+1))),""))),IF($N$286="","",IF(OR(ISTEXT($N$284),ISTEXT($N$285),ISTEXT($N$286)),"",IF(OR(8&gt;$N$284,3&gt;$N$285,((3-1)*$N$284+8)&gt;$N$286),"",IF(INDEX($P$286:$W$295,MOD(((3-1)*$N$284+8)-1,10)+1,INT((((3-1)*$N$284+8)-1)/10)+1)="","",INDEX($P$286:$W$295,MOD(((3-1)*$N$284+8)-1,10)+1,INT((((3-1)*$N$284+8)-1)/10)+1))))))</f>
        <v/>
      </c>
      <c r="L288" s="539">
        <f>IF($D$284="Flat Oval",IF(OR($N$286="",ISTEXT($N$284),ISTEXT($N$285)),"",IF(3&lt;=$N$285,IF(9&gt;$N$284,"",IF(((3-1)*$N$284+9)&gt;80,"",IF(INDEX($P$286:$W$295,MOD(((3-1)*$N$284+9)-1,10)+1,INT((((3-1)*$N$284+9)-1)/10)+1)="","",INDEX($P$286:$W$295,MOD(((3-1)*$N$284+9)-1,10)+1,INT((((3-1)*$N$284+9)-1)/10)+1)))),IF(AND(3=$N$285+1,9&lt;=$O$284),IF(($N$284*$N$285+9)&gt;80,"",IF(INDEX($P$286:$W$295,MOD(($N$284*$N$285+9)-1,10)+1,INT((($N$284*$N$285+9)-1)/10)+1)="","",INDEX($P$286:$W$295,MOD(($N$284*$N$285+9)-1,10)+1,INT((($N$284*$N$285+9)-1)/10)+1))),""))),IF($N$286="","",IF(OR(ISTEXT($N$284),ISTEXT($N$285),ISTEXT($N$286)),"",IF(OR(9&gt;$N$284,3&gt;$N$285,((3-1)*$N$284+9)&gt;$N$286),"",IF(INDEX($P$286:$W$295,MOD(((3-1)*$N$284+9)-1,10)+1,INT((((3-1)*$N$284+9)-1)/10)+1)="","",INDEX($P$286:$W$295,MOD(((3-1)*$N$284+9)-1,10)+1,INT((((3-1)*$N$284+9)-1)/10)+1))))))</f>
        <v/>
      </c>
      <c r="M288" s="539">
        <f>IF($D$284="Flat Oval",IF(OR($N$286="",ISTEXT($N$284),ISTEXT($N$285)),"",IF(3&lt;=$N$285,IF(10&gt;$N$284,"",IF(((3-1)*$N$284+10)&gt;80,"",IF(INDEX($P$286:$W$295,MOD(((3-1)*$N$284+10)-1,10)+1,INT((((3-1)*$N$284+10)-1)/10)+1)="","",INDEX($P$286:$W$295,MOD(((3-1)*$N$284+10)-1,10)+1,INT((((3-1)*$N$284+10)-1)/10)+1)))),IF(AND(3=$N$285+1,10&lt;=$O$284),IF(($N$284*$N$285+10)&gt;80,"",IF(INDEX($P$286:$W$295,MOD(($N$284*$N$285+10)-1,10)+1,INT((($N$284*$N$285+10)-1)/10)+1)="","",INDEX($P$286:$W$295,MOD(($N$284*$N$285+10)-1,10)+1,INT((($N$284*$N$285+10)-1)/10)+1))),""))),IF($N$286="","",IF(OR(ISTEXT($N$284),ISTEXT($N$285),ISTEXT($N$286)),"",IF(OR(10&gt;$N$284,3&gt;$N$285,((3-1)*$N$284+10)&gt;$N$286),"",IF(INDEX($P$286:$W$295,MOD(((3-1)*$N$284+10)-1,10)+1,INT((((3-1)*$N$284+10)-1)/10)+1)="","",INDEX($P$286:$W$295,MOD(((3-1)*$N$284+10)-1,10)+1,INT((((3-1)*$N$284+10)-1)/10)+1))))))</f>
        <v/>
      </c>
      <c r="O288">
        <f>IF(AND($D$284="Flat Oval",NOT(OR($G$284="",$I$284="")),NOT(OR(ISTEXT($G$284),ISTEXT($I$284)))),PI()*(($I$284-2*N($K$284))/2)^2/144,"")</f>
        <v/>
      </c>
      <c r="P288" s="540" t="n"/>
      <c r="Q288" s="540" t="n"/>
      <c r="R288" s="540" t="n"/>
      <c r="S288" s="540" t="n"/>
      <c r="T288" s="540" t="n"/>
      <c r="U288" s="540" t="n"/>
      <c r="V288" s="540" t="n"/>
      <c r="W288" s="540" t="n"/>
    </row>
    <row r="289" ht="13.35" customHeight="1" s="162">
      <c r="B289" s="537">
        <f>IF($D$284="Flat Oval",IF(OR($N$285="",ISTEXT($N$285)),"",IF(4&lt;=$N$285,ROUND((4-0.5)*$I$284/$N$285,1),IF(4=$N$285+1,"Ends",""))),IF(OR($D$284="",$G$284=""),"",IF($D$284="Round",IF(4=1,"Axis 1 (0°)",IF(4=2,"Axis 2 (90°)","")),IF(ISTEXT($N$285),"",IF(4&gt;$N$285,"",IF(ISTEXT($I$284),"",ROUND((4-0.5)*$I$284/$N$285,1)))))))</f>
        <v/>
      </c>
      <c r="C289" s="538" t="n"/>
      <c r="D289" s="539">
        <f>IF($D$284="Flat Oval",IF(OR($N$286="",ISTEXT($N$284),ISTEXT($N$285)),"",IF(4&lt;=$N$285,IF(1&gt;$N$284,"",IF(((4-1)*$N$284+1)&gt;80,"",IF(INDEX($P$286:$W$295,MOD(((4-1)*$N$284+1)-1,10)+1,INT((((4-1)*$N$284+1)-1)/10)+1)="","",INDEX($P$286:$W$295,MOD(((4-1)*$N$284+1)-1,10)+1,INT((((4-1)*$N$284+1)-1)/10)+1)))),IF(AND(4=$N$285+1,1&lt;=$O$284),IF(($N$284*$N$285+1)&gt;80,"",IF(INDEX($P$286:$W$295,MOD(($N$284*$N$285+1)-1,10)+1,INT((($N$284*$N$285+1)-1)/10)+1)="","",INDEX($P$286:$W$295,MOD(($N$284*$N$285+1)-1,10)+1,INT((($N$284*$N$285+1)-1)/10)+1))),""))),IF($N$286="","",IF(OR(ISTEXT($N$284),ISTEXT($N$285),ISTEXT($N$286)),"",IF(OR(1&gt;$N$284,4&gt;$N$285,((4-1)*$N$284+1)&gt;$N$286),"",IF(INDEX($P$286:$W$295,MOD(((4-1)*$N$284+1)-1,10)+1,INT((((4-1)*$N$284+1)-1)/10)+1)="","",INDEX($P$286:$W$295,MOD(((4-1)*$N$284+1)-1,10)+1,INT((((4-1)*$N$284+1)-1)/10)+1))))))</f>
        <v/>
      </c>
      <c r="E289" s="539">
        <f>IF($D$284="Flat Oval",IF(OR($N$286="",ISTEXT($N$284),ISTEXT($N$285)),"",IF(4&lt;=$N$285,IF(2&gt;$N$284,"",IF(((4-1)*$N$284+2)&gt;80,"",IF(INDEX($P$286:$W$295,MOD(((4-1)*$N$284+2)-1,10)+1,INT((((4-1)*$N$284+2)-1)/10)+1)="","",INDEX($P$286:$W$295,MOD(((4-1)*$N$284+2)-1,10)+1,INT((((4-1)*$N$284+2)-1)/10)+1)))),IF(AND(4=$N$285+1,2&lt;=$O$284),IF(($N$284*$N$285+2)&gt;80,"",IF(INDEX($P$286:$W$295,MOD(($N$284*$N$285+2)-1,10)+1,INT((($N$284*$N$285+2)-1)/10)+1)="","",INDEX($P$286:$W$295,MOD(($N$284*$N$285+2)-1,10)+1,INT((($N$284*$N$285+2)-1)/10)+1))),""))),IF($N$286="","",IF(OR(ISTEXT($N$284),ISTEXT($N$285),ISTEXT($N$286)),"",IF(OR(2&gt;$N$284,4&gt;$N$285,((4-1)*$N$284+2)&gt;$N$286),"",IF(INDEX($P$286:$W$295,MOD(((4-1)*$N$284+2)-1,10)+1,INT((((4-1)*$N$284+2)-1)/10)+1)="","",INDEX($P$286:$W$295,MOD(((4-1)*$N$284+2)-1,10)+1,INT((((4-1)*$N$284+2)-1)/10)+1))))))</f>
        <v/>
      </c>
      <c r="F289" s="539">
        <f>IF($D$284="Flat Oval",IF(OR($N$286="",ISTEXT($N$284),ISTEXT($N$285)),"",IF(4&lt;=$N$285,IF(3&gt;$N$284,"",IF(((4-1)*$N$284+3)&gt;80,"",IF(INDEX($P$286:$W$295,MOD(((4-1)*$N$284+3)-1,10)+1,INT((((4-1)*$N$284+3)-1)/10)+1)="","",INDEX($P$286:$W$295,MOD(((4-1)*$N$284+3)-1,10)+1,INT((((4-1)*$N$284+3)-1)/10)+1)))),IF(AND(4=$N$285+1,3&lt;=$O$284),IF(($N$284*$N$285+3)&gt;80,"",IF(INDEX($P$286:$W$295,MOD(($N$284*$N$285+3)-1,10)+1,INT((($N$284*$N$285+3)-1)/10)+1)="","",INDEX($P$286:$W$295,MOD(($N$284*$N$285+3)-1,10)+1,INT((($N$284*$N$285+3)-1)/10)+1))),""))),IF($N$286="","",IF(OR(ISTEXT($N$284),ISTEXT($N$285),ISTEXT($N$286)),"",IF(OR(3&gt;$N$284,4&gt;$N$285,((4-1)*$N$284+3)&gt;$N$286),"",IF(INDEX($P$286:$W$295,MOD(((4-1)*$N$284+3)-1,10)+1,INT((((4-1)*$N$284+3)-1)/10)+1)="","",INDEX($P$286:$W$295,MOD(((4-1)*$N$284+3)-1,10)+1,INT((((4-1)*$N$284+3)-1)/10)+1))))))</f>
        <v/>
      </c>
      <c r="G289" s="539">
        <f>IF($D$284="Flat Oval",IF(OR($N$286="",ISTEXT($N$284),ISTEXT($N$285)),"",IF(4&lt;=$N$285,IF(4&gt;$N$284,"",IF(((4-1)*$N$284+4)&gt;80,"",IF(INDEX($P$286:$W$295,MOD(((4-1)*$N$284+4)-1,10)+1,INT((((4-1)*$N$284+4)-1)/10)+1)="","",INDEX($P$286:$W$295,MOD(((4-1)*$N$284+4)-1,10)+1,INT((((4-1)*$N$284+4)-1)/10)+1)))),IF(AND(4=$N$285+1,4&lt;=$O$284),IF(($N$284*$N$285+4)&gt;80,"",IF(INDEX($P$286:$W$295,MOD(($N$284*$N$285+4)-1,10)+1,INT((($N$284*$N$285+4)-1)/10)+1)="","",INDEX($P$286:$W$295,MOD(($N$284*$N$285+4)-1,10)+1,INT((($N$284*$N$285+4)-1)/10)+1))),""))),IF($N$286="","",IF(OR(ISTEXT($N$284),ISTEXT($N$285),ISTEXT($N$286)),"",IF(OR(4&gt;$N$284,4&gt;$N$285,((4-1)*$N$284+4)&gt;$N$286),"",IF(INDEX($P$286:$W$295,MOD(((4-1)*$N$284+4)-1,10)+1,INT((((4-1)*$N$284+4)-1)/10)+1)="","",INDEX($P$286:$W$295,MOD(((4-1)*$N$284+4)-1,10)+1,INT((((4-1)*$N$284+4)-1)/10)+1))))))</f>
        <v/>
      </c>
      <c r="H289" s="539">
        <f>IF($D$284="Flat Oval",IF(OR($N$286="",ISTEXT($N$284),ISTEXT($N$285)),"",IF(4&lt;=$N$285,IF(5&gt;$N$284,"",IF(((4-1)*$N$284+5)&gt;80,"",IF(INDEX($P$286:$W$295,MOD(((4-1)*$N$284+5)-1,10)+1,INT((((4-1)*$N$284+5)-1)/10)+1)="","",INDEX($P$286:$W$295,MOD(((4-1)*$N$284+5)-1,10)+1,INT((((4-1)*$N$284+5)-1)/10)+1)))),IF(AND(4=$N$285+1,5&lt;=$O$284),IF(($N$284*$N$285+5)&gt;80,"",IF(INDEX($P$286:$W$295,MOD(($N$284*$N$285+5)-1,10)+1,INT((($N$284*$N$285+5)-1)/10)+1)="","",INDEX($P$286:$W$295,MOD(($N$284*$N$285+5)-1,10)+1,INT((($N$284*$N$285+5)-1)/10)+1))),""))),IF($N$286="","",IF(OR(ISTEXT($N$284),ISTEXT($N$285),ISTEXT($N$286)),"",IF(OR(5&gt;$N$284,4&gt;$N$285,((4-1)*$N$284+5)&gt;$N$286),"",IF(INDEX($P$286:$W$295,MOD(((4-1)*$N$284+5)-1,10)+1,INT((((4-1)*$N$284+5)-1)/10)+1)="","",INDEX($P$286:$W$295,MOD(((4-1)*$N$284+5)-1,10)+1,INT((((4-1)*$N$284+5)-1)/10)+1))))))</f>
        <v/>
      </c>
      <c r="I289" s="539">
        <f>IF($D$284="Flat Oval",IF(OR($N$286="",ISTEXT($N$284),ISTEXT($N$285)),"",IF(4&lt;=$N$285,IF(6&gt;$N$284,"",IF(((4-1)*$N$284+6)&gt;80,"",IF(INDEX($P$286:$W$295,MOD(((4-1)*$N$284+6)-1,10)+1,INT((((4-1)*$N$284+6)-1)/10)+1)="","",INDEX($P$286:$W$295,MOD(((4-1)*$N$284+6)-1,10)+1,INT((((4-1)*$N$284+6)-1)/10)+1)))),IF(AND(4=$N$285+1,6&lt;=$O$284),IF(($N$284*$N$285+6)&gt;80,"",IF(INDEX($P$286:$W$295,MOD(($N$284*$N$285+6)-1,10)+1,INT((($N$284*$N$285+6)-1)/10)+1)="","",INDEX($P$286:$W$295,MOD(($N$284*$N$285+6)-1,10)+1,INT((($N$284*$N$285+6)-1)/10)+1))),""))),IF($N$286="","",IF(OR(ISTEXT($N$284),ISTEXT($N$285),ISTEXT($N$286)),"",IF(OR(6&gt;$N$284,4&gt;$N$285,((4-1)*$N$284+6)&gt;$N$286),"",IF(INDEX($P$286:$W$295,MOD(((4-1)*$N$284+6)-1,10)+1,INT((((4-1)*$N$284+6)-1)/10)+1)="","",INDEX($P$286:$W$295,MOD(((4-1)*$N$284+6)-1,10)+1,INT((((4-1)*$N$284+6)-1)/10)+1))))))</f>
        <v/>
      </c>
      <c r="J289" s="539">
        <f>IF($D$284="Flat Oval",IF(OR($N$286="",ISTEXT($N$284),ISTEXT($N$285)),"",IF(4&lt;=$N$285,IF(7&gt;$N$284,"",IF(((4-1)*$N$284+7)&gt;80,"",IF(INDEX($P$286:$W$295,MOD(((4-1)*$N$284+7)-1,10)+1,INT((((4-1)*$N$284+7)-1)/10)+1)="","",INDEX($P$286:$W$295,MOD(((4-1)*$N$284+7)-1,10)+1,INT((((4-1)*$N$284+7)-1)/10)+1)))),IF(AND(4=$N$285+1,7&lt;=$O$284),IF(($N$284*$N$285+7)&gt;80,"",IF(INDEX($P$286:$W$295,MOD(($N$284*$N$285+7)-1,10)+1,INT((($N$284*$N$285+7)-1)/10)+1)="","",INDEX($P$286:$W$295,MOD(($N$284*$N$285+7)-1,10)+1,INT((($N$284*$N$285+7)-1)/10)+1))),""))),IF($N$286="","",IF(OR(ISTEXT($N$284),ISTEXT($N$285),ISTEXT($N$286)),"",IF(OR(7&gt;$N$284,4&gt;$N$285,((4-1)*$N$284+7)&gt;$N$286),"",IF(INDEX($P$286:$W$295,MOD(((4-1)*$N$284+7)-1,10)+1,INT((((4-1)*$N$284+7)-1)/10)+1)="","",INDEX($P$286:$W$295,MOD(((4-1)*$N$284+7)-1,10)+1,INT((((4-1)*$N$284+7)-1)/10)+1))))))</f>
        <v/>
      </c>
      <c r="K289" s="539">
        <f>IF($D$284="Flat Oval",IF(OR($N$286="",ISTEXT($N$284),ISTEXT($N$285)),"",IF(4&lt;=$N$285,IF(8&gt;$N$284,"",IF(((4-1)*$N$284+8)&gt;80,"",IF(INDEX($P$286:$W$295,MOD(((4-1)*$N$284+8)-1,10)+1,INT((((4-1)*$N$284+8)-1)/10)+1)="","",INDEX($P$286:$W$295,MOD(((4-1)*$N$284+8)-1,10)+1,INT((((4-1)*$N$284+8)-1)/10)+1)))),IF(AND(4=$N$285+1,8&lt;=$O$284),IF(($N$284*$N$285+8)&gt;80,"",IF(INDEX($P$286:$W$295,MOD(($N$284*$N$285+8)-1,10)+1,INT((($N$284*$N$285+8)-1)/10)+1)="","",INDEX($P$286:$W$295,MOD(($N$284*$N$285+8)-1,10)+1,INT((($N$284*$N$285+8)-1)/10)+1))),""))),IF($N$286="","",IF(OR(ISTEXT($N$284),ISTEXT($N$285),ISTEXT($N$286)),"",IF(OR(8&gt;$N$284,4&gt;$N$285,((4-1)*$N$284+8)&gt;$N$286),"",IF(INDEX($P$286:$W$295,MOD(((4-1)*$N$284+8)-1,10)+1,INT((((4-1)*$N$284+8)-1)/10)+1)="","",INDEX($P$286:$W$295,MOD(((4-1)*$N$284+8)-1,10)+1,INT((((4-1)*$N$284+8)-1)/10)+1))))))</f>
        <v/>
      </c>
      <c r="L289" s="539">
        <f>IF($D$284="Flat Oval",IF(OR($N$286="",ISTEXT($N$284),ISTEXT($N$285)),"",IF(4&lt;=$N$285,IF(9&gt;$N$284,"",IF(((4-1)*$N$284+9)&gt;80,"",IF(INDEX($P$286:$W$295,MOD(((4-1)*$N$284+9)-1,10)+1,INT((((4-1)*$N$284+9)-1)/10)+1)="","",INDEX($P$286:$W$295,MOD(((4-1)*$N$284+9)-1,10)+1,INT((((4-1)*$N$284+9)-1)/10)+1)))),IF(AND(4=$N$285+1,9&lt;=$O$284),IF(($N$284*$N$285+9)&gt;80,"",IF(INDEX($P$286:$W$295,MOD(($N$284*$N$285+9)-1,10)+1,INT((($N$284*$N$285+9)-1)/10)+1)="","",INDEX($P$286:$W$295,MOD(($N$284*$N$285+9)-1,10)+1,INT((($N$284*$N$285+9)-1)/10)+1))),""))),IF($N$286="","",IF(OR(ISTEXT($N$284),ISTEXT($N$285),ISTEXT($N$286)),"",IF(OR(9&gt;$N$284,4&gt;$N$285,((4-1)*$N$284+9)&gt;$N$286),"",IF(INDEX($P$286:$W$295,MOD(((4-1)*$N$284+9)-1,10)+1,INT((((4-1)*$N$284+9)-1)/10)+1)="","",INDEX($P$286:$W$295,MOD(((4-1)*$N$284+9)-1,10)+1,INT((((4-1)*$N$284+9)-1)/10)+1))))))</f>
        <v/>
      </c>
      <c r="M289" s="539">
        <f>IF($D$284="Flat Oval",IF(OR($N$286="",ISTEXT($N$284),ISTEXT($N$285)),"",IF(4&lt;=$N$285,IF(10&gt;$N$284,"",IF(((4-1)*$N$284+10)&gt;80,"",IF(INDEX($P$286:$W$295,MOD(((4-1)*$N$284+10)-1,10)+1,INT((((4-1)*$N$284+10)-1)/10)+1)="","",INDEX($P$286:$W$295,MOD(((4-1)*$N$284+10)-1,10)+1,INT((((4-1)*$N$284+10)-1)/10)+1)))),IF(AND(4=$N$285+1,10&lt;=$O$284),IF(($N$284*$N$285+10)&gt;80,"",IF(INDEX($P$286:$W$295,MOD(($N$284*$N$285+10)-1,10)+1,INT((($N$284*$N$285+10)-1)/10)+1)="","",INDEX($P$286:$W$295,MOD(($N$284*$N$285+10)-1,10)+1,INT((($N$284*$N$285+10)-1)/10)+1))),""))),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IF($D$284="Flat Oval",IF(OR($N$285="",ISTEXT($N$285)),"",IF(5&lt;=$N$285,ROUND((5-0.5)*$I$284/$N$285,1),IF(5=$N$285+1,"Ends",""))),IF(OR($D$284="",$G$284=""),"",IF($D$284="Round",IF(5=1,"Axis 1 (0°)",IF(5=2,"Axis 2 (90°)","")),IF(ISTEXT($N$285),"",IF(5&gt;$N$285,"",IF(ISTEXT($I$284),"",ROUND((5-0.5)*$I$284/$N$285,1)))))))</f>
        <v/>
      </c>
      <c r="C290" s="538" t="n"/>
      <c r="D290" s="539">
        <f>IF($D$284="Flat Oval",IF(OR($N$286="",ISTEXT($N$284),ISTEXT($N$285)),"",IF(5&lt;=$N$285,IF(1&gt;$N$284,"",IF(((5-1)*$N$284+1)&gt;80,"",IF(INDEX($P$286:$W$295,MOD(((5-1)*$N$284+1)-1,10)+1,INT((((5-1)*$N$284+1)-1)/10)+1)="","",INDEX($P$286:$W$295,MOD(((5-1)*$N$284+1)-1,10)+1,INT((((5-1)*$N$284+1)-1)/10)+1)))),IF(AND(5=$N$285+1,1&lt;=$O$284),IF(($N$284*$N$285+1)&gt;80,"",IF(INDEX($P$286:$W$295,MOD(($N$284*$N$285+1)-1,10)+1,INT((($N$284*$N$285+1)-1)/10)+1)="","",INDEX($P$286:$W$295,MOD(($N$284*$N$285+1)-1,10)+1,INT((($N$284*$N$285+1)-1)/10)+1))),""))),IF($N$286="","",IF(OR(ISTEXT($N$284),ISTEXT($N$285),ISTEXT($N$286)),"",IF(OR(1&gt;$N$284,5&gt;$N$285,((5-1)*$N$284+1)&gt;$N$286),"",IF(INDEX($P$286:$W$295,MOD(((5-1)*$N$284+1)-1,10)+1,INT((((5-1)*$N$284+1)-1)/10)+1)="","",INDEX($P$286:$W$295,MOD(((5-1)*$N$284+1)-1,10)+1,INT((((5-1)*$N$284+1)-1)/10)+1))))))</f>
        <v/>
      </c>
      <c r="E290" s="539">
        <f>IF($D$284="Flat Oval",IF(OR($N$286="",ISTEXT($N$284),ISTEXT($N$285)),"",IF(5&lt;=$N$285,IF(2&gt;$N$284,"",IF(((5-1)*$N$284+2)&gt;80,"",IF(INDEX($P$286:$W$295,MOD(((5-1)*$N$284+2)-1,10)+1,INT((((5-1)*$N$284+2)-1)/10)+1)="","",INDEX($P$286:$W$295,MOD(((5-1)*$N$284+2)-1,10)+1,INT((((5-1)*$N$284+2)-1)/10)+1)))),IF(AND(5=$N$285+1,2&lt;=$O$284),IF(($N$284*$N$285+2)&gt;80,"",IF(INDEX($P$286:$W$295,MOD(($N$284*$N$285+2)-1,10)+1,INT((($N$284*$N$285+2)-1)/10)+1)="","",INDEX($P$286:$W$295,MOD(($N$284*$N$285+2)-1,10)+1,INT((($N$284*$N$285+2)-1)/10)+1))),""))),IF($N$286="","",IF(OR(ISTEXT($N$284),ISTEXT($N$285),ISTEXT($N$286)),"",IF(OR(2&gt;$N$284,5&gt;$N$285,((5-1)*$N$284+2)&gt;$N$286),"",IF(INDEX($P$286:$W$295,MOD(((5-1)*$N$284+2)-1,10)+1,INT((((5-1)*$N$284+2)-1)/10)+1)="","",INDEX($P$286:$W$295,MOD(((5-1)*$N$284+2)-1,10)+1,INT((((5-1)*$N$284+2)-1)/10)+1))))))</f>
        <v/>
      </c>
      <c r="F290" s="539">
        <f>IF($D$284="Flat Oval",IF(OR($N$286="",ISTEXT($N$284),ISTEXT($N$285)),"",IF(5&lt;=$N$285,IF(3&gt;$N$284,"",IF(((5-1)*$N$284+3)&gt;80,"",IF(INDEX($P$286:$W$295,MOD(((5-1)*$N$284+3)-1,10)+1,INT((((5-1)*$N$284+3)-1)/10)+1)="","",INDEX($P$286:$W$295,MOD(((5-1)*$N$284+3)-1,10)+1,INT((((5-1)*$N$284+3)-1)/10)+1)))),IF(AND(5=$N$285+1,3&lt;=$O$284),IF(($N$284*$N$285+3)&gt;80,"",IF(INDEX($P$286:$W$295,MOD(($N$284*$N$285+3)-1,10)+1,INT((($N$284*$N$285+3)-1)/10)+1)="","",INDEX($P$286:$W$295,MOD(($N$284*$N$285+3)-1,10)+1,INT((($N$284*$N$285+3)-1)/10)+1))),""))),IF($N$286="","",IF(OR(ISTEXT($N$284),ISTEXT($N$285),ISTEXT($N$286)),"",IF(OR(3&gt;$N$284,5&gt;$N$285,((5-1)*$N$284+3)&gt;$N$286),"",IF(INDEX($P$286:$W$295,MOD(((5-1)*$N$284+3)-1,10)+1,INT((((5-1)*$N$284+3)-1)/10)+1)="","",INDEX($P$286:$W$295,MOD(((5-1)*$N$284+3)-1,10)+1,INT((((5-1)*$N$284+3)-1)/10)+1))))))</f>
        <v/>
      </c>
      <c r="G290" s="539">
        <f>IF($D$284="Flat Oval",IF(OR($N$286="",ISTEXT($N$284),ISTEXT($N$285)),"",IF(5&lt;=$N$285,IF(4&gt;$N$284,"",IF(((5-1)*$N$284+4)&gt;80,"",IF(INDEX($P$286:$W$295,MOD(((5-1)*$N$284+4)-1,10)+1,INT((((5-1)*$N$284+4)-1)/10)+1)="","",INDEX($P$286:$W$295,MOD(((5-1)*$N$284+4)-1,10)+1,INT((((5-1)*$N$284+4)-1)/10)+1)))),IF(AND(5=$N$285+1,4&lt;=$O$284),IF(($N$284*$N$285+4)&gt;80,"",IF(INDEX($P$286:$W$295,MOD(($N$284*$N$285+4)-1,10)+1,INT((($N$284*$N$285+4)-1)/10)+1)="","",INDEX($P$286:$W$295,MOD(($N$284*$N$285+4)-1,10)+1,INT((($N$284*$N$285+4)-1)/10)+1))),""))),IF($N$286="","",IF(OR(ISTEXT($N$284),ISTEXT($N$285),ISTEXT($N$286)),"",IF(OR(4&gt;$N$284,5&gt;$N$285,((5-1)*$N$284+4)&gt;$N$286),"",IF(INDEX($P$286:$W$295,MOD(((5-1)*$N$284+4)-1,10)+1,INT((((5-1)*$N$284+4)-1)/10)+1)="","",INDEX($P$286:$W$295,MOD(((5-1)*$N$284+4)-1,10)+1,INT((((5-1)*$N$284+4)-1)/10)+1))))))</f>
        <v/>
      </c>
      <c r="H290" s="539">
        <f>IF($D$284="Flat Oval",IF(OR($N$286="",ISTEXT($N$284),ISTEXT($N$285)),"",IF(5&lt;=$N$285,IF(5&gt;$N$284,"",IF(((5-1)*$N$284+5)&gt;80,"",IF(INDEX($P$286:$W$295,MOD(((5-1)*$N$284+5)-1,10)+1,INT((((5-1)*$N$284+5)-1)/10)+1)="","",INDEX($P$286:$W$295,MOD(((5-1)*$N$284+5)-1,10)+1,INT((((5-1)*$N$284+5)-1)/10)+1)))),IF(AND(5=$N$285+1,5&lt;=$O$284),IF(($N$284*$N$285+5)&gt;80,"",IF(INDEX($P$286:$W$295,MOD(($N$284*$N$285+5)-1,10)+1,INT((($N$284*$N$285+5)-1)/10)+1)="","",INDEX($P$286:$W$295,MOD(($N$284*$N$285+5)-1,10)+1,INT((($N$284*$N$285+5)-1)/10)+1))),""))),IF($N$286="","",IF(OR(ISTEXT($N$284),ISTEXT($N$285),ISTEXT($N$286)),"",IF(OR(5&gt;$N$284,5&gt;$N$285,((5-1)*$N$284+5)&gt;$N$286),"",IF(INDEX($P$286:$W$295,MOD(((5-1)*$N$284+5)-1,10)+1,INT((((5-1)*$N$284+5)-1)/10)+1)="","",INDEX($P$286:$W$295,MOD(((5-1)*$N$284+5)-1,10)+1,INT((((5-1)*$N$284+5)-1)/10)+1))))))</f>
        <v/>
      </c>
      <c r="I290" s="539">
        <f>IF($D$284="Flat Oval",IF(OR($N$286="",ISTEXT($N$284),ISTEXT($N$285)),"",IF(5&lt;=$N$285,IF(6&gt;$N$284,"",IF(((5-1)*$N$284+6)&gt;80,"",IF(INDEX($P$286:$W$295,MOD(((5-1)*$N$284+6)-1,10)+1,INT((((5-1)*$N$284+6)-1)/10)+1)="","",INDEX($P$286:$W$295,MOD(((5-1)*$N$284+6)-1,10)+1,INT((((5-1)*$N$284+6)-1)/10)+1)))),IF(AND(5=$N$285+1,6&lt;=$O$284),IF(($N$284*$N$285+6)&gt;80,"",IF(INDEX($P$286:$W$295,MOD(($N$284*$N$285+6)-1,10)+1,INT((($N$284*$N$285+6)-1)/10)+1)="","",INDEX($P$286:$W$295,MOD(($N$284*$N$285+6)-1,10)+1,INT((($N$284*$N$285+6)-1)/10)+1))),""))),IF($N$286="","",IF(OR(ISTEXT($N$284),ISTEXT($N$285),ISTEXT($N$286)),"",IF(OR(6&gt;$N$284,5&gt;$N$285,((5-1)*$N$284+6)&gt;$N$286),"",IF(INDEX($P$286:$W$295,MOD(((5-1)*$N$284+6)-1,10)+1,INT((((5-1)*$N$284+6)-1)/10)+1)="","",INDEX($P$286:$W$295,MOD(((5-1)*$N$284+6)-1,10)+1,INT((((5-1)*$N$284+6)-1)/10)+1))))))</f>
        <v/>
      </c>
      <c r="J290" s="539">
        <f>IF($D$284="Flat Oval",IF(OR($N$286="",ISTEXT($N$284),ISTEXT($N$285)),"",IF(5&lt;=$N$285,IF(7&gt;$N$284,"",IF(((5-1)*$N$284+7)&gt;80,"",IF(INDEX($P$286:$W$295,MOD(((5-1)*$N$284+7)-1,10)+1,INT((((5-1)*$N$284+7)-1)/10)+1)="","",INDEX($P$286:$W$295,MOD(((5-1)*$N$284+7)-1,10)+1,INT((((5-1)*$N$284+7)-1)/10)+1)))),IF(AND(5=$N$285+1,7&lt;=$O$284),IF(($N$284*$N$285+7)&gt;80,"",IF(INDEX($P$286:$W$295,MOD(($N$284*$N$285+7)-1,10)+1,INT((($N$284*$N$285+7)-1)/10)+1)="","",INDEX($P$286:$W$295,MOD(($N$284*$N$285+7)-1,10)+1,INT((($N$284*$N$285+7)-1)/10)+1))),""))),IF($N$286="","",IF(OR(ISTEXT($N$284),ISTEXT($N$285),ISTEXT($N$286)),"",IF(OR(7&gt;$N$284,5&gt;$N$285,((5-1)*$N$284+7)&gt;$N$286),"",IF(INDEX($P$286:$W$295,MOD(((5-1)*$N$284+7)-1,10)+1,INT((((5-1)*$N$284+7)-1)/10)+1)="","",INDEX($P$286:$W$295,MOD(((5-1)*$N$284+7)-1,10)+1,INT((((5-1)*$N$284+7)-1)/10)+1))))))</f>
        <v/>
      </c>
      <c r="K290" s="539">
        <f>IF($D$284="Flat Oval",IF(OR($N$286="",ISTEXT($N$284),ISTEXT($N$285)),"",IF(5&lt;=$N$285,IF(8&gt;$N$284,"",IF(((5-1)*$N$284+8)&gt;80,"",IF(INDEX($P$286:$W$295,MOD(((5-1)*$N$284+8)-1,10)+1,INT((((5-1)*$N$284+8)-1)/10)+1)="","",INDEX($P$286:$W$295,MOD(((5-1)*$N$284+8)-1,10)+1,INT((((5-1)*$N$284+8)-1)/10)+1)))),IF(AND(5=$N$285+1,8&lt;=$O$284),IF(($N$284*$N$285+8)&gt;80,"",IF(INDEX($P$286:$W$295,MOD(($N$284*$N$285+8)-1,10)+1,INT((($N$284*$N$285+8)-1)/10)+1)="","",INDEX($P$286:$W$295,MOD(($N$284*$N$285+8)-1,10)+1,INT((($N$284*$N$285+8)-1)/10)+1))),""))),IF($N$286="","",IF(OR(ISTEXT($N$284),ISTEXT($N$285),ISTEXT($N$286)),"",IF(OR(8&gt;$N$284,5&gt;$N$285,((5-1)*$N$284+8)&gt;$N$286),"",IF(INDEX($P$286:$W$295,MOD(((5-1)*$N$284+8)-1,10)+1,INT((((5-1)*$N$284+8)-1)/10)+1)="","",INDEX($P$286:$W$295,MOD(((5-1)*$N$284+8)-1,10)+1,INT((((5-1)*$N$284+8)-1)/10)+1))))))</f>
        <v/>
      </c>
      <c r="L290" s="539">
        <f>IF($D$284="Flat Oval",IF(OR($N$286="",ISTEXT($N$284),ISTEXT($N$285)),"",IF(5&lt;=$N$285,IF(9&gt;$N$284,"",IF(((5-1)*$N$284+9)&gt;80,"",IF(INDEX($P$286:$W$295,MOD(((5-1)*$N$284+9)-1,10)+1,INT((((5-1)*$N$284+9)-1)/10)+1)="","",INDEX($P$286:$W$295,MOD(((5-1)*$N$284+9)-1,10)+1,INT((((5-1)*$N$284+9)-1)/10)+1)))),IF(AND(5=$N$285+1,9&lt;=$O$284),IF(($N$284*$N$285+9)&gt;80,"",IF(INDEX($P$286:$W$295,MOD(($N$284*$N$285+9)-1,10)+1,INT((($N$284*$N$285+9)-1)/10)+1)="","",INDEX($P$286:$W$295,MOD(($N$284*$N$285+9)-1,10)+1,INT((($N$284*$N$285+9)-1)/10)+1))),""))),IF($N$286="","",IF(OR(ISTEXT($N$284),ISTEXT($N$285),ISTEXT($N$286)),"",IF(OR(9&gt;$N$284,5&gt;$N$285,((5-1)*$N$284+9)&gt;$N$286),"",IF(INDEX($P$286:$W$295,MOD(((5-1)*$N$284+9)-1,10)+1,INT((((5-1)*$N$284+9)-1)/10)+1)="","",INDEX($P$286:$W$295,MOD(((5-1)*$N$284+9)-1,10)+1,INT((((5-1)*$N$284+9)-1)/10)+1))))))</f>
        <v/>
      </c>
      <c r="M290" s="539">
        <f>IF($D$284="Flat Oval",IF(OR($N$286="",ISTEXT($N$284),ISTEXT($N$285)),"",IF(5&lt;=$N$285,IF(10&gt;$N$284,"",IF(((5-1)*$N$284+10)&gt;80,"",IF(INDEX($P$286:$W$295,MOD(((5-1)*$N$284+10)-1,10)+1,INT((((5-1)*$N$284+10)-1)/10)+1)="","",INDEX($P$286:$W$295,MOD(((5-1)*$N$284+10)-1,10)+1,INT((((5-1)*$N$284+10)-1)/10)+1)))),IF(AND(5=$N$285+1,10&lt;=$O$284),IF(($N$284*$N$285+10)&gt;80,"",IF(INDEX($P$286:$W$295,MOD(($N$284*$N$285+10)-1,10)+1,INT((($N$284*$N$285+10)-1)/10)+1)="","",INDEX($P$286:$W$295,MOD(($N$284*$N$285+10)-1,10)+1,INT((($N$284*$N$285+10)-1)/10)+1))),""))),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IF($D$284="Flat Oval",IF(OR($N$285="",ISTEXT($N$285)),"",IF(6&lt;=$N$285,ROUND((6-0.5)*$I$284/$N$285,1),IF(6=$N$285+1,"Ends",""))),IF(OR($D$284="",$G$284=""),"",IF($D$284="Round",IF(6=1,"Axis 1 (0°)",IF(6=2,"Axis 2 (90°)","")),IF(ISTEXT($N$285),"",IF(6&gt;$N$285,"",IF(ISTEXT($I$284),"",ROUND((6-0.5)*$I$284/$N$285,1)))))))</f>
        <v/>
      </c>
      <c r="C291" s="538" t="n"/>
      <c r="D291" s="539">
        <f>IF($D$284="Flat Oval",IF(OR($N$286="",ISTEXT($N$284),ISTEXT($N$285)),"",IF(6&lt;=$N$285,IF(1&gt;$N$284,"",IF(((6-1)*$N$284+1)&gt;80,"",IF(INDEX($P$286:$W$295,MOD(((6-1)*$N$284+1)-1,10)+1,INT((((6-1)*$N$284+1)-1)/10)+1)="","",INDEX($P$286:$W$295,MOD(((6-1)*$N$284+1)-1,10)+1,INT((((6-1)*$N$284+1)-1)/10)+1)))),IF(AND(6=$N$285+1,1&lt;=$O$284),IF(($N$284*$N$285+1)&gt;80,"",IF(INDEX($P$286:$W$295,MOD(($N$284*$N$285+1)-1,10)+1,INT((($N$284*$N$285+1)-1)/10)+1)="","",INDEX($P$286:$W$295,MOD(($N$284*$N$285+1)-1,10)+1,INT((($N$284*$N$285+1)-1)/10)+1))),""))),IF($N$286="","",IF(OR(ISTEXT($N$284),ISTEXT($N$285),ISTEXT($N$286)),"",IF(OR(1&gt;$N$284,6&gt;$N$285,((6-1)*$N$284+1)&gt;$N$286),"",IF(INDEX($P$286:$W$295,MOD(((6-1)*$N$284+1)-1,10)+1,INT((((6-1)*$N$284+1)-1)/10)+1)="","",INDEX($P$286:$W$295,MOD(((6-1)*$N$284+1)-1,10)+1,INT((((6-1)*$N$284+1)-1)/10)+1))))))</f>
        <v/>
      </c>
      <c r="E291" s="539">
        <f>IF($D$284="Flat Oval",IF(OR($N$286="",ISTEXT($N$284),ISTEXT($N$285)),"",IF(6&lt;=$N$285,IF(2&gt;$N$284,"",IF(((6-1)*$N$284+2)&gt;80,"",IF(INDEX($P$286:$W$295,MOD(((6-1)*$N$284+2)-1,10)+1,INT((((6-1)*$N$284+2)-1)/10)+1)="","",INDEX($P$286:$W$295,MOD(((6-1)*$N$284+2)-1,10)+1,INT((((6-1)*$N$284+2)-1)/10)+1)))),IF(AND(6=$N$285+1,2&lt;=$O$284),IF(($N$284*$N$285+2)&gt;80,"",IF(INDEX($P$286:$W$295,MOD(($N$284*$N$285+2)-1,10)+1,INT((($N$284*$N$285+2)-1)/10)+1)="","",INDEX($P$286:$W$295,MOD(($N$284*$N$285+2)-1,10)+1,INT((($N$284*$N$285+2)-1)/10)+1))),""))),IF($N$286="","",IF(OR(ISTEXT($N$284),ISTEXT($N$285),ISTEXT($N$286)),"",IF(OR(2&gt;$N$284,6&gt;$N$285,((6-1)*$N$284+2)&gt;$N$286),"",IF(INDEX($P$286:$W$295,MOD(((6-1)*$N$284+2)-1,10)+1,INT((((6-1)*$N$284+2)-1)/10)+1)="","",INDEX($P$286:$W$295,MOD(((6-1)*$N$284+2)-1,10)+1,INT((((6-1)*$N$284+2)-1)/10)+1))))))</f>
        <v/>
      </c>
      <c r="F291" s="539">
        <f>IF($D$284="Flat Oval",IF(OR($N$286="",ISTEXT($N$284),ISTEXT($N$285)),"",IF(6&lt;=$N$285,IF(3&gt;$N$284,"",IF(((6-1)*$N$284+3)&gt;80,"",IF(INDEX($P$286:$W$295,MOD(((6-1)*$N$284+3)-1,10)+1,INT((((6-1)*$N$284+3)-1)/10)+1)="","",INDEX($P$286:$W$295,MOD(((6-1)*$N$284+3)-1,10)+1,INT((((6-1)*$N$284+3)-1)/10)+1)))),IF(AND(6=$N$285+1,3&lt;=$O$284),IF(($N$284*$N$285+3)&gt;80,"",IF(INDEX($P$286:$W$295,MOD(($N$284*$N$285+3)-1,10)+1,INT((($N$284*$N$285+3)-1)/10)+1)="","",INDEX($P$286:$W$295,MOD(($N$284*$N$285+3)-1,10)+1,INT((($N$284*$N$285+3)-1)/10)+1))),""))),IF($N$286="","",IF(OR(ISTEXT($N$284),ISTEXT($N$285),ISTEXT($N$286)),"",IF(OR(3&gt;$N$284,6&gt;$N$285,((6-1)*$N$284+3)&gt;$N$286),"",IF(INDEX($P$286:$W$295,MOD(((6-1)*$N$284+3)-1,10)+1,INT((((6-1)*$N$284+3)-1)/10)+1)="","",INDEX($P$286:$W$295,MOD(((6-1)*$N$284+3)-1,10)+1,INT((((6-1)*$N$284+3)-1)/10)+1))))))</f>
        <v/>
      </c>
      <c r="G291" s="539">
        <f>IF($D$284="Flat Oval",IF(OR($N$286="",ISTEXT($N$284),ISTEXT($N$285)),"",IF(6&lt;=$N$285,IF(4&gt;$N$284,"",IF(((6-1)*$N$284+4)&gt;80,"",IF(INDEX($P$286:$W$295,MOD(((6-1)*$N$284+4)-1,10)+1,INT((((6-1)*$N$284+4)-1)/10)+1)="","",INDEX($P$286:$W$295,MOD(((6-1)*$N$284+4)-1,10)+1,INT((((6-1)*$N$284+4)-1)/10)+1)))),IF(AND(6=$N$285+1,4&lt;=$O$284),IF(($N$284*$N$285+4)&gt;80,"",IF(INDEX($P$286:$W$295,MOD(($N$284*$N$285+4)-1,10)+1,INT((($N$284*$N$285+4)-1)/10)+1)="","",INDEX($P$286:$W$295,MOD(($N$284*$N$285+4)-1,10)+1,INT((($N$284*$N$285+4)-1)/10)+1))),""))),IF($N$286="","",IF(OR(ISTEXT($N$284),ISTEXT($N$285),ISTEXT($N$286)),"",IF(OR(4&gt;$N$284,6&gt;$N$285,((6-1)*$N$284+4)&gt;$N$286),"",IF(INDEX($P$286:$W$295,MOD(((6-1)*$N$284+4)-1,10)+1,INT((((6-1)*$N$284+4)-1)/10)+1)="","",INDEX($P$286:$W$295,MOD(((6-1)*$N$284+4)-1,10)+1,INT((((6-1)*$N$284+4)-1)/10)+1))))))</f>
        <v/>
      </c>
      <c r="H291" s="539">
        <f>IF($D$284="Flat Oval",IF(OR($N$286="",ISTEXT($N$284),ISTEXT($N$285)),"",IF(6&lt;=$N$285,IF(5&gt;$N$284,"",IF(((6-1)*$N$284+5)&gt;80,"",IF(INDEX($P$286:$W$295,MOD(((6-1)*$N$284+5)-1,10)+1,INT((((6-1)*$N$284+5)-1)/10)+1)="","",INDEX($P$286:$W$295,MOD(((6-1)*$N$284+5)-1,10)+1,INT((((6-1)*$N$284+5)-1)/10)+1)))),IF(AND(6=$N$285+1,5&lt;=$O$284),IF(($N$284*$N$285+5)&gt;80,"",IF(INDEX($P$286:$W$295,MOD(($N$284*$N$285+5)-1,10)+1,INT((($N$284*$N$285+5)-1)/10)+1)="","",INDEX($P$286:$W$295,MOD(($N$284*$N$285+5)-1,10)+1,INT((($N$284*$N$285+5)-1)/10)+1))),""))),IF($N$286="","",IF(OR(ISTEXT($N$284),ISTEXT($N$285),ISTEXT($N$286)),"",IF(OR(5&gt;$N$284,6&gt;$N$285,((6-1)*$N$284+5)&gt;$N$286),"",IF(INDEX($P$286:$W$295,MOD(((6-1)*$N$284+5)-1,10)+1,INT((((6-1)*$N$284+5)-1)/10)+1)="","",INDEX($P$286:$W$295,MOD(((6-1)*$N$284+5)-1,10)+1,INT((((6-1)*$N$284+5)-1)/10)+1))))))</f>
        <v/>
      </c>
      <c r="I291" s="539">
        <f>IF($D$284="Flat Oval",IF(OR($N$286="",ISTEXT($N$284),ISTEXT($N$285)),"",IF(6&lt;=$N$285,IF(6&gt;$N$284,"",IF(((6-1)*$N$284+6)&gt;80,"",IF(INDEX($P$286:$W$295,MOD(((6-1)*$N$284+6)-1,10)+1,INT((((6-1)*$N$284+6)-1)/10)+1)="","",INDEX($P$286:$W$295,MOD(((6-1)*$N$284+6)-1,10)+1,INT((((6-1)*$N$284+6)-1)/10)+1)))),IF(AND(6=$N$285+1,6&lt;=$O$284),IF(($N$284*$N$285+6)&gt;80,"",IF(INDEX($P$286:$W$295,MOD(($N$284*$N$285+6)-1,10)+1,INT((($N$284*$N$285+6)-1)/10)+1)="","",INDEX($P$286:$W$295,MOD(($N$284*$N$285+6)-1,10)+1,INT((($N$284*$N$285+6)-1)/10)+1))),""))),IF($N$286="","",IF(OR(ISTEXT($N$284),ISTEXT($N$285),ISTEXT($N$286)),"",IF(OR(6&gt;$N$284,6&gt;$N$285,((6-1)*$N$284+6)&gt;$N$286),"",IF(INDEX($P$286:$W$295,MOD(((6-1)*$N$284+6)-1,10)+1,INT((((6-1)*$N$284+6)-1)/10)+1)="","",INDEX($P$286:$W$295,MOD(((6-1)*$N$284+6)-1,10)+1,INT((((6-1)*$N$284+6)-1)/10)+1))))))</f>
        <v/>
      </c>
      <c r="J291" s="539">
        <f>IF($D$284="Flat Oval",IF(OR($N$286="",ISTEXT($N$284),ISTEXT($N$285)),"",IF(6&lt;=$N$285,IF(7&gt;$N$284,"",IF(((6-1)*$N$284+7)&gt;80,"",IF(INDEX($P$286:$W$295,MOD(((6-1)*$N$284+7)-1,10)+1,INT((((6-1)*$N$284+7)-1)/10)+1)="","",INDEX($P$286:$W$295,MOD(((6-1)*$N$284+7)-1,10)+1,INT((((6-1)*$N$284+7)-1)/10)+1)))),IF(AND(6=$N$285+1,7&lt;=$O$284),IF(($N$284*$N$285+7)&gt;80,"",IF(INDEX($P$286:$W$295,MOD(($N$284*$N$285+7)-1,10)+1,INT((($N$284*$N$285+7)-1)/10)+1)="","",INDEX($P$286:$W$295,MOD(($N$284*$N$285+7)-1,10)+1,INT((($N$284*$N$285+7)-1)/10)+1))),""))),IF($N$286="","",IF(OR(ISTEXT($N$284),ISTEXT($N$285),ISTEXT($N$286)),"",IF(OR(7&gt;$N$284,6&gt;$N$285,((6-1)*$N$284+7)&gt;$N$286),"",IF(INDEX($P$286:$W$295,MOD(((6-1)*$N$284+7)-1,10)+1,INT((((6-1)*$N$284+7)-1)/10)+1)="","",INDEX($P$286:$W$295,MOD(((6-1)*$N$284+7)-1,10)+1,INT((((6-1)*$N$284+7)-1)/10)+1))))))</f>
        <v/>
      </c>
      <c r="K291" s="539">
        <f>IF($D$284="Flat Oval",IF(OR($N$286="",ISTEXT($N$284),ISTEXT($N$285)),"",IF(6&lt;=$N$285,IF(8&gt;$N$284,"",IF(((6-1)*$N$284+8)&gt;80,"",IF(INDEX($P$286:$W$295,MOD(((6-1)*$N$284+8)-1,10)+1,INT((((6-1)*$N$284+8)-1)/10)+1)="","",INDEX($P$286:$W$295,MOD(((6-1)*$N$284+8)-1,10)+1,INT((((6-1)*$N$284+8)-1)/10)+1)))),IF(AND(6=$N$285+1,8&lt;=$O$284),IF(($N$284*$N$285+8)&gt;80,"",IF(INDEX($P$286:$W$295,MOD(($N$284*$N$285+8)-1,10)+1,INT((($N$284*$N$285+8)-1)/10)+1)="","",INDEX($P$286:$W$295,MOD(($N$284*$N$285+8)-1,10)+1,INT((($N$284*$N$285+8)-1)/10)+1))),""))),IF($N$286="","",IF(OR(ISTEXT($N$284),ISTEXT($N$285),ISTEXT($N$286)),"",IF(OR(8&gt;$N$284,6&gt;$N$285,((6-1)*$N$284+8)&gt;$N$286),"",IF(INDEX($P$286:$W$295,MOD(((6-1)*$N$284+8)-1,10)+1,INT((((6-1)*$N$284+8)-1)/10)+1)="","",INDEX($P$286:$W$295,MOD(((6-1)*$N$284+8)-1,10)+1,INT((((6-1)*$N$284+8)-1)/10)+1))))))</f>
        <v/>
      </c>
      <c r="L291" s="539">
        <f>IF($D$284="Flat Oval",IF(OR($N$286="",ISTEXT($N$284),ISTEXT($N$285)),"",IF(6&lt;=$N$285,IF(9&gt;$N$284,"",IF(((6-1)*$N$284+9)&gt;80,"",IF(INDEX($P$286:$W$295,MOD(((6-1)*$N$284+9)-1,10)+1,INT((((6-1)*$N$284+9)-1)/10)+1)="","",INDEX($P$286:$W$295,MOD(((6-1)*$N$284+9)-1,10)+1,INT((((6-1)*$N$284+9)-1)/10)+1)))),IF(AND(6=$N$285+1,9&lt;=$O$284),IF(($N$284*$N$285+9)&gt;80,"",IF(INDEX($P$286:$W$295,MOD(($N$284*$N$285+9)-1,10)+1,INT((($N$284*$N$285+9)-1)/10)+1)="","",INDEX($P$286:$W$295,MOD(($N$284*$N$285+9)-1,10)+1,INT((($N$284*$N$285+9)-1)/10)+1))),""))),IF($N$286="","",IF(OR(ISTEXT($N$284),ISTEXT($N$285),ISTEXT($N$286)),"",IF(OR(9&gt;$N$284,6&gt;$N$285,((6-1)*$N$284+9)&gt;$N$286),"",IF(INDEX($P$286:$W$295,MOD(((6-1)*$N$284+9)-1,10)+1,INT((((6-1)*$N$284+9)-1)/10)+1)="","",INDEX($P$286:$W$295,MOD(((6-1)*$N$284+9)-1,10)+1,INT((((6-1)*$N$284+9)-1)/10)+1))))))</f>
        <v/>
      </c>
      <c r="M291" s="539">
        <f>IF($D$284="Flat Oval",IF(OR($N$286="",ISTEXT($N$284),ISTEXT($N$285)),"",IF(6&lt;=$N$285,IF(10&gt;$N$284,"",IF(((6-1)*$N$284+10)&gt;80,"",IF(INDEX($P$286:$W$295,MOD(((6-1)*$N$284+10)-1,10)+1,INT((((6-1)*$N$284+10)-1)/10)+1)="","",INDEX($P$286:$W$295,MOD(((6-1)*$N$284+10)-1,10)+1,INT((((6-1)*$N$284+10)-1)/10)+1)))),IF(AND(6=$N$285+1,10&lt;=$O$284),IF(($N$284*$N$285+10)&gt;80,"",IF(INDEX($P$286:$W$295,MOD(($N$284*$N$285+10)-1,10)+1,INT((($N$284*$N$285+10)-1)/10)+1)="","",INDEX($P$286:$W$295,MOD(($N$284*$N$285+10)-1,10)+1,INT((($N$284*$N$285+10)-1)/10)+1))),""))),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IF($D$284="Flat Oval",IF(OR($N$285="",ISTEXT($N$285)),"",IF(7&lt;=$N$285,ROUND((7-0.5)*$I$284/$N$285,1),IF(7=$N$285+1,"Ends",""))),IF(OR($D$284="",$G$284=""),"",IF($D$284="Round",IF(7=1,"Axis 1 (0°)",IF(7=2,"Axis 2 (90°)","")),IF(ISTEXT($N$285),"",IF(7&gt;$N$285,"",IF(ISTEXT($I$284),"",ROUND((7-0.5)*$I$284/$N$285,1)))))))</f>
        <v/>
      </c>
      <c r="C292" s="538" t="n"/>
      <c r="D292" s="539">
        <f>IF($D$284="Flat Oval",IF(OR($N$286="",ISTEXT($N$284),ISTEXT($N$285)),"",IF(7&lt;=$N$285,IF(1&gt;$N$284,"",IF(((7-1)*$N$284+1)&gt;80,"",IF(INDEX($P$286:$W$295,MOD(((7-1)*$N$284+1)-1,10)+1,INT((((7-1)*$N$284+1)-1)/10)+1)="","",INDEX($P$286:$W$295,MOD(((7-1)*$N$284+1)-1,10)+1,INT((((7-1)*$N$284+1)-1)/10)+1)))),IF(AND(7=$N$285+1,1&lt;=$O$284),IF(($N$284*$N$285+1)&gt;80,"",IF(INDEX($P$286:$W$295,MOD(($N$284*$N$285+1)-1,10)+1,INT((($N$284*$N$285+1)-1)/10)+1)="","",INDEX($P$286:$W$295,MOD(($N$284*$N$285+1)-1,10)+1,INT((($N$284*$N$285+1)-1)/10)+1))),""))),IF($N$286="","",IF(OR(ISTEXT($N$284),ISTEXT($N$285),ISTEXT($N$286)),"",IF(OR(1&gt;$N$284,7&gt;$N$285,((7-1)*$N$284+1)&gt;$N$286),"",IF(INDEX($P$286:$W$295,MOD(((7-1)*$N$284+1)-1,10)+1,INT((((7-1)*$N$284+1)-1)/10)+1)="","",INDEX($P$286:$W$295,MOD(((7-1)*$N$284+1)-1,10)+1,INT((((7-1)*$N$284+1)-1)/10)+1))))))</f>
        <v/>
      </c>
      <c r="E292" s="539">
        <f>IF($D$284="Flat Oval",IF(OR($N$286="",ISTEXT($N$284),ISTEXT($N$285)),"",IF(7&lt;=$N$285,IF(2&gt;$N$284,"",IF(((7-1)*$N$284+2)&gt;80,"",IF(INDEX($P$286:$W$295,MOD(((7-1)*$N$284+2)-1,10)+1,INT((((7-1)*$N$284+2)-1)/10)+1)="","",INDEX($P$286:$W$295,MOD(((7-1)*$N$284+2)-1,10)+1,INT((((7-1)*$N$284+2)-1)/10)+1)))),IF(AND(7=$N$285+1,2&lt;=$O$284),IF(($N$284*$N$285+2)&gt;80,"",IF(INDEX($P$286:$W$295,MOD(($N$284*$N$285+2)-1,10)+1,INT((($N$284*$N$285+2)-1)/10)+1)="","",INDEX($P$286:$W$295,MOD(($N$284*$N$285+2)-1,10)+1,INT((($N$284*$N$285+2)-1)/10)+1))),""))),IF($N$286="","",IF(OR(ISTEXT($N$284),ISTEXT($N$285),ISTEXT($N$286)),"",IF(OR(2&gt;$N$284,7&gt;$N$285,((7-1)*$N$284+2)&gt;$N$286),"",IF(INDEX($P$286:$W$295,MOD(((7-1)*$N$284+2)-1,10)+1,INT((((7-1)*$N$284+2)-1)/10)+1)="","",INDEX($P$286:$W$295,MOD(((7-1)*$N$284+2)-1,10)+1,INT((((7-1)*$N$284+2)-1)/10)+1))))))</f>
        <v/>
      </c>
      <c r="F292" s="539">
        <f>IF($D$284="Flat Oval",IF(OR($N$286="",ISTEXT($N$284),ISTEXT($N$285)),"",IF(7&lt;=$N$285,IF(3&gt;$N$284,"",IF(((7-1)*$N$284+3)&gt;80,"",IF(INDEX($P$286:$W$295,MOD(((7-1)*$N$284+3)-1,10)+1,INT((((7-1)*$N$284+3)-1)/10)+1)="","",INDEX($P$286:$W$295,MOD(((7-1)*$N$284+3)-1,10)+1,INT((((7-1)*$N$284+3)-1)/10)+1)))),IF(AND(7=$N$285+1,3&lt;=$O$284),IF(($N$284*$N$285+3)&gt;80,"",IF(INDEX($P$286:$W$295,MOD(($N$284*$N$285+3)-1,10)+1,INT((($N$284*$N$285+3)-1)/10)+1)="","",INDEX($P$286:$W$295,MOD(($N$284*$N$285+3)-1,10)+1,INT((($N$284*$N$285+3)-1)/10)+1))),""))),IF($N$286="","",IF(OR(ISTEXT($N$284),ISTEXT($N$285),ISTEXT($N$286)),"",IF(OR(3&gt;$N$284,7&gt;$N$285,((7-1)*$N$284+3)&gt;$N$286),"",IF(INDEX($P$286:$W$295,MOD(((7-1)*$N$284+3)-1,10)+1,INT((((7-1)*$N$284+3)-1)/10)+1)="","",INDEX($P$286:$W$295,MOD(((7-1)*$N$284+3)-1,10)+1,INT((((7-1)*$N$284+3)-1)/10)+1))))))</f>
        <v/>
      </c>
      <c r="G292" s="539">
        <f>IF($D$284="Flat Oval",IF(OR($N$286="",ISTEXT($N$284),ISTEXT($N$285)),"",IF(7&lt;=$N$285,IF(4&gt;$N$284,"",IF(((7-1)*$N$284+4)&gt;80,"",IF(INDEX($P$286:$W$295,MOD(((7-1)*$N$284+4)-1,10)+1,INT((((7-1)*$N$284+4)-1)/10)+1)="","",INDEX($P$286:$W$295,MOD(((7-1)*$N$284+4)-1,10)+1,INT((((7-1)*$N$284+4)-1)/10)+1)))),IF(AND(7=$N$285+1,4&lt;=$O$284),IF(($N$284*$N$285+4)&gt;80,"",IF(INDEX($P$286:$W$295,MOD(($N$284*$N$285+4)-1,10)+1,INT((($N$284*$N$285+4)-1)/10)+1)="","",INDEX($P$286:$W$295,MOD(($N$284*$N$285+4)-1,10)+1,INT((($N$284*$N$285+4)-1)/10)+1))),""))),IF($N$286="","",IF(OR(ISTEXT($N$284),ISTEXT($N$285),ISTEXT($N$286)),"",IF(OR(4&gt;$N$284,7&gt;$N$285,((7-1)*$N$284+4)&gt;$N$286),"",IF(INDEX($P$286:$W$295,MOD(((7-1)*$N$284+4)-1,10)+1,INT((((7-1)*$N$284+4)-1)/10)+1)="","",INDEX($P$286:$W$295,MOD(((7-1)*$N$284+4)-1,10)+1,INT((((7-1)*$N$284+4)-1)/10)+1))))))</f>
        <v/>
      </c>
      <c r="H292" s="539">
        <f>IF($D$284="Flat Oval",IF(OR($N$286="",ISTEXT($N$284),ISTEXT($N$285)),"",IF(7&lt;=$N$285,IF(5&gt;$N$284,"",IF(((7-1)*$N$284+5)&gt;80,"",IF(INDEX($P$286:$W$295,MOD(((7-1)*$N$284+5)-1,10)+1,INT((((7-1)*$N$284+5)-1)/10)+1)="","",INDEX($P$286:$W$295,MOD(((7-1)*$N$284+5)-1,10)+1,INT((((7-1)*$N$284+5)-1)/10)+1)))),IF(AND(7=$N$285+1,5&lt;=$O$284),IF(($N$284*$N$285+5)&gt;80,"",IF(INDEX($P$286:$W$295,MOD(($N$284*$N$285+5)-1,10)+1,INT((($N$284*$N$285+5)-1)/10)+1)="","",INDEX($P$286:$W$295,MOD(($N$284*$N$285+5)-1,10)+1,INT((($N$284*$N$285+5)-1)/10)+1))),""))),IF($N$286="","",IF(OR(ISTEXT($N$284),ISTEXT($N$285),ISTEXT($N$286)),"",IF(OR(5&gt;$N$284,7&gt;$N$285,((7-1)*$N$284+5)&gt;$N$286),"",IF(INDEX($P$286:$W$295,MOD(((7-1)*$N$284+5)-1,10)+1,INT((((7-1)*$N$284+5)-1)/10)+1)="","",INDEX($P$286:$W$295,MOD(((7-1)*$N$284+5)-1,10)+1,INT((((7-1)*$N$284+5)-1)/10)+1))))))</f>
        <v/>
      </c>
      <c r="I292" s="539">
        <f>IF($D$284="Flat Oval",IF(OR($N$286="",ISTEXT($N$284),ISTEXT($N$285)),"",IF(7&lt;=$N$285,IF(6&gt;$N$284,"",IF(((7-1)*$N$284+6)&gt;80,"",IF(INDEX($P$286:$W$295,MOD(((7-1)*$N$284+6)-1,10)+1,INT((((7-1)*$N$284+6)-1)/10)+1)="","",INDEX($P$286:$W$295,MOD(((7-1)*$N$284+6)-1,10)+1,INT((((7-1)*$N$284+6)-1)/10)+1)))),IF(AND(7=$N$285+1,6&lt;=$O$284),IF(($N$284*$N$285+6)&gt;80,"",IF(INDEX($P$286:$W$295,MOD(($N$284*$N$285+6)-1,10)+1,INT((($N$284*$N$285+6)-1)/10)+1)="","",INDEX($P$286:$W$295,MOD(($N$284*$N$285+6)-1,10)+1,INT((($N$284*$N$285+6)-1)/10)+1))),""))),IF($N$286="","",IF(OR(ISTEXT($N$284),ISTEXT($N$285),ISTEXT($N$286)),"",IF(OR(6&gt;$N$284,7&gt;$N$285,((7-1)*$N$284+6)&gt;$N$286),"",IF(INDEX($P$286:$W$295,MOD(((7-1)*$N$284+6)-1,10)+1,INT((((7-1)*$N$284+6)-1)/10)+1)="","",INDEX($P$286:$W$295,MOD(((7-1)*$N$284+6)-1,10)+1,INT((((7-1)*$N$284+6)-1)/10)+1))))))</f>
        <v/>
      </c>
      <c r="J292" s="539">
        <f>IF($D$284="Flat Oval",IF(OR($N$286="",ISTEXT($N$284),ISTEXT($N$285)),"",IF(7&lt;=$N$285,IF(7&gt;$N$284,"",IF(((7-1)*$N$284+7)&gt;80,"",IF(INDEX($P$286:$W$295,MOD(((7-1)*$N$284+7)-1,10)+1,INT((((7-1)*$N$284+7)-1)/10)+1)="","",INDEX($P$286:$W$295,MOD(((7-1)*$N$284+7)-1,10)+1,INT((((7-1)*$N$284+7)-1)/10)+1)))),IF(AND(7=$N$285+1,7&lt;=$O$284),IF(($N$284*$N$285+7)&gt;80,"",IF(INDEX($P$286:$W$295,MOD(($N$284*$N$285+7)-1,10)+1,INT((($N$284*$N$285+7)-1)/10)+1)="","",INDEX($P$286:$W$295,MOD(($N$284*$N$285+7)-1,10)+1,INT((($N$284*$N$285+7)-1)/10)+1))),""))),IF($N$286="","",IF(OR(ISTEXT($N$284),ISTEXT($N$285),ISTEXT($N$286)),"",IF(OR(7&gt;$N$284,7&gt;$N$285,((7-1)*$N$284+7)&gt;$N$286),"",IF(INDEX($P$286:$W$295,MOD(((7-1)*$N$284+7)-1,10)+1,INT((((7-1)*$N$284+7)-1)/10)+1)="","",INDEX($P$286:$W$295,MOD(((7-1)*$N$284+7)-1,10)+1,INT((((7-1)*$N$284+7)-1)/10)+1))))))</f>
        <v/>
      </c>
      <c r="K292" s="539">
        <f>IF($D$284="Flat Oval",IF(OR($N$286="",ISTEXT($N$284),ISTEXT($N$285)),"",IF(7&lt;=$N$285,IF(8&gt;$N$284,"",IF(((7-1)*$N$284+8)&gt;80,"",IF(INDEX($P$286:$W$295,MOD(((7-1)*$N$284+8)-1,10)+1,INT((((7-1)*$N$284+8)-1)/10)+1)="","",INDEX($P$286:$W$295,MOD(((7-1)*$N$284+8)-1,10)+1,INT((((7-1)*$N$284+8)-1)/10)+1)))),IF(AND(7=$N$285+1,8&lt;=$O$284),IF(($N$284*$N$285+8)&gt;80,"",IF(INDEX($P$286:$W$295,MOD(($N$284*$N$285+8)-1,10)+1,INT((($N$284*$N$285+8)-1)/10)+1)="","",INDEX($P$286:$W$295,MOD(($N$284*$N$285+8)-1,10)+1,INT((($N$284*$N$285+8)-1)/10)+1))),""))),IF($N$286="","",IF(OR(ISTEXT($N$284),ISTEXT($N$285),ISTEXT($N$286)),"",IF(OR(8&gt;$N$284,7&gt;$N$285,((7-1)*$N$284+8)&gt;$N$286),"",IF(INDEX($P$286:$W$295,MOD(((7-1)*$N$284+8)-1,10)+1,INT((((7-1)*$N$284+8)-1)/10)+1)="","",INDEX($P$286:$W$295,MOD(((7-1)*$N$284+8)-1,10)+1,INT((((7-1)*$N$284+8)-1)/10)+1))))))</f>
        <v/>
      </c>
      <c r="L292" s="539">
        <f>IF($D$284="Flat Oval",IF(OR($N$286="",ISTEXT($N$284),ISTEXT($N$285)),"",IF(7&lt;=$N$285,IF(9&gt;$N$284,"",IF(((7-1)*$N$284+9)&gt;80,"",IF(INDEX($P$286:$W$295,MOD(((7-1)*$N$284+9)-1,10)+1,INT((((7-1)*$N$284+9)-1)/10)+1)="","",INDEX($P$286:$W$295,MOD(((7-1)*$N$284+9)-1,10)+1,INT((((7-1)*$N$284+9)-1)/10)+1)))),IF(AND(7=$N$285+1,9&lt;=$O$284),IF(($N$284*$N$285+9)&gt;80,"",IF(INDEX($P$286:$W$295,MOD(($N$284*$N$285+9)-1,10)+1,INT((($N$284*$N$285+9)-1)/10)+1)="","",INDEX($P$286:$W$295,MOD(($N$284*$N$285+9)-1,10)+1,INT((($N$284*$N$285+9)-1)/10)+1))),""))),IF($N$286="","",IF(OR(ISTEXT($N$284),ISTEXT($N$285),ISTEXT($N$286)),"",IF(OR(9&gt;$N$284,7&gt;$N$285,((7-1)*$N$284+9)&gt;$N$286),"",IF(INDEX($P$286:$W$295,MOD(((7-1)*$N$284+9)-1,10)+1,INT((((7-1)*$N$284+9)-1)/10)+1)="","",INDEX($P$286:$W$295,MOD(((7-1)*$N$284+9)-1,10)+1,INT((((7-1)*$N$284+9)-1)/10)+1))))))</f>
        <v/>
      </c>
      <c r="M292" s="539">
        <f>IF($D$284="Flat Oval",IF(OR($N$286="",ISTEXT($N$284),ISTEXT($N$285)),"",IF(7&lt;=$N$285,IF(10&gt;$N$284,"",IF(((7-1)*$N$284+10)&gt;80,"",IF(INDEX($P$286:$W$295,MOD(((7-1)*$N$284+10)-1,10)+1,INT((((7-1)*$N$284+10)-1)/10)+1)="","",INDEX($P$286:$W$295,MOD(((7-1)*$N$284+10)-1,10)+1,INT((((7-1)*$N$284+10)-1)/10)+1)))),IF(AND(7=$N$285+1,10&lt;=$O$284),IF(($N$284*$N$285+10)&gt;80,"",IF(INDEX($P$286:$W$295,MOD(($N$284*$N$285+10)-1,10)+1,INT((($N$284*$N$285+10)-1)/10)+1)="","",INDEX($P$286:$W$295,MOD(($N$284*$N$285+10)-1,10)+1,INT((($N$284*$N$285+10)-1)/10)+1))),""))),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IF($D$284="Flat Oval",IF(OR($N$285="",ISTEXT($N$285)),"",IF(8&lt;=$N$285,ROUND((8-0.5)*$I$284/$N$285,1),IF(8=$N$285+1,"Ends",""))),IF(OR($D$284="",$G$284=""),"",IF($D$284="Round",IF(8=1,"Axis 1 (0°)",IF(8=2,"Axis 2 (90°)","")),IF(ISTEXT($N$285),"",IF(8&gt;$N$285,"",IF(ISTEXT($I$284),"",ROUND((8-0.5)*$I$284/$N$285,1)))))))</f>
        <v/>
      </c>
      <c r="C293" s="538" t="n"/>
      <c r="D293" s="539">
        <f>IF($D$284="Flat Oval",IF(OR($N$286="",ISTEXT($N$284),ISTEXT($N$285)),"",IF(8&lt;=$N$285,IF(1&gt;$N$284,"",IF(((8-1)*$N$284+1)&gt;80,"",IF(INDEX($P$286:$W$295,MOD(((8-1)*$N$284+1)-1,10)+1,INT((((8-1)*$N$284+1)-1)/10)+1)="","",INDEX($P$286:$W$295,MOD(((8-1)*$N$284+1)-1,10)+1,INT((((8-1)*$N$284+1)-1)/10)+1)))),IF(AND(8=$N$285+1,1&lt;=$O$284),IF(($N$284*$N$285+1)&gt;80,"",IF(INDEX($P$286:$W$295,MOD(($N$284*$N$285+1)-1,10)+1,INT((($N$284*$N$285+1)-1)/10)+1)="","",INDEX($P$286:$W$295,MOD(($N$284*$N$285+1)-1,10)+1,INT((($N$284*$N$285+1)-1)/10)+1))),""))),IF($N$286="","",IF(OR(ISTEXT($N$284),ISTEXT($N$285),ISTEXT($N$286)),"",IF(OR(1&gt;$N$284,8&gt;$N$285,((8-1)*$N$284+1)&gt;$N$286),"",IF(INDEX($P$286:$W$295,MOD(((8-1)*$N$284+1)-1,10)+1,INT((((8-1)*$N$284+1)-1)/10)+1)="","",INDEX($P$286:$W$295,MOD(((8-1)*$N$284+1)-1,10)+1,INT((((8-1)*$N$284+1)-1)/10)+1))))))</f>
        <v/>
      </c>
      <c r="E293" s="539">
        <f>IF($D$284="Flat Oval",IF(OR($N$286="",ISTEXT($N$284),ISTEXT($N$285)),"",IF(8&lt;=$N$285,IF(2&gt;$N$284,"",IF(((8-1)*$N$284+2)&gt;80,"",IF(INDEX($P$286:$W$295,MOD(((8-1)*$N$284+2)-1,10)+1,INT((((8-1)*$N$284+2)-1)/10)+1)="","",INDEX($P$286:$W$295,MOD(((8-1)*$N$284+2)-1,10)+1,INT((((8-1)*$N$284+2)-1)/10)+1)))),IF(AND(8=$N$285+1,2&lt;=$O$284),IF(($N$284*$N$285+2)&gt;80,"",IF(INDEX($P$286:$W$295,MOD(($N$284*$N$285+2)-1,10)+1,INT((($N$284*$N$285+2)-1)/10)+1)="","",INDEX($P$286:$W$295,MOD(($N$284*$N$285+2)-1,10)+1,INT((($N$284*$N$285+2)-1)/10)+1))),""))),IF($N$286="","",IF(OR(ISTEXT($N$284),ISTEXT($N$285),ISTEXT($N$286)),"",IF(OR(2&gt;$N$284,8&gt;$N$285,((8-1)*$N$284+2)&gt;$N$286),"",IF(INDEX($P$286:$W$295,MOD(((8-1)*$N$284+2)-1,10)+1,INT((((8-1)*$N$284+2)-1)/10)+1)="","",INDEX($P$286:$W$295,MOD(((8-1)*$N$284+2)-1,10)+1,INT((((8-1)*$N$284+2)-1)/10)+1))))))</f>
        <v/>
      </c>
      <c r="F293" s="539">
        <f>IF($D$284="Flat Oval",IF(OR($N$286="",ISTEXT($N$284),ISTEXT($N$285)),"",IF(8&lt;=$N$285,IF(3&gt;$N$284,"",IF(((8-1)*$N$284+3)&gt;80,"",IF(INDEX($P$286:$W$295,MOD(((8-1)*$N$284+3)-1,10)+1,INT((((8-1)*$N$284+3)-1)/10)+1)="","",INDEX($P$286:$W$295,MOD(((8-1)*$N$284+3)-1,10)+1,INT((((8-1)*$N$284+3)-1)/10)+1)))),IF(AND(8=$N$285+1,3&lt;=$O$284),IF(($N$284*$N$285+3)&gt;80,"",IF(INDEX($P$286:$W$295,MOD(($N$284*$N$285+3)-1,10)+1,INT((($N$284*$N$285+3)-1)/10)+1)="","",INDEX($P$286:$W$295,MOD(($N$284*$N$285+3)-1,10)+1,INT((($N$284*$N$285+3)-1)/10)+1))),""))),IF($N$286="","",IF(OR(ISTEXT($N$284),ISTEXT($N$285),ISTEXT($N$286)),"",IF(OR(3&gt;$N$284,8&gt;$N$285,((8-1)*$N$284+3)&gt;$N$286),"",IF(INDEX($P$286:$W$295,MOD(((8-1)*$N$284+3)-1,10)+1,INT((((8-1)*$N$284+3)-1)/10)+1)="","",INDEX($P$286:$W$295,MOD(((8-1)*$N$284+3)-1,10)+1,INT((((8-1)*$N$284+3)-1)/10)+1))))))</f>
        <v/>
      </c>
      <c r="G293" s="539">
        <f>IF($D$284="Flat Oval",IF(OR($N$286="",ISTEXT($N$284),ISTEXT($N$285)),"",IF(8&lt;=$N$285,IF(4&gt;$N$284,"",IF(((8-1)*$N$284+4)&gt;80,"",IF(INDEX($P$286:$W$295,MOD(((8-1)*$N$284+4)-1,10)+1,INT((((8-1)*$N$284+4)-1)/10)+1)="","",INDEX($P$286:$W$295,MOD(((8-1)*$N$284+4)-1,10)+1,INT((((8-1)*$N$284+4)-1)/10)+1)))),IF(AND(8=$N$285+1,4&lt;=$O$284),IF(($N$284*$N$285+4)&gt;80,"",IF(INDEX($P$286:$W$295,MOD(($N$284*$N$285+4)-1,10)+1,INT((($N$284*$N$285+4)-1)/10)+1)="","",INDEX($P$286:$W$295,MOD(($N$284*$N$285+4)-1,10)+1,INT((($N$284*$N$285+4)-1)/10)+1))),""))),IF($N$286="","",IF(OR(ISTEXT($N$284),ISTEXT($N$285),ISTEXT($N$286)),"",IF(OR(4&gt;$N$284,8&gt;$N$285,((8-1)*$N$284+4)&gt;$N$286),"",IF(INDEX($P$286:$W$295,MOD(((8-1)*$N$284+4)-1,10)+1,INT((((8-1)*$N$284+4)-1)/10)+1)="","",INDEX($P$286:$W$295,MOD(((8-1)*$N$284+4)-1,10)+1,INT((((8-1)*$N$284+4)-1)/10)+1))))))</f>
        <v/>
      </c>
      <c r="H293" s="539">
        <f>IF($D$284="Flat Oval",IF(OR($N$286="",ISTEXT($N$284),ISTEXT($N$285)),"",IF(8&lt;=$N$285,IF(5&gt;$N$284,"",IF(((8-1)*$N$284+5)&gt;80,"",IF(INDEX($P$286:$W$295,MOD(((8-1)*$N$284+5)-1,10)+1,INT((((8-1)*$N$284+5)-1)/10)+1)="","",INDEX($P$286:$W$295,MOD(((8-1)*$N$284+5)-1,10)+1,INT((((8-1)*$N$284+5)-1)/10)+1)))),IF(AND(8=$N$285+1,5&lt;=$O$284),IF(($N$284*$N$285+5)&gt;80,"",IF(INDEX($P$286:$W$295,MOD(($N$284*$N$285+5)-1,10)+1,INT((($N$284*$N$285+5)-1)/10)+1)="","",INDEX($P$286:$W$295,MOD(($N$284*$N$285+5)-1,10)+1,INT((($N$284*$N$285+5)-1)/10)+1))),""))),IF($N$286="","",IF(OR(ISTEXT($N$284),ISTEXT($N$285),ISTEXT($N$286)),"",IF(OR(5&gt;$N$284,8&gt;$N$285,((8-1)*$N$284+5)&gt;$N$286),"",IF(INDEX($P$286:$W$295,MOD(((8-1)*$N$284+5)-1,10)+1,INT((((8-1)*$N$284+5)-1)/10)+1)="","",INDEX($P$286:$W$295,MOD(((8-1)*$N$284+5)-1,10)+1,INT((((8-1)*$N$284+5)-1)/10)+1))))))</f>
        <v/>
      </c>
      <c r="I293" s="539">
        <f>IF($D$284="Flat Oval",IF(OR($N$286="",ISTEXT($N$284),ISTEXT($N$285)),"",IF(8&lt;=$N$285,IF(6&gt;$N$284,"",IF(((8-1)*$N$284+6)&gt;80,"",IF(INDEX($P$286:$W$295,MOD(((8-1)*$N$284+6)-1,10)+1,INT((((8-1)*$N$284+6)-1)/10)+1)="","",INDEX($P$286:$W$295,MOD(((8-1)*$N$284+6)-1,10)+1,INT((((8-1)*$N$284+6)-1)/10)+1)))),IF(AND(8=$N$285+1,6&lt;=$O$284),IF(($N$284*$N$285+6)&gt;80,"",IF(INDEX($P$286:$W$295,MOD(($N$284*$N$285+6)-1,10)+1,INT((($N$284*$N$285+6)-1)/10)+1)="","",INDEX($P$286:$W$295,MOD(($N$284*$N$285+6)-1,10)+1,INT((($N$284*$N$285+6)-1)/10)+1))),""))),IF($N$286="","",IF(OR(ISTEXT($N$284),ISTEXT($N$285),ISTEXT($N$286)),"",IF(OR(6&gt;$N$284,8&gt;$N$285,((8-1)*$N$284+6)&gt;$N$286),"",IF(INDEX($P$286:$W$295,MOD(((8-1)*$N$284+6)-1,10)+1,INT((((8-1)*$N$284+6)-1)/10)+1)="","",INDEX($P$286:$W$295,MOD(((8-1)*$N$284+6)-1,10)+1,INT((((8-1)*$N$284+6)-1)/10)+1))))))</f>
        <v/>
      </c>
      <c r="J293" s="539">
        <f>IF($D$284="Flat Oval",IF(OR($N$286="",ISTEXT($N$284),ISTEXT($N$285)),"",IF(8&lt;=$N$285,IF(7&gt;$N$284,"",IF(((8-1)*$N$284+7)&gt;80,"",IF(INDEX($P$286:$W$295,MOD(((8-1)*$N$284+7)-1,10)+1,INT((((8-1)*$N$284+7)-1)/10)+1)="","",INDEX($P$286:$W$295,MOD(((8-1)*$N$284+7)-1,10)+1,INT((((8-1)*$N$284+7)-1)/10)+1)))),IF(AND(8=$N$285+1,7&lt;=$O$284),IF(($N$284*$N$285+7)&gt;80,"",IF(INDEX($P$286:$W$295,MOD(($N$284*$N$285+7)-1,10)+1,INT((($N$284*$N$285+7)-1)/10)+1)="","",INDEX($P$286:$W$295,MOD(($N$284*$N$285+7)-1,10)+1,INT((($N$284*$N$285+7)-1)/10)+1))),""))),IF($N$286="","",IF(OR(ISTEXT($N$284),ISTEXT($N$285),ISTEXT($N$286)),"",IF(OR(7&gt;$N$284,8&gt;$N$285,((8-1)*$N$284+7)&gt;$N$286),"",IF(INDEX($P$286:$W$295,MOD(((8-1)*$N$284+7)-1,10)+1,INT((((8-1)*$N$284+7)-1)/10)+1)="","",INDEX($P$286:$W$295,MOD(((8-1)*$N$284+7)-1,10)+1,INT((((8-1)*$N$284+7)-1)/10)+1))))))</f>
        <v/>
      </c>
      <c r="K293" s="539">
        <f>IF($D$284="Flat Oval",IF(OR($N$286="",ISTEXT($N$284),ISTEXT($N$285)),"",IF(8&lt;=$N$285,IF(8&gt;$N$284,"",IF(((8-1)*$N$284+8)&gt;80,"",IF(INDEX($P$286:$W$295,MOD(((8-1)*$N$284+8)-1,10)+1,INT((((8-1)*$N$284+8)-1)/10)+1)="","",INDEX($P$286:$W$295,MOD(((8-1)*$N$284+8)-1,10)+1,INT((((8-1)*$N$284+8)-1)/10)+1)))),IF(AND(8=$N$285+1,8&lt;=$O$284),IF(($N$284*$N$285+8)&gt;80,"",IF(INDEX($P$286:$W$295,MOD(($N$284*$N$285+8)-1,10)+1,INT((($N$284*$N$285+8)-1)/10)+1)="","",INDEX($P$286:$W$295,MOD(($N$284*$N$285+8)-1,10)+1,INT((($N$284*$N$285+8)-1)/10)+1))),""))),IF($N$286="","",IF(OR(ISTEXT($N$284),ISTEXT($N$285),ISTEXT($N$286)),"",IF(OR(8&gt;$N$284,8&gt;$N$285,((8-1)*$N$284+8)&gt;$N$286),"",IF(INDEX($P$286:$W$295,MOD(((8-1)*$N$284+8)-1,10)+1,INT((((8-1)*$N$284+8)-1)/10)+1)="","",INDEX($P$286:$W$295,MOD(((8-1)*$N$284+8)-1,10)+1,INT((((8-1)*$N$284+8)-1)/10)+1))))))</f>
        <v/>
      </c>
      <c r="L293" s="539">
        <f>IF($D$284="Flat Oval",IF(OR($N$286="",ISTEXT($N$284),ISTEXT($N$285)),"",IF(8&lt;=$N$285,IF(9&gt;$N$284,"",IF(((8-1)*$N$284+9)&gt;80,"",IF(INDEX($P$286:$W$295,MOD(((8-1)*$N$284+9)-1,10)+1,INT((((8-1)*$N$284+9)-1)/10)+1)="","",INDEX($P$286:$W$295,MOD(((8-1)*$N$284+9)-1,10)+1,INT((((8-1)*$N$284+9)-1)/10)+1)))),IF(AND(8=$N$285+1,9&lt;=$O$284),IF(($N$284*$N$285+9)&gt;80,"",IF(INDEX($P$286:$W$295,MOD(($N$284*$N$285+9)-1,10)+1,INT((($N$284*$N$285+9)-1)/10)+1)="","",INDEX($P$286:$W$295,MOD(($N$284*$N$285+9)-1,10)+1,INT((($N$284*$N$285+9)-1)/10)+1))),""))),IF($N$286="","",IF(OR(ISTEXT($N$284),ISTEXT($N$285),ISTEXT($N$286)),"",IF(OR(9&gt;$N$284,8&gt;$N$285,((8-1)*$N$284+9)&gt;$N$286),"",IF(INDEX($P$286:$W$295,MOD(((8-1)*$N$284+9)-1,10)+1,INT((((8-1)*$N$284+9)-1)/10)+1)="","",INDEX($P$286:$W$295,MOD(((8-1)*$N$284+9)-1,10)+1,INT((((8-1)*$N$284+9)-1)/10)+1))))))</f>
        <v/>
      </c>
      <c r="M293" s="539">
        <f>IF($D$284="Flat Oval",IF(OR($N$286="",ISTEXT($N$284),ISTEXT($N$285)),"",IF(8&lt;=$N$285,IF(10&gt;$N$284,"",IF(((8-1)*$N$284+10)&gt;80,"",IF(INDEX($P$286:$W$295,MOD(((8-1)*$N$284+10)-1,10)+1,INT((((8-1)*$N$284+10)-1)/10)+1)="","",INDEX($P$286:$W$295,MOD(((8-1)*$N$284+10)-1,10)+1,INT((((8-1)*$N$284+10)-1)/10)+1)))),IF(AND(8=$N$285+1,10&lt;=$O$284),IF(($N$284*$N$285+10)&gt;80,"",IF(INDEX($P$286:$W$295,MOD(($N$284*$N$285+10)-1,10)+1,INT((($N$284*$N$285+10)-1)/10)+1)="","",INDEX($P$286:$W$295,MOD(($N$284*$N$285+10)-1,10)+1,INT((($N$284*$N$285+10)-1)/10)+1))),""))),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IF($D$303="Flat Oval",IF(OR($G$303="",$I$303=""),"",$G$303&amp;""" x "&amp;$I$303&amp;""" oval"),IF($G$303="","",IF($D$303="Round",$G$303&amp;""" dia",$G$303&amp;""" x "&amp;$I$303&amp;"""")))</f>
        <v/>
      </c>
      <c r="G301" s="173" t="n"/>
      <c r="H301" s="525">
        <f>IF($D$303="Flat Oval",IF(OR($G$303="",$I$303=""),"",IF(OR(ISTEXT($G$303),ISTEXT($I$303)),"",ROUND(((($G$303-2*N($K$303))-($I$303-2*N($K$303)))*($I$303-2*N($K$303))+PI()*(($I$303-2*N($K$303))/2)^2)/144,3))),IF(OR($D$303="",$G$303=""),"",IF($D$303="Round",IF(ISTEXT($G$303),"",ROUND(PI()*(($G$303-2*N($K$303))/2)^2/144,3)),IF($I$303="","",IF(OR(ISTEXT($G$303),ISTEXT($I$303)),"",ROUND(($G$303-2*N($K$303))*($I$303-2*N($K$303))/144,3))))))</f>
        <v/>
      </c>
      <c r="I301" s="189" t="n"/>
      <c r="J301" s="189" t="n"/>
      <c r="K301" s="189">
        <f>IF(N(J301)*N(H301)=0,"",ROUND(N(J301)*N(H301),0))</f>
        <v/>
      </c>
      <c r="L301" s="189">
        <f>IF($D$303="Flat Oval",IF(OR($O$304="",$O$305="",N($O$306)+N($O$307)=0),"",ROUND(($O$304*$O$306+$O$305*$O$307)/($O$306+$O$307),0)),IF(COUNT(D305:M312)=0,"",ROUND(AVERAGE(D305:M312),0)))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IF($D$303="Flat Oval",IF($N$305="","",$N$303&amp;"x"&amp;$N$304&amp;"+"&amp;$O$303&amp;" ends"),IF($N$303="","",IF($D$303="Round",$N$303&amp;" x 2 axes",IF($N$304="","",$N$303&amp;" x "&amp;$N$304))))</f>
        <v/>
      </c>
      <c r="N303" s="534">
        <f>IF($D$303="Flat Oval",IF(OR($G$303="",$I$303=""),"",IF(OR(ISTEXT($G$303),ISTEXT($I$303)),"",IF($G$303-$I$303&lt;12,2,MIN(10,MAX(3,ROUNDUP(($G$303-$I$303)/6,0)))))),IF(OR($D$303="",$G$303=""),"",IF($D$303="Round",IF(ISTEXT($G$303),"",IF($G$303&lt;=9,6,IF($G$303&lt;=12,8,10))),IF(ISTEXT($G$303),"",IF($G$303&lt;12,2,MIN(10,MAX(3,ROUNDUP($G$303/6,0))))))))</f>
        <v/>
      </c>
      <c r="O303">
        <f>IF(AND($D$303="Flat Oval",NOT(OR($G$303="",$I$303="")),NOT(OR(ISTEXT($G$303),ISTEXT($I$303)))),IF($I$303&lt;=9,6,IF($I$303&lt;=12,8,10)),"")</f>
        <v/>
      </c>
      <c r="P303" s="473" t="inlineStr">
        <is>
          <t>Quick entry – type readings in order (row by row of the grid), down this column then the next:</t>
        </is>
      </c>
    </row>
    <row r="304" ht="13.35" customHeight="1" s="162">
      <c r="B304" s="535" t="inlineStr">
        <is>
          <t>Depth↓ Pos→ (in)</t>
        </is>
      </c>
      <c r="C304" s="414" t="n"/>
      <c r="D304" s="535">
        <f>IF($D$303="Flat Oval",IF(OR($N$303="",ISTEXT($N$303),1&gt;$N$303),"",ROUND((1-0.5)*($G$303-$I$303)/$N$303,1)),IF(ISTEXT($N$303),"",IF(OR($D$303="",$G$303="",1&gt;$N$303),"",IF($D$303="Round",IF(ISTEXT($G$303),"",ROUND(IF(1&lt;=$N$303/2,$G$303/2*(1-SQRT(($N$303-2*1+1)/$N$303)),$G$303-$G$303/2*(1-SQRT(($N$303-2*($N$303-1+1)+1)/$N$303))),1)),IF(ISTEXT($G$303),"",ROUND((1-0.5)*$G$303/$N$303,1))))))</f>
        <v/>
      </c>
      <c r="E304" s="535">
        <f>IF($D$303="Flat Oval",IF(OR($N$303="",ISTEXT($N$303),2&gt;$N$303),"",ROUND((2-0.5)*($G$303-$I$303)/$N$303,1)),IF(ISTEXT($N$303),"",IF(OR($D$303="",$G$303="",2&gt;$N$303),"",IF($D$303="Round",IF(ISTEXT($G$303),"",ROUND(IF(2&lt;=$N$303/2,$G$303/2*(1-SQRT(($N$303-2*2+1)/$N$303)),$G$303-$G$303/2*(1-SQRT(($N$303-2*($N$303-2+1)+1)/$N$303))),1)),IF(ISTEXT($G$303),"",ROUND((2-0.5)*$G$303/$N$303,1))))))</f>
        <v/>
      </c>
      <c r="F304" s="535">
        <f>IF($D$303="Flat Oval",IF(OR($N$303="",ISTEXT($N$303),3&gt;$N$303),"",ROUND((3-0.5)*($G$303-$I$303)/$N$303,1)),IF(ISTEXT($N$303),"",IF(OR($D$303="",$G$303="",3&gt;$N$303),"",IF($D$303="Round",IF(ISTEXT($G$303),"",ROUND(IF(3&lt;=$N$303/2,$G$303/2*(1-SQRT(($N$303-2*3+1)/$N$303)),$G$303-$G$303/2*(1-SQRT(($N$303-2*($N$303-3+1)+1)/$N$303))),1)),IF(ISTEXT($G$303),"",ROUND((3-0.5)*$G$303/$N$303,1))))))</f>
        <v/>
      </c>
      <c r="G304" s="535">
        <f>IF($D$303="Flat Oval",IF(OR($N$303="",ISTEXT($N$303),4&gt;$N$303),"",ROUND((4-0.5)*($G$303-$I$303)/$N$303,1)),IF(ISTEXT($N$303),"",IF(OR($D$303="",$G$303="",4&gt;$N$303),"",IF($D$303="Round",IF(ISTEXT($G$303),"",ROUND(IF(4&lt;=$N$303/2,$G$303/2*(1-SQRT(($N$303-2*4+1)/$N$303)),$G$303-$G$303/2*(1-SQRT(($N$303-2*($N$303-4+1)+1)/$N$303))),1)),IF(ISTEXT($G$303),"",ROUND((4-0.5)*$G$303/$N$303,1))))))</f>
        <v/>
      </c>
      <c r="H304" s="535">
        <f>IF($D$303="Flat Oval",IF(OR($N$303="",ISTEXT($N$303),5&gt;$N$303),"",ROUND((5-0.5)*($G$303-$I$303)/$N$303,1)),IF(ISTEXT($N$303),"",IF(OR($D$303="",$G$303="",5&gt;$N$303),"",IF($D$303="Round",IF(ISTEXT($G$303),"",ROUND(IF(5&lt;=$N$303/2,$G$303/2*(1-SQRT(($N$303-2*5+1)/$N$303)),$G$303-$G$303/2*(1-SQRT(($N$303-2*($N$303-5+1)+1)/$N$303))),1)),IF(ISTEXT($G$303),"",ROUND((5-0.5)*$G$303/$N$303,1))))))</f>
        <v/>
      </c>
      <c r="I304" s="535">
        <f>IF($D$303="Flat Oval",IF(OR($N$303="",ISTEXT($N$303),6&gt;$N$303),"",ROUND((6-0.5)*($G$303-$I$303)/$N$303,1)),IF(ISTEXT($N$303),"",IF(OR($D$303="",$G$303="",6&gt;$N$303),"",IF($D$303="Round",IF(ISTEXT($G$303),"",ROUND(IF(6&lt;=$N$303/2,$G$303/2*(1-SQRT(($N$303-2*6+1)/$N$303)),$G$303-$G$303/2*(1-SQRT(($N$303-2*($N$303-6+1)+1)/$N$303))),1)),IF(ISTEXT($G$303),"",ROUND((6-0.5)*$G$303/$N$303,1))))))</f>
        <v/>
      </c>
      <c r="J304" s="535">
        <f>IF($D$303="Flat Oval",IF(OR($N$303="",ISTEXT($N$303),7&gt;$N$303),"",ROUND((7-0.5)*($G$303-$I$303)/$N$303,1)),IF(ISTEXT($N$303),"",IF(OR($D$303="",$G$303="",7&gt;$N$303),"",IF($D$303="Round",IF(ISTEXT($G$303),"",ROUND(IF(7&lt;=$N$303/2,$G$303/2*(1-SQRT(($N$303-2*7+1)/$N$303)),$G$303-$G$303/2*(1-SQRT(($N$303-2*($N$303-7+1)+1)/$N$303))),1)),IF(ISTEXT($G$303),"",ROUND((7-0.5)*$G$303/$N$303,1))))))</f>
        <v/>
      </c>
      <c r="K304" s="535">
        <f>IF($D$303="Flat Oval",IF(OR($N$303="",ISTEXT($N$303),8&gt;$N$303),"",ROUND((8-0.5)*($G$303-$I$303)/$N$303,1)),IF(ISTEXT($N$303),"",IF(OR($D$303="",$G$303="",8&gt;$N$303),"",IF($D$303="Round",IF(ISTEXT($G$303),"",ROUND(IF(8&lt;=$N$303/2,$G$303/2*(1-SQRT(($N$303-2*8+1)/$N$303)),$G$303-$G$303/2*(1-SQRT(($N$303-2*($N$303-8+1)+1)/$N$303))),1)),IF(ISTEXT($G$303),"",ROUND((8-0.5)*$G$303/$N$303,1))))))</f>
        <v/>
      </c>
      <c r="L304" s="535">
        <f>IF($D$303="Flat Oval",IF(OR($N$303="",ISTEXT($N$303),9&gt;$N$303),"",ROUND((9-0.5)*($G$303-$I$303)/$N$303,1)),IF(ISTEXT($N$303),"",IF(OR($D$303="",$G$303="",9&gt;$N$303),"",IF($D$303="Round",IF(ISTEXT($G$303),"",ROUND(IF(9&lt;=$N$303/2,$G$303/2*(1-SQRT(($N$303-2*9+1)/$N$303)),$G$303-$G$303/2*(1-SQRT(($N$303-2*($N$303-9+1)+1)/$N$303))),1)),IF(ISTEXT($G$303),"",ROUND((9-0.5)*$G$303/$N$303,1))))))</f>
        <v/>
      </c>
      <c r="M304" s="535">
        <f>IF($D$303="Flat Oval",IF(OR($N$303="",ISTEXT($N$303),10&gt;$N$303),"",ROUND((10-0.5)*($G$303-$I$303)/$N$303,1)),IF(ISTEXT($N$303),"",IF(OR($D$303="",$G$303="",10&gt;$N$303),"",IF($D$303="Round",IF(ISTEXT($G$303),"",ROUND(IF(10&lt;=$N$303/2,$G$303/2*(1-SQRT(($N$303-2*10+1)/$N$303)),$G$303-$G$303/2*(1-SQRT(($N$303-2*($N$303-10+1)+1)/$N$303))),1)),IF(ISTEXT($G$303),"",ROUND((10-0.5)*$G$303/$N$303,1))))))</f>
        <v/>
      </c>
      <c r="N304" s="534">
        <f>IF($D$303="Flat Oval",IF(OR($G$303="",$I$303=""),"",IF(OR(ISTEXT($G$303),ISTEXT($I$303)),"",IF($I$303&lt;12,2,MIN(7,MAX(3,ROUNDUP($I$303/6,0)))))),IF(OR($D$303="",$G$303=""),"",IF($D$303="Round",2,IF($I$303="","",IF(ISTEXT($I$303),"",IF($I$303&lt;12,2,MIN(8,MAX(3,ROUNDUP($I$303/6,0)))))))))</f>
        <v/>
      </c>
      <c r="O304">
        <f>IF(OR(NOT($D$303="Flat Oval"),N($N$305)=0),"",IF(COUNT(D305:INDEX(M305:M312,$N$304))=0,"",AVERAGE(D305:INDEX(M305:M312,$N$304))))</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IF($D$303="Flat Oval",IF(OR($N$304="",ISTEXT($N$304)),"",IF(1&lt;=$N$304,ROUND((1-0.5)*$I$303/$N$304,1),IF(1=$N$304+1,"Ends",""))),IF(OR($D$303="",$G$303=""),"",IF($D$303="Round",IF(1=1,"Axis 1 (0°)",IF(1=2,"Axis 2 (90°)","")),IF(ISTEXT($N$304),"",IF(1&gt;$N$304,"",IF(ISTEXT($I$303),"",ROUND((1-0.5)*$I$303/$N$304,1)))))))</f>
        <v/>
      </c>
      <c r="C305" s="538" t="n"/>
      <c r="D305" s="539">
        <f>IF($D$303="Flat Oval",IF(OR($N$305="",ISTEXT($N$303),ISTEXT($N$304)),"",IF(1&lt;=$N$304,IF(1&gt;$N$303,"",IF(((1-1)*$N$303+1)&gt;80,"",IF(INDEX($P$305:$W$314,MOD(((1-1)*$N$303+1)-1,10)+1,INT((((1-1)*$N$303+1)-1)/10)+1)="","",INDEX($P$305:$W$314,MOD(((1-1)*$N$303+1)-1,10)+1,INT((((1-1)*$N$303+1)-1)/10)+1)))),IF(AND(1=$N$304+1,1&lt;=$O$303),IF(($N$303*$N$304+1)&gt;80,"",IF(INDEX($P$305:$W$314,MOD(($N$303*$N$304+1)-1,10)+1,INT((($N$303*$N$304+1)-1)/10)+1)="","",INDEX($P$305:$W$314,MOD(($N$303*$N$304+1)-1,10)+1,INT((($N$303*$N$304+1)-1)/10)+1))),""))),IF($N$305="","",IF(OR(ISTEXT($N$303),ISTEXT($N$304),ISTEXT($N$305)),"",IF(OR(1&gt;$N$303,1&gt;$N$304,((1-1)*$N$303+1)&gt;$N$305),"",IF(INDEX($P$305:$W$314,MOD(((1-1)*$N$303+1)-1,10)+1,INT((((1-1)*$N$303+1)-1)/10)+1)="","",INDEX($P$305:$W$314,MOD(((1-1)*$N$303+1)-1,10)+1,INT((((1-1)*$N$303+1)-1)/10)+1))))))</f>
        <v/>
      </c>
      <c r="E305" s="539">
        <f>IF($D$303="Flat Oval",IF(OR($N$305="",ISTEXT($N$303),ISTEXT($N$304)),"",IF(1&lt;=$N$304,IF(2&gt;$N$303,"",IF(((1-1)*$N$303+2)&gt;80,"",IF(INDEX($P$305:$W$314,MOD(((1-1)*$N$303+2)-1,10)+1,INT((((1-1)*$N$303+2)-1)/10)+1)="","",INDEX($P$305:$W$314,MOD(((1-1)*$N$303+2)-1,10)+1,INT((((1-1)*$N$303+2)-1)/10)+1)))),IF(AND(1=$N$304+1,2&lt;=$O$303),IF(($N$303*$N$304+2)&gt;80,"",IF(INDEX($P$305:$W$314,MOD(($N$303*$N$304+2)-1,10)+1,INT((($N$303*$N$304+2)-1)/10)+1)="","",INDEX($P$305:$W$314,MOD(($N$303*$N$304+2)-1,10)+1,INT((($N$303*$N$304+2)-1)/10)+1))),""))),IF($N$305="","",IF(OR(ISTEXT($N$303),ISTEXT($N$304),ISTEXT($N$305)),"",IF(OR(2&gt;$N$303,1&gt;$N$304,((1-1)*$N$303+2)&gt;$N$305),"",IF(INDEX($P$305:$W$314,MOD(((1-1)*$N$303+2)-1,10)+1,INT((((1-1)*$N$303+2)-1)/10)+1)="","",INDEX($P$305:$W$314,MOD(((1-1)*$N$303+2)-1,10)+1,INT((((1-1)*$N$303+2)-1)/10)+1))))))</f>
        <v/>
      </c>
      <c r="F305" s="539">
        <f>IF($D$303="Flat Oval",IF(OR($N$305="",ISTEXT($N$303),ISTEXT($N$304)),"",IF(1&lt;=$N$304,IF(3&gt;$N$303,"",IF(((1-1)*$N$303+3)&gt;80,"",IF(INDEX($P$305:$W$314,MOD(((1-1)*$N$303+3)-1,10)+1,INT((((1-1)*$N$303+3)-1)/10)+1)="","",INDEX($P$305:$W$314,MOD(((1-1)*$N$303+3)-1,10)+1,INT((((1-1)*$N$303+3)-1)/10)+1)))),IF(AND(1=$N$304+1,3&lt;=$O$303),IF(($N$303*$N$304+3)&gt;80,"",IF(INDEX($P$305:$W$314,MOD(($N$303*$N$304+3)-1,10)+1,INT((($N$303*$N$304+3)-1)/10)+1)="","",INDEX($P$305:$W$314,MOD(($N$303*$N$304+3)-1,10)+1,INT((($N$303*$N$304+3)-1)/10)+1))),""))),IF($N$305="","",IF(OR(ISTEXT($N$303),ISTEXT($N$304),ISTEXT($N$305)),"",IF(OR(3&gt;$N$303,1&gt;$N$304,((1-1)*$N$303+3)&gt;$N$305),"",IF(INDEX($P$305:$W$314,MOD(((1-1)*$N$303+3)-1,10)+1,INT((((1-1)*$N$303+3)-1)/10)+1)="","",INDEX($P$305:$W$314,MOD(((1-1)*$N$303+3)-1,10)+1,INT((((1-1)*$N$303+3)-1)/10)+1))))))</f>
        <v/>
      </c>
      <c r="G305" s="539">
        <f>IF($D$303="Flat Oval",IF(OR($N$305="",ISTEXT($N$303),ISTEXT($N$304)),"",IF(1&lt;=$N$304,IF(4&gt;$N$303,"",IF(((1-1)*$N$303+4)&gt;80,"",IF(INDEX($P$305:$W$314,MOD(((1-1)*$N$303+4)-1,10)+1,INT((((1-1)*$N$303+4)-1)/10)+1)="","",INDEX($P$305:$W$314,MOD(((1-1)*$N$303+4)-1,10)+1,INT((((1-1)*$N$303+4)-1)/10)+1)))),IF(AND(1=$N$304+1,4&lt;=$O$303),IF(($N$303*$N$304+4)&gt;80,"",IF(INDEX($P$305:$W$314,MOD(($N$303*$N$304+4)-1,10)+1,INT((($N$303*$N$304+4)-1)/10)+1)="","",INDEX($P$305:$W$314,MOD(($N$303*$N$304+4)-1,10)+1,INT((($N$303*$N$304+4)-1)/10)+1))),""))),IF($N$305="","",IF(OR(ISTEXT($N$303),ISTEXT($N$304),ISTEXT($N$305)),"",IF(OR(4&gt;$N$303,1&gt;$N$304,((1-1)*$N$303+4)&gt;$N$305),"",IF(INDEX($P$305:$W$314,MOD(((1-1)*$N$303+4)-1,10)+1,INT((((1-1)*$N$303+4)-1)/10)+1)="","",INDEX($P$305:$W$314,MOD(((1-1)*$N$303+4)-1,10)+1,INT((((1-1)*$N$303+4)-1)/10)+1))))))</f>
        <v/>
      </c>
      <c r="H305" s="539">
        <f>IF($D$303="Flat Oval",IF(OR($N$305="",ISTEXT($N$303),ISTEXT($N$304)),"",IF(1&lt;=$N$304,IF(5&gt;$N$303,"",IF(((1-1)*$N$303+5)&gt;80,"",IF(INDEX($P$305:$W$314,MOD(((1-1)*$N$303+5)-1,10)+1,INT((((1-1)*$N$303+5)-1)/10)+1)="","",INDEX($P$305:$W$314,MOD(((1-1)*$N$303+5)-1,10)+1,INT((((1-1)*$N$303+5)-1)/10)+1)))),IF(AND(1=$N$304+1,5&lt;=$O$303),IF(($N$303*$N$304+5)&gt;80,"",IF(INDEX($P$305:$W$314,MOD(($N$303*$N$304+5)-1,10)+1,INT((($N$303*$N$304+5)-1)/10)+1)="","",INDEX($P$305:$W$314,MOD(($N$303*$N$304+5)-1,10)+1,INT((($N$303*$N$304+5)-1)/10)+1))),""))),IF($N$305="","",IF(OR(ISTEXT($N$303),ISTEXT($N$304),ISTEXT($N$305)),"",IF(OR(5&gt;$N$303,1&gt;$N$304,((1-1)*$N$303+5)&gt;$N$305),"",IF(INDEX($P$305:$W$314,MOD(((1-1)*$N$303+5)-1,10)+1,INT((((1-1)*$N$303+5)-1)/10)+1)="","",INDEX($P$305:$W$314,MOD(((1-1)*$N$303+5)-1,10)+1,INT((((1-1)*$N$303+5)-1)/10)+1))))))</f>
        <v/>
      </c>
      <c r="I305" s="539">
        <f>IF($D$303="Flat Oval",IF(OR($N$305="",ISTEXT($N$303),ISTEXT($N$304)),"",IF(1&lt;=$N$304,IF(6&gt;$N$303,"",IF(((1-1)*$N$303+6)&gt;80,"",IF(INDEX($P$305:$W$314,MOD(((1-1)*$N$303+6)-1,10)+1,INT((((1-1)*$N$303+6)-1)/10)+1)="","",INDEX($P$305:$W$314,MOD(((1-1)*$N$303+6)-1,10)+1,INT((((1-1)*$N$303+6)-1)/10)+1)))),IF(AND(1=$N$304+1,6&lt;=$O$303),IF(($N$303*$N$304+6)&gt;80,"",IF(INDEX($P$305:$W$314,MOD(($N$303*$N$304+6)-1,10)+1,INT((($N$303*$N$304+6)-1)/10)+1)="","",INDEX($P$305:$W$314,MOD(($N$303*$N$304+6)-1,10)+1,INT((($N$303*$N$304+6)-1)/10)+1))),""))),IF($N$305="","",IF(OR(ISTEXT($N$303),ISTEXT($N$304),ISTEXT($N$305)),"",IF(OR(6&gt;$N$303,1&gt;$N$304,((1-1)*$N$303+6)&gt;$N$305),"",IF(INDEX($P$305:$W$314,MOD(((1-1)*$N$303+6)-1,10)+1,INT((((1-1)*$N$303+6)-1)/10)+1)="","",INDEX($P$305:$W$314,MOD(((1-1)*$N$303+6)-1,10)+1,INT((((1-1)*$N$303+6)-1)/10)+1))))))</f>
        <v/>
      </c>
      <c r="J305" s="539">
        <f>IF($D$303="Flat Oval",IF(OR($N$305="",ISTEXT($N$303),ISTEXT($N$304)),"",IF(1&lt;=$N$304,IF(7&gt;$N$303,"",IF(((1-1)*$N$303+7)&gt;80,"",IF(INDEX($P$305:$W$314,MOD(((1-1)*$N$303+7)-1,10)+1,INT((((1-1)*$N$303+7)-1)/10)+1)="","",INDEX($P$305:$W$314,MOD(((1-1)*$N$303+7)-1,10)+1,INT((((1-1)*$N$303+7)-1)/10)+1)))),IF(AND(1=$N$304+1,7&lt;=$O$303),IF(($N$303*$N$304+7)&gt;80,"",IF(INDEX($P$305:$W$314,MOD(($N$303*$N$304+7)-1,10)+1,INT((($N$303*$N$304+7)-1)/10)+1)="","",INDEX($P$305:$W$314,MOD(($N$303*$N$304+7)-1,10)+1,INT((($N$303*$N$304+7)-1)/10)+1))),""))),IF($N$305="","",IF(OR(ISTEXT($N$303),ISTEXT($N$304),ISTEXT($N$305)),"",IF(OR(7&gt;$N$303,1&gt;$N$304,((1-1)*$N$303+7)&gt;$N$305),"",IF(INDEX($P$305:$W$314,MOD(((1-1)*$N$303+7)-1,10)+1,INT((((1-1)*$N$303+7)-1)/10)+1)="","",INDEX($P$305:$W$314,MOD(((1-1)*$N$303+7)-1,10)+1,INT((((1-1)*$N$303+7)-1)/10)+1))))))</f>
        <v/>
      </c>
      <c r="K305" s="539">
        <f>IF($D$303="Flat Oval",IF(OR($N$305="",ISTEXT($N$303),ISTEXT($N$304)),"",IF(1&lt;=$N$304,IF(8&gt;$N$303,"",IF(((1-1)*$N$303+8)&gt;80,"",IF(INDEX($P$305:$W$314,MOD(((1-1)*$N$303+8)-1,10)+1,INT((((1-1)*$N$303+8)-1)/10)+1)="","",INDEX($P$305:$W$314,MOD(((1-1)*$N$303+8)-1,10)+1,INT((((1-1)*$N$303+8)-1)/10)+1)))),IF(AND(1=$N$304+1,8&lt;=$O$303),IF(($N$303*$N$304+8)&gt;80,"",IF(INDEX($P$305:$W$314,MOD(($N$303*$N$304+8)-1,10)+1,INT((($N$303*$N$304+8)-1)/10)+1)="","",INDEX($P$305:$W$314,MOD(($N$303*$N$304+8)-1,10)+1,INT((($N$303*$N$304+8)-1)/10)+1))),""))),IF($N$305="","",IF(OR(ISTEXT($N$303),ISTEXT($N$304),ISTEXT($N$305)),"",IF(OR(8&gt;$N$303,1&gt;$N$304,((1-1)*$N$303+8)&gt;$N$305),"",IF(INDEX($P$305:$W$314,MOD(((1-1)*$N$303+8)-1,10)+1,INT((((1-1)*$N$303+8)-1)/10)+1)="","",INDEX($P$305:$W$314,MOD(((1-1)*$N$303+8)-1,10)+1,INT((((1-1)*$N$303+8)-1)/10)+1))))))</f>
        <v/>
      </c>
      <c r="L305" s="539">
        <f>IF($D$303="Flat Oval",IF(OR($N$305="",ISTEXT($N$303),ISTEXT($N$304)),"",IF(1&lt;=$N$304,IF(9&gt;$N$303,"",IF(((1-1)*$N$303+9)&gt;80,"",IF(INDEX($P$305:$W$314,MOD(((1-1)*$N$303+9)-1,10)+1,INT((((1-1)*$N$303+9)-1)/10)+1)="","",INDEX($P$305:$W$314,MOD(((1-1)*$N$303+9)-1,10)+1,INT((((1-1)*$N$303+9)-1)/10)+1)))),IF(AND(1=$N$304+1,9&lt;=$O$303),IF(($N$303*$N$304+9)&gt;80,"",IF(INDEX($P$305:$W$314,MOD(($N$303*$N$304+9)-1,10)+1,INT((($N$303*$N$304+9)-1)/10)+1)="","",INDEX($P$305:$W$314,MOD(($N$303*$N$304+9)-1,10)+1,INT((($N$303*$N$304+9)-1)/10)+1))),""))),IF($N$305="","",IF(OR(ISTEXT($N$303),ISTEXT($N$304),ISTEXT($N$305)),"",IF(OR(9&gt;$N$303,1&gt;$N$304,((1-1)*$N$303+9)&gt;$N$305),"",IF(INDEX($P$305:$W$314,MOD(((1-1)*$N$303+9)-1,10)+1,INT((((1-1)*$N$303+9)-1)/10)+1)="","",INDEX($P$305:$W$314,MOD(((1-1)*$N$303+9)-1,10)+1,INT((((1-1)*$N$303+9)-1)/10)+1))))))</f>
        <v/>
      </c>
      <c r="M305" s="539">
        <f>IF($D$303="Flat Oval",IF(OR($N$305="",ISTEXT($N$303),ISTEXT($N$304)),"",IF(1&lt;=$N$304,IF(10&gt;$N$303,"",IF(((1-1)*$N$303+10)&gt;80,"",IF(INDEX($P$305:$W$314,MOD(((1-1)*$N$303+10)-1,10)+1,INT((((1-1)*$N$303+10)-1)/10)+1)="","",INDEX($P$305:$W$314,MOD(((1-1)*$N$303+10)-1,10)+1,INT((((1-1)*$N$303+10)-1)/10)+1)))),IF(AND(1=$N$304+1,10&lt;=$O$303),IF(($N$303*$N$304+10)&gt;80,"",IF(INDEX($P$305:$W$314,MOD(($N$303*$N$304+10)-1,10)+1,INT((($N$303*$N$304+10)-1)/10)+1)="","",INDEX($P$305:$W$314,MOD(($N$303*$N$304+10)-1,10)+1,INT((($N$303*$N$304+10)-1)/10)+1))),""))),IF($N$305="","",IF(OR(ISTEXT($N$303),ISTEXT($N$304),ISTEXT($N$305)),"",IF(OR(10&gt;$N$303,1&gt;$N$304,((1-1)*$N$303+10)&gt;$N$305),"",IF(INDEX($P$305:$W$314,MOD(((1-1)*$N$303+10)-1,10)+1,INT((((1-1)*$N$303+10)-1)/10)+1)="","",INDEX($P$305:$W$314,MOD(((1-1)*$N$303+10)-1,10)+1,INT((((1-1)*$N$303+10)-1)/10)+1))))))</f>
        <v/>
      </c>
      <c r="N305" s="534">
        <f>IF($D$303="Flat Oval",IF(OR($N$303="",$N$304="",$O$303=""),"",$N$303*$N$304+$O$303),IF(OR(N303="",N304=""),"",IF(OR(ISTEXT(N303),ISTEXT(N304)),"",N303*N304)))</f>
        <v/>
      </c>
      <c r="O305">
        <f>IF(OR(NOT($D$303="Flat Oval"),N($N$305)=0),"",IF(COUNT(INDEX(D305:D312,$N$304+1):INDEX(M305:M312,$N$304+1))=0,"",AVERAGE(INDEX(D305:D312,$N$304+1):INDEX(M305:M312,$N$304+1))))</f>
        <v/>
      </c>
      <c r="P305" s="540" t="n"/>
      <c r="Q305" s="540" t="n"/>
      <c r="R305" s="540" t="n"/>
      <c r="S305" s="540" t="n"/>
      <c r="T305" s="540" t="n"/>
      <c r="U305" s="540" t="n"/>
      <c r="V305" s="540" t="n"/>
      <c r="W305" s="540" t="n"/>
    </row>
    <row r="306" ht="13.35" customHeight="1" s="162">
      <c r="B306" s="537">
        <f>IF($D$303="Flat Oval",IF(OR($N$304="",ISTEXT($N$304)),"",IF(2&lt;=$N$304,ROUND((2-0.5)*$I$303/$N$304,1),IF(2=$N$304+1,"Ends",""))),IF(OR($D$303="",$G$303=""),"",IF($D$303="Round",IF(2=1,"Axis 1 (0°)",IF(2=2,"Axis 2 (90°)","")),IF(ISTEXT($N$304),"",IF(2&gt;$N$304,"",IF(ISTEXT($I$303),"",ROUND((2-0.5)*$I$303/$N$304,1)))))))</f>
        <v/>
      </c>
      <c r="C306" s="538" t="n"/>
      <c r="D306" s="539">
        <f>IF($D$303="Flat Oval",IF(OR($N$305="",ISTEXT($N$303),ISTEXT($N$304)),"",IF(2&lt;=$N$304,IF(1&gt;$N$303,"",IF(((2-1)*$N$303+1)&gt;80,"",IF(INDEX($P$305:$W$314,MOD(((2-1)*$N$303+1)-1,10)+1,INT((((2-1)*$N$303+1)-1)/10)+1)="","",INDEX($P$305:$W$314,MOD(((2-1)*$N$303+1)-1,10)+1,INT((((2-1)*$N$303+1)-1)/10)+1)))),IF(AND(2=$N$304+1,1&lt;=$O$303),IF(($N$303*$N$304+1)&gt;80,"",IF(INDEX($P$305:$W$314,MOD(($N$303*$N$304+1)-1,10)+1,INT((($N$303*$N$304+1)-1)/10)+1)="","",INDEX($P$305:$W$314,MOD(($N$303*$N$304+1)-1,10)+1,INT((($N$303*$N$304+1)-1)/10)+1))),""))),IF($N$305="","",IF(OR(ISTEXT($N$303),ISTEXT($N$304),ISTEXT($N$305)),"",IF(OR(1&gt;$N$303,2&gt;$N$304,((2-1)*$N$303+1)&gt;$N$305),"",IF(INDEX($P$305:$W$314,MOD(((2-1)*$N$303+1)-1,10)+1,INT((((2-1)*$N$303+1)-1)/10)+1)="","",INDEX($P$305:$W$314,MOD(((2-1)*$N$303+1)-1,10)+1,INT((((2-1)*$N$303+1)-1)/10)+1))))))</f>
        <v/>
      </c>
      <c r="E306" s="539">
        <f>IF($D$303="Flat Oval",IF(OR($N$305="",ISTEXT($N$303),ISTEXT($N$304)),"",IF(2&lt;=$N$304,IF(2&gt;$N$303,"",IF(((2-1)*$N$303+2)&gt;80,"",IF(INDEX($P$305:$W$314,MOD(((2-1)*$N$303+2)-1,10)+1,INT((((2-1)*$N$303+2)-1)/10)+1)="","",INDEX($P$305:$W$314,MOD(((2-1)*$N$303+2)-1,10)+1,INT((((2-1)*$N$303+2)-1)/10)+1)))),IF(AND(2=$N$304+1,2&lt;=$O$303),IF(($N$303*$N$304+2)&gt;80,"",IF(INDEX($P$305:$W$314,MOD(($N$303*$N$304+2)-1,10)+1,INT((($N$303*$N$304+2)-1)/10)+1)="","",INDEX($P$305:$W$314,MOD(($N$303*$N$304+2)-1,10)+1,INT((($N$303*$N$304+2)-1)/10)+1))),""))),IF($N$305="","",IF(OR(ISTEXT($N$303),ISTEXT($N$304),ISTEXT($N$305)),"",IF(OR(2&gt;$N$303,2&gt;$N$304,((2-1)*$N$303+2)&gt;$N$305),"",IF(INDEX($P$305:$W$314,MOD(((2-1)*$N$303+2)-1,10)+1,INT((((2-1)*$N$303+2)-1)/10)+1)="","",INDEX($P$305:$W$314,MOD(((2-1)*$N$303+2)-1,10)+1,INT((((2-1)*$N$303+2)-1)/10)+1))))))</f>
        <v/>
      </c>
      <c r="F306" s="539">
        <f>IF($D$303="Flat Oval",IF(OR($N$305="",ISTEXT($N$303),ISTEXT($N$304)),"",IF(2&lt;=$N$304,IF(3&gt;$N$303,"",IF(((2-1)*$N$303+3)&gt;80,"",IF(INDEX($P$305:$W$314,MOD(((2-1)*$N$303+3)-1,10)+1,INT((((2-1)*$N$303+3)-1)/10)+1)="","",INDEX($P$305:$W$314,MOD(((2-1)*$N$303+3)-1,10)+1,INT((((2-1)*$N$303+3)-1)/10)+1)))),IF(AND(2=$N$304+1,3&lt;=$O$303),IF(($N$303*$N$304+3)&gt;80,"",IF(INDEX($P$305:$W$314,MOD(($N$303*$N$304+3)-1,10)+1,INT((($N$303*$N$304+3)-1)/10)+1)="","",INDEX($P$305:$W$314,MOD(($N$303*$N$304+3)-1,10)+1,INT((($N$303*$N$304+3)-1)/10)+1))),""))),IF($N$305="","",IF(OR(ISTEXT($N$303),ISTEXT($N$304),ISTEXT($N$305)),"",IF(OR(3&gt;$N$303,2&gt;$N$304,((2-1)*$N$303+3)&gt;$N$305),"",IF(INDEX($P$305:$W$314,MOD(((2-1)*$N$303+3)-1,10)+1,INT((((2-1)*$N$303+3)-1)/10)+1)="","",INDEX($P$305:$W$314,MOD(((2-1)*$N$303+3)-1,10)+1,INT((((2-1)*$N$303+3)-1)/10)+1))))))</f>
        <v/>
      </c>
      <c r="G306" s="539">
        <f>IF($D$303="Flat Oval",IF(OR($N$305="",ISTEXT($N$303),ISTEXT($N$304)),"",IF(2&lt;=$N$304,IF(4&gt;$N$303,"",IF(((2-1)*$N$303+4)&gt;80,"",IF(INDEX($P$305:$W$314,MOD(((2-1)*$N$303+4)-1,10)+1,INT((((2-1)*$N$303+4)-1)/10)+1)="","",INDEX($P$305:$W$314,MOD(((2-1)*$N$303+4)-1,10)+1,INT((((2-1)*$N$303+4)-1)/10)+1)))),IF(AND(2=$N$304+1,4&lt;=$O$303),IF(($N$303*$N$304+4)&gt;80,"",IF(INDEX($P$305:$W$314,MOD(($N$303*$N$304+4)-1,10)+1,INT((($N$303*$N$304+4)-1)/10)+1)="","",INDEX($P$305:$W$314,MOD(($N$303*$N$304+4)-1,10)+1,INT((($N$303*$N$304+4)-1)/10)+1))),""))),IF($N$305="","",IF(OR(ISTEXT($N$303),ISTEXT($N$304),ISTEXT($N$305)),"",IF(OR(4&gt;$N$303,2&gt;$N$304,((2-1)*$N$303+4)&gt;$N$305),"",IF(INDEX($P$305:$W$314,MOD(((2-1)*$N$303+4)-1,10)+1,INT((((2-1)*$N$303+4)-1)/10)+1)="","",INDEX($P$305:$W$314,MOD(((2-1)*$N$303+4)-1,10)+1,INT((((2-1)*$N$303+4)-1)/10)+1))))))</f>
        <v/>
      </c>
      <c r="H306" s="539">
        <f>IF($D$303="Flat Oval",IF(OR($N$305="",ISTEXT($N$303),ISTEXT($N$304)),"",IF(2&lt;=$N$304,IF(5&gt;$N$303,"",IF(((2-1)*$N$303+5)&gt;80,"",IF(INDEX($P$305:$W$314,MOD(((2-1)*$N$303+5)-1,10)+1,INT((((2-1)*$N$303+5)-1)/10)+1)="","",INDEX($P$305:$W$314,MOD(((2-1)*$N$303+5)-1,10)+1,INT((((2-1)*$N$303+5)-1)/10)+1)))),IF(AND(2=$N$304+1,5&lt;=$O$303),IF(($N$303*$N$304+5)&gt;80,"",IF(INDEX($P$305:$W$314,MOD(($N$303*$N$304+5)-1,10)+1,INT((($N$303*$N$304+5)-1)/10)+1)="","",INDEX($P$305:$W$314,MOD(($N$303*$N$304+5)-1,10)+1,INT((($N$303*$N$304+5)-1)/10)+1))),""))),IF($N$305="","",IF(OR(ISTEXT($N$303),ISTEXT($N$304),ISTEXT($N$305)),"",IF(OR(5&gt;$N$303,2&gt;$N$304,((2-1)*$N$303+5)&gt;$N$305),"",IF(INDEX($P$305:$W$314,MOD(((2-1)*$N$303+5)-1,10)+1,INT((((2-1)*$N$303+5)-1)/10)+1)="","",INDEX($P$305:$W$314,MOD(((2-1)*$N$303+5)-1,10)+1,INT((((2-1)*$N$303+5)-1)/10)+1))))))</f>
        <v/>
      </c>
      <c r="I306" s="539">
        <f>IF($D$303="Flat Oval",IF(OR($N$305="",ISTEXT($N$303),ISTEXT($N$304)),"",IF(2&lt;=$N$304,IF(6&gt;$N$303,"",IF(((2-1)*$N$303+6)&gt;80,"",IF(INDEX($P$305:$W$314,MOD(((2-1)*$N$303+6)-1,10)+1,INT((((2-1)*$N$303+6)-1)/10)+1)="","",INDEX($P$305:$W$314,MOD(((2-1)*$N$303+6)-1,10)+1,INT((((2-1)*$N$303+6)-1)/10)+1)))),IF(AND(2=$N$304+1,6&lt;=$O$303),IF(($N$303*$N$304+6)&gt;80,"",IF(INDEX($P$305:$W$314,MOD(($N$303*$N$304+6)-1,10)+1,INT((($N$303*$N$304+6)-1)/10)+1)="","",INDEX($P$305:$W$314,MOD(($N$303*$N$304+6)-1,10)+1,INT((($N$303*$N$304+6)-1)/10)+1))),""))),IF($N$305="","",IF(OR(ISTEXT($N$303),ISTEXT($N$304),ISTEXT($N$305)),"",IF(OR(6&gt;$N$303,2&gt;$N$304,((2-1)*$N$303+6)&gt;$N$305),"",IF(INDEX($P$305:$W$314,MOD(((2-1)*$N$303+6)-1,10)+1,INT((((2-1)*$N$303+6)-1)/10)+1)="","",INDEX($P$305:$W$314,MOD(((2-1)*$N$303+6)-1,10)+1,INT((((2-1)*$N$303+6)-1)/10)+1))))))</f>
        <v/>
      </c>
      <c r="J306" s="539">
        <f>IF($D$303="Flat Oval",IF(OR($N$305="",ISTEXT($N$303),ISTEXT($N$304)),"",IF(2&lt;=$N$304,IF(7&gt;$N$303,"",IF(((2-1)*$N$303+7)&gt;80,"",IF(INDEX($P$305:$W$314,MOD(((2-1)*$N$303+7)-1,10)+1,INT((((2-1)*$N$303+7)-1)/10)+1)="","",INDEX($P$305:$W$314,MOD(((2-1)*$N$303+7)-1,10)+1,INT((((2-1)*$N$303+7)-1)/10)+1)))),IF(AND(2=$N$304+1,7&lt;=$O$303),IF(($N$303*$N$304+7)&gt;80,"",IF(INDEX($P$305:$W$314,MOD(($N$303*$N$304+7)-1,10)+1,INT((($N$303*$N$304+7)-1)/10)+1)="","",INDEX($P$305:$W$314,MOD(($N$303*$N$304+7)-1,10)+1,INT((($N$303*$N$304+7)-1)/10)+1))),""))),IF($N$305="","",IF(OR(ISTEXT($N$303),ISTEXT($N$304),ISTEXT($N$305)),"",IF(OR(7&gt;$N$303,2&gt;$N$304,((2-1)*$N$303+7)&gt;$N$305),"",IF(INDEX($P$305:$W$314,MOD(((2-1)*$N$303+7)-1,10)+1,INT((((2-1)*$N$303+7)-1)/10)+1)="","",INDEX($P$305:$W$314,MOD(((2-1)*$N$303+7)-1,10)+1,INT((((2-1)*$N$303+7)-1)/10)+1))))))</f>
        <v/>
      </c>
      <c r="K306" s="539">
        <f>IF($D$303="Flat Oval",IF(OR($N$305="",ISTEXT($N$303),ISTEXT($N$304)),"",IF(2&lt;=$N$304,IF(8&gt;$N$303,"",IF(((2-1)*$N$303+8)&gt;80,"",IF(INDEX($P$305:$W$314,MOD(((2-1)*$N$303+8)-1,10)+1,INT((((2-1)*$N$303+8)-1)/10)+1)="","",INDEX($P$305:$W$314,MOD(((2-1)*$N$303+8)-1,10)+1,INT((((2-1)*$N$303+8)-1)/10)+1)))),IF(AND(2=$N$304+1,8&lt;=$O$303),IF(($N$303*$N$304+8)&gt;80,"",IF(INDEX($P$305:$W$314,MOD(($N$303*$N$304+8)-1,10)+1,INT((($N$303*$N$304+8)-1)/10)+1)="","",INDEX($P$305:$W$314,MOD(($N$303*$N$304+8)-1,10)+1,INT((($N$303*$N$304+8)-1)/10)+1))),""))),IF($N$305="","",IF(OR(ISTEXT($N$303),ISTEXT($N$304),ISTEXT($N$305)),"",IF(OR(8&gt;$N$303,2&gt;$N$304,((2-1)*$N$303+8)&gt;$N$305),"",IF(INDEX($P$305:$W$314,MOD(((2-1)*$N$303+8)-1,10)+1,INT((((2-1)*$N$303+8)-1)/10)+1)="","",INDEX($P$305:$W$314,MOD(((2-1)*$N$303+8)-1,10)+1,INT((((2-1)*$N$303+8)-1)/10)+1))))))</f>
        <v/>
      </c>
      <c r="L306" s="539">
        <f>IF($D$303="Flat Oval",IF(OR($N$305="",ISTEXT($N$303),ISTEXT($N$304)),"",IF(2&lt;=$N$304,IF(9&gt;$N$303,"",IF(((2-1)*$N$303+9)&gt;80,"",IF(INDEX($P$305:$W$314,MOD(((2-1)*$N$303+9)-1,10)+1,INT((((2-1)*$N$303+9)-1)/10)+1)="","",INDEX($P$305:$W$314,MOD(((2-1)*$N$303+9)-1,10)+1,INT((((2-1)*$N$303+9)-1)/10)+1)))),IF(AND(2=$N$304+1,9&lt;=$O$303),IF(($N$303*$N$304+9)&gt;80,"",IF(INDEX($P$305:$W$314,MOD(($N$303*$N$304+9)-1,10)+1,INT((($N$303*$N$304+9)-1)/10)+1)="","",INDEX($P$305:$W$314,MOD(($N$303*$N$304+9)-1,10)+1,INT((($N$303*$N$304+9)-1)/10)+1))),""))),IF($N$305="","",IF(OR(ISTEXT($N$303),ISTEXT($N$304),ISTEXT($N$305)),"",IF(OR(9&gt;$N$303,2&gt;$N$304,((2-1)*$N$303+9)&gt;$N$305),"",IF(INDEX($P$305:$W$314,MOD(((2-1)*$N$303+9)-1,10)+1,INT((((2-1)*$N$303+9)-1)/10)+1)="","",INDEX($P$305:$W$314,MOD(((2-1)*$N$303+9)-1,10)+1,INT((((2-1)*$N$303+9)-1)/10)+1))))))</f>
        <v/>
      </c>
      <c r="M306" s="539">
        <f>IF($D$303="Flat Oval",IF(OR($N$305="",ISTEXT($N$303),ISTEXT($N$304)),"",IF(2&lt;=$N$304,IF(10&gt;$N$303,"",IF(((2-1)*$N$303+10)&gt;80,"",IF(INDEX($P$305:$W$314,MOD(((2-1)*$N$303+10)-1,10)+1,INT((((2-1)*$N$303+10)-1)/10)+1)="","",INDEX($P$305:$W$314,MOD(((2-1)*$N$303+10)-1,10)+1,INT((((2-1)*$N$303+10)-1)/10)+1)))),IF(AND(2=$N$304+1,10&lt;=$O$303),IF(($N$303*$N$304+10)&gt;80,"",IF(INDEX($P$305:$W$314,MOD(($N$303*$N$304+10)-1,10)+1,INT((($N$303*$N$304+10)-1)/10)+1)="","",INDEX($P$305:$W$314,MOD(($N$303*$N$304+10)-1,10)+1,INT((($N$303*$N$304+10)-1)/10)+1))),""))),IF($N$305="","",IF(OR(ISTEXT($N$303),ISTEXT($N$304),ISTEXT($N$305)),"",IF(OR(10&gt;$N$303,2&gt;$N$304,((2-1)*$N$303+10)&gt;$N$305),"",IF(INDEX($P$305:$W$314,MOD(((2-1)*$N$303+10)-1,10)+1,INT((((2-1)*$N$303+10)-1)/10)+1)="","",INDEX($P$305:$W$314,MOD(((2-1)*$N$303+10)-1,10)+1,INT((((2-1)*$N$303+10)-1)/10)+1))))))</f>
        <v/>
      </c>
      <c r="O306">
        <f>IF(AND($D$303="Flat Oval",NOT(OR($G$303="",$I$303="")),NOT(OR(ISTEXT($G$303),ISTEXT($I$303)))),(($G$303-2*N($K$303))-($I$303-2*N($K$303)))*($I$303-2*N($K$303))/144,"")</f>
        <v/>
      </c>
      <c r="P306" s="540" t="n"/>
      <c r="Q306" s="540" t="n"/>
      <c r="R306" s="540" t="n"/>
      <c r="S306" s="540" t="n"/>
      <c r="T306" s="540" t="n"/>
      <c r="U306" s="540" t="n"/>
      <c r="V306" s="540" t="n"/>
      <c r="W306" s="540" t="n"/>
    </row>
    <row r="307" ht="13.35" customHeight="1" s="162">
      <c r="B307" s="537">
        <f>IF($D$303="Flat Oval",IF(OR($N$304="",ISTEXT($N$304)),"",IF(3&lt;=$N$304,ROUND((3-0.5)*$I$303/$N$304,1),IF(3=$N$304+1,"Ends",""))),IF(OR($D$303="",$G$303=""),"",IF($D$303="Round",IF(3=1,"Axis 1 (0°)",IF(3=2,"Axis 2 (90°)","")),IF(ISTEXT($N$304),"",IF(3&gt;$N$304,"",IF(ISTEXT($I$303),"",ROUND((3-0.5)*$I$303/$N$304,1)))))))</f>
        <v/>
      </c>
      <c r="C307" s="538" t="n"/>
      <c r="D307" s="539">
        <f>IF($D$303="Flat Oval",IF(OR($N$305="",ISTEXT($N$303),ISTEXT($N$304)),"",IF(3&lt;=$N$304,IF(1&gt;$N$303,"",IF(((3-1)*$N$303+1)&gt;80,"",IF(INDEX($P$305:$W$314,MOD(((3-1)*$N$303+1)-1,10)+1,INT((((3-1)*$N$303+1)-1)/10)+1)="","",INDEX($P$305:$W$314,MOD(((3-1)*$N$303+1)-1,10)+1,INT((((3-1)*$N$303+1)-1)/10)+1)))),IF(AND(3=$N$304+1,1&lt;=$O$303),IF(($N$303*$N$304+1)&gt;80,"",IF(INDEX($P$305:$W$314,MOD(($N$303*$N$304+1)-1,10)+1,INT((($N$303*$N$304+1)-1)/10)+1)="","",INDEX($P$305:$W$314,MOD(($N$303*$N$304+1)-1,10)+1,INT((($N$303*$N$304+1)-1)/10)+1))),""))),IF($N$305="","",IF(OR(ISTEXT($N$303),ISTEXT($N$304),ISTEXT($N$305)),"",IF(OR(1&gt;$N$303,3&gt;$N$304,((3-1)*$N$303+1)&gt;$N$305),"",IF(INDEX($P$305:$W$314,MOD(((3-1)*$N$303+1)-1,10)+1,INT((((3-1)*$N$303+1)-1)/10)+1)="","",INDEX($P$305:$W$314,MOD(((3-1)*$N$303+1)-1,10)+1,INT((((3-1)*$N$303+1)-1)/10)+1))))))</f>
        <v/>
      </c>
      <c r="E307" s="539">
        <f>IF($D$303="Flat Oval",IF(OR($N$305="",ISTEXT($N$303),ISTEXT($N$304)),"",IF(3&lt;=$N$304,IF(2&gt;$N$303,"",IF(((3-1)*$N$303+2)&gt;80,"",IF(INDEX($P$305:$W$314,MOD(((3-1)*$N$303+2)-1,10)+1,INT((((3-1)*$N$303+2)-1)/10)+1)="","",INDEX($P$305:$W$314,MOD(((3-1)*$N$303+2)-1,10)+1,INT((((3-1)*$N$303+2)-1)/10)+1)))),IF(AND(3=$N$304+1,2&lt;=$O$303),IF(($N$303*$N$304+2)&gt;80,"",IF(INDEX($P$305:$W$314,MOD(($N$303*$N$304+2)-1,10)+1,INT((($N$303*$N$304+2)-1)/10)+1)="","",INDEX($P$305:$W$314,MOD(($N$303*$N$304+2)-1,10)+1,INT((($N$303*$N$304+2)-1)/10)+1))),""))),IF($N$305="","",IF(OR(ISTEXT($N$303),ISTEXT($N$304),ISTEXT($N$305)),"",IF(OR(2&gt;$N$303,3&gt;$N$304,((3-1)*$N$303+2)&gt;$N$305),"",IF(INDEX($P$305:$W$314,MOD(((3-1)*$N$303+2)-1,10)+1,INT((((3-1)*$N$303+2)-1)/10)+1)="","",INDEX($P$305:$W$314,MOD(((3-1)*$N$303+2)-1,10)+1,INT((((3-1)*$N$303+2)-1)/10)+1))))))</f>
        <v/>
      </c>
      <c r="F307" s="539">
        <f>IF($D$303="Flat Oval",IF(OR($N$305="",ISTEXT($N$303),ISTEXT($N$304)),"",IF(3&lt;=$N$304,IF(3&gt;$N$303,"",IF(((3-1)*$N$303+3)&gt;80,"",IF(INDEX($P$305:$W$314,MOD(((3-1)*$N$303+3)-1,10)+1,INT((((3-1)*$N$303+3)-1)/10)+1)="","",INDEX($P$305:$W$314,MOD(((3-1)*$N$303+3)-1,10)+1,INT((((3-1)*$N$303+3)-1)/10)+1)))),IF(AND(3=$N$304+1,3&lt;=$O$303),IF(($N$303*$N$304+3)&gt;80,"",IF(INDEX($P$305:$W$314,MOD(($N$303*$N$304+3)-1,10)+1,INT((($N$303*$N$304+3)-1)/10)+1)="","",INDEX($P$305:$W$314,MOD(($N$303*$N$304+3)-1,10)+1,INT((($N$303*$N$304+3)-1)/10)+1))),""))),IF($N$305="","",IF(OR(ISTEXT($N$303),ISTEXT($N$304),ISTEXT($N$305)),"",IF(OR(3&gt;$N$303,3&gt;$N$304,((3-1)*$N$303+3)&gt;$N$305),"",IF(INDEX($P$305:$W$314,MOD(((3-1)*$N$303+3)-1,10)+1,INT((((3-1)*$N$303+3)-1)/10)+1)="","",INDEX($P$305:$W$314,MOD(((3-1)*$N$303+3)-1,10)+1,INT((((3-1)*$N$303+3)-1)/10)+1))))))</f>
        <v/>
      </c>
      <c r="G307" s="539">
        <f>IF($D$303="Flat Oval",IF(OR($N$305="",ISTEXT($N$303),ISTEXT($N$304)),"",IF(3&lt;=$N$304,IF(4&gt;$N$303,"",IF(((3-1)*$N$303+4)&gt;80,"",IF(INDEX($P$305:$W$314,MOD(((3-1)*$N$303+4)-1,10)+1,INT((((3-1)*$N$303+4)-1)/10)+1)="","",INDEX($P$305:$W$314,MOD(((3-1)*$N$303+4)-1,10)+1,INT((((3-1)*$N$303+4)-1)/10)+1)))),IF(AND(3=$N$304+1,4&lt;=$O$303),IF(($N$303*$N$304+4)&gt;80,"",IF(INDEX($P$305:$W$314,MOD(($N$303*$N$304+4)-1,10)+1,INT((($N$303*$N$304+4)-1)/10)+1)="","",INDEX($P$305:$W$314,MOD(($N$303*$N$304+4)-1,10)+1,INT((($N$303*$N$304+4)-1)/10)+1))),""))),IF($N$305="","",IF(OR(ISTEXT($N$303),ISTEXT($N$304),ISTEXT($N$305)),"",IF(OR(4&gt;$N$303,3&gt;$N$304,((3-1)*$N$303+4)&gt;$N$305),"",IF(INDEX($P$305:$W$314,MOD(((3-1)*$N$303+4)-1,10)+1,INT((((3-1)*$N$303+4)-1)/10)+1)="","",INDEX($P$305:$W$314,MOD(((3-1)*$N$303+4)-1,10)+1,INT((((3-1)*$N$303+4)-1)/10)+1))))))</f>
        <v/>
      </c>
      <c r="H307" s="539">
        <f>IF($D$303="Flat Oval",IF(OR($N$305="",ISTEXT($N$303),ISTEXT($N$304)),"",IF(3&lt;=$N$304,IF(5&gt;$N$303,"",IF(((3-1)*$N$303+5)&gt;80,"",IF(INDEX($P$305:$W$314,MOD(((3-1)*$N$303+5)-1,10)+1,INT((((3-1)*$N$303+5)-1)/10)+1)="","",INDEX($P$305:$W$314,MOD(((3-1)*$N$303+5)-1,10)+1,INT((((3-1)*$N$303+5)-1)/10)+1)))),IF(AND(3=$N$304+1,5&lt;=$O$303),IF(($N$303*$N$304+5)&gt;80,"",IF(INDEX($P$305:$W$314,MOD(($N$303*$N$304+5)-1,10)+1,INT((($N$303*$N$304+5)-1)/10)+1)="","",INDEX($P$305:$W$314,MOD(($N$303*$N$304+5)-1,10)+1,INT((($N$303*$N$304+5)-1)/10)+1))),""))),IF($N$305="","",IF(OR(ISTEXT($N$303),ISTEXT($N$304),ISTEXT($N$305)),"",IF(OR(5&gt;$N$303,3&gt;$N$304,((3-1)*$N$303+5)&gt;$N$305),"",IF(INDEX($P$305:$W$314,MOD(((3-1)*$N$303+5)-1,10)+1,INT((((3-1)*$N$303+5)-1)/10)+1)="","",INDEX($P$305:$W$314,MOD(((3-1)*$N$303+5)-1,10)+1,INT((((3-1)*$N$303+5)-1)/10)+1))))))</f>
        <v/>
      </c>
      <c r="I307" s="539">
        <f>IF($D$303="Flat Oval",IF(OR($N$305="",ISTEXT($N$303),ISTEXT($N$304)),"",IF(3&lt;=$N$304,IF(6&gt;$N$303,"",IF(((3-1)*$N$303+6)&gt;80,"",IF(INDEX($P$305:$W$314,MOD(((3-1)*$N$303+6)-1,10)+1,INT((((3-1)*$N$303+6)-1)/10)+1)="","",INDEX($P$305:$W$314,MOD(((3-1)*$N$303+6)-1,10)+1,INT((((3-1)*$N$303+6)-1)/10)+1)))),IF(AND(3=$N$304+1,6&lt;=$O$303),IF(($N$303*$N$304+6)&gt;80,"",IF(INDEX($P$305:$W$314,MOD(($N$303*$N$304+6)-1,10)+1,INT((($N$303*$N$304+6)-1)/10)+1)="","",INDEX($P$305:$W$314,MOD(($N$303*$N$304+6)-1,10)+1,INT((($N$303*$N$304+6)-1)/10)+1))),""))),IF($N$305="","",IF(OR(ISTEXT($N$303),ISTEXT($N$304),ISTEXT($N$305)),"",IF(OR(6&gt;$N$303,3&gt;$N$304,((3-1)*$N$303+6)&gt;$N$305),"",IF(INDEX($P$305:$W$314,MOD(((3-1)*$N$303+6)-1,10)+1,INT((((3-1)*$N$303+6)-1)/10)+1)="","",INDEX($P$305:$W$314,MOD(((3-1)*$N$303+6)-1,10)+1,INT((((3-1)*$N$303+6)-1)/10)+1))))))</f>
        <v/>
      </c>
      <c r="J307" s="539">
        <f>IF($D$303="Flat Oval",IF(OR($N$305="",ISTEXT($N$303),ISTEXT($N$304)),"",IF(3&lt;=$N$304,IF(7&gt;$N$303,"",IF(((3-1)*$N$303+7)&gt;80,"",IF(INDEX($P$305:$W$314,MOD(((3-1)*$N$303+7)-1,10)+1,INT((((3-1)*$N$303+7)-1)/10)+1)="","",INDEX($P$305:$W$314,MOD(((3-1)*$N$303+7)-1,10)+1,INT((((3-1)*$N$303+7)-1)/10)+1)))),IF(AND(3=$N$304+1,7&lt;=$O$303),IF(($N$303*$N$304+7)&gt;80,"",IF(INDEX($P$305:$W$314,MOD(($N$303*$N$304+7)-1,10)+1,INT((($N$303*$N$304+7)-1)/10)+1)="","",INDEX($P$305:$W$314,MOD(($N$303*$N$304+7)-1,10)+1,INT((($N$303*$N$304+7)-1)/10)+1))),""))),IF($N$305="","",IF(OR(ISTEXT($N$303),ISTEXT($N$304),ISTEXT($N$305)),"",IF(OR(7&gt;$N$303,3&gt;$N$304,((3-1)*$N$303+7)&gt;$N$305),"",IF(INDEX($P$305:$W$314,MOD(((3-1)*$N$303+7)-1,10)+1,INT((((3-1)*$N$303+7)-1)/10)+1)="","",INDEX($P$305:$W$314,MOD(((3-1)*$N$303+7)-1,10)+1,INT((((3-1)*$N$303+7)-1)/10)+1))))))</f>
        <v/>
      </c>
      <c r="K307" s="539">
        <f>IF($D$303="Flat Oval",IF(OR($N$305="",ISTEXT($N$303),ISTEXT($N$304)),"",IF(3&lt;=$N$304,IF(8&gt;$N$303,"",IF(((3-1)*$N$303+8)&gt;80,"",IF(INDEX($P$305:$W$314,MOD(((3-1)*$N$303+8)-1,10)+1,INT((((3-1)*$N$303+8)-1)/10)+1)="","",INDEX($P$305:$W$314,MOD(((3-1)*$N$303+8)-1,10)+1,INT((((3-1)*$N$303+8)-1)/10)+1)))),IF(AND(3=$N$304+1,8&lt;=$O$303),IF(($N$303*$N$304+8)&gt;80,"",IF(INDEX($P$305:$W$314,MOD(($N$303*$N$304+8)-1,10)+1,INT((($N$303*$N$304+8)-1)/10)+1)="","",INDEX($P$305:$W$314,MOD(($N$303*$N$304+8)-1,10)+1,INT((($N$303*$N$304+8)-1)/10)+1))),""))),IF($N$305="","",IF(OR(ISTEXT($N$303),ISTEXT($N$304),ISTEXT($N$305)),"",IF(OR(8&gt;$N$303,3&gt;$N$304,((3-1)*$N$303+8)&gt;$N$305),"",IF(INDEX($P$305:$W$314,MOD(((3-1)*$N$303+8)-1,10)+1,INT((((3-1)*$N$303+8)-1)/10)+1)="","",INDEX($P$305:$W$314,MOD(((3-1)*$N$303+8)-1,10)+1,INT((((3-1)*$N$303+8)-1)/10)+1))))))</f>
        <v/>
      </c>
      <c r="L307" s="539">
        <f>IF($D$303="Flat Oval",IF(OR($N$305="",ISTEXT($N$303),ISTEXT($N$304)),"",IF(3&lt;=$N$304,IF(9&gt;$N$303,"",IF(((3-1)*$N$303+9)&gt;80,"",IF(INDEX($P$305:$W$314,MOD(((3-1)*$N$303+9)-1,10)+1,INT((((3-1)*$N$303+9)-1)/10)+1)="","",INDEX($P$305:$W$314,MOD(((3-1)*$N$303+9)-1,10)+1,INT((((3-1)*$N$303+9)-1)/10)+1)))),IF(AND(3=$N$304+1,9&lt;=$O$303),IF(($N$303*$N$304+9)&gt;80,"",IF(INDEX($P$305:$W$314,MOD(($N$303*$N$304+9)-1,10)+1,INT((($N$303*$N$304+9)-1)/10)+1)="","",INDEX($P$305:$W$314,MOD(($N$303*$N$304+9)-1,10)+1,INT((($N$303*$N$304+9)-1)/10)+1))),""))),IF($N$305="","",IF(OR(ISTEXT($N$303),ISTEXT($N$304),ISTEXT($N$305)),"",IF(OR(9&gt;$N$303,3&gt;$N$304,((3-1)*$N$303+9)&gt;$N$305),"",IF(INDEX($P$305:$W$314,MOD(((3-1)*$N$303+9)-1,10)+1,INT((((3-1)*$N$303+9)-1)/10)+1)="","",INDEX($P$305:$W$314,MOD(((3-1)*$N$303+9)-1,10)+1,INT((((3-1)*$N$303+9)-1)/10)+1))))))</f>
        <v/>
      </c>
      <c r="M307" s="539">
        <f>IF($D$303="Flat Oval",IF(OR($N$305="",ISTEXT($N$303),ISTEXT($N$304)),"",IF(3&lt;=$N$304,IF(10&gt;$N$303,"",IF(((3-1)*$N$303+10)&gt;80,"",IF(INDEX($P$305:$W$314,MOD(((3-1)*$N$303+10)-1,10)+1,INT((((3-1)*$N$303+10)-1)/10)+1)="","",INDEX($P$305:$W$314,MOD(((3-1)*$N$303+10)-1,10)+1,INT((((3-1)*$N$303+10)-1)/10)+1)))),IF(AND(3=$N$304+1,10&lt;=$O$303),IF(($N$303*$N$304+10)&gt;80,"",IF(INDEX($P$305:$W$314,MOD(($N$303*$N$304+10)-1,10)+1,INT((($N$303*$N$304+10)-1)/10)+1)="","",INDEX($P$305:$W$314,MOD(($N$303*$N$304+10)-1,10)+1,INT((($N$303*$N$304+10)-1)/10)+1))),""))),IF($N$305="","",IF(OR(ISTEXT($N$303),ISTEXT($N$304),ISTEXT($N$305)),"",IF(OR(10&gt;$N$303,3&gt;$N$304,((3-1)*$N$303+10)&gt;$N$305),"",IF(INDEX($P$305:$W$314,MOD(((3-1)*$N$303+10)-1,10)+1,INT((((3-1)*$N$303+10)-1)/10)+1)="","",INDEX($P$305:$W$314,MOD(((3-1)*$N$303+10)-1,10)+1,INT((((3-1)*$N$303+10)-1)/10)+1))))))</f>
        <v/>
      </c>
      <c r="O307">
        <f>IF(AND($D$303="Flat Oval",NOT(OR($G$303="",$I$303="")),NOT(OR(ISTEXT($G$303),ISTEXT($I$303)))),PI()*(($I$303-2*N($K$303))/2)^2/144,"")</f>
        <v/>
      </c>
      <c r="P307" s="540" t="n"/>
      <c r="Q307" s="540" t="n"/>
      <c r="R307" s="540" t="n"/>
      <c r="S307" s="540" t="n"/>
      <c r="T307" s="540" t="n"/>
      <c r="U307" s="540" t="n"/>
      <c r="V307" s="540" t="n"/>
      <c r="W307" s="540" t="n"/>
    </row>
    <row r="308" ht="13.35" customHeight="1" s="162">
      <c r="B308" s="537">
        <f>IF($D$303="Flat Oval",IF(OR($N$304="",ISTEXT($N$304)),"",IF(4&lt;=$N$304,ROUND((4-0.5)*$I$303/$N$304,1),IF(4=$N$304+1,"Ends",""))),IF(OR($D$303="",$G$303=""),"",IF($D$303="Round",IF(4=1,"Axis 1 (0°)",IF(4=2,"Axis 2 (90°)","")),IF(ISTEXT($N$304),"",IF(4&gt;$N$304,"",IF(ISTEXT($I$303),"",ROUND((4-0.5)*$I$303/$N$304,1)))))))</f>
        <v/>
      </c>
      <c r="C308" s="538" t="n"/>
      <c r="D308" s="539">
        <f>IF($D$303="Flat Oval",IF(OR($N$305="",ISTEXT($N$303),ISTEXT($N$304)),"",IF(4&lt;=$N$304,IF(1&gt;$N$303,"",IF(((4-1)*$N$303+1)&gt;80,"",IF(INDEX($P$305:$W$314,MOD(((4-1)*$N$303+1)-1,10)+1,INT((((4-1)*$N$303+1)-1)/10)+1)="","",INDEX($P$305:$W$314,MOD(((4-1)*$N$303+1)-1,10)+1,INT((((4-1)*$N$303+1)-1)/10)+1)))),IF(AND(4=$N$304+1,1&lt;=$O$303),IF(($N$303*$N$304+1)&gt;80,"",IF(INDEX($P$305:$W$314,MOD(($N$303*$N$304+1)-1,10)+1,INT((($N$303*$N$304+1)-1)/10)+1)="","",INDEX($P$305:$W$314,MOD(($N$303*$N$304+1)-1,10)+1,INT((($N$303*$N$304+1)-1)/10)+1))),""))),IF($N$305="","",IF(OR(ISTEXT($N$303),ISTEXT($N$304),ISTEXT($N$305)),"",IF(OR(1&gt;$N$303,4&gt;$N$304,((4-1)*$N$303+1)&gt;$N$305),"",IF(INDEX($P$305:$W$314,MOD(((4-1)*$N$303+1)-1,10)+1,INT((((4-1)*$N$303+1)-1)/10)+1)="","",INDEX($P$305:$W$314,MOD(((4-1)*$N$303+1)-1,10)+1,INT((((4-1)*$N$303+1)-1)/10)+1))))))</f>
        <v/>
      </c>
      <c r="E308" s="539">
        <f>IF($D$303="Flat Oval",IF(OR($N$305="",ISTEXT($N$303),ISTEXT($N$304)),"",IF(4&lt;=$N$304,IF(2&gt;$N$303,"",IF(((4-1)*$N$303+2)&gt;80,"",IF(INDEX($P$305:$W$314,MOD(((4-1)*$N$303+2)-1,10)+1,INT((((4-1)*$N$303+2)-1)/10)+1)="","",INDEX($P$305:$W$314,MOD(((4-1)*$N$303+2)-1,10)+1,INT((((4-1)*$N$303+2)-1)/10)+1)))),IF(AND(4=$N$304+1,2&lt;=$O$303),IF(($N$303*$N$304+2)&gt;80,"",IF(INDEX($P$305:$W$314,MOD(($N$303*$N$304+2)-1,10)+1,INT((($N$303*$N$304+2)-1)/10)+1)="","",INDEX($P$305:$W$314,MOD(($N$303*$N$304+2)-1,10)+1,INT((($N$303*$N$304+2)-1)/10)+1))),""))),IF($N$305="","",IF(OR(ISTEXT($N$303),ISTEXT($N$304),ISTEXT($N$305)),"",IF(OR(2&gt;$N$303,4&gt;$N$304,((4-1)*$N$303+2)&gt;$N$305),"",IF(INDEX($P$305:$W$314,MOD(((4-1)*$N$303+2)-1,10)+1,INT((((4-1)*$N$303+2)-1)/10)+1)="","",INDEX($P$305:$W$314,MOD(((4-1)*$N$303+2)-1,10)+1,INT((((4-1)*$N$303+2)-1)/10)+1))))))</f>
        <v/>
      </c>
      <c r="F308" s="539">
        <f>IF($D$303="Flat Oval",IF(OR($N$305="",ISTEXT($N$303),ISTEXT($N$304)),"",IF(4&lt;=$N$304,IF(3&gt;$N$303,"",IF(((4-1)*$N$303+3)&gt;80,"",IF(INDEX($P$305:$W$314,MOD(((4-1)*$N$303+3)-1,10)+1,INT((((4-1)*$N$303+3)-1)/10)+1)="","",INDEX($P$305:$W$314,MOD(((4-1)*$N$303+3)-1,10)+1,INT((((4-1)*$N$303+3)-1)/10)+1)))),IF(AND(4=$N$304+1,3&lt;=$O$303),IF(($N$303*$N$304+3)&gt;80,"",IF(INDEX($P$305:$W$314,MOD(($N$303*$N$304+3)-1,10)+1,INT((($N$303*$N$304+3)-1)/10)+1)="","",INDEX($P$305:$W$314,MOD(($N$303*$N$304+3)-1,10)+1,INT((($N$303*$N$304+3)-1)/10)+1))),""))),IF($N$305="","",IF(OR(ISTEXT($N$303),ISTEXT($N$304),ISTEXT($N$305)),"",IF(OR(3&gt;$N$303,4&gt;$N$304,((4-1)*$N$303+3)&gt;$N$305),"",IF(INDEX($P$305:$W$314,MOD(((4-1)*$N$303+3)-1,10)+1,INT((((4-1)*$N$303+3)-1)/10)+1)="","",INDEX($P$305:$W$314,MOD(((4-1)*$N$303+3)-1,10)+1,INT((((4-1)*$N$303+3)-1)/10)+1))))))</f>
        <v/>
      </c>
      <c r="G308" s="539">
        <f>IF($D$303="Flat Oval",IF(OR($N$305="",ISTEXT($N$303),ISTEXT($N$304)),"",IF(4&lt;=$N$304,IF(4&gt;$N$303,"",IF(((4-1)*$N$303+4)&gt;80,"",IF(INDEX($P$305:$W$314,MOD(((4-1)*$N$303+4)-1,10)+1,INT((((4-1)*$N$303+4)-1)/10)+1)="","",INDEX($P$305:$W$314,MOD(((4-1)*$N$303+4)-1,10)+1,INT((((4-1)*$N$303+4)-1)/10)+1)))),IF(AND(4=$N$304+1,4&lt;=$O$303),IF(($N$303*$N$304+4)&gt;80,"",IF(INDEX($P$305:$W$314,MOD(($N$303*$N$304+4)-1,10)+1,INT((($N$303*$N$304+4)-1)/10)+1)="","",INDEX($P$305:$W$314,MOD(($N$303*$N$304+4)-1,10)+1,INT((($N$303*$N$304+4)-1)/10)+1))),""))),IF($N$305="","",IF(OR(ISTEXT($N$303),ISTEXT($N$304),ISTEXT($N$305)),"",IF(OR(4&gt;$N$303,4&gt;$N$304,((4-1)*$N$303+4)&gt;$N$305),"",IF(INDEX($P$305:$W$314,MOD(((4-1)*$N$303+4)-1,10)+1,INT((((4-1)*$N$303+4)-1)/10)+1)="","",INDEX($P$305:$W$314,MOD(((4-1)*$N$303+4)-1,10)+1,INT((((4-1)*$N$303+4)-1)/10)+1))))))</f>
        <v/>
      </c>
      <c r="H308" s="539">
        <f>IF($D$303="Flat Oval",IF(OR($N$305="",ISTEXT($N$303),ISTEXT($N$304)),"",IF(4&lt;=$N$304,IF(5&gt;$N$303,"",IF(((4-1)*$N$303+5)&gt;80,"",IF(INDEX($P$305:$W$314,MOD(((4-1)*$N$303+5)-1,10)+1,INT((((4-1)*$N$303+5)-1)/10)+1)="","",INDEX($P$305:$W$314,MOD(((4-1)*$N$303+5)-1,10)+1,INT((((4-1)*$N$303+5)-1)/10)+1)))),IF(AND(4=$N$304+1,5&lt;=$O$303),IF(($N$303*$N$304+5)&gt;80,"",IF(INDEX($P$305:$W$314,MOD(($N$303*$N$304+5)-1,10)+1,INT((($N$303*$N$304+5)-1)/10)+1)="","",INDEX($P$305:$W$314,MOD(($N$303*$N$304+5)-1,10)+1,INT((($N$303*$N$304+5)-1)/10)+1))),""))),IF($N$305="","",IF(OR(ISTEXT($N$303),ISTEXT($N$304),ISTEXT($N$305)),"",IF(OR(5&gt;$N$303,4&gt;$N$304,((4-1)*$N$303+5)&gt;$N$305),"",IF(INDEX($P$305:$W$314,MOD(((4-1)*$N$303+5)-1,10)+1,INT((((4-1)*$N$303+5)-1)/10)+1)="","",INDEX($P$305:$W$314,MOD(((4-1)*$N$303+5)-1,10)+1,INT((((4-1)*$N$303+5)-1)/10)+1))))))</f>
        <v/>
      </c>
      <c r="I308" s="539">
        <f>IF($D$303="Flat Oval",IF(OR($N$305="",ISTEXT($N$303),ISTEXT($N$304)),"",IF(4&lt;=$N$304,IF(6&gt;$N$303,"",IF(((4-1)*$N$303+6)&gt;80,"",IF(INDEX($P$305:$W$314,MOD(((4-1)*$N$303+6)-1,10)+1,INT((((4-1)*$N$303+6)-1)/10)+1)="","",INDEX($P$305:$W$314,MOD(((4-1)*$N$303+6)-1,10)+1,INT((((4-1)*$N$303+6)-1)/10)+1)))),IF(AND(4=$N$304+1,6&lt;=$O$303),IF(($N$303*$N$304+6)&gt;80,"",IF(INDEX($P$305:$W$314,MOD(($N$303*$N$304+6)-1,10)+1,INT((($N$303*$N$304+6)-1)/10)+1)="","",INDEX($P$305:$W$314,MOD(($N$303*$N$304+6)-1,10)+1,INT((($N$303*$N$304+6)-1)/10)+1))),""))),IF($N$305="","",IF(OR(ISTEXT($N$303),ISTEXT($N$304),ISTEXT($N$305)),"",IF(OR(6&gt;$N$303,4&gt;$N$304,((4-1)*$N$303+6)&gt;$N$305),"",IF(INDEX($P$305:$W$314,MOD(((4-1)*$N$303+6)-1,10)+1,INT((((4-1)*$N$303+6)-1)/10)+1)="","",INDEX($P$305:$W$314,MOD(((4-1)*$N$303+6)-1,10)+1,INT((((4-1)*$N$303+6)-1)/10)+1))))))</f>
        <v/>
      </c>
      <c r="J308" s="539">
        <f>IF($D$303="Flat Oval",IF(OR($N$305="",ISTEXT($N$303),ISTEXT($N$304)),"",IF(4&lt;=$N$304,IF(7&gt;$N$303,"",IF(((4-1)*$N$303+7)&gt;80,"",IF(INDEX($P$305:$W$314,MOD(((4-1)*$N$303+7)-1,10)+1,INT((((4-1)*$N$303+7)-1)/10)+1)="","",INDEX($P$305:$W$314,MOD(((4-1)*$N$303+7)-1,10)+1,INT((((4-1)*$N$303+7)-1)/10)+1)))),IF(AND(4=$N$304+1,7&lt;=$O$303),IF(($N$303*$N$304+7)&gt;80,"",IF(INDEX($P$305:$W$314,MOD(($N$303*$N$304+7)-1,10)+1,INT((($N$303*$N$304+7)-1)/10)+1)="","",INDEX($P$305:$W$314,MOD(($N$303*$N$304+7)-1,10)+1,INT((($N$303*$N$304+7)-1)/10)+1))),""))),IF($N$305="","",IF(OR(ISTEXT($N$303),ISTEXT($N$304),ISTEXT($N$305)),"",IF(OR(7&gt;$N$303,4&gt;$N$304,((4-1)*$N$303+7)&gt;$N$305),"",IF(INDEX($P$305:$W$314,MOD(((4-1)*$N$303+7)-1,10)+1,INT((((4-1)*$N$303+7)-1)/10)+1)="","",INDEX($P$305:$W$314,MOD(((4-1)*$N$303+7)-1,10)+1,INT((((4-1)*$N$303+7)-1)/10)+1))))))</f>
        <v/>
      </c>
      <c r="K308" s="539">
        <f>IF($D$303="Flat Oval",IF(OR($N$305="",ISTEXT($N$303),ISTEXT($N$304)),"",IF(4&lt;=$N$304,IF(8&gt;$N$303,"",IF(((4-1)*$N$303+8)&gt;80,"",IF(INDEX($P$305:$W$314,MOD(((4-1)*$N$303+8)-1,10)+1,INT((((4-1)*$N$303+8)-1)/10)+1)="","",INDEX($P$305:$W$314,MOD(((4-1)*$N$303+8)-1,10)+1,INT((((4-1)*$N$303+8)-1)/10)+1)))),IF(AND(4=$N$304+1,8&lt;=$O$303),IF(($N$303*$N$304+8)&gt;80,"",IF(INDEX($P$305:$W$314,MOD(($N$303*$N$304+8)-1,10)+1,INT((($N$303*$N$304+8)-1)/10)+1)="","",INDEX($P$305:$W$314,MOD(($N$303*$N$304+8)-1,10)+1,INT((($N$303*$N$304+8)-1)/10)+1))),""))),IF($N$305="","",IF(OR(ISTEXT($N$303),ISTEXT($N$304),ISTEXT($N$305)),"",IF(OR(8&gt;$N$303,4&gt;$N$304,((4-1)*$N$303+8)&gt;$N$305),"",IF(INDEX($P$305:$W$314,MOD(((4-1)*$N$303+8)-1,10)+1,INT((((4-1)*$N$303+8)-1)/10)+1)="","",INDEX($P$305:$W$314,MOD(((4-1)*$N$303+8)-1,10)+1,INT((((4-1)*$N$303+8)-1)/10)+1))))))</f>
        <v/>
      </c>
      <c r="L308" s="539">
        <f>IF($D$303="Flat Oval",IF(OR($N$305="",ISTEXT($N$303),ISTEXT($N$304)),"",IF(4&lt;=$N$304,IF(9&gt;$N$303,"",IF(((4-1)*$N$303+9)&gt;80,"",IF(INDEX($P$305:$W$314,MOD(((4-1)*$N$303+9)-1,10)+1,INT((((4-1)*$N$303+9)-1)/10)+1)="","",INDEX($P$305:$W$314,MOD(((4-1)*$N$303+9)-1,10)+1,INT((((4-1)*$N$303+9)-1)/10)+1)))),IF(AND(4=$N$304+1,9&lt;=$O$303),IF(($N$303*$N$304+9)&gt;80,"",IF(INDEX($P$305:$W$314,MOD(($N$303*$N$304+9)-1,10)+1,INT((($N$303*$N$304+9)-1)/10)+1)="","",INDEX($P$305:$W$314,MOD(($N$303*$N$304+9)-1,10)+1,INT((($N$303*$N$304+9)-1)/10)+1))),""))),IF($N$305="","",IF(OR(ISTEXT($N$303),ISTEXT($N$304),ISTEXT($N$305)),"",IF(OR(9&gt;$N$303,4&gt;$N$304,((4-1)*$N$303+9)&gt;$N$305),"",IF(INDEX($P$305:$W$314,MOD(((4-1)*$N$303+9)-1,10)+1,INT((((4-1)*$N$303+9)-1)/10)+1)="","",INDEX($P$305:$W$314,MOD(((4-1)*$N$303+9)-1,10)+1,INT((((4-1)*$N$303+9)-1)/10)+1))))))</f>
        <v/>
      </c>
      <c r="M308" s="539">
        <f>IF($D$303="Flat Oval",IF(OR($N$305="",ISTEXT($N$303),ISTEXT($N$304)),"",IF(4&lt;=$N$304,IF(10&gt;$N$303,"",IF(((4-1)*$N$303+10)&gt;80,"",IF(INDEX($P$305:$W$314,MOD(((4-1)*$N$303+10)-1,10)+1,INT((((4-1)*$N$303+10)-1)/10)+1)="","",INDEX($P$305:$W$314,MOD(((4-1)*$N$303+10)-1,10)+1,INT((((4-1)*$N$303+10)-1)/10)+1)))),IF(AND(4=$N$304+1,10&lt;=$O$303),IF(($N$303*$N$304+10)&gt;80,"",IF(INDEX($P$305:$W$314,MOD(($N$303*$N$304+10)-1,10)+1,INT((($N$303*$N$304+10)-1)/10)+1)="","",INDEX($P$305:$W$314,MOD(($N$303*$N$304+10)-1,10)+1,INT((($N$303*$N$304+10)-1)/10)+1))),""))),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IF($D$303="Flat Oval",IF(OR($N$304="",ISTEXT($N$304)),"",IF(5&lt;=$N$304,ROUND((5-0.5)*$I$303/$N$304,1),IF(5=$N$304+1,"Ends",""))),IF(OR($D$303="",$G$303=""),"",IF($D$303="Round",IF(5=1,"Axis 1 (0°)",IF(5=2,"Axis 2 (90°)","")),IF(ISTEXT($N$304),"",IF(5&gt;$N$304,"",IF(ISTEXT($I$303),"",ROUND((5-0.5)*$I$303/$N$304,1)))))))</f>
        <v/>
      </c>
      <c r="C309" s="538" t="n"/>
      <c r="D309" s="539">
        <f>IF($D$303="Flat Oval",IF(OR($N$305="",ISTEXT($N$303),ISTEXT($N$304)),"",IF(5&lt;=$N$304,IF(1&gt;$N$303,"",IF(((5-1)*$N$303+1)&gt;80,"",IF(INDEX($P$305:$W$314,MOD(((5-1)*$N$303+1)-1,10)+1,INT((((5-1)*$N$303+1)-1)/10)+1)="","",INDEX($P$305:$W$314,MOD(((5-1)*$N$303+1)-1,10)+1,INT((((5-1)*$N$303+1)-1)/10)+1)))),IF(AND(5=$N$304+1,1&lt;=$O$303),IF(($N$303*$N$304+1)&gt;80,"",IF(INDEX($P$305:$W$314,MOD(($N$303*$N$304+1)-1,10)+1,INT((($N$303*$N$304+1)-1)/10)+1)="","",INDEX($P$305:$W$314,MOD(($N$303*$N$304+1)-1,10)+1,INT((($N$303*$N$304+1)-1)/10)+1))),""))),IF($N$305="","",IF(OR(ISTEXT($N$303),ISTEXT($N$304),ISTEXT($N$305)),"",IF(OR(1&gt;$N$303,5&gt;$N$304,((5-1)*$N$303+1)&gt;$N$305),"",IF(INDEX($P$305:$W$314,MOD(((5-1)*$N$303+1)-1,10)+1,INT((((5-1)*$N$303+1)-1)/10)+1)="","",INDEX($P$305:$W$314,MOD(((5-1)*$N$303+1)-1,10)+1,INT((((5-1)*$N$303+1)-1)/10)+1))))))</f>
        <v/>
      </c>
      <c r="E309" s="539">
        <f>IF($D$303="Flat Oval",IF(OR($N$305="",ISTEXT($N$303),ISTEXT($N$304)),"",IF(5&lt;=$N$304,IF(2&gt;$N$303,"",IF(((5-1)*$N$303+2)&gt;80,"",IF(INDEX($P$305:$W$314,MOD(((5-1)*$N$303+2)-1,10)+1,INT((((5-1)*$N$303+2)-1)/10)+1)="","",INDEX($P$305:$W$314,MOD(((5-1)*$N$303+2)-1,10)+1,INT((((5-1)*$N$303+2)-1)/10)+1)))),IF(AND(5=$N$304+1,2&lt;=$O$303),IF(($N$303*$N$304+2)&gt;80,"",IF(INDEX($P$305:$W$314,MOD(($N$303*$N$304+2)-1,10)+1,INT((($N$303*$N$304+2)-1)/10)+1)="","",INDEX($P$305:$W$314,MOD(($N$303*$N$304+2)-1,10)+1,INT((($N$303*$N$304+2)-1)/10)+1))),""))),IF($N$305="","",IF(OR(ISTEXT($N$303),ISTEXT($N$304),ISTEXT($N$305)),"",IF(OR(2&gt;$N$303,5&gt;$N$304,((5-1)*$N$303+2)&gt;$N$305),"",IF(INDEX($P$305:$W$314,MOD(((5-1)*$N$303+2)-1,10)+1,INT((((5-1)*$N$303+2)-1)/10)+1)="","",INDEX($P$305:$W$314,MOD(((5-1)*$N$303+2)-1,10)+1,INT((((5-1)*$N$303+2)-1)/10)+1))))))</f>
        <v/>
      </c>
      <c r="F309" s="539">
        <f>IF($D$303="Flat Oval",IF(OR($N$305="",ISTEXT($N$303),ISTEXT($N$304)),"",IF(5&lt;=$N$304,IF(3&gt;$N$303,"",IF(((5-1)*$N$303+3)&gt;80,"",IF(INDEX($P$305:$W$314,MOD(((5-1)*$N$303+3)-1,10)+1,INT((((5-1)*$N$303+3)-1)/10)+1)="","",INDEX($P$305:$W$314,MOD(((5-1)*$N$303+3)-1,10)+1,INT((((5-1)*$N$303+3)-1)/10)+1)))),IF(AND(5=$N$304+1,3&lt;=$O$303),IF(($N$303*$N$304+3)&gt;80,"",IF(INDEX($P$305:$W$314,MOD(($N$303*$N$304+3)-1,10)+1,INT((($N$303*$N$304+3)-1)/10)+1)="","",INDEX($P$305:$W$314,MOD(($N$303*$N$304+3)-1,10)+1,INT((($N$303*$N$304+3)-1)/10)+1))),""))),IF($N$305="","",IF(OR(ISTEXT($N$303),ISTEXT($N$304),ISTEXT($N$305)),"",IF(OR(3&gt;$N$303,5&gt;$N$304,((5-1)*$N$303+3)&gt;$N$305),"",IF(INDEX($P$305:$W$314,MOD(((5-1)*$N$303+3)-1,10)+1,INT((((5-1)*$N$303+3)-1)/10)+1)="","",INDEX($P$305:$W$314,MOD(((5-1)*$N$303+3)-1,10)+1,INT((((5-1)*$N$303+3)-1)/10)+1))))))</f>
        <v/>
      </c>
      <c r="G309" s="539">
        <f>IF($D$303="Flat Oval",IF(OR($N$305="",ISTEXT($N$303),ISTEXT($N$304)),"",IF(5&lt;=$N$304,IF(4&gt;$N$303,"",IF(((5-1)*$N$303+4)&gt;80,"",IF(INDEX($P$305:$W$314,MOD(((5-1)*$N$303+4)-1,10)+1,INT((((5-1)*$N$303+4)-1)/10)+1)="","",INDEX($P$305:$W$314,MOD(((5-1)*$N$303+4)-1,10)+1,INT((((5-1)*$N$303+4)-1)/10)+1)))),IF(AND(5=$N$304+1,4&lt;=$O$303),IF(($N$303*$N$304+4)&gt;80,"",IF(INDEX($P$305:$W$314,MOD(($N$303*$N$304+4)-1,10)+1,INT((($N$303*$N$304+4)-1)/10)+1)="","",INDEX($P$305:$W$314,MOD(($N$303*$N$304+4)-1,10)+1,INT((($N$303*$N$304+4)-1)/10)+1))),""))),IF($N$305="","",IF(OR(ISTEXT($N$303),ISTEXT($N$304),ISTEXT($N$305)),"",IF(OR(4&gt;$N$303,5&gt;$N$304,((5-1)*$N$303+4)&gt;$N$305),"",IF(INDEX($P$305:$W$314,MOD(((5-1)*$N$303+4)-1,10)+1,INT((((5-1)*$N$303+4)-1)/10)+1)="","",INDEX($P$305:$W$314,MOD(((5-1)*$N$303+4)-1,10)+1,INT((((5-1)*$N$303+4)-1)/10)+1))))))</f>
        <v/>
      </c>
      <c r="H309" s="539">
        <f>IF($D$303="Flat Oval",IF(OR($N$305="",ISTEXT($N$303),ISTEXT($N$304)),"",IF(5&lt;=$N$304,IF(5&gt;$N$303,"",IF(((5-1)*$N$303+5)&gt;80,"",IF(INDEX($P$305:$W$314,MOD(((5-1)*$N$303+5)-1,10)+1,INT((((5-1)*$N$303+5)-1)/10)+1)="","",INDEX($P$305:$W$314,MOD(((5-1)*$N$303+5)-1,10)+1,INT((((5-1)*$N$303+5)-1)/10)+1)))),IF(AND(5=$N$304+1,5&lt;=$O$303),IF(($N$303*$N$304+5)&gt;80,"",IF(INDEX($P$305:$W$314,MOD(($N$303*$N$304+5)-1,10)+1,INT((($N$303*$N$304+5)-1)/10)+1)="","",INDEX($P$305:$W$314,MOD(($N$303*$N$304+5)-1,10)+1,INT((($N$303*$N$304+5)-1)/10)+1))),""))),IF($N$305="","",IF(OR(ISTEXT($N$303),ISTEXT($N$304),ISTEXT($N$305)),"",IF(OR(5&gt;$N$303,5&gt;$N$304,((5-1)*$N$303+5)&gt;$N$305),"",IF(INDEX($P$305:$W$314,MOD(((5-1)*$N$303+5)-1,10)+1,INT((((5-1)*$N$303+5)-1)/10)+1)="","",INDEX($P$305:$W$314,MOD(((5-1)*$N$303+5)-1,10)+1,INT((((5-1)*$N$303+5)-1)/10)+1))))))</f>
        <v/>
      </c>
      <c r="I309" s="539">
        <f>IF($D$303="Flat Oval",IF(OR($N$305="",ISTEXT($N$303),ISTEXT($N$304)),"",IF(5&lt;=$N$304,IF(6&gt;$N$303,"",IF(((5-1)*$N$303+6)&gt;80,"",IF(INDEX($P$305:$W$314,MOD(((5-1)*$N$303+6)-1,10)+1,INT((((5-1)*$N$303+6)-1)/10)+1)="","",INDEX($P$305:$W$314,MOD(((5-1)*$N$303+6)-1,10)+1,INT((((5-1)*$N$303+6)-1)/10)+1)))),IF(AND(5=$N$304+1,6&lt;=$O$303),IF(($N$303*$N$304+6)&gt;80,"",IF(INDEX($P$305:$W$314,MOD(($N$303*$N$304+6)-1,10)+1,INT((($N$303*$N$304+6)-1)/10)+1)="","",INDEX($P$305:$W$314,MOD(($N$303*$N$304+6)-1,10)+1,INT((($N$303*$N$304+6)-1)/10)+1))),""))),IF($N$305="","",IF(OR(ISTEXT($N$303),ISTEXT($N$304),ISTEXT($N$305)),"",IF(OR(6&gt;$N$303,5&gt;$N$304,((5-1)*$N$303+6)&gt;$N$305),"",IF(INDEX($P$305:$W$314,MOD(((5-1)*$N$303+6)-1,10)+1,INT((((5-1)*$N$303+6)-1)/10)+1)="","",INDEX($P$305:$W$314,MOD(((5-1)*$N$303+6)-1,10)+1,INT((((5-1)*$N$303+6)-1)/10)+1))))))</f>
        <v/>
      </c>
      <c r="J309" s="539">
        <f>IF($D$303="Flat Oval",IF(OR($N$305="",ISTEXT($N$303),ISTEXT($N$304)),"",IF(5&lt;=$N$304,IF(7&gt;$N$303,"",IF(((5-1)*$N$303+7)&gt;80,"",IF(INDEX($P$305:$W$314,MOD(((5-1)*$N$303+7)-1,10)+1,INT((((5-1)*$N$303+7)-1)/10)+1)="","",INDEX($P$305:$W$314,MOD(((5-1)*$N$303+7)-1,10)+1,INT((((5-1)*$N$303+7)-1)/10)+1)))),IF(AND(5=$N$304+1,7&lt;=$O$303),IF(($N$303*$N$304+7)&gt;80,"",IF(INDEX($P$305:$W$314,MOD(($N$303*$N$304+7)-1,10)+1,INT((($N$303*$N$304+7)-1)/10)+1)="","",INDEX($P$305:$W$314,MOD(($N$303*$N$304+7)-1,10)+1,INT((($N$303*$N$304+7)-1)/10)+1))),""))),IF($N$305="","",IF(OR(ISTEXT($N$303),ISTEXT($N$304),ISTEXT($N$305)),"",IF(OR(7&gt;$N$303,5&gt;$N$304,((5-1)*$N$303+7)&gt;$N$305),"",IF(INDEX($P$305:$W$314,MOD(((5-1)*$N$303+7)-1,10)+1,INT((((5-1)*$N$303+7)-1)/10)+1)="","",INDEX($P$305:$W$314,MOD(((5-1)*$N$303+7)-1,10)+1,INT((((5-1)*$N$303+7)-1)/10)+1))))))</f>
        <v/>
      </c>
      <c r="K309" s="539">
        <f>IF($D$303="Flat Oval",IF(OR($N$305="",ISTEXT($N$303),ISTEXT($N$304)),"",IF(5&lt;=$N$304,IF(8&gt;$N$303,"",IF(((5-1)*$N$303+8)&gt;80,"",IF(INDEX($P$305:$W$314,MOD(((5-1)*$N$303+8)-1,10)+1,INT((((5-1)*$N$303+8)-1)/10)+1)="","",INDEX($P$305:$W$314,MOD(((5-1)*$N$303+8)-1,10)+1,INT((((5-1)*$N$303+8)-1)/10)+1)))),IF(AND(5=$N$304+1,8&lt;=$O$303),IF(($N$303*$N$304+8)&gt;80,"",IF(INDEX($P$305:$W$314,MOD(($N$303*$N$304+8)-1,10)+1,INT((($N$303*$N$304+8)-1)/10)+1)="","",INDEX($P$305:$W$314,MOD(($N$303*$N$304+8)-1,10)+1,INT((($N$303*$N$304+8)-1)/10)+1))),""))),IF($N$305="","",IF(OR(ISTEXT($N$303),ISTEXT($N$304),ISTEXT($N$305)),"",IF(OR(8&gt;$N$303,5&gt;$N$304,((5-1)*$N$303+8)&gt;$N$305),"",IF(INDEX($P$305:$W$314,MOD(((5-1)*$N$303+8)-1,10)+1,INT((((5-1)*$N$303+8)-1)/10)+1)="","",INDEX($P$305:$W$314,MOD(((5-1)*$N$303+8)-1,10)+1,INT((((5-1)*$N$303+8)-1)/10)+1))))))</f>
        <v/>
      </c>
      <c r="L309" s="539">
        <f>IF($D$303="Flat Oval",IF(OR($N$305="",ISTEXT($N$303),ISTEXT($N$304)),"",IF(5&lt;=$N$304,IF(9&gt;$N$303,"",IF(((5-1)*$N$303+9)&gt;80,"",IF(INDEX($P$305:$W$314,MOD(((5-1)*$N$303+9)-1,10)+1,INT((((5-1)*$N$303+9)-1)/10)+1)="","",INDEX($P$305:$W$314,MOD(((5-1)*$N$303+9)-1,10)+1,INT((((5-1)*$N$303+9)-1)/10)+1)))),IF(AND(5=$N$304+1,9&lt;=$O$303),IF(($N$303*$N$304+9)&gt;80,"",IF(INDEX($P$305:$W$314,MOD(($N$303*$N$304+9)-1,10)+1,INT((($N$303*$N$304+9)-1)/10)+1)="","",INDEX($P$305:$W$314,MOD(($N$303*$N$304+9)-1,10)+1,INT((($N$303*$N$304+9)-1)/10)+1))),""))),IF($N$305="","",IF(OR(ISTEXT($N$303),ISTEXT($N$304),ISTEXT($N$305)),"",IF(OR(9&gt;$N$303,5&gt;$N$304,((5-1)*$N$303+9)&gt;$N$305),"",IF(INDEX($P$305:$W$314,MOD(((5-1)*$N$303+9)-1,10)+1,INT((((5-1)*$N$303+9)-1)/10)+1)="","",INDEX($P$305:$W$314,MOD(((5-1)*$N$303+9)-1,10)+1,INT((((5-1)*$N$303+9)-1)/10)+1))))))</f>
        <v/>
      </c>
      <c r="M309" s="539">
        <f>IF($D$303="Flat Oval",IF(OR($N$305="",ISTEXT($N$303),ISTEXT($N$304)),"",IF(5&lt;=$N$304,IF(10&gt;$N$303,"",IF(((5-1)*$N$303+10)&gt;80,"",IF(INDEX($P$305:$W$314,MOD(((5-1)*$N$303+10)-1,10)+1,INT((((5-1)*$N$303+10)-1)/10)+1)="","",INDEX($P$305:$W$314,MOD(((5-1)*$N$303+10)-1,10)+1,INT((((5-1)*$N$303+10)-1)/10)+1)))),IF(AND(5=$N$304+1,10&lt;=$O$303),IF(($N$303*$N$304+10)&gt;80,"",IF(INDEX($P$305:$W$314,MOD(($N$303*$N$304+10)-1,10)+1,INT((($N$303*$N$304+10)-1)/10)+1)="","",INDEX($P$305:$W$314,MOD(($N$303*$N$304+10)-1,10)+1,INT((($N$303*$N$304+10)-1)/10)+1))),""))),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IF($D$303="Flat Oval",IF(OR($N$304="",ISTEXT($N$304)),"",IF(6&lt;=$N$304,ROUND((6-0.5)*$I$303/$N$304,1),IF(6=$N$304+1,"Ends",""))),IF(OR($D$303="",$G$303=""),"",IF($D$303="Round",IF(6=1,"Axis 1 (0°)",IF(6=2,"Axis 2 (90°)","")),IF(ISTEXT($N$304),"",IF(6&gt;$N$304,"",IF(ISTEXT($I$303),"",ROUND((6-0.5)*$I$303/$N$304,1)))))))</f>
        <v/>
      </c>
      <c r="C310" s="538" t="n"/>
      <c r="D310" s="539">
        <f>IF($D$303="Flat Oval",IF(OR($N$305="",ISTEXT($N$303),ISTEXT($N$304)),"",IF(6&lt;=$N$304,IF(1&gt;$N$303,"",IF(((6-1)*$N$303+1)&gt;80,"",IF(INDEX($P$305:$W$314,MOD(((6-1)*$N$303+1)-1,10)+1,INT((((6-1)*$N$303+1)-1)/10)+1)="","",INDEX($P$305:$W$314,MOD(((6-1)*$N$303+1)-1,10)+1,INT((((6-1)*$N$303+1)-1)/10)+1)))),IF(AND(6=$N$304+1,1&lt;=$O$303),IF(($N$303*$N$304+1)&gt;80,"",IF(INDEX($P$305:$W$314,MOD(($N$303*$N$304+1)-1,10)+1,INT((($N$303*$N$304+1)-1)/10)+1)="","",INDEX($P$305:$W$314,MOD(($N$303*$N$304+1)-1,10)+1,INT((($N$303*$N$304+1)-1)/10)+1))),""))),IF($N$305="","",IF(OR(ISTEXT($N$303),ISTEXT($N$304),ISTEXT($N$305)),"",IF(OR(1&gt;$N$303,6&gt;$N$304,((6-1)*$N$303+1)&gt;$N$305),"",IF(INDEX($P$305:$W$314,MOD(((6-1)*$N$303+1)-1,10)+1,INT((((6-1)*$N$303+1)-1)/10)+1)="","",INDEX($P$305:$W$314,MOD(((6-1)*$N$303+1)-1,10)+1,INT((((6-1)*$N$303+1)-1)/10)+1))))))</f>
        <v/>
      </c>
      <c r="E310" s="539">
        <f>IF($D$303="Flat Oval",IF(OR($N$305="",ISTEXT($N$303),ISTEXT($N$304)),"",IF(6&lt;=$N$304,IF(2&gt;$N$303,"",IF(((6-1)*$N$303+2)&gt;80,"",IF(INDEX($P$305:$W$314,MOD(((6-1)*$N$303+2)-1,10)+1,INT((((6-1)*$N$303+2)-1)/10)+1)="","",INDEX($P$305:$W$314,MOD(((6-1)*$N$303+2)-1,10)+1,INT((((6-1)*$N$303+2)-1)/10)+1)))),IF(AND(6=$N$304+1,2&lt;=$O$303),IF(($N$303*$N$304+2)&gt;80,"",IF(INDEX($P$305:$W$314,MOD(($N$303*$N$304+2)-1,10)+1,INT((($N$303*$N$304+2)-1)/10)+1)="","",INDEX($P$305:$W$314,MOD(($N$303*$N$304+2)-1,10)+1,INT((($N$303*$N$304+2)-1)/10)+1))),""))),IF($N$305="","",IF(OR(ISTEXT($N$303),ISTEXT($N$304),ISTEXT($N$305)),"",IF(OR(2&gt;$N$303,6&gt;$N$304,((6-1)*$N$303+2)&gt;$N$305),"",IF(INDEX($P$305:$W$314,MOD(((6-1)*$N$303+2)-1,10)+1,INT((((6-1)*$N$303+2)-1)/10)+1)="","",INDEX($P$305:$W$314,MOD(((6-1)*$N$303+2)-1,10)+1,INT((((6-1)*$N$303+2)-1)/10)+1))))))</f>
        <v/>
      </c>
      <c r="F310" s="539">
        <f>IF($D$303="Flat Oval",IF(OR($N$305="",ISTEXT($N$303),ISTEXT($N$304)),"",IF(6&lt;=$N$304,IF(3&gt;$N$303,"",IF(((6-1)*$N$303+3)&gt;80,"",IF(INDEX($P$305:$W$314,MOD(((6-1)*$N$303+3)-1,10)+1,INT((((6-1)*$N$303+3)-1)/10)+1)="","",INDEX($P$305:$W$314,MOD(((6-1)*$N$303+3)-1,10)+1,INT((((6-1)*$N$303+3)-1)/10)+1)))),IF(AND(6=$N$304+1,3&lt;=$O$303),IF(($N$303*$N$304+3)&gt;80,"",IF(INDEX($P$305:$W$314,MOD(($N$303*$N$304+3)-1,10)+1,INT((($N$303*$N$304+3)-1)/10)+1)="","",INDEX($P$305:$W$314,MOD(($N$303*$N$304+3)-1,10)+1,INT((($N$303*$N$304+3)-1)/10)+1))),""))),IF($N$305="","",IF(OR(ISTEXT($N$303),ISTEXT($N$304),ISTEXT($N$305)),"",IF(OR(3&gt;$N$303,6&gt;$N$304,((6-1)*$N$303+3)&gt;$N$305),"",IF(INDEX($P$305:$W$314,MOD(((6-1)*$N$303+3)-1,10)+1,INT((((6-1)*$N$303+3)-1)/10)+1)="","",INDEX($P$305:$W$314,MOD(((6-1)*$N$303+3)-1,10)+1,INT((((6-1)*$N$303+3)-1)/10)+1))))))</f>
        <v/>
      </c>
      <c r="G310" s="539">
        <f>IF($D$303="Flat Oval",IF(OR($N$305="",ISTEXT($N$303),ISTEXT($N$304)),"",IF(6&lt;=$N$304,IF(4&gt;$N$303,"",IF(((6-1)*$N$303+4)&gt;80,"",IF(INDEX($P$305:$W$314,MOD(((6-1)*$N$303+4)-1,10)+1,INT((((6-1)*$N$303+4)-1)/10)+1)="","",INDEX($P$305:$W$314,MOD(((6-1)*$N$303+4)-1,10)+1,INT((((6-1)*$N$303+4)-1)/10)+1)))),IF(AND(6=$N$304+1,4&lt;=$O$303),IF(($N$303*$N$304+4)&gt;80,"",IF(INDEX($P$305:$W$314,MOD(($N$303*$N$304+4)-1,10)+1,INT((($N$303*$N$304+4)-1)/10)+1)="","",INDEX($P$305:$W$314,MOD(($N$303*$N$304+4)-1,10)+1,INT((($N$303*$N$304+4)-1)/10)+1))),""))),IF($N$305="","",IF(OR(ISTEXT($N$303),ISTEXT($N$304),ISTEXT($N$305)),"",IF(OR(4&gt;$N$303,6&gt;$N$304,((6-1)*$N$303+4)&gt;$N$305),"",IF(INDEX($P$305:$W$314,MOD(((6-1)*$N$303+4)-1,10)+1,INT((((6-1)*$N$303+4)-1)/10)+1)="","",INDEX($P$305:$W$314,MOD(((6-1)*$N$303+4)-1,10)+1,INT((((6-1)*$N$303+4)-1)/10)+1))))))</f>
        <v/>
      </c>
      <c r="H310" s="539">
        <f>IF($D$303="Flat Oval",IF(OR($N$305="",ISTEXT($N$303),ISTEXT($N$304)),"",IF(6&lt;=$N$304,IF(5&gt;$N$303,"",IF(((6-1)*$N$303+5)&gt;80,"",IF(INDEX($P$305:$W$314,MOD(((6-1)*$N$303+5)-1,10)+1,INT((((6-1)*$N$303+5)-1)/10)+1)="","",INDEX($P$305:$W$314,MOD(((6-1)*$N$303+5)-1,10)+1,INT((((6-1)*$N$303+5)-1)/10)+1)))),IF(AND(6=$N$304+1,5&lt;=$O$303),IF(($N$303*$N$304+5)&gt;80,"",IF(INDEX($P$305:$W$314,MOD(($N$303*$N$304+5)-1,10)+1,INT((($N$303*$N$304+5)-1)/10)+1)="","",INDEX($P$305:$W$314,MOD(($N$303*$N$304+5)-1,10)+1,INT((($N$303*$N$304+5)-1)/10)+1))),""))),IF($N$305="","",IF(OR(ISTEXT($N$303),ISTEXT($N$304),ISTEXT($N$305)),"",IF(OR(5&gt;$N$303,6&gt;$N$304,((6-1)*$N$303+5)&gt;$N$305),"",IF(INDEX($P$305:$W$314,MOD(((6-1)*$N$303+5)-1,10)+1,INT((((6-1)*$N$303+5)-1)/10)+1)="","",INDEX($P$305:$W$314,MOD(((6-1)*$N$303+5)-1,10)+1,INT((((6-1)*$N$303+5)-1)/10)+1))))))</f>
        <v/>
      </c>
      <c r="I310" s="539">
        <f>IF($D$303="Flat Oval",IF(OR($N$305="",ISTEXT($N$303),ISTEXT($N$304)),"",IF(6&lt;=$N$304,IF(6&gt;$N$303,"",IF(((6-1)*$N$303+6)&gt;80,"",IF(INDEX($P$305:$W$314,MOD(((6-1)*$N$303+6)-1,10)+1,INT((((6-1)*$N$303+6)-1)/10)+1)="","",INDEX($P$305:$W$314,MOD(((6-1)*$N$303+6)-1,10)+1,INT((((6-1)*$N$303+6)-1)/10)+1)))),IF(AND(6=$N$304+1,6&lt;=$O$303),IF(($N$303*$N$304+6)&gt;80,"",IF(INDEX($P$305:$W$314,MOD(($N$303*$N$304+6)-1,10)+1,INT((($N$303*$N$304+6)-1)/10)+1)="","",INDEX($P$305:$W$314,MOD(($N$303*$N$304+6)-1,10)+1,INT((($N$303*$N$304+6)-1)/10)+1))),""))),IF($N$305="","",IF(OR(ISTEXT($N$303),ISTEXT($N$304),ISTEXT($N$305)),"",IF(OR(6&gt;$N$303,6&gt;$N$304,((6-1)*$N$303+6)&gt;$N$305),"",IF(INDEX($P$305:$W$314,MOD(((6-1)*$N$303+6)-1,10)+1,INT((((6-1)*$N$303+6)-1)/10)+1)="","",INDEX($P$305:$W$314,MOD(((6-1)*$N$303+6)-1,10)+1,INT((((6-1)*$N$303+6)-1)/10)+1))))))</f>
        <v/>
      </c>
      <c r="J310" s="539">
        <f>IF($D$303="Flat Oval",IF(OR($N$305="",ISTEXT($N$303),ISTEXT($N$304)),"",IF(6&lt;=$N$304,IF(7&gt;$N$303,"",IF(((6-1)*$N$303+7)&gt;80,"",IF(INDEX($P$305:$W$314,MOD(((6-1)*$N$303+7)-1,10)+1,INT((((6-1)*$N$303+7)-1)/10)+1)="","",INDEX($P$305:$W$314,MOD(((6-1)*$N$303+7)-1,10)+1,INT((((6-1)*$N$303+7)-1)/10)+1)))),IF(AND(6=$N$304+1,7&lt;=$O$303),IF(($N$303*$N$304+7)&gt;80,"",IF(INDEX($P$305:$W$314,MOD(($N$303*$N$304+7)-1,10)+1,INT((($N$303*$N$304+7)-1)/10)+1)="","",INDEX($P$305:$W$314,MOD(($N$303*$N$304+7)-1,10)+1,INT((($N$303*$N$304+7)-1)/10)+1))),""))),IF($N$305="","",IF(OR(ISTEXT($N$303),ISTEXT($N$304),ISTEXT($N$305)),"",IF(OR(7&gt;$N$303,6&gt;$N$304,((6-1)*$N$303+7)&gt;$N$305),"",IF(INDEX($P$305:$W$314,MOD(((6-1)*$N$303+7)-1,10)+1,INT((((6-1)*$N$303+7)-1)/10)+1)="","",INDEX($P$305:$W$314,MOD(((6-1)*$N$303+7)-1,10)+1,INT((((6-1)*$N$303+7)-1)/10)+1))))))</f>
        <v/>
      </c>
      <c r="K310" s="539">
        <f>IF($D$303="Flat Oval",IF(OR($N$305="",ISTEXT($N$303),ISTEXT($N$304)),"",IF(6&lt;=$N$304,IF(8&gt;$N$303,"",IF(((6-1)*$N$303+8)&gt;80,"",IF(INDEX($P$305:$W$314,MOD(((6-1)*$N$303+8)-1,10)+1,INT((((6-1)*$N$303+8)-1)/10)+1)="","",INDEX($P$305:$W$314,MOD(((6-1)*$N$303+8)-1,10)+1,INT((((6-1)*$N$303+8)-1)/10)+1)))),IF(AND(6=$N$304+1,8&lt;=$O$303),IF(($N$303*$N$304+8)&gt;80,"",IF(INDEX($P$305:$W$314,MOD(($N$303*$N$304+8)-1,10)+1,INT((($N$303*$N$304+8)-1)/10)+1)="","",INDEX($P$305:$W$314,MOD(($N$303*$N$304+8)-1,10)+1,INT((($N$303*$N$304+8)-1)/10)+1))),""))),IF($N$305="","",IF(OR(ISTEXT($N$303),ISTEXT($N$304),ISTEXT($N$305)),"",IF(OR(8&gt;$N$303,6&gt;$N$304,((6-1)*$N$303+8)&gt;$N$305),"",IF(INDEX($P$305:$W$314,MOD(((6-1)*$N$303+8)-1,10)+1,INT((((6-1)*$N$303+8)-1)/10)+1)="","",INDEX($P$305:$W$314,MOD(((6-1)*$N$303+8)-1,10)+1,INT((((6-1)*$N$303+8)-1)/10)+1))))))</f>
        <v/>
      </c>
      <c r="L310" s="539">
        <f>IF($D$303="Flat Oval",IF(OR($N$305="",ISTEXT($N$303),ISTEXT($N$304)),"",IF(6&lt;=$N$304,IF(9&gt;$N$303,"",IF(((6-1)*$N$303+9)&gt;80,"",IF(INDEX($P$305:$W$314,MOD(((6-1)*$N$303+9)-1,10)+1,INT((((6-1)*$N$303+9)-1)/10)+1)="","",INDEX($P$305:$W$314,MOD(((6-1)*$N$303+9)-1,10)+1,INT((((6-1)*$N$303+9)-1)/10)+1)))),IF(AND(6=$N$304+1,9&lt;=$O$303),IF(($N$303*$N$304+9)&gt;80,"",IF(INDEX($P$305:$W$314,MOD(($N$303*$N$304+9)-1,10)+1,INT((($N$303*$N$304+9)-1)/10)+1)="","",INDEX($P$305:$W$314,MOD(($N$303*$N$304+9)-1,10)+1,INT((($N$303*$N$304+9)-1)/10)+1))),""))),IF($N$305="","",IF(OR(ISTEXT($N$303),ISTEXT($N$304),ISTEXT($N$305)),"",IF(OR(9&gt;$N$303,6&gt;$N$304,((6-1)*$N$303+9)&gt;$N$305),"",IF(INDEX($P$305:$W$314,MOD(((6-1)*$N$303+9)-1,10)+1,INT((((6-1)*$N$303+9)-1)/10)+1)="","",INDEX($P$305:$W$314,MOD(((6-1)*$N$303+9)-1,10)+1,INT((((6-1)*$N$303+9)-1)/10)+1))))))</f>
        <v/>
      </c>
      <c r="M310" s="539">
        <f>IF($D$303="Flat Oval",IF(OR($N$305="",ISTEXT($N$303),ISTEXT($N$304)),"",IF(6&lt;=$N$304,IF(10&gt;$N$303,"",IF(((6-1)*$N$303+10)&gt;80,"",IF(INDEX($P$305:$W$314,MOD(((6-1)*$N$303+10)-1,10)+1,INT((((6-1)*$N$303+10)-1)/10)+1)="","",INDEX($P$305:$W$314,MOD(((6-1)*$N$303+10)-1,10)+1,INT((((6-1)*$N$303+10)-1)/10)+1)))),IF(AND(6=$N$304+1,10&lt;=$O$303),IF(($N$303*$N$304+10)&gt;80,"",IF(INDEX($P$305:$W$314,MOD(($N$303*$N$304+10)-1,10)+1,INT((($N$303*$N$304+10)-1)/10)+1)="","",INDEX($P$305:$W$314,MOD(($N$303*$N$304+10)-1,10)+1,INT((($N$303*$N$304+10)-1)/10)+1))),""))),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IF($D$303="Flat Oval",IF(OR($N$304="",ISTEXT($N$304)),"",IF(7&lt;=$N$304,ROUND((7-0.5)*$I$303/$N$304,1),IF(7=$N$304+1,"Ends",""))),IF(OR($D$303="",$G$303=""),"",IF($D$303="Round",IF(7=1,"Axis 1 (0°)",IF(7=2,"Axis 2 (90°)","")),IF(ISTEXT($N$304),"",IF(7&gt;$N$304,"",IF(ISTEXT($I$303),"",ROUND((7-0.5)*$I$303/$N$304,1)))))))</f>
        <v/>
      </c>
      <c r="C311" s="538" t="n"/>
      <c r="D311" s="539">
        <f>IF($D$303="Flat Oval",IF(OR($N$305="",ISTEXT($N$303),ISTEXT($N$304)),"",IF(7&lt;=$N$304,IF(1&gt;$N$303,"",IF(((7-1)*$N$303+1)&gt;80,"",IF(INDEX($P$305:$W$314,MOD(((7-1)*$N$303+1)-1,10)+1,INT((((7-1)*$N$303+1)-1)/10)+1)="","",INDEX($P$305:$W$314,MOD(((7-1)*$N$303+1)-1,10)+1,INT((((7-1)*$N$303+1)-1)/10)+1)))),IF(AND(7=$N$304+1,1&lt;=$O$303),IF(($N$303*$N$304+1)&gt;80,"",IF(INDEX($P$305:$W$314,MOD(($N$303*$N$304+1)-1,10)+1,INT((($N$303*$N$304+1)-1)/10)+1)="","",INDEX($P$305:$W$314,MOD(($N$303*$N$304+1)-1,10)+1,INT((($N$303*$N$304+1)-1)/10)+1))),""))),IF($N$305="","",IF(OR(ISTEXT($N$303),ISTEXT($N$304),ISTEXT($N$305)),"",IF(OR(1&gt;$N$303,7&gt;$N$304,((7-1)*$N$303+1)&gt;$N$305),"",IF(INDEX($P$305:$W$314,MOD(((7-1)*$N$303+1)-1,10)+1,INT((((7-1)*$N$303+1)-1)/10)+1)="","",INDEX($P$305:$W$314,MOD(((7-1)*$N$303+1)-1,10)+1,INT((((7-1)*$N$303+1)-1)/10)+1))))))</f>
        <v/>
      </c>
      <c r="E311" s="539">
        <f>IF($D$303="Flat Oval",IF(OR($N$305="",ISTEXT($N$303),ISTEXT($N$304)),"",IF(7&lt;=$N$304,IF(2&gt;$N$303,"",IF(((7-1)*$N$303+2)&gt;80,"",IF(INDEX($P$305:$W$314,MOD(((7-1)*$N$303+2)-1,10)+1,INT((((7-1)*$N$303+2)-1)/10)+1)="","",INDEX($P$305:$W$314,MOD(((7-1)*$N$303+2)-1,10)+1,INT((((7-1)*$N$303+2)-1)/10)+1)))),IF(AND(7=$N$304+1,2&lt;=$O$303),IF(($N$303*$N$304+2)&gt;80,"",IF(INDEX($P$305:$W$314,MOD(($N$303*$N$304+2)-1,10)+1,INT((($N$303*$N$304+2)-1)/10)+1)="","",INDEX($P$305:$W$314,MOD(($N$303*$N$304+2)-1,10)+1,INT((($N$303*$N$304+2)-1)/10)+1))),""))),IF($N$305="","",IF(OR(ISTEXT($N$303),ISTEXT($N$304),ISTEXT($N$305)),"",IF(OR(2&gt;$N$303,7&gt;$N$304,((7-1)*$N$303+2)&gt;$N$305),"",IF(INDEX($P$305:$W$314,MOD(((7-1)*$N$303+2)-1,10)+1,INT((((7-1)*$N$303+2)-1)/10)+1)="","",INDEX($P$305:$W$314,MOD(((7-1)*$N$303+2)-1,10)+1,INT((((7-1)*$N$303+2)-1)/10)+1))))))</f>
        <v/>
      </c>
      <c r="F311" s="539">
        <f>IF($D$303="Flat Oval",IF(OR($N$305="",ISTEXT($N$303),ISTEXT($N$304)),"",IF(7&lt;=$N$304,IF(3&gt;$N$303,"",IF(((7-1)*$N$303+3)&gt;80,"",IF(INDEX($P$305:$W$314,MOD(((7-1)*$N$303+3)-1,10)+1,INT((((7-1)*$N$303+3)-1)/10)+1)="","",INDEX($P$305:$W$314,MOD(((7-1)*$N$303+3)-1,10)+1,INT((((7-1)*$N$303+3)-1)/10)+1)))),IF(AND(7=$N$304+1,3&lt;=$O$303),IF(($N$303*$N$304+3)&gt;80,"",IF(INDEX($P$305:$W$314,MOD(($N$303*$N$304+3)-1,10)+1,INT((($N$303*$N$304+3)-1)/10)+1)="","",INDEX($P$305:$W$314,MOD(($N$303*$N$304+3)-1,10)+1,INT((($N$303*$N$304+3)-1)/10)+1))),""))),IF($N$305="","",IF(OR(ISTEXT($N$303),ISTEXT($N$304),ISTEXT($N$305)),"",IF(OR(3&gt;$N$303,7&gt;$N$304,((7-1)*$N$303+3)&gt;$N$305),"",IF(INDEX($P$305:$W$314,MOD(((7-1)*$N$303+3)-1,10)+1,INT((((7-1)*$N$303+3)-1)/10)+1)="","",INDEX($P$305:$W$314,MOD(((7-1)*$N$303+3)-1,10)+1,INT((((7-1)*$N$303+3)-1)/10)+1))))))</f>
        <v/>
      </c>
      <c r="G311" s="539">
        <f>IF($D$303="Flat Oval",IF(OR($N$305="",ISTEXT($N$303),ISTEXT($N$304)),"",IF(7&lt;=$N$304,IF(4&gt;$N$303,"",IF(((7-1)*$N$303+4)&gt;80,"",IF(INDEX($P$305:$W$314,MOD(((7-1)*$N$303+4)-1,10)+1,INT((((7-1)*$N$303+4)-1)/10)+1)="","",INDEX($P$305:$W$314,MOD(((7-1)*$N$303+4)-1,10)+1,INT((((7-1)*$N$303+4)-1)/10)+1)))),IF(AND(7=$N$304+1,4&lt;=$O$303),IF(($N$303*$N$304+4)&gt;80,"",IF(INDEX($P$305:$W$314,MOD(($N$303*$N$304+4)-1,10)+1,INT((($N$303*$N$304+4)-1)/10)+1)="","",INDEX($P$305:$W$314,MOD(($N$303*$N$304+4)-1,10)+1,INT((($N$303*$N$304+4)-1)/10)+1))),""))),IF($N$305="","",IF(OR(ISTEXT($N$303),ISTEXT($N$304),ISTEXT($N$305)),"",IF(OR(4&gt;$N$303,7&gt;$N$304,((7-1)*$N$303+4)&gt;$N$305),"",IF(INDEX($P$305:$W$314,MOD(((7-1)*$N$303+4)-1,10)+1,INT((((7-1)*$N$303+4)-1)/10)+1)="","",INDEX($P$305:$W$314,MOD(((7-1)*$N$303+4)-1,10)+1,INT((((7-1)*$N$303+4)-1)/10)+1))))))</f>
        <v/>
      </c>
      <c r="H311" s="539">
        <f>IF($D$303="Flat Oval",IF(OR($N$305="",ISTEXT($N$303),ISTEXT($N$304)),"",IF(7&lt;=$N$304,IF(5&gt;$N$303,"",IF(((7-1)*$N$303+5)&gt;80,"",IF(INDEX($P$305:$W$314,MOD(((7-1)*$N$303+5)-1,10)+1,INT((((7-1)*$N$303+5)-1)/10)+1)="","",INDEX($P$305:$W$314,MOD(((7-1)*$N$303+5)-1,10)+1,INT((((7-1)*$N$303+5)-1)/10)+1)))),IF(AND(7=$N$304+1,5&lt;=$O$303),IF(($N$303*$N$304+5)&gt;80,"",IF(INDEX($P$305:$W$314,MOD(($N$303*$N$304+5)-1,10)+1,INT((($N$303*$N$304+5)-1)/10)+1)="","",INDEX($P$305:$W$314,MOD(($N$303*$N$304+5)-1,10)+1,INT((($N$303*$N$304+5)-1)/10)+1))),""))),IF($N$305="","",IF(OR(ISTEXT($N$303),ISTEXT($N$304),ISTEXT($N$305)),"",IF(OR(5&gt;$N$303,7&gt;$N$304,((7-1)*$N$303+5)&gt;$N$305),"",IF(INDEX($P$305:$W$314,MOD(((7-1)*$N$303+5)-1,10)+1,INT((((7-1)*$N$303+5)-1)/10)+1)="","",INDEX($P$305:$W$314,MOD(((7-1)*$N$303+5)-1,10)+1,INT((((7-1)*$N$303+5)-1)/10)+1))))))</f>
        <v/>
      </c>
      <c r="I311" s="539">
        <f>IF($D$303="Flat Oval",IF(OR($N$305="",ISTEXT($N$303),ISTEXT($N$304)),"",IF(7&lt;=$N$304,IF(6&gt;$N$303,"",IF(((7-1)*$N$303+6)&gt;80,"",IF(INDEX($P$305:$W$314,MOD(((7-1)*$N$303+6)-1,10)+1,INT((((7-1)*$N$303+6)-1)/10)+1)="","",INDEX($P$305:$W$314,MOD(((7-1)*$N$303+6)-1,10)+1,INT((((7-1)*$N$303+6)-1)/10)+1)))),IF(AND(7=$N$304+1,6&lt;=$O$303),IF(($N$303*$N$304+6)&gt;80,"",IF(INDEX($P$305:$W$314,MOD(($N$303*$N$304+6)-1,10)+1,INT((($N$303*$N$304+6)-1)/10)+1)="","",INDEX($P$305:$W$314,MOD(($N$303*$N$304+6)-1,10)+1,INT((($N$303*$N$304+6)-1)/10)+1))),""))),IF($N$305="","",IF(OR(ISTEXT($N$303),ISTEXT($N$304),ISTEXT($N$305)),"",IF(OR(6&gt;$N$303,7&gt;$N$304,((7-1)*$N$303+6)&gt;$N$305),"",IF(INDEX($P$305:$W$314,MOD(((7-1)*$N$303+6)-1,10)+1,INT((((7-1)*$N$303+6)-1)/10)+1)="","",INDEX($P$305:$W$314,MOD(((7-1)*$N$303+6)-1,10)+1,INT((((7-1)*$N$303+6)-1)/10)+1))))))</f>
        <v/>
      </c>
      <c r="J311" s="539">
        <f>IF($D$303="Flat Oval",IF(OR($N$305="",ISTEXT($N$303),ISTEXT($N$304)),"",IF(7&lt;=$N$304,IF(7&gt;$N$303,"",IF(((7-1)*$N$303+7)&gt;80,"",IF(INDEX($P$305:$W$314,MOD(((7-1)*$N$303+7)-1,10)+1,INT((((7-1)*$N$303+7)-1)/10)+1)="","",INDEX($P$305:$W$314,MOD(((7-1)*$N$303+7)-1,10)+1,INT((((7-1)*$N$303+7)-1)/10)+1)))),IF(AND(7=$N$304+1,7&lt;=$O$303),IF(($N$303*$N$304+7)&gt;80,"",IF(INDEX($P$305:$W$314,MOD(($N$303*$N$304+7)-1,10)+1,INT((($N$303*$N$304+7)-1)/10)+1)="","",INDEX($P$305:$W$314,MOD(($N$303*$N$304+7)-1,10)+1,INT((($N$303*$N$304+7)-1)/10)+1))),""))),IF($N$305="","",IF(OR(ISTEXT($N$303),ISTEXT($N$304),ISTEXT($N$305)),"",IF(OR(7&gt;$N$303,7&gt;$N$304,((7-1)*$N$303+7)&gt;$N$305),"",IF(INDEX($P$305:$W$314,MOD(((7-1)*$N$303+7)-1,10)+1,INT((((7-1)*$N$303+7)-1)/10)+1)="","",INDEX($P$305:$W$314,MOD(((7-1)*$N$303+7)-1,10)+1,INT((((7-1)*$N$303+7)-1)/10)+1))))))</f>
        <v/>
      </c>
      <c r="K311" s="539">
        <f>IF($D$303="Flat Oval",IF(OR($N$305="",ISTEXT($N$303),ISTEXT($N$304)),"",IF(7&lt;=$N$304,IF(8&gt;$N$303,"",IF(((7-1)*$N$303+8)&gt;80,"",IF(INDEX($P$305:$W$314,MOD(((7-1)*$N$303+8)-1,10)+1,INT((((7-1)*$N$303+8)-1)/10)+1)="","",INDEX($P$305:$W$314,MOD(((7-1)*$N$303+8)-1,10)+1,INT((((7-1)*$N$303+8)-1)/10)+1)))),IF(AND(7=$N$304+1,8&lt;=$O$303),IF(($N$303*$N$304+8)&gt;80,"",IF(INDEX($P$305:$W$314,MOD(($N$303*$N$304+8)-1,10)+1,INT((($N$303*$N$304+8)-1)/10)+1)="","",INDEX($P$305:$W$314,MOD(($N$303*$N$304+8)-1,10)+1,INT((($N$303*$N$304+8)-1)/10)+1))),""))),IF($N$305="","",IF(OR(ISTEXT($N$303),ISTEXT($N$304),ISTEXT($N$305)),"",IF(OR(8&gt;$N$303,7&gt;$N$304,((7-1)*$N$303+8)&gt;$N$305),"",IF(INDEX($P$305:$W$314,MOD(((7-1)*$N$303+8)-1,10)+1,INT((((7-1)*$N$303+8)-1)/10)+1)="","",INDEX($P$305:$W$314,MOD(((7-1)*$N$303+8)-1,10)+1,INT((((7-1)*$N$303+8)-1)/10)+1))))))</f>
        <v/>
      </c>
      <c r="L311" s="539">
        <f>IF($D$303="Flat Oval",IF(OR($N$305="",ISTEXT($N$303),ISTEXT($N$304)),"",IF(7&lt;=$N$304,IF(9&gt;$N$303,"",IF(((7-1)*$N$303+9)&gt;80,"",IF(INDEX($P$305:$W$314,MOD(((7-1)*$N$303+9)-1,10)+1,INT((((7-1)*$N$303+9)-1)/10)+1)="","",INDEX($P$305:$W$314,MOD(((7-1)*$N$303+9)-1,10)+1,INT((((7-1)*$N$303+9)-1)/10)+1)))),IF(AND(7=$N$304+1,9&lt;=$O$303),IF(($N$303*$N$304+9)&gt;80,"",IF(INDEX($P$305:$W$314,MOD(($N$303*$N$304+9)-1,10)+1,INT((($N$303*$N$304+9)-1)/10)+1)="","",INDEX($P$305:$W$314,MOD(($N$303*$N$304+9)-1,10)+1,INT((($N$303*$N$304+9)-1)/10)+1))),""))),IF($N$305="","",IF(OR(ISTEXT($N$303),ISTEXT($N$304),ISTEXT($N$305)),"",IF(OR(9&gt;$N$303,7&gt;$N$304,((7-1)*$N$303+9)&gt;$N$305),"",IF(INDEX($P$305:$W$314,MOD(((7-1)*$N$303+9)-1,10)+1,INT((((7-1)*$N$303+9)-1)/10)+1)="","",INDEX($P$305:$W$314,MOD(((7-1)*$N$303+9)-1,10)+1,INT((((7-1)*$N$303+9)-1)/10)+1))))))</f>
        <v/>
      </c>
      <c r="M311" s="539">
        <f>IF($D$303="Flat Oval",IF(OR($N$305="",ISTEXT($N$303),ISTEXT($N$304)),"",IF(7&lt;=$N$304,IF(10&gt;$N$303,"",IF(((7-1)*$N$303+10)&gt;80,"",IF(INDEX($P$305:$W$314,MOD(((7-1)*$N$303+10)-1,10)+1,INT((((7-1)*$N$303+10)-1)/10)+1)="","",INDEX($P$305:$W$314,MOD(((7-1)*$N$303+10)-1,10)+1,INT((((7-1)*$N$303+10)-1)/10)+1)))),IF(AND(7=$N$304+1,10&lt;=$O$303),IF(($N$303*$N$304+10)&gt;80,"",IF(INDEX($P$305:$W$314,MOD(($N$303*$N$304+10)-1,10)+1,INT((($N$303*$N$304+10)-1)/10)+1)="","",INDEX($P$305:$W$314,MOD(($N$303*$N$304+10)-1,10)+1,INT((($N$303*$N$304+10)-1)/10)+1))),""))),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IF($D$303="Flat Oval",IF(OR($N$304="",ISTEXT($N$304)),"",IF(8&lt;=$N$304,ROUND((8-0.5)*$I$303/$N$304,1),IF(8=$N$304+1,"Ends",""))),IF(OR($D$303="",$G$303=""),"",IF($D$303="Round",IF(8=1,"Axis 1 (0°)",IF(8=2,"Axis 2 (90°)","")),IF(ISTEXT($N$304),"",IF(8&gt;$N$304,"",IF(ISTEXT($I$303),"",ROUND((8-0.5)*$I$303/$N$304,1)))))))</f>
        <v/>
      </c>
      <c r="C312" s="538" t="n"/>
      <c r="D312" s="539">
        <f>IF($D$303="Flat Oval",IF(OR($N$305="",ISTEXT($N$303),ISTEXT($N$304)),"",IF(8&lt;=$N$304,IF(1&gt;$N$303,"",IF(((8-1)*$N$303+1)&gt;80,"",IF(INDEX($P$305:$W$314,MOD(((8-1)*$N$303+1)-1,10)+1,INT((((8-1)*$N$303+1)-1)/10)+1)="","",INDEX($P$305:$W$314,MOD(((8-1)*$N$303+1)-1,10)+1,INT((((8-1)*$N$303+1)-1)/10)+1)))),IF(AND(8=$N$304+1,1&lt;=$O$303),IF(($N$303*$N$304+1)&gt;80,"",IF(INDEX($P$305:$W$314,MOD(($N$303*$N$304+1)-1,10)+1,INT((($N$303*$N$304+1)-1)/10)+1)="","",INDEX($P$305:$W$314,MOD(($N$303*$N$304+1)-1,10)+1,INT((($N$303*$N$304+1)-1)/10)+1))),""))),IF($N$305="","",IF(OR(ISTEXT($N$303),ISTEXT($N$304),ISTEXT($N$305)),"",IF(OR(1&gt;$N$303,8&gt;$N$304,((8-1)*$N$303+1)&gt;$N$305),"",IF(INDEX($P$305:$W$314,MOD(((8-1)*$N$303+1)-1,10)+1,INT((((8-1)*$N$303+1)-1)/10)+1)="","",INDEX($P$305:$W$314,MOD(((8-1)*$N$303+1)-1,10)+1,INT((((8-1)*$N$303+1)-1)/10)+1))))))</f>
        <v/>
      </c>
      <c r="E312" s="539">
        <f>IF($D$303="Flat Oval",IF(OR($N$305="",ISTEXT($N$303),ISTEXT($N$304)),"",IF(8&lt;=$N$304,IF(2&gt;$N$303,"",IF(((8-1)*$N$303+2)&gt;80,"",IF(INDEX($P$305:$W$314,MOD(((8-1)*$N$303+2)-1,10)+1,INT((((8-1)*$N$303+2)-1)/10)+1)="","",INDEX($P$305:$W$314,MOD(((8-1)*$N$303+2)-1,10)+1,INT((((8-1)*$N$303+2)-1)/10)+1)))),IF(AND(8=$N$304+1,2&lt;=$O$303),IF(($N$303*$N$304+2)&gt;80,"",IF(INDEX($P$305:$W$314,MOD(($N$303*$N$304+2)-1,10)+1,INT((($N$303*$N$304+2)-1)/10)+1)="","",INDEX($P$305:$W$314,MOD(($N$303*$N$304+2)-1,10)+1,INT((($N$303*$N$304+2)-1)/10)+1))),""))),IF($N$305="","",IF(OR(ISTEXT($N$303),ISTEXT($N$304),ISTEXT($N$305)),"",IF(OR(2&gt;$N$303,8&gt;$N$304,((8-1)*$N$303+2)&gt;$N$305),"",IF(INDEX($P$305:$W$314,MOD(((8-1)*$N$303+2)-1,10)+1,INT((((8-1)*$N$303+2)-1)/10)+1)="","",INDEX($P$305:$W$314,MOD(((8-1)*$N$303+2)-1,10)+1,INT((((8-1)*$N$303+2)-1)/10)+1))))))</f>
        <v/>
      </c>
      <c r="F312" s="539">
        <f>IF($D$303="Flat Oval",IF(OR($N$305="",ISTEXT($N$303),ISTEXT($N$304)),"",IF(8&lt;=$N$304,IF(3&gt;$N$303,"",IF(((8-1)*$N$303+3)&gt;80,"",IF(INDEX($P$305:$W$314,MOD(((8-1)*$N$303+3)-1,10)+1,INT((((8-1)*$N$303+3)-1)/10)+1)="","",INDEX($P$305:$W$314,MOD(((8-1)*$N$303+3)-1,10)+1,INT((((8-1)*$N$303+3)-1)/10)+1)))),IF(AND(8=$N$304+1,3&lt;=$O$303),IF(($N$303*$N$304+3)&gt;80,"",IF(INDEX($P$305:$W$314,MOD(($N$303*$N$304+3)-1,10)+1,INT((($N$303*$N$304+3)-1)/10)+1)="","",INDEX($P$305:$W$314,MOD(($N$303*$N$304+3)-1,10)+1,INT((($N$303*$N$304+3)-1)/10)+1))),""))),IF($N$305="","",IF(OR(ISTEXT($N$303),ISTEXT($N$304),ISTEXT($N$305)),"",IF(OR(3&gt;$N$303,8&gt;$N$304,((8-1)*$N$303+3)&gt;$N$305),"",IF(INDEX($P$305:$W$314,MOD(((8-1)*$N$303+3)-1,10)+1,INT((((8-1)*$N$303+3)-1)/10)+1)="","",INDEX($P$305:$W$314,MOD(((8-1)*$N$303+3)-1,10)+1,INT((((8-1)*$N$303+3)-1)/10)+1))))))</f>
        <v/>
      </c>
      <c r="G312" s="539">
        <f>IF($D$303="Flat Oval",IF(OR($N$305="",ISTEXT($N$303),ISTEXT($N$304)),"",IF(8&lt;=$N$304,IF(4&gt;$N$303,"",IF(((8-1)*$N$303+4)&gt;80,"",IF(INDEX($P$305:$W$314,MOD(((8-1)*$N$303+4)-1,10)+1,INT((((8-1)*$N$303+4)-1)/10)+1)="","",INDEX($P$305:$W$314,MOD(((8-1)*$N$303+4)-1,10)+1,INT((((8-1)*$N$303+4)-1)/10)+1)))),IF(AND(8=$N$304+1,4&lt;=$O$303),IF(($N$303*$N$304+4)&gt;80,"",IF(INDEX($P$305:$W$314,MOD(($N$303*$N$304+4)-1,10)+1,INT((($N$303*$N$304+4)-1)/10)+1)="","",INDEX($P$305:$W$314,MOD(($N$303*$N$304+4)-1,10)+1,INT((($N$303*$N$304+4)-1)/10)+1))),""))),IF($N$305="","",IF(OR(ISTEXT($N$303),ISTEXT($N$304),ISTEXT($N$305)),"",IF(OR(4&gt;$N$303,8&gt;$N$304,((8-1)*$N$303+4)&gt;$N$305),"",IF(INDEX($P$305:$W$314,MOD(((8-1)*$N$303+4)-1,10)+1,INT((((8-1)*$N$303+4)-1)/10)+1)="","",INDEX($P$305:$W$314,MOD(((8-1)*$N$303+4)-1,10)+1,INT((((8-1)*$N$303+4)-1)/10)+1))))))</f>
        <v/>
      </c>
      <c r="H312" s="539">
        <f>IF($D$303="Flat Oval",IF(OR($N$305="",ISTEXT($N$303),ISTEXT($N$304)),"",IF(8&lt;=$N$304,IF(5&gt;$N$303,"",IF(((8-1)*$N$303+5)&gt;80,"",IF(INDEX($P$305:$W$314,MOD(((8-1)*$N$303+5)-1,10)+1,INT((((8-1)*$N$303+5)-1)/10)+1)="","",INDEX($P$305:$W$314,MOD(((8-1)*$N$303+5)-1,10)+1,INT((((8-1)*$N$303+5)-1)/10)+1)))),IF(AND(8=$N$304+1,5&lt;=$O$303),IF(($N$303*$N$304+5)&gt;80,"",IF(INDEX($P$305:$W$314,MOD(($N$303*$N$304+5)-1,10)+1,INT((($N$303*$N$304+5)-1)/10)+1)="","",INDEX($P$305:$W$314,MOD(($N$303*$N$304+5)-1,10)+1,INT((($N$303*$N$304+5)-1)/10)+1))),""))),IF($N$305="","",IF(OR(ISTEXT($N$303),ISTEXT($N$304),ISTEXT($N$305)),"",IF(OR(5&gt;$N$303,8&gt;$N$304,((8-1)*$N$303+5)&gt;$N$305),"",IF(INDEX($P$305:$W$314,MOD(((8-1)*$N$303+5)-1,10)+1,INT((((8-1)*$N$303+5)-1)/10)+1)="","",INDEX($P$305:$W$314,MOD(((8-1)*$N$303+5)-1,10)+1,INT((((8-1)*$N$303+5)-1)/10)+1))))))</f>
        <v/>
      </c>
      <c r="I312" s="539">
        <f>IF($D$303="Flat Oval",IF(OR($N$305="",ISTEXT($N$303),ISTEXT($N$304)),"",IF(8&lt;=$N$304,IF(6&gt;$N$303,"",IF(((8-1)*$N$303+6)&gt;80,"",IF(INDEX($P$305:$W$314,MOD(((8-1)*$N$303+6)-1,10)+1,INT((((8-1)*$N$303+6)-1)/10)+1)="","",INDEX($P$305:$W$314,MOD(((8-1)*$N$303+6)-1,10)+1,INT((((8-1)*$N$303+6)-1)/10)+1)))),IF(AND(8=$N$304+1,6&lt;=$O$303),IF(($N$303*$N$304+6)&gt;80,"",IF(INDEX($P$305:$W$314,MOD(($N$303*$N$304+6)-1,10)+1,INT((($N$303*$N$304+6)-1)/10)+1)="","",INDEX($P$305:$W$314,MOD(($N$303*$N$304+6)-1,10)+1,INT((($N$303*$N$304+6)-1)/10)+1))),""))),IF($N$305="","",IF(OR(ISTEXT($N$303),ISTEXT($N$304),ISTEXT($N$305)),"",IF(OR(6&gt;$N$303,8&gt;$N$304,((8-1)*$N$303+6)&gt;$N$305),"",IF(INDEX($P$305:$W$314,MOD(((8-1)*$N$303+6)-1,10)+1,INT((((8-1)*$N$303+6)-1)/10)+1)="","",INDEX($P$305:$W$314,MOD(((8-1)*$N$303+6)-1,10)+1,INT((((8-1)*$N$303+6)-1)/10)+1))))))</f>
        <v/>
      </c>
      <c r="J312" s="539">
        <f>IF($D$303="Flat Oval",IF(OR($N$305="",ISTEXT($N$303),ISTEXT($N$304)),"",IF(8&lt;=$N$304,IF(7&gt;$N$303,"",IF(((8-1)*$N$303+7)&gt;80,"",IF(INDEX($P$305:$W$314,MOD(((8-1)*$N$303+7)-1,10)+1,INT((((8-1)*$N$303+7)-1)/10)+1)="","",INDEX($P$305:$W$314,MOD(((8-1)*$N$303+7)-1,10)+1,INT((((8-1)*$N$303+7)-1)/10)+1)))),IF(AND(8=$N$304+1,7&lt;=$O$303),IF(($N$303*$N$304+7)&gt;80,"",IF(INDEX($P$305:$W$314,MOD(($N$303*$N$304+7)-1,10)+1,INT((($N$303*$N$304+7)-1)/10)+1)="","",INDEX($P$305:$W$314,MOD(($N$303*$N$304+7)-1,10)+1,INT((($N$303*$N$304+7)-1)/10)+1))),""))),IF($N$305="","",IF(OR(ISTEXT($N$303),ISTEXT($N$304),ISTEXT($N$305)),"",IF(OR(7&gt;$N$303,8&gt;$N$304,((8-1)*$N$303+7)&gt;$N$305),"",IF(INDEX($P$305:$W$314,MOD(((8-1)*$N$303+7)-1,10)+1,INT((((8-1)*$N$303+7)-1)/10)+1)="","",INDEX($P$305:$W$314,MOD(((8-1)*$N$303+7)-1,10)+1,INT((((8-1)*$N$303+7)-1)/10)+1))))))</f>
        <v/>
      </c>
      <c r="K312" s="539">
        <f>IF($D$303="Flat Oval",IF(OR($N$305="",ISTEXT($N$303),ISTEXT($N$304)),"",IF(8&lt;=$N$304,IF(8&gt;$N$303,"",IF(((8-1)*$N$303+8)&gt;80,"",IF(INDEX($P$305:$W$314,MOD(((8-1)*$N$303+8)-1,10)+1,INT((((8-1)*$N$303+8)-1)/10)+1)="","",INDEX($P$305:$W$314,MOD(((8-1)*$N$303+8)-1,10)+1,INT((((8-1)*$N$303+8)-1)/10)+1)))),IF(AND(8=$N$304+1,8&lt;=$O$303),IF(($N$303*$N$304+8)&gt;80,"",IF(INDEX($P$305:$W$314,MOD(($N$303*$N$304+8)-1,10)+1,INT((($N$303*$N$304+8)-1)/10)+1)="","",INDEX($P$305:$W$314,MOD(($N$303*$N$304+8)-1,10)+1,INT((($N$303*$N$304+8)-1)/10)+1))),""))),IF($N$305="","",IF(OR(ISTEXT($N$303),ISTEXT($N$304),ISTEXT($N$305)),"",IF(OR(8&gt;$N$303,8&gt;$N$304,((8-1)*$N$303+8)&gt;$N$305),"",IF(INDEX($P$305:$W$314,MOD(((8-1)*$N$303+8)-1,10)+1,INT((((8-1)*$N$303+8)-1)/10)+1)="","",INDEX($P$305:$W$314,MOD(((8-1)*$N$303+8)-1,10)+1,INT((((8-1)*$N$303+8)-1)/10)+1))))))</f>
        <v/>
      </c>
      <c r="L312" s="539">
        <f>IF($D$303="Flat Oval",IF(OR($N$305="",ISTEXT($N$303),ISTEXT($N$304)),"",IF(8&lt;=$N$304,IF(9&gt;$N$303,"",IF(((8-1)*$N$303+9)&gt;80,"",IF(INDEX($P$305:$W$314,MOD(((8-1)*$N$303+9)-1,10)+1,INT((((8-1)*$N$303+9)-1)/10)+1)="","",INDEX($P$305:$W$314,MOD(((8-1)*$N$303+9)-1,10)+1,INT((((8-1)*$N$303+9)-1)/10)+1)))),IF(AND(8=$N$304+1,9&lt;=$O$303),IF(($N$303*$N$304+9)&gt;80,"",IF(INDEX($P$305:$W$314,MOD(($N$303*$N$304+9)-1,10)+1,INT((($N$303*$N$304+9)-1)/10)+1)="","",INDEX($P$305:$W$314,MOD(($N$303*$N$304+9)-1,10)+1,INT((($N$303*$N$304+9)-1)/10)+1))),""))),IF($N$305="","",IF(OR(ISTEXT($N$303),ISTEXT($N$304),ISTEXT($N$305)),"",IF(OR(9&gt;$N$303,8&gt;$N$304,((8-1)*$N$303+9)&gt;$N$305),"",IF(INDEX($P$305:$W$314,MOD(((8-1)*$N$303+9)-1,10)+1,INT((((8-1)*$N$303+9)-1)/10)+1)="","",INDEX($P$305:$W$314,MOD(((8-1)*$N$303+9)-1,10)+1,INT((((8-1)*$N$303+9)-1)/10)+1))))))</f>
        <v/>
      </c>
      <c r="M312" s="539">
        <f>IF($D$303="Flat Oval",IF(OR($N$305="",ISTEXT($N$303),ISTEXT($N$304)),"",IF(8&lt;=$N$304,IF(10&gt;$N$303,"",IF(((8-1)*$N$303+10)&gt;80,"",IF(INDEX($P$305:$W$314,MOD(((8-1)*$N$303+10)-1,10)+1,INT((((8-1)*$N$303+10)-1)/10)+1)="","",INDEX($P$305:$W$314,MOD(((8-1)*$N$303+10)-1,10)+1,INT((((8-1)*$N$303+10)-1)/10)+1)))),IF(AND(8=$N$304+1,10&lt;=$O$303),IF(($N$303*$N$304+10)&gt;80,"",IF(INDEX($P$305:$W$314,MOD(($N$303*$N$304+10)-1,10)+1,INT((($N$303*$N$304+10)-1)/10)+1)="","",INDEX($P$305:$W$314,MOD(($N$303*$N$304+10)-1,10)+1,INT((($N$303*$N$304+10)-1)/10)+1))),""))),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IF($D$318="Flat Oval",IF(OR($G$318="",$I$318=""),"",$G$318&amp;""" x "&amp;$I$318&amp;""" oval"),IF($G$318="","",IF($D$318="Round",$G$318&amp;""" dia",$G$318&amp;""" x "&amp;$I$318&amp;"""")))</f>
        <v/>
      </c>
      <c r="G316" s="173" t="n"/>
      <c r="H316" s="525">
        <f>IF($D$318="Flat Oval",IF(OR($G$318="",$I$318=""),"",IF(OR(ISTEXT($G$318),ISTEXT($I$318)),"",ROUND(((($G$318-2*N($K$318))-($I$318-2*N($K$318)))*($I$318-2*N($K$318))+PI()*(($I$318-2*N($K$318))/2)^2)/144,3))),IF(OR($D$318="",$G$318=""),"",IF($D$318="Round",IF(ISTEXT($G$318),"",ROUND(PI()*(($G$318-2*N($K$318))/2)^2/144,3)),IF($I$318="","",IF(OR(ISTEXT($G$318),ISTEXT($I$318)),"",ROUND(($G$318-2*N($K$318))*($I$318-2*N($K$318))/144,3))))))</f>
        <v/>
      </c>
      <c r="I316" s="189" t="n"/>
      <c r="J316" s="189" t="n"/>
      <c r="K316" s="189">
        <f>IF(N(J316)*N(H316)=0,"",ROUND(N(J316)*N(H316),0))</f>
        <v/>
      </c>
      <c r="L316" s="189">
        <f>IF($D$318="Flat Oval",IF(OR($O$319="",$O$320="",N($O$321)+N($O$322)=0),"",ROUND(($O$319*$O$321+$O$320*$O$322)/($O$321+$O$322),0)),IF(COUNT(D320:M327)=0,"",ROUND(AVERAGE(D320:M327),0)))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IF($D$318="Flat Oval",IF($N$320="","",$N$318&amp;"x"&amp;$N$319&amp;"+"&amp;$O$318&amp;" ends"),IF($N$318="","",IF($D$318="Round",$N$318&amp;" x 2 axes",IF($N$319="","",$N$318&amp;" x "&amp;$N$319))))</f>
        <v/>
      </c>
      <c r="N318" s="534">
        <f>IF($D$318="Flat Oval",IF(OR($G$318="",$I$318=""),"",IF(OR(ISTEXT($G$318),ISTEXT($I$318)),"",IF($G$318-$I$318&lt;12,2,MIN(10,MAX(3,ROUNDUP(($G$318-$I$318)/6,0)))))),IF(OR($D$318="",$G$318=""),"",IF($D$318="Round",IF(ISTEXT($G$318),"",IF($G$318&lt;=9,6,IF($G$318&lt;=12,8,10))),IF(ISTEXT($G$318),"",IF($G$318&lt;12,2,MIN(10,MAX(3,ROUNDUP($G$318/6,0))))))))</f>
        <v/>
      </c>
      <c r="O318">
        <f>IF(AND($D$318="Flat Oval",NOT(OR($G$318="",$I$318="")),NOT(OR(ISTEXT($G$318),ISTEXT($I$318)))),IF($I$318&lt;=9,6,IF($I$318&lt;=12,8,10)),"")</f>
        <v/>
      </c>
      <c r="P318" s="473" t="inlineStr">
        <is>
          <t>Quick entry – type readings in order (row by row of the grid), down this column then the next:</t>
        </is>
      </c>
    </row>
    <row r="319" ht="13.35" customHeight="1" s="162">
      <c r="B319" s="535" t="inlineStr">
        <is>
          <t>Depth↓ Pos→ (in)</t>
        </is>
      </c>
      <c r="C319" s="414" t="n"/>
      <c r="D319" s="535">
        <f>IF($D$318="Flat Oval",IF(OR($N$318="",ISTEXT($N$318),1&gt;$N$318),"",ROUND((1-0.5)*($G$318-$I$318)/$N$318,1)),IF(ISTEXT($N$318),"",IF(OR($D$318="",$G$318="",1&gt;$N$318),"",IF($D$318="Round",IF(ISTEXT($G$318),"",ROUND(IF(1&lt;=$N$318/2,$G$318/2*(1-SQRT(($N$318-2*1+1)/$N$318)),$G$318-$G$318/2*(1-SQRT(($N$318-2*($N$318-1+1)+1)/$N$318))),1)),IF(ISTEXT($G$318),"",ROUND((1-0.5)*$G$318/$N$318,1))))))</f>
        <v/>
      </c>
      <c r="E319" s="535">
        <f>IF($D$318="Flat Oval",IF(OR($N$318="",ISTEXT($N$318),2&gt;$N$318),"",ROUND((2-0.5)*($G$318-$I$318)/$N$318,1)),IF(ISTEXT($N$318),"",IF(OR($D$318="",$G$318="",2&gt;$N$318),"",IF($D$318="Round",IF(ISTEXT($G$318),"",ROUND(IF(2&lt;=$N$318/2,$G$318/2*(1-SQRT(($N$318-2*2+1)/$N$318)),$G$318-$G$318/2*(1-SQRT(($N$318-2*($N$318-2+1)+1)/$N$318))),1)),IF(ISTEXT($G$318),"",ROUND((2-0.5)*$G$318/$N$318,1))))))</f>
        <v/>
      </c>
      <c r="F319" s="535">
        <f>IF($D$318="Flat Oval",IF(OR($N$318="",ISTEXT($N$318),3&gt;$N$318),"",ROUND((3-0.5)*($G$318-$I$318)/$N$318,1)),IF(ISTEXT($N$318),"",IF(OR($D$318="",$G$318="",3&gt;$N$318),"",IF($D$318="Round",IF(ISTEXT($G$318),"",ROUND(IF(3&lt;=$N$318/2,$G$318/2*(1-SQRT(($N$318-2*3+1)/$N$318)),$G$318-$G$318/2*(1-SQRT(($N$318-2*($N$318-3+1)+1)/$N$318))),1)),IF(ISTEXT($G$318),"",ROUND((3-0.5)*$G$318/$N$318,1))))))</f>
        <v/>
      </c>
      <c r="G319" s="535">
        <f>IF($D$318="Flat Oval",IF(OR($N$318="",ISTEXT($N$318),4&gt;$N$318),"",ROUND((4-0.5)*($G$318-$I$318)/$N$318,1)),IF(ISTEXT($N$318),"",IF(OR($D$318="",$G$318="",4&gt;$N$318),"",IF($D$318="Round",IF(ISTEXT($G$318),"",ROUND(IF(4&lt;=$N$318/2,$G$318/2*(1-SQRT(($N$318-2*4+1)/$N$318)),$G$318-$G$318/2*(1-SQRT(($N$318-2*($N$318-4+1)+1)/$N$318))),1)),IF(ISTEXT($G$318),"",ROUND((4-0.5)*$G$318/$N$318,1))))))</f>
        <v/>
      </c>
      <c r="H319" s="535">
        <f>IF($D$318="Flat Oval",IF(OR($N$318="",ISTEXT($N$318),5&gt;$N$318),"",ROUND((5-0.5)*($G$318-$I$318)/$N$318,1)),IF(ISTEXT($N$318),"",IF(OR($D$318="",$G$318="",5&gt;$N$318),"",IF($D$318="Round",IF(ISTEXT($G$318),"",ROUND(IF(5&lt;=$N$318/2,$G$318/2*(1-SQRT(($N$318-2*5+1)/$N$318)),$G$318-$G$318/2*(1-SQRT(($N$318-2*($N$318-5+1)+1)/$N$318))),1)),IF(ISTEXT($G$318),"",ROUND((5-0.5)*$G$318/$N$318,1))))))</f>
        <v/>
      </c>
      <c r="I319" s="535">
        <f>IF($D$318="Flat Oval",IF(OR($N$318="",ISTEXT($N$318),6&gt;$N$318),"",ROUND((6-0.5)*($G$318-$I$318)/$N$318,1)),IF(ISTEXT($N$318),"",IF(OR($D$318="",$G$318="",6&gt;$N$318),"",IF($D$318="Round",IF(ISTEXT($G$318),"",ROUND(IF(6&lt;=$N$318/2,$G$318/2*(1-SQRT(($N$318-2*6+1)/$N$318)),$G$318-$G$318/2*(1-SQRT(($N$318-2*($N$318-6+1)+1)/$N$318))),1)),IF(ISTEXT($G$318),"",ROUND((6-0.5)*$G$318/$N$318,1))))))</f>
        <v/>
      </c>
      <c r="J319" s="535">
        <f>IF($D$318="Flat Oval",IF(OR($N$318="",ISTEXT($N$318),7&gt;$N$318),"",ROUND((7-0.5)*($G$318-$I$318)/$N$318,1)),IF(ISTEXT($N$318),"",IF(OR($D$318="",$G$318="",7&gt;$N$318),"",IF($D$318="Round",IF(ISTEXT($G$318),"",ROUND(IF(7&lt;=$N$318/2,$G$318/2*(1-SQRT(($N$318-2*7+1)/$N$318)),$G$318-$G$318/2*(1-SQRT(($N$318-2*($N$318-7+1)+1)/$N$318))),1)),IF(ISTEXT($G$318),"",ROUND((7-0.5)*$G$318/$N$318,1))))))</f>
        <v/>
      </c>
      <c r="K319" s="535">
        <f>IF($D$318="Flat Oval",IF(OR($N$318="",ISTEXT($N$318),8&gt;$N$318),"",ROUND((8-0.5)*($G$318-$I$318)/$N$318,1)),IF(ISTEXT($N$318),"",IF(OR($D$318="",$G$318="",8&gt;$N$318),"",IF($D$318="Round",IF(ISTEXT($G$318),"",ROUND(IF(8&lt;=$N$318/2,$G$318/2*(1-SQRT(($N$318-2*8+1)/$N$318)),$G$318-$G$318/2*(1-SQRT(($N$318-2*($N$318-8+1)+1)/$N$318))),1)),IF(ISTEXT($G$318),"",ROUND((8-0.5)*$G$318/$N$318,1))))))</f>
        <v/>
      </c>
      <c r="L319" s="535">
        <f>IF($D$318="Flat Oval",IF(OR($N$318="",ISTEXT($N$318),9&gt;$N$318),"",ROUND((9-0.5)*($G$318-$I$318)/$N$318,1)),IF(ISTEXT($N$318),"",IF(OR($D$318="",$G$318="",9&gt;$N$318),"",IF($D$318="Round",IF(ISTEXT($G$318),"",ROUND(IF(9&lt;=$N$318/2,$G$318/2*(1-SQRT(($N$318-2*9+1)/$N$318)),$G$318-$G$318/2*(1-SQRT(($N$318-2*($N$318-9+1)+1)/$N$318))),1)),IF(ISTEXT($G$318),"",ROUND((9-0.5)*$G$318/$N$318,1))))))</f>
        <v/>
      </c>
      <c r="M319" s="535">
        <f>IF($D$318="Flat Oval",IF(OR($N$318="",ISTEXT($N$318),10&gt;$N$318),"",ROUND((10-0.5)*($G$318-$I$318)/$N$318,1)),IF(ISTEXT($N$318),"",IF(OR($D$318="",$G$318="",10&gt;$N$318),"",IF($D$318="Round",IF(ISTEXT($G$318),"",ROUND(IF(10&lt;=$N$318/2,$G$318/2*(1-SQRT(($N$318-2*10+1)/$N$318)),$G$318-$G$318/2*(1-SQRT(($N$318-2*($N$318-10+1)+1)/$N$318))),1)),IF(ISTEXT($G$318),"",ROUND((10-0.5)*$G$318/$N$318,1))))))</f>
        <v/>
      </c>
      <c r="N319" s="534">
        <f>IF($D$318="Flat Oval",IF(OR($G$318="",$I$318=""),"",IF(OR(ISTEXT($G$318),ISTEXT($I$318)),"",IF($I$318&lt;12,2,MIN(7,MAX(3,ROUNDUP($I$318/6,0)))))),IF(OR($D$318="",$G$318=""),"",IF($D$318="Round",2,IF($I$318="","",IF(ISTEXT($I$318),"",IF($I$318&lt;12,2,MIN(8,MAX(3,ROUNDUP($I$318/6,0)))))))))</f>
        <v/>
      </c>
      <c r="O319">
        <f>IF(OR(NOT($D$318="Flat Oval"),N($N$320)=0),"",IF(COUNT(D320:INDEX(M320:M327,$N$319))=0,"",AVERAGE(D320:INDEX(M320:M327,$N$319))))</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IF($D$318="Flat Oval",IF(OR($N$319="",ISTEXT($N$319)),"",IF(1&lt;=$N$319,ROUND((1-0.5)*$I$318/$N$319,1),IF(1=$N$319+1,"Ends",""))),IF(OR($D$318="",$G$318=""),"",IF($D$318="Round",IF(1=1,"Axis 1 (0°)",IF(1=2,"Axis 2 (90°)","")),IF(ISTEXT($N$319),"",IF(1&gt;$N$319,"",IF(ISTEXT($I$318),"",ROUND((1-0.5)*$I$318/$N$319,1)))))))</f>
        <v/>
      </c>
      <c r="C320" s="538" t="n"/>
      <c r="D320" s="539">
        <f>IF($D$318="Flat Oval",IF(OR($N$320="",ISTEXT($N$318),ISTEXT($N$319)),"",IF(1&lt;=$N$319,IF(1&gt;$N$318,"",IF(((1-1)*$N$318+1)&gt;80,"",IF(INDEX($P$320:$W$329,MOD(((1-1)*$N$318+1)-1,10)+1,INT((((1-1)*$N$318+1)-1)/10)+1)="","",INDEX($P$320:$W$329,MOD(((1-1)*$N$318+1)-1,10)+1,INT((((1-1)*$N$318+1)-1)/10)+1)))),IF(AND(1=$N$319+1,1&lt;=$O$318),IF(($N$318*$N$319+1)&gt;80,"",IF(INDEX($P$320:$W$329,MOD(($N$318*$N$319+1)-1,10)+1,INT((($N$318*$N$319+1)-1)/10)+1)="","",INDEX($P$320:$W$329,MOD(($N$318*$N$319+1)-1,10)+1,INT((($N$318*$N$319+1)-1)/10)+1))),""))),IF($N$320="","",IF(OR(ISTEXT($N$318),ISTEXT($N$319),ISTEXT($N$320)),"",IF(OR(1&gt;$N$318,1&gt;$N$319,((1-1)*$N$318+1)&gt;$N$320),"",IF(INDEX($P$320:$W$329,MOD(((1-1)*$N$318+1)-1,10)+1,INT((((1-1)*$N$318+1)-1)/10)+1)="","",INDEX($P$320:$W$329,MOD(((1-1)*$N$318+1)-1,10)+1,INT((((1-1)*$N$318+1)-1)/10)+1))))))</f>
        <v/>
      </c>
      <c r="E320" s="539">
        <f>IF($D$318="Flat Oval",IF(OR($N$320="",ISTEXT($N$318),ISTEXT($N$319)),"",IF(1&lt;=$N$319,IF(2&gt;$N$318,"",IF(((1-1)*$N$318+2)&gt;80,"",IF(INDEX($P$320:$W$329,MOD(((1-1)*$N$318+2)-1,10)+1,INT((((1-1)*$N$318+2)-1)/10)+1)="","",INDEX($P$320:$W$329,MOD(((1-1)*$N$318+2)-1,10)+1,INT((((1-1)*$N$318+2)-1)/10)+1)))),IF(AND(1=$N$319+1,2&lt;=$O$318),IF(($N$318*$N$319+2)&gt;80,"",IF(INDEX($P$320:$W$329,MOD(($N$318*$N$319+2)-1,10)+1,INT((($N$318*$N$319+2)-1)/10)+1)="","",INDEX($P$320:$W$329,MOD(($N$318*$N$319+2)-1,10)+1,INT((($N$318*$N$319+2)-1)/10)+1))),""))),IF($N$320="","",IF(OR(ISTEXT($N$318),ISTEXT($N$319),ISTEXT($N$320)),"",IF(OR(2&gt;$N$318,1&gt;$N$319,((1-1)*$N$318+2)&gt;$N$320),"",IF(INDEX($P$320:$W$329,MOD(((1-1)*$N$318+2)-1,10)+1,INT((((1-1)*$N$318+2)-1)/10)+1)="","",INDEX($P$320:$W$329,MOD(((1-1)*$N$318+2)-1,10)+1,INT((((1-1)*$N$318+2)-1)/10)+1))))))</f>
        <v/>
      </c>
      <c r="F320" s="539">
        <f>IF($D$318="Flat Oval",IF(OR($N$320="",ISTEXT($N$318),ISTEXT($N$319)),"",IF(1&lt;=$N$319,IF(3&gt;$N$318,"",IF(((1-1)*$N$318+3)&gt;80,"",IF(INDEX($P$320:$W$329,MOD(((1-1)*$N$318+3)-1,10)+1,INT((((1-1)*$N$318+3)-1)/10)+1)="","",INDEX($P$320:$W$329,MOD(((1-1)*$N$318+3)-1,10)+1,INT((((1-1)*$N$318+3)-1)/10)+1)))),IF(AND(1=$N$319+1,3&lt;=$O$318),IF(($N$318*$N$319+3)&gt;80,"",IF(INDEX($P$320:$W$329,MOD(($N$318*$N$319+3)-1,10)+1,INT((($N$318*$N$319+3)-1)/10)+1)="","",INDEX($P$320:$W$329,MOD(($N$318*$N$319+3)-1,10)+1,INT((($N$318*$N$319+3)-1)/10)+1))),""))),IF($N$320="","",IF(OR(ISTEXT($N$318),ISTEXT($N$319),ISTEXT($N$320)),"",IF(OR(3&gt;$N$318,1&gt;$N$319,((1-1)*$N$318+3)&gt;$N$320),"",IF(INDEX($P$320:$W$329,MOD(((1-1)*$N$318+3)-1,10)+1,INT((((1-1)*$N$318+3)-1)/10)+1)="","",INDEX($P$320:$W$329,MOD(((1-1)*$N$318+3)-1,10)+1,INT((((1-1)*$N$318+3)-1)/10)+1))))))</f>
        <v/>
      </c>
      <c r="G320" s="539">
        <f>IF($D$318="Flat Oval",IF(OR($N$320="",ISTEXT($N$318),ISTEXT($N$319)),"",IF(1&lt;=$N$319,IF(4&gt;$N$318,"",IF(((1-1)*$N$318+4)&gt;80,"",IF(INDEX($P$320:$W$329,MOD(((1-1)*$N$318+4)-1,10)+1,INT((((1-1)*$N$318+4)-1)/10)+1)="","",INDEX($P$320:$W$329,MOD(((1-1)*$N$318+4)-1,10)+1,INT((((1-1)*$N$318+4)-1)/10)+1)))),IF(AND(1=$N$319+1,4&lt;=$O$318),IF(($N$318*$N$319+4)&gt;80,"",IF(INDEX($P$320:$W$329,MOD(($N$318*$N$319+4)-1,10)+1,INT((($N$318*$N$319+4)-1)/10)+1)="","",INDEX($P$320:$W$329,MOD(($N$318*$N$319+4)-1,10)+1,INT((($N$318*$N$319+4)-1)/10)+1))),""))),IF($N$320="","",IF(OR(ISTEXT($N$318),ISTEXT($N$319),ISTEXT($N$320)),"",IF(OR(4&gt;$N$318,1&gt;$N$319,((1-1)*$N$318+4)&gt;$N$320),"",IF(INDEX($P$320:$W$329,MOD(((1-1)*$N$318+4)-1,10)+1,INT((((1-1)*$N$318+4)-1)/10)+1)="","",INDEX($P$320:$W$329,MOD(((1-1)*$N$318+4)-1,10)+1,INT((((1-1)*$N$318+4)-1)/10)+1))))))</f>
        <v/>
      </c>
      <c r="H320" s="539">
        <f>IF($D$318="Flat Oval",IF(OR($N$320="",ISTEXT($N$318),ISTEXT($N$319)),"",IF(1&lt;=$N$319,IF(5&gt;$N$318,"",IF(((1-1)*$N$318+5)&gt;80,"",IF(INDEX($P$320:$W$329,MOD(((1-1)*$N$318+5)-1,10)+1,INT((((1-1)*$N$318+5)-1)/10)+1)="","",INDEX($P$320:$W$329,MOD(((1-1)*$N$318+5)-1,10)+1,INT((((1-1)*$N$318+5)-1)/10)+1)))),IF(AND(1=$N$319+1,5&lt;=$O$318),IF(($N$318*$N$319+5)&gt;80,"",IF(INDEX($P$320:$W$329,MOD(($N$318*$N$319+5)-1,10)+1,INT((($N$318*$N$319+5)-1)/10)+1)="","",INDEX($P$320:$W$329,MOD(($N$318*$N$319+5)-1,10)+1,INT((($N$318*$N$319+5)-1)/10)+1))),""))),IF($N$320="","",IF(OR(ISTEXT($N$318),ISTEXT($N$319),ISTEXT($N$320)),"",IF(OR(5&gt;$N$318,1&gt;$N$319,((1-1)*$N$318+5)&gt;$N$320),"",IF(INDEX($P$320:$W$329,MOD(((1-1)*$N$318+5)-1,10)+1,INT((((1-1)*$N$318+5)-1)/10)+1)="","",INDEX($P$320:$W$329,MOD(((1-1)*$N$318+5)-1,10)+1,INT((((1-1)*$N$318+5)-1)/10)+1))))))</f>
        <v/>
      </c>
      <c r="I320" s="539">
        <f>IF($D$318="Flat Oval",IF(OR($N$320="",ISTEXT($N$318),ISTEXT($N$319)),"",IF(1&lt;=$N$319,IF(6&gt;$N$318,"",IF(((1-1)*$N$318+6)&gt;80,"",IF(INDEX($P$320:$W$329,MOD(((1-1)*$N$318+6)-1,10)+1,INT((((1-1)*$N$318+6)-1)/10)+1)="","",INDEX($P$320:$W$329,MOD(((1-1)*$N$318+6)-1,10)+1,INT((((1-1)*$N$318+6)-1)/10)+1)))),IF(AND(1=$N$319+1,6&lt;=$O$318),IF(($N$318*$N$319+6)&gt;80,"",IF(INDEX($P$320:$W$329,MOD(($N$318*$N$319+6)-1,10)+1,INT((($N$318*$N$319+6)-1)/10)+1)="","",INDEX($P$320:$W$329,MOD(($N$318*$N$319+6)-1,10)+1,INT((($N$318*$N$319+6)-1)/10)+1))),""))),IF($N$320="","",IF(OR(ISTEXT($N$318),ISTEXT($N$319),ISTEXT($N$320)),"",IF(OR(6&gt;$N$318,1&gt;$N$319,((1-1)*$N$318+6)&gt;$N$320),"",IF(INDEX($P$320:$W$329,MOD(((1-1)*$N$318+6)-1,10)+1,INT((((1-1)*$N$318+6)-1)/10)+1)="","",INDEX($P$320:$W$329,MOD(((1-1)*$N$318+6)-1,10)+1,INT((((1-1)*$N$318+6)-1)/10)+1))))))</f>
        <v/>
      </c>
      <c r="J320" s="539">
        <f>IF($D$318="Flat Oval",IF(OR($N$320="",ISTEXT($N$318),ISTEXT($N$319)),"",IF(1&lt;=$N$319,IF(7&gt;$N$318,"",IF(((1-1)*$N$318+7)&gt;80,"",IF(INDEX($P$320:$W$329,MOD(((1-1)*$N$318+7)-1,10)+1,INT((((1-1)*$N$318+7)-1)/10)+1)="","",INDEX($P$320:$W$329,MOD(((1-1)*$N$318+7)-1,10)+1,INT((((1-1)*$N$318+7)-1)/10)+1)))),IF(AND(1=$N$319+1,7&lt;=$O$318),IF(($N$318*$N$319+7)&gt;80,"",IF(INDEX($P$320:$W$329,MOD(($N$318*$N$319+7)-1,10)+1,INT((($N$318*$N$319+7)-1)/10)+1)="","",INDEX($P$320:$W$329,MOD(($N$318*$N$319+7)-1,10)+1,INT((($N$318*$N$319+7)-1)/10)+1))),""))),IF($N$320="","",IF(OR(ISTEXT($N$318),ISTEXT($N$319),ISTEXT($N$320)),"",IF(OR(7&gt;$N$318,1&gt;$N$319,((1-1)*$N$318+7)&gt;$N$320),"",IF(INDEX($P$320:$W$329,MOD(((1-1)*$N$318+7)-1,10)+1,INT((((1-1)*$N$318+7)-1)/10)+1)="","",INDEX($P$320:$W$329,MOD(((1-1)*$N$318+7)-1,10)+1,INT((((1-1)*$N$318+7)-1)/10)+1))))))</f>
        <v/>
      </c>
      <c r="K320" s="539">
        <f>IF($D$318="Flat Oval",IF(OR($N$320="",ISTEXT($N$318),ISTEXT($N$319)),"",IF(1&lt;=$N$319,IF(8&gt;$N$318,"",IF(((1-1)*$N$318+8)&gt;80,"",IF(INDEX($P$320:$W$329,MOD(((1-1)*$N$318+8)-1,10)+1,INT((((1-1)*$N$318+8)-1)/10)+1)="","",INDEX($P$320:$W$329,MOD(((1-1)*$N$318+8)-1,10)+1,INT((((1-1)*$N$318+8)-1)/10)+1)))),IF(AND(1=$N$319+1,8&lt;=$O$318),IF(($N$318*$N$319+8)&gt;80,"",IF(INDEX($P$320:$W$329,MOD(($N$318*$N$319+8)-1,10)+1,INT((($N$318*$N$319+8)-1)/10)+1)="","",INDEX($P$320:$W$329,MOD(($N$318*$N$319+8)-1,10)+1,INT((($N$318*$N$319+8)-1)/10)+1))),""))),IF($N$320="","",IF(OR(ISTEXT($N$318),ISTEXT($N$319),ISTEXT($N$320)),"",IF(OR(8&gt;$N$318,1&gt;$N$319,((1-1)*$N$318+8)&gt;$N$320),"",IF(INDEX($P$320:$W$329,MOD(((1-1)*$N$318+8)-1,10)+1,INT((((1-1)*$N$318+8)-1)/10)+1)="","",INDEX($P$320:$W$329,MOD(((1-1)*$N$318+8)-1,10)+1,INT((((1-1)*$N$318+8)-1)/10)+1))))))</f>
        <v/>
      </c>
      <c r="L320" s="539">
        <f>IF($D$318="Flat Oval",IF(OR($N$320="",ISTEXT($N$318),ISTEXT($N$319)),"",IF(1&lt;=$N$319,IF(9&gt;$N$318,"",IF(((1-1)*$N$318+9)&gt;80,"",IF(INDEX($P$320:$W$329,MOD(((1-1)*$N$318+9)-1,10)+1,INT((((1-1)*$N$318+9)-1)/10)+1)="","",INDEX($P$320:$W$329,MOD(((1-1)*$N$318+9)-1,10)+1,INT((((1-1)*$N$318+9)-1)/10)+1)))),IF(AND(1=$N$319+1,9&lt;=$O$318),IF(($N$318*$N$319+9)&gt;80,"",IF(INDEX($P$320:$W$329,MOD(($N$318*$N$319+9)-1,10)+1,INT((($N$318*$N$319+9)-1)/10)+1)="","",INDEX($P$320:$W$329,MOD(($N$318*$N$319+9)-1,10)+1,INT((($N$318*$N$319+9)-1)/10)+1))),""))),IF($N$320="","",IF(OR(ISTEXT($N$318),ISTEXT($N$319),ISTEXT($N$320)),"",IF(OR(9&gt;$N$318,1&gt;$N$319,((1-1)*$N$318+9)&gt;$N$320),"",IF(INDEX($P$320:$W$329,MOD(((1-1)*$N$318+9)-1,10)+1,INT((((1-1)*$N$318+9)-1)/10)+1)="","",INDEX($P$320:$W$329,MOD(((1-1)*$N$318+9)-1,10)+1,INT((((1-1)*$N$318+9)-1)/10)+1))))))</f>
        <v/>
      </c>
      <c r="M320" s="539">
        <f>IF($D$318="Flat Oval",IF(OR($N$320="",ISTEXT($N$318),ISTEXT($N$319)),"",IF(1&lt;=$N$319,IF(10&gt;$N$318,"",IF(((1-1)*$N$318+10)&gt;80,"",IF(INDEX($P$320:$W$329,MOD(((1-1)*$N$318+10)-1,10)+1,INT((((1-1)*$N$318+10)-1)/10)+1)="","",INDEX($P$320:$W$329,MOD(((1-1)*$N$318+10)-1,10)+1,INT((((1-1)*$N$318+10)-1)/10)+1)))),IF(AND(1=$N$319+1,10&lt;=$O$318),IF(($N$318*$N$319+10)&gt;80,"",IF(INDEX($P$320:$W$329,MOD(($N$318*$N$319+10)-1,10)+1,INT((($N$318*$N$319+10)-1)/10)+1)="","",INDEX($P$320:$W$329,MOD(($N$318*$N$319+10)-1,10)+1,INT((($N$318*$N$319+10)-1)/10)+1))),""))),IF($N$320="","",IF(OR(ISTEXT($N$318),ISTEXT($N$319),ISTEXT($N$320)),"",IF(OR(10&gt;$N$318,1&gt;$N$319,((1-1)*$N$318+10)&gt;$N$320),"",IF(INDEX($P$320:$W$329,MOD(((1-1)*$N$318+10)-1,10)+1,INT((((1-1)*$N$318+10)-1)/10)+1)="","",INDEX($P$320:$W$329,MOD(((1-1)*$N$318+10)-1,10)+1,INT((((1-1)*$N$318+10)-1)/10)+1))))))</f>
        <v/>
      </c>
      <c r="N320" s="534">
        <f>IF($D$318="Flat Oval",IF(OR($N$318="",$N$319="",$O$318=""),"",$N$318*$N$319+$O$318),IF(OR(N318="",N319=""),"",IF(OR(ISTEXT(N318),ISTEXT(N319)),"",N318*N319)))</f>
        <v/>
      </c>
      <c r="O320">
        <f>IF(OR(NOT($D$318="Flat Oval"),N($N$320)=0),"",IF(COUNT(INDEX(D320:D327,$N$319+1):INDEX(M320:M327,$N$319+1))=0,"",AVERAGE(INDEX(D320:D327,$N$319+1):INDEX(M320:M327,$N$319+1))))</f>
        <v/>
      </c>
      <c r="P320" s="540" t="n"/>
      <c r="Q320" s="540" t="n"/>
      <c r="R320" s="540" t="n"/>
      <c r="S320" s="540" t="n"/>
      <c r="T320" s="540" t="n"/>
      <c r="U320" s="540" t="n"/>
      <c r="V320" s="540" t="n"/>
      <c r="W320" s="540" t="n"/>
    </row>
    <row r="321" ht="13.35" customHeight="1" s="162">
      <c r="B321" s="537">
        <f>IF($D$318="Flat Oval",IF(OR($N$319="",ISTEXT($N$319)),"",IF(2&lt;=$N$319,ROUND((2-0.5)*$I$318/$N$319,1),IF(2=$N$319+1,"Ends",""))),IF(OR($D$318="",$G$318=""),"",IF($D$318="Round",IF(2=1,"Axis 1 (0°)",IF(2=2,"Axis 2 (90°)","")),IF(ISTEXT($N$319),"",IF(2&gt;$N$319,"",IF(ISTEXT($I$318),"",ROUND((2-0.5)*$I$318/$N$319,1)))))))</f>
        <v/>
      </c>
      <c r="C321" s="538" t="n"/>
      <c r="D321" s="539">
        <f>IF($D$318="Flat Oval",IF(OR($N$320="",ISTEXT($N$318),ISTEXT($N$319)),"",IF(2&lt;=$N$319,IF(1&gt;$N$318,"",IF(((2-1)*$N$318+1)&gt;80,"",IF(INDEX($P$320:$W$329,MOD(((2-1)*$N$318+1)-1,10)+1,INT((((2-1)*$N$318+1)-1)/10)+1)="","",INDEX($P$320:$W$329,MOD(((2-1)*$N$318+1)-1,10)+1,INT((((2-1)*$N$318+1)-1)/10)+1)))),IF(AND(2=$N$319+1,1&lt;=$O$318),IF(($N$318*$N$319+1)&gt;80,"",IF(INDEX($P$320:$W$329,MOD(($N$318*$N$319+1)-1,10)+1,INT((($N$318*$N$319+1)-1)/10)+1)="","",INDEX($P$320:$W$329,MOD(($N$318*$N$319+1)-1,10)+1,INT((($N$318*$N$319+1)-1)/10)+1))),""))),IF($N$320="","",IF(OR(ISTEXT($N$318),ISTEXT($N$319),ISTEXT($N$320)),"",IF(OR(1&gt;$N$318,2&gt;$N$319,((2-1)*$N$318+1)&gt;$N$320),"",IF(INDEX($P$320:$W$329,MOD(((2-1)*$N$318+1)-1,10)+1,INT((((2-1)*$N$318+1)-1)/10)+1)="","",INDEX($P$320:$W$329,MOD(((2-1)*$N$318+1)-1,10)+1,INT((((2-1)*$N$318+1)-1)/10)+1))))))</f>
        <v/>
      </c>
      <c r="E321" s="539">
        <f>IF($D$318="Flat Oval",IF(OR($N$320="",ISTEXT($N$318),ISTEXT($N$319)),"",IF(2&lt;=$N$319,IF(2&gt;$N$318,"",IF(((2-1)*$N$318+2)&gt;80,"",IF(INDEX($P$320:$W$329,MOD(((2-1)*$N$318+2)-1,10)+1,INT((((2-1)*$N$318+2)-1)/10)+1)="","",INDEX($P$320:$W$329,MOD(((2-1)*$N$318+2)-1,10)+1,INT((((2-1)*$N$318+2)-1)/10)+1)))),IF(AND(2=$N$319+1,2&lt;=$O$318),IF(($N$318*$N$319+2)&gt;80,"",IF(INDEX($P$320:$W$329,MOD(($N$318*$N$319+2)-1,10)+1,INT((($N$318*$N$319+2)-1)/10)+1)="","",INDEX($P$320:$W$329,MOD(($N$318*$N$319+2)-1,10)+1,INT((($N$318*$N$319+2)-1)/10)+1))),""))),IF($N$320="","",IF(OR(ISTEXT($N$318),ISTEXT($N$319),ISTEXT($N$320)),"",IF(OR(2&gt;$N$318,2&gt;$N$319,((2-1)*$N$318+2)&gt;$N$320),"",IF(INDEX($P$320:$W$329,MOD(((2-1)*$N$318+2)-1,10)+1,INT((((2-1)*$N$318+2)-1)/10)+1)="","",INDEX($P$320:$W$329,MOD(((2-1)*$N$318+2)-1,10)+1,INT((((2-1)*$N$318+2)-1)/10)+1))))))</f>
        <v/>
      </c>
      <c r="F321" s="539">
        <f>IF($D$318="Flat Oval",IF(OR($N$320="",ISTEXT($N$318),ISTEXT($N$319)),"",IF(2&lt;=$N$319,IF(3&gt;$N$318,"",IF(((2-1)*$N$318+3)&gt;80,"",IF(INDEX($P$320:$W$329,MOD(((2-1)*$N$318+3)-1,10)+1,INT((((2-1)*$N$318+3)-1)/10)+1)="","",INDEX($P$320:$W$329,MOD(((2-1)*$N$318+3)-1,10)+1,INT((((2-1)*$N$318+3)-1)/10)+1)))),IF(AND(2=$N$319+1,3&lt;=$O$318),IF(($N$318*$N$319+3)&gt;80,"",IF(INDEX($P$320:$W$329,MOD(($N$318*$N$319+3)-1,10)+1,INT((($N$318*$N$319+3)-1)/10)+1)="","",INDEX($P$320:$W$329,MOD(($N$318*$N$319+3)-1,10)+1,INT((($N$318*$N$319+3)-1)/10)+1))),""))),IF($N$320="","",IF(OR(ISTEXT($N$318),ISTEXT($N$319),ISTEXT($N$320)),"",IF(OR(3&gt;$N$318,2&gt;$N$319,((2-1)*$N$318+3)&gt;$N$320),"",IF(INDEX($P$320:$W$329,MOD(((2-1)*$N$318+3)-1,10)+1,INT((((2-1)*$N$318+3)-1)/10)+1)="","",INDEX($P$320:$W$329,MOD(((2-1)*$N$318+3)-1,10)+1,INT((((2-1)*$N$318+3)-1)/10)+1))))))</f>
        <v/>
      </c>
      <c r="G321" s="539">
        <f>IF($D$318="Flat Oval",IF(OR($N$320="",ISTEXT($N$318),ISTEXT($N$319)),"",IF(2&lt;=$N$319,IF(4&gt;$N$318,"",IF(((2-1)*$N$318+4)&gt;80,"",IF(INDEX($P$320:$W$329,MOD(((2-1)*$N$318+4)-1,10)+1,INT((((2-1)*$N$318+4)-1)/10)+1)="","",INDEX($P$320:$W$329,MOD(((2-1)*$N$318+4)-1,10)+1,INT((((2-1)*$N$318+4)-1)/10)+1)))),IF(AND(2=$N$319+1,4&lt;=$O$318),IF(($N$318*$N$319+4)&gt;80,"",IF(INDEX($P$320:$W$329,MOD(($N$318*$N$319+4)-1,10)+1,INT((($N$318*$N$319+4)-1)/10)+1)="","",INDEX($P$320:$W$329,MOD(($N$318*$N$319+4)-1,10)+1,INT((($N$318*$N$319+4)-1)/10)+1))),""))),IF($N$320="","",IF(OR(ISTEXT($N$318),ISTEXT($N$319),ISTEXT($N$320)),"",IF(OR(4&gt;$N$318,2&gt;$N$319,((2-1)*$N$318+4)&gt;$N$320),"",IF(INDEX($P$320:$W$329,MOD(((2-1)*$N$318+4)-1,10)+1,INT((((2-1)*$N$318+4)-1)/10)+1)="","",INDEX($P$320:$W$329,MOD(((2-1)*$N$318+4)-1,10)+1,INT((((2-1)*$N$318+4)-1)/10)+1))))))</f>
        <v/>
      </c>
      <c r="H321" s="539">
        <f>IF($D$318="Flat Oval",IF(OR($N$320="",ISTEXT($N$318),ISTEXT($N$319)),"",IF(2&lt;=$N$319,IF(5&gt;$N$318,"",IF(((2-1)*$N$318+5)&gt;80,"",IF(INDEX($P$320:$W$329,MOD(((2-1)*$N$318+5)-1,10)+1,INT((((2-1)*$N$318+5)-1)/10)+1)="","",INDEX($P$320:$W$329,MOD(((2-1)*$N$318+5)-1,10)+1,INT((((2-1)*$N$318+5)-1)/10)+1)))),IF(AND(2=$N$319+1,5&lt;=$O$318),IF(($N$318*$N$319+5)&gt;80,"",IF(INDEX($P$320:$W$329,MOD(($N$318*$N$319+5)-1,10)+1,INT((($N$318*$N$319+5)-1)/10)+1)="","",INDEX($P$320:$W$329,MOD(($N$318*$N$319+5)-1,10)+1,INT((($N$318*$N$319+5)-1)/10)+1))),""))),IF($N$320="","",IF(OR(ISTEXT($N$318),ISTEXT($N$319),ISTEXT($N$320)),"",IF(OR(5&gt;$N$318,2&gt;$N$319,((2-1)*$N$318+5)&gt;$N$320),"",IF(INDEX($P$320:$W$329,MOD(((2-1)*$N$318+5)-1,10)+1,INT((((2-1)*$N$318+5)-1)/10)+1)="","",INDEX($P$320:$W$329,MOD(((2-1)*$N$318+5)-1,10)+1,INT((((2-1)*$N$318+5)-1)/10)+1))))))</f>
        <v/>
      </c>
      <c r="I321" s="539">
        <f>IF($D$318="Flat Oval",IF(OR($N$320="",ISTEXT($N$318),ISTEXT($N$319)),"",IF(2&lt;=$N$319,IF(6&gt;$N$318,"",IF(((2-1)*$N$318+6)&gt;80,"",IF(INDEX($P$320:$W$329,MOD(((2-1)*$N$318+6)-1,10)+1,INT((((2-1)*$N$318+6)-1)/10)+1)="","",INDEX($P$320:$W$329,MOD(((2-1)*$N$318+6)-1,10)+1,INT((((2-1)*$N$318+6)-1)/10)+1)))),IF(AND(2=$N$319+1,6&lt;=$O$318),IF(($N$318*$N$319+6)&gt;80,"",IF(INDEX($P$320:$W$329,MOD(($N$318*$N$319+6)-1,10)+1,INT((($N$318*$N$319+6)-1)/10)+1)="","",INDEX($P$320:$W$329,MOD(($N$318*$N$319+6)-1,10)+1,INT((($N$318*$N$319+6)-1)/10)+1))),""))),IF($N$320="","",IF(OR(ISTEXT($N$318),ISTEXT($N$319),ISTEXT($N$320)),"",IF(OR(6&gt;$N$318,2&gt;$N$319,((2-1)*$N$318+6)&gt;$N$320),"",IF(INDEX($P$320:$W$329,MOD(((2-1)*$N$318+6)-1,10)+1,INT((((2-1)*$N$318+6)-1)/10)+1)="","",INDEX($P$320:$W$329,MOD(((2-1)*$N$318+6)-1,10)+1,INT((((2-1)*$N$318+6)-1)/10)+1))))))</f>
        <v/>
      </c>
      <c r="J321" s="539">
        <f>IF($D$318="Flat Oval",IF(OR($N$320="",ISTEXT($N$318),ISTEXT($N$319)),"",IF(2&lt;=$N$319,IF(7&gt;$N$318,"",IF(((2-1)*$N$318+7)&gt;80,"",IF(INDEX($P$320:$W$329,MOD(((2-1)*$N$318+7)-1,10)+1,INT((((2-1)*$N$318+7)-1)/10)+1)="","",INDEX($P$320:$W$329,MOD(((2-1)*$N$318+7)-1,10)+1,INT((((2-1)*$N$318+7)-1)/10)+1)))),IF(AND(2=$N$319+1,7&lt;=$O$318),IF(($N$318*$N$319+7)&gt;80,"",IF(INDEX($P$320:$W$329,MOD(($N$318*$N$319+7)-1,10)+1,INT((($N$318*$N$319+7)-1)/10)+1)="","",INDEX($P$320:$W$329,MOD(($N$318*$N$319+7)-1,10)+1,INT((($N$318*$N$319+7)-1)/10)+1))),""))),IF($N$320="","",IF(OR(ISTEXT($N$318),ISTEXT($N$319),ISTEXT($N$320)),"",IF(OR(7&gt;$N$318,2&gt;$N$319,((2-1)*$N$318+7)&gt;$N$320),"",IF(INDEX($P$320:$W$329,MOD(((2-1)*$N$318+7)-1,10)+1,INT((((2-1)*$N$318+7)-1)/10)+1)="","",INDEX($P$320:$W$329,MOD(((2-1)*$N$318+7)-1,10)+1,INT((((2-1)*$N$318+7)-1)/10)+1))))))</f>
        <v/>
      </c>
      <c r="K321" s="539">
        <f>IF($D$318="Flat Oval",IF(OR($N$320="",ISTEXT($N$318),ISTEXT($N$319)),"",IF(2&lt;=$N$319,IF(8&gt;$N$318,"",IF(((2-1)*$N$318+8)&gt;80,"",IF(INDEX($P$320:$W$329,MOD(((2-1)*$N$318+8)-1,10)+1,INT((((2-1)*$N$318+8)-1)/10)+1)="","",INDEX($P$320:$W$329,MOD(((2-1)*$N$318+8)-1,10)+1,INT((((2-1)*$N$318+8)-1)/10)+1)))),IF(AND(2=$N$319+1,8&lt;=$O$318),IF(($N$318*$N$319+8)&gt;80,"",IF(INDEX($P$320:$W$329,MOD(($N$318*$N$319+8)-1,10)+1,INT((($N$318*$N$319+8)-1)/10)+1)="","",INDEX($P$320:$W$329,MOD(($N$318*$N$319+8)-1,10)+1,INT((($N$318*$N$319+8)-1)/10)+1))),""))),IF($N$320="","",IF(OR(ISTEXT($N$318),ISTEXT($N$319),ISTEXT($N$320)),"",IF(OR(8&gt;$N$318,2&gt;$N$319,((2-1)*$N$318+8)&gt;$N$320),"",IF(INDEX($P$320:$W$329,MOD(((2-1)*$N$318+8)-1,10)+1,INT((((2-1)*$N$318+8)-1)/10)+1)="","",INDEX($P$320:$W$329,MOD(((2-1)*$N$318+8)-1,10)+1,INT((((2-1)*$N$318+8)-1)/10)+1))))))</f>
        <v/>
      </c>
      <c r="L321" s="539">
        <f>IF($D$318="Flat Oval",IF(OR($N$320="",ISTEXT($N$318),ISTEXT($N$319)),"",IF(2&lt;=$N$319,IF(9&gt;$N$318,"",IF(((2-1)*$N$318+9)&gt;80,"",IF(INDEX($P$320:$W$329,MOD(((2-1)*$N$318+9)-1,10)+1,INT((((2-1)*$N$318+9)-1)/10)+1)="","",INDEX($P$320:$W$329,MOD(((2-1)*$N$318+9)-1,10)+1,INT((((2-1)*$N$318+9)-1)/10)+1)))),IF(AND(2=$N$319+1,9&lt;=$O$318),IF(($N$318*$N$319+9)&gt;80,"",IF(INDEX($P$320:$W$329,MOD(($N$318*$N$319+9)-1,10)+1,INT((($N$318*$N$319+9)-1)/10)+1)="","",INDEX($P$320:$W$329,MOD(($N$318*$N$319+9)-1,10)+1,INT((($N$318*$N$319+9)-1)/10)+1))),""))),IF($N$320="","",IF(OR(ISTEXT($N$318),ISTEXT($N$319),ISTEXT($N$320)),"",IF(OR(9&gt;$N$318,2&gt;$N$319,((2-1)*$N$318+9)&gt;$N$320),"",IF(INDEX($P$320:$W$329,MOD(((2-1)*$N$318+9)-1,10)+1,INT((((2-1)*$N$318+9)-1)/10)+1)="","",INDEX($P$320:$W$329,MOD(((2-1)*$N$318+9)-1,10)+1,INT((((2-1)*$N$318+9)-1)/10)+1))))))</f>
        <v/>
      </c>
      <c r="M321" s="539">
        <f>IF($D$318="Flat Oval",IF(OR($N$320="",ISTEXT($N$318),ISTEXT($N$319)),"",IF(2&lt;=$N$319,IF(10&gt;$N$318,"",IF(((2-1)*$N$318+10)&gt;80,"",IF(INDEX($P$320:$W$329,MOD(((2-1)*$N$318+10)-1,10)+1,INT((((2-1)*$N$318+10)-1)/10)+1)="","",INDEX($P$320:$W$329,MOD(((2-1)*$N$318+10)-1,10)+1,INT((((2-1)*$N$318+10)-1)/10)+1)))),IF(AND(2=$N$319+1,10&lt;=$O$318),IF(($N$318*$N$319+10)&gt;80,"",IF(INDEX($P$320:$W$329,MOD(($N$318*$N$319+10)-1,10)+1,INT((($N$318*$N$319+10)-1)/10)+1)="","",INDEX($P$320:$W$329,MOD(($N$318*$N$319+10)-1,10)+1,INT((($N$318*$N$319+10)-1)/10)+1))),""))),IF($N$320="","",IF(OR(ISTEXT($N$318),ISTEXT($N$319),ISTEXT($N$320)),"",IF(OR(10&gt;$N$318,2&gt;$N$319,((2-1)*$N$318+10)&gt;$N$320),"",IF(INDEX($P$320:$W$329,MOD(((2-1)*$N$318+10)-1,10)+1,INT((((2-1)*$N$318+10)-1)/10)+1)="","",INDEX($P$320:$W$329,MOD(((2-1)*$N$318+10)-1,10)+1,INT((((2-1)*$N$318+10)-1)/10)+1))))))</f>
        <v/>
      </c>
      <c r="O321">
        <f>IF(AND($D$318="Flat Oval",NOT(OR($G$318="",$I$318="")),NOT(OR(ISTEXT($G$318),ISTEXT($I$318)))),(($G$318-2*N($K$318))-($I$318-2*N($K$318)))*($I$318-2*N($K$318))/144,"")</f>
        <v/>
      </c>
      <c r="P321" s="540" t="n"/>
      <c r="Q321" s="540" t="n"/>
      <c r="R321" s="540" t="n"/>
      <c r="S321" s="540" t="n"/>
      <c r="T321" s="540" t="n"/>
      <c r="U321" s="540" t="n"/>
      <c r="V321" s="540" t="n"/>
      <c r="W321" s="540" t="n"/>
    </row>
    <row r="322" ht="13.35" customHeight="1" s="162">
      <c r="B322" s="537">
        <f>IF($D$318="Flat Oval",IF(OR($N$319="",ISTEXT($N$319)),"",IF(3&lt;=$N$319,ROUND((3-0.5)*$I$318/$N$319,1),IF(3=$N$319+1,"Ends",""))),IF(OR($D$318="",$G$318=""),"",IF($D$318="Round",IF(3=1,"Axis 1 (0°)",IF(3=2,"Axis 2 (90°)","")),IF(ISTEXT($N$319),"",IF(3&gt;$N$319,"",IF(ISTEXT($I$318),"",ROUND((3-0.5)*$I$318/$N$319,1)))))))</f>
        <v/>
      </c>
      <c r="C322" s="538" t="n"/>
      <c r="D322" s="539">
        <f>IF($D$318="Flat Oval",IF(OR($N$320="",ISTEXT($N$318),ISTEXT($N$319)),"",IF(3&lt;=$N$319,IF(1&gt;$N$318,"",IF(((3-1)*$N$318+1)&gt;80,"",IF(INDEX($P$320:$W$329,MOD(((3-1)*$N$318+1)-1,10)+1,INT((((3-1)*$N$318+1)-1)/10)+1)="","",INDEX($P$320:$W$329,MOD(((3-1)*$N$318+1)-1,10)+1,INT((((3-1)*$N$318+1)-1)/10)+1)))),IF(AND(3=$N$319+1,1&lt;=$O$318),IF(($N$318*$N$319+1)&gt;80,"",IF(INDEX($P$320:$W$329,MOD(($N$318*$N$319+1)-1,10)+1,INT((($N$318*$N$319+1)-1)/10)+1)="","",INDEX($P$320:$W$329,MOD(($N$318*$N$319+1)-1,10)+1,INT((($N$318*$N$319+1)-1)/10)+1))),""))),IF($N$320="","",IF(OR(ISTEXT($N$318),ISTEXT($N$319),ISTEXT($N$320)),"",IF(OR(1&gt;$N$318,3&gt;$N$319,((3-1)*$N$318+1)&gt;$N$320),"",IF(INDEX($P$320:$W$329,MOD(((3-1)*$N$318+1)-1,10)+1,INT((((3-1)*$N$318+1)-1)/10)+1)="","",INDEX($P$320:$W$329,MOD(((3-1)*$N$318+1)-1,10)+1,INT((((3-1)*$N$318+1)-1)/10)+1))))))</f>
        <v/>
      </c>
      <c r="E322" s="539">
        <f>IF($D$318="Flat Oval",IF(OR($N$320="",ISTEXT($N$318),ISTEXT($N$319)),"",IF(3&lt;=$N$319,IF(2&gt;$N$318,"",IF(((3-1)*$N$318+2)&gt;80,"",IF(INDEX($P$320:$W$329,MOD(((3-1)*$N$318+2)-1,10)+1,INT((((3-1)*$N$318+2)-1)/10)+1)="","",INDEX($P$320:$W$329,MOD(((3-1)*$N$318+2)-1,10)+1,INT((((3-1)*$N$318+2)-1)/10)+1)))),IF(AND(3=$N$319+1,2&lt;=$O$318),IF(($N$318*$N$319+2)&gt;80,"",IF(INDEX($P$320:$W$329,MOD(($N$318*$N$319+2)-1,10)+1,INT((($N$318*$N$319+2)-1)/10)+1)="","",INDEX($P$320:$W$329,MOD(($N$318*$N$319+2)-1,10)+1,INT((($N$318*$N$319+2)-1)/10)+1))),""))),IF($N$320="","",IF(OR(ISTEXT($N$318),ISTEXT($N$319),ISTEXT($N$320)),"",IF(OR(2&gt;$N$318,3&gt;$N$319,((3-1)*$N$318+2)&gt;$N$320),"",IF(INDEX($P$320:$W$329,MOD(((3-1)*$N$318+2)-1,10)+1,INT((((3-1)*$N$318+2)-1)/10)+1)="","",INDEX($P$320:$W$329,MOD(((3-1)*$N$318+2)-1,10)+1,INT((((3-1)*$N$318+2)-1)/10)+1))))))</f>
        <v/>
      </c>
      <c r="F322" s="539">
        <f>IF($D$318="Flat Oval",IF(OR($N$320="",ISTEXT($N$318),ISTEXT($N$319)),"",IF(3&lt;=$N$319,IF(3&gt;$N$318,"",IF(((3-1)*$N$318+3)&gt;80,"",IF(INDEX($P$320:$W$329,MOD(((3-1)*$N$318+3)-1,10)+1,INT((((3-1)*$N$318+3)-1)/10)+1)="","",INDEX($P$320:$W$329,MOD(((3-1)*$N$318+3)-1,10)+1,INT((((3-1)*$N$318+3)-1)/10)+1)))),IF(AND(3=$N$319+1,3&lt;=$O$318),IF(($N$318*$N$319+3)&gt;80,"",IF(INDEX($P$320:$W$329,MOD(($N$318*$N$319+3)-1,10)+1,INT((($N$318*$N$319+3)-1)/10)+1)="","",INDEX($P$320:$W$329,MOD(($N$318*$N$319+3)-1,10)+1,INT((($N$318*$N$319+3)-1)/10)+1))),""))),IF($N$320="","",IF(OR(ISTEXT($N$318),ISTEXT($N$319),ISTEXT($N$320)),"",IF(OR(3&gt;$N$318,3&gt;$N$319,((3-1)*$N$318+3)&gt;$N$320),"",IF(INDEX($P$320:$W$329,MOD(((3-1)*$N$318+3)-1,10)+1,INT((((3-1)*$N$318+3)-1)/10)+1)="","",INDEX($P$320:$W$329,MOD(((3-1)*$N$318+3)-1,10)+1,INT((((3-1)*$N$318+3)-1)/10)+1))))))</f>
        <v/>
      </c>
      <c r="G322" s="539">
        <f>IF($D$318="Flat Oval",IF(OR($N$320="",ISTEXT($N$318),ISTEXT($N$319)),"",IF(3&lt;=$N$319,IF(4&gt;$N$318,"",IF(((3-1)*$N$318+4)&gt;80,"",IF(INDEX($P$320:$W$329,MOD(((3-1)*$N$318+4)-1,10)+1,INT((((3-1)*$N$318+4)-1)/10)+1)="","",INDEX($P$320:$W$329,MOD(((3-1)*$N$318+4)-1,10)+1,INT((((3-1)*$N$318+4)-1)/10)+1)))),IF(AND(3=$N$319+1,4&lt;=$O$318),IF(($N$318*$N$319+4)&gt;80,"",IF(INDEX($P$320:$W$329,MOD(($N$318*$N$319+4)-1,10)+1,INT((($N$318*$N$319+4)-1)/10)+1)="","",INDEX($P$320:$W$329,MOD(($N$318*$N$319+4)-1,10)+1,INT((($N$318*$N$319+4)-1)/10)+1))),""))),IF($N$320="","",IF(OR(ISTEXT($N$318),ISTEXT($N$319),ISTEXT($N$320)),"",IF(OR(4&gt;$N$318,3&gt;$N$319,((3-1)*$N$318+4)&gt;$N$320),"",IF(INDEX($P$320:$W$329,MOD(((3-1)*$N$318+4)-1,10)+1,INT((((3-1)*$N$318+4)-1)/10)+1)="","",INDEX($P$320:$W$329,MOD(((3-1)*$N$318+4)-1,10)+1,INT((((3-1)*$N$318+4)-1)/10)+1))))))</f>
        <v/>
      </c>
      <c r="H322" s="539">
        <f>IF($D$318="Flat Oval",IF(OR($N$320="",ISTEXT($N$318),ISTEXT($N$319)),"",IF(3&lt;=$N$319,IF(5&gt;$N$318,"",IF(((3-1)*$N$318+5)&gt;80,"",IF(INDEX($P$320:$W$329,MOD(((3-1)*$N$318+5)-1,10)+1,INT((((3-1)*$N$318+5)-1)/10)+1)="","",INDEX($P$320:$W$329,MOD(((3-1)*$N$318+5)-1,10)+1,INT((((3-1)*$N$318+5)-1)/10)+1)))),IF(AND(3=$N$319+1,5&lt;=$O$318),IF(($N$318*$N$319+5)&gt;80,"",IF(INDEX($P$320:$W$329,MOD(($N$318*$N$319+5)-1,10)+1,INT((($N$318*$N$319+5)-1)/10)+1)="","",INDEX($P$320:$W$329,MOD(($N$318*$N$319+5)-1,10)+1,INT((($N$318*$N$319+5)-1)/10)+1))),""))),IF($N$320="","",IF(OR(ISTEXT($N$318),ISTEXT($N$319),ISTEXT($N$320)),"",IF(OR(5&gt;$N$318,3&gt;$N$319,((3-1)*$N$318+5)&gt;$N$320),"",IF(INDEX($P$320:$W$329,MOD(((3-1)*$N$318+5)-1,10)+1,INT((((3-1)*$N$318+5)-1)/10)+1)="","",INDEX($P$320:$W$329,MOD(((3-1)*$N$318+5)-1,10)+1,INT((((3-1)*$N$318+5)-1)/10)+1))))))</f>
        <v/>
      </c>
      <c r="I322" s="539">
        <f>IF($D$318="Flat Oval",IF(OR($N$320="",ISTEXT($N$318),ISTEXT($N$319)),"",IF(3&lt;=$N$319,IF(6&gt;$N$318,"",IF(((3-1)*$N$318+6)&gt;80,"",IF(INDEX($P$320:$W$329,MOD(((3-1)*$N$318+6)-1,10)+1,INT((((3-1)*$N$318+6)-1)/10)+1)="","",INDEX($P$320:$W$329,MOD(((3-1)*$N$318+6)-1,10)+1,INT((((3-1)*$N$318+6)-1)/10)+1)))),IF(AND(3=$N$319+1,6&lt;=$O$318),IF(($N$318*$N$319+6)&gt;80,"",IF(INDEX($P$320:$W$329,MOD(($N$318*$N$319+6)-1,10)+1,INT((($N$318*$N$319+6)-1)/10)+1)="","",INDEX($P$320:$W$329,MOD(($N$318*$N$319+6)-1,10)+1,INT((($N$318*$N$319+6)-1)/10)+1))),""))),IF($N$320="","",IF(OR(ISTEXT($N$318),ISTEXT($N$319),ISTEXT($N$320)),"",IF(OR(6&gt;$N$318,3&gt;$N$319,((3-1)*$N$318+6)&gt;$N$320),"",IF(INDEX($P$320:$W$329,MOD(((3-1)*$N$318+6)-1,10)+1,INT((((3-1)*$N$318+6)-1)/10)+1)="","",INDEX($P$320:$W$329,MOD(((3-1)*$N$318+6)-1,10)+1,INT((((3-1)*$N$318+6)-1)/10)+1))))))</f>
        <v/>
      </c>
      <c r="J322" s="539">
        <f>IF($D$318="Flat Oval",IF(OR($N$320="",ISTEXT($N$318),ISTEXT($N$319)),"",IF(3&lt;=$N$319,IF(7&gt;$N$318,"",IF(((3-1)*$N$318+7)&gt;80,"",IF(INDEX($P$320:$W$329,MOD(((3-1)*$N$318+7)-1,10)+1,INT((((3-1)*$N$318+7)-1)/10)+1)="","",INDEX($P$320:$W$329,MOD(((3-1)*$N$318+7)-1,10)+1,INT((((3-1)*$N$318+7)-1)/10)+1)))),IF(AND(3=$N$319+1,7&lt;=$O$318),IF(($N$318*$N$319+7)&gt;80,"",IF(INDEX($P$320:$W$329,MOD(($N$318*$N$319+7)-1,10)+1,INT((($N$318*$N$319+7)-1)/10)+1)="","",INDEX($P$320:$W$329,MOD(($N$318*$N$319+7)-1,10)+1,INT((($N$318*$N$319+7)-1)/10)+1))),""))),IF($N$320="","",IF(OR(ISTEXT($N$318),ISTEXT($N$319),ISTEXT($N$320)),"",IF(OR(7&gt;$N$318,3&gt;$N$319,((3-1)*$N$318+7)&gt;$N$320),"",IF(INDEX($P$320:$W$329,MOD(((3-1)*$N$318+7)-1,10)+1,INT((((3-1)*$N$318+7)-1)/10)+1)="","",INDEX($P$320:$W$329,MOD(((3-1)*$N$318+7)-1,10)+1,INT((((3-1)*$N$318+7)-1)/10)+1))))))</f>
        <v/>
      </c>
      <c r="K322" s="539">
        <f>IF($D$318="Flat Oval",IF(OR($N$320="",ISTEXT($N$318),ISTEXT($N$319)),"",IF(3&lt;=$N$319,IF(8&gt;$N$318,"",IF(((3-1)*$N$318+8)&gt;80,"",IF(INDEX($P$320:$W$329,MOD(((3-1)*$N$318+8)-1,10)+1,INT((((3-1)*$N$318+8)-1)/10)+1)="","",INDEX($P$320:$W$329,MOD(((3-1)*$N$318+8)-1,10)+1,INT((((3-1)*$N$318+8)-1)/10)+1)))),IF(AND(3=$N$319+1,8&lt;=$O$318),IF(($N$318*$N$319+8)&gt;80,"",IF(INDEX($P$320:$W$329,MOD(($N$318*$N$319+8)-1,10)+1,INT((($N$318*$N$319+8)-1)/10)+1)="","",INDEX($P$320:$W$329,MOD(($N$318*$N$319+8)-1,10)+1,INT((($N$318*$N$319+8)-1)/10)+1))),""))),IF($N$320="","",IF(OR(ISTEXT($N$318),ISTEXT($N$319),ISTEXT($N$320)),"",IF(OR(8&gt;$N$318,3&gt;$N$319,((3-1)*$N$318+8)&gt;$N$320),"",IF(INDEX($P$320:$W$329,MOD(((3-1)*$N$318+8)-1,10)+1,INT((((3-1)*$N$318+8)-1)/10)+1)="","",INDEX($P$320:$W$329,MOD(((3-1)*$N$318+8)-1,10)+1,INT((((3-1)*$N$318+8)-1)/10)+1))))))</f>
        <v/>
      </c>
      <c r="L322" s="539">
        <f>IF($D$318="Flat Oval",IF(OR($N$320="",ISTEXT($N$318),ISTEXT($N$319)),"",IF(3&lt;=$N$319,IF(9&gt;$N$318,"",IF(((3-1)*$N$318+9)&gt;80,"",IF(INDEX($P$320:$W$329,MOD(((3-1)*$N$318+9)-1,10)+1,INT((((3-1)*$N$318+9)-1)/10)+1)="","",INDEX($P$320:$W$329,MOD(((3-1)*$N$318+9)-1,10)+1,INT((((3-1)*$N$318+9)-1)/10)+1)))),IF(AND(3=$N$319+1,9&lt;=$O$318),IF(($N$318*$N$319+9)&gt;80,"",IF(INDEX($P$320:$W$329,MOD(($N$318*$N$319+9)-1,10)+1,INT((($N$318*$N$319+9)-1)/10)+1)="","",INDEX($P$320:$W$329,MOD(($N$318*$N$319+9)-1,10)+1,INT((($N$318*$N$319+9)-1)/10)+1))),""))),IF($N$320="","",IF(OR(ISTEXT($N$318),ISTEXT($N$319),ISTEXT($N$320)),"",IF(OR(9&gt;$N$318,3&gt;$N$319,((3-1)*$N$318+9)&gt;$N$320),"",IF(INDEX($P$320:$W$329,MOD(((3-1)*$N$318+9)-1,10)+1,INT((((3-1)*$N$318+9)-1)/10)+1)="","",INDEX($P$320:$W$329,MOD(((3-1)*$N$318+9)-1,10)+1,INT((((3-1)*$N$318+9)-1)/10)+1))))))</f>
        <v/>
      </c>
      <c r="M322" s="539">
        <f>IF($D$318="Flat Oval",IF(OR($N$320="",ISTEXT($N$318),ISTEXT($N$319)),"",IF(3&lt;=$N$319,IF(10&gt;$N$318,"",IF(((3-1)*$N$318+10)&gt;80,"",IF(INDEX($P$320:$W$329,MOD(((3-1)*$N$318+10)-1,10)+1,INT((((3-1)*$N$318+10)-1)/10)+1)="","",INDEX($P$320:$W$329,MOD(((3-1)*$N$318+10)-1,10)+1,INT((((3-1)*$N$318+10)-1)/10)+1)))),IF(AND(3=$N$319+1,10&lt;=$O$318),IF(($N$318*$N$319+10)&gt;80,"",IF(INDEX($P$320:$W$329,MOD(($N$318*$N$319+10)-1,10)+1,INT((($N$318*$N$319+10)-1)/10)+1)="","",INDEX($P$320:$W$329,MOD(($N$318*$N$319+10)-1,10)+1,INT((($N$318*$N$319+10)-1)/10)+1))),""))),IF($N$320="","",IF(OR(ISTEXT($N$318),ISTEXT($N$319),ISTEXT($N$320)),"",IF(OR(10&gt;$N$318,3&gt;$N$319,((3-1)*$N$318+10)&gt;$N$320),"",IF(INDEX($P$320:$W$329,MOD(((3-1)*$N$318+10)-1,10)+1,INT((((3-1)*$N$318+10)-1)/10)+1)="","",INDEX($P$320:$W$329,MOD(((3-1)*$N$318+10)-1,10)+1,INT((((3-1)*$N$318+10)-1)/10)+1))))))</f>
        <v/>
      </c>
      <c r="O322">
        <f>IF(AND($D$318="Flat Oval",NOT(OR($G$318="",$I$318="")),NOT(OR(ISTEXT($G$318),ISTEXT($I$318)))),PI()*(($I$318-2*N($K$318))/2)^2/144,"")</f>
        <v/>
      </c>
      <c r="P322" s="540" t="n"/>
      <c r="Q322" s="540" t="n"/>
      <c r="R322" s="540" t="n"/>
      <c r="S322" s="540" t="n"/>
      <c r="T322" s="540" t="n"/>
      <c r="U322" s="540" t="n"/>
      <c r="V322" s="540" t="n"/>
      <c r="W322" s="540" t="n"/>
    </row>
    <row r="323" ht="13.35" customHeight="1" s="162">
      <c r="B323" s="537">
        <f>IF($D$318="Flat Oval",IF(OR($N$319="",ISTEXT($N$319)),"",IF(4&lt;=$N$319,ROUND((4-0.5)*$I$318/$N$319,1),IF(4=$N$319+1,"Ends",""))),IF(OR($D$318="",$G$318=""),"",IF($D$318="Round",IF(4=1,"Axis 1 (0°)",IF(4=2,"Axis 2 (90°)","")),IF(ISTEXT($N$319),"",IF(4&gt;$N$319,"",IF(ISTEXT($I$318),"",ROUND((4-0.5)*$I$318/$N$319,1)))))))</f>
        <v/>
      </c>
      <c r="C323" s="538" t="n"/>
      <c r="D323" s="539">
        <f>IF($D$318="Flat Oval",IF(OR($N$320="",ISTEXT($N$318),ISTEXT($N$319)),"",IF(4&lt;=$N$319,IF(1&gt;$N$318,"",IF(((4-1)*$N$318+1)&gt;80,"",IF(INDEX($P$320:$W$329,MOD(((4-1)*$N$318+1)-1,10)+1,INT((((4-1)*$N$318+1)-1)/10)+1)="","",INDEX($P$320:$W$329,MOD(((4-1)*$N$318+1)-1,10)+1,INT((((4-1)*$N$318+1)-1)/10)+1)))),IF(AND(4=$N$319+1,1&lt;=$O$318),IF(($N$318*$N$319+1)&gt;80,"",IF(INDEX($P$320:$W$329,MOD(($N$318*$N$319+1)-1,10)+1,INT((($N$318*$N$319+1)-1)/10)+1)="","",INDEX($P$320:$W$329,MOD(($N$318*$N$319+1)-1,10)+1,INT((($N$318*$N$319+1)-1)/10)+1))),""))),IF($N$320="","",IF(OR(ISTEXT($N$318),ISTEXT($N$319),ISTEXT($N$320)),"",IF(OR(1&gt;$N$318,4&gt;$N$319,((4-1)*$N$318+1)&gt;$N$320),"",IF(INDEX($P$320:$W$329,MOD(((4-1)*$N$318+1)-1,10)+1,INT((((4-1)*$N$318+1)-1)/10)+1)="","",INDEX($P$320:$W$329,MOD(((4-1)*$N$318+1)-1,10)+1,INT((((4-1)*$N$318+1)-1)/10)+1))))))</f>
        <v/>
      </c>
      <c r="E323" s="539">
        <f>IF($D$318="Flat Oval",IF(OR($N$320="",ISTEXT($N$318),ISTEXT($N$319)),"",IF(4&lt;=$N$319,IF(2&gt;$N$318,"",IF(((4-1)*$N$318+2)&gt;80,"",IF(INDEX($P$320:$W$329,MOD(((4-1)*$N$318+2)-1,10)+1,INT((((4-1)*$N$318+2)-1)/10)+1)="","",INDEX($P$320:$W$329,MOD(((4-1)*$N$318+2)-1,10)+1,INT((((4-1)*$N$318+2)-1)/10)+1)))),IF(AND(4=$N$319+1,2&lt;=$O$318),IF(($N$318*$N$319+2)&gt;80,"",IF(INDEX($P$320:$W$329,MOD(($N$318*$N$319+2)-1,10)+1,INT((($N$318*$N$319+2)-1)/10)+1)="","",INDEX($P$320:$W$329,MOD(($N$318*$N$319+2)-1,10)+1,INT((($N$318*$N$319+2)-1)/10)+1))),""))),IF($N$320="","",IF(OR(ISTEXT($N$318),ISTEXT($N$319),ISTEXT($N$320)),"",IF(OR(2&gt;$N$318,4&gt;$N$319,((4-1)*$N$318+2)&gt;$N$320),"",IF(INDEX($P$320:$W$329,MOD(((4-1)*$N$318+2)-1,10)+1,INT((((4-1)*$N$318+2)-1)/10)+1)="","",INDEX($P$320:$W$329,MOD(((4-1)*$N$318+2)-1,10)+1,INT((((4-1)*$N$318+2)-1)/10)+1))))))</f>
        <v/>
      </c>
      <c r="F323" s="539">
        <f>IF($D$318="Flat Oval",IF(OR($N$320="",ISTEXT($N$318),ISTEXT($N$319)),"",IF(4&lt;=$N$319,IF(3&gt;$N$318,"",IF(((4-1)*$N$318+3)&gt;80,"",IF(INDEX($P$320:$W$329,MOD(((4-1)*$N$318+3)-1,10)+1,INT((((4-1)*$N$318+3)-1)/10)+1)="","",INDEX($P$320:$W$329,MOD(((4-1)*$N$318+3)-1,10)+1,INT((((4-1)*$N$318+3)-1)/10)+1)))),IF(AND(4=$N$319+1,3&lt;=$O$318),IF(($N$318*$N$319+3)&gt;80,"",IF(INDEX($P$320:$W$329,MOD(($N$318*$N$319+3)-1,10)+1,INT((($N$318*$N$319+3)-1)/10)+1)="","",INDEX($P$320:$W$329,MOD(($N$318*$N$319+3)-1,10)+1,INT((($N$318*$N$319+3)-1)/10)+1))),""))),IF($N$320="","",IF(OR(ISTEXT($N$318),ISTEXT($N$319),ISTEXT($N$320)),"",IF(OR(3&gt;$N$318,4&gt;$N$319,((4-1)*$N$318+3)&gt;$N$320),"",IF(INDEX($P$320:$W$329,MOD(((4-1)*$N$318+3)-1,10)+1,INT((((4-1)*$N$318+3)-1)/10)+1)="","",INDEX($P$320:$W$329,MOD(((4-1)*$N$318+3)-1,10)+1,INT((((4-1)*$N$318+3)-1)/10)+1))))))</f>
        <v/>
      </c>
      <c r="G323" s="539">
        <f>IF($D$318="Flat Oval",IF(OR($N$320="",ISTEXT($N$318),ISTEXT($N$319)),"",IF(4&lt;=$N$319,IF(4&gt;$N$318,"",IF(((4-1)*$N$318+4)&gt;80,"",IF(INDEX($P$320:$W$329,MOD(((4-1)*$N$318+4)-1,10)+1,INT((((4-1)*$N$318+4)-1)/10)+1)="","",INDEX($P$320:$W$329,MOD(((4-1)*$N$318+4)-1,10)+1,INT((((4-1)*$N$318+4)-1)/10)+1)))),IF(AND(4=$N$319+1,4&lt;=$O$318),IF(($N$318*$N$319+4)&gt;80,"",IF(INDEX($P$320:$W$329,MOD(($N$318*$N$319+4)-1,10)+1,INT((($N$318*$N$319+4)-1)/10)+1)="","",INDEX($P$320:$W$329,MOD(($N$318*$N$319+4)-1,10)+1,INT((($N$318*$N$319+4)-1)/10)+1))),""))),IF($N$320="","",IF(OR(ISTEXT($N$318),ISTEXT($N$319),ISTEXT($N$320)),"",IF(OR(4&gt;$N$318,4&gt;$N$319,((4-1)*$N$318+4)&gt;$N$320),"",IF(INDEX($P$320:$W$329,MOD(((4-1)*$N$318+4)-1,10)+1,INT((((4-1)*$N$318+4)-1)/10)+1)="","",INDEX($P$320:$W$329,MOD(((4-1)*$N$318+4)-1,10)+1,INT((((4-1)*$N$318+4)-1)/10)+1))))))</f>
        <v/>
      </c>
      <c r="H323" s="539">
        <f>IF($D$318="Flat Oval",IF(OR($N$320="",ISTEXT($N$318),ISTEXT($N$319)),"",IF(4&lt;=$N$319,IF(5&gt;$N$318,"",IF(((4-1)*$N$318+5)&gt;80,"",IF(INDEX($P$320:$W$329,MOD(((4-1)*$N$318+5)-1,10)+1,INT((((4-1)*$N$318+5)-1)/10)+1)="","",INDEX($P$320:$W$329,MOD(((4-1)*$N$318+5)-1,10)+1,INT((((4-1)*$N$318+5)-1)/10)+1)))),IF(AND(4=$N$319+1,5&lt;=$O$318),IF(($N$318*$N$319+5)&gt;80,"",IF(INDEX($P$320:$W$329,MOD(($N$318*$N$319+5)-1,10)+1,INT((($N$318*$N$319+5)-1)/10)+1)="","",INDEX($P$320:$W$329,MOD(($N$318*$N$319+5)-1,10)+1,INT((($N$318*$N$319+5)-1)/10)+1))),""))),IF($N$320="","",IF(OR(ISTEXT($N$318),ISTEXT($N$319),ISTEXT($N$320)),"",IF(OR(5&gt;$N$318,4&gt;$N$319,((4-1)*$N$318+5)&gt;$N$320),"",IF(INDEX($P$320:$W$329,MOD(((4-1)*$N$318+5)-1,10)+1,INT((((4-1)*$N$318+5)-1)/10)+1)="","",INDEX($P$320:$W$329,MOD(((4-1)*$N$318+5)-1,10)+1,INT((((4-1)*$N$318+5)-1)/10)+1))))))</f>
        <v/>
      </c>
      <c r="I323" s="539">
        <f>IF($D$318="Flat Oval",IF(OR($N$320="",ISTEXT($N$318),ISTEXT($N$319)),"",IF(4&lt;=$N$319,IF(6&gt;$N$318,"",IF(((4-1)*$N$318+6)&gt;80,"",IF(INDEX($P$320:$W$329,MOD(((4-1)*$N$318+6)-1,10)+1,INT((((4-1)*$N$318+6)-1)/10)+1)="","",INDEX($P$320:$W$329,MOD(((4-1)*$N$318+6)-1,10)+1,INT((((4-1)*$N$318+6)-1)/10)+1)))),IF(AND(4=$N$319+1,6&lt;=$O$318),IF(($N$318*$N$319+6)&gt;80,"",IF(INDEX($P$320:$W$329,MOD(($N$318*$N$319+6)-1,10)+1,INT((($N$318*$N$319+6)-1)/10)+1)="","",INDEX($P$320:$W$329,MOD(($N$318*$N$319+6)-1,10)+1,INT((($N$318*$N$319+6)-1)/10)+1))),""))),IF($N$320="","",IF(OR(ISTEXT($N$318),ISTEXT($N$319),ISTEXT($N$320)),"",IF(OR(6&gt;$N$318,4&gt;$N$319,((4-1)*$N$318+6)&gt;$N$320),"",IF(INDEX($P$320:$W$329,MOD(((4-1)*$N$318+6)-1,10)+1,INT((((4-1)*$N$318+6)-1)/10)+1)="","",INDEX($P$320:$W$329,MOD(((4-1)*$N$318+6)-1,10)+1,INT((((4-1)*$N$318+6)-1)/10)+1))))))</f>
        <v/>
      </c>
      <c r="J323" s="539">
        <f>IF($D$318="Flat Oval",IF(OR($N$320="",ISTEXT($N$318),ISTEXT($N$319)),"",IF(4&lt;=$N$319,IF(7&gt;$N$318,"",IF(((4-1)*$N$318+7)&gt;80,"",IF(INDEX($P$320:$W$329,MOD(((4-1)*$N$318+7)-1,10)+1,INT((((4-1)*$N$318+7)-1)/10)+1)="","",INDEX($P$320:$W$329,MOD(((4-1)*$N$318+7)-1,10)+1,INT((((4-1)*$N$318+7)-1)/10)+1)))),IF(AND(4=$N$319+1,7&lt;=$O$318),IF(($N$318*$N$319+7)&gt;80,"",IF(INDEX($P$320:$W$329,MOD(($N$318*$N$319+7)-1,10)+1,INT((($N$318*$N$319+7)-1)/10)+1)="","",INDEX($P$320:$W$329,MOD(($N$318*$N$319+7)-1,10)+1,INT((($N$318*$N$319+7)-1)/10)+1))),""))),IF($N$320="","",IF(OR(ISTEXT($N$318),ISTEXT($N$319),ISTEXT($N$320)),"",IF(OR(7&gt;$N$318,4&gt;$N$319,((4-1)*$N$318+7)&gt;$N$320),"",IF(INDEX($P$320:$W$329,MOD(((4-1)*$N$318+7)-1,10)+1,INT((((4-1)*$N$318+7)-1)/10)+1)="","",INDEX($P$320:$W$329,MOD(((4-1)*$N$318+7)-1,10)+1,INT((((4-1)*$N$318+7)-1)/10)+1))))))</f>
        <v/>
      </c>
      <c r="K323" s="539">
        <f>IF($D$318="Flat Oval",IF(OR($N$320="",ISTEXT($N$318),ISTEXT($N$319)),"",IF(4&lt;=$N$319,IF(8&gt;$N$318,"",IF(((4-1)*$N$318+8)&gt;80,"",IF(INDEX($P$320:$W$329,MOD(((4-1)*$N$318+8)-1,10)+1,INT((((4-1)*$N$318+8)-1)/10)+1)="","",INDEX($P$320:$W$329,MOD(((4-1)*$N$318+8)-1,10)+1,INT((((4-1)*$N$318+8)-1)/10)+1)))),IF(AND(4=$N$319+1,8&lt;=$O$318),IF(($N$318*$N$319+8)&gt;80,"",IF(INDEX($P$320:$W$329,MOD(($N$318*$N$319+8)-1,10)+1,INT((($N$318*$N$319+8)-1)/10)+1)="","",INDEX($P$320:$W$329,MOD(($N$318*$N$319+8)-1,10)+1,INT((($N$318*$N$319+8)-1)/10)+1))),""))),IF($N$320="","",IF(OR(ISTEXT($N$318),ISTEXT($N$319),ISTEXT($N$320)),"",IF(OR(8&gt;$N$318,4&gt;$N$319,((4-1)*$N$318+8)&gt;$N$320),"",IF(INDEX($P$320:$W$329,MOD(((4-1)*$N$318+8)-1,10)+1,INT((((4-1)*$N$318+8)-1)/10)+1)="","",INDEX($P$320:$W$329,MOD(((4-1)*$N$318+8)-1,10)+1,INT((((4-1)*$N$318+8)-1)/10)+1))))))</f>
        <v/>
      </c>
      <c r="L323" s="539">
        <f>IF($D$318="Flat Oval",IF(OR($N$320="",ISTEXT($N$318),ISTEXT($N$319)),"",IF(4&lt;=$N$319,IF(9&gt;$N$318,"",IF(((4-1)*$N$318+9)&gt;80,"",IF(INDEX($P$320:$W$329,MOD(((4-1)*$N$318+9)-1,10)+1,INT((((4-1)*$N$318+9)-1)/10)+1)="","",INDEX($P$320:$W$329,MOD(((4-1)*$N$318+9)-1,10)+1,INT((((4-1)*$N$318+9)-1)/10)+1)))),IF(AND(4=$N$319+1,9&lt;=$O$318),IF(($N$318*$N$319+9)&gt;80,"",IF(INDEX($P$320:$W$329,MOD(($N$318*$N$319+9)-1,10)+1,INT((($N$318*$N$319+9)-1)/10)+1)="","",INDEX($P$320:$W$329,MOD(($N$318*$N$319+9)-1,10)+1,INT((($N$318*$N$319+9)-1)/10)+1))),""))),IF($N$320="","",IF(OR(ISTEXT($N$318),ISTEXT($N$319),ISTEXT($N$320)),"",IF(OR(9&gt;$N$318,4&gt;$N$319,((4-1)*$N$318+9)&gt;$N$320),"",IF(INDEX($P$320:$W$329,MOD(((4-1)*$N$318+9)-1,10)+1,INT((((4-1)*$N$318+9)-1)/10)+1)="","",INDEX($P$320:$W$329,MOD(((4-1)*$N$318+9)-1,10)+1,INT((((4-1)*$N$318+9)-1)/10)+1))))))</f>
        <v/>
      </c>
      <c r="M323" s="539">
        <f>IF($D$318="Flat Oval",IF(OR($N$320="",ISTEXT($N$318),ISTEXT($N$319)),"",IF(4&lt;=$N$319,IF(10&gt;$N$318,"",IF(((4-1)*$N$318+10)&gt;80,"",IF(INDEX($P$320:$W$329,MOD(((4-1)*$N$318+10)-1,10)+1,INT((((4-1)*$N$318+10)-1)/10)+1)="","",INDEX($P$320:$W$329,MOD(((4-1)*$N$318+10)-1,10)+1,INT((((4-1)*$N$318+10)-1)/10)+1)))),IF(AND(4=$N$319+1,10&lt;=$O$318),IF(($N$318*$N$319+10)&gt;80,"",IF(INDEX($P$320:$W$329,MOD(($N$318*$N$319+10)-1,10)+1,INT((($N$318*$N$319+10)-1)/10)+1)="","",INDEX($P$320:$W$329,MOD(($N$318*$N$319+10)-1,10)+1,INT((($N$318*$N$319+10)-1)/10)+1))),""))),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IF($D$318="Flat Oval",IF(OR($N$319="",ISTEXT($N$319)),"",IF(5&lt;=$N$319,ROUND((5-0.5)*$I$318/$N$319,1),IF(5=$N$319+1,"Ends",""))),IF(OR($D$318="",$G$318=""),"",IF($D$318="Round",IF(5=1,"Axis 1 (0°)",IF(5=2,"Axis 2 (90°)","")),IF(ISTEXT($N$319),"",IF(5&gt;$N$319,"",IF(ISTEXT($I$318),"",ROUND((5-0.5)*$I$318/$N$319,1)))))))</f>
        <v/>
      </c>
      <c r="C324" s="538" t="n"/>
      <c r="D324" s="539">
        <f>IF($D$318="Flat Oval",IF(OR($N$320="",ISTEXT($N$318),ISTEXT($N$319)),"",IF(5&lt;=$N$319,IF(1&gt;$N$318,"",IF(((5-1)*$N$318+1)&gt;80,"",IF(INDEX($P$320:$W$329,MOD(((5-1)*$N$318+1)-1,10)+1,INT((((5-1)*$N$318+1)-1)/10)+1)="","",INDEX($P$320:$W$329,MOD(((5-1)*$N$318+1)-1,10)+1,INT((((5-1)*$N$318+1)-1)/10)+1)))),IF(AND(5=$N$319+1,1&lt;=$O$318),IF(($N$318*$N$319+1)&gt;80,"",IF(INDEX($P$320:$W$329,MOD(($N$318*$N$319+1)-1,10)+1,INT((($N$318*$N$319+1)-1)/10)+1)="","",INDEX($P$320:$W$329,MOD(($N$318*$N$319+1)-1,10)+1,INT((($N$318*$N$319+1)-1)/10)+1))),""))),IF($N$320="","",IF(OR(ISTEXT($N$318),ISTEXT($N$319),ISTEXT($N$320)),"",IF(OR(1&gt;$N$318,5&gt;$N$319,((5-1)*$N$318+1)&gt;$N$320),"",IF(INDEX($P$320:$W$329,MOD(((5-1)*$N$318+1)-1,10)+1,INT((((5-1)*$N$318+1)-1)/10)+1)="","",INDEX($P$320:$W$329,MOD(((5-1)*$N$318+1)-1,10)+1,INT((((5-1)*$N$318+1)-1)/10)+1))))))</f>
        <v/>
      </c>
      <c r="E324" s="539">
        <f>IF($D$318="Flat Oval",IF(OR($N$320="",ISTEXT($N$318),ISTEXT($N$319)),"",IF(5&lt;=$N$319,IF(2&gt;$N$318,"",IF(((5-1)*$N$318+2)&gt;80,"",IF(INDEX($P$320:$W$329,MOD(((5-1)*$N$318+2)-1,10)+1,INT((((5-1)*$N$318+2)-1)/10)+1)="","",INDEX($P$320:$W$329,MOD(((5-1)*$N$318+2)-1,10)+1,INT((((5-1)*$N$318+2)-1)/10)+1)))),IF(AND(5=$N$319+1,2&lt;=$O$318),IF(($N$318*$N$319+2)&gt;80,"",IF(INDEX($P$320:$W$329,MOD(($N$318*$N$319+2)-1,10)+1,INT((($N$318*$N$319+2)-1)/10)+1)="","",INDEX($P$320:$W$329,MOD(($N$318*$N$319+2)-1,10)+1,INT((($N$318*$N$319+2)-1)/10)+1))),""))),IF($N$320="","",IF(OR(ISTEXT($N$318),ISTEXT($N$319),ISTEXT($N$320)),"",IF(OR(2&gt;$N$318,5&gt;$N$319,((5-1)*$N$318+2)&gt;$N$320),"",IF(INDEX($P$320:$W$329,MOD(((5-1)*$N$318+2)-1,10)+1,INT((((5-1)*$N$318+2)-1)/10)+1)="","",INDEX($P$320:$W$329,MOD(((5-1)*$N$318+2)-1,10)+1,INT((((5-1)*$N$318+2)-1)/10)+1))))))</f>
        <v/>
      </c>
      <c r="F324" s="539">
        <f>IF($D$318="Flat Oval",IF(OR($N$320="",ISTEXT($N$318),ISTEXT($N$319)),"",IF(5&lt;=$N$319,IF(3&gt;$N$318,"",IF(((5-1)*$N$318+3)&gt;80,"",IF(INDEX($P$320:$W$329,MOD(((5-1)*$N$318+3)-1,10)+1,INT((((5-1)*$N$318+3)-1)/10)+1)="","",INDEX($P$320:$W$329,MOD(((5-1)*$N$318+3)-1,10)+1,INT((((5-1)*$N$318+3)-1)/10)+1)))),IF(AND(5=$N$319+1,3&lt;=$O$318),IF(($N$318*$N$319+3)&gt;80,"",IF(INDEX($P$320:$W$329,MOD(($N$318*$N$319+3)-1,10)+1,INT((($N$318*$N$319+3)-1)/10)+1)="","",INDEX($P$320:$W$329,MOD(($N$318*$N$319+3)-1,10)+1,INT((($N$318*$N$319+3)-1)/10)+1))),""))),IF($N$320="","",IF(OR(ISTEXT($N$318),ISTEXT($N$319),ISTEXT($N$320)),"",IF(OR(3&gt;$N$318,5&gt;$N$319,((5-1)*$N$318+3)&gt;$N$320),"",IF(INDEX($P$320:$W$329,MOD(((5-1)*$N$318+3)-1,10)+1,INT((((5-1)*$N$318+3)-1)/10)+1)="","",INDEX($P$320:$W$329,MOD(((5-1)*$N$318+3)-1,10)+1,INT((((5-1)*$N$318+3)-1)/10)+1))))))</f>
        <v/>
      </c>
      <c r="G324" s="539">
        <f>IF($D$318="Flat Oval",IF(OR($N$320="",ISTEXT($N$318),ISTEXT($N$319)),"",IF(5&lt;=$N$319,IF(4&gt;$N$318,"",IF(((5-1)*$N$318+4)&gt;80,"",IF(INDEX($P$320:$W$329,MOD(((5-1)*$N$318+4)-1,10)+1,INT((((5-1)*$N$318+4)-1)/10)+1)="","",INDEX($P$320:$W$329,MOD(((5-1)*$N$318+4)-1,10)+1,INT((((5-1)*$N$318+4)-1)/10)+1)))),IF(AND(5=$N$319+1,4&lt;=$O$318),IF(($N$318*$N$319+4)&gt;80,"",IF(INDEX($P$320:$W$329,MOD(($N$318*$N$319+4)-1,10)+1,INT((($N$318*$N$319+4)-1)/10)+1)="","",INDEX($P$320:$W$329,MOD(($N$318*$N$319+4)-1,10)+1,INT((($N$318*$N$319+4)-1)/10)+1))),""))),IF($N$320="","",IF(OR(ISTEXT($N$318),ISTEXT($N$319),ISTEXT($N$320)),"",IF(OR(4&gt;$N$318,5&gt;$N$319,((5-1)*$N$318+4)&gt;$N$320),"",IF(INDEX($P$320:$W$329,MOD(((5-1)*$N$318+4)-1,10)+1,INT((((5-1)*$N$318+4)-1)/10)+1)="","",INDEX($P$320:$W$329,MOD(((5-1)*$N$318+4)-1,10)+1,INT((((5-1)*$N$318+4)-1)/10)+1))))))</f>
        <v/>
      </c>
      <c r="H324" s="539">
        <f>IF($D$318="Flat Oval",IF(OR($N$320="",ISTEXT($N$318),ISTEXT($N$319)),"",IF(5&lt;=$N$319,IF(5&gt;$N$318,"",IF(((5-1)*$N$318+5)&gt;80,"",IF(INDEX($P$320:$W$329,MOD(((5-1)*$N$318+5)-1,10)+1,INT((((5-1)*$N$318+5)-1)/10)+1)="","",INDEX($P$320:$W$329,MOD(((5-1)*$N$318+5)-1,10)+1,INT((((5-1)*$N$318+5)-1)/10)+1)))),IF(AND(5=$N$319+1,5&lt;=$O$318),IF(($N$318*$N$319+5)&gt;80,"",IF(INDEX($P$320:$W$329,MOD(($N$318*$N$319+5)-1,10)+1,INT((($N$318*$N$319+5)-1)/10)+1)="","",INDEX($P$320:$W$329,MOD(($N$318*$N$319+5)-1,10)+1,INT((($N$318*$N$319+5)-1)/10)+1))),""))),IF($N$320="","",IF(OR(ISTEXT($N$318),ISTEXT($N$319),ISTEXT($N$320)),"",IF(OR(5&gt;$N$318,5&gt;$N$319,((5-1)*$N$318+5)&gt;$N$320),"",IF(INDEX($P$320:$W$329,MOD(((5-1)*$N$318+5)-1,10)+1,INT((((5-1)*$N$318+5)-1)/10)+1)="","",INDEX($P$320:$W$329,MOD(((5-1)*$N$318+5)-1,10)+1,INT((((5-1)*$N$318+5)-1)/10)+1))))))</f>
        <v/>
      </c>
      <c r="I324" s="539">
        <f>IF($D$318="Flat Oval",IF(OR($N$320="",ISTEXT($N$318),ISTEXT($N$319)),"",IF(5&lt;=$N$319,IF(6&gt;$N$318,"",IF(((5-1)*$N$318+6)&gt;80,"",IF(INDEX($P$320:$W$329,MOD(((5-1)*$N$318+6)-1,10)+1,INT((((5-1)*$N$318+6)-1)/10)+1)="","",INDEX($P$320:$W$329,MOD(((5-1)*$N$318+6)-1,10)+1,INT((((5-1)*$N$318+6)-1)/10)+1)))),IF(AND(5=$N$319+1,6&lt;=$O$318),IF(($N$318*$N$319+6)&gt;80,"",IF(INDEX($P$320:$W$329,MOD(($N$318*$N$319+6)-1,10)+1,INT((($N$318*$N$319+6)-1)/10)+1)="","",INDEX($P$320:$W$329,MOD(($N$318*$N$319+6)-1,10)+1,INT((($N$318*$N$319+6)-1)/10)+1))),""))),IF($N$320="","",IF(OR(ISTEXT($N$318),ISTEXT($N$319),ISTEXT($N$320)),"",IF(OR(6&gt;$N$318,5&gt;$N$319,((5-1)*$N$318+6)&gt;$N$320),"",IF(INDEX($P$320:$W$329,MOD(((5-1)*$N$318+6)-1,10)+1,INT((((5-1)*$N$318+6)-1)/10)+1)="","",INDEX($P$320:$W$329,MOD(((5-1)*$N$318+6)-1,10)+1,INT((((5-1)*$N$318+6)-1)/10)+1))))))</f>
        <v/>
      </c>
      <c r="J324" s="539">
        <f>IF($D$318="Flat Oval",IF(OR($N$320="",ISTEXT($N$318),ISTEXT($N$319)),"",IF(5&lt;=$N$319,IF(7&gt;$N$318,"",IF(((5-1)*$N$318+7)&gt;80,"",IF(INDEX($P$320:$W$329,MOD(((5-1)*$N$318+7)-1,10)+1,INT((((5-1)*$N$318+7)-1)/10)+1)="","",INDEX($P$320:$W$329,MOD(((5-1)*$N$318+7)-1,10)+1,INT((((5-1)*$N$318+7)-1)/10)+1)))),IF(AND(5=$N$319+1,7&lt;=$O$318),IF(($N$318*$N$319+7)&gt;80,"",IF(INDEX($P$320:$W$329,MOD(($N$318*$N$319+7)-1,10)+1,INT((($N$318*$N$319+7)-1)/10)+1)="","",INDEX($P$320:$W$329,MOD(($N$318*$N$319+7)-1,10)+1,INT((($N$318*$N$319+7)-1)/10)+1))),""))),IF($N$320="","",IF(OR(ISTEXT($N$318),ISTEXT($N$319),ISTEXT($N$320)),"",IF(OR(7&gt;$N$318,5&gt;$N$319,((5-1)*$N$318+7)&gt;$N$320),"",IF(INDEX($P$320:$W$329,MOD(((5-1)*$N$318+7)-1,10)+1,INT((((5-1)*$N$318+7)-1)/10)+1)="","",INDEX($P$320:$W$329,MOD(((5-1)*$N$318+7)-1,10)+1,INT((((5-1)*$N$318+7)-1)/10)+1))))))</f>
        <v/>
      </c>
      <c r="K324" s="539">
        <f>IF($D$318="Flat Oval",IF(OR($N$320="",ISTEXT($N$318),ISTEXT($N$319)),"",IF(5&lt;=$N$319,IF(8&gt;$N$318,"",IF(((5-1)*$N$318+8)&gt;80,"",IF(INDEX($P$320:$W$329,MOD(((5-1)*$N$318+8)-1,10)+1,INT((((5-1)*$N$318+8)-1)/10)+1)="","",INDEX($P$320:$W$329,MOD(((5-1)*$N$318+8)-1,10)+1,INT((((5-1)*$N$318+8)-1)/10)+1)))),IF(AND(5=$N$319+1,8&lt;=$O$318),IF(($N$318*$N$319+8)&gt;80,"",IF(INDEX($P$320:$W$329,MOD(($N$318*$N$319+8)-1,10)+1,INT((($N$318*$N$319+8)-1)/10)+1)="","",INDEX($P$320:$W$329,MOD(($N$318*$N$319+8)-1,10)+1,INT((($N$318*$N$319+8)-1)/10)+1))),""))),IF($N$320="","",IF(OR(ISTEXT($N$318),ISTEXT($N$319),ISTEXT($N$320)),"",IF(OR(8&gt;$N$318,5&gt;$N$319,((5-1)*$N$318+8)&gt;$N$320),"",IF(INDEX($P$320:$W$329,MOD(((5-1)*$N$318+8)-1,10)+1,INT((((5-1)*$N$318+8)-1)/10)+1)="","",INDEX($P$320:$W$329,MOD(((5-1)*$N$318+8)-1,10)+1,INT((((5-1)*$N$318+8)-1)/10)+1))))))</f>
        <v/>
      </c>
      <c r="L324" s="539">
        <f>IF($D$318="Flat Oval",IF(OR($N$320="",ISTEXT($N$318),ISTEXT($N$319)),"",IF(5&lt;=$N$319,IF(9&gt;$N$318,"",IF(((5-1)*$N$318+9)&gt;80,"",IF(INDEX($P$320:$W$329,MOD(((5-1)*$N$318+9)-1,10)+1,INT((((5-1)*$N$318+9)-1)/10)+1)="","",INDEX($P$320:$W$329,MOD(((5-1)*$N$318+9)-1,10)+1,INT((((5-1)*$N$318+9)-1)/10)+1)))),IF(AND(5=$N$319+1,9&lt;=$O$318),IF(($N$318*$N$319+9)&gt;80,"",IF(INDEX($P$320:$W$329,MOD(($N$318*$N$319+9)-1,10)+1,INT((($N$318*$N$319+9)-1)/10)+1)="","",INDEX($P$320:$W$329,MOD(($N$318*$N$319+9)-1,10)+1,INT((($N$318*$N$319+9)-1)/10)+1))),""))),IF($N$320="","",IF(OR(ISTEXT($N$318),ISTEXT($N$319),ISTEXT($N$320)),"",IF(OR(9&gt;$N$318,5&gt;$N$319,((5-1)*$N$318+9)&gt;$N$320),"",IF(INDEX($P$320:$W$329,MOD(((5-1)*$N$318+9)-1,10)+1,INT((((5-1)*$N$318+9)-1)/10)+1)="","",INDEX($P$320:$W$329,MOD(((5-1)*$N$318+9)-1,10)+1,INT((((5-1)*$N$318+9)-1)/10)+1))))))</f>
        <v/>
      </c>
      <c r="M324" s="539">
        <f>IF($D$318="Flat Oval",IF(OR($N$320="",ISTEXT($N$318),ISTEXT($N$319)),"",IF(5&lt;=$N$319,IF(10&gt;$N$318,"",IF(((5-1)*$N$318+10)&gt;80,"",IF(INDEX($P$320:$W$329,MOD(((5-1)*$N$318+10)-1,10)+1,INT((((5-1)*$N$318+10)-1)/10)+1)="","",INDEX($P$320:$W$329,MOD(((5-1)*$N$318+10)-1,10)+1,INT((((5-1)*$N$318+10)-1)/10)+1)))),IF(AND(5=$N$319+1,10&lt;=$O$318),IF(($N$318*$N$319+10)&gt;80,"",IF(INDEX($P$320:$W$329,MOD(($N$318*$N$319+10)-1,10)+1,INT((($N$318*$N$319+10)-1)/10)+1)="","",INDEX($P$320:$W$329,MOD(($N$318*$N$319+10)-1,10)+1,INT((($N$318*$N$319+10)-1)/10)+1))),""))),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IF($D$318="Flat Oval",IF(OR($N$319="",ISTEXT($N$319)),"",IF(6&lt;=$N$319,ROUND((6-0.5)*$I$318/$N$319,1),IF(6=$N$319+1,"Ends",""))),IF(OR($D$318="",$G$318=""),"",IF($D$318="Round",IF(6=1,"Axis 1 (0°)",IF(6=2,"Axis 2 (90°)","")),IF(ISTEXT($N$319),"",IF(6&gt;$N$319,"",IF(ISTEXT($I$318),"",ROUND((6-0.5)*$I$318/$N$319,1)))))))</f>
        <v/>
      </c>
      <c r="C325" s="538" t="n"/>
      <c r="D325" s="539">
        <f>IF($D$318="Flat Oval",IF(OR($N$320="",ISTEXT($N$318),ISTEXT($N$319)),"",IF(6&lt;=$N$319,IF(1&gt;$N$318,"",IF(((6-1)*$N$318+1)&gt;80,"",IF(INDEX($P$320:$W$329,MOD(((6-1)*$N$318+1)-1,10)+1,INT((((6-1)*$N$318+1)-1)/10)+1)="","",INDEX($P$320:$W$329,MOD(((6-1)*$N$318+1)-1,10)+1,INT((((6-1)*$N$318+1)-1)/10)+1)))),IF(AND(6=$N$319+1,1&lt;=$O$318),IF(($N$318*$N$319+1)&gt;80,"",IF(INDEX($P$320:$W$329,MOD(($N$318*$N$319+1)-1,10)+1,INT((($N$318*$N$319+1)-1)/10)+1)="","",INDEX($P$320:$W$329,MOD(($N$318*$N$319+1)-1,10)+1,INT((($N$318*$N$319+1)-1)/10)+1))),""))),IF($N$320="","",IF(OR(ISTEXT($N$318),ISTEXT($N$319),ISTEXT($N$320)),"",IF(OR(1&gt;$N$318,6&gt;$N$319,((6-1)*$N$318+1)&gt;$N$320),"",IF(INDEX($P$320:$W$329,MOD(((6-1)*$N$318+1)-1,10)+1,INT((((6-1)*$N$318+1)-1)/10)+1)="","",INDEX($P$320:$W$329,MOD(((6-1)*$N$318+1)-1,10)+1,INT((((6-1)*$N$318+1)-1)/10)+1))))))</f>
        <v/>
      </c>
      <c r="E325" s="539">
        <f>IF($D$318="Flat Oval",IF(OR($N$320="",ISTEXT($N$318),ISTEXT($N$319)),"",IF(6&lt;=$N$319,IF(2&gt;$N$318,"",IF(((6-1)*$N$318+2)&gt;80,"",IF(INDEX($P$320:$W$329,MOD(((6-1)*$N$318+2)-1,10)+1,INT((((6-1)*$N$318+2)-1)/10)+1)="","",INDEX($P$320:$W$329,MOD(((6-1)*$N$318+2)-1,10)+1,INT((((6-1)*$N$318+2)-1)/10)+1)))),IF(AND(6=$N$319+1,2&lt;=$O$318),IF(($N$318*$N$319+2)&gt;80,"",IF(INDEX($P$320:$W$329,MOD(($N$318*$N$319+2)-1,10)+1,INT((($N$318*$N$319+2)-1)/10)+1)="","",INDEX($P$320:$W$329,MOD(($N$318*$N$319+2)-1,10)+1,INT((($N$318*$N$319+2)-1)/10)+1))),""))),IF($N$320="","",IF(OR(ISTEXT($N$318),ISTEXT($N$319),ISTEXT($N$320)),"",IF(OR(2&gt;$N$318,6&gt;$N$319,((6-1)*$N$318+2)&gt;$N$320),"",IF(INDEX($P$320:$W$329,MOD(((6-1)*$N$318+2)-1,10)+1,INT((((6-1)*$N$318+2)-1)/10)+1)="","",INDEX($P$320:$W$329,MOD(((6-1)*$N$318+2)-1,10)+1,INT((((6-1)*$N$318+2)-1)/10)+1))))))</f>
        <v/>
      </c>
      <c r="F325" s="539">
        <f>IF($D$318="Flat Oval",IF(OR($N$320="",ISTEXT($N$318),ISTEXT($N$319)),"",IF(6&lt;=$N$319,IF(3&gt;$N$318,"",IF(((6-1)*$N$318+3)&gt;80,"",IF(INDEX($P$320:$W$329,MOD(((6-1)*$N$318+3)-1,10)+1,INT((((6-1)*$N$318+3)-1)/10)+1)="","",INDEX($P$320:$W$329,MOD(((6-1)*$N$318+3)-1,10)+1,INT((((6-1)*$N$318+3)-1)/10)+1)))),IF(AND(6=$N$319+1,3&lt;=$O$318),IF(($N$318*$N$319+3)&gt;80,"",IF(INDEX($P$320:$W$329,MOD(($N$318*$N$319+3)-1,10)+1,INT((($N$318*$N$319+3)-1)/10)+1)="","",INDEX($P$320:$W$329,MOD(($N$318*$N$319+3)-1,10)+1,INT((($N$318*$N$319+3)-1)/10)+1))),""))),IF($N$320="","",IF(OR(ISTEXT($N$318),ISTEXT($N$319),ISTEXT($N$320)),"",IF(OR(3&gt;$N$318,6&gt;$N$319,((6-1)*$N$318+3)&gt;$N$320),"",IF(INDEX($P$320:$W$329,MOD(((6-1)*$N$318+3)-1,10)+1,INT((((6-1)*$N$318+3)-1)/10)+1)="","",INDEX($P$320:$W$329,MOD(((6-1)*$N$318+3)-1,10)+1,INT((((6-1)*$N$318+3)-1)/10)+1))))))</f>
        <v/>
      </c>
      <c r="G325" s="539">
        <f>IF($D$318="Flat Oval",IF(OR($N$320="",ISTEXT($N$318),ISTEXT($N$319)),"",IF(6&lt;=$N$319,IF(4&gt;$N$318,"",IF(((6-1)*$N$318+4)&gt;80,"",IF(INDEX($P$320:$W$329,MOD(((6-1)*$N$318+4)-1,10)+1,INT((((6-1)*$N$318+4)-1)/10)+1)="","",INDEX($P$320:$W$329,MOD(((6-1)*$N$318+4)-1,10)+1,INT((((6-1)*$N$318+4)-1)/10)+1)))),IF(AND(6=$N$319+1,4&lt;=$O$318),IF(($N$318*$N$319+4)&gt;80,"",IF(INDEX($P$320:$W$329,MOD(($N$318*$N$319+4)-1,10)+1,INT((($N$318*$N$319+4)-1)/10)+1)="","",INDEX($P$320:$W$329,MOD(($N$318*$N$319+4)-1,10)+1,INT((($N$318*$N$319+4)-1)/10)+1))),""))),IF($N$320="","",IF(OR(ISTEXT($N$318),ISTEXT($N$319),ISTEXT($N$320)),"",IF(OR(4&gt;$N$318,6&gt;$N$319,((6-1)*$N$318+4)&gt;$N$320),"",IF(INDEX($P$320:$W$329,MOD(((6-1)*$N$318+4)-1,10)+1,INT((((6-1)*$N$318+4)-1)/10)+1)="","",INDEX($P$320:$W$329,MOD(((6-1)*$N$318+4)-1,10)+1,INT((((6-1)*$N$318+4)-1)/10)+1))))))</f>
        <v/>
      </c>
      <c r="H325" s="539">
        <f>IF($D$318="Flat Oval",IF(OR($N$320="",ISTEXT($N$318),ISTEXT($N$319)),"",IF(6&lt;=$N$319,IF(5&gt;$N$318,"",IF(((6-1)*$N$318+5)&gt;80,"",IF(INDEX($P$320:$W$329,MOD(((6-1)*$N$318+5)-1,10)+1,INT((((6-1)*$N$318+5)-1)/10)+1)="","",INDEX($P$320:$W$329,MOD(((6-1)*$N$318+5)-1,10)+1,INT((((6-1)*$N$318+5)-1)/10)+1)))),IF(AND(6=$N$319+1,5&lt;=$O$318),IF(($N$318*$N$319+5)&gt;80,"",IF(INDEX($P$320:$W$329,MOD(($N$318*$N$319+5)-1,10)+1,INT((($N$318*$N$319+5)-1)/10)+1)="","",INDEX($P$320:$W$329,MOD(($N$318*$N$319+5)-1,10)+1,INT((($N$318*$N$319+5)-1)/10)+1))),""))),IF($N$320="","",IF(OR(ISTEXT($N$318),ISTEXT($N$319),ISTEXT($N$320)),"",IF(OR(5&gt;$N$318,6&gt;$N$319,((6-1)*$N$318+5)&gt;$N$320),"",IF(INDEX($P$320:$W$329,MOD(((6-1)*$N$318+5)-1,10)+1,INT((((6-1)*$N$318+5)-1)/10)+1)="","",INDEX($P$320:$W$329,MOD(((6-1)*$N$318+5)-1,10)+1,INT((((6-1)*$N$318+5)-1)/10)+1))))))</f>
        <v/>
      </c>
      <c r="I325" s="539">
        <f>IF($D$318="Flat Oval",IF(OR($N$320="",ISTEXT($N$318),ISTEXT($N$319)),"",IF(6&lt;=$N$319,IF(6&gt;$N$318,"",IF(((6-1)*$N$318+6)&gt;80,"",IF(INDEX($P$320:$W$329,MOD(((6-1)*$N$318+6)-1,10)+1,INT((((6-1)*$N$318+6)-1)/10)+1)="","",INDEX($P$320:$W$329,MOD(((6-1)*$N$318+6)-1,10)+1,INT((((6-1)*$N$318+6)-1)/10)+1)))),IF(AND(6=$N$319+1,6&lt;=$O$318),IF(($N$318*$N$319+6)&gt;80,"",IF(INDEX($P$320:$W$329,MOD(($N$318*$N$319+6)-1,10)+1,INT((($N$318*$N$319+6)-1)/10)+1)="","",INDEX($P$320:$W$329,MOD(($N$318*$N$319+6)-1,10)+1,INT((($N$318*$N$319+6)-1)/10)+1))),""))),IF($N$320="","",IF(OR(ISTEXT($N$318),ISTEXT($N$319),ISTEXT($N$320)),"",IF(OR(6&gt;$N$318,6&gt;$N$319,((6-1)*$N$318+6)&gt;$N$320),"",IF(INDEX($P$320:$W$329,MOD(((6-1)*$N$318+6)-1,10)+1,INT((((6-1)*$N$318+6)-1)/10)+1)="","",INDEX($P$320:$W$329,MOD(((6-1)*$N$318+6)-1,10)+1,INT((((6-1)*$N$318+6)-1)/10)+1))))))</f>
        <v/>
      </c>
      <c r="J325" s="539">
        <f>IF($D$318="Flat Oval",IF(OR($N$320="",ISTEXT($N$318),ISTEXT($N$319)),"",IF(6&lt;=$N$319,IF(7&gt;$N$318,"",IF(((6-1)*$N$318+7)&gt;80,"",IF(INDEX($P$320:$W$329,MOD(((6-1)*$N$318+7)-1,10)+1,INT((((6-1)*$N$318+7)-1)/10)+1)="","",INDEX($P$320:$W$329,MOD(((6-1)*$N$318+7)-1,10)+1,INT((((6-1)*$N$318+7)-1)/10)+1)))),IF(AND(6=$N$319+1,7&lt;=$O$318),IF(($N$318*$N$319+7)&gt;80,"",IF(INDEX($P$320:$W$329,MOD(($N$318*$N$319+7)-1,10)+1,INT((($N$318*$N$319+7)-1)/10)+1)="","",INDEX($P$320:$W$329,MOD(($N$318*$N$319+7)-1,10)+1,INT((($N$318*$N$319+7)-1)/10)+1))),""))),IF($N$320="","",IF(OR(ISTEXT($N$318),ISTEXT($N$319),ISTEXT($N$320)),"",IF(OR(7&gt;$N$318,6&gt;$N$319,((6-1)*$N$318+7)&gt;$N$320),"",IF(INDEX($P$320:$W$329,MOD(((6-1)*$N$318+7)-1,10)+1,INT((((6-1)*$N$318+7)-1)/10)+1)="","",INDEX($P$320:$W$329,MOD(((6-1)*$N$318+7)-1,10)+1,INT((((6-1)*$N$318+7)-1)/10)+1))))))</f>
        <v/>
      </c>
      <c r="K325" s="539">
        <f>IF($D$318="Flat Oval",IF(OR($N$320="",ISTEXT($N$318),ISTEXT($N$319)),"",IF(6&lt;=$N$319,IF(8&gt;$N$318,"",IF(((6-1)*$N$318+8)&gt;80,"",IF(INDEX($P$320:$W$329,MOD(((6-1)*$N$318+8)-1,10)+1,INT((((6-1)*$N$318+8)-1)/10)+1)="","",INDEX($P$320:$W$329,MOD(((6-1)*$N$318+8)-1,10)+1,INT((((6-1)*$N$318+8)-1)/10)+1)))),IF(AND(6=$N$319+1,8&lt;=$O$318),IF(($N$318*$N$319+8)&gt;80,"",IF(INDEX($P$320:$W$329,MOD(($N$318*$N$319+8)-1,10)+1,INT((($N$318*$N$319+8)-1)/10)+1)="","",INDEX($P$320:$W$329,MOD(($N$318*$N$319+8)-1,10)+1,INT((($N$318*$N$319+8)-1)/10)+1))),""))),IF($N$320="","",IF(OR(ISTEXT($N$318),ISTEXT($N$319),ISTEXT($N$320)),"",IF(OR(8&gt;$N$318,6&gt;$N$319,((6-1)*$N$318+8)&gt;$N$320),"",IF(INDEX($P$320:$W$329,MOD(((6-1)*$N$318+8)-1,10)+1,INT((((6-1)*$N$318+8)-1)/10)+1)="","",INDEX($P$320:$W$329,MOD(((6-1)*$N$318+8)-1,10)+1,INT((((6-1)*$N$318+8)-1)/10)+1))))))</f>
        <v/>
      </c>
      <c r="L325" s="539">
        <f>IF($D$318="Flat Oval",IF(OR($N$320="",ISTEXT($N$318),ISTEXT($N$319)),"",IF(6&lt;=$N$319,IF(9&gt;$N$318,"",IF(((6-1)*$N$318+9)&gt;80,"",IF(INDEX($P$320:$W$329,MOD(((6-1)*$N$318+9)-1,10)+1,INT((((6-1)*$N$318+9)-1)/10)+1)="","",INDEX($P$320:$W$329,MOD(((6-1)*$N$318+9)-1,10)+1,INT((((6-1)*$N$318+9)-1)/10)+1)))),IF(AND(6=$N$319+1,9&lt;=$O$318),IF(($N$318*$N$319+9)&gt;80,"",IF(INDEX($P$320:$W$329,MOD(($N$318*$N$319+9)-1,10)+1,INT((($N$318*$N$319+9)-1)/10)+1)="","",INDEX($P$320:$W$329,MOD(($N$318*$N$319+9)-1,10)+1,INT((($N$318*$N$319+9)-1)/10)+1))),""))),IF($N$320="","",IF(OR(ISTEXT($N$318),ISTEXT($N$319),ISTEXT($N$320)),"",IF(OR(9&gt;$N$318,6&gt;$N$319,((6-1)*$N$318+9)&gt;$N$320),"",IF(INDEX($P$320:$W$329,MOD(((6-1)*$N$318+9)-1,10)+1,INT((((6-1)*$N$318+9)-1)/10)+1)="","",INDEX($P$320:$W$329,MOD(((6-1)*$N$318+9)-1,10)+1,INT((((6-1)*$N$318+9)-1)/10)+1))))))</f>
        <v/>
      </c>
      <c r="M325" s="539">
        <f>IF($D$318="Flat Oval",IF(OR($N$320="",ISTEXT($N$318),ISTEXT($N$319)),"",IF(6&lt;=$N$319,IF(10&gt;$N$318,"",IF(((6-1)*$N$318+10)&gt;80,"",IF(INDEX($P$320:$W$329,MOD(((6-1)*$N$318+10)-1,10)+1,INT((((6-1)*$N$318+10)-1)/10)+1)="","",INDEX($P$320:$W$329,MOD(((6-1)*$N$318+10)-1,10)+1,INT((((6-1)*$N$318+10)-1)/10)+1)))),IF(AND(6=$N$319+1,10&lt;=$O$318),IF(($N$318*$N$319+10)&gt;80,"",IF(INDEX($P$320:$W$329,MOD(($N$318*$N$319+10)-1,10)+1,INT((($N$318*$N$319+10)-1)/10)+1)="","",INDEX($P$320:$W$329,MOD(($N$318*$N$319+10)-1,10)+1,INT((($N$318*$N$319+10)-1)/10)+1))),""))),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IF($D$318="Flat Oval",IF(OR($N$319="",ISTEXT($N$319)),"",IF(7&lt;=$N$319,ROUND((7-0.5)*$I$318/$N$319,1),IF(7=$N$319+1,"Ends",""))),IF(OR($D$318="",$G$318=""),"",IF($D$318="Round",IF(7=1,"Axis 1 (0°)",IF(7=2,"Axis 2 (90°)","")),IF(ISTEXT($N$319),"",IF(7&gt;$N$319,"",IF(ISTEXT($I$318),"",ROUND((7-0.5)*$I$318/$N$319,1)))))))</f>
        <v/>
      </c>
      <c r="C326" s="538" t="n"/>
      <c r="D326" s="539">
        <f>IF($D$318="Flat Oval",IF(OR($N$320="",ISTEXT($N$318),ISTEXT($N$319)),"",IF(7&lt;=$N$319,IF(1&gt;$N$318,"",IF(((7-1)*$N$318+1)&gt;80,"",IF(INDEX($P$320:$W$329,MOD(((7-1)*$N$318+1)-1,10)+1,INT((((7-1)*$N$318+1)-1)/10)+1)="","",INDEX($P$320:$W$329,MOD(((7-1)*$N$318+1)-1,10)+1,INT((((7-1)*$N$318+1)-1)/10)+1)))),IF(AND(7=$N$319+1,1&lt;=$O$318),IF(($N$318*$N$319+1)&gt;80,"",IF(INDEX($P$320:$W$329,MOD(($N$318*$N$319+1)-1,10)+1,INT((($N$318*$N$319+1)-1)/10)+1)="","",INDEX($P$320:$W$329,MOD(($N$318*$N$319+1)-1,10)+1,INT((($N$318*$N$319+1)-1)/10)+1))),""))),IF($N$320="","",IF(OR(ISTEXT($N$318),ISTEXT($N$319),ISTEXT($N$320)),"",IF(OR(1&gt;$N$318,7&gt;$N$319,((7-1)*$N$318+1)&gt;$N$320),"",IF(INDEX($P$320:$W$329,MOD(((7-1)*$N$318+1)-1,10)+1,INT((((7-1)*$N$318+1)-1)/10)+1)="","",INDEX($P$320:$W$329,MOD(((7-1)*$N$318+1)-1,10)+1,INT((((7-1)*$N$318+1)-1)/10)+1))))))</f>
        <v/>
      </c>
      <c r="E326" s="539">
        <f>IF($D$318="Flat Oval",IF(OR($N$320="",ISTEXT($N$318),ISTEXT($N$319)),"",IF(7&lt;=$N$319,IF(2&gt;$N$318,"",IF(((7-1)*$N$318+2)&gt;80,"",IF(INDEX($P$320:$W$329,MOD(((7-1)*$N$318+2)-1,10)+1,INT((((7-1)*$N$318+2)-1)/10)+1)="","",INDEX($P$320:$W$329,MOD(((7-1)*$N$318+2)-1,10)+1,INT((((7-1)*$N$318+2)-1)/10)+1)))),IF(AND(7=$N$319+1,2&lt;=$O$318),IF(($N$318*$N$319+2)&gt;80,"",IF(INDEX($P$320:$W$329,MOD(($N$318*$N$319+2)-1,10)+1,INT((($N$318*$N$319+2)-1)/10)+1)="","",INDEX($P$320:$W$329,MOD(($N$318*$N$319+2)-1,10)+1,INT((($N$318*$N$319+2)-1)/10)+1))),""))),IF($N$320="","",IF(OR(ISTEXT($N$318),ISTEXT($N$319),ISTEXT($N$320)),"",IF(OR(2&gt;$N$318,7&gt;$N$319,((7-1)*$N$318+2)&gt;$N$320),"",IF(INDEX($P$320:$W$329,MOD(((7-1)*$N$318+2)-1,10)+1,INT((((7-1)*$N$318+2)-1)/10)+1)="","",INDEX($P$320:$W$329,MOD(((7-1)*$N$318+2)-1,10)+1,INT((((7-1)*$N$318+2)-1)/10)+1))))))</f>
        <v/>
      </c>
      <c r="F326" s="539">
        <f>IF($D$318="Flat Oval",IF(OR($N$320="",ISTEXT($N$318),ISTEXT($N$319)),"",IF(7&lt;=$N$319,IF(3&gt;$N$318,"",IF(((7-1)*$N$318+3)&gt;80,"",IF(INDEX($P$320:$W$329,MOD(((7-1)*$N$318+3)-1,10)+1,INT((((7-1)*$N$318+3)-1)/10)+1)="","",INDEX($P$320:$W$329,MOD(((7-1)*$N$318+3)-1,10)+1,INT((((7-1)*$N$318+3)-1)/10)+1)))),IF(AND(7=$N$319+1,3&lt;=$O$318),IF(($N$318*$N$319+3)&gt;80,"",IF(INDEX($P$320:$W$329,MOD(($N$318*$N$319+3)-1,10)+1,INT((($N$318*$N$319+3)-1)/10)+1)="","",INDEX($P$320:$W$329,MOD(($N$318*$N$319+3)-1,10)+1,INT((($N$318*$N$319+3)-1)/10)+1))),""))),IF($N$320="","",IF(OR(ISTEXT($N$318),ISTEXT($N$319),ISTEXT($N$320)),"",IF(OR(3&gt;$N$318,7&gt;$N$319,((7-1)*$N$318+3)&gt;$N$320),"",IF(INDEX($P$320:$W$329,MOD(((7-1)*$N$318+3)-1,10)+1,INT((((7-1)*$N$318+3)-1)/10)+1)="","",INDEX($P$320:$W$329,MOD(((7-1)*$N$318+3)-1,10)+1,INT((((7-1)*$N$318+3)-1)/10)+1))))))</f>
        <v/>
      </c>
      <c r="G326" s="539">
        <f>IF($D$318="Flat Oval",IF(OR($N$320="",ISTEXT($N$318),ISTEXT($N$319)),"",IF(7&lt;=$N$319,IF(4&gt;$N$318,"",IF(((7-1)*$N$318+4)&gt;80,"",IF(INDEX($P$320:$W$329,MOD(((7-1)*$N$318+4)-1,10)+1,INT((((7-1)*$N$318+4)-1)/10)+1)="","",INDEX($P$320:$W$329,MOD(((7-1)*$N$318+4)-1,10)+1,INT((((7-1)*$N$318+4)-1)/10)+1)))),IF(AND(7=$N$319+1,4&lt;=$O$318),IF(($N$318*$N$319+4)&gt;80,"",IF(INDEX($P$320:$W$329,MOD(($N$318*$N$319+4)-1,10)+1,INT((($N$318*$N$319+4)-1)/10)+1)="","",INDEX($P$320:$W$329,MOD(($N$318*$N$319+4)-1,10)+1,INT((($N$318*$N$319+4)-1)/10)+1))),""))),IF($N$320="","",IF(OR(ISTEXT($N$318),ISTEXT($N$319),ISTEXT($N$320)),"",IF(OR(4&gt;$N$318,7&gt;$N$319,((7-1)*$N$318+4)&gt;$N$320),"",IF(INDEX($P$320:$W$329,MOD(((7-1)*$N$318+4)-1,10)+1,INT((((7-1)*$N$318+4)-1)/10)+1)="","",INDEX($P$320:$W$329,MOD(((7-1)*$N$318+4)-1,10)+1,INT((((7-1)*$N$318+4)-1)/10)+1))))))</f>
        <v/>
      </c>
      <c r="H326" s="539">
        <f>IF($D$318="Flat Oval",IF(OR($N$320="",ISTEXT($N$318),ISTEXT($N$319)),"",IF(7&lt;=$N$319,IF(5&gt;$N$318,"",IF(((7-1)*$N$318+5)&gt;80,"",IF(INDEX($P$320:$W$329,MOD(((7-1)*$N$318+5)-1,10)+1,INT((((7-1)*$N$318+5)-1)/10)+1)="","",INDEX($P$320:$W$329,MOD(((7-1)*$N$318+5)-1,10)+1,INT((((7-1)*$N$318+5)-1)/10)+1)))),IF(AND(7=$N$319+1,5&lt;=$O$318),IF(($N$318*$N$319+5)&gt;80,"",IF(INDEX($P$320:$W$329,MOD(($N$318*$N$319+5)-1,10)+1,INT((($N$318*$N$319+5)-1)/10)+1)="","",INDEX($P$320:$W$329,MOD(($N$318*$N$319+5)-1,10)+1,INT((($N$318*$N$319+5)-1)/10)+1))),""))),IF($N$320="","",IF(OR(ISTEXT($N$318),ISTEXT($N$319),ISTEXT($N$320)),"",IF(OR(5&gt;$N$318,7&gt;$N$319,((7-1)*$N$318+5)&gt;$N$320),"",IF(INDEX($P$320:$W$329,MOD(((7-1)*$N$318+5)-1,10)+1,INT((((7-1)*$N$318+5)-1)/10)+1)="","",INDEX($P$320:$W$329,MOD(((7-1)*$N$318+5)-1,10)+1,INT((((7-1)*$N$318+5)-1)/10)+1))))))</f>
        <v/>
      </c>
      <c r="I326" s="539">
        <f>IF($D$318="Flat Oval",IF(OR($N$320="",ISTEXT($N$318),ISTEXT($N$319)),"",IF(7&lt;=$N$319,IF(6&gt;$N$318,"",IF(((7-1)*$N$318+6)&gt;80,"",IF(INDEX($P$320:$W$329,MOD(((7-1)*$N$318+6)-1,10)+1,INT((((7-1)*$N$318+6)-1)/10)+1)="","",INDEX($P$320:$W$329,MOD(((7-1)*$N$318+6)-1,10)+1,INT((((7-1)*$N$318+6)-1)/10)+1)))),IF(AND(7=$N$319+1,6&lt;=$O$318),IF(($N$318*$N$319+6)&gt;80,"",IF(INDEX($P$320:$W$329,MOD(($N$318*$N$319+6)-1,10)+1,INT((($N$318*$N$319+6)-1)/10)+1)="","",INDEX($P$320:$W$329,MOD(($N$318*$N$319+6)-1,10)+1,INT((($N$318*$N$319+6)-1)/10)+1))),""))),IF($N$320="","",IF(OR(ISTEXT($N$318),ISTEXT($N$319),ISTEXT($N$320)),"",IF(OR(6&gt;$N$318,7&gt;$N$319,((7-1)*$N$318+6)&gt;$N$320),"",IF(INDEX($P$320:$W$329,MOD(((7-1)*$N$318+6)-1,10)+1,INT((((7-1)*$N$318+6)-1)/10)+1)="","",INDEX($P$320:$W$329,MOD(((7-1)*$N$318+6)-1,10)+1,INT((((7-1)*$N$318+6)-1)/10)+1))))))</f>
        <v/>
      </c>
      <c r="J326" s="539">
        <f>IF($D$318="Flat Oval",IF(OR($N$320="",ISTEXT($N$318),ISTEXT($N$319)),"",IF(7&lt;=$N$319,IF(7&gt;$N$318,"",IF(((7-1)*$N$318+7)&gt;80,"",IF(INDEX($P$320:$W$329,MOD(((7-1)*$N$318+7)-1,10)+1,INT((((7-1)*$N$318+7)-1)/10)+1)="","",INDEX($P$320:$W$329,MOD(((7-1)*$N$318+7)-1,10)+1,INT((((7-1)*$N$318+7)-1)/10)+1)))),IF(AND(7=$N$319+1,7&lt;=$O$318),IF(($N$318*$N$319+7)&gt;80,"",IF(INDEX($P$320:$W$329,MOD(($N$318*$N$319+7)-1,10)+1,INT((($N$318*$N$319+7)-1)/10)+1)="","",INDEX($P$320:$W$329,MOD(($N$318*$N$319+7)-1,10)+1,INT((($N$318*$N$319+7)-1)/10)+1))),""))),IF($N$320="","",IF(OR(ISTEXT($N$318),ISTEXT($N$319),ISTEXT($N$320)),"",IF(OR(7&gt;$N$318,7&gt;$N$319,((7-1)*$N$318+7)&gt;$N$320),"",IF(INDEX($P$320:$W$329,MOD(((7-1)*$N$318+7)-1,10)+1,INT((((7-1)*$N$318+7)-1)/10)+1)="","",INDEX($P$320:$W$329,MOD(((7-1)*$N$318+7)-1,10)+1,INT((((7-1)*$N$318+7)-1)/10)+1))))))</f>
        <v/>
      </c>
      <c r="K326" s="539">
        <f>IF($D$318="Flat Oval",IF(OR($N$320="",ISTEXT($N$318),ISTEXT($N$319)),"",IF(7&lt;=$N$319,IF(8&gt;$N$318,"",IF(((7-1)*$N$318+8)&gt;80,"",IF(INDEX($P$320:$W$329,MOD(((7-1)*$N$318+8)-1,10)+1,INT((((7-1)*$N$318+8)-1)/10)+1)="","",INDEX($P$320:$W$329,MOD(((7-1)*$N$318+8)-1,10)+1,INT((((7-1)*$N$318+8)-1)/10)+1)))),IF(AND(7=$N$319+1,8&lt;=$O$318),IF(($N$318*$N$319+8)&gt;80,"",IF(INDEX($P$320:$W$329,MOD(($N$318*$N$319+8)-1,10)+1,INT((($N$318*$N$319+8)-1)/10)+1)="","",INDEX($P$320:$W$329,MOD(($N$318*$N$319+8)-1,10)+1,INT((($N$318*$N$319+8)-1)/10)+1))),""))),IF($N$320="","",IF(OR(ISTEXT($N$318),ISTEXT($N$319),ISTEXT($N$320)),"",IF(OR(8&gt;$N$318,7&gt;$N$319,((7-1)*$N$318+8)&gt;$N$320),"",IF(INDEX($P$320:$W$329,MOD(((7-1)*$N$318+8)-1,10)+1,INT((((7-1)*$N$318+8)-1)/10)+1)="","",INDEX($P$320:$W$329,MOD(((7-1)*$N$318+8)-1,10)+1,INT((((7-1)*$N$318+8)-1)/10)+1))))))</f>
        <v/>
      </c>
      <c r="L326" s="539">
        <f>IF($D$318="Flat Oval",IF(OR($N$320="",ISTEXT($N$318),ISTEXT($N$319)),"",IF(7&lt;=$N$319,IF(9&gt;$N$318,"",IF(((7-1)*$N$318+9)&gt;80,"",IF(INDEX($P$320:$W$329,MOD(((7-1)*$N$318+9)-1,10)+1,INT((((7-1)*$N$318+9)-1)/10)+1)="","",INDEX($P$320:$W$329,MOD(((7-1)*$N$318+9)-1,10)+1,INT((((7-1)*$N$318+9)-1)/10)+1)))),IF(AND(7=$N$319+1,9&lt;=$O$318),IF(($N$318*$N$319+9)&gt;80,"",IF(INDEX($P$320:$W$329,MOD(($N$318*$N$319+9)-1,10)+1,INT((($N$318*$N$319+9)-1)/10)+1)="","",INDEX($P$320:$W$329,MOD(($N$318*$N$319+9)-1,10)+1,INT((($N$318*$N$319+9)-1)/10)+1))),""))),IF($N$320="","",IF(OR(ISTEXT($N$318),ISTEXT($N$319),ISTEXT($N$320)),"",IF(OR(9&gt;$N$318,7&gt;$N$319,((7-1)*$N$318+9)&gt;$N$320),"",IF(INDEX($P$320:$W$329,MOD(((7-1)*$N$318+9)-1,10)+1,INT((((7-1)*$N$318+9)-1)/10)+1)="","",INDEX($P$320:$W$329,MOD(((7-1)*$N$318+9)-1,10)+1,INT((((7-1)*$N$318+9)-1)/10)+1))))))</f>
        <v/>
      </c>
      <c r="M326" s="539">
        <f>IF($D$318="Flat Oval",IF(OR($N$320="",ISTEXT($N$318),ISTEXT($N$319)),"",IF(7&lt;=$N$319,IF(10&gt;$N$318,"",IF(((7-1)*$N$318+10)&gt;80,"",IF(INDEX($P$320:$W$329,MOD(((7-1)*$N$318+10)-1,10)+1,INT((((7-1)*$N$318+10)-1)/10)+1)="","",INDEX($P$320:$W$329,MOD(((7-1)*$N$318+10)-1,10)+1,INT((((7-1)*$N$318+10)-1)/10)+1)))),IF(AND(7=$N$319+1,10&lt;=$O$318),IF(($N$318*$N$319+10)&gt;80,"",IF(INDEX($P$320:$W$329,MOD(($N$318*$N$319+10)-1,10)+1,INT((($N$318*$N$319+10)-1)/10)+1)="","",INDEX($P$320:$W$329,MOD(($N$318*$N$319+10)-1,10)+1,INT((($N$318*$N$319+10)-1)/10)+1))),""))),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IF($D$318="Flat Oval",IF(OR($N$319="",ISTEXT($N$319)),"",IF(8&lt;=$N$319,ROUND((8-0.5)*$I$318/$N$319,1),IF(8=$N$319+1,"Ends",""))),IF(OR($D$318="",$G$318=""),"",IF($D$318="Round",IF(8=1,"Axis 1 (0°)",IF(8=2,"Axis 2 (90°)","")),IF(ISTEXT($N$319),"",IF(8&gt;$N$319,"",IF(ISTEXT($I$318),"",ROUND((8-0.5)*$I$318/$N$319,1)))))))</f>
        <v/>
      </c>
      <c r="C327" s="538" t="n"/>
      <c r="D327" s="539">
        <f>IF($D$318="Flat Oval",IF(OR($N$320="",ISTEXT($N$318),ISTEXT($N$319)),"",IF(8&lt;=$N$319,IF(1&gt;$N$318,"",IF(((8-1)*$N$318+1)&gt;80,"",IF(INDEX($P$320:$W$329,MOD(((8-1)*$N$318+1)-1,10)+1,INT((((8-1)*$N$318+1)-1)/10)+1)="","",INDEX($P$320:$W$329,MOD(((8-1)*$N$318+1)-1,10)+1,INT((((8-1)*$N$318+1)-1)/10)+1)))),IF(AND(8=$N$319+1,1&lt;=$O$318),IF(($N$318*$N$319+1)&gt;80,"",IF(INDEX($P$320:$W$329,MOD(($N$318*$N$319+1)-1,10)+1,INT((($N$318*$N$319+1)-1)/10)+1)="","",INDEX($P$320:$W$329,MOD(($N$318*$N$319+1)-1,10)+1,INT((($N$318*$N$319+1)-1)/10)+1))),""))),IF($N$320="","",IF(OR(ISTEXT($N$318),ISTEXT($N$319),ISTEXT($N$320)),"",IF(OR(1&gt;$N$318,8&gt;$N$319,((8-1)*$N$318+1)&gt;$N$320),"",IF(INDEX($P$320:$W$329,MOD(((8-1)*$N$318+1)-1,10)+1,INT((((8-1)*$N$318+1)-1)/10)+1)="","",INDEX($P$320:$W$329,MOD(((8-1)*$N$318+1)-1,10)+1,INT((((8-1)*$N$318+1)-1)/10)+1))))))</f>
        <v/>
      </c>
      <c r="E327" s="539">
        <f>IF($D$318="Flat Oval",IF(OR($N$320="",ISTEXT($N$318),ISTEXT($N$319)),"",IF(8&lt;=$N$319,IF(2&gt;$N$318,"",IF(((8-1)*$N$318+2)&gt;80,"",IF(INDEX($P$320:$W$329,MOD(((8-1)*$N$318+2)-1,10)+1,INT((((8-1)*$N$318+2)-1)/10)+1)="","",INDEX($P$320:$W$329,MOD(((8-1)*$N$318+2)-1,10)+1,INT((((8-1)*$N$318+2)-1)/10)+1)))),IF(AND(8=$N$319+1,2&lt;=$O$318),IF(($N$318*$N$319+2)&gt;80,"",IF(INDEX($P$320:$W$329,MOD(($N$318*$N$319+2)-1,10)+1,INT((($N$318*$N$319+2)-1)/10)+1)="","",INDEX($P$320:$W$329,MOD(($N$318*$N$319+2)-1,10)+1,INT((($N$318*$N$319+2)-1)/10)+1))),""))),IF($N$320="","",IF(OR(ISTEXT($N$318),ISTEXT($N$319),ISTEXT($N$320)),"",IF(OR(2&gt;$N$318,8&gt;$N$319,((8-1)*$N$318+2)&gt;$N$320),"",IF(INDEX($P$320:$W$329,MOD(((8-1)*$N$318+2)-1,10)+1,INT((((8-1)*$N$318+2)-1)/10)+1)="","",INDEX($P$320:$W$329,MOD(((8-1)*$N$318+2)-1,10)+1,INT((((8-1)*$N$318+2)-1)/10)+1))))))</f>
        <v/>
      </c>
      <c r="F327" s="539">
        <f>IF($D$318="Flat Oval",IF(OR($N$320="",ISTEXT($N$318),ISTEXT($N$319)),"",IF(8&lt;=$N$319,IF(3&gt;$N$318,"",IF(((8-1)*$N$318+3)&gt;80,"",IF(INDEX($P$320:$W$329,MOD(((8-1)*$N$318+3)-1,10)+1,INT((((8-1)*$N$318+3)-1)/10)+1)="","",INDEX($P$320:$W$329,MOD(((8-1)*$N$318+3)-1,10)+1,INT((((8-1)*$N$318+3)-1)/10)+1)))),IF(AND(8=$N$319+1,3&lt;=$O$318),IF(($N$318*$N$319+3)&gt;80,"",IF(INDEX($P$320:$W$329,MOD(($N$318*$N$319+3)-1,10)+1,INT((($N$318*$N$319+3)-1)/10)+1)="","",INDEX($P$320:$W$329,MOD(($N$318*$N$319+3)-1,10)+1,INT((($N$318*$N$319+3)-1)/10)+1))),""))),IF($N$320="","",IF(OR(ISTEXT($N$318),ISTEXT($N$319),ISTEXT($N$320)),"",IF(OR(3&gt;$N$318,8&gt;$N$319,((8-1)*$N$318+3)&gt;$N$320),"",IF(INDEX($P$320:$W$329,MOD(((8-1)*$N$318+3)-1,10)+1,INT((((8-1)*$N$318+3)-1)/10)+1)="","",INDEX($P$320:$W$329,MOD(((8-1)*$N$318+3)-1,10)+1,INT((((8-1)*$N$318+3)-1)/10)+1))))))</f>
        <v/>
      </c>
      <c r="G327" s="539">
        <f>IF($D$318="Flat Oval",IF(OR($N$320="",ISTEXT($N$318),ISTEXT($N$319)),"",IF(8&lt;=$N$319,IF(4&gt;$N$318,"",IF(((8-1)*$N$318+4)&gt;80,"",IF(INDEX($P$320:$W$329,MOD(((8-1)*$N$318+4)-1,10)+1,INT((((8-1)*$N$318+4)-1)/10)+1)="","",INDEX($P$320:$W$329,MOD(((8-1)*$N$318+4)-1,10)+1,INT((((8-1)*$N$318+4)-1)/10)+1)))),IF(AND(8=$N$319+1,4&lt;=$O$318),IF(($N$318*$N$319+4)&gt;80,"",IF(INDEX($P$320:$W$329,MOD(($N$318*$N$319+4)-1,10)+1,INT((($N$318*$N$319+4)-1)/10)+1)="","",INDEX($P$320:$W$329,MOD(($N$318*$N$319+4)-1,10)+1,INT((($N$318*$N$319+4)-1)/10)+1))),""))),IF($N$320="","",IF(OR(ISTEXT($N$318),ISTEXT($N$319),ISTEXT($N$320)),"",IF(OR(4&gt;$N$318,8&gt;$N$319,((8-1)*$N$318+4)&gt;$N$320),"",IF(INDEX($P$320:$W$329,MOD(((8-1)*$N$318+4)-1,10)+1,INT((((8-1)*$N$318+4)-1)/10)+1)="","",INDEX($P$320:$W$329,MOD(((8-1)*$N$318+4)-1,10)+1,INT((((8-1)*$N$318+4)-1)/10)+1))))))</f>
        <v/>
      </c>
      <c r="H327" s="539">
        <f>IF($D$318="Flat Oval",IF(OR($N$320="",ISTEXT($N$318),ISTEXT($N$319)),"",IF(8&lt;=$N$319,IF(5&gt;$N$318,"",IF(((8-1)*$N$318+5)&gt;80,"",IF(INDEX($P$320:$W$329,MOD(((8-1)*$N$318+5)-1,10)+1,INT((((8-1)*$N$318+5)-1)/10)+1)="","",INDEX($P$320:$W$329,MOD(((8-1)*$N$318+5)-1,10)+1,INT((((8-1)*$N$318+5)-1)/10)+1)))),IF(AND(8=$N$319+1,5&lt;=$O$318),IF(($N$318*$N$319+5)&gt;80,"",IF(INDEX($P$320:$W$329,MOD(($N$318*$N$319+5)-1,10)+1,INT((($N$318*$N$319+5)-1)/10)+1)="","",INDEX($P$320:$W$329,MOD(($N$318*$N$319+5)-1,10)+1,INT((($N$318*$N$319+5)-1)/10)+1))),""))),IF($N$320="","",IF(OR(ISTEXT($N$318),ISTEXT($N$319),ISTEXT($N$320)),"",IF(OR(5&gt;$N$318,8&gt;$N$319,((8-1)*$N$318+5)&gt;$N$320),"",IF(INDEX($P$320:$W$329,MOD(((8-1)*$N$318+5)-1,10)+1,INT((((8-1)*$N$318+5)-1)/10)+1)="","",INDEX($P$320:$W$329,MOD(((8-1)*$N$318+5)-1,10)+1,INT((((8-1)*$N$318+5)-1)/10)+1))))))</f>
        <v/>
      </c>
      <c r="I327" s="539">
        <f>IF($D$318="Flat Oval",IF(OR($N$320="",ISTEXT($N$318),ISTEXT($N$319)),"",IF(8&lt;=$N$319,IF(6&gt;$N$318,"",IF(((8-1)*$N$318+6)&gt;80,"",IF(INDEX($P$320:$W$329,MOD(((8-1)*$N$318+6)-1,10)+1,INT((((8-1)*$N$318+6)-1)/10)+1)="","",INDEX($P$320:$W$329,MOD(((8-1)*$N$318+6)-1,10)+1,INT((((8-1)*$N$318+6)-1)/10)+1)))),IF(AND(8=$N$319+1,6&lt;=$O$318),IF(($N$318*$N$319+6)&gt;80,"",IF(INDEX($P$320:$W$329,MOD(($N$318*$N$319+6)-1,10)+1,INT((($N$318*$N$319+6)-1)/10)+1)="","",INDEX($P$320:$W$329,MOD(($N$318*$N$319+6)-1,10)+1,INT((($N$318*$N$319+6)-1)/10)+1))),""))),IF($N$320="","",IF(OR(ISTEXT($N$318),ISTEXT($N$319),ISTEXT($N$320)),"",IF(OR(6&gt;$N$318,8&gt;$N$319,((8-1)*$N$318+6)&gt;$N$320),"",IF(INDEX($P$320:$W$329,MOD(((8-1)*$N$318+6)-1,10)+1,INT((((8-1)*$N$318+6)-1)/10)+1)="","",INDEX($P$320:$W$329,MOD(((8-1)*$N$318+6)-1,10)+1,INT((((8-1)*$N$318+6)-1)/10)+1))))))</f>
        <v/>
      </c>
      <c r="J327" s="539">
        <f>IF($D$318="Flat Oval",IF(OR($N$320="",ISTEXT($N$318),ISTEXT($N$319)),"",IF(8&lt;=$N$319,IF(7&gt;$N$318,"",IF(((8-1)*$N$318+7)&gt;80,"",IF(INDEX($P$320:$W$329,MOD(((8-1)*$N$318+7)-1,10)+1,INT((((8-1)*$N$318+7)-1)/10)+1)="","",INDEX($P$320:$W$329,MOD(((8-1)*$N$318+7)-1,10)+1,INT((((8-1)*$N$318+7)-1)/10)+1)))),IF(AND(8=$N$319+1,7&lt;=$O$318),IF(($N$318*$N$319+7)&gt;80,"",IF(INDEX($P$320:$W$329,MOD(($N$318*$N$319+7)-1,10)+1,INT((($N$318*$N$319+7)-1)/10)+1)="","",INDEX($P$320:$W$329,MOD(($N$318*$N$319+7)-1,10)+1,INT((($N$318*$N$319+7)-1)/10)+1))),""))),IF($N$320="","",IF(OR(ISTEXT($N$318),ISTEXT($N$319),ISTEXT($N$320)),"",IF(OR(7&gt;$N$318,8&gt;$N$319,((8-1)*$N$318+7)&gt;$N$320),"",IF(INDEX($P$320:$W$329,MOD(((8-1)*$N$318+7)-1,10)+1,INT((((8-1)*$N$318+7)-1)/10)+1)="","",INDEX($P$320:$W$329,MOD(((8-1)*$N$318+7)-1,10)+1,INT((((8-1)*$N$318+7)-1)/10)+1))))))</f>
        <v/>
      </c>
      <c r="K327" s="539">
        <f>IF($D$318="Flat Oval",IF(OR($N$320="",ISTEXT($N$318),ISTEXT($N$319)),"",IF(8&lt;=$N$319,IF(8&gt;$N$318,"",IF(((8-1)*$N$318+8)&gt;80,"",IF(INDEX($P$320:$W$329,MOD(((8-1)*$N$318+8)-1,10)+1,INT((((8-1)*$N$318+8)-1)/10)+1)="","",INDEX($P$320:$W$329,MOD(((8-1)*$N$318+8)-1,10)+1,INT((((8-1)*$N$318+8)-1)/10)+1)))),IF(AND(8=$N$319+1,8&lt;=$O$318),IF(($N$318*$N$319+8)&gt;80,"",IF(INDEX($P$320:$W$329,MOD(($N$318*$N$319+8)-1,10)+1,INT((($N$318*$N$319+8)-1)/10)+1)="","",INDEX($P$320:$W$329,MOD(($N$318*$N$319+8)-1,10)+1,INT((($N$318*$N$319+8)-1)/10)+1))),""))),IF($N$320="","",IF(OR(ISTEXT($N$318),ISTEXT($N$319),ISTEXT($N$320)),"",IF(OR(8&gt;$N$318,8&gt;$N$319,((8-1)*$N$318+8)&gt;$N$320),"",IF(INDEX($P$320:$W$329,MOD(((8-1)*$N$318+8)-1,10)+1,INT((((8-1)*$N$318+8)-1)/10)+1)="","",INDEX($P$320:$W$329,MOD(((8-1)*$N$318+8)-1,10)+1,INT((((8-1)*$N$318+8)-1)/10)+1))))))</f>
        <v/>
      </c>
      <c r="L327" s="539">
        <f>IF($D$318="Flat Oval",IF(OR($N$320="",ISTEXT($N$318),ISTEXT($N$319)),"",IF(8&lt;=$N$319,IF(9&gt;$N$318,"",IF(((8-1)*$N$318+9)&gt;80,"",IF(INDEX($P$320:$W$329,MOD(((8-1)*$N$318+9)-1,10)+1,INT((((8-1)*$N$318+9)-1)/10)+1)="","",INDEX($P$320:$W$329,MOD(((8-1)*$N$318+9)-1,10)+1,INT((((8-1)*$N$318+9)-1)/10)+1)))),IF(AND(8=$N$319+1,9&lt;=$O$318),IF(($N$318*$N$319+9)&gt;80,"",IF(INDEX($P$320:$W$329,MOD(($N$318*$N$319+9)-1,10)+1,INT((($N$318*$N$319+9)-1)/10)+1)="","",INDEX($P$320:$W$329,MOD(($N$318*$N$319+9)-1,10)+1,INT((($N$318*$N$319+9)-1)/10)+1))),""))),IF($N$320="","",IF(OR(ISTEXT($N$318),ISTEXT($N$319),ISTEXT($N$320)),"",IF(OR(9&gt;$N$318,8&gt;$N$319,((8-1)*$N$318+9)&gt;$N$320),"",IF(INDEX($P$320:$W$329,MOD(((8-1)*$N$318+9)-1,10)+1,INT((((8-1)*$N$318+9)-1)/10)+1)="","",INDEX($P$320:$W$329,MOD(((8-1)*$N$318+9)-1,10)+1,INT((((8-1)*$N$318+9)-1)/10)+1))))))</f>
        <v/>
      </c>
      <c r="M327" s="539">
        <f>IF($D$318="Flat Oval",IF(OR($N$320="",ISTEXT($N$318),ISTEXT($N$319)),"",IF(8&lt;=$N$319,IF(10&gt;$N$318,"",IF(((8-1)*$N$318+10)&gt;80,"",IF(INDEX($P$320:$W$329,MOD(((8-1)*$N$318+10)-1,10)+1,INT((((8-1)*$N$318+10)-1)/10)+1)="","",INDEX($P$320:$W$329,MOD(((8-1)*$N$318+10)-1,10)+1,INT((((8-1)*$N$318+10)-1)/10)+1)))),IF(AND(8=$N$319+1,10&lt;=$O$318),IF(($N$318*$N$319+10)&gt;80,"",IF(INDEX($P$320:$W$329,MOD(($N$318*$N$319+10)-1,10)+1,INT((($N$318*$N$319+10)-1)/10)+1)="","",INDEX($P$320:$W$329,MOD(($N$318*$N$319+10)-1,10)+1,INT((($N$318*$N$319+10)-1)/10)+1))),""))),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IF($D$333="Flat Oval",IF(OR($G$333="",$I$333=""),"",$G$333&amp;""" x "&amp;$I$333&amp;""" oval"),IF($G$333="","",IF($D$333="Round",$G$333&amp;""" dia",$G$333&amp;""" x "&amp;$I$333&amp;"""")))</f>
        <v/>
      </c>
      <c r="G331" s="173" t="n"/>
      <c r="H331" s="525">
        <f>IF($D$333="Flat Oval",IF(OR($G$333="",$I$333=""),"",IF(OR(ISTEXT($G$333),ISTEXT($I$333)),"",ROUND(((($G$333-2*N($K$333))-($I$333-2*N($K$333)))*($I$333-2*N($K$333))+PI()*(($I$333-2*N($K$333))/2)^2)/144,3))),IF(OR($D$333="",$G$333=""),"",IF($D$333="Round",IF(ISTEXT($G$333),"",ROUND(PI()*(($G$333-2*N($K$333))/2)^2/144,3)),IF($I$333="","",IF(OR(ISTEXT($G$333),ISTEXT($I$333)),"",ROUND(($G$333-2*N($K$333))*($I$333-2*N($K$333))/144,3))))))</f>
        <v/>
      </c>
      <c r="I331" s="189" t="n"/>
      <c r="J331" s="189" t="n"/>
      <c r="K331" s="189">
        <f>IF(N(J331)*N(H331)=0,"",ROUND(N(J331)*N(H331),0))</f>
        <v/>
      </c>
      <c r="L331" s="189">
        <f>IF($D$333="Flat Oval",IF(OR($O$334="",$O$335="",N($O$336)+N($O$337)=0),"",ROUND(($O$334*$O$336+$O$335*$O$337)/($O$336+$O$337),0)),IF(COUNT(D335:M342)=0,"",ROUND(AVERAGE(D335:M342),0)))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IF($D$333="Flat Oval",IF($N$335="","",$N$333&amp;"x"&amp;$N$334&amp;"+"&amp;$O$333&amp;" ends"),IF($N$333="","",IF($D$333="Round",$N$333&amp;" x 2 axes",IF($N$334="","",$N$333&amp;" x "&amp;$N$334))))</f>
        <v/>
      </c>
      <c r="N333" s="534">
        <f>IF($D$333="Flat Oval",IF(OR($G$333="",$I$333=""),"",IF(OR(ISTEXT($G$333),ISTEXT($I$333)),"",IF($G$333-$I$333&lt;12,2,MIN(10,MAX(3,ROUNDUP(($G$333-$I$333)/6,0)))))),IF(OR($D$333="",$G$333=""),"",IF($D$333="Round",IF(ISTEXT($G$333),"",IF($G$333&lt;=9,6,IF($G$333&lt;=12,8,10))),IF(ISTEXT($G$333),"",IF($G$333&lt;12,2,MIN(10,MAX(3,ROUNDUP($G$333/6,0))))))))</f>
        <v/>
      </c>
      <c r="O333">
        <f>IF(AND($D$333="Flat Oval",NOT(OR($G$333="",$I$333="")),NOT(OR(ISTEXT($G$333),ISTEXT($I$333)))),IF($I$333&lt;=9,6,IF($I$333&lt;=12,8,10)),"")</f>
        <v/>
      </c>
      <c r="P333" s="473" t="inlineStr">
        <is>
          <t>Quick entry – type readings in order (row by row of the grid), down this column then the next:</t>
        </is>
      </c>
    </row>
    <row r="334" ht="13.35" customHeight="1" s="162">
      <c r="B334" s="535" t="inlineStr">
        <is>
          <t>Depth↓ Pos→ (in)</t>
        </is>
      </c>
      <c r="C334" s="414" t="n"/>
      <c r="D334" s="535">
        <f>IF($D$333="Flat Oval",IF(OR($N$333="",ISTEXT($N$333),1&gt;$N$333),"",ROUND((1-0.5)*($G$333-$I$333)/$N$333,1)),IF(ISTEXT($N$333),"",IF(OR($D$333="",$G$333="",1&gt;$N$333),"",IF($D$333="Round",IF(ISTEXT($G$333),"",ROUND(IF(1&lt;=$N$333/2,$G$333/2*(1-SQRT(($N$333-2*1+1)/$N$333)),$G$333-$G$333/2*(1-SQRT(($N$333-2*($N$333-1+1)+1)/$N$333))),1)),IF(ISTEXT($G$333),"",ROUND((1-0.5)*$G$333/$N$333,1))))))</f>
        <v/>
      </c>
      <c r="E334" s="535">
        <f>IF($D$333="Flat Oval",IF(OR($N$333="",ISTEXT($N$333),2&gt;$N$333),"",ROUND((2-0.5)*($G$333-$I$333)/$N$333,1)),IF(ISTEXT($N$333),"",IF(OR($D$333="",$G$333="",2&gt;$N$333),"",IF($D$333="Round",IF(ISTEXT($G$333),"",ROUND(IF(2&lt;=$N$333/2,$G$333/2*(1-SQRT(($N$333-2*2+1)/$N$333)),$G$333-$G$333/2*(1-SQRT(($N$333-2*($N$333-2+1)+1)/$N$333))),1)),IF(ISTEXT($G$333),"",ROUND((2-0.5)*$G$333/$N$333,1))))))</f>
        <v/>
      </c>
      <c r="F334" s="535">
        <f>IF($D$333="Flat Oval",IF(OR($N$333="",ISTEXT($N$333),3&gt;$N$333),"",ROUND((3-0.5)*($G$333-$I$333)/$N$333,1)),IF(ISTEXT($N$333),"",IF(OR($D$333="",$G$333="",3&gt;$N$333),"",IF($D$333="Round",IF(ISTEXT($G$333),"",ROUND(IF(3&lt;=$N$333/2,$G$333/2*(1-SQRT(($N$333-2*3+1)/$N$333)),$G$333-$G$333/2*(1-SQRT(($N$333-2*($N$333-3+1)+1)/$N$333))),1)),IF(ISTEXT($G$333),"",ROUND((3-0.5)*$G$333/$N$333,1))))))</f>
        <v/>
      </c>
      <c r="G334" s="535">
        <f>IF($D$333="Flat Oval",IF(OR($N$333="",ISTEXT($N$333),4&gt;$N$333),"",ROUND((4-0.5)*($G$333-$I$333)/$N$333,1)),IF(ISTEXT($N$333),"",IF(OR($D$333="",$G$333="",4&gt;$N$333),"",IF($D$333="Round",IF(ISTEXT($G$333),"",ROUND(IF(4&lt;=$N$333/2,$G$333/2*(1-SQRT(($N$333-2*4+1)/$N$333)),$G$333-$G$333/2*(1-SQRT(($N$333-2*($N$333-4+1)+1)/$N$333))),1)),IF(ISTEXT($G$333),"",ROUND((4-0.5)*$G$333/$N$333,1))))))</f>
        <v/>
      </c>
      <c r="H334" s="535">
        <f>IF($D$333="Flat Oval",IF(OR($N$333="",ISTEXT($N$333),5&gt;$N$333),"",ROUND((5-0.5)*($G$333-$I$333)/$N$333,1)),IF(ISTEXT($N$333),"",IF(OR($D$333="",$G$333="",5&gt;$N$333),"",IF($D$333="Round",IF(ISTEXT($G$333),"",ROUND(IF(5&lt;=$N$333/2,$G$333/2*(1-SQRT(($N$333-2*5+1)/$N$333)),$G$333-$G$333/2*(1-SQRT(($N$333-2*($N$333-5+1)+1)/$N$333))),1)),IF(ISTEXT($G$333),"",ROUND((5-0.5)*$G$333/$N$333,1))))))</f>
        <v/>
      </c>
      <c r="I334" s="535">
        <f>IF($D$333="Flat Oval",IF(OR($N$333="",ISTEXT($N$333),6&gt;$N$333),"",ROUND((6-0.5)*($G$333-$I$333)/$N$333,1)),IF(ISTEXT($N$333),"",IF(OR($D$333="",$G$333="",6&gt;$N$333),"",IF($D$333="Round",IF(ISTEXT($G$333),"",ROUND(IF(6&lt;=$N$333/2,$G$333/2*(1-SQRT(($N$333-2*6+1)/$N$333)),$G$333-$G$333/2*(1-SQRT(($N$333-2*($N$333-6+1)+1)/$N$333))),1)),IF(ISTEXT($G$333),"",ROUND((6-0.5)*$G$333/$N$333,1))))))</f>
        <v/>
      </c>
      <c r="J334" s="535">
        <f>IF($D$333="Flat Oval",IF(OR($N$333="",ISTEXT($N$333),7&gt;$N$333),"",ROUND((7-0.5)*($G$333-$I$333)/$N$333,1)),IF(ISTEXT($N$333),"",IF(OR($D$333="",$G$333="",7&gt;$N$333),"",IF($D$333="Round",IF(ISTEXT($G$333),"",ROUND(IF(7&lt;=$N$333/2,$G$333/2*(1-SQRT(($N$333-2*7+1)/$N$333)),$G$333-$G$333/2*(1-SQRT(($N$333-2*($N$333-7+1)+1)/$N$333))),1)),IF(ISTEXT($G$333),"",ROUND((7-0.5)*$G$333/$N$333,1))))))</f>
        <v/>
      </c>
      <c r="K334" s="535">
        <f>IF($D$333="Flat Oval",IF(OR($N$333="",ISTEXT($N$333),8&gt;$N$333),"",ROUND((8-0.5)*($G$333-$I$333)/$N$333,1)),IF(ISTEXT($N$333),"",IF(OR($D$333="",$G$333="",8&gt;$N$333),"",IF($D$333="Round",IF(ISTEXT($G$333),"",ROUND(IF(8&lt;=$N$333/2,$G$333/2*(1-SQRT(($N$333-2*8+1)/$N$333)),$G$333-$G$333/2*(1-SQRT(($N$333-2*($N$333-8+1)+1)/$N$333))),1)),IF(ISTEXT($G$333),"",ROUND((8-0.5)*$G$333/$N$333,1))))))</f>
        <v/>
      </c>
      <c r="L334" s="535">
        <f>IF($D$333="Flat Oval",IF(OR($N$333="",ISTEXT($N$333),9&gt;$N$333),"",ROUND((9-0.5)*($G$333-$I$333)/$N$333,1)),IF(ISTEXT($N$333),"",IF(OR($D$333="",$G$333="",9&gt;$N$333),"",IF($D$333="Round",IF(ISTEXT($G$333),"",ROUND(IF(9&lt;=$N$333/2,$G$333/2*(1-SQRT(($N$333-2*9+1)/$N$333)),$G$333-$G$333/2*(1-SQRT(($N$333-2*($N$333-9+1)+1)/$N$333))),1)),IF(ISTEXT($G$333),"",ROUND((9-0.5)*$G$333/$N$333,1))))))</f>
        <v/>
      </c>
      <c r="M334" s="535">
        <f>IF($D$333="Flat Oval",IF(OR($N$333="",ISTEXT($N$333),10&gt;$N$333),"",ROUND((10-0.5)*($G$333-$I$333)/$N$333,1)),IF(ISTEXT($N$333),"",IF(OR($D$333="",$G$333="",10&gt;$N$333),"",IF($D$333="Round",IF(ISTEXT($G$333),"",ROUND(IF(10&lt;=$N$333/2,$G$333/2*(1-SQRT(($N$333-2*10+1)/$N$333)),$G$333-$G$333/2*(1-SQRT(($N$333-2*($N$333-10+1)+1)/$N$333))),1)),IF(ISTEXT($G$333),"",ROUND((10-0.5)*$G$333/$N$333,1))))))</f>
        <v/>
      </c>
      <c r="N334" s="534">
        <f>IF($D$333="Flat Oval",IF(OR($G$333="",$I$333=""),"",IF(OR(ISTEXT($G$333),ISTEXT($I$333)),"",IF($I$333&lt;12,2,MIN(7,MAX(3,ROUNDUP($I$333/6,0)))))),IF(OR($D$333="",$G$333=""),"",IF($D$333="Round",2,IF($I$333="","",IF(ISTEXT($I$333),"",IF($I$333&lt;12,2,MIN(8,MAX(3,ROUNDUP($I$333/6,0)))))))))</f>
        <v/>
      </c>
      <c r="O334">
        <f>IF(OR(NOT($D$333="Flat Oval"),N($N$335)=0),"",IF(COUNT(D335:INDEX(M335:M342,$N$334))=0,"",AVERAGE(D335:INDEX(M335:M342,$N$334))))</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IF($D$333="Flat Oval",IF(OR($N$334="",ISTEXT($N$334)),"",IF(1&lt;=$N$334,ROUND((1-0.5)*$I$333/$N$334,1),IF(1=$N$334+1,"Ends",""))),IF(OR($D$333="",$G$333=""),"",IF($D$333="Round",IF(1=1,"Axis 1 (0°)",IF(1=2,"Axis 2 (90°)","")),IF(ISTEXT($N$334),"",IF(1&gt;$N$334,"",IF(ISTEXT($I$333),"",ROUND((1-0.5)*$I$333/$N$334,1)))))))</f>
        <v/>
      </c>
      <c r="C335" s="538" t="n"/>
      <c r="D335" s="539">
        <f>IF($D$333="Flat Oval",IF(OR($N$335="",ISTEXT($N$333),ISTEXT($N$334)),"",IF(1&lt;=$N$334,IF(1&gt;$N$333,"",IF(((1-1)*$N$333+1)&gt;80,"",IF(INDEX($P$335:$W$344,MOD(((1-1)*$N$333+1)-1,10)+1,INT((((1-1)*$N$333+1)-1)/10)+1)="","",INDEX($P$335:$W$344,MOD(((1-1)*$N$333+1)-1,10)+1,INT((((1-1)*$N$333+1)-1)/10)+1)))),IF(AND(1=$N$334+1,1&lt;=$O$333),IF(($N$333*$N$334+1)&gt;80,"",IF(INDEX($P$335:$W$344,MOD(($N$333*$N$334+1)-1,10)+1,INT((($N$333*$N$334+1)-1)/10)+1)="","",INDEX($P$335:$W$344,MOD(($N$333*$N$334+1)-1,10)+1,INT((($N$333*$N$334+1)-1)/10)+1))),""))),IF($N$335="","",IF(OR(ISTEXT($N$333),ISTEXT($N$334),ISTEXT($N$335)),"",IF(OR(1&gt;$N$333,1&gt;$N$334,((1-1)*$N$333+1)&gt;$N$335),"",IF(INDEX($P$335:$W$344,MOD(((1-1)*$N$333+1)-1,10)+1,INT((((1-1)*$N$333+1)-1)/10)+1)="","",INDEX($P$335:$W$344,MOD(((1-1)*$N$333+1)-1,10)+1,INT((((1-1)*$N$333+1)-1)/10)+1))))))</f>
        <v/>
      </c>
      <c r="E335" s="539">
        <f>IF($D$333="Flat Oval",IF(OR($N$335="",ISTEXT($N$333),ISTEXT($N$334)),"",IF(1&lt;=$N$334,IF(2&gt;$N$333,"",IF(((1-1)*$N$333+2)&gt;80,"",IF(INDEX($P$335:$W$344,MOD(((1-1)*$N$333+2)-1,10)+1,INT((((1-1)*$N$333+2)-1)/10)+1)="","",INDEX($P$335:$W$344,MOD(((1-1)*$N$333+2)-1,10)+1,INT((((1-1)*$N$333+2)-1)/10)+1)))),IF(AND(1=$N$334+1,2&lt;=$O$333),IF(($N$333*$N$334+2)&gt;80,"",IF(INDEX($P$335:$W$344,MOD(($N$333*$N$334+2)-1,10)+1,INT((($N$333*$N$334+2)-1)/10)+1)="","",INDEX($P$335:$W$344,MOD(($N$333*$N$334+2)-1,10)+1,INT((($N$333*$N$334+2)-1)/10)+1))),""))),IF($N$335="","",IF(OR(ISTEXT($N$333),ISTEXT($N$334),ISTEXT($N$335)),"",IF(OR(2&gt;$N$333,1&gt;$N$334,((1-1)*$N$333+2)&gt;$N$335),"",IF(INDEX($P$335:$W$344,MOD(((1-1)*$N$333+2)-1,10)+1,INT((((1-1)*$N$333+2)-1)/10)+1)="","",INDEX($P$335:$W$344,MOD(((1-1)*$N$333+2)-1,10)+1,INT((((1-1)*$N$333+2)-1)/10)+1))))))</f>
        <v/>
      </c>
      <c r="F335" s="539">
        <f>IF($D$333="Flat Oval",IF(OR($N$335="",ISTEXT($N$333),ISTEXT($N$334)),"",IF(1&lt;=$N$334,IF(3&gt;$N$333,"",IF(((1-1)*$N$333+3)&gt;80,"",IF(INDEX($P$335:$W$344,MOD(((1-1)*$N$333+3)-1,10)+1,INT((((1-1)*$N$333+3)-1)/10)+1)="","",INDEX($P$335:$W$344,MOD(((1-1)*$N$333+3)-1,10)+1,INT((((1-1)*$N$333+3)-1)/10)+1)))),IF(AND(1=$N$334+1,3&lt;=$O$333),IF(($N$333*$N$334+3)&gt;80,"",IF(INDEX($P$335:$W$344,MOD(($N$333*$N$334+3)-1,10)+1,INT((($N$333*$N$334+3)-1)/10)+1)="","",INDEX($P$335:$W$344,MOD(($N$333*$N$334+3)-1,10)+1,INT((($N$333*$N$334+3)-1)/10)+1))),""))),IF($N$335="","",IF(OR(ISTEXT($N$333),ISTEXT($N$334),ISTEXT($N$335)),"",IF(OR(3&gt;$N$333,1&gt;$N$334,((1-1)*$N$333+3)&gt;$N$335),"",IF(INDEX($P$335:$W$344,MOD(((1-1)*$N$333+3)-1,10)+1,INT((((1-1)*$N$333+3)-1)/10)+1)="","",INDEX($P$335:$W$344,MOD(((1-1)*$N$333+3)-1,10)+1,INT((((1-1)*$N$333+3)-1)/10)+1))))))</f>
        <v/>
      </c>
      <c r="G335" s="539">
        <f>IF($D$333="Flat Oval",IF(OR($N$335="",ISTEXT($N$333),ISTEXT($N$334)),"",IF(1&lt;=$N$334,IF(4&gt;$N$333,"",IF(((1-1)*$N$333+4)&gt;80,"",IF(INDEX($P$335:$W$344,MOD(((1-1)*$N$333+4)-1,10)+1,INT((((1-1)*$N$333+4)-1)/10)+1)="","",INDEX($P$335:$W$344,MOD(((1-1)*$N$333+4)-1,10)+1,INT((((1-1)*$N$333+4)-1)/10)+1)))),IF(AND(1=$N$334+1,4&lt;=$O$333),IF(($N$333*$N$334+4)&gt;80,"",IF(INDEX($P$335:$W$344,MOD(($N$333*$N$334+4)-1,10)+1,INT((($N$333*$N$334+4)-1)/10)+1)="","",INDEX($P$335:$W$344,MOD(($N$333*$N$334+4)-1,10)+1,INT((($N$333*$N$334+4)-1)/10)+1))),""))),IF($N$335="","",IF(OR(ISTEXT($N$333),ISTEXT($N$334),ISTEXT($N$335)),"",IF(OR(4&gt;$N$333,1&gt;$N$334,((1-1)*$N$333+4)&gt;$N$335),"",IF(INDEX($P$335:$W$344,MOD(((1-1)*$N$333+4)-1,10)+1,INT((((1-1)*$N$333+4)-1)/10)+1)="","",INDEX($P$335:$W$344,MOD(((1-1)*$N$333+4)-1,10)+1,INT((((1-1)*$N$333+4)-1)/10)+1))))))</f>
        <v/>
      </c>
      <c r="H335" s="539">
        <f>IF($D$333="Flat Oval",IF(OR($N$335="",ISTEXT($N$333),ISTEXT($N$334)),"",IF(1&lt;=$N$334,IF(5&gt;$N$333,"",IF(((1-1)*$N$333+5)&gt;80,"",IF(INDEX($P$335:$W$344,MOD(((1-1)*$N$333+5)-1,10)+1,INT((((1-1)*$N$333+5)-1)/10)+1)="","",INDEX($P$335:$W$344,MOD(((1-1)*$N$333+5)-1,10)+1,INT((((1-1)*$N$333+5)-1)/10)+1)))),IF(AND(1=$N$334+1,5&lt;=$O$333),IF(($N$333*$N$334+5)&gt;80,"",IF(INDEX($P$335:$W$344,MOD(($N$333*$N$334+5)-1,10)+1,INT((($N$333*$N$334+5)-1)/10)+1)="","",INDEX($P$335:$W$344,MOD(($N$333*$N$334+5)-1,10)+1,INT((($N$333*$N$334+5)-1)/10)+1))),""))),IF($N$335="","",IF(OR(ISTEXT($N$333),ISTEXT($N$334),ISTEXT($N$335)),"",IF(OR(5&gt;$N$333,1&gt;$N$334,((1-1)*$N$333+5)&gt;$N$335),"",IF(INDEX($P$335:$W$344,MOD(((1-1)*$N$333+5)-1,10)+1,INT((((1-1)*$N$333+5)-1)/10)+1)="","",INDEX($P$335:$W$344,MOD(((1-1)*$N$333+5)-1,10)+1,INT((((1-1)*$N$333+5)-1)/10)+1))))))</f>
        <v/>
      </c>
      <c r="I335" s="539">
        <f>IF($D$333="Flat Oval",IF(OR($N$335="",ISTEXT($N$333),ISTEXT($N$334)),"",IF(1&lt;=$N$334,IF(6&gt;$N$333,"",IF(((1-1)*$N$333+6)&gt;80,"",IF(INDEX($P$335:$W$344,MOD(((1-1)*$N$333+6)-1,10)+1,INT((((1-1)*$N$333+6)-1)/10)+1)="","",INDEX($P$335:$W$344,MOD(((1-1)*$N$333+6)-1,10)+1,INT((((1-1)*$N$333+6)-1)/10)+1)))),IF(AND(1=$N$334+1,6&lt;=$O$333),IF(($N$333*$N$334+6)&gt;80,"",IF(INDEX($P$335:$W$344,MOD(($N$333*$N$334+6)-1,10)+1,INT((($N$333*$N$334+6)-1)/10)+1)="","",INDEX($P$335:$W$344,MOD(($N$333*$N$334+6)-1,10)+1,INT((($N$333*$N$334+6)-1)/10)+1))),""))),IF($N$335="","",IF(OR(ISTEXT($N$333),ISTEXT($N$334),ISTEXT($N$335)),"",IF(OR(6&gt;$N$333,1&gt;$N$334,((1-1)*$N$333+6)&gt;$N$335),"",IF(INDEX($P$335:$W$344,MOD(((1-1)*$N$333+6)-1,10)+1,INT((((1-1)*$N$333+6)-1)/10)+1)="","",INDEX($P$335:$W$344,MOD(((1-1)*$N$333+6)-1,10)+1,INT((((1-1)*$N$333+6)-1)/10)+1))))))</f>
        <v/>
      </c>
      <c r="J335" s="539">
        <f>IF($D$333="Flat Oval",IF(OR($N$335="",ISTEXT($N$333),ISTEXT($N$334)),"",IF(1&lt;=$N$334,IF(7&gt;$N$333,"",IF(((1-1)*$N$333+7)&gt;80,"",IF(INDEX($P$335:$W$344,MOD(((1-1)*$N$333+7)-1,10)+1,INT((((1-1)*$N$333+7)-1)/10)+1)="","",INDEX($P$335:$W$344,MOD(((1-1)*$N$333+7)-1,10)+1,INT((((1-1)*$N$333+7)-1)/10)+1)))),IF(AND(1=$N$334+1,7&lt;=$O$333),IF(($N$333*$N$334+7)&gt;80,"",IF(INDEX($P$335:$W$344,MOD(($N$333*$N$334+7)-1,10)+1,INT((($N$333*$N$334+7)-1)/10)+1)="","",INDEX($P$335:$W$344,MOD(($N$333*$N$334+7)-1,10)+1,INT((($N$333*$N$334+7)-1)/10)+1))),""))),IF($N$335="","",IF(OR(ISTEXT($N$333),ISTEXT($N$334),ISTEXT($N$335)),"",IF(OR(7&gt;$N$333,1&gt;$N$334,((1-1)*$N$333+7)&gt;$N$335),"",IF(INDEX($P$335:$W$344,MOD(((1-1)*$N$333+7)-1,10)+1,INT((((1-1)*$N$333+7)-1)/10)+1)="","",INDEX($P$335:$W$344,MOD(((1-1)*$N$333+7)-1,10)+1,INT((((1-1)*$N$333+7)-1)/10)+1))))))</f>
        <v/>
      </c>
      <c r="K335" s="539">
        <f>IF($D$333="Flat Oval",IF(OR($N$335="",ISTEXT($N$333),ISTEXT($N$334)),"",IF(1&lt;=$N$334,IF(8&gt;$N$333,"",IF(((1-1)*$N$333+8)&gt;80,"",IF(INDEX($P$335:$W$344,MOD(((1-1)*$N$333+8)-1,10)+1,INT((((1-1)*$N$333+8)-1)/10)+1)="","",INDEX($P$335:$W$344,MOD(((1-1)*$N$333+8)-1,10)+1,INT((((1-1)*$N$333+8)-1)/10)+1)))),IF(AND(1=$N$334+1,8&lt;=$O$333),IF(($N$333*$N$334+8)&gt;80,"",IF(INDEX($P$335:$W$344,MOD(($N$333*$N$334+8)-1,10)+1,INT((($N$333*$N$334+8)-1)/10)+1)="","",INDEX($P$335:$W$344,MOD(($N$333*$N$334+8)-1,10)+1,INT((($N$333*$N$334+8)-1)/10)+1))),""))),IF($N$335="","",IF(OR(ISTEXT($N$333),ISTEXT($N$334),ISTEXT($N$335)),"",IF(OR(8&gt;$N$333,1&gt;$N$334,((1-1)*$N$333+8)&gt;$N$335),"",IF(INDEX($P$335:$W$344,MOD(((1-1)*$N$333+8)-1,10)+1,INT((((1-1)*$N$333+8)-1)/10)+1)="","",INDEX($P$335:$W$344,MOD(((1-1)*$N$333+8)-1,10)+1,INT((((1-1)*$N$333+8)-1)/10)+1))))))</f>
        <v/>
      </c>
      <c r="L335" s="539">
        <f>IF($D$333="Flat Oval",IF(OR($N$335="",ISTEXT($N$333),ISTEXT($N$334)),"",IF(1&lt;=$N$334,IF(9&gt;$N$333,"",IF(((1-1)*$N$333+9)&gt;80,"",IF(INDEX($P$335:$W$344,MOD(((1-1)*$N$333+9)-1,10)+1,INT((((1-1)*$N$333+9)-1)/10)+1)="","",INDEX($P$335:$W$344,MOD(((1-1)*$N$333+9)-1,10)+1,INT((((1-1)*$N$333+9)-1)/10)+1)))),IF(AND(1=$N$334+1,9&lt;=$O$333),IF(($N$333*$N$334+9)&gt;80,"",IF(INDEX($P$335:$W$344,MOD(($N$333*$N$334+9)-1,10)+1,INT((($N$333*$N$334+9)-1)/10)+1)="","",INDEX($P$335:$W$344,MOD(($N$333*$N$334+9)-1,10)+1,INT((($N$333*$N$334+9)-1)/10)+1))),""))),IF($N$335="","",IF(OR(ISTEXT($N$333),ISTEXT($N$334),ISTEXT($N$335)),"",IF(OR(9&gt;$N$333,1&gt;$N$334,((1-1)*$N$333+9)&gt;$N$335),"",IF(INDEX($P$335:$W$344,MOD(((1-1)*$N$333+9)-1,10)+1,INT((((1-1)*$N$333+9)-1)/10)+1)="","",INDEX($P$335:$W$344,MOD(((1-1)*$N$333+9)-1,10)+1,INT((((1-1)*$N$333+9)-1)/10)+1))))))</f>
        <v/>
      </c>
      <c r="M335" s="539">
        <f>IF($D$333="Flat Oval",IF(OR($N$335="",ISTEXT($N$333),ISTEXT($N$334)),"",IF(1&lt;=$N$334,IF(10&gt;$N$333,"",IF(((1-1)*$N$333+10)&gt;80,"",IF(INDEX($P$335:$W$344,MOD(((1-1)*$N$333+10)-1,10)+1,INT((((1-1)*$N$333+10)-1)/10)+1)="","",INDEX($P$335:$W$344,MOD(((1-1)*$N$333+10)-1,10)+1,INT((((1-1)*$N$333+10)-1)/10)+1)))),IF(AND(1=$N$334+1,10&lt;=$O$333),IF(($N$333*$N$334+10)&gt;80,"",IF(INDEX($P$335:$W$344,MOD(($N$333*$N$334+10)-1,10)+1,INT((($N$333*$N$334+10)-1)/10)+1)="","",INDEX($P$335:$W$344,MOD(($N$333*$N$334+10)-1,10)+1,INT((($N$333*$N$334+10)-1)/10)+1))),""))),IF($N$335="","",IF(OR(ISTEXT($N$333),ISTEXT($N$334),ISTEXT($N$335)),"",IF(OR(10&gt;$N$333,1&gt;$N$334,((1-1)*$N$333+10)&gt;$N$335),"",IF(INDEX($P$335:$W$344,MOD(((1-1)*$N$333+10)-1,10)+1,INT((((1-1)*$N$333+10)-1)/10)+1)="","",INDEX($P$335:$W$344,MOD(((1-1)*$N$333+10)-1,10)+1,INT((((1-1)*$N$333+10)-1)/10)+1))))))</f>
        <v/>
      </c>
      <c r="N335" s="534">
        <f>IF($D$333="Flat Oval",IF(OR($N$333="",$N$334="",$O$333=""),"",$N$333*$N$334+$O$333),IF(OR(N333="",N334=""),"",IF(OR(ISTEXT(N333),ISTEXT(N334)),"",N333*N334)))</f>
        <v/>
      </c>
      <c r="O335">
        <f>IF(OR(NOT($D$333="Flat Oval"),N($N$335)=0),"",IF(COUNT(INDEX(D335:D342,$N$334+1):INDEX(M335:M342,$N$334+1))=0,"",AVERAGE(INDEX(D335:D342,$N$334+1):INDEX(M335:M342,$N$334+1))))</f>
        <v/>
      </c>
      <c r="P335" s="540" t="n"/>
      <c r="Q335" s="540" t="n"/>
      <c r="R335" s="540" t="n"/>
      <c r="S335" s="540" t="n"/>
      <c r="T335" s="540" t="n"/>
      <c r="U335" s="540" t="n"/>
      <c r="V335" s="540" t="n"/>
      <c r="W335" s="540" t="n"/>
    </row>
    <row r="336" ht="13.35" customHeight="1" s="162">
      <c r="B336" s="537">
        <f>IF($D$333="Flat Oval",IF(OR($N$334="",ISTEXT($N$334)),"",IF(2&lt;=$N$334,ROUND((2-0.5)*$I$333/$N$334,1),IF(2=$N$334+1,"Ends",""))),IF(OR($D$333="",$G$333=""),"",IF($D$333="Round",IF(2=1,"Axis 1 (0°)",IF(2=2,"Axis 2 (90°)","")),IF(ISTEXT($N$334),"",IF(2&gt;$N$334,"",IF(ISTEXT($I$333),"",ROUND((2-0.5)*$I$333/$N$334,1)))))))</f>
        <v/>
      </c>
      <c r="C336" s="538" t="n"/>
      <c r="D336" s="539">
        <f>IF($D$333="Flat Oval",IF(OR($N$335="",ISTEXT($N$333),ISTEXT($N$334)),"",IF(2&lt;=$N$334,IF(1&gt;$N$333,"",IF(((2-1)*$N$333+1)&gt;80,"",IF(INDEX($P$335:$W$344,MOD(((2-1)*$N$333+1)-1,10)+1,INT((((2-1)*$N$333+1)-1)/10)+1)="","",INDEX($P$335:$W$344,MOD(((2-1)*$N$333+1)-1,10)+1,INT((((2-1)*$N$333+1)-1)/10)+1)))),IF(AND(2=$N$334+1,1&lt;=$O$333),IF(($N$333*$N$334+1)&gt;80,"",IF(INDEX($P$335:$W$344,MOD(($N$333*$N$334+1)-1,10)+1,INT((($N$333*$N$334+1)-1)/10)+1)="","",INDEX($P$335:$W$344,MOD(($N$333*$N$334+1)-1,10)+1,INT((($N$333*$N$334+1)-1)/10)+1))),""))),IF($N$335="","",IF(OR(ISTEXT($N$333),ISTEXT($N$334),ISTEXT($N$335)),"",IF(OR(1&gt;$N$333,2&gt;$N$334,((2-1)*$N$333+1)&gt;$N$335),"",IF(INDEX($P$335:$W$344,MOD(((2-1)*$N$333+1)-1,10)+1,INT((((2-1)*$N$333+1)-1)/10)+1)="","",INDEX($P$335:$W$344,MOD(((2-1)*$N$333+1)-1,10)+1,INT((((2-1)*$N$333+1)-1)/10)+1))))))</f>
        <v/>
      </c>
      <c r="E336" s="539">
        <f>IF($D$333="Flat Oval",IF(OR($N$335="",ISTEXT($N$333),ISTEXT($N$334)),"",IF(2&lt;=$N$334,IF(2&gt;$N$333,"",IF(((2-1)*$N$333+2)&gt;80,"",IF(INDEX($P$335:$W$344,MOD(((2-1)*$N$333+2)-1,10)+1,INT((((2-1)*$N$333+2)-1)/10)+1)="","",INDEX($P$335:$W$344,MOD(((2-1)*$N$333+2)-1,10)+1,INT((((2-1)*$N$333+2)-1)/10)+1)))),IF(AND(2=$N$334+1,2&lt;=$O$333),IF(($N$333*$N$334+2)&gt;80,"",IF(INDEX($P$335:$W$344,MOD(($N$333*$N$334+2)-1,10)+1,INT((($N$333*$N$334+2)-1)/10)+1)="","",INDEX($P$335:$W$344,MOD(($N$333*$N$334+2)-1,10)+1,INT((($N$333*$N$334+2)-1)/10)+1))),""))),IF($N$335="","",IF(OR(ISTEXT($N$333),ISTEXT($N$334),ISTEXT($N$335)),"",IF(OR(2&gt;$N$333,2&gt;$N$334,((2-1)*$N$333+2)&gt;$N$335),"",IF(INDEX($P$335:$W$344,MOD(((2-1)*$N$333+2)-1,10)+1,INT((((2-1)*$N$333+2)-1)/10)+1)="","",INDEX($P$335:$W$344,MOD(((2-1)*$N$333+2)-1,10)+1,INT((((2-1)*$N$333+2)-1)/10)+1))))))</f>
        <v/>
      </c>
      <c r="F336" s="539">
        <f>IF($D$333="Flat Oval",IF(OR($N$335="",ISTEXT($N$333),ISTEXT($N$334)),"",IF(2&lt;=$N$334,IF(3&gt;$N$333,"",IF(((2-1)*$N$333+3)&gt;80,"",IF(INDEX($P$335:$W$344,MOD(((2-1)*$N$333+3)-1,10)+1,INT((((2-1)*$N$333+3)-1)/10)+1)="","",INDEX($P$335:$W$344,MOD(((2-1)*$N$333+3)-1,10)+1,INT((((2-1)*$N$333+3)-1)/10)+1)))),IF(AND(2=$N$334+1,3&lt;=$O$333),IF(($N$333*$N$334+3)&gt;80,"",IF(INDEX($P$335:$W$344,MOD(($N$333*$N$334+3)-1,10)+1,INT((($N$333*$N$334+3)-1)/10)+1)="","",INDEX($P$335:$W$344,MOD(($N$333*$N$334+3)-1,10)+1,INT((($N$333*$N$334+3)-1)/10)+1))),""))),IF($N$335="","",IF(OR(ISTEXT($N$333),ISTEXT($N$334),ISTEXT($N$335)),"",IF(OR(3&gt;$N$333,2&gt;$N$334,((2-1)*$N$333+3)&gt;$N$335),"",IF(INDEX($P$335:$W$344,MOD(((2-1)*$N$333+3)-1,10)+1,INT((((2-1)*$N$333+3)-1)/10)+1)="","",INDEX($P$335:$W$344,MOD(((2-1)*$N$333+3)-1,10)+1,INT((((2-1)*$N$333+3)-1)/10)+1))))))</f>
        <v/>
      </c>
      <c r="G336" s="539">
        <f>IF($D$333="Flat Oval",IF(OR($N$335="",ISTEXT($N$333),ISTEXT($N$334)),"",IF(2&lt;=$N$334,IF(4&gt;$N$333,"",IF(((2-1)*$N$333+4)&gt;80,"",IF(INDEX($P$335:$W$344,MOD(((2-1)*$N$333+4)-1,10)+1,INT((((2-1)*$N$333+4)-1)/10)+1)="","",INDEX($P$335:$W$344,MOD(((2-1)*$N$333+4)-1,10)+1,INT((((2-1)*$N$333+4)-1)/10)+1)))),IF(AND(2=$N$334+1,4&lt;=$O$333),IF(($N$333*$N$334+4)&gt;80,"",IF(INDEX($P$335:$W$344,MOD(($N$333*$N$334+4)-1,10)+1,INT((($N$333*$N$334+4)-1)/10)+1)="","",INDEX($P$335:$W$344,MOD(($N$333*$N$334+4)-1,10)+1,INT((($N$333*$N$334+4)-1)/10)+1))),""))),IF($N$335="","",IF(OR(ISTEXT($N$333),ISTEXT($N$334),ISTEXT($N$335)),"",IF(OR(4&gt;$N$333,2&gt;$N$334,((2-1)*$N$333+4)&gt;$N$335),"",IF(INDEX($P$335:$W$344,MOD(((2-1)*$N$333+4)-1,10)+1,INT((((2-1)*$N$333+4)-1)/10)+1)="","",INDEX($P$335:$W$344,MOD(((2-1)*$N$333+4)-1,10)+1,INT((((2-1)*$N$333+4)-1)/10)+1))))))</f>
        <v/>
      </c>
      <c r="H336" s="539">
        <f>IF($D$333="Flat Oval",IF(OR($N$335="",ISTEXT($N$333),ISTEXT($N$334)),"",IF(2&lt;=$N$334,IF(5&gt;$N$333,"",IF(((2-1)*$N$333+5)&gt;80,"",IF(INDEX($P$335:$W$344,MOD(((2-1)*$N$333+5)-1,10)+1,INT((((2-1)*$N$333+5)-1)/10)+1)="","",INDEX($P$335:$W$344,MOD(((2-1)*$N$333+5)-1,10)+1,INT((((2-1)*$N$333+5)-1)/10)+1)))),IF(AND(2=$N$334+1,5&lt;=$O$333),IF(($N$333*$N$334+5)&gt;80,"",IF(INDEX($P$335:$W$344,MOD(($N$333*$N$334+5)-1,10)+1,INT((($N$333*$N$334+5)-1)/10)+1)="","",INDEX($P$335:$W$344,MOD(($N$333*$N$334+5)-1,10)+1,INT((($N$333*$N$334+5)-1)/10)+1))),""))),IF($N$335="","",IF(OR(ISTEXT($N$333),ISTEXT($N$334),ISTEXT($N$335)),"",IF(OR(5&gt;$N$333,2&gt;$N$334,((2-1)*$N$333+5)&gt;$N$335),"",IF(INDEX($P$335:$W$344,MOD(((2-1)*$N$333+5)-1,10)+1,INT((((2-1)*$N$333+5)-1)/10)+1)="","",INDEX($P$335:$W$344,MOD(((2-1)*$N$333+5)-1,10)+1,INT((((2-1)*$N$333+5)-1)/10)+1))))))</f>
        <v/>
      </c>
      <c r="I336" s="539">
        <f>IF($D$333="Flat Oval",IF(OR($N$335="",ISTEXT($N$333),ISTEXT($N$334)),"",IF(2&lt;=$N$334,IF(6&gt;$N$333,"",IF(((2-1)*$N$333+6)&gt;80,"",IF(INDEX($P$335:$W$344,MOD(((2-1)*$N$333+6)-1,10)+1,INT((((2-1)*$N$333+6)-1)/10)+1)="","",INDEX($P$335:$W$344,MOD(((2-1)*$N$333+6)-1,10)+1,INT((((2-1)*$N$333+6)-1)/10)+1)))),IF(AND(2=$N$334+1,6&lt;=$O$333),IF(($N$333*$N$334+6)&gt;80,"",IF(INDEX($P$335:$W$344,MOD(($N$333*$N$334+6)-1,10)+1,INT((($N$333*$N$334+6)-1)/10)+1)="","",INDEX($P$335:$W$344,MOD(($N$333*$N$334+6)-1,10)+1,INT((($N$333*$N$334+6)-1)/10)+1))),""))),IF($N$335="","",IF(OR(ISTEXT($N$333),ISTEXT($N$334),ISTEXT($N$335)),"",IF(OR(6&gt;$N$333,2&gt;$N$334,((2-1)*$N$333+6)&gt;$N$335),"",IF(INDEX($P$335:$W$344,MOD(((2-1)*$N$333+6)-1,10)+1,INT((((2-1)*$N$333+6)-1)/10)+1)="","",INDEX($P$335:$W$344,MOD(((2-1)*$N$333+6)-1,10)+1,INT((((2-1)*$N$333+6)-1)/10)+1))))))</f>
        <v/>
      </c>
      <c r="J336" s="539">
        <f>IF($D$333="Flat Oval",IF(OR($N$335="",ISTEXT($N$333),ISTEXT($N$334)),"",IF(2&lt;=$N$334,IF(7&gt;$N$333,"",IF(((2-1)*$N$333+7)&gt;80,"",IF(INDEX($P$335:$W$344,MOD(((2-1)*$N$333+7)-1,10)+1,INT((((2-1)*$N$333+7)-1)/10)+1)="","",INDEX($P$335:$W$344,MOD(((2-1)*$N$333+7)-1,10)+1,INT((((2-1)*$N$333+7)-1)/10)+1)))),IF(AND(2=$N$334+1,7&lt;=$O$333),IF(($N$333*$N$334+7)&gt;80,"",IF(INDEX($P$335:$W$344,MOD(($N$333*$N$334+7)-1,10)+1,INT((($N$333*$N$334+7)-1)/10)+1)="","",INDEX($P$335:$W$344,MOD(($N$333*$N$334+7)-1,10)+1,INT((($N$333*$N$334+7)-1)/10)+1))),""))),IF($N$335="","",IF(OR(ISTEXT($N$333),ISTEXT($N$334),ISTEXT($N$335)),"",IF(OR(7&gt;$N$333,2&gt;$N$334,((2-1)*$N$333+7)&gt;$N$335),"",IF(INDEX($P$335:$W$344,MOD(((2-1)*$N$333+7)-1,10)+1,INT((((2-1)*$N$333+7)-1)/10)+1)="","",INDEX($P$335:$W$344,MOD(((2-1)*$N$333+7)-1,10)+1,INT((((2-1)*$N$333+7)-1)/10)+1))))))</f>
        <v/>
      </c>
      <c r="K336" s="539">
        <f>IF($D$333="Flat Oval",IF(OR($N$335="",ISTEXT($N$333),ISTEXT($N$334)),"",IF(2&lt;=$N$334,IF(8&gt;$N$333,"",IF(((2-1)*$N$333+8)&gt;80,"",IF(INDEX($P$335:$W$344,MOD(((2-1)*$N$333+8)-1,10)+1,INT((((2-1)*$N$333+8)-1)/10)+1)="","",INDEX($P$335:$W$344,MOD(((2-1)*$N$333+8)-1,10)+1,INT((((2-1)*$N$333+8)-1)/10)+1)))),IF(AND(2=$N$334+1,8&lt;=$O$333),IF(($N$333*$N$334+8)&gt;80,"",IF(INDEX($P$335:$W$344,MOD(($N$333*$N$334+8)-1,10)+1,INT((($N$333*$N$334+8)-1)/10)+1)="","",INDEX($P$335:$W$344,MOD(($N$333*$N$334+8)-1,10)+1,INT((($N$333*$N$334+8)-1)/10)+1))),""))),IF($N$335="","",IF(OR(ISTEXT($N$333),ISTEXT($N$334),ISTEXT($N$335)),"",IF(OR(8&gt;$N$333,2&gt;$N$334,((2-1)*$N$333+8)&gt;$N$335),"",IF(INDEX($P$335:$W$344,MOD(((2-1)*$N$333+8)-1,10)+1,INT((((2-1)*$N$333+8)-1)/10)+1)="","",INDEX($P$335:$W$344,MOD(((2-1)*$N$333+8)-1,10)+1,INT((((2-1)*$N$333+8)-1)/10)+1))))))</f>
        <v/>
      </c>
      <c r="L336" s="539">
        <f>IF($D$333="Flat Oval",IF(OR($N$335="",ISTEXT($N$333),ISTEXT($N$334)),"",IF(2&lt;=$N$334,IF(9&gt;$N$333,"",IF(((2-1)*$N$333+9)&gt;80,"",IF(INDEX($P$335:$W$344,MOD(((2-1)*$N$333+9)-1,10)+1,INT((((2-1)*$N$333+9)-1)/10)+1)="","",INDEX($P$335:$W$344,MOD(((2-1)*$N$333+9)-1,10)+1,INT((((2-1)*$N$333+9)-1)/10)+1)))),IF(AND(2=$N$334+1,9&lt;=$O$333),IF(($N$333*$N$334+9)&gt;80,"",IF(INDEX($P$335:$W$344,MOD(($N$333*$N$334+9)-1,10)+1,INT((($N$333*$N$334+9)-1)/10)+1)="","",INDEX($P$335:$W$344,MOD(($N$333*$N$334+9)-1,10)+1,INT((($N$333*$N$334+9)-1)/10)+1))),""))),IF($N$335="","",IF(OR(ISTEXT($N$333),ISTEXT($N$334),ISTEXT($N$335)),"",IF(OR(9&gt;$N$333,2&gt;$N$334,((2-1)*$N$333+9)&gt;$N$335),"",IF(INDEX($P$335:$W$344,MOD(((2-1)*$N$333+9)-1,10)+1,INT((((2-1)*$N$333+9)-1)/10)+1)="","",INDEX($P$335:$W$344,MOD(((2-1)*$N$333+9)-1,10)+1,INT((((2-1)*$N$333+9)-1)/10)+1))))))</f>
        <v/>
      </c>
      <c r="M336" s="539">
        <f>IF($D$333="Flat Oval",IF(OR($N$335="",ISTEXT($N$333),ISTEXT($N$334)),"",IF(2&lt;=$N$334,IF(10&gt;$N$333,"",IF(((2-1)*$N$333+10)&gt;80,"",IF(INDEX($P$335:$W$344,MOD(((2-1)*$N$333+10)-1,10)+1,INT((((2-1)*$N$333+10)-1)/10)+1)="","",INDEX($P$335:$W$344,MOD(((2-1)*$N$333+10)-1,10)+1,INT((((2-1)*$N$333+10)-1)/10)+1)))),IF(AND(2=$N$334+1,10&lt;=$O$333),IF(($N$333*$N$334+10)&gt;80,"",IF(INDEX($P$335:$W$344,MOD(($N$333*$N$334+10)-1,10)+1,INT((($N$333*$N$334+10)-1)/10)+1)="","",INDEX($P$335:$W$344,MOD(($N$333*$N$334+10)-1,10)+1,INT((($N$333*$N$334+10)-1)/10)+1))),""))),IF($N$335="","",IF(OR(ISTEXT($N$333),ISTEXT($N$334),ISTEXT($N$335)),"",IF(OR(10&gt;$N$333,2&gt;$N$334,((2-1)*$N$333+10)&gt;$N$335),"",IF(INDEX($P$335:$W$344,MOD(((2-1)*$N$333+10)-1,10)+1,INT((((2-1)*$N$333+10)-1)/10)+1)="","",INDEX($P$335:$W$344,MOD(((2-1)*$N$333+10)-1,10)+1,INT((((2-1)*$N$333+10)-1)/10)+1))))))</f>
        <v/>
      </c>
      <c r="O336">
        <f>IF(AND($D$333="Flat Oval",NOT(OR($G$333="",$I$333="")),NOT(OR(ISTEXT($G$333),ISTEXT($I$333)))),(($G$333-2*N($K$333))-($I$333-2*N($K$333)))*($I$333-2*N($K$333))/144,"")</f>
        <v/>
      </c>
      <c r="P336" s="540" t="n"/>
      <c r="Q336" s="540" t="n"/>
      <c r="R336" s="540" t="n"/>
      <c r="S336" s="540" t="n"/>
      <c r="T336" s="540" t="n"/>
      <c r="U336" s="540" t="n"/>
      <c r="V336" s="540" t="n"/>
      <c r="W336" s="540" t="n"/>
    </row>
    <row r="337" ht="13.35" customHeight="1" s="162">
      <c r="B337" s="537">
        <f>IF($D$333="Flat Oval",IF(OR($N$334="",ISTEXT($N$334)),"",IF(3&lt;=$N$334,ROUND((3-0.5)*$I$333/$N$334,1),IF(3=$N$334+1,"Ends",""))),IF(OR($D$333="",$G$333=""),"",IF($D$333="Round",IF(3=1,"Axis 1 (0°)",IF(3=2,"Axis 2 (90°)","")),IF(ISTEXT($N$334),"",IF(3&gt;$N$334,"",IF(ISTEXT($I$333),"",ROUND((3-0.5)*$I$333/$N$334,1)))))))</f>
        <v/>
      </c>
      <c r="C337" s="538" t="n"/>
      <c r="D337" s="539">
        <f>IF($D$333="Flat Oval",IF(OR($N$335="",ISTEXT($N$333),ISTEXT($N$334)),"",IF(3&lt;=$N$334,IF(1&gt;$N$333,"",IF(((3-1)*$N$333+1)&gt;80,"",IF(INDEX($P$335:$W$344,MOD(((3-1)*$N$333+1)-1,10)+1,INT((((3-1)*$N$333+1)-1)/10)+1)="","",INDEX($P$335:$W$344,MOD(((3-1)*$N$333+1)-1,10)+1,INT((((3-1)*$N$333+1)-1)/10)+1)))),IF(AND(3=$N$334+1,1&lt;=$O$333),IF(($N$333*$N$334+1)&gt;80,"",IF(INDEX($P$335:$W$344,MOD(($N$333*$N$334+1)-1,10)+1,INT((($N$333*$N$334+1)-1)/10)+1)="","",INDEX($P$335:$W$344,MOD(($N$333*$N$334+1)-1,10)+1,INT((($N$333*$N$334+1)-1)/10)+1))),""))),IF($N$335="","",IF(OR(ISTEXT($N$333),ISTEXT($N$334),ISTEXT($N$335)),"",IF(OR(1&gt;$N$333,3&gt;$N$334,((3-1)*$N$333+1)&gt;$N$335),"",IF(INDEX($P$335:$W$344,MOD(((3-1)*$N$333+1)-1,10)+1,INT((((3-1)*$N$333+1)-1)/10)+1)="","",INDEX($P$335:$W$344,MOD(((3-1)*$N$333+1)-1,10)+1,INT((((3-1)*$N$333+1)-1)/10)+1))))))</f>
        <v/>
      </c>
      <c r="E337" s="539">
        <f>IF($D$333="Flat Oval",IF(OR($N$335="",ISTEXT($N$333),ISTEXT($N$334)),"",IF(3&lt;=$N$334,IF(2&gt;$N$333,"",IF(((3-1)*$N$333+2)&gt;80,"",IF(INDEX($P$335:$W$344,MOD(((3-1)*$N$333+2)-1,10)+1,INT((((3-1)*$N$333+2)-1)/10)+1)="","",INDEX($P$335:$W$344,MOD(((3-1)*$N$333+2)-1,10)+1,INT((((3-1)*$N$333+2)-1)/10)+1)))),IF(AND(3=$N$334+1,2&lt;=$O$333),IF(($N$333*$N$334+2)&gt;80,"",IF(INDEX($P$335:$W$344,MOD(($N$333*$N$334+2)-1,10)+1,INT((($N$333*$N$334+2)-1)/10)+1)="","",INDEX($P$335:$W$344,MOD(($N$333*$N$334+2)-1,10)+1,INT((($N$333*$N$334+2)-1)/10)+1))),""))),IF($N$335="","",IF(OR(ISTEXT($N$333),ISTEXT($N$334),ISTEXT($N$335)),"",IF(OR(2&gt;$N$333,3&gt;$N$334,((3-1)*$N$333+2)&gt;$N$335),"",IF(INDEX($P$335:$W$344,MOD(((3-1)*$N$333+2)-1,10)+1,INT((((3-1)*$N$333+2)-1)/10)+1)="","",INDEX($P$335:$W$344,MOD(((3-1)*$N$333+2)-1,10)+1,INT((((3-1)*$N$333+2)-1)/10)+1))))))</f>
        <v/>
      </c>
      <c r="F337" s="539">
        <f>IF($D$333="Flat Oval",IF(OR($N$335="",ISTEXT($N$333),ISTEXT($N$334)),"",IF(3&lt;=$N$334,IF(3&gt;$N$333,"",IF(((3-1)*$N$333+3)&gt;80,"",IF(INDEX($P$335:$W$344,MOD(((3-1)*$N$333+3)-1,10)+1,INT((((3-1)*$N$333+3)-1)/10)+1)="","",INDEX($P$335:$W$344,MOD(((3-1)*$N$333+3)-1,10)+1,INT((((3-1)*$N$333+3)-1)/10)+1)))),IF(AND(3=$N$334+1,3&lt;=$O$333),IF(($N$333*$N$334+3)&gt;80,"",IF(INDEX($P$335:$W$344,MOD(($N$333*$N$334+3)-1,10)+1,INT((($N$333*$N$334+3)-1)/10)+1)="","",INDEX($P$335:$W$344,MOD(($N$333*$N$334+3)-1,10)+1,INT((($N$333*$N$334+3)-1)/10)+1))),""))),IF($N$335="","",IF(OR(ISTEXT($N$333),ISTEXT($N$334),ISTEXT($N$335)),"",IF(OR(3&gt;$N$333,3&gt;$N$334,((3-1)*$N$333+3)&gt;$N$335),"",IF(INDEX($P$335:$W$344,MOD(((3-1)*$N$333+3)-1,10)+1,INT((((3-1)*$N$333+3)-1)/10)+1)="","",INDEX($P$335:$W$344,MOD(((3-1)*$N$333+3)-1,10)+1,INT((((3-1)*$N$333+3)-1)/10)+1))))))</f>
        <v/>
      </c>
      <c r="G337" s="539">
        <f>IF($D$333="Flat Oval",IF(OR($N$335="",ISTEXT($N$333),ISTEXT($N$334)),"",IF(3&lt;=$N$334,IF(4&gt;$N$333,"",IF(((3-1)*$N$333+4)&gt;80,"",IF(INDEX($P$335:$W$344,MOD(((3-1)*$N$333+4)-1,10)+1,INT((((3-1)*$N$333+4)-1)/10)+1)="","",INDEX($P$335:$W$344,MOD(((3-1)*$N$333+4)-1,10)+1,INT((((3-1)*$N$333+4)-1)/10)+1)))),IF(AND(3=$N$334+1,4&lt;=$O$333),IF(($N$333*$N$334+4)&gt;80,"",IF(INDEX($P$335:$W$344,MOD(($N$333*$N$334+4)-1,10)+1,INT((($N$333*$N$334+4)-1)/10)+1)="","",INDEX($P$335:$W$344,MOD(($N$333*$N$334+4)-1,10)+1,INT((($N$333*$N$334+4)-1)/10)+1))),""))),IF($N$335="","",IF(OR(ISTEXT($N$333),ISTEXT($N$334),ISTEXT($N$335)),"",IF(OR(4&gt;$N$333,3&gt;$N$334,((3-1)*$N$333+4)&gt;$N$335),"",IF(INDEX($P$335:$W$344,MOD(((3-1)*$N$333+4)-1,10)+1,INT((((3-1)*$N$333+4)-1)/10)+1)="","",INDEX($P$335:$W$344,MOD(((3-1)*$N$333+4)-1,10)+1,INT((((3-1)*$N$333+4)-1)/10)+1))))))</f>
        <v/>
      </c>
      <c r="H337" s="539">
        <f>IF($D$333="Flat Oval",IF(OR($N$335="",ISTEXT($N$333),ISTEXT($N$334)),"",IF(3&lt;=$N$334,IF(5&gt;$N$333,"",IF(((3-1)*$N$333+5)&gt;80,"",IF(INDEX($P$335:$W$344,MOD(((3-1)*$N$333+5)-1,10)+1,INT((((3-1)*$N$333+5)-1)/10)+1)="","",INDEX($P$335:$W$344,MOD(((3-1)*$N$333+5)-1,10)+1,INT((((3-1)*$N$333+5)-1)/10)+1)))),IF(AND(3=$N$334+1,5&lt;=$O$333),IF(($N$333*$N$334+5)&gt;80,"",IF(INDEX($P$335:$W$344,MOD(($N$333*$N$334+5)-1,10)+1,INT((($N$333*$N$334+5)-1)/10)+1)="","",INDEX($P$335:$W$344,MOD(($N$333*$N$334+5)-1,10)+1,INT((($N$333*$N$334+5)-1)/10)+1))),""))),IF($N$335="","",IF(OR(ISTEXT($N$333),ISTEXT($N$334),ISTEXT($N$335)),"",IF(OR(5&gt;$N$333,3&gt;$N$334,((3-1)*$N$333+5)&gt;$N$335),"",IF(INDEX($P$335:$W$344,MOD(((3-1)*$N$333+5)-1,10)+1,INT((((3-1)*$N$333+5)-1)/10)+1)="","",INDEX($P$335:$W$344,MOD(((3-1)*$N$333+5)-1,10)+1,INT((((3-1)*$N$333+5)-1)/10)+1))))))</f>
        <v/>
      </c>
      <c r="I337" s="539">
        <f>IF($D$333="Flat Oval",IF(OR($N$335="",ISTEXT($N$333),ISTEXT($N$334)),"",IF(3&lt;=$N$334,IF(6&gt;$N$333,"",IF(((3-1)*$N$333+6)&gt;80,"",IF(INDEX($P$335:$W$344,MOD(((3-1)*$N$333+6)-1,10)+1,INT((((3-1)*$N$333+6)-1)/10)+1)="","",INDEX($P$335:$W$344,MOD(((3-1)*$N$333+6)-1,10)+1,INT((((3-1)*$N$333+6)-1)/10)+1)))),IF(AND(3=$N$334+1,6&lt;=$O$333),IF(($N$333*$N$334+6)&gt;80,"",IF(INDEX($P$335:$W$344,MOD(($N$333*$N$334+6)-1,10)+1,INT((($N$333*$N$334+6)-1)/10)+1)="","",INDEX($P$335:$W$344,MOD(($N$333*$N$334+6)-1,10)+1,INT((($N$333*$N$334+6)-1)/10)+1))),""))),IF($N$335="","",IF(OR(ISTEXT($N$333),ISTEXT($N$334),ISTEXT($N$335)),"",IF(OR(6&gt;$N$333,3&gt;$N$334,((3-1)*$N$333+6)&gt;$N$335),"",IF(INDEX($P$335:$W$344,MOD(((3-1)*$N$333+6)-1,10)+1,INT((((3-1)*$N$333+6)-1)/10)+1)="","",INDEX($P$335:$W$344,MOD(((3-1)*$N$333+6)-1,10)+1,INT((((3-1)*$N$333+6)-1)/10)+1))))))</f>
        <v/>
      </c>
      <c r="J337" s="539">
        <f>IF($D$333="Flat Oval",IF(OR($N$335="",ISTEXT($N$333),ISTEXT($N$334)),"",IF(3&lt;=$N$334,IF(7&gt;$N$333,"",IF(((3-1)*$N$333+7)&gt;80,"",IF(INDEX($P$335:$W$344,MOD(((3-1)*$N$333+7)-1,10)+1,INT((((3-1)*$N$333+7)-1)/10)+1)="","",INDEX($P$335:$W$344,MOD(((3-1)*$N$333+7)-1,10)+1,INT((((3-1)*$N$333+7)-1)/10)+1)))),IF(AND(3=$N$334+1,7&lt;=$O$333),IF(($N$333*$N$334+7)&gt;80,"",IF(INDEX($P$335:$W$344,MOD(($N$333*$N$334+7)-1,10)+1,INT((($N$333*$N$334+7)-1)/10)+1)="","",INDEX($P$335:$W$344,MOD(($N$333*$N$334+7)-1,10)+1,INT((($N$333*$N$334+7)-1)/10)+1))),""))),IF($N$335="","",IF(OR(ISTEXT($N$333),ISTEXT($N$334),ISTEXT($N$335)),"",IF(OR(7&gt;$N$333,3&gt;$N$334,((3-1)*$N$333+7)&gt;$N$335),"",IF(INDEX($P$335:$W$344,MOD(((3-1)*$N$333+7)-1,10)+1,INT((((3-1)*$N$333+7)-1)/10)+1)="","",INDEX($P$335:$W$344,MOD(((3-1)*$N$333+7)-1,10)+1,INT((((3-1)*$N$333+7)-1)/10)+1))))))</f>
        <v/>
      </c>
      <c r="K337" s="539">
        <f>IF($D$333="Flat Oval",IF(OR($N$335="",ISTEXT($N$333),ISTEXT($N$334)),"",IF(3&lt;=$N$334,IF(8&gt;$N$333,"",IF(((3-1)*$N$333+8)&gt;80,"",IF(INDEX($P$335:$W$344,MOD(((3-1)*$N$333+8)-1,10)+1,INT((((3-1)*$N$333+8)-1)/10)+1)="","",INDEX($P$335:$W$344,MOD(((3-1)*$N$333+8)-1,10)+1,INT((((3-1)*$N$333+8)-1)/10)+1)))),IF(AND(3=$N$334+1,8&lt;=$O$333),IF(($N$333*$N$334+8)&gt;80,"",IF(INDEX($P$335:$W$344,MOD(($N$333*$N$334+8)-1,10)+1,INT((($N$333*$N$334+8)-1)/10)+1)="","",INDEX($P$335:$W$344,MOD(($N$333*$N$334+8)-1,10)+1,INT((($N$333*$N$334+8)-1)/10)+1))),""))),IF($N$335="","",IF(OR(ISTEXT($N$333),ISTEXT($N$334),ISTEXT($N$335)),"",IF(OR(8&gt;$N$333,3&gt;$N$334,((3-1)*$N$333+8)&gt;$N$335),"",IF(INDEX($P$335:$W$344,MOD(((3-1)*$N$333+8)-1,10)+1,INT((((3-1)*$N$333+8)-1)/10)+1)="","",INDEX($P$335:$W$344,MOD(((3-1)*$N$333+8)-1,10)+1,INT((((3-1)*$N$333+8)-1)/10)+1))))))</f>
        <v/>
      </c>
      <c r="L337" s="539">
        <f>IF($D$333="Flat Oval",IF(OR($N$335="",ISTEXT($N$333),ISTEXT($N$334)),"",IF(3&lt;=$N$334,IF(9&gt;$N$333,"",IF(((3-1)*$N$333+9)&gt;80,"",IF(INDEX($P$335:$W$344,MOD(((3-1)*$N$333+9)-1,10)+1,INT((((3-1)*$N$333+9)-1)/10)+1)="","",INDEX($P$335:$W$344,MOD(((3-1)*$N$333+9)-1,10)+1,INT((((3-1)*$N$333+9)-1)/10)+1)))),IF(AND(3=$N$334+1,9&lt;=$O$333),IF(($N$333*$N$334+9)&gt;80,"",IF(INDEX($P$335:$W$344,MOD(($N$333*$N$334+9)-1,10)+1,INT((($N$333*$N$334+9)-1)/10)+1)="","",INDEX($P$335:$W$344,MOD(($N$333*$N$334+9)-1,10)+1,INT((($N$333*$N$334+9)-1)/10)+1))),""))),IF($N$335="","",IF(OR(ISTEXT($N$333),ISTEXT($N$334),ISTEXT($N$335)),"",IF(OR(9&gt;$N$333,3&gt;$N$334,((3-1)*$N$333+9)&gt;$N$335),"",IF(INDEX($P$335:$W$344,MOD(((3-1)*$N$333+9)-1,10)+1,INT((((3-1)*$N$333+9)-1)/10)+1)="","",INDEX($P$335:$W$344,MOD(((3-1)*$N$333+9)-1,10)+1,INT((((3-1)*$N$333+9)-1)/10)+1))))))</f>
        <v/>
      </c>
      <c r="M337" s="539">
        <f>IF($D$333="Flat Oval",IF(OR($N$335="",ISTEXT($N$333),ISTEXT($N$334)),"",IF(3&lt;=$N$334,IF(10&gt;$N$333,"",IF(((3-1)*$N$333+10)&gt;80,"",IF(INDEX($P$335:$W$344,MOD(((3-1)*$N$333+10)-1,10)+1,INT((((3-1)*$N$333+10)-1)/10)+1)="","",INDEX($P$335:$W$344,MOD(((3-1)*$N$333+10)-1,10)+1,INT((((3-1)*$N$333+10)-1)/10)+1)))),IF(AND(3=$N$334+1,10&lt;=$O$333),IF(($N$333*$N$334+10)&gt;80,"",IF(INDEX($P$335:$W$344,MOD(($N$333*$N$334+10)-1,10)+1,INT((($N$333*$N$334+10)-1)/10)+1)="","",INDEX($P$335:$W$344,MOD(($N$333*$N$334+10)-1,10)+1,INT((($N$333*$N$334+10)-1)/10)+1))),""))),IF($N$335="","",IF(OR(ISTEXT($N$333),ISTEXT($N$334),ISTEXT($N$335)),"",IF(OR(10&gt;$N$333,3&gt;$N$334,((3-1)*$N$333+10)&gt;$N$335),"",IF(INDEX($P$335:$W$344,MOD(((3-1)*$N$333+10)-1,10)+1,INT((((3-1)*$N$333+10)-1)/10)+1)="","",INDEX($P$335:$W$344,MOD(((3-1)*$N$333+10)-1,10)+1,INT((((3-1)*$N$333+10)-1)/10)+1))))))</f>
        <v/>
      </c>
      <c r="O337">
        <f>IF(AND($D$333="Flat Oval",NOT(OR($G$333="",$I$333="")),NOT(OR(ISTEXT($G$333),ISTEXT($I$333)))),PI()*(($I$333-2*N($K$333))/2)^2/144,"")</f>
        <v/>
      </c>
      <c r="P337" s="540" t="n"/>
      <c r="Q337" s="540" t="n"/>
      <c r="R337" s="540" t="n"/>
      <c r="S337" s="540" t="n"/>
      <c r="T337" s="540" t="n"/>
      <c r="U337" s="540" t="n"/>
      <c r="V337" s="540" t="n"/>
      <c r="W337" s="540" t="n"/>
    </row>
    <row r="338" ht="13.35" customHeight="1" s="162">
      <c r="B338" s="537">
        <f>IF($D$333="Flat Oval",IF(OR($N$334="",ISTEXT($N$334)),"",IF(4&lt;=$N$334,ROUND((4-0.5)*$I$333/$N$334,1),IF(4=$N$334+1,"Ends",""))),IF(OR($D$333="",$G$333=""),"",IF($D$333="Round",IF(4=1,"Axis 1 (0°)",IF(4=2,"Axis 2 (90°)","")),IF(ISTEXT($N$334),"",IF(4&gt;$N$334,"",IF(ISTEXT($I$333),"",ROUND((4-0.5)*$I$333/$N$334,1)))))))</f>
        <v/>
      </c>
      <c r="C338" s="538" t="n"/>
      <c r="D338" s="539">
        <f>IF($D$333="Flat Oval",IF(OR($N$335="",ISTEXT($N$333),ISTEXT($N$334)),"",IF(4&lt;=$N$334,IF(1&gt;$N$333,"",IF(((4-1)*$N$333+1)&gt;80,"",IF(INDEX($P$335:$W$344,MOD(((4-1)*$N$333+1)-1,10)+1,INT((((4-1)*$N$333+1)-1)/10)+1)="","",INDEX($P$335:$W$344,MOD(((4-1)*$N$333+1)-1,10)+1,INT((((4-1)*$N$333+1)-1)/10)+1)))),IF(AND(4=$N$334+1,1&lt;=$O$333),IF(($N$333*$N$334+1)&gt;80,"",IF(INDEX($P$335:$W$344,MOD(($N$333*$N$334+1)-1,10)+1,INT((($N$333*$N$334+1)-1)/10)+1)="","",INDEX($P$335:$W$344,MOD(($N$333*$N$334+1)-1,10)+1,INT((($N$333*$N$334+1)-1)/10)+1))),""))),IF($N$335="","",IF(OR(ISTEXT($N$333),ISTEXT($N$334),ISTEXT($N$335)),"",IF(OR(1&gt;$N$333,4&gt;$N$334,((4-1)*$N$333+1)&gt;$N$335),"",IF(INDEX($P$335:$W$344,MOD(((4-1)*$N$333+1)-1,10)+1,INT((((4-1)*$N$333+1)-1)/10)+1)="","",INDEX($P$335:$W$344,MOD(((4-1)*$N$333+1)-1,10)+1,INT((((4-1)*$N$333+1)-1)/10)+1))))))</f>
        <v/>
      </c>
      <c r="E338" s="539">
        <f>IF($D$333="Flat Oval",IF(OR($N$335="",ISTEXT($N$333),ISTEXT($N$334)),"",IF(4&lt;=$N$334,IF(2&gt;$N$333,"",IF(((4-1)*$N$333+2)&gt;80,"",IF(INDEX($P$335:$W$344,MOD(((4-1)*$N$333+2)-1,10)+1,INT((((4-1)*$N$333+2)-1)/10)+1)="","",INDEX($P$335:$W$344,MOD(((4-1)*$N$333+2)-1,10)+1,INT((((4-1)*$N$333+2)-1)/10)+1)))),IF(AND(4=$N$334+1,2&lt;=$O$333),IF(($N$333*$N$334+2)&gt;80,"",IF(INDEX($P$335:$W$344,MOD(($N$333*$N$334+2)-1,10)+1,INT((($N$333*$N$334+2)-1)/10)+1)="","",INDEX($P$335:$W$344,MOD(($N$333*$N$334+2)-1,10)+1,INT((($N$333*$N$334+2)-1)/10)+1))),""))),IF($N$335="","",IF(OR(ISTEXT($N$333),ISTEXT($N$334),ISTEXT($N$335)),"",IF(OR(2&gt;$N$333,4&gt;$N$334,((4-1)*$N$333+2)&gt;$N$335),"",IF(INDEX($P$335:$W$344,MOD(((4-1)*$N$333+2)-1,10)+1,INT((((4-1)*$N$333+2)-1)/10)+1)="","",INDEX($P$335:$W$344,MOD(((4-1)*$N$333+2)-1,10)+1,INT((((4-1)*$N$333+2)-1)/10)+1))))))</f>
        <v/>
      </c>
      <c r="F338" s="539">
        <f>IF($D$333="Flat Oval",IF(OR($N$335="",ISTEXT($N$333),ISTEXT($N$334)),"",IF(4&lt;=$N$334,IF(3&gt;$N$333,"",IF(((4-1)*$N$333+3)&gt;80,"",IF(INDEX($P$335:$W$344,MOD(((4-1)*$N$333+3)-1,10)+1,INT((((4-1)*$N$333+3)-1)/10)+1)="","",INDEX($P$335:$W$344,MOD(((4-1)*$N$333+3)-1,10)+1,INT((((4-1)*$N$333+3)-1)/10)+1)))),IF(AND(4=$N$334+1,3&lt;=$O$333),IF(($N$333*$N$334+3)&gt;80,"",IF(INDEX($P$335:$W$344,MOD(($N$333*$N$334+3)-1,10)+1,INT((($N$333*$N$334+3)-1)/10)+1)="","",INDEX($P$335:$W$344,MOD(($N$333*$N$334+3)-1,10)+1,INT((($N$333*$N$334+3)-1)/10)+1))),""))),IF($N$335="","",IF(OR(ISTEXT($N$333),ISTEXT($N$334),ISTEXT($N$335)),"",IF(OR(3&gt;$N$333,4&gt;$N$334,((4-1)*$N$333+3)&gt;$N$335),"",IF(INDEX($P$335:$W$344,MOD(((4-1)*$N$333+3)-1,10)+1,INT((((4-1)*$N$333+3)-1)/10)+1)="","",INDEX($P$335:$W$344,MOD(((4-1)*$N$333+3)-1,10)+1,INT((((4-1)*$N$333+3)-1)/10)+1))))))</f>
        <v/>
      </c>
      <c r="G338" s="539">
        <f>IF($D$333="Flat Oval",IF(OR($N$335="",ISTEXT($N$333),ISTEXT($N$334)),"",IF(4&lt;=$N$334,IF(4&gt;$N$333,"",IF(((4-1)*$N$333+4)&gt;80,"",IF(INDEX($P$335:$W$344,MOD(((4-1)*$N$333+4)-1,10)+1,INT((((4-1)*$N$333+4)-1)/10)+1)="","",INDEX($P$335:$W$344,MOD(((4-1)*$N$333+4)-1,10)+1,INT((((4-1)*$N$333+4)-1)/10)+1)))),IF(AND(4=$N$334+1,4&lt;=$O$333),IF(($N$333*$N$334+4)&gt;80,"",IF(INDEX($P$335:$W$344,MOD(($N$333*$N$334+4)-1,10)+1,INT((($N$333*$N$334+4)-1)/10)+1)="","",INDEX($P$335:$W$344,MOD(($N$333*$N$334+4)-1,10)+1,INT((($N$333*$N$334+4)-1)/10)+1))),""))),IF($N$335="","",IF(OR(ISTEXT($N$333),ISTEXT($N$334),ISTEXT($N$335)),"",IF(OR(4&gt;$N$333,4&gt;$N$334,((4-1)*$N$333+4)&gt;$N$335),"",IF(INDEX($P$335:$W$344,MOD(((4-1)*$N$333+4)-1,10)+1,INT((((4-1)*$N$333+4)-1)/10)+1)="","",INDEX($P$335:$W$344,MOD(((4-1)*$N$333+4)-1,10)+1,INT((((4-1)*$N$333+4)-1)/10)+1))))))</f>
        <v/>
      </c>
      <c r="H338" s="539">
        <f>IF($D$333="Flat Oval",IF(OR($N$335="",ISTEXT($N$333),ISTEXT($N$334)),"",IF(4&lt;=$N$334,IF(5&gt;$N$333,"",IF(((4-1)*$N$333+5)&gt;80,"",IF(INDEX($P$335:$W$344,MOD(((4-1)*$N$333+5)-1,10)+1,INT((((4-1)*$N$333+5)-1)/10)+1)="","",INDEX($P$335:$W$344,MOD(((4-1)*$N$333+5)-1,10)+1,INT((((4-1)*$N$333+5)-1)/10)+1)))),IF(AND(4=$N$334+1,5&lt;=$O$333),IF(($N$333*$N$334+5)&gt;80,"",IF(INDEX($P$335:$W$344,MOD(($N$333*$N$334+5)-1,10)+1,INT((($N$333*$N$334+5)-1)/10)+1)="","",INDEX($P$335:$W$344,MOD(($N$333*$N$334+5)-1,10)+1,INT((($N$333*$N$334+5)-1)/10)+1))),""))),IF($N$335="","",IF(OR(ISTEXT($N$333),ISTEXT($N$334),ISTEXT($N$335)),"",IF(OR(5&gt;$N$333,4&gt;$N$334,((4-1)*$N$333+5)&gt;$N$335),"",IF(INDEX($P$335:$W$344,MOD(((4-1)*$N$333+5)-1,10)+1,INT((((4-1)*$N$333+5)-1)/10)+1)="","",INDEX($P$335:$W$344,MOD(((4-1)*$N$333+5)-1,10)+1,INT((((4-1)*$N$333+5)-1)/10)+1))))))</f>
        <v/>
      </c>
      <c r="I338" s="539">
        <f>IF($D$333="Flat Oval",IF(OR($N$335="",ISTEXT($N$333),ISTEXT($N$334)),"",IF(4&lt;=$N$334,IF(6&gt;$N$333,"",IF(((4-1)*$N$333+6)&gt;80,"",IF(INDEX($P$335:$W$344,MOD(((4-1)*$N$333+6)-1,10)+1,INT((((4-1)*$N$333+6)-1)/10)+1)="","",INDEX($P$335:$W$344,MOD(((4-1)*$N$333+6)-1,10)+1,INT((((4-1)*$N$333+6)-1)/10)+1)))),IF(AND(4=$N$334+1,6&lt;=$O$333),IF(($N$333*$N$334+6)&gt;80,"",IF(INDEX($P$335:$W$344,MOD(($N$333*$N$334+6)-1,10)+1,INT((($N$333*$N$334+6)-1)/10)+1)="","",INDEX($P$335:$W$344,MOD(($N$333*$N$334+6)-1,10)+1,INT((($N$333*$N$334+6)-1)/10)+1))),""))),IF($N$335="","",IF(OR(ISTEXT($N$333),ISTEXT($N$334),ISTEXT($N$335)),"",IF(OR(6&gt;$N$333,4&gt;$N$334,((4-1)*$N$333+6)&gt;$N$335),"",IF(INDEX($P$335:$W$344,MOD(((4-1)*$N$333+6)-1,10)+1,INT((((4-1)*$N$333+6)-1)/10)+1)="","",INDEX($P$335:$W$344,MOD(((4-1)*$N$333+6)-1,10)+1,INT((((4-1)*$N$333+6)-1)/10)+1))))))</f>
        <v/>
      </c>
      <c r="J338" s="539">
        <f>IF($D$333="Flat Oval",IF(OR($N$335="",ISTEXT($N$333),ISTEXT($N$334)),"",IF(4&lt;=$N$334,IF(7&gt;$N$333,"",IF(((4-1)*$N$333+7)&gt;80,"",IF(INDEX($P$335:$W$344,MOD(((4-1)*$N$333+7)-1,10)+1,INT((((4-1)*$N$333+7)-1)/10)+1)="","",INDEX($P$335:$W$344,MOD(((4-1)*$N$333+7)-1,10)+1,INT((((4-1)*$N$333+7)-1)/10)+1)))),IF(AND(4=$N$334+1,7&lt;=$O$333),IF(($N$333*$N$334+7)&gt;80,"",IF(INDEX($P$335:$W$344,MOD(($N$333*$N$334+7)-1,10)+1,INT((($N$333*$N$334+7)-1)/10)+1)="","",INDEX($P$335:$W$344,MOD(($N$333*$N$334+7)-1,10)+1,INT((($N$333*$N$334+7)-1)/10)+1))),""))),IF($N$335="","",IF(OR(ISTEXT($N$333),ISTEXT($N$334),ISTEXT($N$335)),"",IF(OR(7&gt;$N$333,4&gt;$N$334,((4-1)*$N$333+7)&gt;$N$335),"",IF(INDEX($P$335:$W$344,MOD(((4-1)*$N$333+7)-1,10)+1,INT((((4-1)*$N$333+7)-1)/10)+1)="","",INDEX($P$335:$W$344,MOD(((4-1)*$N$333+7)-1,10)+1,INT((((4-1)*$N$333+7)-1)/10)+1))))))</f>
        <v/>
      </c>
      <c r="K338" s="539">
        <f>IF($D$333="Flat Oval",IF(OR($N$335="",ISTEXT($N$333),ISTEXT($N$334)),"",IF(4&lt;=$N$334,IF(8&gt;$N$333,"",IF(((4-1)*$N$333+8)&gt;80,"",IF(INDEX($P$335:$W$344,MOD(((4-1)*$N$333+8)-1,10)+1,INT((((4-1)*$N$333+8)-1)/10)+1)="","",INDEX($P$335:$W$344,MOD(((4-1)*$N$333+8)-1,10)+1,INT((((4-1)*$N$333+8)-1)/10)+1)))),IF(AND(4=$N$334+1,8&lt;=$O$333),IF(($N$333*$N$334+8)&gt;80,"",IF(INDEX($P$335:$W$344,MOD(($N$333*$N$334+8)-1,10)+1,INT((($N$333*$N$334+8)-1)/10)+1)="","",INDEX($P$335:$W$344,MOD(($N$333*$N$334+8)-1,10)+1,INT((($N$333*$N$334+8)-1)/10)+1))),""))),IF($N$335="","",IF(OR(ISTEXT($N$333),ISTEXT($N$334),ISTEXT($N$335)),"",IF(OR(8&gt;$N$333,4&gt;$N$334,((4-1)*$N$333+8)&gt;$N$335),"",IF(INDEX($P$335:$W$344,MOD(((4-1)*$N$333+8)-1,10)+1,INT((((4-1)*$N$333+8)-1)/10)+1)="","",INDEX($P$335:$W$344,MOD(((4-1)*$N$333+8)-1,10)+1,INT((((4-1)*$N$333+8)-1)/10)+1))))))</f>
        <v/>
      </c>
      <c r="L338" s="539">
        <f>IF($D$333="Flat Oval",IF(OR($N$335="",ISTEXT($N$333),ISTEXT($N$334)),"",IF(4&lt;=$N$334,IF(9&gt;$N$333,"",IF(((4-1)*$N$333+9)&gt;80,"",IF(INDEX($P$335:$W$344,MOD(((4-1)*$N$333+9)-1,10)+1,INT((((4-1)*$N$333+9)-1)/10)+1)="","",INDEX($P$335:$W$344,MOD(((4-1)*$N$333+9)-1,10)+1,INT((((4-1)*$N$333+9)-1)/10)+1)))),IF(AND(4=$N$334+1,9&lt;=$O$333),IF(($N$333*$N$334+9)&gt;80,"",IF(INDEX($P$335:$W$344,MOD(($N$333*$N$334+9)-1,10)+1,INT((($N$333*$N$334+9)-1)/10)+1)="","",INDEX($P$335:$W$344,MOD(($N$333*$N$334+9)-1,10)+1,INT((($N$333*$N$334+9)-1)/10)+1))),""))),IF($N$335="","",IF(OR(ISTEXT($N$333),ISTEXT($N$334),ISTEXT($N$335)),"",IF(OR(9&gt;$N$333,4&gt;$N$334,((4-1)*$N$333+9)&gt;$N$335),"",IF(INDEX($P$335:$W$344,MOD(((4-1)*$N$333+9)-1,10)+1,INT((((4-1)*$N$333+9)-1)/10)+1)="","",INDEX($P$335:$W$344,MOD(((4-1)*$N$333+9)-1,10)+1,INT((((4-1)*$N$333+9)-1)/10)+1))))))</f>
        <v/>
      </c>
      <c r="M338" s="539">
        <f>IF($D$333="Flat Oval",IF(OR($N$335="",ISTEXT($N$333),ISTEXT($N$334)),"",IF(4&lt;=$N$334,IF(10&gt;$N$333,"",IF(((4-1)*$N$333+10)&gt;80,"",IF(INDEX($P$335:$W$344,MOD(((4-1)*$N$333+10)-1,10)+1,INT((((4-1)*$N$333+10)-1)/10)+1)="","",INDEX($P$335:$W$344,MOD(((4-1)*$N$333+10)-1,10)+1,INT((((4-1)*$N$333+10)-1)/10)+1)))),IF(AND(4=$N$334+1,10&lt;=$O$333),IF(($N$333*$N$334+10)&gt;80,"",IF(INDEX($P$335:$W$344,MOD(($N$333*$N$334+10)-1,10)+1,INT((($N$333*$N$334+10)-1)/10)+1)="","",INDEX($P$335:$W$344,MOD(($N$333*$N$334+10)-1,10)+1,INT((($N$333*$N$334+10)-1)/10)+1))),""))),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IF($D$333="Flat Oval",IF(OR($N$334="",ISTEXT($N$334)),"",IF(5&lt;=$N$334,ROUND((5-0.5)*$I$333/$N$334,1),IF(5=$N$334+1,"Ends",""))),IF(OR($D$333="",$G$333=""),"",IF($D$333="Round",IF(5=1,"Axis 1 (0°)",IF(5=2,"Axis 2 (90°)","")),IF(ISTEXT($N$334),"",IF(5&gt;$N$334,"",IF(ISTEXT($I$333),"",ROUND((5-0.5)*$I$333/$N$334,1)))))))</f>
        <v/>
      </c>
      <c r="C339" s="538" t="n"/>
      <c r="D339" s="539">
        <f>IF($D$333="Flat Oval",IF(OR($N$335="",ISTEXT($N$333),ISTEXT($N$334)),"",IF(5&lt;=$N$334,IF(1&gt;$N$333,"",IF(((5-1)*$N$333+1)&gt;80,"",IF(INDEX($P$335:$W$344,MOD(((5-1)*$N$333+1)-1,10)+1,INT((((5-1)*$N$333+1)-1)/10)+1)="","",INDEX($P$335:$W$344,MOD(((5-1)*$N$333+1)-1,10)+1,INT((((5-1)*$N$333+1)-1)/10)+1)))),IF(AND(5=$N$334+1,1&lt;=$O$333),IF(($N$333*$N$334+1)&gt;80,"",IF(INDEX($P$335:$W$344,MOD(($N$333*$N$334+1)-1,10)+1,INT((($N$333*$N$334+1)-1)/10)+1)="","",INDEX($P$335:$W$344,MOD(($N$333*$N$334+1)-1,10)+1,INT((($N$333*$N$334+1)-1)/10)+1))),""))),IF($N$335="","",IF(OR(ISTEXT($N$333),ISTEXT($N$334),ISTEXT($N$335)),"",IF(OR(1&gt;$N$333,5&gt;$N$334,((5-1)*$N$333+1)&gt;$N$335),"",IF(INDEX($P$335:$W$344,MOD(((5-1)*$N$333+1)-1,10)+1,INT((((5-1)*$N$333+1)-1)/10)+1)="","",INDEX($P$335:$W$344,MOD(((5-1)*$N$333+1)-1,10)+1,INT((((5-1)*$N$333+1)-1)/10)+1))))))</f>
        <v/>
      </c>
      <c r="E339" s="539">
        <f>IF($D$333="Flat Oval",IF(OR($N$335="",ISTEXT($N$333),ISTEXT($N$334)),"",IF(5&lt;=$N$334,IF(2&gt;$N$333,"",IF(((5-1)*$N$333+2)&gt;80,"",IF(INDEX($P$335:$W$344,MOD(((5-1)*$N$333+2)-1,10)+1,INT((((5-1)*$N$333+2)-1)/10)+1)="","",INDEX($P$335:$W$344,MOD(((5-1)*$N$333+2)-1,10)+1,INT((((5-1)*$N$333+2)-1)/10)+1)))),IF(AND(5=$N$334+1,2&lt;=$O$333),IF(($N$333*$N$334+2)&gt;80,"",IF(INDEX($P$335:$W$344,MOD(($N$333*$N$334+2)-1,10)+1,INT((($N$333*$N$334+2)-1)/10)+1)="","",INDEX($P$335:$W$344,MOD(($N$333*$N$334+2)-1,10)+1,INT((($N$333*$N$334+2)-1)/10)+1))),""))),IF($N$335="","",IF(OR(ISTEXT($N$333),ISTEXT($N$334),ISTEXT($N$335)),"",IF(OR(2&gt;$N$333,5&gt;$N$334,((5-1)*$N$333+2)&gt;$N$335),"",IF(INDEX($P$335:$W$344,MOD(((5-1)*$N$333+2)-1,10)+1,INT((((5-1)*$N$333+2)-1)/10)+1)="","",INDEX($P$335:$W$344,MOD(((5-1)*$N$333+2)-1,10)+1,INT((((5-1)*$N$333+2)-1)/10)+1))))))</f>
        <v/>
      </c>
      <c r="F339" s="539">
        <f>IF($D$333="Flat Oval",IF(OR($N$335="",ISTEXT($N$333),ISTEXT($N$334)),"",IF(5&lt;=$N$334,IF(3&gt;$N$333,"",IF(((5-1)*$N$333+3)&gt;80,"",IF(INDEX($P$335:$W$344,MOD(((5-1)*$N$333+3)-1,10)+1,INT((((5-1)*$N$333+3)-1)/10)+1)="","",INDEX($P$335:$W$344,MOD(((5-1)*$N$333+3)-1,10)+1,INT((((5-1)*$N$333+3)-1)/10)+1)))),IF(AND(5=$N$334+1,3&lt;=$O$333),IF(($N$333*$N$334+3)&gt;80,"",IF(INDEX($P$335:$W$344,MOD(($N$333*$N$334+3)-1,10)+1,INT((($N$333*$N$334+3)-1)/10)+1)="","",INDEX($P$335:$W$344,MOD(($N$333*$N$334+3)-1,10)+1,INT((($N$333*$N$334+3)-1)/10)+1))),""))),IF($N$335="","",IF(OR(ISTEXT($N$333),ISTEXT($N$334),ISTEXT($N$335)),"",IF(OR(3&gt;$N$333,5&gt;$N$334,((5-1)*$N$333+3)&gt;$N$335),"",IF(INDEX($P$335:$W$344,MOD(((5-1)*$N$333+3)-1,10)+1,INT((((5-1)*$N$333+3)-1)/10)+1)="","",INDEX($P$335:$W$344,MOD(((5-1)*$N$333+3)-1,10)+1,INT((((5-1)*$N$333+3)-1)/10)+1))))))</f>
        <v/>
      </c>
      <c r="G339" s="539">
        <f>IF($D$333="Flat Oval",IF(OR($N$335="",ISTEXT($N$333),ISTEXT($N$334)),"",IF(5&lt;=$N$334,IF(4&gt;$N$333,"",IF(((5-1)*$N$333+4)&gt;80,"",IF(INDEX($P$335:$W$344,MOD(((5-1)*$N$333+4)-1,10)+1,INT((((5-1)*$N$333+4)-1)/10)+1)="","",INDEX($P$335:$W$344,MOD(((5-1)*$N$333+4)-1,10)+1,INT((((5-1)*$N$333+4)-1)/10)+1)))),IF(AND(5=$N$334+1,4&lt;=$O$333),IF(($N$333*$N$334+4)&gt;80,"",IF(INDEX($P$335:$W$344,MOD(($N$333*$N$334+4)-1,10)+1,INT((($N$333*$N$334+4)-1)/10)+1)="","",INDEX($P$335:$W$344,MOD(($N$333*$N$334+4)-1,10)+1,INT((($N$333*$N$334+4)-1)/10)+1))),""))),IF($N$335="","",IF(OR(ISTEXT($N$333),ISTEXT($N$334),ISTEXT($N$335)),"",IF(OR(4&gt;$N$333,5&gt;$N$334,((5-1)*$N$333+4)&gt;$N$335),"",IF(INDEX($P$335:$W$344,MOD(((5-1)*$N$333+4)-1,10)+1,INT((((5-1)*$N$333+4)-1)/10)+1)="","",INDEX($P$335:$W$344,MOD(((5-1)*$N$333+4)-1,10)+1,INT((((5-1)*$N$333+4)-1)/10)+1))))))</f>
        <v/>
      </c>
      <c r="H339" s="539">
        <f>IF($D$333="Flat Oval",IF(OR($N$335="",ISTEXT($N$333),ISTEXT($N$334)),"",IF(5&lt;=$N$334,IF(5&gt;$N$333,"",IF(((5-1)*$N$333+5)&gt;80,"",IF(INDEX($P$335:$W$344,MOD(((5-1)*$N$333+5)-1,10)+1,INT((((5-1)*$N$333+5)-1)/10)+1)="","",INDEX($P$335:$W$344,MOD(((5-1)*$N$333+5)-1,10)+1,INT((((5-1)*$N$333+5)-1)/10)+1)))),IF(AND(5=$N$334+1,5&lt;=$O$333),IF(($N$333*$N$334+5)&gt;80,"",IF(INDEX($P$335:$W$344,MOD(($N$333*$N$334+5)-1,10)+1,INT((($N$333*$N$334+5)-1)/10)+1)="","",INDEX($P$335:$W$344,MOD(($N$333*$N$334+5)-1,10)+1,INT((($N$333*$N$334+5)-1)/10)+1))),""))),IF($N$335="","",IF(OR(ISTEXT($N$333),ISTEXT($N$334),ISTEXT($N$335)),"",IF(OR(5&gt;$N$333,5&gt;$N$334,((5-1)*$N$333+5)&gt;$N$335),"",IF(INDEX($P$335:$W$344,MOD(((5-1)*$N$333+5)-1,10)+1,INT((((5-1)*$N$333+5)-1)/10)+1)="","",INDEX($P$335:$W$344,MOD(((5-1)*$N$333+5)-1,10)+1,INT((((5-1)*$N$333+5)-1)/10)+1))))))</f>
        <v/>
      </c>
      <c r="I339" s="539">
        <f>IF($D$333="Flat Oval",IF(OR($N$335="",ISTEXT($N$333),ISTEXT($N$334)),"",IF(5&lt;=$N$334,IF(6&gt;$N$333,"",IF(((5-1)*$N$333+6)&gt;80,"",IF(INDEX($P$335:$W$344,MOD(((5-1)*$N$333+6)-1,10)+1,INT((((5-1)*$N$333+6)-1)/10)+1)="","",INDEX($P$335:$W$344,MOD(((5-1)*$N$333+6)-1,10)+1,INT((((5-1)*$N$333+6)-1)/10)+1)))),IF(AND(5=$N$334+1,6&lt;=$O$333),IF(($N$333*$N$334+6)&gt;80,"",IF(INDEX($P$335:$W$344,MOD(($N$333*$N$334+6)-1,10)+1,INT((($N$333*$N$334+6)-1)/10)+1)="","",INDEX($P$335:$W$344,MOD(($N$333*$N$334+6)-1,10)+1,INT((($N$333*$N$334+6)-1)/10)+1))),""))),IF($N$335="","",IF(OR(ISTEXT($N$333),ISTEXT($N$334),ISTEXT($N$335)),"",IF(OR(6&gt;$N$333,5&gt;$N$334,((5-1)*$N$333+6)&gt;$N$335),"",IF(INDEX($P$335:$W$344,MOD(((5-1)*$N$333+6)-1,10)+1,INT((((5-1)*$N$333+6)-1)/10)+1)="","",INDEX($P$335:$W$344,MOD(((5-1)*$N$333+6)-1,10)+1,INT((((5-1)*$N$333+6)-1)/10)+1))))))</f>
        <v/>
      </c>
      <c r="J339" s="539">
        <f>IF($D$333="Flat Oval",IF(OR($N$335="",ISTEXT($N$333),ISTEXT($N$334)),"",IF(5&lt;=$N$334,IF(7&gt;$N$333,"",IF(((5-1)*$N$333+7)&gt;80,"",IF(INDEX($P$335:$W$344,MOD(((5-1)*$N$333+7)-1,10)+1,INT((((5-1)*$N$333+7)-1)/10)+1)="","",INDEX($P$335:$W$344,MOD(((5-1)*$N$333+7)-1,10)+1,INT((((5-1)*$N$333+7)-1)/10)+1)))),IF(AND(5=$N$334+1,7&lt;=$O$333),IF(($N$333*$N$334+7)&gt;80,"",IF(INDEX($P$335:$W$344,MOD(($N$333*$N$334+7)-1,10)+1,INT((($N$333*$N$334+7)-1)/10)+1)="","",INDEX($P$335:$W$344,MOD(($N$333*$N$334+7)-1,10)+1,INT((($N$333*$N$334+7)-1)/10)+1))),""))),IF($N$335="","",IF(OR(ISTEXT($N$333),ISTEXT($N$334),ISTEXT($N$335)),"",IF(OR(7&gt;$N$333,5&gt;$N$334,((5-1)*$N$333+7)&gt;$N$335),"",IF(INDEX($P$335:$W$344,MOD(((5-1)*$N$333+7)-1,10)+1,INT((((5-1)*$N$333+7)-1)/10)+1)="","",INDEX($P$335:$W$344,MOD(((5-1)*$N$333+7)-1,10)+1,INT((((5-1)*$N$333+7)-1)/10)+1))))))</f>
        <v/>
      </c>
      <c r="K339" s="539">
        <f>IF($D$333="Flat Oval",IF(OR($N$335="",ISTEXT($N$333),ISTEXT($N$334)),"",IF(5&lt;=$N$334,IF(8&gt;$N$333,"",IF(((5-1)*$N$333+8)&gt;80,"",IF(INDEX($P$335:$W$344,MOD(((5-1)*$N$333+8)-1,10)+1,INT((((5-1)*$N$333+8)-1)/10)+1)="","",INDEX($P$335:$W$344,MOD(((5-1)*$N$333+8)-1,10)+1,INT((((5-1)*$N$333+8)-1)/10)+1)))),IF(AND(5=$N$334+1,8&lt;=$O$333),IF(($N$333*$N$334+8)&gt;80,"",IF(INDEX($P$335:$W$344,MOD(($N$333*$N$334+8)-1,10)+1,INT((($N$333*$N$334+8)-1)/10)+1)="","",INDEX($P$335:$W$344,MOD(($N$333*$N$334+8)-1,10)+1,INT((($N$333*$N$334+8)-1)/10)+1))),""))),IF($N$335="","",IF(OR(ISTEXT($N$333),ISTEXT($N$334),ISTEXT($N$335)),"",IF(OR(8&gt;$N$333,5&gt;$N$334,((5-1)*$N$333+8)&gt;$N$335),"",IF(INDEX($P$335:$W$344,MOD(((5-1)*$N$333+8)-1,10)+1,INT((((5-1)*$N$333+8)-1)/10)+1)="","",INDEX($P$335:$W$344,MOD(((5-1)*$N$333+8)-1,10)+1,INT((((5-1)*$N$333+8)-1)/10)+1))))))</f>
        <v/>
      </c>
      <c r="L339" s="539">
        <f>IF($D$333="Flat Oval",IF(OR($N$335="",ISTEXT($N$333),ISTEXT($N$334)),"",IF(5&lt;=$N$334,IF(9&gt;$N$333,"",IF(((5-1)*$N$333+9)&gt;80,"",IF(INDEX($P$335:$W$344,MOD(((5-1)*$N$333+9)-1,10)+1,INT((((5-1)*$N$333+9)-1)/10)+1)="","",INDEX($P$335:$W$344,MOD(((5-1)*$N$333+9)-1,10)+1,INT((((5-1)*$N$333+9)-1)/10)+1)))),IF(AND(5=$N$334+1,9&lt;=$O$333),IF(($N$333*$N$334+9)&gt;80,"",IF(INDEX($P$335:$W$344,MOD(($N$333*$N$334+9)-1,10)+1,INT((($N$333*$N$334+9)-1)/10)+1)="","",INDEX($P$335:$W$344,MOD(($N$333*$N$334+9)-1,10)+1,INT((($N$333*$N$334+9)-1)/10)+1))),""))),IF($N$335="","",IF(OR(ISTEXT($N$333),ISTEXT($N$334),ISTEXT($N$335)),"",IF(OR(9&gt;$N$333,5&gt;$N$334,((5-1)*$N$333+9)&gt;$N$335),"",IF(INDEX($P$335:$W$344,MOD(((5-1)*$N$333+9)-1,10)+1,INT((((5-1)*$N$333+9)-1)/10)+1)="","",INDEX($P$335:$W$344,MOD(((5-1)*$N$333+9)-1,10)+1,INT((((5-1)*$N$333+9)-1)/10)+1))))))</f>
        <v/>
      </c>
      <c r="M339" s="539">
        <f>IF($D$333="Flat Oval",IF(OR($N$335="",ISTEXT($N$333),ISTEXT($N$334)),"",IF(5&lt;=$N$334,IF(10&gt;$N$333,"",IF(((5-1)*$N$333+10)&gt;80,"",IF(INDEX($P$335:$W$344,MOD(((5-1)*$N$333+10)-1,10)+1,INT((((5-1)*$N$333+10)-1)/10)+1)="","",INDEX($P$335:$W$344,MOD(((5-1)*$N$333+10)-1,10)+1,INT((((5-1)*$N$333+10)-1)/10)+1)))),IF(AND(5=$N$334+1,10&lt;=$O$333),IF(($N$333*$N$334+10)&gt;80,"",IF(INDEX($P$335:$W$344,MOD(($N$333*$N$334+10)-1,10)+1,INT((($N$333*$N$334+10)-1)/10)+1)="","",INDEX($P$335:$W$344,MOD(($N$333*$N$334+10)-1,10)+1,INT((($N$333*$N$334+10)-1)/10)+1))),""))),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IF($D$333="Flat Oval",IF(OR($N$334="",ISTEXT($N$334)),"",IF(6&lt;=$N$334,ROUND((6-0.5)*$I$333/$N$334,1),IF(6=$N$334+1,"Ends",""))),IF(OR($D$333="",$G$333=""),"",IF($D$333="Round",IF(6=1,"Axis 1 (0°)",IF(6=2,"Axis 2 (90°)","")),IF(ISTEXT($N$334),"",IF(6&gt;$N$334,"",IF(ISTEXT($I$333),"",ROUND((6-0.5)*$I$333/$N$334,1)))))))</f>
        <v/>
      </c>
      <c r="C340" s="538" t="n"/>
      <c r="D340" s="539">
        <f>IF($D$333="Flat Oval",IF(OR($N$335="",ISTEXT($N$333),ISTEXT($N$334)),"",IF(6&lt;=$N$334,IF(1&gt;$N$333,"",IF(((6-1)*$N$333+1)&gt;80,"",IF(INDEX($P$335:$W$344,MOD(((6-1)*$N$333+1)-1,10)+1,INT((((6-1)*$N$333+1)-1)/10)+1)="","",INDEX($P$335:$W$344,MOD(((6-1)*$N$333+1)-1,10)+1,INT((((6-1)*$N$333+1)-1)/10)+1)))),IF(AND(6=$N$334+1,1&lt;=$O$333),IF(($N$333*$N$334+1)&gt;80,"",IF(INDEX($P$335:$W$344,MOD(($N$333*$N$334+1)-1,10)+1,INT((($N$333*$N$334+1)-1)/10)+1)="","",INDEX($P$335:$W$344,MOD(($N$333*$N$334+1)-1,10)+1,INT((($N$333*$N$334+1)-1)/10)+1))),""))),IF($N$335="","",IF(OR(ISTEXT($N$333),ISTEXT($N$334),ISTEXT($N$335)),"",IF(OR(1&gt;$N$333,6&gt;$N$334,((6-1)*$N$333+1)&gt;$N$335),"",IF(INDEX($P$335:$W$344,MOD(((6-1)*$N$333+1)-1,10)+1,INT((((6-1)*$N$333+1)-1)/10)+1)="","",INDEX($P$335:$W$344,MOD(((6-1)*$N$333+1)-1,10)+1,INT((((6-1)*$N$333+1)-1)/10)+1))))))</f>
        <v/>
      </c>
      <c r="E340" s="539">
        <f>IF($D$333="Flat Oval",IF(OR($N$335="",ISTEXT($N$333),ISTEXT($N$334)),"",IF(6&lt;=$N$334,IF(2&gt;$N$333,"",IF(((6-1)*$N$333+2)&gt;80,"",IF(INDEX($P$335:$W$344,MOD(((6-1)*$N$333+2)-1,10)+1,INT((((6-1)*$N$333+2)-1)/10)+1)="","",INDEX($P$335:$W$344,MOD(((6-1)*$N$333+2)-1,10)+1,INT((((6-1)*$N$333+2)-1)/10)+1)))),IF(AND(6=$N$334+1,2&lt;=$O$333),IF(($N$333*$N$334+2)&gt;80,"",IF(INDEX($P$335:$W$344,MOD(($N$333*$N$334+2)-1,10)+1,INT((($N$333*$N$334+2)-1)/10)+1)="","",INDEX($P$335:$W$344,MOD(($N$333*$N$334+2)-1,10)+1,INT((($N$333*$N$334+2)-1)/10)+1))),""))),IF($N$335="","",IF(OR(ISTEXT($N$333),ISTEXT($N$334),ISTEXT($N$335)),"",IF(OR(2&gt;$N$333,6&gt;$N$334,((6-1)*$N$333+2)&gt;$N$335),"",IF(INDEX($P$335:$W$344,MOD(((6-1)*$N$333+2)-1,10)+1,INT((((6-1)*$N$333+2)-1)/10)+1)="","",INDEX($P$335:$W$344,MOD(((6-1)*$N$333+2)-1,10)+1,INT((((6-1)*$N$333+2)-1)/10)+1))))))</f>
        <v/>
      </c>
      <c r="F340" s="539">
        <f>IF($D$333="Flat Oval",IF(OR($N$335="",ISTEXT($N$333),ISTEXT($N$334)),"",IF(6&lt;=$N$334,IF(3&gt;$N$333,"",IF(((6-1)*$N$333+3)&gt;80,"",IF(INDEX($P$335:$W$344,MOD(((6-1)*$N$333+3)-1,10)+1,INT((((6-1)*$N$333+3)-1)/10)+1)="","",INDEX($P$335:$W$344,MOD(((6-1)*$N$333+3)-1,10)+1,INT((((6-1)*$N$333+3)-1)/10)+1)))),IF(AND(6=$N$334+1,3&lt;=$O$333),IF(($N$333*$N$334+3)&gt;80,"",IF(INDEX($P$335:$W$344,MOD(($N$333*$N$334+3)-1,10)+1,INT((($N$333*$N$334+3)-1)/10)+1)="","",INDEX($P$335:$W$344,MOD(($N$333*$N$334+3)-1,10)+1,INT((($N$333*$N$334+3)-1)/10)+1))),""))),IF($N$335="","",IF(OR(ISTEXT($N$333),ISTEXT($N$334),ISTEXT($N$335)),"",IF(OR(3&gt;$N$333,6&gt;$N$334,((6-1)*$N$333+3)&gt;$N$335),"",IF(INDEX($P$335:$W$344,MOD(((6-1)*$N$333+3)-1,10)+1,INT((((6-1)*$N$333+3)-1)/10)+1)="","",INDEX($P$335:$W$344,MOD(((6-1)*$N$333+3)-1,10)+1,INT((((6-1)*$N$333+3)-1)/10)+1))))))</f>
        <v/>
      </c>
      <c r="G340" s="539">
        <f>IF($D$333="Flat Oval",IF(OR($N$335="",ISTEXT($N$333),ISTEXT($N$334)),"",IF(6&lt;=$N$334,IF(4&gt;$N$333,"",IF(((6-1)*$N$333+4)&gt;80,"",IF(INDEX($P$335:$W$344,MOD(((6-1)*$N$333+4)-1,10)+1,INT((((6-1)*$N$333+4)-1)/10)+1)="","",INDEX($P$335:$W$344,MOD(((6-1)*$N$333+4)-1,10)+1,INT((((6-1)*$N$333+4)-1)/10)+1)))),IF(AND(6=$N$334+1,4&lt;=$O$333),IF(($N$333*$N$334+4)&gt;80,"",IF(INDEX($P$335:$W$344,MOD(($N$333*$N$334+4)-1,10)+1,INT((($N$333*$N$334+4)-1)/10)+1)="","",INDEX($P$335:$W$344,MOD(($N$333*$N$334+4)-1,10)+1,INT((($N$333*$N$334+4)-1)/10)+1))),""))),IF($N$335="","",IF(OR(ISTEXT($N$333),ISTEXT($N$334),ISTEXT($N$335)),"",IF(OR(4&gt;$N$333,6&gt;$N$334,((6-1)*$N$333+4)&gt;$N$335),"",IF(INDEX($P$335:$W$344,MOD(((6-1)*$N$333+4)-1,10)+1,INT((((6-1)*$N$333+4)-1)/10)+1)="","",INDEX($P$335:$W$344,MOD(((6-1)*$N$333+4)-1,10)+1,INT((((6-1)*$N$333+4)-1)/10)+1))))))</f>
        <v/>
      </c>
      <c r="H340" s="539">
        <f>IF($D$333="Flat Oval",IF(OR($N$335="",ISTEXT($N$333),ISTEXT($N$334)),"",IF(6&lt;=$N$334,IF(5&gt;$N$333,"",IF(((6-1)*$N$333+5)&gt;80,"",IF(INDEX($P$335:$W$344,MOD(((6-1)*$N$333+5)-1,10)+1,INT((((6-1)*$N$333+5)-1)/10)+1)="","",INDEX($P$335:$W$344,MOD(((6-1)*$N$333+5)-1,10)+1,INT((((6-1)*$N$333+5)-1)/10)+1)))),IF(AND(6=$N$334+1,5&lt;=$O$333),IF(($N$333*$N$334+5)&gt;80,"",IF(INDEX($P$335:$W$344,MOD(($N$333*$N$334+5)-1,10)+1,INT((($N$333*$N$334+5)-1)/10)+1)="","",INDEX($P$335:$W$344,MOD(($N$333*$N$334+5)-1,10)+1,INT((($N$333*$N$334+5)-1)/10)+1))),""))),IF($N$335="","",IF(OR(ISTEXT($N$333),ISTEXT($N$334),ISTEXT($N$335)),"",IF(OR(5&gt;$N$333,6&gt;$N$334,((6-1)*$N$333+5)&gt;$N$335),"",IF(INDEX($P$335:$W$344,MOD(((6-1)*$N$333+5)-1,10)+1,INT((((6-1)*$N$333+5)-1)/10)+1)="","",INDEX($P$335:$W$344,MOD(((6-1)*$N$333+5)-1,10)+1,INT((((6-1)*$N$333+5)-1)/10)+1))))))</f>
        <v/>
      </c>
      <c r="I340" s="539">
        <f>IF($D$333="Flat Oval",IF(OR($N$335="",ISTEXT($N$333),ISTEXT($N$334)),"",IF(6&lt;=$N$334,IF(6&gt;$N$333,"",IF(((6-1)*$N$333+6)&gt;80,"",IF(INDEX($P$335:$W$344,MOD(((6-1)*$N$333+6)-1,10)+1,INT((((6-1)*$N$333+6)-1)/10)+1)="","",INDEX($P$335:$W$344,MOD(((6-1)*$N$333+6)-1,10)+1,INT((((6-1)*$N$333+6)-1)/10)+1)))),IF(AND(6=$N$334+1,6&lt;=$O$333),IF(($N$333*$N$334+6)&gt;80,"",IF(INDEX($P$335:$W$344,MOD(($N$333*$N$334+6)-1,10)+1,INT((($N$333*$N$334+6)-1)/10)+1)="","",INDEX($P$335:$W$344,MOD(($N$333*$N$334+6)-1,10)+1,INT((($N$333*$N$334+6)-1)/10)+1))),""))),IF($N$335="","",IF(OR(ISTEXT($N$333),ISTEXT($N$334),ISTEXT($N$335)),"",IF(OR(6&gt;$N$333,6&gt;$N$334,((6-1)*$N$333+6)&gt;$N$335),"",IF(INDEX($P$335:$W$344,MOD(((6-1)*$N$333+6)-1,10)+1,INT((((6-1)*$N$333+6)-1)/10)+1)="","",INDEX($P$335:$W$344,MOD(((6-1)*$N$333+6)-1,10)+1,INT((((6-1)*$N$333+6)-1)/10)+1))))))</f>
        <v/>
      </c>
      <c r="J340" s="539">
        <f>IF($D$333="Flat Oval",IF(OR($N$335="",ISTEXT($N$333),ISTEXT($N$334)),"",IF(6&lt;=$N$334,IF(7&gt;$N$333,"",IF(((6-1)*$N$333+7)&gt;80,"",IF(INDEX($P$335:$W$344,MOD(((6-1)*$N$333+7)-1,10)+1,INT((((6-1)*$N$333+7)-1)/10)+1)="","",INDEX($P$335:$W$344,MOD(((6-1)*$N$333+7)-1,10)+1,INT((((6-1)*$N$333+7)-1)/10)+1)))),IF(AND(6=$N$334+1,7&lt;=$O$333),IF(($N$333*$N$334+7)&gt;80,"",IF(INDEX($P$335:$W$344,MOD(($N$333*$N$334+7)-1,10)+1,INT((($N$333*$N$334+7)-1)/10)+1)="","",INDEX($P$335:$W$344,MOD(($N$333*$N$334+7)-1,10)+1,INT((($N$333*$N$334+7)-1)/10)+1))),""))),IF($N$335="","",IF(OR(ISTEXT($N$333),ISTEXT($N$334),ISTEXT($N$335)),"",IF(OR(7&gt;$N$333,6&gt;$N$334,((6-1)*$N$333+7)&gt;$N$335),"",IF(INDEX($P$335:$W$344,MOD(((6-1)*$N$333+7)-1,10)+1,INT((((6-1)*$N$333+7)-1)/10)+1)="","",INDEX($P$335:$W$344,MOD(((6-1)*$N$333+7)-1,10)+1,INT((((6-1)*$N$333+7)-1)/10)+1))))))</f>
        <v/>
      </c>
      <c r="K340" s="539">
        <f>IF($D$333="Flat Oval",IF(OR($N$335="",ISTEXT($N$333),ISTEXT($N$334)),"",IF(6&lt;=$N$334,IF(8&gt;$N$333,"",IF(((6-1)*$N$333+8)&gt;80,"",IF(INDEX($P$335:$W$344,MOD(((6-1)*$N$333+8)-1,10)+1,INT((((6-1)*$N$333+8)-1)/10)+1)="","",INDEX($P$335:$W$344,MOD(((6-1)*$N$333+8)-1,10)+1,INT((((6-1)*$N$333+8)-1)/10)+1)))),IF(AND(6=$N$334+1,8&lt;=$O$333),IF(($N$333*$N$334+8)&gt;80,"",IF(INDEX($P$335:$W$344,MOD(($N$333*$N$334+8)-1,10)+1,INT((($N$333*$N$334+8)-1)/10)+1)="","",INDEX($P$335:$W$344,MOD(($N$333*$N$334+8)-1,10)+1,INT((($N$333*$N$334+8)-1)/10)+1))),""))),IF($N$335="","",IF(OR(ISTEXT($N$333),ISTEXT($N$334),ISTEXT($N$335)),"",IF(OR(8&gt;$N$333,6&gt;$N$334,((6-1)*$N$333+8)&gt;$N$335),"",IF(INDEX($P$335:$W$344,MOD(((6-1)*$N$333+8)-1,10)+1,INT((((6-1)*$N$333+8)-1)/10)+1)="","",INDEX($P$335:$W$344,MOD(((6-1)*$N$333+8)-1,10)+1,INT((((6-1)*$N$333+8)-1)/10)+1))))))</f>
        <v/>
      </c>
      <c r="L340" s="539">
        <f>IF($D$333="Flat Oval",IF(OR($N$335="",ISTEXT($N$333),ISTEXT($N$334)),"",IF(6&lt;=$N$334,IF(9&gt;$N$333,"",IF(((6-1)*$N$333+9)&gt;80,"",IF(INDEX($P$335:$W$344,MOD(((6-1)*$N$333+9)-1,10)+1,INT((((6-1)*$N$333+9)-1)/10)+1)="","",INDEX($P$335:$W$344,MOD(((6-1)*$N$333+9)-1,10)+1,INT((((6-1)*$N$333+9)-1)/10)+1)))),IF(AND(6=$N$334+1,9&lt;=$O$333),IF(($N$333*$N$334+9)&gt;80,"",IF(INDEX($P$335:$W$344,MOD(($N$333*$N$334+9)-1,10)+1,INT((($N$333*$N$334+9)-1)/10)+1)="","",INDEX($P$335:$W$344,MOD(($N$333*$N$334+9)-1,10)+1,INT((($N$333*$N$334+9)-1)/10)+1))),""))),IF($N$335="","",IF(OR(ISTEXT($N$333),ISTEXT($N$334),ISTEXT($N$335)),"",IF(OR(9&gt;$N$333,6&gt;$N$334,((6-1)*$N$333+9)&gt;$N$335),"",IF(INDEX($P$335:$W$344,MOD(((6-1)*$N$333+9)-1,10)+1,INT((((6-1)*$N$333+9)-1)/10)+1)="","",INDEX($P$335:$W$344,MOD(((6-1)*$N$333+9)-1,10)+1,INT((((6-1)*$N$333+9)-1)/10)+1))))))</f>
        <v/>
      </c>
      <c r="M340" s="539">
        <f>IF($D$333="Flat Oval",IF(OR($N$335="",ISTEXT($N$333),ISTEXT($N$334)),"",IF(6&lt;=$N$334,IF(10&gt;$N$333,"",IF(((6-1)*$N$333+10)&gt;80,"",IF(INDEX($P$335:$W$344,MOD(((6-1)*$N$333+10)-1,10)+1,INT((((6-1)*$N$333+10)-1)/10)+1)="","",INDEX($P$335:$W$344,MOD(((6-1)*$N$333+10)-1,10)+1,INT((((6-1)*$N$333+10)-1)/10)+1)))),IF(AND(6=$N$334+1,10&lt;=$O$333),IF(($N$333*$N$334+10)&gt;80,"",IF(INDEX($P$335:$W$344,MOD(($N$333*$N$334+10)-1,10)+1,INT((($N$333*$N$334+10)-1)/10)+1)="","",INDEX($P$335:$W$344,MOD(($N$333*$N$334+10)-1,10)+1,INT((($N$333*$N$334+10)-1)/10)+1))),""))),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IF($D$333="Flat Oval",IF(OR($N$334="",ISTEXT($N$334)),"",IF(7&lt;=$N$334,ROUND((7-0.5)*$I$333/$N$334,1),IF(7=$N$334+1,"Ends",""))),IF(OR($D$333="",$G$333=""),"",IF($D$333="Round",IF(7=1,"Axis 1 (0°)",IF(7=2,"Axis 2 (90°)","")),IF(ISTEXT($N$334),"",IF(7&gt;$N$334,"",IF(ISTEXT($I$333),"",ROUND((7-0.5)*$I$333/$N$334,1)))))))</f>
        <v/>
      </c>
      <c r="C341" s="538" t="n"/>
      <c r="D341" s="539">
        <f>IF($D$333="Flat Oval",IF(OR($N$335="",ISTEXT($N$333),ISTEXT($N$334)),"",IF(7&lt;=$N$334,IF(1&gt;$N$333,"",IF(((7-1)*$N$333+1)&gt;80,"",IF(INDEX($P$335:$W$344,MOD(((7-1)*$N$333+1)-1,10)+1,INT((((7-1)*$N$333+1)-1)/10)+1)="","",INDEX($P$335:$W$344,MOD(((7-1)*$N$333+1)-1,10)+1,INT((((7-1)*$N$333+1)-1)/10)+1)))),IF(AND(7=$N$334+1,1&lt;=$O$333),IF(($N$333*$N$334+1)&gt;80,"",IF(INDEX($P$335:$W$344,MOD(($N$333*$N$334+1)-1,10)+1,INT((($N$333*$N$334+1)-1)/10)+1)="","",INDEX($P$335:$W$344,MOD(($N$333*$N$334+1)-1,10)+1,INT((($N$333*$N$334+1)-1)/10)+1))),""))),IF($N$335="","",IF(OR(ISTEXT($N$333),ISTEXT($N$334),ISTEXT($N$335)),"",IF(OR(1&gt;$N$333,7&gt;$N$334,((7-1)*$N$333+1)&gt;$N$335),"",IF(INDEX($P$335:$W$344,MOD(((7-1)*$N$333+1)-1,10)+1,INT((((7-1)*$N$333+1)-1)/10)+1)="","",INDEX($P$335:$W$344,MOD(((7-1)*$N$333+1)-1,10)+1,INT((((7-1)*$N$333+1)-1)/10)+1))))))</f>
        <v/>
      </c>
      <c r="E341" s="539">
        <f>IF($D$333="Flat Oval",IF(OR($N$335="",ISTEXT($N$333),ISTEXT($N$334)),"",IF(7&lt;=$N$334,IF(2&gt;$N$333,"",IF(((7-1)*$N$333+2)&gt;80,"",IF(INDEX($P$335:$W$344,MOD(((7-1)*$N$333+2)-1,10)+1,INT((((7-1)*$N$333+2)-1)/10)+1)="","",INDEX($P$335:$W$344,MOD(((7-1)*$N$333+2)-1,10)+1,INT((((7-1)*$N$333+2)-1)/10)+1)))),IF(AND(7=$N$334+1,2&lt;=$O$333),IF(($N$333*$N$334+2)&gt;80,"",IF(INDEX($P$335:$W$344,MOD(($N$333*$N$334+2)-1,10)+1,INT((($N$333*$N$334+2)-1)/10)+1)="","",INDEX($P$335:$W$344,MOD(($N$333*$N$334+2)-1,10)+1,INT((($N$333*$N$334+2)-1)/10)+1))),""))),IF($N$335="","",IF(OR(ISTEXT($N$333),ISTEXT($N$334),ISTEXT($N$335)),"",IF(OR(2&gt;$N$333,7&gt;$N$334,((7-1)*$N$333+2)&gt;$N$335),"",IF(INDEX($P$335:$W$344,MOD(((7-1)*$N$333+2)-1,10)+1,INT((((7-1)*$N$333+2)-1)/10)+1)="","",INDEX($P$335:$W$344,MOD(((7-1)*$N$333+2)-1,10)+1,INT((((7-1)*$N$333+2)-1)/10)+1))))))</f>
        <v/>
      </c>
      <c r="F341" s="539">
        <f>IF($D$333="Flat Oval",IF(OR($N$335="",ISTEXT($N$333),ISTEXT($N$334)),"",IF(7&lt;=$N$334,IF(3&gt;$N$333,"",IF(((7-1)*$N$333+3)&gt;80,"",IF(INDEX($P$335:$W$344,MOD(((7-1)*$N$333+3)-1,10)+1,INT((((7-1)*$N$333+3)-1)/10)+1)="","",INDEX($P$335:$W$344,MOD(((7-1)*$N$333+3)-1,10)+1,INT((((7-1)*$N$333+3)-1)/10)+1)))),IF(AND(7=$N$334+1,3&lt;=$O$333),IF(($N$333*$N$334+3)&gt;80,"",IF(INDEX($P$335:$W$344,MOD(($N$333*$N$334+3)-1,10)+1,INT((($N$333*$N$334+3)-1)/10)+1)="","",INDEX($P$335:$W$344,MOD(($N$333*$N$334+3)-1,10)+1,INT((($N$333*$N$334+3)-1)/10)+1))),""))),IF($N$335="","",IF(OR(ISTEXT($N$333),ISTEXT($N$334),ISTEXT($N$335)),"",IF(OR(3&gt;$N$333,7&gt;$N$334,((7-1)*$N$333+3)&gt;$N$335),"",IF(INDEX($P$335:$W$344,MOD(((7-1)*$N$333+3)-1,10)+1,INT((((7-1)*$N$333+3)-1)/10)+1)="","",INDEX($P$335:$W$344,MOD(((7-1)*$N$333+3)-1,10)+1,INT((((7-1)*$N$333+3)-1)/10)+1))))))</f>
        <v/>
      </c>
      <c r="G341" s="539">
        <f>IF($D$333="Flat Oval",IF(OR($N$335="",ISTEXT($N$333),ISTEXT($N$334)),"",IF(7&lt;=$N$334,IF(4&gt;$N$333,"",IF(((7-1)*$N$333+4)&gt;80,"",IF(INDEX($P$335:$W$344,MOD(((7-1)*$N$333+4)-1,10)+1,INT((((7-1)*$N$333+4)-1)/10)+1)="","",INDEX($P$335:$W$344,MOD(((7-1)*$N$333+4)-1,10)+1,INT((((7-1)*$N$333+4)-1)/10)+1)))),IF(AND(7=$N$334+1,4&lt;=$O$333),IF(($N$333*$N$334+4)&gt;80,"",IF(INDEX($P$335:$W$344,MOD(($N$333*$N$334+4)-1,10)+1,INT((($N$333*$N$334+4)-1)/10)+1)="","",INDEX($P$335:$W$344,MOD(($N$333*$N$334+4)-1,10)+1,INT((($N$333*$N$334+4)-1)/10)+1))),""))),IF($N$335="","",IF(OR(ISTEXT($N$333),ISTEXT($N$334),ISTEXT($N$335)),"",IF(OR(4&gt;$N$333,7&gt;$N$334,((7-1)*$N$333+4)&gt;$N$335),"",IF(INDEX($P$335:$W$344,MOD(((7-1)*$N$333+4)-1,10)+1,INT((((7-1)*$N$333+4)-1)/10)+1)="","",INDEX($P$335:$W$344,MOD(((7-1)*$N$333+4)-1,10)+1,INT((((7-1)*$N$333+4)-1)/10)+1))))))</f>
        <v/>
      </c>
      <c r="H341" s="539">
        <f>IF($D$333="Flat Oval",IF(OR($N$335="",ISTEXT($N$333),ISTEXT($N$334)),"",IF(7&lt;=$N$334,IF(5&gt;$N$333,"",IF(((7-1)*$N$333+5)&gt;80,"",IF(INDEX($P$335:$W$344,MOD(((7-1)*$N$333+5)-1,10)+1,INT((((7-1)*$N$333+5)-1)/10)+1)="","",INDEX($P$335:$W$344,MOD(((7-1)*$N$333+5)-1,10)+1,INT((((7-1)*$N$333+5)-1)/10)+1)))),IF(AND(7=$N$334+1,5&lt;=$O$333),IF(($N$333*$N$334+5)&gt;80,"",IF(INDEX($P$335:$W$344,MOD(($N$333*$N$334+5)-1,10)+1,INT((($N$333*$N$334+5)-1)/10)+1)="","",INDEX($P$335:$W$344,MOD(($N$333*$N$334+5)-1,10)+1,INT((($N$333*$N$334+5)-1)/10)+1))),""))),IF($N$335="","",IF(OR(ISTEXT($N$333),ISTEXT($N$334),ISTEXT($N$335)),"",IF(OR(5&gt;$N$333,7&gt;$N$334,((7-1)*$N$333+5)&gt;$N$335),"",IF(INDEX($P$335:$W$344,MOD(((7-1)*$N$333+5)-1,10)+1,INT((((7-1)*$N$333+5)-1)/10)+1)="","",INDEX($P$335:$W$344,MOD(((7-1)*$N$333+5)-1,10)+1,INT((((7-1)*$N$333+5)-1)/10)+1))))))</f>
        <v/>
      </c>
      <c r="I341" s="539">
        <f>IF($D$333="Flat Oval",IF(OR($N$335="",ISTEXT($N$333),ISTEXT($N$334)),"",IF(7&lt;=$N$334,IF(6&gt;$N$333,"",IF(((7-1)*$N$333+6)&gt;80,"",IF(INDEX($P$335:$W$344,MOD(((7-1)*$N$333+6)-1,10)+1,INT((((7-1)*$N$333+6)-1)/10)+1)="","",INDEX($P$335:$W$344,MOD(((7-1)*$N$333+6)-1,10)+1,INT((((7-1)*$N$333+6)-1)/10)+1)))),IF(AND(7=$N$334+1,6&lt;=$O$333),IF(($N$333*$N$334+6)&gt;80,"",IF(INDEX($P$335:$W$344,MOD(($N$333*$N$334+6)-1,10)+1,INT((($N$333*$N$334+6)-1)/10)+1)="","",INDEX($P$335:$W$344,MOD(($N$333*$N$334+6)-1,10)+1,INT((($N$333*$N$334+6)-1)/10)+1))),""))),IF($N$335="","",IF(OR(ISTEXT($N$333),ISTEXT($N$334),ISTEXT($N$335)),"",IF(OR(6&gt;$N$333,7&gt;$N$334,((7-1)*$N$333+6)&gt;$N$335),"",IF(INDEX($P$335:$W$344,MOD(((7-1)*$N$333+6)-1,10)+1,INT((((7-1)*$N$333+6)-1)/10)+1)="","",INDEX($P$335:$W$344,MOD(((7-1)*$N$333+6)-1,10)+1,INT((((7-1)*$N$333+6)-1)/10)+1))))))</f>
        <v/>
      </c>
      <c r="J341" s="539">
        <f>IF($D$333="Flat Oval",IF(OR($N$335="",ISTEXT($N$333),ISTEXT($N$334)),"",IF(7&lt;=$N$334,IF(7&gt;$N$333,"",IF(((7-1)*$N$333+7)&gt;80,"",IF(INDEX($P$335:$W$344,MOD(((7-1)*$N$333+7)-1,10)+1,INT((((7-1)*$N$333+7)-1)/10)+1)="","",INDEX($P$335:$W$344,MOD(((7-1)*$N$333+7)-1,10)+1,INT((((7-1)*$N$333+7)-1)/10)+1)))),IF(AND(7=$N$334+1,7&lt;=$O$333),IF(($N$333*$N$334+7)&gt;80,"",IF(INDEX($P$335:$W$344,MOD(($N$333*$N$334+7)-1,10)+1,INT((($N$333*$N$334+7)-1)/10)+1)="","",INDEX($P$335:$W$344,MOD(($N$333*$N$334+7)-1,10)+1,INT((($N$333*$N$334+7)-1)/10)+1))),""))),IF($N$335="","",IF(OR(ISTEXT($N$333),ISTEXT($N$334),ISTEXT($N$335)),"",IF(OR(7&gt;$N$333,7&gt;$N$334,((7-1)*$N$333+7)&gt;$N$335),"",IF(INDEX($P$335:$W$344,MOD(((7-1)*$N$333+7)-1,10)+1,INT((((7-1)*$N$333+7)-1)/10)+1)="","",INDEX($P$335:$W$344,MOD(((7-1)*$N$333+7)-1,10)+1,INT((((7-1)*$N$333+7)-1)/10)+1))))))</f>
        <v/>
      </c>
      <c r="K341" s="539">
        <f>IF($D$333="Flat Oval",IF(OR($N$335="",ISTEXT($N$333),ISTEXT($N$334)),"",IF(7&lt;=$N$334,IF(8&gt;$N$333,"",IF(((7-1)*$N$333+8)&gt;80,"",IF(INDEX($P$335:$W$344,MOD(((7-1)*$N$333+8)-1,10)+1,INT((((7-1)*$N$333+8)-1)/10)+1)="","",INDEX($P$335:$W$344,MOD(((7-1)*$N$333+8)-1,10)+1,INT((((7-1)*$N$333+8)-1)/10)+1)))),IF(AND(7=$N$334+1,8&lt;=$O$333),IF(($N$333*$N$334+8)&gt;80,"",IF(INDEX($P$335:$W$344,MOD(($N$333*$N$334+8)-1,10)+1,INT((($N$333*$N$334+8)-1)/10)+1)="","",INDEX($P$335:$W$344,MOD(($N$333*$N$334+8)-1,10)+1,INT((($N$333*$N$334+8)-1)/10)+1))),""))),IF($N$335="","",IF(OR(ISTEXT($N$333),ISTEXT($N$334),ISTEXT($N$335)),"",IF(OR(8&gt;$N$333,7&gt;$N$334,((7-1)*$N$333+8)&gt;$N$335),"",IF(INDEX($P$335:$W$344,MOD(((7-1)*$N$333+8)-1,10)+1,INT((((7-1)*$N$333+8)-1)/10)+1)="","",INDEX($P$335:$W$344,MOD(((7-1)*$N$333+8)-1,10)+1,INT((((7-1)*$N$333+8)-1)/10)+1))))))</f>
        <v/>
      </c>
      <c r="L341" s="539">
        <f>IF($D$333="Flat Oval",IF(OR($N$335="",ISTEXT($N$333),ISTEXT($N$334)),"",IF(7&lt;=$N$334,IF(9&gt;$N$333,"",IF(((7-1)*$N$333+9)&gt;80,"",IF(INDEX($P$335:$W$344,MOD(((7-1)*$N$333+9)-1,10)+1,INT((((7-1)*$N$333+9)-1)/10)+1)="","",INDEX($P$335:$W$344,MOD(((7-1)*$N$333+9)-1,10)+1,INT((((7-1)*$N$333+9)-1)/10)+1)))),IF(AND(7=$N$334+1,9&lt;=$O$333),IF(($N$333*$N$334+9)&gt;80,"",IF(INDEX($P$335:$W$344,MOD(($N$333*$N$334+9)-1,10)+1,INT((($N$333*$N$334+9)-1)/10)+1)="","",INDEX($P$335:$W$344,MOD(($N$333*$N$334+9)-1,10)+1,INT((($N$333*$N$334+9)-1)/10)+1))),""))),IF($N$335="","",IF(OR(ISTEXT($N$333),ISTEXT($N$334),ISTEXT($N$335)),"",IF(OR(9&gt;$N$333,7&gt;$N$334,((7-1)*$N$333+9)&gt;$N$335),"",IF(INDEX($P$335:$W$344,MOD(((7-1)*$N$333+9)-1,10)+1,INT((((7-1)*$N$333+9)-1)/10)+1)="","",INDEX($P$335:$W$344,MOD(((7-1)*$N$333+9)-1,10)+1,INT((((7-1)*$N$333+9)-1)/10)+1))))))</f>
        <v/>
      </c>
      <c r="M341" s="539">
        <f>IF($D$333="Flat Oval",IF(OR($N$335="",ISTEXT($N$333),ISTEXT($N$334)),"",IF(7&lt;=$N$334,IF(10&gt;$N$333,"",IF(((7-1)*$N$333+10)&gt;80,"",IF(INDEX($P$335:$W$344,MOD(((7-1)*$N$333+10)-1,10)+1,INT((((7-1)*$N$333+10)-1)/10)+1)="","",INDEX($P$335:$W$344,MOD(((7-1)*$N$333+10)-1,10)+1,INT((((7-1)*$N$333+10)-1)/10)+1)))),IF(AND(7=$N$334+1,10&lt;=$O$333),IF(($N$333*$N$334+10)&gt;80,"",IF(INDEX($P$335:$W$344,MOD(($N$333*$N$334+10)-1,10)+1,INT((($N$333*$N$334+10)-1)/10)+1)="","",INDEX($P$335:$W$344,MOD(($N$333*$N$334+10)-1,10)+1,INT((($N$333*$N$334+10)-1)/10)+1))),""))),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IF($D$333="Flat Oval",IF(OR($N$334="",ISTEXT($N$334)),"",IF(8&lt;=$N$334,ROUND((8-0.5)*$I$333/$N$334,1),IF(8=$N$334+1,"Ends",""))),IF(OR($D$333="",$G$333=""),"",IF($D$333="Round",IF(8=1,"Axis 1 (0°)",IF(8=2,"Axis 2 (90°)","")),IF(ISTEXT($N$334),"",IF(8&gt;$N$334,"",IF(ISTEXT($I$333),"",ROUND((8-0.5)*$I$333/$N$334,1)))))))</f>
        <v/>
      </c>
      <c r="C342" s="538" t="n"/>
      <c r="D342" s="539">
        <f>IF($D$333="Flat Oval",IF(OR($N$335="",ISTEXT($N$333),ISTEXT($N$334)),"",IF(8&lt;=$N$334,IF(1&gt;$N$333,"",IF(((8-1)*$N$333+1)&gt;80,"",IF(INDEX($P$335:$W$344,MOD(((8-1)*$N$333+1)-1,10)+1,INT((((8-1)*$N$333+1)-1)/10)+1)="","",INDEX($P$335:$W$344,MOD(((8-1)*$N$333+1)-1,10)+1,INT((((8-1)*$N$333+1)-1)/10)+1)))),IF(AND(8=$N$334+1,1&lt;=$O$333),IF(($N$333*$N$334+1)&gt;80,"",IF(INDEX($P$335:$W$344,MOD(($N$333*$N$334+1)-1,10)+1,INT((($N$333*$N$334+1)-1)/10)+1)="","",INDEX($P$335:$W$344,MOD(($N$333*$N$334+1)-1,10)+1,INT((($N$333*$N$334+1)-1)/10)+1))),""))),IF($N$335="","",IF(OR(ISTEXT($N$333),ISTEXT($N$334),ISTEXT($N$335)),"",IF(OR(1&gt;$N$333,8&gt;$N$334,((8-1)*$N$333+1)&gt;$N$335),"",IF(INDEX($P$335:$W$344,MOD(((8-1)*$N$333+1)-1,10)+1,INT((((8-1)*$N$333+1)-1)/10)+1)="","",INDEX($P$335:$W$344,MOD(((8-1)*$N$333+1)-1,10)+1,INT((((8-1)*$N$333+1)-1)/10)+1))))))</f>
        <v/>
      </c>
      <c r="E342" s="539">
        <f>IF($D$333="Flat Oval",IF(OR($N$335="",ISTEXT($N$333),ISTEXT($N$334)),"",IF(8&lt;=$N$334,IF(2&gt;$N$333,"",IF(((8-1)*$N$333+2)&gt;80,"",IF(INDEX($P$335:$W$344,MOD(((8-1)*$N$333+2)-1,10)+1,INT((((8-1)*$N$333+2)-1)/10)+1)="","",INDEX($P$335:$W$344,MOD(((8-1)*$N$333+2)-1,10)+1,INT((((8-1)*$N$333+2)-1)/10)+1)))),IF(AND(8=$N$334+1,2&lt;=$O$333),IF(($N$333*$N$334+2)&gt;80,"",IF(INDEX($P$335:$W$344,MOD(($N$333*$N$334+2)-1,10)+1,INT((($N$333*$N$334+2)-1)/10)+1)="","",INDEX($P$335:$W$344,MOD(($N$333*$N$334+2)-1,10)+1,INT((($N$333*$N$334+2)-1)/10)+1))),""))),IF($N$335="","",IF(OR(ISTEXT($N$333),ISTEXT($N$334),ISTEXT($N$335)),"",IF(OR(2&gt;$N$333,8&gt;$N$334,((8-1)*$N$333+2)&gt;$N$335),"",IF(INDEX($P$335:$W$344,MOD(((8-1)*$N$333+2)-1,10)+1,INT((((8-1)*$N$333+2)-1)/10)+1)="","",INDEX($P$335:$W$344,MOD(((8-1)*$N$333+2)-1,10)+1,INT((((8-1)*$N$333+2)-1)/10)+1))))))</f>
        <v/>
      </c>
      <c r="F342" s="539">
        <f>IF($D$333="Flat Oval",IF(OR($N$335="",ISTEXT($N$333),ISTEXT($N$334)),"",IF(8&lt;=$N$334,IF(3&gt;$N$333,"",IF(((8-1)*$N$333+3)&gt;80,"",IF(INDEX($P$335:$W$344,MOD(((8-1)*$N$333+3)-1,10)+1,INT((((8-1)*$N$333+3)-1)/10)+1)="","",INDEX($P$335:$W$344,MOD(((8-1)*$N$333+3)-1,10)+1,INT((((8-1)*$N$333+3)-1)/10)+1)))),IF(AND(8=$N$334+1,3&lt;=$O$333),IF(($N$333*$N$334+3)&gt;80,"",IF(INDEX($P$335:$W$344,MOD(($N$333*$N$334+3)-1,10)+1,INT((($N$333*$N$334+3)-1)/10)+1)="","",INDEX($P$335:$W$344,MOD(($N$333*$N$334+3)-1,10)+1,INT((($N$333*$N$334+3)-1)/10)+1))),""))),IF($N$335="","",IF(OR(ISTEXT($N$333),ISTEXT($N$334),ISTEXT($N$335)),"",IF(OR(3&gt;$N$333,8&gt;$N$334,((8-1)*$N$333+3)&gt;$N$335),"",IF(INDEX($P$335:$W$344,MOD(((8-1)*$N$333+3)-1,10)+1,INT((((8-1)*$N$333+3)-1)/10)+1)="","",INDEX($P$335:$W$344,MOD(((8-1)*$N$333+3)-1,10)+1,INT((((8-1)*$N$333+3)-1)/10)+1))))))</f>
        <v/>
      </c>
      <c r="G342" s="539">
        <f>IF($D$333="Flat Oval",IF(OR($N$335="",ISTEXT($N$333),ISTEXT($N$334)),"",IF(8&lt;=$N$334,IF(4&gt;$N$333,"",IF(((8-1)*$N$333+4)&gt;80,"",IF(INDEX($P$335:$W$344,MOD(((8-1)*$N$333+4)-1,10)+1,INT((((8-1)*$N$333+4)-1)/10)+1)="","",INDEX($P$335:$W$344,MOD(((8-1)*$N$333+4)-1,10)+1,INT((((8-1)*$N$333+4)-1)/10)+1)))),IF(AND(8=$N$334+1,4&lt;=$O$333),IF(($N$333*$N$334+4)&gt;80,"",IF(INDEX($P$335:$W$344,MOD(($N$333*$N$334+4)-1,10)+1,INT((($N$333*$N$334+4)-1)/10)+1)="","",INDEX($P$335:$W$344,MOD(($N$333*$N$334+4)-1,10)+1,INT((($N$333*$N$334+4)-1)/10)+1))),""))),IF($N$335="","",IF(OR(ISTEXT($N$333),ISTEXT($N$334),ISTEXT($N$335)),"",IF(OR(4&gt;$N$333,8&gt;$N$334,((8-1)*$N$333+4)&gt;$N$335),"",IF(INDEX($P$335:$W$344,MOD(((8-1)*$N$333+4)-1,10)+1,INT((((8-1)*$N$333+4)-1)/10)+1)="","",INDEX($P$335:$W$344,MOD(((8-1)*$N$333+4)-1,10)+1,INT((((8-1)*$N$333+4)-1)/10)+1))))))</f>
        <v/>
      </c>
      <c r="H342" s="539">
        <f>IF($D$333="Flat Oval",IF(OR($N$335="",ISTEXT($N$333),ISTEXT($N$334)),"",IF(8&lt;=$N$334,IF(5&gt;$N$333,"",IF(((8-1)*$N$333+5)&gt;80,"",IF(INDEX($P$335:$W$344,MOD(((8-1)*$N$333+5)-1,10)+1,INT((((8-1)*$N$333+5)-1)/10)+1)="","",INDEX($P$335:$W$344,MOD(((8-1)*$N$333+5)-1,10)+1,INT((((8-1)*$N$333+5)-1)/10)+1)))),IF(AND(8=$N$334+1,5&lt;=$O$333),IF(($N$333*$N$334+5)&gt;80,"",IF(INDEX($P$335:$W$344,MOD(($N$333*$N$334+5)-1,10)+1,INT((($N$333*$N$334+5)-1)/10)+1)="","",INDEX($P$335:$W$344,MOD(($N$333*$N$334+5)-1,10)+1,INT((($N$333*$N$334+5)-1)/10)+1))),""))),IF($N$335="","",IF(OR(ISTEXT($N$333),ISTEXT($N$334),ISTEXT($N$335)),"",IF(OR(5&gt;$N$333,8&gt;$N$334,((8-1)*$N$333+5)&gt;$N$335),"",IF(INDEX($P$335:$W$344,MOD(((8-1)*$N$333+5)-1,10)+1,INT((((8-1)*$N$333+5)-1)/10)+1)="","",INDEX($P$335:$W$344,MOD(((8-1)*$N$333+5)-1,10)+1,INT((((8-1)*$N$333+5)-1)/10)+1))))))</f>
        <v/>
      </c>
      <c r="I342" s="539">
        <f>IF($D$333="Flat Oval",IF(OR($N$335="",ISTEXT($N$333),ISTEXT($N$334)),"",IF(8&lt;=$N$334,IF(6&gt;$N$333,"",IF(((8-1)*$N$333+6)&gt;80,"",IF(INDEX($P$335:$W$344,MOD(((8-1)*$N$333+6)-1,10)+1,INT((((8-1)*$N$333+6)-1)/10)+1)="","",INDEX($P$335:$W$344,MOD(((8-1)*$N$333+6)-1,10)+1,INT((((8-1)*$N$333+6)-1)/10)+1)))),IF(AND(8=$N$334+1,6&lt;=$O$333),IF(($N$333*$N$334+6)&gt;80,"",IF(INDEX($P$335:$W$344,MOD(($N$333*$N$334+6)-1,10)+1,INT((($N$333*$N$334+6)-1)/10)+1)="","",INDEX($P$335:$W$344,MOD(($N$333*$N$334+6)-1,10)+1,INT((($N$333*$N$334+6)-1)/10)+1))),""))),IF($N$335="","",IF(OR(ISTEXT($N$333),ISTEXT($N$334),ISTEXT($N$335)),"",IF(OR(6&gt;$N$333,8&gt;$N$334,((8-1)*$N$333+6)&gt;$N$335),"",IF(INDEX($P$335:$W$344,MOD(((8-1)*$N$333+6)-1,10)+1,INT((((8-1)*$N$333+6)-1)/10)+1)="","",INDEX($P$335:$W$344,MOD(((8-1)*$N$333+6)-1,10)+1,INT((((8-1)*$N$333+6)-1)/10)+1))))))</f>
        <v/>
      </c>
      <c r="J342" s="539">
        <f>IF($D$333="Flat Oval",IF(OR($N$335="",ISTEXT($N$333),ISTEXT($N$334)),"",IF(8&lt;=$N$334,IF(7&gt;$N$333,"",IF(((8-1)*$N$333+7)&gt;80,"",IF(INDEX($P$335:$W$344,MOD(((8-1)*$N$333+7)-1,10)+1,INT((((8-1)*$N$333+7)-1)/10)+1)="","",INDEX($P$335:$W$344,MOD(((8-1)*$N$333+7)-1,10)+1,INT((((8-1)*$N$333+7)-1)/10)+1)))),IF(AND(8=$N$334+1,7&lt;=$O$333),IF(($N$333*$N$334+7)&gt;80,"",IF(INDEX($P$335:$W$344,MOD(($N$333*$N$334+7)-1,10)+1,INT((($N$333*$N$334+7)-1)/10)+1)="","",INDEX($P$335:$W$344,MOD(($N$333*$N$334+7)-1,10)+1,INT((($N$333*$N$334+7)-1)/10)+1))),""))),IF($N$335="","",IF(OR(ISTEXT($N$333),ISTEXT($N$334),ISTEXT($N$335)),"",IF(OR(7&gt;$N$333,8&gt;$N$334,((8-1)*$N$333+7)&gt;$N$335),"",IF(INDEX($P$335:$W$344,MOD(((8-1)*$N$333+7)-1,10)+1,INT((((8-1)*$N$333+7)-1)/10)+1)="","",INDEX($P$335:$W$344,MOD(((8-1)*$N$333+7)-1,10)+1,INT((((8-1)*$N$333+7)-1)/10)+1))))))</f>
        <v/>
      </c>
      <c r="K342" s="539">
        <f>IF($D$333="Flat Oval",IF(OR($N$335="",ISTEXT($N$333),ISTEXT($N$334)),"",IF(8&lt;=$N$334,IF(8&gt;$N$333,"",IF(((8-1)*$N$333+8)&gt;80,"",IF(INDEX($P$335:$W$344,MOD(((8-1)*$N$333+8)-1,10)+1,INT((((8-1)*$N$333+8)-1)/10)+1)="","",INDEX($P$335:$W$344,MOD(((8-1)*$N$333+8)-1,10)+1,INT((((8-1)*$N$333+8)-1)/10)+1)))),IF(AND(8=$N$334+1,8&lt;=$O$333),IF(($N$333*$N$334+8)&gt;80,"",IF(INDEX($P$335:$W$344,MOD(($N$333*$N$334+8)-1,10)+1,INT((($N$333*$N$334+8)-1)/10)+1)="","",INDEX($P$335:$W$344,MOD(($N$333*$N$334+8)-1,10)+1,INT((($N$333*$N$334+8)-1)/10)+1))),""))),IF($N$335="","",IF(OR(ISTEXT($N$333),ISTEXT($N$334),ISTEXT($N$335)),"",IF(OR(8&gt;$N$333,8&gt;$N$334,((8-1)*$N$333+8)&gt;$N$335),"",IF(INDEX($P$335:$W$344,MOD(((8-1)*$N$333+8)-1,10)+1,INT((((8-1)*$N$333+8)-1)/10)+1)="","",INDEX($P$335:$W$344,MOD(((8-1)*$N$333+8)-1,10)+1,INT((((8-1)*$N$333+8)-1)/10)+1))))))</f>
        <v/>
      </c>
      <c r="L342" s="539">
        <f>IF($D$333="Flat Oval",IF(OR($N$335="",ISTEXT($N$333),ISTEXT($N$334)),"",IF(8&lt;=$N$334,IF(9&gt;$N$333,"",IF(((8-1)*$N$333+9)&gt;80,"",IF(INDEX($P$335:$W$344,MOD(((8-1)*$N$333+9)-1,10)+1,INT((((8-1)*$N$333+9)-1)/10)+1)="","",INDEX($P$335:$W$344,MOD(((8-1)*$N$333+9)-1,10)+1,INT((((8-1)*$N$333+9)-1)/10)+1)))),IF(AND(8=$N$334+1,9&lt;=$O$333),IF(($N$333*$N$334+9)&gt;80,"",IF(INDEX($P$335:$W$344,MOD(($N$333*$N$334+9)-1,10)+1,INT((($N$333*$N$334+9)-1)/10)+1)="","",INDEX($P$335:$W$344,MOD(($N$333*$N$334+9)-1,10)+1,INT((($N$333*$N$334+9)-1)/10)+1))),""))),IF($N$335="","",IF(OR(ISTEXT($N$333),ISTEXT($N$334),ISTEXT($N$335)),"",IF(OR(9&gt;$N$333,8&gt;$N$334,((8-1)*$N$333+9)&gt;$N$335),"",IF(INDEX($P$335:$W$344,MOD(((8-1)*$N$333+9)-1,10)+1,INT((((8-1)*$N$333+9)-1)/10)+1)="","",INDEX($P$335:$W$344,MOD(((8-1)*$N$333+9)-1,10)+1,INT((((8-1)*$N$333+9)-1)/10)+1))))))</f>
        <v/>
      </c>
      <c r="M342" s="539">
        <f>IF($D$333="Flat Oval",IF(OR($N$335="",ISTEXT($N$333),ISTEXT($N$334)),"",IF(8&lt;=$N$334,IF(10&gt;$N$333,"",IF(((8-1)*$N$333+10)&gt;80,"",IF(INDEX($P$335:$W$344,MOD(((8-1)*$N$333+10)-1,10)+1,INT((((8-1)*$N$333+10)-1)/10)+1)="","",INDEX($P$335:$W$344,MOD(((8-1)*$N$333+10)-1,10)+1,INT((((8-1)*$N$333+10)-1)/10)+1)))),IF(AND(8=$N$334+1,10&lt;=$O$333),IF(($N$333*$N$334+10)&gt;80,"",IF(INDEX($P$335:$W$344,MOD(($N$333*$N$334+10)-1,10)+1,INT((($N$333*$N$334+10)-1)/10)+1)="","",INDEX($P$335:$W$344,MOD(($N$333*$N$334+10)-1,10)+1,INT((($N$333*$N$334+10)-1)/10)+1))),""))),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IF($D$352="Flat Oval",IF(OR($G$352="",$I$352=""),"",$G$352&amp;""" x "&amp;$I$352&amp;""" oval"),IF($G$352="","",IF($D$352="Round",$G$352&amp;""" dia",$G$352&amp;""" x "&amp;$I$352&amp;"""")))</f>
        <v/>
      </c>
      <c r="G350" s="173" t="n"/>
      <c r="H350" s="525">
        <f>IF($D$352="Flat Oval",IF(OR($G$352="",$I$352=""),"",IF(OR(ISTEXT($G$352),ISTEXT($I$352)),"",ROUND(((($G$352-2*N($K$352))-($I$352-2*N($K$352)))*($I$352-2*N($K$352))+PI()*(($I$352-2*N($K$352))/2)^2)/144,3))),IF(OR($D$352="",$G$352=""),"",IF($D$352="Round",IF(ISTEXT($G$352),"",ROUND(PI()*(($G$352-2*N($K$352))/2)^2/144,3)),IF($I$352="","",IF(OR(ISTEXT($G$352),ISTEXT($I$352)),"",ROUND(($G$352-2*N($K$352))*($I$352-2*N($K$352))/144,3))))))</f>
        <v/>
      </c>
      <c r="I350" s="189" t="n"/>
      <c r="J350" s="189" t="n"/>
      <c r="K350" s="189">
        <f>IF(N(J350)*N(H350)=0,"",ROUND(N(J350)*N(H350),0))</f>
        <v/>
      </c>
      <c r="L350" s="189">
        <f>IF($D$352="Flat Oval",IF(OR($O$353="",$O$354="",N($O$355)+N($O$356)=0),"",ROUND(($O$353*$O$355+$O$354*$O$356)/($O$355+$O$356),0)),IF(COUNT(D354:M361)=0,"",ROUND(AVERAGE(D354:M361),0)))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IF($D$352="Flat Oval",IF($N$354="","",$N$352&amp;"x"&amp;$N$353&amp;"+"&amp;$O$352&amp;" ends"),IF($N$352="","",IF($D$352="Round",$N$352&amp;" x 2 axes",IF($N$353="","",$N$352&amp;" x "&amp;$N$353))))</f>
        <v/>
      </c>
      <c r="N352" s="534">
        <f>IF($D$352="Flat Oval",IF(OR($G$352="",$I$352=""),"",IF(OR(ISTEXT($G$352),ISTEXT($I$352)),"",IF($G$352-$I$352&lt;12,2,MIN(10,MAX(3,ROUNDUP(($G$352-$I$352)/6,0)))))),IF(OR($D$352="",$G$352=""),"",IF($D$352="Round",IF(ISTEXT($G$352),"",IF($G$352&lt;=9,6,IF($G$352&lt;=12,8,10))),IF(ISTEXT($G$352),"",IF($G$352&lt;12,2,MIN(10,MAX(3,ROUNDUP($G$352/6,0))))))))</f>
        <v/>
      </c>
      <c r="O352">
        <f>IF(AND($D$352="Flat Oval",NOT(OR($G$352="",$I$352="")),NOT(OR(ISTEXT($G$352),ISTEXT($I$352)))),IF($I$352&lt;=9,6,IF($I$352&lt;=12,8,10)),"")</f>
        <v/>
      </c>
      <c r="P352" s="473" t="inlineStr">
        <is>
          <t>Quick entry – type readings in order (row by row of the grid), down this column then the next:</t>
        </is>
      </c>
    </row>
    <row r="353" ht="13.35" customHeight="1" s="162">
      <c r="B353" s="535" t="inlineStr">
        <is>
          <t>Depth↓ Pos→ (in)</t>
        </is>
      </c>
      <c r="C353" s="414" t="n"/>
      <c r="D353" s="535">
        <f>IF($D$352="Flat Oval",IF(OR($N$352="",ISTEXT($N$352),1&gt;$N$352),"",ROUND((1-0.5)*($G$352-$I$352)/$N$352,1)),IF(ISTEXT($N$352),"",IF(OR($D$352="",$G$352="",1&gt;$N$352),"",IF($D$352="Round",IF(ISTEXT($G$352),"",ROUND(IF(1&lt;=$N$352/2,$G$352/2*(1-SQRT(($N$352-2*1+1)/$N$352)),$G$352-$G$352/2*(1-SQRT(($N$352-2*($N$352-1+1)+1)/$N$352))),1)),IF(ISTEXT($G$352),"",ROUND((1-0.5)*$G$352/$N$352,1))))))</f>
        <v/>
      </c>
      <c r="E353" s="535">
        <f>IF($D$352="Flat Oval",IF(OR($N$352="",ISTEXT($N$352),2&gt;$N$352),"",ROUND((2-0.5)*($G$352-$I$352)/$N$352,1)),IF(ISTEXT($N$352),"",IF(OR($D$352="",$G$352="",2&gt;$N$352),"",IF($D$352="Round",IF(ISTEXT($G$352),"",ROUND(IF(2&lt;=$N$352/2,$G$352/2*(1-SQRT(($N$352-2*2+1)/$N$352)),$G$352-$G$352/2*(1-SQRT(($N$352-2*($N$352-2+1)+1)/$N$352))),1)),IF(ISTEXT($G$352),"",ROUND((2-0.5)*$G$352/$N$352,1))))))</f>
        <v/>
      </c>
      <c r="F353" s="535">
        <f>IF($D$352="Flat Oval",IF(OR($N$352="",ISTEXT($N$352),3&gt;$N$352),"",ROUND((3-0.5)*($G$352-$I$352)/$N$352,1)),IF(ISTEXT($N$352),"",IF(OR($D$352="",$G$352="",3&gt;$N$352),"",IF($D$352="Round",IF(ISTEXT($G$352),"",ROUND(IF(3&lt;=$N$352/2,$G$352/2*(1-SQRT(($N$352-2*3+1)/$N$352)),$G$352-$G$352/2*(1-SQRT(($N$352-2*($N$352-3+1)+1)/$N$352))),1)),IF(ISTEXT($G$352),"",ROUND((3-0.5)*$G$352/$N$352,1))))))</f>
        <v/>
      </c>
      <c r="G353" s="535">
        <f>IF($D$352="Flat Oval",IF(OR($N$352="",ISTEXT($N$352),4&gt;$N$352),"",ROUND((4-0.5)*($G$352-$I$352)/$N$352,1)),IF(ISTEXT($N$352),"",IF(OR($D$352="",$G$352="",4&gt;$N$352),"",IF($D$352="Round",IF(ISTEXT($G$352),"",ROUND(IF(4&lt;=$N$352/2,$G$352/2*(1-SQRT(($N$352-2*4+1)/$N$352)),$G$352-$G$352/2*(1-SQRT(($N$352-2*($N$352-4+1)+1)/$N$352))),1)),IF(ISTEXT($G$352),"",ROUND((4-0.5)*$G$352/$N$352,1))))))</f>
        <v/>
      </c>
      <c r="H353" s="535">
        <f>IF($D$352="Flat Oval",IF(OR($N$352="",ISTEXT($N$352),5&gt;$N$352),"",ROUND((5-0.5)*($G$352-$I$352)/$N$352,1)),IF(ISTEXT($N$352),"",IF(OR($D$352="",$G$352="",5&gt;$N$352),"",IF($D$352="Round",IF(ISTEXT($G$352),"",ROUND(IF(5&lt;=$N$352/2,$G$352/2*(1-SQRT(($N$352-2*5+1)/$N$352)),$G$352-$G$352/2*(1-SQRT(($N$352-2*($N$352-5+1)+1)/$N$352))),1)),IF(ISTEXT($G$352),"",ROUND((5-0.5)*$G$352/$N$352,1))))))</f>
        <v/>
      </c>
      <c r="I353" s="535">
        <f>IF($D$352="Flat Oval",IF(OR($N$352="",ISTEXT($N$352),6&gt;$N$352),"",ROUND((6-0.5)*($G$352-$I$352)/$N$352,1)),IF(ISTEXT($N$352),"",IF(OR($D$352="",$G$352="",6&gt;$N$352),"",IF($D$352="Round",IF(ISTEXT($G$352),"",ROUND(IF(6&lt;=$N$352/2,$G$352/2*(1-SQRT(($N$352-2*6+1)/$N$352)),$G$352-$G$352/2*(1-SQRT(($N$352-2*($N$352-6+1)+1)/$N$352))),1)),IF(ISTEXT($G$352),"",ROUND((6-0.5)*$G$352/$N$352,1))))))</f>
        <v/>
      </c>
      <c r="J353" s="535">
        <f>IF($D$352="Flat Oval",IF(OR($N$352="",ISTEXT($N$352),7&gt;$N$352),"",ROUND((7-0.5)*($G$352-$I$352)/$N$352,1)),IF(ISTEXT($N$352),"",IF(OR($D$352="",$G$352="",7&gt;$N$352),"",IF($D$352="Round",IF(ISTEXT($G$352),"",ROUND(IF(7&lt;=$N$352/2,$G$352/2*(1-SQRT(($N$352-2*7+1)/$N$352)),$G$352-$G$352/2*(1-SQRT(($N$352-2*($N$352-7+1)+1)/$N$352))),1)),IF(ISTEXT($G$352),"",ROUND((7-0.5)*$G$352/$N$352,1))))))</f>
        <v/>
      </c>
      <c r="K353" s="535">
        <f>IF($D$352="Flat Oval",IF(OR($N$352="",ISTEXT($N$352),8&gt;$N$352),"",ROUND((8-0.5)*($G$352-$I$352)/$N$352,1)),IF(ISTEXT($N$352),"",IF(OR($D$352="",$G$352="",8&gt;$N$352),"",IF($D$352="Round",IF(ISTEXT($G$352),"",ROUND(IF(8&lt;=$N$352/2,$G$352/2*(1-SQRT(($N$352-2*8+1)/$N$352)),$G$352-$G$352/2*(1-SQRT(($N$352-2*($N$352-8+1)+1)/$N$352))),1)),IF(ISTEXT($G$352),"",ROUND((8-0.5)*$G$352/$N$352,1))))))</f>
        <v/>
      </c>
      <c r="L353" s="535">
        <f>IF($D$352="Flat Oval",IF(OR($N$352="",ISTEXT($N$352),9&gt;$N$352),"",ROUND((9-0.5)*($G$352-$I$352)/$N$352,1)),IF(ISTEXT($N$352),"",IF(OR($D$352="",$G$352="",9&gt;$N$352),"",IF($D$352="Round",IF(ISTEXT($G$352),"",ROUND(IF(9&lt;=$N$352/2,$G$352/2*(1-SQRT(($N$352-2*9+1)/$N$352)),$G$352-$G$352/2*(1-SQRT(($N$352-2*($N$352-9+1)+1)/$N$352))),1)),IF(ISTEXT($G$352),"",ROUND((9-0.5)*$G$352/$N$352,1))))))</f>
        <v/>
      </c>
      <c r="M353" s="535">
        <f>IF($D$352="Flat Oval",IF(OR($N$352="",ISTEXT($N$352),10&gt;$N$352),"",ROUND((10-0.5)*($G$352-$I$352)/$N$352,1)),IF(ISTEXT($N$352),"",IF(OR($D$352="",$G$352="",10&gt;$N$352),"",IF($D$352="Round",IF(ISTEXT($G$352),"",ROUND(IF(10&lt;=$N$352/2,$G$352/2*(1-SQRT(($N$352-2*10+1)/$N$352)),$G$352-$G$352/2*(1-SQRT(($N$352-2*($N$352-10+1)+1)/$N$352))),1)),IF(ISTEXT($G$352),"",ROUND((10-0.5)*$G$352/$N$352,1))))))</f>
        <v/>
      </c>
      <c r="N353" s="534">
        <f>IF($D$352="Flat Oval",IF(OR($G$352="",$I$352=""),"",IF(OR(ISTEXT($G$352),ISTEXT($I$352)),"",IF($I$352&lt;12,2,MIN(7,MAX(3,ROUNDUP($I$352/6,0)))))),IF(OR($D$352="",$G$352=""),"",IF($D$352="Round",2,IF($I$352="","",IF(ISTEXT($I$352),"",IF($I$352&lt;12,2,MIN(8,MAX(3,ROUNDUP($I$352/6,0)))))))))</f>
        <v/>
      </c>
      <c r="O353">
        <f>IF(OR(NOT($D$352="Flat Oval"),N($N$354)=0),"",IF(COUNT(D354:INDEX(M354:M361,$N$353))=0,"",AVERAGE(D354:INDEX(M354:M361,$N$353))))</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IF($D$352="Flat Oval",IF(OR($N$353="",ISTEXT($N$353)),"",IF(1&lt;=$N$353,ROUND((1-0.5)*$I$352/$N$353,1),IF(1=$N$353+1,"Ends",""))),IF(OR($D$352="",$G$352=""),"",IF($D$352="Round",IF(1=1,"Axis 1 (0°)",IF(1=2,"Axis 2 (90°)","")),IF(ISTEXT($N$353),"",IF(1&gt;$N$353,"",IF(ISTEXT($I$352),"",ROUND((1-0.5)*$I$352/$N$353,1)))))))</f>
        <v/>
      </c>
      <c r="C354" s="538" t="n"/>
      <c r="D354" s="539">
        <f>IF($D$352="Flat Oval",IF(OR($N$354="",ISTEXT($N$352),ISTEXT($N$353)),"",IF(1&lt;=$N$353,IF(1&gt;$N$352,"",IF(((1-1)*$N$352+1)&gt;80,"",IF(INDEX($P$354:$W$363,MOD(((1-1)*$N$352+1)-1,10)+1,INT((((1-1)*$N$352+1)-1)/10)+1)="","",INDEX($P$354:$W$363,MOD(((1-1)*$N$352+1)-1,10)+1,INT((((1-1)*$N$352+1)-1)/10)+1)))),IF(AND(1=$N$353+1,1&lt;=$O$352),IF(($N$352*$N$353+1)&gt;80,"",IF(INDEX($P$354:$W$363,MOD(($N$352*$N$353+1)-1,10)+1,INT((($N$352*$N$353+1)-1)/10)+1)="","",INDEX($P$354:$W$363,MOD(($N$352*$N$353+1)-1,10)+1,INT((($N$352*$N$353+1)-1)/10)+1))),""))),IF($N$354="","",IF(OR(ISTEXT($N$352),ISTEXT($N$353),ISTEXT($N$354)),"",IF(OR(1&gt;$N$352,1&gt;$N$353,((1-1)*$N$352+1)&gt;$N$354),"",IF(INDEX($P$354:$W$363,MOD(((1-1)*$N$352+1)-1,10)+1,INT((((1-1)*$N$352+1)-1)/10)+1)="","",INDEX($P$354:$W$363,MOD(((1-1)*$N$352+1)-1,10)+1,INT((((1-1)*$N$352+1)-1)/10)+1))))))</f>
        <v/>
      </c>
      <c r="E354" s="539">
        <f>IF($D$352="Flat Oval",IF(OR($N$354="",ISTEXT($N$352),ISTEXT($N$353)),"",IF(1&lt;=$N$353,IF(2&gt;$N$352,"",IF(((1-1)*$N$352+2)&gt;80,"",IF(INDEX($P$354:$W$363,MOD(((1-1)*$N$352+2)-1,10)+1,INT((((1-1)*$N$352+2)-1)/10)+1)="","",INDEX($P$354:$W$363,MOD(((1-1)*$N$352+2)-1,10)+1,INT((((1-1)*$N$352+2)-1)/10)+1)))),IF(AND(1=$N$353+1,2&lt;=$O$352),IF(($N$352*$N$353+2)&gt;80,"",IF(INDEX($P$354:$W$363,MOD(($N$352*$N$353+2)-1,10)+1,INT((($N$352*$N$353+2)-1)/10)+1)="","",INDEX($P$354:$W$363,MOD(($N$352*$N$353+2)-1,10)+1,INT((($N$352*$N$353+2)-1)/10)+1))),""))),IF($N$354="","",IF(OR(ISTEXT($N$352),ISTEXT($N$353),ISTEXT($N$354)),"",IF(OR(2&gt;$N$352,1&gt;$N$353,((1-1)*$N$352+2)&gt;$N$354),"",IF(INDEX($P$354:$W$363,MOD(((1-1)*$N$352+2)-1,10)+1,INT((((1-1)*$N$352+2)-1)/10)+1)="","",INDEX($P$354:$W$363,MOD(((1-1)*$N$352+2)-1,10)+1,INT((((1-1)*$N$352+2)-1)/10)+1))))))</f>
        <v/>
      </c>
      <c r="F354" s="539">
        <f>IF($D$352="Flat Oval",IF(OR($N$354="",ISTEXT($N$352),ISTEXT($N$353)),"",IF(1&lt;=$N$353,IF(3&gt;$N$352,"",IF(((1-1)*$N$352+3)&gt;80,"",IF(INDEX($P$354:$W$363,MOD(((1-1)*$N$352+3)-1,10)+1,INT((((1-1)*$N$352+3)-1)/10)+1)="","",INDEX($P$354:$W$363,MOD(((1-1)*$N$352+3)-1,10)+1,INT((((1-1)*$N$352+3)-1)/10)+1)))),IF(AND(1=$N$353+1,3&lt;=$O$352),IF(($N$352*$N$353+3)&gt;80,"",IF(INDEX($P$354:$W$363,MOD(($N$352*$N$353+3)-1,10)+1,INT((($N$352*$N$353+3)-1)/10)+1)="","",INDEX($P$354:$W$363,MOD(($N$352*$N$353+3)-1,10)+1,INT((($N$352*$N$353+3)-1)/10)+1))),""))),IF($N$354="","",IF(OR(ISTEXT($N$352),ISTEXT($N$353),ISTEXT($N$354)),"",IF(OR(3&gt;$N$352,1&gt;$N$353,((1-1)*$N$352+3)&gt;$N$354),"",IF(INDEX($P$354:$W$363,MOD(((1-1)*$N$352+3)-1,10)+1,INT((((1-1)*$N$352+3)-1)/10)+1)="","",INDEX($P$354:$W$363,MOD(((1-1)*$N$352+3)-1,10)+1,INT((((1-1)*$N$352+3)-1)/10)+1))))))</f>
        <v/>
      </c>
      <c r="G354" s="539">
        <f>IF($D$352="Flat Oval",IF(OR($N$354="",ISTEXT($N$352),ISTEXT($N$353)),"",IF(1&lt;=$N$353,IF(4&gt;$N$352,"",IF(((1-1)*$N$352+4)&gt;80,"",IF(INDEX($P$354:$W$363,MOD(((1-1)*$N$352+4)-1,10)+1,INT((((1-1)*$N$352+4)-1)/10)+1)="","",INDEX($P$354:$W$363,MOD(((1-1)*$N$352+4)-1,10)+1,INT((((1-1)*$N$352+4)-1)/10)+1)))),IF(AND(1=$N$353+1,4&lt;=$O$352),IF(($N$352*$N$353+4)&gt;80,"",IF(INDEX($P$354:$W$363,MOD(($N$352*$N$353+4)-1,10)+1,INT((($N$352*$N$353+4)-1)/10)+1)="","",INDEX($P$354:$W$363,MOD(($N$352*$N$353+4)-1,10)+1,INT((($N$352*$N$353+4)-1)/10)+1))),""))),IF($N$354="","",IF(OR(ISTEXT($N$352),ISTEXT($N$353),ISTEXT($N$354)),"",IF(OR(4&gt;$N$352,1&gt;$N$353,((1-1)*$N$352+4)&gt;$N$354),"",IF(INDEX($P$354:$W$363,MOD(((1-1)*$N$352+4)-1,10)+1,INT((((1-1)*$N$352+4)-1)/10)+1)="","",INDEX($P$354:$W$363,MOD(((1-1)*$N$352+4)-1,10)+1,INT((((1-1)*$N$352+4)-1)/10)+1))))))</f>
        <v/>
      </c>
      <c r="H354" s="539">
        <f>IF($D$352="Flat Oval",IF(OR($N$354="",ISTEXT($N$352),ISTEXT($N$353)),"",IF(1&lt;=$N$353,IF(5&gt;$N$352,"",IF(((1-1)*$N$352+5)&gt;80,"",IF(INDEX($P$354:$W$363,MOD(((1-1)*$N$352+5)-1,10)+1,INT((((1-1)*$N$352+5)-1)/10)+1)="","",INDEX($P$354:$W$363,MOD(((1-1)*$N$352+5)-1,10)+1,INT((((1-1)*$N$352+5)-1)/10)+1)))),IF(AND(1=$N$353+1,5&lt;=$O$352),IF(($N$352*$N$353+5)&gt;80,"",IF(INDEX($P$354:$W$363,MOD(($N$352*$N$353+5)-1,10)+1,INT((($N$352*$N$353+5)-1)/10)+1)="","",INDEX($P$354:$W$363,MOD(($N$352*$N$353+5)-1,10)+1,INT((($N$352*$N$353+5)-1)/10)+1))),""))),IF($N$354="","",IF(OR(ISTEXT($N$352),ISTEXT($N$353),ISTEXT($N$354)),"",IF(OR(5&gt;$N$352,1&gt;$N$353,((1-1)*$N$352+5)&gt;$N$354),"",IF(INDEX($P$354:$W$363,MOD(((1-1)*$N$352+5)-1,10)+1,INT((((1-1)*$N$352+5)-1)/10)+1)="","",INDEX($P$354:$W$363,MOD(((1-1)*$N$352+5)-1,10)+1,INT((((1-1)*$N$352+5)-1)/10)+1))))))</f>
        <v/>
      </c>
      <c r="I354" s="539">
        <f>IF($D$352="Flat Oval",IF(OR($N$354="",ISTEXT($N$352),ISTEXT($N$353)),"",IF(1&lt;=$N$353,IF(6&gt;$N$352,"",IF(((1-1)*$N$352+6)&gt;80,"",IF(INDEX($P$354:$W$363,MOD(((1-1)*$N$352+6)-1,10)+1,INT((((1-1)*$N$352+6)-1)/10)+1)="","",INDEX($P$354:$W$363,MOD(((1-1)*$N$352+6)-1,10)+1,INT((((1-1)*$N$352+6)-1)/10)+1)))),IF(AND(1=$N$353+1,6&lt;=$O$352),IF(($N$352*$N$353+6)&gt;80,"",IF(INDEX($P$354:$W$363,MOD(($N$352*$N$353+6)-1,10)+1,INT((($N$352*$N$353+6)-1)/10)+1)="","",INDEX($P$354:$W$363,MOD(($N$352*$N$353+6)-1,10)+1,INT((($N$352*$N$353+6)-1)/10)+1))),""))),IF($N$354="","",IF(OR(ISTEXT($N$352),ISTEXT($N$353),ISTEXT($N$354)),"",IF(OR(6&gt;$N$352,1&gt;$N$353,((1-1)*$N$352+6)&gt;$N$354),"",IF(INDEX($P$354:$W$363,MOD(((1-1)*$N$352+6)-1,10)+1,INT((((1-1)*$N$352+6)-1)/10)+1)="","",INDEX($P$354:$W$363,MOD(((1-1)*$N$352+6)-1,10)+1,INT((((1-1)*$N$352+6)-1)/10)+1))))))</f>
        <v/>
      </c>
      <c r="J354" s="539">
        <f>IF($D$352="Flat Oval",IF(OR($N$354="",ISTEXT($N$352),ISTEXT($N$353)),"",IF(1&lt;=$N$353,IF(7&gt;$N$352,"",IF(((1-1)*$N$352+7)&gt;80,"",IF(INDEX($P$354:$W$363,MOD(((1-1)*$N$352+7)-1,10)+1,INT((((1-1)*$N$352+7)-1)/10)+1)="","",INDEX($P$354:$W$363,MOD(((1-1)*$N$352+7)-1,10)+1,INT((((1-1)*$N$352+7)-1)/10)+1)))),IF(AND(1=$N$353+1,7&lt;=$O$352),IF(($N$352*$N$353+7)&gt;80,"",IF(INDEX($P$354:$W$363,MOD(($N$352*$N$353+7)-1,10)+1,INT((($N$352*$N$353+7)-1)/10)+1)="","",INDEX($P$354:$W$363,MOD(($N$352*$N$353+7)-1,10)+1,INT((($N$352*$N$353+7)-1)/10)+1))),""))),IF($N$354="","",IF(OR(ISTEXT($N$352),ISTEXT($N$353),ISTEXT($N$354)),"",IF(OR(7&gt;$N$352,1&gt;$N$353,((1-1)*$N$352+7)&gt;$N$354),"",IF(INDEX($P$354:$W$363,MOD(((1-1)*$N$352+7)-1,10)+1,INT((((1-1)*$N$352+7)-1)/10)+1)="","",INDEX($P$354:$W$363,MOD(((1-1)*$N$352+7)-1,10)+1,INT((((1-1)*$N$352+7)-1)/10)+1))))))</f>
        <v/>
      </c>
      <c r="K354" s="539">
        <f>IF($D$352="Flat Oval",IF(OR($N$354="",ISTEXT($N$352),ISTEXT($N$353)),"",IF(1&lt;=$N$353,IF(8&gt;$N$352,"",IF(((1-1)*$N$352+8)&gt;80,"",IF(INDEX($P$354:$W$363,MOD(((1-1)*$N$352+8)-1,10)+1,INT((((1-1)*$N$352+8)-1)/10)+1)="","",INDEX($P$354:$W$363,MOD(((1-1)*$N$352+8)-1,10)+1,INT((((1-1)*$N$352+8)-1)/10)+1)))),IF(AND(1=$N$353+1,8&lt;=$O$352),IF(($N$352*$N$353+8)&gt;80,"",IF(INDEX($P$354:$W$363,MOD(($N$352*$N$353+8)-1,10)+1,INT((($N$352*$N$353+8)-1)/10)+1)="","",INDEX($P$354:$W$363,MOD(($N$352*$N$353+8)-1,10)+1,INT((($N$352*$N$353+8)-1)/10)+1))),""))),IF($N$354="","",IF(OR(ISTEXT($N$352),ISTEXT($N$353),ISTEXT($N$354)),"",IF(OR(8&gt;$N$352,1&gt;$N$353,((1-1)*$N$352+8)&gt;$N$354),"",IF(INDEX($P$354:$W$363,MOD(((1-1)*$N$352+8)-1,10)+1,INT((((1-1)*$N$352+8)-1)/10)+1)="","",INDEX($P$354:$W$363,MOD(((1-1)*$N$352+8)-1,10)+1,INT((((1-1)*$N$352+8)-1)/10)+1))))))</f>
        <v/>
      </c>
      <c r="L354" s="539">
        <f>IF($D$352="Flat Oval",IF(OR($N$354="",ISTEXT($N$352),ISTEXT($N$353)),"",IF(1&lt;=$N$353,IF(9&gt;$N$352,"",IF(((1-1)*$N$352+9)&gt;80,"",IF(INDEX($P$354:$W$363,MOD(((1-1)*$N$352+9)-1,10)+1,INT((((1-1)*$N$352+9)-1)/10)+1)="","",INDEX($P$354:$W$363,MOD(((1-1)*$N$352+9)-1,10)+1,INT((((1-1)*$N$352+9)-1)/10)+1)))),IF(AND(1=$N$353+1,9&lt;=$O$352),IF(($N$352*$N$353+9)&gt;80,"",IF(INDEX($P$354:$W$363,MOD(($N$352*$N$353+9)-1,10)+1,INT((($N$352*$N$353+9)-1)/10)+1)="","",INDEX($P$354:$W$363,MOD(($N$352*$N$353+9)-1,10)+1,INT((($N$352*$N$353+9)-1)/10)+1))),""))),IF($N$354="","",IF(OR(ISTEXT($N$352),ISTEXT($N$353),ISTEXT($N$354)),"",IF(OR(9&gt;$N$352,1&gt;$N$353,((1-1)*$N$352+9)&gt;$N$354),"",IF(INDEX($P$354:$W$363,MOD(((1-1)*$N$352+9)-1,10)+1,INT((((1-1)*$N$352+9)-1)/10)+1)="","",INDEX($P$354:$W$363,MOD(((1-1)*$N$352+9)-1,10)+1,INT((((1-1)*$N$352+9)-1)/10)+1))))))</f>
        <v/>
      </c>
      <c r="M354" s="539">
        <f>IF($D$352="Flat Oval",IF(OR($N$354="",ISTEXT($N$352),ISTEXT($N$353)),"",IF(1&lt;=$N$353,IF(10&gt;$N$352,"",IF(((1-1)*$N$352+10)&gt;80,"",IF(INDEX($P$354:$W$363,MOD(((1-1)*$N$352+10)-1,10)+1,INT((((1-1)*$N$352+10)-1)/10)+1)="","",INDEX($P$354:$W$363,MOD(((1-1)*$N$352+10)-1,10)+1,INT((((1-1)*$N$352+10)-1)/10)+1)))),IF(AND(1=$N$353+1,10&lt;=$O$352),IF(($N$352*$N$353+10)&gt;80,"",IF(INDEX($P$354:$W$363,MOD(($N$352*$N$353+10)-1,10)+1,INT((($N$352*$N$353+10)-1)/10)+1)="","",INDEX($P$354:$W$363,MOD(($N$352*$N$353+10)-1,10)+1,INT((($N$352*$N$353+10)-1)/10)+1))),""))),IF($N$354="","",IF(OR(ISTEXT($N$352),ISTEXT($N$353),ISTEXT($N$354)),"",IF(OR(10&gt;$N$352,1&gt;$N$353,((1-1)*$N$352+10)&gt;$N$354),"",IF(INDEX($P$354:$W$363,MOD(((1-1)*$N$352+10)-1,10)+1,INT((((1-1)*$N$352+10)-1)/10)+1)="","",INDEX($P$354:$W$363,MOD(((1-1)*$N$352+10)-1,10)+1,INT((((1-1)*$N$352+10)-1)/10)+1))))))</f>
        <v/>
      </c>
      <c r="N354" s="534">
        <f>IF($D$352="Flat Oval",IF(OR($N$352="",$N$353="",$O$352=""),"",$N$352*$N$353+$O$352),IF(OR(N352="",N353=""),"",IF(OR(ISTEXT(N352),ISTEXT(N353)),"",N352*N353)))</f>
        <v/>
      </c>
      <c r="O354">
        <f>IF(OR(NOT($D$352="Flat Oval"),N($N$354)=0),"",IF(COUNT(INDEX(D354:D361,$N$353+1):INDEX(M354:M361,$N$353+1))=0,"",AVERAGE(INDEX(D354:D361,$N$353+1):INDEX(M354:M361,$N$353+1))))</f>
        <v/>
      </c>
      <c r="P354" s="540" t="n"/>
      <c r="Q354" s="540" t="n"/>
      <c r="R354" s="540" t="n"/>
      <c r="S354" s="540" t="n"/>
      <c r="T354" s="540" t="n"/>
      <c r="U354" s="540" t="n"/>
      <c r="V354" s="540" t="n"/>
      <c r="W354" s="540" t="n"/>
    </row>
    <row r="355" ht="13.35" customHeight="1" s="162">
      <c r="B355" s="537">
        <f>IF($D$352="Flat Oval",IF(OR($N$353="",ISTEXT($N$353)),"",IF(2&lt;=$N$353,ROUND((2-0.5)*$I$352/$N$353,1),IF(2=$N$353+1,"Ends",""))),IF(OR($D$352="",$G$352=""),"",IF($D$352="Round",IF(2=1,"Axis 1 (0°)",IF(2=2,"Axis 2 (90°)","")),IF(ISTEXT($N$353),"",IF(2&gt;$N$353,"",IF(ISTEXT($I$352),"",ROUND((2-0.5)*$I$352/$N$353,1)))))))</f>
        <v/>
      </c>
      <c r="C355" s="538" t="n"/>
      <c r="D355" s="539">
        <f>IF($D$352="Flat Oval",IF(OR($N$354="",ISTEXT($N$352),ISTEXT($N$353)),"",IF(2&lt;=$N$353,IF(1&gt;$N$352,"",IF(((2-1)*$N$352+1)&gt;80,"",IF(INDEX($P$354:$W$363,MOD(((2-1)*$N$352+1)-1,10)+1,INT((((2-1)*$N$352+1)-1)/10)+1)="","",INDEX($P$354:$W$363,MOD(((2-1)*$N$352+1)-1,10)+1,INT((((2-1)*$N$352+1)-1)/10)+1)))),IF(AND(2=$N$353+1,1&lt;=$O$352),IF(($N$352*$N$353+1)&gt;80,"",IF(INDEX($P$354:$W$363,MOD(($N$352*$N$353+1)-1,10)+1,INT((($N$352*$N$353+1)-1)/10)+1)="","",INDEX($P$354:$W$363,MOD(($N$352*$N$353+1)-1,10)+1,INT((($N$352*$N$353+1)-1)/10)+1))),""))),IF($N$354="","",IF(OR(ISTEXT($N$352),ISTEXT($N$353),ISTEXT($N$354)),"",IF(OR(1&gt;$N$352,2&gt;$N$353,((2-1)*$N$352+1)&gt;$N$354),"",IF(INDEX($P$354:$W$363,MOD(((2-1)*$N$352+1)-1,10)+1,INT((((2-1)*$N$352+1)-1)/10)+1)="","",INDEX($P$354:$W$363,MOD(((2-1)*$N$352+1)-1,10)+1,INT((((2-1)*$N$352+1)-1)/10)+1))))))</f>
        <v/>
      </c>
      <c r="E355" s="539">
        <f>IF($D$352="Flat Oval",IF(OR($N$354="",ISTEXT($N$352),ISTEXT($N$353)),"",IF(2&lt;=$N$353,IF(2&gt;$N$352,"",IF(((2-1)*$N$352+2)&gt;80,"",IF(INDEX($P$354:$W$363,MOD(((2-1)*$N$352+2)-1,10)+1,INT((((2-1)*$N$352+2)-1)/10)+1)="","",INDEX($P$354:$W$363,MOD(((2-1)*$N$352+2)-1,10)+1,INT((((2-1)*$N$352+2)-1)/10)+1)))),IF(AND(2=$N$353+1,2&lt;=$O$352),IF(($N$352*$N$353+2)&gt;80,"",IF(INDEX($P$354:$W$363,MOD(($N$352*$N$353+2)-1,10)+1,INT((($N$352*$N$353+2)-1)/10)+1)="","",INDEX($P$354:$W$363,MOD(($N$352*$N$353+2)-1,10)+1,INT((($N$352*$N$353+2)-1)/10)+1))),""))),IF($N$354="","",IF(OR(ISTEXT($N$352),ISTEXT($N$353),ISTEXT($N$354)),"",IF(OR(2&gt;$N$352,2&gt;$N$353,((2-1)*$N$352+2)&gt;$N$354),"",IF(INDEX($P$354:$W$363,MOD(((2-1)*$N$352+2)-1,10)+1,INT((((2-1)*$N$352+2)-1)/10)+1)="","",INDEX($P$354:$W$363,MOD(((2-1)*$N$352+2)-1,10)+1,INT((((2-1)*$N$352+2)-1)/10)+1))))))</f>
        <v/>
      </c>
      <c r="F355" s="539">
        <f>IF($D$352="Flat Oval",IF(OR($N$354="",ISTEXT($N$352),ISTEXT($N$353)),"",IF(2&lt;=$N$353,IF(3&gt;$N$352,"",IF(((2-1)*$N$352+3)&gt;80,"",IF(INDEX($P$354:$W$363,MOD(((2-1)*$N$352+3)-1,10)+1,INT((((2-1)*$N$352+3)-1)/10)+1)="","",INDEX($P$354:$W$363,MOD(((2-1)*$N$352+3)-1,10)+1,INT((((2-1)*$N$352+3)-1)/10)+1)))),IF(AND(2=$N$353+1,3&lt;=$O$352),IF(($N$352*$N$353+3)&gt;80,"",IF(INDEX($P$354:$W$363,MOD(($N$352*$N$353+3)-1,10)+1,INT((($N$352*$N$353+3)-1)/10)+1)="","",INDEX($P$354:$W$363,MOD(($N$352*$N$353+3)-1,10)+1,INT((($N$352*$N$353+3)-1)/10)+1))),""))),IF($N$354="","",IF(OR(ISTEXT($N$352),ISTEXT($N$353),ISTEXT($N$354)),"",IF(OR(3&gt;$N$352,2&gt;$N$353,((2-1)*$N$352+3)&gt;$N$354),"",IF(INDEX($P$354:$W$363,MOD(((2-1)*$N$352+3)-1,10)+1,INT((((2-1)*$N$352+3)-1)/10)+1)="","",INDEX($P$354:$W$363,MOD(((2-1)*$N$352+3)-1,10)+1,INT((((2-1)*$N$352+3)-1)/10)+1))))))</f>
        <v/>
      </c>
      <c r="G355" s="539">
        <f>IF($D$352="Flat Oval",IF(OR($N$354="",ISTEXT($N$352),ISTEXT($N$353)),"",IF(2&lt;=$N$353,IF(4&gt;$N$352,"",IF(((2-1)*$N$352+4)&gt;80,"",IF(INDEX($P$354:$W$363,MOD(((2-1)*$N$352+4)-1,10)+1,INT((((2-1)*$N$352+4)-1)/10)+1)="","",INDEX($P$354:$W$363,MOD(((2-1)*$N$352+4)-1,10)+1,INT((((2-1)*$N$352+4)-1)/10)+1)))),IF(AND(2=$N$353+1,4&lt;=$O$352),IF(($N$352*$N$353+4)&gt;80,"",IF(INDEX($P$354:$W$363,MOD(($N$352*$N$353+4)-1,10)+1,INT((($N$352*$N$353+4)-1)/10)+1)="","",INDEX($P$354:$W$363,MOD(($N$352*$N$353+4)-1,10)+1,INT((($N$352*$N$353+4)-1)/10)+1))),""))),IF($N$354="","",IF(OR(ISTEXT($N$352),ISTEXT($N$353),ISTEXT($N$354)),"",IF(OR(4&gt;$N$352,2&gt;$N$353,((2-1)*$N$352+4)&gt;$N$354),"",IF(INDEX($P$354:$W$363,MOD(((2-1)*$N$352+4)-1,10)+1,INT((((2-1)*$N$352+4)-1)/10)+1)="","",INDEX($P$354:$W$363,MOD(((2-1)*$N$352+4)-1,10)+1,INT((((2-1)*$N$352+4)-1)/10)+1))))))</f>
        <v/>
      </c>
      <c r="H355" s="539">
        <f>IF($D$352="Flat Oval",IF(OR($N$354="",ISTEXT($N$352),ISTEXT($N$353)),"",IF(2&lt;=$N$353,IF(5&gt;$N$352,"",IF(((2-1)*$N$352+5)&gt;80,"",IF(INDEX($P$354:$W$363,MOD(((2-1)*$N$352+5)-1,10)+1,INT((((2-1)*$N$352+5)-1)/10)+1)="","",INDEX($P$354:$W$363,MOD(((2-1)*$N$352+5)-1,10)+1,INT((((2-1)*$N$352+5)-1)/10)+1)))),IF(AND(2=$N$353+1,5&lt;=$O$352),IF(($N$352*$N$353+5)&gt;80,"",IF(INDEX($P$354:$W$363,MOD(($N$352*$N$353+5)-1,10)+1,INT((($N$352*$N$353+5)-1)/10)+1)="","",INDEX($P$354:$W$363,MOD(($N$352*$N$353+5)-1,10)+1,INT((($N$352*$N$353+5)-1)/10)+1))),""))),IF($N$354="","",IF(OR(ISTEXT($N$352),ISTEXT($N$353),ISTEXT($N$354)),"",IF(OR(5&gt;$N$352,2&gt;$N$353,((2-1)*$N$352+5)&gt;$N$354),"",IF(INDEX($P$354:$W$363,MOD(((2-1)*$N$352+5)-1,10)+1,INT((((2-1)*$N$352+5)-1)/10)+1)="","",INDEX($P$354:$W$363,MOD(((2-1)*$N$352+5)-1,10)+1,INT((((2-1)*$N$352+5)-1)/10)+1))))))</f>
        <v/>
      </c>
      <c r="I355" s="539">
        <f>IF($D$352="Flat Oval",IF(OR($N$354="",ISTEXT($N$352),ISTEXT($N$353)),"",IF(2&lt;=$N$353,IF(6&gt;$N$352,"",IF(((2-1)*$N$352+6)&gt;80,"",IF(INDEX($P$354:$W$363,MOD(((2-1)*$N$352+6)-1,10)+1,INT((((2-1)*$N$352+6)-1)/10)+1)="","",INDEX($P$354:$W$363,MOD(((2-1)*$N$352+6)-1,10)+1,INT((((2-1)*$N$352+6)-1)/10)+1)))),IF(AND(2=$N$353+1,6&lt;=$O$352),IF(($N$352*$N$353+6)&gt;80,"",IF(INDEX($P$354:$W$363,MOD(($N$352*$N$353+6)-1,10)+1,INT((($N$352*$N$353+6)-1)/10)+1)="","",INDEX($P$354:$W$363,MOD(($N$352*$N$353+6)-1,10)+1,INT((($N$352*$N$353+6)-1)/10)+1))),""))),IF($N$354="","",IF(OR(ISTEXT($N$352),ISTEXT($N$353),ISTEXT($N$354)),"",IF(OR(6&gt;$N$352,2&gt;$N$353,((2-1)*$N$352+6)&gt;$N$354),"",IF(INDEX($P$354:$W$363,MOD(((2-1)*$N$352+6)-1,10)+1,INT((((2-1)*$N$352+6)-1)/10)+1)="","",INDEX($P$354:$W$363,MOD(((2-1)*$N$352+6)-1,10)+1,INT((((2-1)*$N$352+6)-1)/10)+1))))))</f>
        <v/>
      </c>
      <c r="J355" s="539">
        <f>IF($D$352="Flat Oval",IF(OR($N$354="",ISTEXT($N$352),ISTEXT($N$353)),"",IF(2&lt;=$N$353,IF(7&gt;$N$352,"",IF(((2-1)*$N$352+7)&gt;80,"",IF(INDEX($P$354:$W$363,MOD(((2-1)*$N$352+7)-1,10)+1,INT((((2-1)*$N$352+7)-1)/10)+1)="","",INDEX($P$354:$W$363,MOD(((2-1)*$N$352+7)-1,10)+1,INT((((2-1)*$N$352+7)-1)/10)+1)))),IF(AND(2=$N$353+1,7&lt;=$O$352),IF(($N$352*$N$353+7)&gt;80,"",IF(INDEX($P$354:$W$363,MOD(($N$352*$N$353+7)-1,10)+1,INT((($N$352*$N$353+7)-1)/10)+1)="","",INDEX($P$354:$W$363,MOD(($N$352*$N$353+7)-1,10)+1,INT((($N$352*$N$353+7)-1)/10)+1))),""))),IF($N$354="","",IF(OR(ISTEXT($N$352),ISTEXT($N$353),ISTEXT($N$354)),"",IF(OR(7&gt;$N$352,2&gt;$N$353,((2-1)*$N$352+7)&gt;$N$354),"",IF(INDEX($P$354:$W$363,MOD(((2-1)*$N$352+7)-1,10)+1,INT((((2-1)*$N$352+7)-1)/10)+1)="","",INDEX($P$354:$W$363,MOD(((2-1)*$N$352+7)-1,10)+1,INT((((2-1)*$N$352+7)-1)/10)+1))))))</f>
        <v/>
      </c>
      <c r="K355" s="539">
        <f>IF($D$352="Flat Oval",IF(OR($N$354="",ISTEXT($N$352),ISTEXT($N$353)),"",IF(2&lt;=$N$353,IF(8&gt;$N$352,"",IF(((2-1)*$N$352+8)&gt;80,"",IF(INDEX($P$354:$W$363,MOD(((2-1)*$N$352+8)-1,10)+1,INT((((2-1)*$N$352+8)-1)/10)+1)="","",INDEX($P$354:$W$363,MOD(((2-1)*$N$352+8)-1,10)+1,INT((((2-1)*$N$352+8)-1)/10)+1)))),IF(AND(2=$N$353+1,8&lt;=$O$352),IF(($N$352*$N$353+8)&gt;80,"",IF(INDEX($P$354:$W$363,MOD(($N$352*$N$353+8)-1,10)+1,INT((($N$352*$N$353+8)-1)/10)+1)="","",INDEX($P$354:$W$363,MOD(($N$352*$N$353+8)-1,10)+1,INT((($N$352*$N$353+8)-1)/10)+1))),""))),IF($N$354="","",IF(OR(ISTEXT($N$352),ISTEXT($N$353),ISTEXT($N$354)),"",IF(OR(8&gt;$N$352,2&gt;$N$353,((2-1)*$N$352+8)&gt;$N$354),"",IF(INDEX($P$354:$W$363,MOD(((2-1)*$N$352+8)-1,10)+1,INT((((2-1)*$N$352+8)-1)/10)+1)="","",INDEX($P$354:$W$363,MOD(((2-1)*$N$352+8)-1,10)+1,INT((((2-1)*$N$352+8)-1)/10)+1))))))</f>
        <v/>
      </c>
      <c r="L355" s="539">
        <f>IF($D$352="Flat Oval",IF(OR($N$354="",ISTEXT($N$352),ISTEXT($N$353)),"",IF(2&lt;=$N$353,IF(9&gt;$N$352,"",IF(((2-1)*$N$352+9)&gt;80,"",IF(INDEX($P$354:$W$363,MOD(((2-1)*$N$352+9)-1,10)+1,INT((((2-1)*$N$352+9)-1)/10)+1)="","",INDEX($P$354:$W$363,MOD(((2-1)*$N$352+9)-1,10)+1,INT((((2-1)*$N$352+9)-1)/10)+1)))),IF(AND(2=$N$353+1,9&lt;=$O$352),IF(($N$352*$N$353+9)&gt;80,"",IF(INDEX($P$354:$W$363,MOD(($N$352*$N$353+9)-1,10)+1,INT((($N$352*$N$353+9)-1)/10)+1)="","",INDEX($P$354:$W$363,MOD(($N$352*$N$353+9)-1,10)+1,INT((($N$352*$N$353+9)-1)/10)+1))),""))),IF($N$354="","",IF(OR(ISTEXT($N$352),ISTEXT($N$353),ISTEXT($N$354)),"",IF(OR(9&gt;$N$352,2&gt;$N$353,((2-1)*$N$352+9)&gt;$N$354),"",IF(INDEX($P$354:$W$363,MOD(((2-1)*$N$352+9)-1,10)+1,INT((((2-1)*$N$352+9)-1)/10)+1)="","",INDEX($P$354:$W$363,MOD(((2-1)*$N$352+9)-1,10)+1,INT((((2-1)*$N$352+9)-1)/10)+1))))))</f>
        <v/>
      </c>
      <c r="M355" s="539">
        <f>IF($D$352="Flat Oval",IF(OR($N$354="",ISTEXT($N$352),ISTEXT($N$353)),"",IF(2&lt;=$N$353,IF(10&gt;$N$352,"",IF(((2-1)*$N$352+10)&gt;80,"",IF(INDEX($P$354:$W$363,MOD(((2-1)*$N$352+10)-1,10)+1,INT((((2-1)*$N$352+10)-1)/10)+1)="","",INDEX($P$354:$W$363,MOD(((2-1)*$N$352+10)-1,10)+1,INT((((2-1)*$N$352+10)-1)/10)+1)))),IF(AND(2=$N$353+1,10&lt;=$O$352),IF(($N$352*$N$353+10)&gt;80,"",IF(INDEX($P$354:$W$363,MOD(($N$352*$N$353+10)-1,10)+1,INT((($N$352*$N$353+10)-1)/10)+1)="","",INDEX($P$354:$W$363,MOD(($N$352*$N$353+10)-1,10)+1,INT((($N$352*$N$353+10)-1)/10)+1))),""))),IF($N$354="","",IF(OR(ISTEXT($N$352),ISTEXT($N$353),ISTEXT($N$354)),"",IF(OR(10&gt;$N$352,2&gt;$N$353,((2-1)*$N$352+10)&gt;$N$354),"",IF(INDEX($P$354:$W$363,MOD(((2-1)*$N$352+10)-1,10)+1,INT((((2-1)*$N$352+10)-1)/10)+1)="","",INDEX($P$354:$W$363,MOD(((2-1)*$N$352+10)-1,10)+1,INT((((2-1)*$N$352+10)-1)/10)+1))))))</f>
        <v/>
      </c>
      <c r="O355">
        <f>IF(AND($D$352="Flat Oval",NOT(OR($G$352="",$I$352="")),NOT(OR(ISTEXT($G$352),ISTEXT($I$352)))),(($G$352-2*N($K$352))-($I$352-2*N($K$352)))*($I$352-2*N($K$352))/144,"")</f>
        <v/>
      </c>
      <c r="P355" s="540" t="n"/>
      <c r="Q355" s="540" t="n"/>
      <c r="R355" s="540" t="n"/>
      <c r="S355" s="540" t="n"/>
      <c r="T355" s="540" t="n"/>
      <c r="U355" s="540" t="n"/>
      <c r="V355" s="540" t="n"/>
      <c r="W355" s="540" t="n"/>
    </row>
    <row r="356" ht="13.35" customHeight="1" s="162">
      <c r="B356" s="537">
        <f>IF($D$352="Flat Oval",IF(OR($N$353="",ISTEXT($N$353)),"",IF(3&lt;=$N$353,ROUND((3-0.5)*$I$352/$N$353,1),IF(3=$N$353+1,"Ends",""))),IF(OR($D$352="",$G$352=""),"",IF($D$352="Round",IF(3=1,"Axis 1 (0°)",IF(3=2,"Axis 2 (90°)","")),IF(ISTEXT($N$353),"",IF(3&gt;$N$353,"",IF(ISTEXT($I$352),"",ROUND((3-0.5)*$I$352/$N$353,1)))))))</f>
        <v/>
      </c>
      <c r="C356" s="538" t="n"/>
      <c r="D356" s="539">
        <f>IF($D$352="Flat Oval",IF(OR($N$354="",ISTEXT($N$352),ISTEXT($N$353)),"",IF(3&lt;=$N$353,IF(1&gt;$N$352,"",IF(((3-1)*$N$352+1)&gt;80,"",IF(INDEX($P$354:$W$363,MOD(((3-1)*$N$352+1)-1,10)+1,INT((((3-1)*$N$352+1)-1)/10)+1)="","",INDEX($P$354:$W$363,MOD(((3-1)*$N$352+1)-1,10)+1,INT((((3-1)*$N$352+1)-1)/10)+1)))),IF(AND(3=$N$353+1,1&lt;=$O$352),IF(($N$352*$N$353+1)&gt;80,"",IF(INDEX($P$354:$W$363,MOD(($N$352*$N$353+1)-1,10)+1,INT((($N$352*$N$353+1)-1)/10)+1)="","",INDEX($P$354:$W$363,MOD(($N$352*$N$353+1)-1,10)+1,INT((($N$352*$N$353+1)-1)/10)+1))),""))),IF($N$354="","",IF(OR(ISTEXT($N$352),ISTEXT($N$353),ISTEXT($N$354)),"",IF(OR(1&gt;$N$352,3&gt;$N$353,((3-1)*$N$352+1)&gt;$N$354),"",IF(INDEX($P$354:$W$363,MOD(((3-1)*$N$352+1)-1,10)+1,INT((((3-1)*$N$352+1)-1)/10)+1)="","",INDEX($P$354:$W$363,MOD(((3-1)*$N$352+1)-1,10)+1,INT((((3-1)*$N$352+1)-1)/10)+1))))))</f>
        <v/>
      </c>
      <c r="E356" s="539">
        <f>IF($D$352="Flat Oval",IF(OR($N$354="",ISTEXT($N$352),ISTEXT($N$353)),"",IF(3&lt;=$N$353,IF(2&gt;$N$352,"",IF(((3-1)*$N$352+2)&gt;80,"",IF(INDEX($P$354:$W$363,MOD(((3-1)*$N$352+2)-1,10)+1,INT((((3-1)*$N$352+2)-1)/10)+1)="","",INDEX($P$354:$W$363,MOD(((3-1)*$N$352+2)-1,10)+1,INT((((3-1)*$N$352+2)-1)/10)+1)))),IF(AND(3=$N$353+1,2&lt;=$O$352),IF(($N$352*$N$353+2)&gt;80,"",IF(INDEX($P$354:$W$363,MOD(($N$352*$N$353+2)-1,10)+1,INT((($N$352*$N$353+2)-1)/10)+1)="","",INDEX($P$354:$W$363,MOD(($N$352*$N$353+2)-1,10)+1,INT((($N$352*$N$353+2)-1)/10)+1))),""))),IF($N$354="","",IF(OR(ISTEXT($N$352),ISTEXT($N$353),ISTEXT($N$354)),"",IF(OR(2&gt;$N$352,3&gt;$N$353,((3-1)*$N$352+2)&gt;$N$354),"",IF(INDEX($P$354:$W$363,MOD(((3-1)*$N$352+2)-1,10)+1,INT((((3-1)*$N$352+2)-1)/10)+1)="","",INDEX($P$354:$W$363,MOD(((3-1)*$N$352+2)-1,10)+1,INT((((3-1)*$N$352+2)-1)/10)+1))))))</f>
        <v/>
      </c>
      <c r="F356" s="539">
        <f>IF($D$352="Flat Oval",IF(OR($N$354="",ISTEXT($N$352),ISTEXT($N$353)),"",IF(3&lt;=$N$353,IF(3&gt;$N$352,"",IF(((3-1)*$N$352+3)&gt;80,"",IF(INDEX($P$354:$W$363,MOD(((3-1)*$N$352+3)-1,10)+1,INT((((3-1)*$N$352+3)-1)/10)+1)="","",INDEX($P$354:$W$363,MOD(((3-1)*$N$352+3)-1,10)+1,INT((((3-1)*$N$352+3)-1)/10)+1)))),IF(AND(3=$N$353+1,3&lt;=$O$352),IF(($N$352*$N$353+3)&gt;80,"",IF(INDEX($P$354:$W$363,MOD(($N$352*$N$353+3)-1,10)+1,INT((($N$352*$N$353+3)-1)/10)+1)="","",INDEX($P$354:$W$363,MOD(($N$352*$N$353+3)-1,10)+1,INT((($N$352*$N$353+3)-1)/10)+1))),""))),IF($N$354="","",IF(OR(ISTEXT($N$352),ISTEXT($N$353),ISTEXT($N$354)),"",IF(OR(3&gt;$N$352,3&gt;$N$353,((3-1)*$N$352+3)&gt;$N$354),"",IF(INDEX($P$354:$W$363,MOD(((3-1)*$N$352+3)-1,10)+1,INT((((3-1)*$N$352+3)-1)/10)+1)="","",INDEX($P$354:$W$363,MOD(((3-1)*$N$352+3)-1,10)+1,INT((((3-1)*$N$352+3)-1)/10)+1))))))</f>
        <v/>
      </c>
      <c r="G356" s="539">
        <f>IF($D$352="Flat Oval",IF(OR($N$354="",ISTEXT($N$352),ISTEXT($N$353)),"",IF(3&lt;=$N$353,IF(4&gt;$N$352,"",IF(((3-1)*$N$352+4)&gt;80,"",IF(INDEX($P$354:$W$363,MOD(((3-1)*$N$352+4)-1,10)+1,INT((((3-1)*$N$352+4)-1)/10)+1)="","",INDEX($P$354:$W$363,MOD(((3-1)*$N$352+4)-1,10)+1,INT((((3-1)*$N$352+4)-1)/10)+1)))),IF(AND(3=$N$353+1,4&lt;=$O$352),IF(($N$352*$N$353+4)&gt;80,"",IF(INDEX($P$354:$W$363,MOD(($N$352*$N$353+4)-1,10)+1,INT((($N$352*$N$353+4)-1)/10)+1)="","",INDEX($P$354:$W$363,MOD(($N$352*$N$353+4)-1,10)+1,INT((($N$352*$N$353+4)-1)/10)+1))),""))),IF($N$354="","",IF(OR(ISTEXT($N$352),ISTEXT($N$353),ISTEXT($N$354)),"",IF(OR(4&gt;$N$352,3&gt;$N$353,((3-1)*$N$352+4)&gt;$N$354),"",IF(INDEX($P$354:$W$363,MOD(((3-1)*$N$352+4)-1,10)+1,INT((((3-1)*$N$352+4)-1)/10)+1)="","",INDEX($P$354:$W$363,MOD(((3-1)*$N$352+4)-1,10)+1,INT((((3-1)*$N$352+4)-1)/10)+1))))))</f>
        <v/>
      </c>
      <c r="H356" s="539">
        <f>IF($D$352="Flat Oval",IF(OR($N$354="",ISTEXT($N$352),ISTEXT($N$353)),"",IF(3&lt;=$N$353,IF(5&gt;$N$352,"",IF(((3-1)*$N$352+5)&gt;80,"",IF(INDEX($P$354:$W$363,MOD(((3-1)*$N$352+5)-1,10)+1,INT((((3-1)*$N$352+5)-1)/10)+1)="","",INDEX($P$354:$W$363,MOD(((3-1)*$N$352+5)-1,10)+1,INT((((3-1)*$N$352+5)-1)/10)+1)))),IF(AND(3=$N$353+1,5&lt;=$O$352),IF(($N$352*$N$353+5)&gt;80,"",IF(INDEX($P$354:$W$363,MOD(($N$352*$N$353+5)-1,10)+1,INT((($N$352*$N$353+5)-1)/10)+1)="","",INDEX($P$354:$W$363,MOD(($N$352*$N$353+5)-1,10)+1,INT((($N$352*$N$353+5)-1)/10)+1))),""))),IF($N$354="","",IF(OR(ISTEXT($N$352),ISTEXT($N$353),ISTEXT($N$354)),"",IF(OR(5&gt;$N$352,3&gt;$N$353,((3-1)*$N$352+5)&gt;$N$354),"",IF(INDEX($P$354:$W$363,MOD(((3-1)*$N$352+5)-1,10)+1,INT((((3-1)*$N$352+5)-1)/10)+1)="","",INDEX($P$354:$W$363,MOD(((3-1)*$N$352+5)-1,10)+1,INT((((3-1)*$N$352+5)-1)/10)+1))))))</f>
        <v/>
      </c>
      <c r="I356" s="539">
        <f>IF($D$352="Flat Oval",IF(OR($N$354="",ISTEXT($N$352),ISTEXT($N$353)),"",IF(3&lt;=$N$353,IF(6&gt;$N$352,"",IF(((3-1)*$N$352+6)&gt;80,"",IF(INDEX($P$354:$W$363,MOD(((3-1)*$N$352+6)-1,10)+1,INT((((3-1)*$N$352+6)-1)/10)+1)="","",INDEX($P$354:$W$363,MOD(((3-1)*$N$352+6)-1,10)+1,INT((((3-1)*$N$352+6)-1)/10)+1)))),IF(AND(3=$N$353+1,6&lt;=$O$352),IF(($N$352*$N$353+6)&gt;80,"",IF(INDEX($P$354:$W$363,MOD(($N$352*$N$353+6)-1,10)+1,INT((($N$352*$N$353+6)-1)/10)+1)="","",INDEX($P$354:$W$363,MOD(($N$352*$N$353+6)-1,10)+1,INT((($N$352*$N$353+6)-1)/10)+1))),""))),IF($N$354="","",IF(OR(ISTEXT($N$352),ISTEXT($N$353),ISTEXT($N$354)),"",IF(OR(6&gt;$N$352,3&gt;$N$353,((3-1)*$N$352+6)&gt;$N$354),"",IF(INDEX($P$354:$W$363,MOD(((3-1)*$N$352+6)-1,10)+1,INT((((3-1)*$N$352+6)-1)/10)+1)="","",INDEX($P$354:$W$363,MOD(((3-1)*$N$352+6)-1,10)+1,INT((((3-1)*$N$352+6)-1)/10)+1))))))</f>
        <v/>
      </c>
      <c r="J356" s="539">
        <f>IF($D$352="Flat Oval",IF(OR($N$354="",ISTEXT($N$352),ISTEXT($N$353)),"",IF(3&lt;=$N$353,IF(7&gt;$N$352,"",IF(((3-1)*$N$352+7)&gt;80,"",IF(INDEX($P$354:$W$363,MOD(((3-1)*$N$352+7)-1,10)+1,INT((((3-1)*$N$352+7)-1)/10)+1)="","",INDEX($P$354:$W$363,MOD(((3-1)*$N$352+7)-1,10)+1,INT((((3-1)*$N$352+7)-1)/10)+1)))),IF(AND(3=$N$353+1,7&lt;=$O$352),IF(($N$352*$N$353+7)&gt;80,"",IF(INDEX($P$354:$W$363,MOD(($N$352*$N$353+7)-1,10)+1,INT((($N$352*$N$353+7)-1)/10)+1)="","",INDEX($P$354:$W$363,MOD(($N$352*$N$353+7)-1,10)+1,INT((($N$352*$N$353+7)-1)/10)+1))),""))),IF($N$354="","",IF(OR(ISTEXT($N$352),ISTEXT($N$353),ISTEXT($N$354)),"",IF(OR(7&gt;$N$352,3&gt;$N$353,((3-1)*$N$352+7)&gt;$N$354),"",IF(INDEX($P$354:$W$363,MOD(((3-1)*$N$352+7)-1,10)+1,INT((((3-1)*$N$352+7)-1)/10)+1)="","",INDEX($P$354:$W$363,MOD(((3-1)*$N$352+7)-1,10)+1,INT((((3-1)*$N$352+7)-1)/10)+1))))))</f>
        <v/>
      </c>
      <c r="K356" s="539">
        <f>IF($D$352="Flat Oval",IF(OR($N$354="",ISTEXT($N$352),ISTEXT($N$353)),"",IF(3&lt;=$N$353,IF(8&gt;$N$352,"",IF(((3-1)*$N$352+8)&gt;80,"",IF(INDEX($P$354:$W$363,MOD(((3-1)*$N$352+8)-1,10)+1,INT((((3-1)*$N$352+8)-1)/10)+1)="","",INDEX($P$354:$W$363,MOD(((3-1)*$N$352+8)-1,10)+1,INT((((3-1)*$N$352+8)-1)/10)+1)))),IF(AND(3=$N$353+1,8&lt;=$O$352),IF(($N$352*$N$353+8)&gt;80,"",IF(INDEX($P$354:$W$363,MOD(($N$352*$N$353+8)-1,10)+1,INT((($N$352*$N$353+8)-1)/10)+1)="","",INDEX($P$354:$W$363,MOD(($N$352*$N$353+8)-1,10)+1,INT((($N$352*$N$353+8)-1)/10)+1))),""))),IF($N$354="","",IF(OR(ISTEXT($N$352),ISTEXT($N$353),ISTEXT($N$354)),"",IF(OR(8&gt;$N$352,3&gt;$N$353,((3-1)*$N$352+8)&gt;$N$354),"",IF(INDEX($P$354:$W$363,MOD(((3-1)*$N$352+8)-1,10)+1,INT((((3-1)*$N$352+8)-1)/10)+1)="","",INDEX($P$354:$W$363,MOD(((3-1)*$N$352+8)-1,10)+1,INT((((3-1)*$N$352+8)-1)/10)+1))))))</f>
        <v/>
      </c>
      <c r="L356" s="539">
        <f>IF($D$352="Flat Oval",IF(OR($N$354="",ISTEXT($N$352),ISTEXT($N$353)),"",IF(3&lt;=$N$353,IF(9&gt;$N$352,"",IF(((3-1)*$N$352+9)&gt;80,"",IF(INDEX($P$354:$W$363,MOD(((3-1)*$N$352+9)-1,10)+1,INT((((3-1)*$N$352+9)-1)/10)+1)="","",INDEX($P$354:$W$363,MOD(((3-1)*$N$352+9)-1,10)+1,INT((((3-1)*$N$352+9)-1)/10)+1)))),IF(AND(3=$N$353+1,9&lt;=$O$352),IF(($N$352*$N$353+9)&gt;80,"",IF(INDEX($P$354:$W$363,MOD(($N$352*$N$353+9)-1,10)+1,INT((($N$352*$N$353+9)-1)/10)+1)="","",INDEX($P$354:$W$363,MOD(($N$352*$N$353+9)-1,10)+1,INT((($N$352*$N$353+9)-1)/10)+1))),""))),IF($N$354="","",IF(OR(ISTEXT($N$352),ISTEXT($N$353),ISTEXT($N$354)),"",IF(OR(9&gt;$N$352,3&gt;$N$353,((3-1)*$N$352+9)&gt;$N$354),"",IF(INDEX($P$354:$W$363,MOD(((3-1)*$N$352+9)-1,10)+1,INT((((3-1)*$N$352+9)-1)/10)+1)="","",INDEX($P$354:$W$363,MOD(((3-1)*$N$352+9)-1,10)+1,INT((((3-1)*$N$352+9)-1)/10)+1))))))</f>
        <v/>
      </c>
      <c r="M356" s="539">
        <f>IF($D$352="Flat Oval",IF(OR($N$354="",ISTEXT($N$352),ISTEXT($N$353)),"",IF(3&lt;=$N$353,IF(10&gt;$N$352,"",IF(((3-1)*$N$352+10)&gt;80,"",IF(INDEX($P$354:$W$363,MOD(((3-1)*$N$352+10)-1,10)+1,INT((((3-1)*$N$352+10)-1)/10)+1)="","",INDEX($P$354:$W$363,MOD(((3-1)*$N$352+10)-1,10)+1,INT((((3-1)*$N$352+10)-1)/10)+1)))),IF(AND(3=$N$353+1,10&lt;=$O$352),IF(($N$352*$N$353+10)&gt;80,"",IF(INDEX($P$354:$W$363,MOD(($N$352*$N$353+10)-1,10)+1,INT((($N$352*$N$353+10)-1)/10)+1)="","",INDEX($P$354:$W$363,MOD(($N$352*$N$353+10)-1,10)+1,INT((($N$352*$N$353+10)-1)/10)+1))),""))),IF($N$354="","",IF(OR(ISTEXT($N$352),ISTEXT($N$353),ISTEXT($N$354)),"",IF(OR(10&gt;$N$352,3&gt;$N$353,((3-1)*$N$352+10)&gt;$N$354),"",IF(INDEX($P$354:$W$363,MOD(((3-1)*$N$352+10)-1,10)+1,INT((((3-1)*$N$352+10)-1)/10)+1)="","",INDEX($P$354:$W$363,MOD(((3-1)*$N$352+10)-1,10)+1,INT((((3-1)*$N$352+10)-1)/10)+1))))))</f>
        <v/>
      </c>
      <c r="O356">
        <f>IF(AND($D$352="Flat Oval",NOT(OR($G$352="",$I$352="")),NOT(OR(ISTEXT($G$352),ISTEXT($I$352)))),PI()*(($I$352-2*N($K$352))/2)^2/144,"")</f>
        <v/>
      </c>
      <c r="P356" s="540" t="n"/>
      <c r="Q356" s="540" t="n"/>
      <c r="R356" s="540" t="n"/>
      <c r="S356" s="540" t="n"/>
      <c r="T356" s="540" t="n"/>
      <c r="U356" s="540" t="n"/>
      <c r="V356" s="540" t="n"/>
      <c r="W356" s="540" t="n"/>
    </row>
    <row r="357" ht="13.35" customHeight="1" s="162">
      <c r="B357" s="537">
        <f>IF($D$352="Flat Oval",IF(OR($N$353="",ISTEXT($N$353)),"",IF(4&lt;=$N$353,ROUND((4-0.5)*$I$352/$N$353,1),IF(4=$N$353+1,"Ends",""))),IF(OR($D$352="",$G$352=""),"",IF($D$352="Round",IF(4=1,"Axis 1 (0°)",IF(4=2,"Axis 2 (90°)","")),IF(ISTEXT($N$353),"",IF(4&gt;$N$353,"",IF(ISTEXT($I$352),"",ROUND((4-0.5)*$I$352/$N$353,1)))))))</f>
        <v/>
      </c>
      <c r="C357" s="538" t="n"/>
      <c r="D357" s="539">
        <f>IF($D$352="Flat Oval",IF(OR($N$354="",ISTEXT($N$352),ISTEXT($N$353)),"",IF(4&lt;=$N$353,IF(1&gt;$N$352,"",IF(((4-1)*$N$352+1)&gt;80,"",IF(INDEX($P$354:$W$363,MOD(((4-1)*$N$352+1)-1,10)+1,INT((((4-1)*$N$352+1)-1)/10)+1)="","",INDEX($P$354:$W$363,MOD(((4-1)*$N$352+1)-1,10)+1,INT((((4-1)*$N$352+1)-1)/10)+1)))),IF(AND(4=$N$353+1,1&lt;=$O$352),IF(($N$352*$N$353+1)&gt;80,"",IF(INDEX($P$354:$W$363,MOD(($N$352*$N$353+1)-1,10)+1,INT((($N$352*$N$353+1)-1)/10)+1)="","",INDEX($P$354:$W$363,MOD(($N$352*$N$353+1)-1,10)+1,INT((($N$352*$N$353+1)-1)/10)+1))),""))),IF($N$354="","",IF(OR(ISTEXT($N$352),ISTEXT($N$353),ISTEXT($N$354)),"",IF(OR(1&gt;$N$352,4&gt;$N$353,((4-1)*$N$352+1)&gt;$N$354),"",IF(INDEX($P$354:$W$363,MOD(((4-1)*$N$352+1)-1,10)+1,INT((((4-1)*$N$352+1)-1)/10)+1)="","",INDEX($P$354:$W$363,MOD(((4-1)*$N$352+1)-1,10)+1,INT((((4-1)*$N$352+1)-1)/10)+1))))))</f>
        <v/>
      </c>
      <c r="E357" s="539">
        <f>IF($D$352="Flat Oval",IF(OR($N$354="",ISTEXT($N$352),ISTEXT($N$353)),"",IF(4&lt;=$N$353,IF(2&gt;$N$352,"",IF(((4-1)*$N$352+2)&gt;80,"",IF(INDEX($P$354:$W$363,MOD(((4-1)*$N$352+2)-1,10)+1,INT((((4-1)*$N$352+2)-1)/10)+1)="","",INDEX($P$354:$W$363,MOD(((4-1)*$N$352+2)-1,10)+1,INT((((4-1)*$N$352+2)-1)/10)+1)))),IF(AND(4=$N$353+1,2&lt;=$O$352),IF(($N$352*$N$353+2)&gt;80,"",IF(INDEX($P$354:$W$363,MOD(($N$352*$N$353+2)-1,10)+1,INT((($N$352*$N$353+2)-1)/10)+1)="","",INDEX($P$354:$W$363,MOD(($N$352*$N$353+2)-1,10)+1,INT((($N$352*$N$353+2)-1)/10)+1))),""))),IF($N$354="","",IF(OR(ISTEXT($N$352),ISTEXT($N$353),ISTEXT($N$354)),"",IF(OR(2&gt;$N$352,4&gt;$N$353,((4-1)*$N$352+2)&gt;$N$354),"",IF(INDEX($P$354:$W$363,MOD(((4-1)*$N$352+2)-1,10)+1,INT((((4-1)*$N$352+2)-1)/10)+1)="","",INDEX($P$354:$W$363,MOD(((4-1)*$N$352+2)-1,10)+1,INT((((4-1)*$N$352+2)-1)/10)+1))))))</f>
        <v/>
      </c>
      <c r="F357" s="539">
        <f>IF($D$352="Flat Oval",IF(OR($N$354="",ISTEXT($N$352),ISTEXT($N$353)),"",IF(4&lt;=$N$353,IF(3&gt;$N$352,"",IF(((4-1)*$N$352+3)&gt;80,"",IF(INDEX($P$354:$W$363,MOD(((4-1)*$N$352+3)-1,10)+1,INT((((4-1)*$N$352+3)-1)/10)+1)="","",INDEX($P$354:$W$363,MOD(((4-1)*$N$352+3)-1,10)+1,INT((((4-1)*$N$352+3)-1)/10)+1)))),IF(AND(4=$N$353+1,3&lt;=$O$352),IF(($N$352*$N$353+3)&gt;80,"",IF(INDEX($P$354:$W$363,MOD(($N$352*$N$353+3)-1,10)+1,INT((($N$352*$N$353+3)-1)/10)+1)="","",INDEX($P$354:$W$363,MOD(($N$352*$N$353+3)-1,10)+1,INT((($N$352*$N$353+3)-1)/10)+1))),""))),IF($N$354="","",IF(OR(ISTEXT($N$352),ISTEXT($N$353),ISTEXT($N$354)),"",IF(OR(3&gt;$N$352,4&gt;$N$353,((4-1)*$N$352+3)&gt;$N$354),"",IF(INDEX($P$354:$W$363,MOD(((4-1)*$N$352+3)-1,10)+1,INT((((4-1)*$N$352+3)-1)/10)+1)="","",INDEX($P$354:$W$363,MOD(((4-1)*$N$352+3)-1,10)+1,INT((((4-1)*$N$352+3)-1)/10)+1))))))</f>
        <v/>
      </c>
      <c r="G357" s="539">
        <f>IF($D$352="Flat Oval",IF(OR($N$354="",ISTEXT($N$352),ISTEXT($N$353)),"",IF(4&lt;=$N$353,IF(4&gt;$N$352,"",IF(((4-1)*$N$352+4)&gt;80,"",IF(INDEX($P$354:$W$363,MOD(((4-1)*$N$352+4)-1,10)+1,INT((((4-1)*$N$352+4)-1)/10)+1)="","",INDEX($P$354:$W$363,MOD(((4-1)*$N$352+4)-1,10)+1,INT((((4-1)*$N$352+4)-1)/10)+1)))),IF(AND(4=$N$353+1,4&lt;=$O$352),IF(($N$352*$N$353+4)&gt;80,"",IF(INDEX($P$354:$W$363,MOD(($N$352*$N$353+4)-1,10)+1,INT((($N$352*$N$353+4)-1)/10)+1)="","",INDEX($P$354:$W$363,MOD(($N$352*$N$353+4)-1,10)+1,INT((($N$352*$N$353+4)-1)/10)+1))),""))),IF($N$354="","",IF(OR(ISTEXT($N$352),ISTEXT($N$353),ISTEXT($N$354)),"",IF(OR(4&gt;$N$352,4&gt;$N$353,((4-1)*$N$352+4)&gt;$N$354),"",IF(INDEX($P$354:$W$363,MOD(((4-1)*$N$352+4)-1,10)+1,INT((((4-1)*$N$352+4)-1)/10)+1)="","",INDEX($P$354:$W$363,MOD(((4-1)*$N$352+4)-1,10)+1,INT((((4-1)*$N$352+4)-1)/10)+1))))))</f>
        <v/>
      </c>
      <c r="H357" s="539">
        <f>IF($D$352="Flat Oval",IF(OR($N$354="",ISTEXT($N$352),ISTEXT($N$353)),"",IF(4&lt;=$N$353,IF(5&gt;$N$352,"",IF(((4-1)*$N$352+5)&gt;80,"",IF(INDEX($P$354:$W$363,MOD(((4-1)*$N$352+5)-1,10)+1,INT((((4-1)*$N$352+5)-1)/10)+1)="","",INDEX($P$354:$W$363,MOD(((4-1)*$N$352+5)-1,10)+1,INT((((4-1)*$N$352+5)-1)/10)+1)))),IF(AND(4=$N$353+1,5&lt;=$O$352),IF(($N$352*$N$353+5)&gt;80,"",IF(INDEX($P$354:$W$363,MOD(($N$352*$N$353+5)-1,10)+1,INT((($N$352*$N$353+5)-1)/10)+1)="","",INDEX($P$354:$W$363,MOD(($N$352*$N$353+5)-1,10)+1,INT((($N$352*$N$353+5)-1)/10)+1))),""))),IF($N$354="","",IF(OR(ISTEXT($N$352),ISTEXT($N$353),ISTEXT($N$354)),"",IF(OR(5&gt;$N$352,4&gt;$N$353,((4-1)*$N$352+5)&gt;$N$354),"",IF(INDEX($P$354:$W$363,MOD(((4-1)*$N$352+5)-1,10)+1,INT((((4-1)*$N$352+5)-1)/10)+1)="","",INDEX($P$354:$W$363,MOD(((4-1)*$N$352+5)-1,10)+1,INT((((4-1)*$N$352+5)-1)/10)+1))))))</f>
        <v/>
      </c>
      <c r="I357" s="539">
        <f>IF($D$352="Flat Oval",IF(OR($N$354="",ISTEXT($N$352),ISTEXT($N$353)),"",IF(4&lt;=$N$353,IF(6&gt;$N$352,"",IF(((4-1)*$N$352+6)&gt;80,"",IF(INDEX($P$354:$W$363,MOD(((4-1)*$N$352+6)-1,10)+1,INT((((4-1)*$N$352+6)-1)/10)+1)="","",INDEX($P$354:$W$363,MOD(((4-1)*$N$352+6)-1,10)+1,INT((((4-1)*$N$352+6)-1)/10)+1)))),IF(AND(4=$N$353+1,6&lt;=$O$352),IF(($N$352*$N$353+6)&gt;80,"",IF(INDEX($P$354:$W$363,MOD(($N$352*$N$353+6)-1,10)+1,INT((($N$352*$N$353+6)-1)/10)+1)="","",INDEX($P$354:$W$363,MOD(($N$352*$N$353+6)-1,10)+1,INT((($N$352*$N$353+6)-1)/10)+1))),""))),IF($N$354="","",IF(OR(ISTEXT($N$352),ISTEXT($N$353),ISTEXT($N$354)),"",IF(OR(6&gt;$N$352,4&gt;$N$353,((4-1)*$N$352+6)&gt;$N$354),"",IF(INDEX($P$354:$W$363,MOD(((4-1)*$N$352+6)-1,10)+1,INT((((4-1)*$N$352+6)-1)/10)+1)="","",INDEX($P$354:$W$363,MOD(((4-1)*$N$352+6)-1,10)+1,INT((((4-1)*$N$352+6)-1)/10)+1))))))</f>
        <v/>
      </c>
      <c r="J357" s="539">
        <f>IF($D$352="Flat Oval",IF(OR($N$354="",ISTEXT($N$352),ISTEXT($N$353)),"",IF(4&lt;=$N$353,IF(7&gt;$N$352,"",IF(((4-1)*$N$352+7)&gt;80,"",IF(INDEX($P$354:$W$363,MOD(((4-1)*$N$352+7)-1,10)+1,INT((((4-1)*$N$352+7)-1)/10)+1)="","",INDEX($P$354:$W$363,MOD(((4-1)*$N$352+7)-1,10)+1,INT((((4-1)*$N$352+7)-1)/10)+1)))),IF(AND(4=$N$353+1,7&lt;=$O$352),IF(($N$352*$N$353+7)&gt;80,"",IF(INDEX($P$354:$W$363,MOD(($N$352*$N$353+7)-1,10)+1,INT((($N$352*$N$353+7)-1)/10)+1)="","",INDEX($P$354:$W$363,MOD(($N$352*$N$353+7)-1,10)+1,INT((($N$352*$N$353+7)-1)/10)+1))),""))),IF($N$354="","",IF(OR(ISTEXT($N$352),ISTEXT($N$353),ISTEXT($N$354)),"",IF(OR(7&gt;$N$352,4&gt;$N$353,((4-1)*$N$352+7)&gt;$N$354),"",IF(INDEX($P$354:$W$363,MOD(((4-1)*$N$352+7)-1,10)+1,INT((((4-1)*$N$352+7)-1)/10)+1)="","",INDEX($P$354:$W$363,MOD(((4-1)*$N$352+7)-1,10)+1,INT((((4-1)*$N$352+7)-1)/10)+1))))))</f>
        <v/>
      </c>
      <c r="K357" s="539">
        <f>IF($D$352="Flat Oval",IF(OR($N$354="",ISTEXT($N$352),ISTEXT($N$353)),"",IF(4&lt;=$N$353,IF(8&gt;$N$352,"",IF(((4-1)*$N$352+8)&gt;80,"",IF(INDEX($P$354:$W$363,MOD(((4-1)*$N$352+8)-1,10)+1,INT((((4-1)*$N$352+8)-1)/10)+1)="","",INDEX($P$354:$W$363,MOD(((4-1)*$N$352+8)-1,10)+1,INT((((4-1)*$N$352+8)-1)/10)+1)))),IF(AND(4=$N$353+1,8&lt;=$O$352),IF(($N$352*$N$353+8)&gt;80,"",IF(INDEX($P$354:$W$363,MOD(($N$352*$N$353+8)-1,10)+1,INT((($N$352*$N$353+8)-1)/10)+1)="","",INDEX($P$354:$W$363,MOD(($N$352*$N$353+8)-1,10)+1,INT((($N$352*$N$353+8)-1)/10)+1))),""))),IF($N$354="","",IF(OR(ISTEXT($N$352),ISTEXT($N$353),ISTEXT($N$354)),"",IF(OR(8&gt;$N$352,4&gt;$N$353,((4-1)*$N$352+8)&gt;$N$354),"",IF(INDEX($P$354:$W$363,MOD(((4-1)*$N$352+8)-1,10)+1,INT((((4-1)*$N$352+8)-1)/10)+1)="","",INDEX($P$354:$W$363,MOD(((4-1)*$N$352+8)-1,10)+1,INT((((4-1)*$N$352+8)-1)/10)+1))))))</f>
        <v/>
      </c>
      <c r="L357" s="539">
        <f>IF($D$352="Flat Oval",IF(OR($N$354="",ISTEXT($N$352),ISTEXT($N$353)),"",IF(4&lt;=$N$353,IF(9&gt;$N$352,"",IF(((4-1)*$N$352+9)&gt;80,"",IF(INDEX($P$354:$W$363,MOD(((4-1)*$N$352+9)-1,10)+1,INT((((4-1)*$N$352+9)-1)/10)+1)="","",INDEX($P$354:$W$363,MOD(((4-1)*$N$352+9)-1,10)+1,INT((((4-1)*$N$352+9)-1)/10)+1)))),IF(AND(4=$N$353+1,9&lt;=$O$352),IF(($N$352*$N$353+9)&gt;80,"",IF(INDEX($P$354:$W$363,MOD(($N$352*$N$353+9)-1,10)+1,INT((($N$352*$N$353+9)-1)/10)+1)="","",INDEX($P$354:$W$363,MOD(($N$352*$N$353+9)-1,10)+1,INT((($N$352*$N$353+9)-1)/10)+1))),""))),IF($N$354="","",IF(OR(ISTEXT($N$352),ISTEXT($N$353),ISTEXT($N$354)),"",IF(OR(9&gt;$N$352,4&gt;$N$353,((4-1)*$N$352+9)&gt;$N$354),"",IF(INDEX($P$354:$W$363,MOD(((4-1)*$N$352+9)-1,10)+1,INT((((4-1)*$N$352+9)-1)/10)+1)="","",INDEX($P$354:$W$363,MOD(((4-1)*$N$352+9)-1,10)+1,INT((((4-1)*$N$352+9)-1)/10)+1))))))</f>
        <v/>
      </c>
      <c r="M357" s="539">
        <f>IF($D$352="Flat Oval",IF(OR($N$354="",ISTEXT($N$352),ISTEXT($N$353)),"",IF(4&lt;=$N$353,IF(10&gt;$N$352,"",IF(((4-1)*$N$352+10)&gt;80,"",IF(INDEX($P$354:$W$363,MOD(((4-1)*$N$352+10)-1,10)+1,INT((((4-1)*$N$352+10)-1)/10)+1)="","",INDEX($P$354:$W$363,MOD(((4-1)*$N$352+10)-1,10)+1,INT((((4-1)*$N$352+10)-1)/10)+1)))),IF(AND(4=$N$353+1,10&lt;=$O$352),IF(($N$352*$N$353+10)&gt;80,"",IF(INDEX($P$354:$W$363,MOD(($N$352*$N$353+10)-1,10)+1,INT((($N$352*$N$353+10)-1)/10)+1)="","",INDEX($P$354:$W$363,MOD(($N$352*$N$353+10)-1,10)+1,INT((($N$352*$N$353+10)-1)/10)+1))),""))),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IF($D$352="Flat Oval",IF(OR($N$353="",ISTEXT($N$353)),"",IF(5&lt;=$N$353,ROUND((5-0.5)*$I$352/$N$353,1),IF(5=$N$353+1,"Ends",""))),IF(OR($D$352="",$G$352=""),"",IF($D$352="Round",IF(5=1,"Axis 1 (0°)",IF(5=2,"Axis 2 (90°)","")),IF(ISTEXT($N$353),"",IF(5&gt;$N$353,"",IF(ISTEXT($I$352),"",ROUND((5-0.5)*$I$352/$N$353,1)))))))</f>
        <v/>
      </c>
      <c r="C358" s="538" t="n"/>
      <c r="D358" s="539">
        <f>IF($D$352="Flat Oval",IF(OR($N$354="",ISTEXT($N$352),ISTEXT($N$353)),"",IF(5&lt;=$N$353,IF(1&gt;$N$352,"",IF(((5-1)*$N$352+1)&gt;80,"",IF(INDEX($P$354:$W$363,MOD(((5-1)*$N$352+1)-1,10)+1,INT((((5-1)*$N$352+1)-1)/10)+1)="","",INDEX($P$354:$W$363,MOD(((5-1)*$N$352+1)-1,10)+1,INT((((5-1)*$N$352+1)-1)/10)+1)))),IF(AND(5=$N$353+1,1&lt;=$O$352),IF(($N$352*$N$353+1)&gt;80,"",IF(INDEX($P$354:$W$363,MOD(($N$352*$N$353+1)-1,10)+1,INT((($N$352*$N$353+1)-1)/10)+1)="","",INDEX($P$354:$W$363,MOD(($N$352*$N$353+1)-1,10)+1,INT((($N$352*$N$353+1)-1)/10)+1))),""))),IF($N$354="","",IF(OR(ISTEXT($N$352),ISTEXT($N$353),ISTEXT($N$354)),"",IF(OR(1&gt;$N$352,5&gt;$N$353,((5-1)*$N$352+1)&gt;$N$354),"",IF(INDEX($P$354:$W$363,MOD(((5-1)*$N$352+1)-1,10)+1,INT((((5-1)*$N$352+1)-1)/10)+1)="","",INDEX($P$354:$W$363,MOD(((5-1)*$N$352+1)-1,10)+1,INT((((5-1)*$N$352+1)-1)/10)+1))))))</f>
        <v/>
      </c>
      <c r="E358" s="539">
        <f>IF($D$352="Flat Oval",IF(OR($N$354="",ISTEXT($N$352),ISTEXT($N$353)),"",IF(5&lt;=$N$353,IF(2&gt;$N$352,"",IF(((5-1)*$N$352+2)&gt;80,"",IF(INDEX($P$354:$W$363,MOD(((5-1)*$N$352+2)-1,10)+1,INT((((5-1)*$N$352+2)-1)/10)+1)="","",INDEX($P$354:$W$363,MOD(((5-1)*$N$352+2)-1,10)+1,INT((((5-1)*$N$352+2)-1)/10)+1)))),IF(AND(5=$N$353+1,2&lt;=$O$352),IF(($N$352*$N$353+2)&gt;80,"",IF(INDEX($P$354:$W$363,MOD(($N$352*$N$353+2)-1,10)+1,INT((($N$352*$N$353+2)-1)/10)+1)="","",INDEX($P$354:$W$363,MOD(($N$352*$N$353+2)-1,10)+1,INT((($N$352*$N$353+2)-1)/10)+1))),""))),IF($N$354="","",IF(OR(ISTEXT($N$352),ISTEXT($N$353),ISTEXT($N$354)),"",IF(OR(2&gt;$N$352,5&gt;$N$353,((5-1)*$N$352+2)&gt;$N$354),"",IF(INDEX($P$354:$W$363,MOD(((5-1)*$N$352+2)-1,10)+1,INT((((5-1)*$N$352+2)-1)/10)+1)="","",INDEX($P$354:$W$363,MOD(((5-1)*$N$352+2)-1,10)+1,INT((((5-1)*$N$352+2)-1)/10)+1))))))</f>
        <v/>
      </c>
      <c r="F358" s="539">
        <f>IF($D$352="Flat Oval",IF(OR($N$354="",ISTEXT($N$352),ISTEXT($N$353)),"",IF(5&lt;=$N$353,IF(3&gt;$N$352,"",IF(((5-1)*$N$352+3)&gt;80,"",IF(INDEX($P$354:$W$363,MOD(((5-1)*$N$352+3)-1,10)+1,INT((((5-1)*$N$352+3)-1)/10)+1)="","",INDEX($P$354:$W$363,MOD(((5-1)*$N$352+3)-1,10)+1,INT((((5-1)*$N$352+3)-1)/10)+1)))),IF(AND(5=$N$353+1,3&lt;=$O$352),IF(($N$352*$N$353+3)&gt;80,"",IF(INDEX($P$354:$W$363,MOD(($N$352*$N$353+3)-1,10)+1,INT((($N$352*$N$353+3)-1)/10)+1)="","",INDEX($P$354:$W$363,MOD(($N$352*$N$353+3)-1,10)+1,INT((($N$352*$N$353+3)-1)/10)+1))),""))),IF($N$354="","",IF(OR(ISTEXT($N$352),ISTEXT($N$353),ISTEXT($N$354)),"",IF(OR(3&gt;$N$352,5&gt;$N$353,((5-1)*$N$352+3)&gt;$N$354),"",IF(INDEX($P$354:$W$363,MOD(((5-1)*$N$352+3)-1,10)+1,INT((((5-1)*$N$352+3)-1)/10)+1)="","",INDEX($P$354:$W$363,MOD(((5-1)*$N$352+3)-1,10)+1,INT((((5-1)*$N$352+3)-1)/10)+1))))))</f>
        <v/>
      </c>
      <c r="G358" s="539">
        <f>IF($D$352="Flat Oval",IF(OR($N$354="",ISTEXT($N$352),ISTEXT($N$353)),"",IF(5&lt;=$N$353,IF(4&gt;$N$352,"",IF(((5-1)*$N$352+4)&gt;80,"",IF(INDEX($P$354:$W$363,MOD(((5-1)*$N$352+4)-1,10)+1,INT((((5-1)*$N$352+4)-1)/10)+1)="","",INDEX($P$354:$W$363,MOD(((5-1)*$N$352+4)-1,10)+1,INT((((5-1)*$N$352+4)-1)/10)+1)))),IF(AND(5=$N$353+1,4&lt;=$O$352),IF(($N$352*$N$353+4)&gt;80,"",IF(INDEX($P$354:$W$363,MOD(($N$352*$N$353+4)-1,10)+1,INT((($N$352*$N$353+4)-1)/10)+1)="","",INDEX($P$354:$W$363,MOD(($N$352*$N$353+4)-1,10)+1,INT((($N$352*$N$353+4)-1)/10)+1))),""))),IF($N$354="","",IF(OR(ISTEXT($N$352),ISTEXT($N$353),ISTEXT($N$354)),"",IF(OR(4&gt;$N$352,5&gt;$N$353,((5-1)*$N$352+4)&gt;$N$354),"",IF(INDEX($P$354:$W$363,MOD(((5-1)*$N$352+4)-1,10)+1,INT((((5-1)*$N$352+4)-1)/10)+1)="","",INDEX($P$354:$W$363,MOD(((5-1)*$N$352+4)-1,10)+1,INT((((5-1)*$N$352+4)-1)/10)+1))))))</f>
        <v/>
      </c>
      <c r="H358" s="539">
        <f>IF($D$352="Flat Oval",IF(OR($N$354="",ISTEXT($N$352),ISTEXT($N$353)),"",IF(5&lt;=$N$353,IF(5&gt;$N$352,"",IF(((5-1)*$N$352+5)&gt;80,"",IF(INDEX($P$354:$W$363,MOD(((5-1)*$N$352+5)-1,10)+1,INT((((5-1)*$N$352+5)-1)/10)+1)="","",INDEX($P$354:$W$363,MOD(((5-1)*$N$352+5)-1,10)+1,INT((((5-1)*$N$352+5)-1)/10)+1)))),IF(AND(5=$N$353+1,5&lt;=$O$352),IF(($N$352*$N$353+5)&gt;80,"",IF(INDEX($P$354:$W$363,MOD(($N$352*$N$353+5)-1,10)+1,INT((($N$352*$N$353+5)-1)/10)+1)="","",INDEX($P$354:$W$363,MOD(($N$352*$N$353+5)-1,10)+1,INT((($N$352*$N$353+5)-1)/10)+1))),""))),IF($N$354="","",IF(OR(ISTEXT($N$352),ISTEXT($N$353),ISTEXT($N$354)),"",IF(OR(5&gt;$N$352,5&gt;$N$353,((5-1)*$N$352+5)&gt;$N$354),"",IF(INDEX($P$354:$W$363,MOD(((5-1)*$N$352+5)-1,10)+1,INT((((5-1)*$N$352+5)-1)/10)+1)="","",INDEX($P$354:$W$363,MOD(((5-1)*$N$352+5)-1,10)+1,INT((((5-1)*$N$352+5)-1)/10)+1))))))</f>
        <v/>
      </c>
      <c r="I358" s="539">
        <f>IF($D$352="Flat Oval",IF(OR($N$354="",ISTEXT($N$352),ISTEXT($N$353)),"",IF(5&lt;=$N$353,IF(6&gt;$N$352,"",IF(((5-1)*$N$352+6)&gt;80,"",IF(INDEX($P$354:$W$363,MOD(((5-1)*$N$352+6)-1,10)+1,INT((((5-1)*$N$352+6)-1)/10)+1)="","",INDEX($P$354:$W$363,MOD(((5-1)*$N$352+6)-1,10)+1,INT((((5-1)*$N$352+6)-1)/10)+1)))),IF(AND(5=$N$353+1,6&lt;=$O$352),IF(($N$352*$N$353+6)&gt;80,"",IF(INDEX($P$354:$W$363,MOD(($N$352*$N$353+6)-1,10)+1,INT((($N$352*$N$353+6)-1)/10)+1)="","",INDEX($P$354:$W$363,MOD(($N$352*$N$353+6)-1,10)+1,INT((($N$352*$N$353+6)-1)/10)+1))),""))),IF($N$354="","",IF(OR(ISTEXT($N$352),ISTEXT($N$353),ISTEXT($N$354)),"",IF(OR(6&gt;$N$352,5&gt;$N$353,((5-1)*$N$352+6)&gt;$N$354),"",IF(INDEX($P$354:$W$363,MOD(((5-1)*$N$352+6)-1,10)+1,INT((((5-1)*$N$352+6)-1)/10)+1)="","",INDEX($P$354:$W$363,MOD(((5-1)*$N$352+6)-1,10)+1,INT((((5-1)*$N$352+6)-1)/10)+1))))))</f>
        <v/>
      </c>
      <c r="J358" s="539">
        <f>IF($D$352="Flat Oval",IF(OR($N$354="",ISTEXT($N$352),ISTEXT($N$353)),"",IF(5&lt;=$N$353,IF(7&gt;$N$352,"",IF(((5-1)*$N$352+7)&gt;80,"",IF(INDEX($P$354:$W$363,MOD(((5-1)*$N$352+7)-1,10)+1,INT((((5-1)*$N$352+7)-1)/10)+1)="","",INDEX($P$354:$W$363,MOD(((5-1)*$N$352+7)-1,10)+1,INT((((5-1)*$N$352+7)-1)/10)+1)))),IF(AND(5=$N$353+1,7&lt;=$O$352),IF(($N$352*$N$353+7)&gt;80,"",IF(INDEX($P$354:$W$363,MOD(($N$352*$N$353+7)-1,10)+1,INT((($N$352*$N$353+7)-1)/10)+1)="","",INDEX($P$354:$W$363,MOD(($N$352*$N$353+7)-1,10)+1,INT((($N$352*$N$353+7)-1)/10)+1))),""))),IF($N$354="","",IF(OR(ISTEXT($N$352),ISTEXT($N$353),ISTEXT($N$354)),"",IF(OR(7&gt;$N$352,5&gt;$N$353,((5-1)*$N$352+7)&gt;$N$354),"",IF(INDEX($P$354:$W$363,MOD(((5-1)*$N$352+7)-1,10)+1,INT((((5-1)*$N$352+7)-1)/10)+1)="","",INDEX($P$354:$W$363,MOD(((5-1)*$N$352+7)-1,10)+1,INT((((5-1)*$N$352+7)-1)/10)+1))))))</f>
        <v/>
      </c>
      <c r="K358" s="539">
        <f>IF($D$352="Flat Oval",IF(OR($N$354="",ISTEXT($N$352),ISTEXT($N$353)),"",IF(5&lt;=$N$353,IF(8&gt;$N$352,"",IF(((5-1)*$N$352+8)&gt;80,"",IF(INDEX($P$354:$W$363,MOD(((5-1)*$N$352+8)-1,10)+1,INT((((5-1)*$N$352+8)-1)/10)+1)="","",INDEX($P$354:$W$363,MOD(((5-1)*$N$352+8)-1,10)+1,INT((((5-1)*$N$352+8)-1)/10)+1)))),IF(AND(5=$N$353+1,8&lt;=$O$352),IF(($N$352*$N$353+8)&gt;80,"",IF(INDEX($P$354:$W$363,MOD(($N$352*$N$353+8)-1,10)+1,INT((($N$352*$N$353+8)-1)/10)+1)="","",INDEX($P$354:$W$363,MOD(($N$352*$N$353+8)-1,10)+1,INT((($N$352*$N$353+8)-1)/10)+1))),""))),IF($N$354="","",IF(OR(ISTEXT($N$352),ISTEXT($N$353),ISTEXT($N$354)),"",IF(OR(8&gt;$N$352,5&gt;$N$353,((5-1)*$N$352+8)&gt;$N$354),"",IF(INDEX($P$354:$W$363,MOD(((5-1)*$N$352+8)-1,10)+1,INT((((5-1)*$N$352+8)-1)/10)+1)="","",INDEX($P$354:$W$363,MOD(((5-1)*$N$352+8)-1,10)+1,INT((((5-1)*$N$352+8)-1)/10)+1))))))</f>
        <v/>
      </c>
      <c r="L358" s="539">
        <f>IF($D$352="Flat Oval",IF(OR($N$354="",ISTEXT($N$352),ISTEXT($N$353)),"",IF(5&lt;=$N$353,IF(9&gt;$N$352,"",IF(((5-1)*$N$352+9)&gt;80,"",IF(INDEX($P$354:$W$363,MOD(((5-1)*$N$352+9)-1,10)+1,INT((((5-1)*$N$352+9)-1)/10)+1)="","",INDEX($P$354:$W$363,MOD(((5-1)*$N$352+9)-1,10)+1,INT((((5-1)*$N$352+9)-1)/10)+1)))),IF(AND(5=$N$353+1,9&lt;=$O$352),IF(($N$352*$N$353+9)&gt;80,"",IF(INDEX($P$354:$W$363,MOD(($N$352*$N$353+9)-1,10)+1,INT((($N$352*$N$353+9)-1)/10)+1)="","",INDEX($P$354:$W$363,MOD(($N$352*$N$353+9)-1,10)+1,INT((($N$352*$N$353+9)-1)/10)+1))),""))),IF($N$354="","",IF(OR(ISTEXT($N$352),ISTEXT($N$353),ISTEXT($N$354)),"",IF(OR(9&gt;$N$352,5&gt;$N$353,((5-1)*$N$352+9)&gt;$N$354),"",IF(INDEX($P$354:$W$363,MOD(((5-1)*$N$352+9)-1,10)+1,INT((((5-1)*$N$352+9)-1)/10)+1)="","",INDEX($P$354:$W$363,MOD(((5-1)*$N$352+9)-1,10)+1,INT((((5-1)*$N$352+9)-1)/10)+1))))))</f>
        <v/>
      </c>
      <c r="M358" s="539">
        <f>IF($D$352="Flat Oval",IF(OR($N$354="",ISTEXT($N$352),ISTEXT($N$353)),"",IF(5&lt;=$N$353,IF(10&gt;$N$352,"",IF(((5-1)*$N$352+10)&gt;80,"",IF(INDEX($P$354:$W$363,MOD(((5-1)*$N$352+10)-1,10)+1,INT((((5-1)*$N$352+10)-1)/10)+1)="","",INDEX($P$354:$W$363,MOD(((5-1)*$N$352+10)-1,10)+1,INT((((5-1)*$N$352+10)-1)/10)+1)))),IF(AND(5=$N$353+1,10&lt;=$O$352),IF(($N$352*$N$353+10)&gt;80,"",IF(INDEX($P$354:$W$363,MOD(($N$352*$N$353+10)-1,10)+1,INT((($N$352*$N$353+10)-1)/10)+1)="","",INDEX($P$354:$W$363,MOD(($N$352*$N$353+10)-1,10)+1,INT((($N$352*$N$353+10)-1)/10)+1))),""))),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IF($D$352="Flat Oval",IF(OR($N$353="",ISTEXT($N$353)),"",IF(6&lt;=$N$353,ROUND((6-0.5)*$I$352/$N$353,1),IF(6=$N$353+1,"Ends",""))),IF(OR($D$352="",$G$352=""),"",IF($D$352="Round",IF(6=1,"Axis 1 (0°)",IF(6=2,"Axis 2 (90°)","")),IF(ISTEXT($N$353),"",IF(6&gt;$N$353,"",IF(ISTEXT($I$352),"",ROUND((6-0.5)*$I$352/$N$353,1)))))))</f>
        <v/>
      </c>
      <c r="C359" s="538" t="n"/>
      <c r="D359" s="539">
        <f>IF($D$352="Flat Oval",IF(OR($N$354="",ISTEXT($N$352),ISTEXT($N$353)),"",IF(6&lt;=$N$353,IF(1&gt;$N$352,"",IF(((6-1)*$N$352+1)&gt;80,"",IF(INDEX($P$354:$W$363,MOD(((6-1)*$N$352+1)-1,10)+1,INT((((6-1)*$N$352+1)-1)/10)+1)="","",INDEX($P$354:$W$363,MOD(((6-1)*$N$352+1)-1,10)+1,INT((((6-1)*$N$352+1)-1)/10)+1)))),IF(AND(6=$N$353+1,1&lt;=$O$352),IF(($N$352*$N$353+1)&gt;80,"",IF(INDEX($P$354:$W$363,MOD(($N$352*$N$353+1)-1,10)+1,INT((($N$352*$N$353+1)-1)/10)+1)="","",INDEX($P$354:$W$363,MOD(($N$352*$N$353+1)-1,10)+1,INT((($N$352*$N$353+1)-1)/10)+1))),""))),IF($N$354="","",IF(OR(ISTEXT($N$352),ISTEXT($N$353),ISTEXT($N$354)),"",IF(OR(1&gt;$N$352,6&gt;$N$353,((6-1)*$N$352+1)&gt;$N$354),"",IF(INDEX($P$354:$W$363,MOD(((6-1)*$N$352+1)-1,10)+1,INT((((6-1)*$N$352+1)-1)/10)+1)="","",INDEX($P$354:$W$363,MOD(((6-1)*$N$352+1)-1,10)+1,INT((((6-1)*$N$352+1)-1)/10)+1))))))</f>
        <v/>
      </c>
      <c r="E359" s="539">
        <f>IF($D$352="Flat Oval",IF(OR($N$354="",ISTEXT($N$352),ISTEXT($N$353)),"",IF(6&lt;=$N$353,IF(2&gt;$N$352,"",IF(((6-1)*$N$352+2)&gt;80,"",IF(INDEX($P$354:$W$363,MOD(((6-1)*$N$352+2)-1,10)+1,INT((((6-1)*$N$352+2)-1)/10)+1)="","",INDEX($P$354:$W$363,MOD(((6-1)*$N$352+2)-1,10)+1,INT((((6-1)*$N$352+2)-1)/10)+1)))),IF(AND(6=$N$353+1,2&lt;=$O$352),IF(($N$352*$N$353+2)&gt;80,"",IF(INDEX($P$354:$W$363,MOD(($N$352*$N$353+2)-1,10)+1,INT((($N$352*$N$353+2)-1)/10)+1)="","",INDEX($P$354:$W$363,MOD(($N$352*$N$353+2)-1,10)+1,INT((($N$352*$N$353+2)-1)/10)+1))),""))),IF($N$354="","",IF(OR(ISTEXT($N$352),ISTEXT($N$353),ISTEXT($N$354)),"",IF(OR(2&gt;$N$352,6&gt;$N$353,((6-1)*$N$352+2)&gt;$N$354),"",IF(INDEX($P$354:$W$363,MOD(((6-1)*$N$352+2)-1,10)+1,INT((((6-1)*$N$352+2)-1)/10)+1)="","",INDEX($P$354:$W$363,MOD(((6-1)*$N$352+2)-1,10)+1,INT((((6-1)*$N$352+2)-1)/10)+1))))))</f>
        <v/>
      </c>
      <c r="F359" s="539">
        <f>IF($D$352="Flat Oval",IF(OR($N$354="",ISTEXT($N$352),ISTEXT($N$353)),"",IF(6&lt;=$N$353,IF(3&gt;$N$352,"",IF(((6-1)*$N$352+3)&gt;80,"",IF(INDEX($P$354:$W$363,MOD(((6-1)*$N$352+3)-1,10)+1,INT((((6-1)*$N$352+3)-1)/10)+1)="","",INDEX($P$354:$W$363,MOD(((6-1)*$N$352+3)-1,10)+1,INT((((6-1)*$N$352+3)-1)/10)+1)))),IF(AND(6=$N$353+1,3&lt;=$O$352),IF(($N$352*$N$353+3)&gt;80,"",IF(INDEX($P$354:$W$363,MOD(($N$352*$N$353+3)-1,10)+1,INT((($N$352*$N$353+3)-1)/10)+1)="","",INDEX($P$354:$W$363,MOD(($N$352*$N$353+3)-1,10)+1,INT((($N$352*$N$353+3)-1)/10)+1))),""))),IF($N$354="","",IF(OR(ISTEXT($N$352),ISTEXT($N$353),ISTEXT($N$354)),"",IF(OR(3&gt;$N$352,6&gt;$N$353,((6-1)*$N$352+3)&gt;$N$354),"",IF(INDEX($P$354:$W$363,MOD(((6-1)*$N$352+3)-1,10)+1,INT((((6-1)*$N$352+3)-1)/10)+1)="","",INDEX($P$354:$W$363,MOD(((6-1)*$N$352+3)-1,10)+1,INT((((6-1)*$N$352+3)-1)/10)+1))))))</f>
        <v/>
      </c>
      <c r="G359" s="539">
        <f>IF($D$352="Flat Oval",IF(OR($N$354="",ISTEXT($N$352),ISTEXT($N$353)),"",IF(6&lt;=$N$353,IF(4&gt;$N$352,"",IF(((6-1)*$N$352+4)&gt;80,"",IF(INDEX($P$354:$W$363,MOD(((6-1)*$N$352+4)-1,10)+1,INT((((6-1)*$N$352+4)-1)/10)+1)="","",INDEX($P$354:$W$363,MOD(((6-1)*$N$352+4)-1,10)+1,INT((((6-1)*$N$352+4)-1)/10)+1)))),IF(AND(6=$N$353+1,4&lt;=$O$352),IF(($N$352*$N$353+4)&gt;80,"",IF(INDEX($P$354:$W$363,MOD(($N$352*$N$353+4)-1,10)+1,INT((($N$352*$N$353+4)-1)/10)+1)="","",INDEX($P$354:$W$363,MOD(($N$352*$N$353+4)-1,10)+1,INT((($N$352*$N$353+4)-1)/10)+1))),""))),IF($N$354="","",IF(OR(ISTEXT($N$352),ISTEXT($N$353),ISTEXT($N$354)),"",IF(OR(4&gt;$N$352,6&gt;$N$353,((6-1)*$N$352+4)&gt;$N$354),"",IF(INDEX($P$354:$W$363,MOD(((6-1)*$N$352+4)-1,10)+1,INT((((6-1)*$N$352+4)-1)/10)+1)="","",INDEX($P$354:$W$363,MOD(((6-1)*$N$352+4)-1,10)+1,INT((((6-1)*$N$352+4)-1)/10)+1))))))</f>
        <v/>
      </c>
      <c r="H359" s="539">
        <f>IF($D$352="Flat Oval",IF(OR($N$354="",ISTEXT($N$352),ISTEXT($N$353)),"",IF(6&lt;=$N$353,IF(5&gt;$N$352,"",IF(((6-1)*$N$352+5)&gt;80,"",IF(INDEX($P$354:$W$363,MOD(((6-1)*$N$352+5)-1,10)+1,INT((((6-1)*$N$352+5)-1)/10)+1)="","",INDEX($P$354:$W$363,MOD(((6-1)*$N$352+5)-1,10)+1,INT((((6-1)*$N$352+5)-1)/10)+1)))),IF(AND(6=$N$353+1,5&lt;=$O$352),IF(($N$352*$N$353+5)&gt;80,"",IF(INDEX($P$354:$W$363,MOD(($N$352*$N$353+5)-1,10)+1,INT((($N$352*$N$353+5)-1)/10)+1)="","",INDEX($P$354:$W$363,MOD(($N$352*$N$353+5)-1,10)+1,INT((($N$352*$N$353+5)-1)/10)+1))),""))),IF($N$354="","",IF(OR(ISTEXT($N$352),ISTEXT($N$353),ISTEXT($N$354)),"",IF(OR(5&gt;$N$352,6&gt;$N$353,((6-1)*$N$352+5)&gt;$N$354),"",IF(INDEX($P$354:$W$363,MOD(((6-1)*$N$352+5)-1,10)+1,INT((((6-1)*$N$352+5)-1)/10)+1)="","",INDEX($P$354:$W$363,MOD(((6-1)*$N$352+5)-1,10)+1,INT((((6-1)*$N$352+5)-1)/10)+1))))))</f>
        <v/>
      </c>
      <c r="I359" s="539">
        <f>IF($D$352="Flat Oval",IF(OR($N$354="",ISTEXT($N$352),ISTEXT($N$353)),"",IF(6&lt;=$N$353,IF(6&gt;$N$352,"",IF(((6-1)*$N$352+6)&gt;80,"",IF(INDEX($P$354:$W$363,MOD(((6-1)*$N$352+6)-1,10)+1,INT((((6-1)*$N$352+6)-1)/10)+1)="","",INDEX($P$354:$W$363,MOD(((6-1)*$N$352+6)-1,10)+1,INT((((6-1)*$N$352+6)-1)/10)+1)))),IF(AND(6=$N$353+1,6&lt;=$O$352),IF(($N$352*$N$353+6)&gt;80,"",IF(INDEX($P$354:$W$363,MOD(($N$352*$N$353+6)-1,10)+1,INT((($N$352*$N$353+6)-1)/10)+1)="","",INDEX($P$354:$W$363,MOD(($N$352*$N$353+6)-1,10)+1,INT((($N$352*$N$353+6)-1)/10)+1))),""))),IF($N$354="","",IF(OR(ISTEXT($N$352),ISTEXT($N$353),ISTEXT($N$354)),"",IF(OR(6&gt;$N$352,6&gt;$N$353,((6-1)*$N$352+6)&gt;$N$354),"",IF(INDEX($P$354:$W$363,MOD(((6-1)*$N$352+6)-1,10)+1,INT((((6-1)*$N$352+6)-1)/10)+1)="","",INDEX($P$354:$W$363,MOD(((6-1)*$N$352+6)-1,10)+1,INT((((6-1)*$N$352+6)-1)/10)+1))))))</f>
        <v/>
      </c>
      <c r="J359" s="539">
        <f>IF($D$352="Flat Oval",IF(OR($N$354="",ISTEXT($N$352),ISTEXT($N$353)),"",IF(6&lt;=$N$353,IF(7&gt;$N$352,"",IF(((6-1)*$N$352+7)&gt;80,"",IF(INDEX($P$354:$W$363,MOD(((6-1)*$N$352+7)-1,10)+1,INT((((6-1)*$N$352+7)-1)/10)+1)="","",INDEX($P$354:$W$363,MOD(((6-1)*$N$352+7)-1,10)+1,INT((((6-1)*$N$352+7)-1)/10)+1)))),IF(AND(6=$N$353+1,7&lt;=$O$352),IF(($N$352*$N$353+7)&gt;80,"",IF(INDEX($P$354:$W$363,MOD(($N$352*$N$353+7)-1,10)+1,INT((($N$352*$N$353+7)-1)/10)+1)="","",INDEX($P$354:$W$363,MOD(($N$352*$N$353+7)-1,10)+1,INT((($N$352*$N$353+7)-1)/10)+1))),""))),IF($N$354="","",IF(OR(ISTEXT($N$352),ISTEXT($N$353),ISTEXT($N$354)),"",IF(OR(7&gt;$N$352,6&gt;$N$353,((6-1)*$N$352+7)&gt;$N$354),"",IF(INDEX($P$354:$W$363,MOD(((6-1)*$N$352+7)-1,10)+1,INT((((6-1)*$N$352+7)-1)/10)+1)="","",INDEX($P$354:$W$363,MOD(((6-1)*$N$352+7)-1,10)+1,INT((((6-1)*$N$352+7)-1)/10)+1))))))</f>
        <v/>
      </c>
      <c r="K359" s="539">
        <f>IF($D$352="Flat Oval",IF(OR($N$354="",ISTEXT($N$352),ISTEXT($N$353)),"",IF(6&lt;=$N$353,IF(8&gt;$N$352,"",IF(((6-1)*$N$352+8)&gt;80,"",IF(INDEX($P$354:$W$363,MOD(((6-1)*$N$352+8)-1,10)+1,INT((((6-1)*$N$352+8)-1)/10)+1)="","",INDEX($P$354:$W$363,MOD(((6-1)*$N$352+8)-1,10)+1,INT((((6-1)*$N$352+8)-1)/10)+1)))),IF(AND(6=$N$353+1,8&lt;=$O$352),IF(($N$352*$N$353+8)&gt;80,"",IF(INDEX($P$354:$W$363,MOD(($N$352*$N$353+8)-1,10)+1,INT((($N$352*$N$353+8)-1)/10)+1)="","",INDEX($P$354:$W$363,MOD(($N$352*$N$353+8)-1,10)+1,INT((($N$352*$N$353+8)-1)/10)+1))),""))),IF($N$354="","",IF(OR(ISTEXT($N$352),ISTEXT($N$353),ISTEXT($N$354)),"",IF(OR(8&gt;$N$352,6&gt;$N$353,((6-1)*$N$352+8)&gt;$N$354),"",IF(INDEX($P$354:$W$363,MOD(((6-1)*$N$352+8)-1,10)+1,INT((((6-1)*$N$352+8)-1)/10)+1)="","",INDEX($P$354:$W$363,MOD(((6-1)*$N$352+8)-1,10)+1,INT((((6-1)*$N$352+8)-1)/10)+1))))))</f>
        <v/>
      </c>
      <c r="L359" s="539">
        <f>IF($D$352="Flat Oval",IF(OR($N$354="",ISTEXT($N$352),ISTEXT($N$353)),"",IF(6&lt;=$N$353,IF(9&gt;$N$352,"",IF(((6-1)*$N$352+9)&gt;80,"",IF(INDEX($P$354:$W$363,MOD(((6-1)*$N$352+9)-1,10)+1,INT((((6-1)*$N$352+9)-1)/10)+1)="","",INDEX($P$354:$W$363,MOD(((6-1)*$N$352+9)-1,10)+1,INT((((6-1)*$N$352+9)-1)/10)+1)))),IF(AND(6=$N$353+1,9&lt;=$O$352),IF(($N$352*$N$353+9)&gt;80,"",IF(INDEX($P$354:$W$363,MOD(($N$352*$N$353+9)-1,10)+1,INT((($N$352*$N$353+9)-1)/10)+1)="","",INDEX($P$354:$W$363,MOD(($N$352*$N$353+9)-1,10)+1,INT((($N$352*$N$353+9)-1)/10)+1))),""))),IF($N$354="","",IF(OR(ISTEXT($N$352),ISTEXT($N$353),ISTEXT($N$354)),"",IF(OR(9&gt;$N$352,6&gt;$N$353,((6-1)*$N$352+9)&gt;$N$354),"",IF(INDEX($P$354:$W$363,MOD(((6-1)*$N$352+9)-1,10)+1,INT((((6-1)*$N$352+9)-1)/10)+1)="","",INDEX($P$354:$W$363,MOD(((6-1)*$N$352+9)-1,10)+1,INT((((6-1)*$N$352+9)-1)/10)+1))))))</f>
        <v/>
      </c>
      <c r="M359" s="539">
        <f>IF($D$352="Flat Oval",IF(OR($N$354="",ISTEXT($N$352),ISTEXT($N$353)),"",IF(6&lt;=$N$353,IF(10&gt;$N$352,"",IF(((6-1)*$N$352+10)&gt;80,"",IF(INDEX($P$354:$W$363,MOD(((6-1)*$N$352+10)-1,10)+1,INT((((6-1)*$N$352+10)-1)/10)+1)="","",INDEX($P$354:$W$363,MOD(((6-1)*$N$352+10)-1,10)+1,INT((((6-1)*$N$352+10)-1)/10)+1)))),IF(AND(6=$N$353+1,10&lt;=$O$352),IF(($N$352*$N$353+10)&gt;80,"",IF(INDEX($P$354:$W$363,MOD(($N$352*$N$353+10)-1,10)+1,INT((($N$352*$N$353+10)-1)/10)+1)="","",INDEX($P$354:$W$363,MOD(($N$352*$N$353+10)-1,10)+1,INT((($N$352*$N$353+10)-1)/10)+1))),""))),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IF($D$352="Flat Oval",IF(OR($N$353="",ISTEXT($N$353)),"",IF(7&lt;=$N$353,ROUND((7-0.5)*$I$352/$N$353,1),IF(7=$N$353+1,"Ends",""))),IF(OR($D$352="",$G$352=""),"",IF($D$352="Round",IF(7=1,"Axis 1 (0°)",IF(7=2,"Axis 2 (90°)","")),IF(ISTEXT($N$353),"",IF(7&gt;$N$353,"",IF(ISTEXT($I$352),"",ROUND((7-0.5)*$I$352/$N$353,1)))))))</f>
        <v/>
      </c>
      <c r="C360" s="538" t="n"/>
      <c r="D360" s="539">
        <f>IF($D$352="Flat Oval",IF(OR($N$354="",ISTEXT($N$352),ISTEXT($N$353)),"",IF(7&lt;=$N$353,IF(1&gt;$N$352,"",IF(((7-1)*$N$352+1)&gt;80,"",IF(INDEX($P$354:$W$363,MOD(((7-1)*$N$352+1)-1,10)+1,INT((((7-1)*$N$352+1)-1)/10)+1)="","",INDEX($P$354:$W$363,MOD(((7-1)*$N$352+1)-1,10)+1,INT((((7-1)*$N$352+1)-1)/10)+1)))),IF(AND(7=$N$353+1,1&lt;=$O$352),IF(($N$352*$N$353+1)&gt;80,"",IF(INDEX($P$354:$W$363,MOD(($N$352*$N$353+1)-1,10)+1,INT((($N$352*$N$353+1)-1)/10)+1)="","",INDEX($P$354:$W$363,MOD(($N$352*$N$353+1)-1,10)+1,INT((($N$352*$N$353+1)-1)/10)+1))),""))),IF($N$354="","",IF(OR(ISTEXT($N$352),ISTEXT($N$353),ISTEXT($N$354)),"",IF(OR(1&gt;$N$352,7&gt;$N$353,((7-1)*$N$352+1)&gt;$N$354),"",IF(INDEX($P$354:$W$363,MOD(((7-1)*$N$352+1)-1,10)+1,INT((((7-1)*$N$352+1)-1)/10)+1)="","",INDEX($P$354:$W$363,MOD(((7-1)*$N$352+1)-1,10)+1,INT((((7-1)*$N$352+1)-1)/10)+1))))))</f>
        <v/>
      </c>
      <c r="E360" s="539">
        <f>IF($D$352="Flat Oval",IF(OR($N$354="",ISTEXT($N$352),ISTEXT($N$353)),"",IF(7&lt;=$N$353,IF(2&gt;$N$352,"",IF(((7-1)*$N$352+2)&gt;80,"",IF(INDEX($P$354:$W$363,MOD(((7-1)*$N$352+2)-1,10)+1,INT((((7-1)*$N$352+2)-1)/10)+1)="","",INDEX($P$354:$W$363,MOD(((7-1)*$N$352+2)-1,10)+1,INT((((7-1)*$N$352+2)-1)/10)+1)))),IF(AND(7=$N$353+1,2&lt;=$O$352),IF(($N$352*$N$353+2)&gt;80,"",IF(INDEX($P$354:$W$363,MOD(($N$352*$N$353+2)-1,10)+1,INT((($N$352*$N$353+2)-1)/10)+1)="","",INDEX($P$354:$W$363,MOD(($N$352*$N$353+2)-1,10)+1,INT((($N$352*$N$353+2)-1)/10)+1))),""))),IF($N$354="","",IF(OR(ISTEXT($N$352),ISTEXT($N$353),ISTEXT($N$354)),"",IF(OR(2&gt;$N$352,7&gt;$N$353,((7-1)*$N$352+2)&gt;$N$354),"",IF(INDEX($P$354:$W$363,MOD(((7-1)*$N$352+2)-1,10)+1,INT((((7-1)*$N$352+2)-1)/10)+1)="","",INDEX($P$354:$W$363,MOD(((7-1)*$N$352+2)-1,10)+1,INT((((7-1)*$N$352+2)-1)/10)+1))))))</f>
        <v/>
      </c>
      <c r="F360" s="539">
        <f>IF($D$352="Flat Oval",IF(OR($N$354="",ISTEXT($N$352),ISTEXT($N$353)),"",IF(7&lt;=$N$353,IF(3&gt;$N$352,"",IF(((7-1)*$N$352+3)&gt;80,"",IF(INDEX($P$354:$W$363,MOD(((7-1)*$N$352+3)-1,10)+1,INT((((7-1)*$N$352+3)-1)/10)+1)="","",INDEX($P$354:$W$363,MOD(((7-1)*$N$352+3)-1,10)+1,INT((((7-1)*$N$352+3)-1)/10)+1)))),IF(AND(7=$N$353+1,3&lt;=$O$352),IF(($N$352*$N$353+3)&gt;80,"",IF(INDEX($P$354:$W$363,MOD(($N$352*$N$353+3)-1,10)+1,INT((($N$352*$N$353+3)-1)/10)+1)="","",INDEX($P$354:$W$363,MOD(($N$352*$N$353+3)-1,10)+1,INT((($N$352*$N$353+3)-1)/10)+1))),""))),IF($N$354="","",IF(OR(ISTEXT($N$352),ISTEXT($N$353),ISTEXT($N$354)),"",IF(OR(3&gt;$N$352,7&gt;$N$353,((7-1)*$N$352+3)&gt;$N$354),"",IF(INDEX($P$354:$W$363,MOD(((7-1)*$N$352+3)-1,10)+1,INT((((7-1)*$N$352+3)-1)/10)+1)="","",INDEX($P$354:$W$363,MOD(((7-1)*$N$352+3)-1,10)+1,INT((((7-1)*$N$352+3)-1)/10)+1))))))</f>
        <v/>
      </c>
      <c r="G360" s="539">
        <f>IF($D$352="Flat Oval",IF(OR($N$354="",ISTEXT($N$352),ISTEXT($N$353)),"",IF(7&lt;=$N$353,IF(4&gt;$N$352,"",IF(((7-1)*$N$352+4)&gt;80,"",IF(INDEX($P$354:$W$363,MOD(((7-1)*$N$352+4)-1,10)+1,INT((((7-1)*$N$352+4)-1)/10)+1)="","",INDEX($P$354:$W$363,MOD(((7-1)*$N$352+4)-1,10)+1,INT((((7-1)*$N$352+4)-1)/10)+1)))),IF(AND(7=$N$353+1,4&lt;=$O$352),IF(($N$352*$N$353+4)&gt;80,"",IF(INDEX($P$354:$W$363,MOD(($N$352*$N$353+4)-1,10)+1,INT((($N$352*$N$353+4)-1)/10)+1)="","",INDEX($P$354:$W$363,MOD(($N$352*$N$353+4)-1,10)+1,INT((($N$352*$N$353+4)-1)/10)+1))),""))),IF($N$354="","",IF(OR(ISTEXT($N$352),ISTEXT($N$353),ISTEXT($N$354)),"",IF(OR(4&gt;$N$352,7&gt;$N$353,((7-1)*$N$352+4)&gt;$N$354),"",IF(INDEX($P$354:$W$363,MOD(((7-1)*$N$352+4)-1,10)+1,INT((((7-1)*$N$352+4)-1)/10)+1)="","",INDEX($P$354:$W$363,MOD(((7-1)*$N$352+4)-1,10)+1,INT((((7-1)*$N$352+4)-1)/10)+1))))))</f>
        <v/>
      </c>
      <c r="H360" s="539">
        <f>IF($D$352="Flat Oval",IF(OR($N$354="",ISTEXT($N$352),ISTEXT($N$353)),"",IF(7&lt;=$N$353,IF(5&gt;$N$352,"",IF(((7-1)*$N$352+5)&gt;80,"",IF(INDEX($P$354:$W$363,MOD(((7-1)*$N$352+5)-1,10)+1,INT((((7-1)*$N$352+5)-1)/10)+1)="","",INDEX($P$354:$W$363,MOD(((7-1)*$N$352+5)-1,10)+1,INT((((7-1)*$N$352+5)-1)/10)+1)))),IF(AND(7=$N$353+1,5&lt;=$O$352),IF(($N$352*$N$353+5)&gt;80,"",IF(INDEX($P$354:$W$363,MOD(($N$352*$N$353+5)-1,10)+1,INT((($N$352*$N$353+5)-1)/10)+1)="","",INDEX($P$354:$W$363,MOD(($N$352*$N$353+5)-1,10)+1,INT((($N$352*$N$353+5)-1)/10)+1))),""))),IF($N$354="","",IF(OR(ISTEXT($N$352),ISTEXT($N$353),ISTEXT($N$354)),"",IF(OR(5&gt;$N$352,7&gt;$N$353,((7-1)*$N$352+5)&gt;$N$354),"",IF(INDEX($P$354:$W$363,MOD(((7-1)*$N$352+5)-1,10)+1,INT((((7-1)*$N$352+5)-1)/10)+1)="","",INDEX($P$354:$W$363,MOD(((7-1)*$N$352+5)-1,10)+1,INT((((7-1)*$N$352+5)-1)/10)+1))))))</f>
        <v/>
      </c>
      <c r="I360" s="539">
        <f>IF($D$352="Flat Oval",IF(OR($N$354="",ISTEXT($N$352),ISTEXT($N$353)),"",IF(7&lt;=$N$353,IF(6&gt;$N$352,"",IF(((7-1)*$N$352+6)&gt;80,"",IF(INDEX($P$354:$W$363,MOD(((7-1)*$N$352+6)-1,10)+1,INT((((7-1)*$N$352+6)-1)/10)+1)="","",INDEX($P$354:$W$363,MOD(((7-1)*$N$352+6)-1,10)+1,INT((((7-1)*$N$352+6)-1)/10)+1)))),IF(AND(7=$N$353+1,6&lt;=$O$352),IF(($N$352*$N$353+6)&gt;80,"",IF(INDEX($P$354:$W$363,MOD(($N$352*$N$353+6)-1,10)+1,INT((($N$352*$N$353+6)-1)/10)+1)="","",INDEX($P$354:$W$363,MOD(($N$352*$N$353+6)-1,10)+1,INT((($N$352*$N$353+6)-1)/10)+1))),""))),IF($N$354="","",IF(OR(ISTEXT($N$352),ISTEXT($N$353),ISTEXT($N$354)),"",IF(OR(6&gt;$N$352,7&gt;$N$353,((7-1)*$N$352+6)&gt;$N$354),"",IF(INDEX($P$354:$W$363,MOD(((7-1)*$N$352+6)-1,10)+1,INT((((7-1)*$N$352+6)-1)/10)+1)="","",INDEX($P$354:$W$363,MOD(((7-1)*$N$352+6)-1,10)+1,INT((((7-1)*$N$352+6)-1)/10)+1))))))</f>
        <v/>
      </c>
      <c r="J360" s="539">
        <f>IF($D$352="Flat Oval",IF(OR($N$354="",ISTEXT($N$352),ISTEXT($N$353)),"",IF(7&lt;=$N$353,IF(7&gt;$N$352,"",IF(((7-1)*$N$352+7)&gt;80,"",IF(INDEX($P$354:$W$363,MOD(((7-1)*$N$352+7)-1,10)+1,INT((((7-1)*$N$352+7)-1)/10)+1)="","",INDEX($P$354:$W$363,MOD(((7-1)*$N$352+7)-1,10)+1,INT((((7-1)*$N$352+7)-1)/10)+1)))),IF(AND(7=$N$353+1,7&lt;=$O$352),IF(($N$352*$N$353+7)&gt;80,"",IF(INDEX($P$354:$W$363,MOD(($N$352*$N$353+7)-1,10)+1,INT((($N$352*$N$353+7)-1)/10)+1)="","",INDEX($P$354:$W$363,MOD(($N$352*$N$353+7)-1,10)+1,INT((($N$352*$N$353+7)-1)/10)+1))),""))),IF($N$354="","",IF(OR(ISTEXT($N$352),ISTEXT($N$353),ISTEXT($N$354)),"",IF(OR(7&gt;$N$352,7&gt;$N$353,((7-1)*$N$352+7)&gt;$N$354),"",IF(INDEX($P$354:$W$363,MOD(((7-1)*$N$352+7)-1,10)+1,INT((((7-1)*$N$352+7)-1)/10)+1)="","",INDEX($P$354:$W$363,MOD(((7-1)*$N$352+7)-1,10)+1,INT((((7-1)*$N$352+7)-1)/10)+1))))))</f>
        <v/>
      </c>
      <c r="K360" s="539">
        <f>IF($D$352="Flat Oval",IF(OR($N$354="",ISTEXT($N$352),ISTEXT($N$353)),"",IF(7&lt;=$N$353,IF(8&gt;$N$352,"",IF(((7-1)*$N$352+8)&gt;80,"",IF(INDEX($P$354:$W$363,MOD(((7-1)*$N$352+8)-1,10)+1,INT((((7-1)*$N$352+8)-1)/10)+1)="","",INDEX($P$354:$W$363,MOD(((7-1)*$N$352+8)-1,10)+1,INT((((7-1)*$N$352+8)-1)/10)+1)))),IF(AND(7=$N$353+1,8&lt;=$O$352),IF(($N$352*$N$353+8)&gt;80,"",IF(INDEX($P$354:$W$363,MOD(($N$352*$N$353+8)-1,10)+1,INT((($N$352*$N$353+8)-1)/10)+1)="","",INDEX($P$354:$W$363,MOD(($N$352*$N$353+8)-1,10)+1,INT((($N$352*$N$353+8)-1)/10)+1))),""))),IF($N$354="","",IF(OR(ISTEXT($N$352),ISTEXT($N$353),ISTEXT($N$354)),"",IF(OR(8&gt;$N$352,7&gt;$N$353,((7-1)*$N$352+8)&gt;$N$354),"",IF(INDEX($P$354:$W$363,MOD(((7-1)*$N$352+8)-1,10)+1,INT((((7-1)*$N$352+8)-1)/10)+1)="","",INDEX($P$354:$W$363,MOD(((7-1)*$N$352+8)-1,10)+1,INT((((7-1)*$N$352+8)-1)/10)+1))))))</f>
        <v/>
      </c>
      <c r="L360" s="539">
        <f>IF($D$352="Flat Oval",IF(OR($N$354="",ISTEXT($N$352),ISTEXT($N$353)),"",IF(7&lt;=$N$353,IF(9&gt;$N$352,"",IF(((7-1)*$N$352+9)&gt;80,"",IF(INDEX($P$354:$W$363,MOD(((7-1)*$N$352+9)-1,10)+1,INT((((7-1)*$N$352+9)-1)/10)+1)="","",INDEX($P$354:$W$363,MOD(((7-1)*$N$352+9)-1,10)+1,INT((((7-1)*$N$352+9)-1)/10)+1)))),IF(AND(7=$N$353+1,9&lt;=$O$352),IF(($N$352*$N$353+9)&gt;80,"",IF(INDEX($P$354:$W$363,MOD(($N$352*$N$353+9)-1,10)+1,INT((($N$352*$N$353+9)-1)/10)+1)="","",INDEX($P$354:$W$363,MOD(($N$352*$N$353+9)-1,10)+1,INT((($N$352*$N$353+9)-1)/10)+1))),""))),IF($N$354="","",IF(OR(ISTEXT($N$352),ISTEXT($N$353),ISTEXT($N$354)),"",IF(OR(9&gt;$N$352,7&gt;$N$353,((7-1)*$N$352+9)&gt;$N$354),"",IF(INDEX($P$354:$W$363,MOD(((7-1)*$N$352+9)-1,10)+1,INT((((7-1)*$N$352+9)-1)/10)+1)="","",INDEX($P$354:$W$363,MOD(((7-1)*$N$352+9)-1,10)+1,INT((((7-1)*$N$352+9)-1)/10)+1))))))</f>
        <v/>
      </c>
      <c r="M360" s="539">
        <f>IF($D$352="Flat Oval",IF(OR($N$354="",ISTEXT($N$352),ISTEXT($N$353)),"",IF(7&lt;=$N$353,IF(10&gt;$N$352,"",IF(((7-1)*$N$352+10)&gt;80,"",IF(INDEX($P$354:$W$363,MOD(((7-1)*$N$352+10)-1,10)+1,INT((((7-1)*$N$352+10)-1)/10)+1)="","",INDEX($P$354:$W$363,MOD(((7-1)*$N$352+10)-1,10)+1,INT((((7-1)*$N$352+10)-1)/10)+1)))),IF(AND(7=$N$353+1,10&lt;=$O$352),IF(($N$352*$N$353+10)&gt;80,"",IF(INDEX($P$354:$W$363,MOD(($N$352*$N$353+10)-1,10)+1,INT((($N$352*$N$353+10)-1)/10)+1)="","",INDEX($P$354:$W$363,MOD(($N$352*$N$353+10)-1,10)+1,INT((($N$352*$N$353+10)-1)/10)+1))),""))),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IF($D$352="Flat Oval",IF(OR($N$353="",ISTEXT($N$353)),"",IF(8&lt;=$N$353,ROUND((8-0.5)*$I$352/$N$353,1),IF(8=$N$353+1,"Ends",""))),IF(OR($D$352="",$G$352=""),"",IF($D$352="Round",IF(8=1,"Axis 1 (0°)",IF(8=2,"Axis 2 (90°)","")),IF(ISTEXT($N$353),"",IF(8&gt;$N$353,"",IF(ISTEXT($I$352),"",ROUND((8-0.5)*$I$352/$N$353,1)))))))</f>
        <v/>
      </c>
      <c r="C361" s="538" t="n"/>
      <c r="D361" s="539">
        <f>IF($D$352="Flat Oval",IF(OR($N$354="",ISTEXT($N$352),ISTEXT($N$353)),"",IF(8&lt;=$N$353,IF(1&gt;$N$352,"",IF(((8-1)*$N$352+1)&gt;80,"",IF(INDEX($P$354:$W$363,MOD(((8-1)*$N$352+1)-1,10)+1,INT((((8-1)*$N$352+1)-1)/10)+1)="","",INDEX($P$354:$W$363,MOD(((8-1)*$N$352+1)-1,10)+1,INT((((8-1)*$N$352+1)-1)/10)+1)))),IF(AND(8=$N$353+1,1&lt;=$O$352),IF(($N$352*$N$353+1)&gt;80,"",IF(INDEX($P$354:$W$363,MOD(($N$352*$N$353+1)-1,10)+1,INT((($N$352*$N$353+1)-1)/10)+1)="","",INDEX($P$354:$W$363,MOD(($N$352*$N$353+1)-1,10)+1,INT((($N$352*$N$353+1)-1)/10)+1))),""))),IF($N$354="","",IF(OR(ISTEXT($N$352),ISTEXT($N$353),ISTEXT($N$354)),"",IF(OR(1&gt;$N$352,8&gt;$N$353,((8-1)*$N$352+1)&gt;$N$354),"",IF(INDEX($P$354:$W$363,MOD(((8-1)*$N$352+1)-1,10)+1,INT((((8-1)*$N$352+1)-1)/10)+1)="","",INDEX($P$354:$W$363,MOD(((8-1)*$N$352+1)-1,10)+1,INT((((8-1)*$N$352+1)-1)/10)+1))))))</f>
        <v/>
      </c>
      <c r="E361" s="539">
        <f>IF($D$352="Flat Oval",IF(OR($N$354="",ISTEXT($N$352),ISTEXT($N$353)),"",IF(8&lt;=$N$353,IF(2&gt;$N$352,"",IF(((8-1)*$N$352+2)&gt;80,"",IF(INDEX($P$354:$W$363,MOD(((8-1)*$N$352+2)-1,10)+1,INT((((8-1)*$N$352+2)-1)/10)+1)="","",INDEX($P$354:$W$363,MOD(((8-1)*$N$352+2)-1,10)+1,INT((((8-1)*$N$352+2)-1)/10)+1)))),IF(AND(8=$N$353+1,2&lt;=$O$352),IF(($N$352*$N$353+2)&gt;80,"",IF(INDEX($P$354:$W$363,MOD(($N$352*$N$353+2)-1,10)+1,INT((($N$352*$N$353+2)-1)/10)+1)="","",INDEX($P$354:$W$363,MOD(($N$352*$N$353+2)-1,10)+1,INT((($N$352*$N$353+2)-1)/10)+1))),""))),IF($N$354="","",IF(OR(ISTEXT($N$352),ISTEXT($N$353),ISTEXT($N$354)),"",IF(OR(2&gt;$N$352,8&gt;$N$353,((8-1)*$N$352+2)&gt;$N$354),"",IF(INDEX($P$354:$W$363,MOD(((8-1)*$N$352+2)-1,10)+1,INT((((8-1)*$N$352+2)-1)/10)+1)="","",INDEX($P$354:$W$363,MOD(((8-1)*$N$352+2)-1,10)+1,INT((((8-1)*$N$352+2)-1)/10)+1))))))</f>
        <v/>
      </c>
      <c r="F361" s="539">
        <f>IF($D$352="Flat Oval",IF(OR($N$354="",ISTEXT($N$352),ISTEXT($N$353)),"",IF(8&lt;=$N$353,IF(3&gt;$N$352,"",IF(((8-1)*$N$352+3)&gt;80,"",IF(INDEX($P$354:$W$363,MOD(((8-1)*$N$352+3)-1,10)+1,INT((((8-1)*$N$352+3)-1)/10)+1)="","",INDEX($P$354:$W$363,MOD(((8-1)*$N$352+3)-1,10)+1,INT((((8-1)*$N$352+3)-1)/10)+1)))),IF(AND(8=$N$353+1,3&lt;=$O$352),IF(($N$352*$N$353+3)&gt;80,"",IF(INDEX($P$354:$W$363,MOD(($N$352*$N$353+3)-1,10)+1,INT((($N$352*$N$353+3)-1)/10)+1)="","",INDEX($P$354:$W$363,MOD(($N$352*$N$353+3)-1,10)+1,INT((($N$352*$N$353+3)-1)/10)+1))),""))),IF($N$354="","",IF(OR(ISTEXT($N$352),ISTEXT($N$353),ISTEXT($N$354)),"",IF(OR(3&gt;$N$352,8&gt;$N$353,((8-1)*$N$352+3)&gt;$N$354),"",IF(INDEX($P$354:$W$363,MOD(((8-1)*$N$352+3)-1,10)+1,INT((((8-1)*$N$352+3)-1)/10)+1)="","",INDEX($P$354:$W$363,MOD(((8-1)*$N$352+3)-1,10)+1,INT((((8-1)*$N$352+3)-1)/10)+1))))))</f>
        <v/>
      </c>
      <c r="G361" s="539">
        <f>IF($D$352="Flat Oval",IF(OR($N$354="",ISTEXT($N$352),ISTEXT($N$353)),"",IF(8&lt;=$N$353,IF(4&gt;$N$352,"",IF(((8-1)*$N$352+4)&gt;80,"",IF(INDEX($P$354:$W$363,MOD(((8-1)*$N$352+4)-1,10)+1,INT((((8-1)*$N$352+4)-1)/10)+1)="","",INDEX($P$354:$W$363,MOD(((8-1)*$N$352+4)-1,10)+1,INT((((8-1)*$N$352+4)-1)/10)+1)))),IF(AND(8=$N$353+1,4&lt;=$O$352),IF(($N$352*$N$353+4)&gt;80,"",IF(INDEX($P$354:$W$363,MOD(($N$352*$N$353+4)-1,10)+1,INT((($N$352*$N$353+4)-1)/10)+1)="","",INDEX($P$354:$W$363,MOD(($N$352*$N$353+4)-1,10)+1,INT((($N$352*$N$353+4)-1)/10)+1))),""))),IF($N$354="","",IF(OR(ISTEXT($N$352),ISTEXT($N$353),ISTEXT($N$354)),"",IF(OR(4&gt;$N$352,8&gt;$N$353,((8-1)*$N$352+4)&gt;$N$354),"",IF(INDEX($P$354:$W$363,MOD(((8-1)*$N$352+4)-1,10)+1,INT((((8-1)*$N$352+4)-1)/10)+1)="","",INDEX($P$354:$W$363,MOD(((8-1)*$N$352+4)-1,10)+1,INT((((8-1)*$N$352+4)-1)/10)+1))))))</f>
        <v/>
      </c>
      <c r="H361" s="539">
        <f>IF($D$352="Flat Oval",IF(OR($N$354="",ISTEXT($N$352),ISTEXT($N$353)),"",IF(8&lt;=$N$353,IF(5&gt;$N$352,"",IF(((8-1)*$N$352+5)&gt;80,"",IF(INDEX($P$354:$W$363,MOD(((8-1)*$N$352+5)-1,10)+1,INT((((8-1)*$N$352+5)-1)/10)+1)="","",INDEX($P$354:$W$363,MOD(((8-1)*$N$352+5)-1,10)+1,INT((((8-1)*$N$352+5)-1)/10)+1)))),IF(AND(8=$N$353+1,5&lt;=$O$352),IF(($N$352*$N$353+5)&gt;80,"",IF(INDEX($P$354:$W$363,MOD(($N$352*$N$353+5)-1,10)+1,INT((($N$352*$N$353+5)-1)/10)+1)="","",INDEX($P$354:$W$363,MOD(($N$352*$N$353+5)-1,10)+1,INT((($N$352*$N$353+5)-1)/10)+1))),""))),IF($N$354="","",IF(OR(ISTEXT($N$352),ISTEXT($N$353),ISTEXT($N$354)),"",IF(OR(5&gt;$N$352,8&gt;$N$353,((8-1)*$N$352+5)&gt;$N$354),"",IF(INDEX($P$354:$W$363,MOD(((8-1)*$N$352+5)-1,10)+1,INT((((8-1)*$N$352+5)-1)/10)+1)="","",INDEX($P$354:$W$363,MOD(((8-1)*$N$352+5)-1,10)+1,INT((((8-1)*$N$352+5)-1)/10)+1))))))</f>
        <v/>
      </c>
      <c r="I361" s="539">
        <f>IF($D$352="Flat Oval",IF(OR($N$354="",ISTEXT($N$352),ISTEXT($N$353)),"",IF(8&lt;=$N$353,IF(6&gt;$N$352,"",IF(((8-1)*$N$352+6)&gt;80,"",IF(INDEX($P$354:$W$363,MOD(((8-1)*$N$352+6)-1,10)+1,INT((((8-1)*$N$352+6)-1)/10)+1)="","",INDEX($P$354:$W$363,MOD(((8-1)*$N$352+6)-1,10)+1,INT((((8-1)*$N$352+6)-1)/10)+1)))),IF(AND(8=$N$353+1,6&lt;=$O$352),IF(($N$352*$N$353+6)&gt;80,"",IF(INDEX($P$354:$W$363,MOD(($N$352*$N$353+6)-1,10)+1,INT((($N$352*$N$353+6)-1)/10)+1)="","",INDEX($P$354:$W$363,MOD(($N$352*$N$353+6)-1,10)+1,INT((($N$352*$N$353+6)-1)/10)+1))),""))),IF($N$354="","",IF(OR(ISTEXT($N$352),ISTEXT($N$353),ISTEXT($N$354)),"",IF(OR(6&gt;$N$352,8&gt;$N$353,((8-1)*$N$352+6)&gt;$N$354),"",IF(INDEX($P$354:$W$363,MOD(((8-1)*$N$352+6)-1,10)+1,INT((((8-1)*$N$352+6)-1)/10)+1)="","",INDEX($P$354:$W$363,MOD(((8-1)*$N$352+6)-1,10)+1,INT((((8-1)*$N$352+6)-1)/10)+1))))))</f>
        <v/>
      </c>
      <c r="J361" s="539">
        <f>IF($D$352="Flat Oval",IF(OR($N$354="",ISTEXT($N$352),ISTEXT($N$353)),"",IF(8&lt;=$N$353,IF(7&gt;$N$352,"",IF(((8-1)*$N$352+7)&gt;80,"",IF(INDEX($P$354:$W$363,MOD(((8-1)*$N$352+7)-1,10)+1,INT((((8-1)*$N$352+7)-1)/10)+1)="","",INDEX($P$354:$W$363,MOD(((8-1)*$N$352+7)-1,10)+1,INT((((8-1)*$N$352+7)-1)/10)+1)))),IF(AND(8=$N$353+1,7&lt;=$O$352),IF(($N$352*$N$353+7)&gt;80,"",IF(INDEX($P$354:$W$363,MOD(($N$352*$N$353+7)-1,10)+1,INT((($N$352*$N$353+7)-1)/10)+1)="","",INDEX($P$354:$W$363,MOD(($N$352*$N$353+7)-1,10)+1,INT((($N$352*$N$353+7)-1)/10)+1))),""))),IF($N$354="","",IF(OR(ISTEXT($N$352),ISTEXT($N$353),ISTEXT($N$354)),"",IF(OR(7&gt;$N$352,8&gt;$N$353,((8-1)*$N$352+7)&gt;$N$354),"",IF(INDEX($P$354:$W$363,MOD(((8-1)*$N$352+7)-1,10)+1,INT((((8-1)*$N$352+7)-1)/10)+1)="","",INDEX($P$354:$W$363,MOD(((8-1)*$N$352+7)-1,10)+1,INT((((8-1)*$N$352+7)-1)/10)+1))))))</f>
        <v/>
      </c>
      <c r="K361" s="539">
        <f>IF($D$352="Flat Oval",IF(OR($N$354="",ISTEXT($N$352),ISTEXT($N$353)),"",IF(8&lt;=$N$353,IF(8&gt;$N$352,"",IF(((8-1)*$N$352+8)&gt;80,"",IF(INDEX($P$354:$W$363,MOD(((8-1)*$N$352+8)-1,10)+1,INT((((8-1)*$N$352+8)-1)/10)+1)="","",INDEX($P$354:$W$363,MOD(((8-1)*$N$352+8)-1,10)+1,INT((((8-1)*$N$352+8)-1)/10)+1)))),IF(AND(8=$N$353+1,8&lt;=$O$352),IF(($N$352*$N$353+8)&gt;80,"",IF(INDEX($P$354:$W$363,MOD(($N$352*$N$353+8)-1,10)+1,INT((($N$352*$N$353+8)-1)/10)+1)="","",INDEX($P$354:$W$363,MOD(($N$352*$N$353+8)-1,10)+1,INT((($N$352*$N$353+8)-1)/10)+1))),""))),IF($N$354="","",IF(OR(ISTEXT($N$352),ISTEXT($N$353),ISTEXT($N$354)),"",IF(OR(8&gt;$N$352,8&gt;$N$353,((8-1)*$N$352+8)&gt;$N$354),"",IF(INDEX($P$354:$W$363,MOD(((8-1)*$N$352+8)-1,10)+1,INT((((8-1)*$N$352+8)-1)/10)+1)="","",INDEX($P$354:$W$363,MOD(((8-1)*$N$352+8)-1,10)+1,INT((((8-1)*$N$352+8)-1)/10)+1))))))</f>
        <v/>
      </c>
      <c r="L361" s="539">
        <f>IF($D$352="Flat Oval",IF(OR($N$354="",ISTEXT($N$352),ISTEXT($N$353)),"",IF(8&lt;=$N$353,IF(9&gt;$N$352,"",IF(((8-1)*$N$352+9)&gt;80,"",IF(INDEX($P$354:$W$363,MOD(((8-1)*$N$352+9)-1,10)+1,INT((((8-1)*$N$352+9)-1)/10)+1)="","",INDEX($P$354:$W$363,MOD(((8-1)*$N$352+9)-1,10)+1,INT((((8-1)*$N$352+9)-1)/10)+1)))),IF(AND(8=$N$353+1,9&lt;=$O$352),IF(($N$352*$N$353+9)&gt;80,"",IF(INDEX($P$354:$W$363,MOD(($N$352*$N$353+9)-1,10)+1,INT((($N$352*$N$353+9)-1)/10)+1)="","",INDEX($P$354:$W$363,MOD(($N$352*$N$353+9)-1,10)+1,INT((($N$352*$N$353+9)-1)/10)+1))),""))),IF($N$354="","",IF(OR(ISTEXT($N$352),ISTEXT($N$353),ISTEXT($N$354)),"",IF(OR(9&gt;$N$352,8&gt;$N$353,((8-1)*$N$352+9)&gt;$N$354),"",IF(INDEX($P$354:$W$363,MOD(((8-1)*$N$352+9)-1,10)+1,INT((((8-1)*$N$352+9)-1)/10)+1)="","",INDEX($P$354:$W$363,MOD(((8-1)*$N$352+9)-1,10)+1,INT((((8-1)*$N$352+9)-1)/10)+1))))))</f>
        <v/>
      </c>
      <c r="M361" s="539">
        <f>IF($D$352="Flat Oval",IF(OR($N$354="",ISTEXT($N$352),ISTEXT($N$353)),"",IF(8&lt;=$N$353,IF(10&gt;$N$352,"",IF(((8-1)*$N$352+10)&gt;80,"",IF(INDEX($P$354:$W$363,MOD(((8-1)*$N$352+10)-1,10)+1,INT((((8-1)*$N$352+10)-1)/10)+1)="","",INDEX($P$354:$W$363,MOD(((8-1)*$N$352+10)-1,10)+1,INT((((8-1)*$N$352+10)-1)/10)+1)))),IF(AND(8=$N$353+1,10&lt;=$O$352),IF(($N$352*$N$353+10)&gt;80,"",IF(INDEX($P$354:$W$363,MOD(($N$352*$N$353+10)-1,10)+1,INT((($N$352*$N$353+10)-1)/10)+1)="","",INDEX($P$354:$W$363,MOD(($N$352*$N$353+10)-1,10)+1,INT((($N$352*$N$353+10)-1)/10)+1))),""))),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IF($D$367="Flat Oval",IF(OR($G$367="",$I$367=""),"",$G$367&amp;""" x "&amp;$I$367&amp;""" oval"),IF($G$367="","",IF($D$367="Round",$G$367&amp;""" dia",$G$367&amp;""" x "&amp;$I$367&amp;"""")))</f>
        <v/>
      </c>
      <c r="G365" s="173" t="n"/>
      <c r="H365" s="525">
        <f>IF($D$367="Flat Oval",IF(OR($G$367="",$I$367=""),"",IF(OR(ISTEXT($G$367),ISTEXT($I$367)),"",ROUND(((($G$367-2*N($K$367))-($I$367-2*N($K$367)))*($I$367-2*N($K$367))+PI()*(($I$367-2*N($K$367))/2)^2)/144,3))),IF(OR($D$367="",$G$367=""),"",IF($D$367="Round",IF(ISTEXT($G$367),"",ROUND(PI()*(($G$367-2*N($K$367))/2)^2/144,3)),IF($I$367="","",IF(OR(ISTEXT($G$367),ISTEXT($I$367)),"",ROUND(($G$367-2*N($K$367))*($I$367-2*N($K$367))/144,3))))))</f>
        <v/>
      </c>
      <c r="I365" s="189" t="n"/>
      <c r="J365" s="189" t="n"/>
      <c r="K365" s="189">
        <f>IF(N(J365)*N(H365)=0,"",ROUND(N(J365)*N(H365),0))</f>
        <v/>
      </c>
      <c r="L365" s="189">
        <f>IF($D$367="Flat Oval",IF(OR($O$368="",$O$369="",N($O$370)+N($O$371)=0),"",ROUND(($O$368*$O$370+$O$369*$O$371)/($O$370+$O$371),0)),IF(COUNT(D369:M376)=0,"",ROUND(AVERAGE(D369:M376),0)))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IF($D$367="Flat Oval",IF($N$369="","",$N$367&amp;"x"&amp;$N$368&amp;"+"&amp;$O$367&amp;" ends"),IF($N$367="","",IF($D$367="Round",$N$367&amp;" x 2 axes",IF($N$368="","",$N$367&amp;" x "&amp;$N$368))))</f>
        <v/>
      </c>
      <c r="N367" s="534">
        <f>IF($D$367="Flat Oval",IF(OR($G$367="",$I$367=""),"",IF(OR(ISTEXT($G$367),ISTEXT($I$367)),"",IF($G$367-$I$367&lt;12,2,MIN(10,MAX(3,ROUNDUP(($G$367-$I$367)/6,0)))))),IF(OR($D$367="",$G$367=""),"",IF($D$367="Round",IF(ISTEXT($G$367),"",IF($G$367&lt;=9,6,IF($G$367&lt;=12,8,10))),IF(ISTEXT($G$367),"",IF($G$367&lt;12,2,MIN(10,MAX(3,ROUNDUP($G$367/6,0))))))))</f>
        <v/>
      </c>
      <c r="O367">
        <f>IF(AND($D$367="Flat Oval",NOT(OR($G$367="",$I$367="")),NOT(OR(ISTEXT($G$367),ISTEXT($I$367)))),IF($I$367&lt;=9,6,IF($I$367&lt;=12,8,10)),"")</f>
        <v/>
      </c>
      <c r="P367" s="473" t="inlineStr">
        <is>
          <t>Quick entry – type readings in order (row by row of the grid), down this column then the next:</t>
        </is>
      </c>
    </row>
    <row r="368" ht="13.35" customHeight="1" s="162">
      <c r="B368" s="535" t="inlineStr">
        <is>
          <t>Depth↓ Pos→ (in)</t>
        </is>
      </c>
      <c r="C368" s="414" t="n"/>
      <c r="D368" s="535">
        <f>IF($D$367="Flat Oval",IF(OR($N$367="",ISTEXT($N$367),1&gt;$N$367),"",ROUND((1-0.5)*($G$367-$I$367)/$N$367,1)),IF(ISTEXT($N$367),"",IF(OR($D$367="",$G$367="",1&gt;$N$367),"",IF($D$367="Round",IF(ISTEXT($G$367),"",ROUND(IF(1&lt;=$N$367/2,$G$367/2*(1-SQRT(($N$367-2*1+1)/$N$367)),$G$367-$G$367/2*(1-SQRT(($N$367-2*($N$367-1+1)+1)/$N$367))),1)),IF(ISTEXT($G$367),"",ROUND((1-0.5)*$G$367/$N$367,1))))))</f>
        <v/>
      </c>
      <c r="E368" s="535">
        <f>IF($D$367="Flat Oval",IF(OR($N$367="",ISTEXT($N$367),2&gt;$N$367),"",ROUND((2-0.5)*($G$367-$I$367)/$N$367,1)),IF(ISTEXT($N$367),"",IF(OR($D$367="",$G$367="",2&gt;$N$367),"",IF($D$367="Round",IF(ISTEXT($G$367),"",ROUND(IF(2&lt;=$N$367/2,$G$367/2*(1-SQRT(($N$367-2*2+1)/$N$367)),$G$367-$G$367/2*(1-SQRT(($N$367-2*($N$367-2+1)+1)/$N$367))),1)),IF(ISTEXT($G$367),"",ROUND((2-0.5)*$G$367/$N$367,1))))))</f>
        <v/>
      </c>
      <c r="F368" s="535">
        <f>IF($D$367="Flat Oval",IF(OR($N$367="",ISTEXT($N$367),3&gt;$N$367),"",ROUND((3-0.5)*($G$367-$I$367)/$N$367,1)),IF(ISTEXT($N$367),"",IF(OR($D$367="",$G$367="",3&gt;$N$367),"",IF($D$367="Round",IF(ISTEXT($G$367),"",ROUND(IF(3&lt;=$N$367/2,$G$367/2*(1-SQRT(($N$367-2*3+1)/$N$367)),$G$367-$G$367/2*(1-SQRT(($N$367-2*($N$367-3+1)+1)/$N$367))),1)),IF(ISTEXT($G$367),"",ROUND((3-0.5)*$G$367/$N$367,1))))))</f>
        <v/>
      </c>
      <c r="G368" s="535">
        <f>IF($D$367="Flat Oval",IF(OR($N$367="",ISTEXT($N$367),4&gt;$N$367),"",ROUND((4-0.5)*($G$367-$I$367)/$N$367,1)),IF(ISTEXT($N$367),"",IF(OR($D$367="",$G$367="",4&gt;$N$367),"",IF($D$367="Round",IF(ISTEXT($G$367),"",ROUND(IF(4&lt;=$N$367/2,$G$367/2*(1-SQRT(($N$367-2*4+1)/$N$367)),$G$367-$G$367/2*(1-SQRT(($N$367-2*($N$367-4+1)+1)/$N$367))),1)),IF(ISTEXT($G$367),"",ROUND((4-0.5)*$G$367/$N$367,1))))))</f>
        <v/>
      </c>
      <c r="H368" s="535">
        <f>IF($D$367="Flat Oval",IF(OR($N$367="",ISTEXT($N$367),5&gt;$N$367),"",ROUND((5-0.5)*($G$367-$I$367)/$N$367,1)),IF(ISTEXT($N$367),"",IF(OR($D$367="",$G$367="",5&gt;$N$367),"",IF($D$367="Round",IF(ISTEXT($G$367),"",ROUND(IF(5&lt;=$N$367/2,$G$367/2*(1-SQRT(($N$367-2*5+1)/$N$367)),$G$367-$G$367/2*(1-SQRT(($N$367-2*($N$367-5+1)+1)/$N$367))),1)),IF(ISTEXT($G$367),"",ROUND((5-0.5)*$G$367/$N$367,1))))))</f>
        <v/>
      </c>
      <c r="I368" s="535">
        <f>IF($D$367="Flat Oval",IF(OR($N$367="",ISTEXT($N$367),6&gt;$N$367),"",ROUND((6-0.5)*($G$367-$I$367)/$N$367,1)),IF(ISTEXT($N$367),"",IF(OR($D$367="",$G$367="",6&gt;$N$367),"",IF($D$367="Round",IF(ISTEXT($G$367),"",ROUND(IF(6&lt;=$N$367/2,$G$367/2*(1-SQRT(($N$367-2*6+1)/$N$367)),$G$367-$G$367/2*(1-SQRT(($N$367-2*($N$367-6+1)+1)/$N$367))),1)),IF(ISTEXT($G$367),"",ROUND((6-0.5)*$G$367/$N$367,1))))))</f>
        <v/>
      </c>
      <c r="J368" s="535">
        <f>IF($D$367="Flat Oval",IF(OR($N$367="",ISTEXT($N$367),7&gt;$N$367),"",ROUND((7-0.5)*($G$367-$I$367)/$N$367,1)),IF(ISTEXT($N$367),"",IF(OR($D$367="",$G$367="",7&gt;$N$367),"",IF($D$367="Round",IF(ISTEXT($G$367),"",ROUND(IF(7&lt;=$N$367/2,$G$367/2*(1-SQRT(($N$367-2*7+1)/$N$367)),$G$367-$G$367/2*(1-SQRT(($N$367-2*($N$367-7+1)+1)/$N$367))),1)),IF(ISTEXT($G$367),"",ROUND((7-0.5)*$G$367/$N$367,1))))))</f>
        <v/>
      </c>
      <c r="K368" s="535">
        <f>IF($D$367="Flat Oval",IF(OR($N$367="",ISTEXT($N$367),8&gt;$N$367),"",ROUND((8-0.5)*($G$367-$I$367)/$N$367,1)),IF(ISTEXT($N$367),"",IF(OR($D$367="",$G$367="",8&gt;$N$367),"",IF($D$367="Round",IF(ISTEXT($G$367),"",ROUND(IF(8&lt;=$N$367/2,$G$367/2*(1-SQRT(($N$367-2*8+1)/$N$367)),$G$367-$G$367/2*(1-SQRT(($N$367-2*($N$367-8+1)+1)/$N$367))),1)),IF(ISTEXT($G$367),"",ROUND((8-0.5)*$G$367/$N$367,1))))))</f>
        <v/>
      </c>
      <c r="L368" s="535">
        <f>IF($D$367="Flat Oval",IF(OR($N$367="",ISTEXT($N$367),9&gt;$N$367),"",ROUND((9-0.5)*($G$367-$I$367)/$N$367,1)),IF(ISTEXT($N$367),"",IF(OR($D$367="",$G$367="",9&gt;$N$367),"",IF($D$367="Round",IF(ISTEXT($G$367),"",ROUND(IF(9&lt;=$N$367/2,$G$367/2*(1-SQRT(($N$367-2*9+1)/$N$367)),$G$367-$G$367/2*(1-SQRT(($N$367-2*($N$367-9+1)+1)/$N$367))),1)),IF(ISTEXT($G$367),"",ROUND((9-0.5)*$G$367/$N$367,1))))))</f>
        <v/>
      </c>
      <c r="M368" s="535">
        <f>IF($D$367="Flat Oval",IF(OR($N$367="",ISTEXT($N$367),10&gt;$N$367),"",ROUND((10-0.5)*($G$367-$I$367)/$N$367,1)),IF(ISTEXT($N$367),"",IF(OR($D$367="",$G$367="",10&gt;$N$367),"",IF($D$367="Round",IF(ISTEXT($G$367),"",ROUND(IF(10&lt;=$N$367/2,$G$367/2*(1-SQRT(($N$367-2*10+1)/$N$367)),$G$367-$G$367/2*(1-SQRT(($N$367-2*($N$367-10+1)+1)/$N$367))),1)),IF(ISTEXT($G$367),"",ROUND((10-0.5)*$G$367/$N$367,1))))))</f>
        <v/>
      </c>
      <c r="N368" s="534">
        <f>IF($D$367="Flat Oval",IF(OR($G$367="",$I$367=""),"",IF(OR(ISTEXT($G$367),ISTEXT($I$367)),"",IF($I$367&lt;12,2,MIN(7,MAX(3,ROUNDUP($I$367/6,0)))))),IF(OR($D$367="",$G$367=""),"",IF($D$367="Round",2,IF($I$367="","",IF(ISTEXT($I$367),"",IF($I$367&lt;12,2,MIN(8,MAX(3,ROUNDUP($I$367/6,0)))))))))</f>
        <v/>
      </c>
      <c r="O368">
        <f>IF(OR(NOT($D$367="Flat Oval"),N($N$369)=0),"",IF(COUNT(D369:INDEX(M369:M376,$N$368))=0,"",AVERAGE(D369:INDEX(M369:M376,$N$368))))</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IF($D$367="Flat Oval",IF(OR($N$368="",ISTEXT($N$368)),"",IF(1&lt;=$N$368,ROUND((1-0.5)*$I$367/$N$368,1),IF(1=$N$368+1,"Ends",""))),IF(OR($D$367="",$G$367=""),"",IF($D$367="Round",IF(1=1,"Axis 1 (0°)",IF(1=2,"Axis 2 (90°)","")),IF(ISTEXT($N$368),"",IF(1&gt;$N$368,"",IF(ISTEXT($I$367),"",ROUND((1-0.5)*$I$367/$N$368,1)))))))</f>
        <v/>
      </c>
      <c r="C369" s="538" t="n"/>
      <c r="D369" s="539">
        <f>IF($D$367="Flat Oval",IF(OR($N$369="",ISTEXT($N$367),ISTEXT($N$368)),"",IF(1&lt;=$N$368,IF(1&gt;$N$367,"",IF(((1-1)*$N$367+1)&gt;80,"",IF(INDEX($P$369:$W$378,MOD(((1-1)*$N$367+1)-1,10)+1,INT((((1-1)*$N$367+1)-1)/10)+1)="","",INDEX($P$369:$W$378,MOD(((1-1)*$N$367+1)-1,10)+1,INT((((1-1)*$N$367+1)-1)/10)+1)))),IF(AND(1=$N$368+1,1&lt;=$O$367),IF(($N$367*$N$368+1)&gt;80,"",IF(INDEX($P$369:$W$378,MOD(($N$367*$N$368+1)-1,10)+1,INT((($N$367*$N$368+1)-1)/10)+1)="","",INDEX($P$369:$W$378,MOD(($N$367*$N$368+1)-1,10)+1,INT((($N$367*$N$368+1)-1)/10)+1))),""))),IF($N$369="","",IF(OR(ISTEXT($N$367),ISTEXT($N$368),ISTEXT($N$369)),"",IF(OR(1&gt;$N$367,1&gt;$N$368,((1-1)*$N$367+1)&gt;$N$369),"",IF(INDEX($P$369:$W$378,MOD(((1-1)*$N$367+1)-1,10)+1,INT((((1-1)*$N$367+1)-1)/10)+1)="","",INDEX($P$369:$W$378,MOD(((1-1)*$N$367+1)-1,10)+1,INT((((1-1)*$N$367+1)-1)/10)+1))))))</f>
        <v/>
      </c>
      <c r="E369" s="539">
        <f>IF($D$367="Flat Oval",IF(OR($N$369="",ISTEXT($N$367),ISTEXT($N$368)),"",IF(1&lt;=$N$368,IF(2&gt;$N$367,"",IF(((1-1)*$N$367+2)&gt;80,"",IF(INDEX($P$369:$W$378,MOD(((1-1)*$N$367+2)-1,10)+1,INT((((1-1)*$N$367+2)-1)/10)+1)="","",INDEX($P$369:$W$378,MOD(((1-1)*$N$367+2)-1,10)+1,INT((((1-1)*$N$367+2)-1)/10)+1)))),IF(AND(1=$N$368+1,2&lt;=$O$367),IF(($N$367*$N$368+2)&gt;80,"",IF(INDEX($P$369:$W$378,MOD(($N$367*$N$368+2)-1,10)+1,INT((($N$367*$N$368+2)-1)/10)+1)="","",INDEX($P$369:$W$378,MOD(($N$367*$N$368+2)-1,10)+1,INT((($N$367*$N$368+2)-1)/10)+1))),""))),IF($N$369="","",IF(OR(ISTEXT($N$367),ISTEXT($N$368),ISTEXT($N$369)),"",IF(OR(2&gt;$N$367,1&gt;$N$368,((1-1)*$N$367+2)&gt;$N$369),"",IF(INDEX($P$369:$W$378,MOD(((1-1)*$N$367+2)-1,10)+1,INT((((1-1)*$N$367+2)-1)/10)+1)="","",INDEX($P$369:$W$378,MOD(((1-1)*$N$367+2)-1,10)+1,INT((((1-1)*$N$367+2)-1)/10)+1))))))</f>
        <v/>
      </c>
      <c r="F369" s="539">
        <f>IF($D$367="Flat Oval",IF(OR($N$369="",ISTEXT($N$367),ISTEXT($N$368)),"",IF(1&lt;=$N$368,IF(3&gt;$N$367,"",IF(((1-1)*$N$367+3)&gt;80,"",IF(INDEX($P$369:$W$378,MOD(((1-1)*$N$367+3)-1,10)+1,INT((((1-1)*$N$367+3)-1)/10)+1)="","",INDEX($P$369:$W$378,MOD(((1-1)*$N$367+3)-1,10)+1,INT((((1-1)*$N$367+3)-1)/10)+1)))),IF(AND(1=$N$368+1,3&lt;=$O$367),IF(($N$367*$N$368+3)&gt;80,"",IF(INDEX($P$369:$W$378,MOD(($N$367*$N$368+3)-1,10)+1,INT((($N$367*$N$368+3)-1)/10)+1)="","",INDEX($P$369:$W$378,MOD(($N$367*$N$368+3)-1,10)+1,INT((($N$367*$N$368+3)-1)/10)+1))),""))),IF($N$369="","",IF(OR(ISTEXT($N$367),ISTEXT($N$368),ISTEXT($N$369)),"",IF(OR(3&gt;$N$367,1&gt;$N$368,((1-1)*$N$367+3)&gt;$N$369),"",IF(INDEX($P$369:$W$378,MOD(((1-1)*$N$367+3)-1,10)+1,INT((((1-1)*$N$367+3)-1)/10)+1)="","",INDEX($P$369:$W$378,MOD(((1-1)*$N$367+3)-1,10)+1,INT((((1-1)*$N$367+3)-1)/10)+1))))))</f>
        <v/>
      </c>
      <c r="G369" s="539">
        <f>IF($D$367="Flat Oval",IF(OR($N$369="",ISTEXT($N$367),ISTEXT($N$368)),"",IF(1&lt;=$N$368,IF(4&gt;$N$367,"",IF(((1-1)*$N$367+4)&gt;80,"",IF(INDEX($P$369:$W$378,MOD(((1-1)*$N$367+4)-1,10)+1,INT((((1-1)*$N$367+4)-1)/10)+1)="","",INDEX($P$369:$W$378,MOD(((1-1)*$N$367+4)-1,10)+1,INT((((1-1)*$N$367+4)-1)/10)+1)))),IF(AND(1=$N$368+1,4&lt;=$O$367),IF(($N$367*$N$368+4)&gt;80,"",IF(INDEX($P$369:$W$378,MOD(($N$367*$N$368+4)-1,10)+1,INT((($N$367*$N$368+4)-1)/10)+1)="","",INDEX($P$369:$W$378,MOD(($N$367*$N$368+4)-1,10)+1,INT((($N$367*$N$368+4)-1)/10)+1))),""))),IF($N$369="","",IF(OR(ISTEXT($N$367),ISTEXT($N$368),ISTEXT($N$369)),"",IF(OR(4&gt;$N$367,1&gt;$N$368,((1-1)*$N$367+4)&gt;$N$369),"",IF(INDEX($P$369:$W$378,MOD(((1-1)*$N$367+4)-1,10)+1,INT((((1-1)*$N$367+4)-1)/10)+1)="","",INDEX($P$369:$W$378,MOD(((1-1)*$N$367+4)-1,10)+1,INT((((1-1)*$N$367+4)-1)/10)+1))))))</f>
        <v/>
      </c>
      <c r="H369" s="539">
        <f>IF($D$367="Flat Oval",IF(OR($N$369="",ISTEXT($N$367),ISTEXT($N$368)),"",IF(1&lt;=$N$368,IF(5&gt;$N$367,"",IF(((1-1)*$N$367+5)&gt;80,"",IF(INDEX($P$369:$W$378,MOD(((1-1)*$N$367+5)-1,10)+1,INT((((1-1)*$N$367+5)-1)/10)+1)="","",INDEX($P$369:$W$378,MOD(((1-1)*$N$367+5)-1,10)+1,INT((((1-1)*$N$367+5)-1)/10)+1)))),IF(AND(1=$N$368+1,5&lt;=$O$367),IF(($N$367*$N$368+5)&gt;80,"",IF(INDEX($P$369:$W$378,MOD(($N$367*$N$368+5)-1,10)+1,INT((($N$367*$N$368+5)-1)/10)+1)="","",INDEX($P$369:$W$378,MOD(($N$367*$N$368+5)-1,10)+1,INT((($N$367*$N$368+5)-1)/10)+1))),""))),IF($N$369="","",IF(OR(ISTEXT($N$367),ISTEXT($N$368),ISTEXT($N$369)),"",IF(OR(5&gt;$N$367,1&gt;$N$368,((1-1)*$N$367+5)&gt;$N$369),"",IF(INDEX($P$369:$W$378,MOD(((1-1)*$N$367+5)-1,10)+1,INT((((1-1)*$N$367+5)-1)/10)+1)="","",INDEX($P$369:$W$378,MOD(((1-1)*$N$367+5)-1,10)+1,INT((((1-1)*$N$367+5)-1)/10)+1))))))</f>
        <v/>
      </c>
      <c r="I369" s="539">
        <f>IF($D$367="Flat Oval",IF(OR($N$369="",ISTEXT($N$367),ISTEXT($N$368)),"",IF(1&lt;=$N$368,IF(6&gt;$N$367,"",IF(((1-1)*$N$367+6)&gt;80,"",IF(INDEX($P$369:$W$378,MOD(((1-1)*$N$367+6)-1,10)+1,INT((((1-1)*$N$367+6)-1)/10)+1)="","",INDEX($P$369:$W$378,MOD(((1-1)*$N$367+6)-1,10)+1,INT((((1-1)*$N$367+6)-1)/10)+1)))),IF(AND(1=$N$368+1,6&lt;=$O$367),IF(($N$367*$N$368+6)&gt;80,"",IF(INDEX($P$369:$W$378,MOD(($N$367*$N$368+6)-1,10)+1,INT((($N$367*$N$368+6)-1)/10)+1)="","",INDEX($P$369:$W$378,MOD(($N$367*$N$368+6)-1,10)+1,INT((($N$367*$N$368+6)-1)/10)+1))),""))),IF($N$369="","",IF(OR(ISTEXT($N$367),ISTEXT($N$368),ISTEXT($N$369)),"",IF(OR(6&gt;$N$367,1&gt;$N$368,((1-1)*$N$367+6)&gt;$N$369),"",IF(INDEX($P$369:$W$378,MOD(((1-1)*$N$367+6)-1,10)+1,INT((((1-1)*$N$367+6)-1)/10)+1)="","",INDEX($P$369:$W$378,MOD(((1-1)*$N$367+6)-1,10)+1,INT((((1-1)*$N$367+6)-1)/10)+1))))))</f>
        <v/>
      </c>
      <c r="J369" s="539">
        <f>IF($D$367="Flat Oval",IF(OR($N$369="",ISTEXT($N$367),ISTEXT($N$368)),"",IF(1&lt;=$N$368,IF(7&gt;$N$367,"",IF(((1-1)*$N$367+7)&gt;80,"",IF(INDEX($P$369:$W$378,MOD(((1-1)*$N$367+7)-1,10)+1,INT((((1-1)*$N$367+7)-1)/10)+1)="","",INDEX($P$369:$W$378,MOD(((1-1)*$N$367+7)-1,10)+1,INT((((1-1)*$N$367+7)-1)/10)+1)))),IF(AND(1=$N$368+1,7&lt;=$O$367),IF(($N$367*$N$368+7)&gt;80,"",IF(INDEX($P$369:$W$378,MOD(($N$367*$N$368+7)-1,10)+1,INT((($N$367*$N$368+7)-1)/10)+1)="","",INDEX($P$369:$W$378,MOD(($N$367*$N$368+7)-1,10)+1,INT((($N$367*$N$368+7)-1)/10)+1))),""))),IF($N$369="","",IF(OR(ISTEXT($N$367),ISTEXT($N$368),ISTEXT($N$369)),"",IF(OR(7&gt;$N$367,1&gt;$N$368,((1-1)*$N$367+7)&gt;$N$369),"",IF(INDEX($P$369:$W$378,MOD(((1-1)*$N$367+7)-1,10)+1,INT((((1-1)*$N$367+7)-1)/10)+1)="","",INDEX($P$369:$W$378,MOD(((1-1)*$N$367+7)-1,10)+1,INT((((1-1)*$N$367+7)-1)/10)+1))))))</f>
        <v/>
      </c>
      <c r="K369" s="539">
        <f>IF($D$367="Flat Oval",IF(OR($N$369="",ISTEXT($N$367),ISTEXT($N$368)),"",IF(1&lt;=$N$368,IF(8&gt;$N$367,"",IF(((1-1)*$N$367+8)&gt;80,"",IF(INDEX($P$369:$W$378,MOD(((1-1)*$N$367+8)-1,10)+1,INT((((1-1)*$N$367+8)-1)/10)+1)="","",INDEX($P$369:$W$378,MOD(((1-1)*$N$367+8)-1,10)+1,INT((((1-1)*$N$367+8)-1)/10)+1)))),IF(AND(1=$N$368+1,8&lt;=$O$367),IF(($N$367*$N$368+8)&gt;80,"",IF(INDEX($P$369:$W$378,MOD(($N$367*$N$368+8)-1,10)+1,INT((($N$367*$N$368+8)-1)/10)+1)="","",INDEX($P$369:$W$378,MOD(($N$367*$N$368+8)-1,10)+1,INT((($N$367*$N$368+8)-1)/10)+1))),""))),IF($N$369="","",IF(OR(ISTEXT($N$367),ISTEXT($N$368),ISTEXT($N$369)),"",IF(OR(8&gt;$N$367,1&gt;$N$368,((1-1)*$N$367+8)&gt;$N$369),"",IF(INDEX($P$369:$W$378,MOD(((1-1)*$N$367+8)-1,10)+1,INT((((1-1)*$N$367+8)-1)/10)+1)="","",INDEX($P$369:$W$378,MOD(((1-1)*$N$367+8)-1,10)+1,INT((((1-1)*$N$367+8)-1)/10)+1))))))</f>
        <v/>
      </c>
      <c r="L369" s="539">
        <f>IF($D$367="Flat Oval",IF(OR($N$369="",ISTEXT($N$367),ISTEXT($N$368)),"",IF(1&lt;=$N$368,IF(9&gt;$N$367,"",IF(((1-1)*$N$367+9)&gt;80,"",IF(INDEX($P$369:$W$378,MOD(((1-1)*$N$367+9)-1,10)+1,INT((((1-1)*$N$367+9)-1)/10)+1)="","",INDEX($P$369:$W$378,MOD(((1-1)*$N$367+9)-1,10)+1,INT((((1-1)*$N$367+9)-1)/10)+1)))),IF(AND(1=$N$368+1,9&lt;=$O$367),IF(($N$367*$N$368+9)&gt;80,"",IF(INDEX($P$369:$W$378,MOD(($N$367*$N$368+9)-1,10)+1,INT((($N$367*$N$368+9)-1)/10)+1)="","",INDEX($P$369:$W$378,MOD(($N$367*$N$368+9)-1,10)+1,INT((($N$367*$N$368+9)-1)/10)+1))),""))),IF($N$369="","",IF(OR(ISTEXT($N$367),ISTEXT($N$368),ISTEXT($N$369)),"",IF(OR(9&gt;$N$367,1&gt;$N$368,((1-1)*$N$367+9)&gt;$N$369),"",IF(INDEX($P$369:$W$378,MOD(((1-1)*$N$367+9)-1,10)+1,INT((((1-1)*$N$367+9)-1)/10)+1)="","",INDEX($P$369:$W$378,MOD(((1-1)*$N$367+9)-1,10)+1,INT((((1-1)*$N$367+9)-1)/10)+1))))))</f>
        <v/>
      </c>
      <c r="M369" s="539">
        <f>IF($D$367="Flat Oval",IF(OR($N$369="",ISTEXT($N$367),ISTEXT($N$368)),"",IF(1&lt;=$N$368,IF(10&gt;$N$367,"",IF(((1-1)*$N$367+10)&gt;80,"",IF(INDEX($P$369:$W$378,MOD(((1-1)*$N$367+10)-1,10)+1,INT((((1-1)*$N$367+10)-1)/10)+1)="","",INDEX($P$369:$W$378,MOD(((1-1)*$N$367+10)-1,10)+1,INT((((1-1)*$N$367+10)-1)/10)+1)))),IF(AND(1=$N$368+1,10&lt;=$O$367),IF(($N$367*$N$368+10)&gt;80,"",IF(INDEX($P$369:$W$378,MOD(($N$367*$N$368+10)-1,10)+1,INT((($N$367*$N$368+10)-1)/10)+1)="","",INDEX($P$369:$W$378,MOD(($N$367*$N$368+10)-1,10)+1,INT((($N$367*$N$368+10)-1)/10)+1))),""))),IF($N$369="","",IF(OR(ISTEXT($N$367),ISTEXT($N$368),ISTEXT($N$369)),"",IF(OR(10&gt;$N$367,1&gt;$N$368,((1-1)*$N$367+10)&gt;$N$369),"",IF(INDEX($P$369:$W$378,MOD(((1-1)*$N$367+10)-1,10)+1,INT((((1-1)*$N$367+10)-1)/10)+1)="","",INDEX($P$369:$W$378,MOD(((1-1)*$N$367+10)-1,10)+1,INT((((1-1)*$N$367+10)-1)/10)+1))))))</f>
        <v/>
      </c>
      <c r="N369" s="534">
        <f>IF($D$367="Flat Oval",IF(OR($N$367="",$N$368="",$O$367=""),"",$N$367*$N$368+$O$367),IF(OR(N367="",N368=""),"",IF(OR(ISTEXT(N367),ISTEXT(N368)),"",N367*N368)))</f>
        <v/>
      </c>
      <c r="O369">
        <f>IF(OR(NOT($D$367="Flat Oval"),N($N$369)=0),"",IF(COUNT(INDEX(D369:D376,$N$368+1):INDEX(M369:M376,$N$368+1))=0,"",AVERAGE(INDEX(D369:D376,$N$368+1):INDEX(M369:M376,$N$368+1))))</f>
        <v/>
      </c>
      <c r="P369" s="540" t="n"/>
      <c r="Q369" s="540" t="n"/>
      <c r="R369" s="540" t="n"/>
      <c r="S369" s="540" t="n"/>
      <c r="T369" s="540" t="n"/>
      <c r="U369" s="540" t="n"/>
      <c r="V369" s="540" t="n"/>
      <c r="W369" s="540" t="n"/>
    </row>
    <row r="370" ht="13.35" customHeight="1" s="162">
      <c r="B370" s="537">
        <f>IF($D$367="Flat Oval",IF(OR($N$368="",ISTEXT($N$368)),"",IF(2&lt;=$N$368,ROUND((2-0.5)*$I$367/$N$368,1),IF(2=$N$368+1,"Ends",""))),IF(OR($D$367="",$G$367=""),"",IF($D$367="Round",IF(2=1,"Axis 1 (0°)",IF(2=2,"Axis 2 (90°)","")),IF(ISTEXT($N$368),"",IF(2&gt;$N$368,"",IF(ISTEXT($I$367),"",ROUND((2-0.5)*$I$367/$N$368,1)))))))</f>
        <v/>
      </c>
      <c r="C370" s="538" t="n"/>
      <c r="D370" s="539">
        <f>IF($D$367="Flat Oval",IF(OR($N$369="",ISTEXT($N$367),ISTEXT($N$368)),"",IF(2&lt;=$N$368,IF(1&gt;$N$367,"",IF(((2-1)*$N$367+1)&gt;80,"",IF(INDEX($P$369:$W$378,MOD(((2-1)*$N$367+1)-1,10)+1,INT((((2-1)*$N$367+1)-1)/10)+1)="","",INDEX($P$369:$W$378,MOD(((2-1)*$N$367+1)-1,10)+1,INT((((2-1)*$N$367+1)-1)/10)+1)))),IF(AND(2=$N$368+1,1&lt;=$O$367),IF(($N$367*$N$368+1)&gt;80,"",IF(INDEX($P$369:$W$378,MOD(($N$367*$N$368+1)-1,10)+1,INT((($N$367*$N$368+1)-1)/10)+1)="","",INDEX($P$369:$W$378,MOD(($N$367*$N$368+1)-1,10)+1,INT((($N$367*$N$368+1)-1)/10)+1))),""))),IF($N$369="","",IF(OR(ISTEXT($N$367),ISTEXT($N$368),ISTEXT($N$369)),"",IF(OR(1&gt;$N$367,2&gt;$N$368,((2-1)*$N$367+1)&gt;$N$369),"",IF(INDEX($P$369:$W$378,MOD(((2-1)*$N$367+1)-1,10)+1,INT((((2-1)*$N$367+1)-1)/10)+1)="","",INDEX($P$369:$W$378,MOD(((2-1)*$N$367+1)-1,10)+1,INT((((2-1)*$N$367+1)-1)/10)+1))))))</f>
        <v/>
      </c>
      <c r="E370" s="539">
        <f>IF($D$367="Flat Oval",IF(OR($N$369="",ISTEXT($N$367),ISTEXT($N$368)),"",IF(2&lt;=$N$368,IF(2&gt;$N$367,"",IF(((2-1)*$N$367+2)&gt;80,"",IF(INDEX($P$369:$W$378,MOD(((2-1)*$N$367+2)-1,10)+1,INT((((2-1)*$N$367+2)-1)/10)+1)="","",INDEX($P$369:$W$378,MOD(((2-1)*$N$367+2)-1,10)+1,INT((((2-1)*$N$367+2)-1)/10)+1)))),IF(AND(2=$N$368+1,2&lt;=$O$367),IF(($N$367*$N$368+2)&gt;80,"",IF(INDEX($P$369:$W$378,MOD(($N$367*$N$368+2)-1,10)+1,INT((($N$367*$N$368+2)-1)/10)+1)="","",INDEX($P$369:$W$378,MOD(($N$367*$N$368+2)-1,10)+1,INT((($N$367*$N$368+2)-1)/10)+1))),""))),IF($N$369="","",IF(OR(ISTEXT($N$367),ISTEXT($N$368),ISTEXT($N$369)),"",IF(OR(2&gt;$N$367,2&gt;$N$368,((2-1)*$N$367+2)&gt;$N$369),"",IF(INDEX($P$369:$W$378,MOD(((2-1)*$N$367+2)-1,10)+1,INT((((2-1)*$N$367+2)-1)/10)+1)="","",INDEX($P$369:$W$378,MOD(((2-1)*$N$367+2)-1,10)+1,INT((((2-1)*$N$367+2)-1)/10)+1))))))</f>
        <v/>
      </c>
      <c r="F370" s="539">
        <f>IF($D$367="Flat Oval",IF(OR($N$369="",ISTEXT($N$367),ISTEXT($N$368)),"",IF(2&lt;=$N$368,IF(3&gt;$N$367,"",IF(((2-1)*$N$367+3)&gt;80,"",IF(INDEX($P$369:$W$378,MOD(((2-1)*$N$367+3)-1,10)+1,INT((((2-1)*$N$367+3)-1)/10)+1)="","",INDEX($P$369:$W$378,MOD(((2-1)*$N$367+3)-1,10)+1,INT((((2-1)*$N$367+3)-1)/10)+1)))),IF(AND(2=$N$368+1,3&lt;=$O$367),IF(($N$367*$N$368+3)&gt;80,"",IF(INDEX($P$369:$W$378,MOD(($N$367*$N$368+3)-1,10)+1,INT((($N$367*$N$368+3)-1)/10)+1)="","",INDEX($P$369:$W$378,MOD(($N$367*$N$368+3)-1,10)+1,INT((($N$367*$N$368+3)-1)/10)+1))),""))),IF($N$369="","",IF(OR(ISTEXT($N$367),ISTEXT($N$368),ISTEXT($N$369)),"",IF(OR(3&gt;$N$367,2&gt;$N$368,((2-1)*$N$367+3)&gt;$N$369),"",IF(INDEX($P$369:$W$378,MOD(((2-1)*$N$367+3)-1,10)+1,INT((((2-1)*$N$367+3)-1)/10)+1)="","",INDEX($P$369:$W$378,MOD(((2-1)*$N$367+3)-1,10)+1,INT((((2-1)*$N$367+3)-1)/10)+1))))))</f>
        <v/>
      </c>
      <c r="G370" s="539">
        <f>IF($D$367="Flat Oval",IF(OR($N$369="",ISTEXT($N$367),ISTEXT($N$368)),"",IF(2&lt;=$N$368,IF(4&gt;$N$367,"",IF(((2-1)*$N$367+4)&gt;80,"",IF(INDEX($P$369:$W$378,MOD(((2-1)*$N$367+4)-1,10)+1,INT((((2-1)*$N$367+4)-1)/10)+1)="","",INDEX($P$369:$W$378,MOD(((2-1)*$N$367+4)-1,10)+1,INT((((2-1)*$N$367+4)-1)/10)+1)))),IF(AND(2=$N$368+1,4&lt;=$O$367),IF(($N$367*$N$368+4)&gt;80,"",IF(INDEX($P$369:$W$378,MOD(($N$367*$N$368+4)-1,10)+1,INT((($N$367*$N$368+4)-1)/10)+1)="","",INDEX($P$369:$W$378,MOD(($N$367*$N$368+4)-1,10)+1,INT((($N$367*$N$368+4)-1)/10)+1))),""))),IF($N$369="","",IF(OR(ISTEXT($N$367),ISTEXT($N$368),ISTEXT($N$369)),"",IF(OR(4&gt;$N$367,2&gt;$N$368,((2-1)*$N$367+4)&gt;$N$369),"",IF(INDEX($P$369:$W$378,MOD(((2-1)*$N$367+4)-1,10)+1,INT((((2-1)*$N$367+4)-1)/10)+1)="","",INDEX($P$369:$W$378,MOD(((2-1)*$N$367+4)-1,10)+1,INT((((2-1)*$N$367+4)-1)/10)+1))))))</f>
        <v/>
      </c>
      <c r="H370" s="539">
        <f>IF($D$367="Flat Oval",IF(OR($N$369="",ISTEXT($N$367),ISTEXT($N$368)),"",IF(2&lt;=$N$368,IF(5&gt;$N$367,"",IF(((2-1)*$N$367+5)&gt;80,"",IF(INDEX($P$369:$W$378,MOD(((2-1)*$N$367+5)-1,10)+1,INT((((2-1)*$N$367+5)-1)/10)+1)="","",INDEX($P$369:$W$378,MOD(((2-1)*$N$367+5)-1,10)+1,INT((((2-1)*$N$367+5)-1)/10)+1)))),IF(AND(2=$N$368+1,5&lt;=$O$367),IF(($N$367*$N$368+5)&gt;80,"",IF(INDEX($P$369:$W$378,MOD(($N$367*$N$368+5)-1,10)+1,INT((($N$367*$N$368+5)-1)/10)+1)="","",INDEX($P$369:$W$378,MOD(($N$367*$N$368+5)-1,10)+1,INT((($N$367*$N$368+5)-1)/10)+1))),""))),IF($N$369="","",IF(OR(ISTEXT($N$367),ISTEXT($N$368),ISTEXT($N$369)),"",IF(OR(5&gt;$N$367,2&gt;$N$368,((2-1)*$N$367+5)&gt;$N$369),"",IF(INDEX($P$369:$W$378,MOD(((2-1)*$N$367+5)-1,10)+1,INT((((2-1)*$N$367+5)-1)/10)+1)="","",INDEX($P$369:$W$378,MOD(((2-1)*$N$367+5)-1,10)+1,INT((((2-1)*$N$367+5)-1)/10)+1))))))</f>
        <v/>
      </c>
      <c r="I370" s="539">
        <f>IF($D$367="Flat Oval",IF(OR($N$369="",ISTEXT($N$367),ISTEXT($N$368)),"",IF(2&lt;=$N$368,IF(6&gt;$N$367,"",IF(((2-1)*$N$367+6)&gt;80,"",IF(INDEX($P$369:$W$378,MOD(((2-1)*$N$367+6)-1,10)+1,INT((((2-1)*$N$367+6)-1)/10)+1)="","",INDEX($P$369:$W$378,MOD(((2-1)*$N$367+6)-1,10)+1,INT((((2-1)*$N$367+6)-1)/10)+1)))),IF(AND(2=$N$368+1,6&lt;=$O$367),IF(($N$367*$N$368+6)&gt;80,"",IF(INDEX($P$369:$W$378,MOD(($N$367*$N$368+6)-1,10)+1,INT((($N$367*$N$368+6)-1)/10)+1)="","",INDEX($P$369:$W$378,MOD(($N$367*$N$368+6)-1,10)+1,INT((($N$367*$N$368+6)-1)/10)+1))),""))),IF($N$369="","",IF(OR(ISTEXT($N$367),ISTEXT($N$368),ISTEXT($N$369)),"",IF(OR(6&gt;$N$367,2&gt;$N$368,((2-1)*$N$367+6)&gt;$N$369),"",IF(INDEX($P$369:$W$378,MOD(((2-1)*$N$367+6)-1,10)+1,INT((((2-1)*$N$367+6)-1)/10)+1)="","",INDEX($P$369:$W$378,MOD(((2-1)*$N$367+6)-1,10)+1,INT((((2-1)*$N$367+6)-1)/10)+1))))))</f>
        <v/>
      </c>
      <c r="J370" s="539">
        <f>IF($D$367="Flat Oval",IF(OR($N$369="",ISTEXT($N$367),ISTEXT($N$368)),"",IF(2&lt;=$N$368,IF(7&gt;$N$367,"",IF(((2-1)*$N$367+7)&gt;80,"",IF(INDEX($P$369:$W$378,MOD(((2-1)*$N$367+7)-1,10)+1,INT((((2-1)*$N$367+7)-1)/10)+1)="","",INDEX($P$369:$W$378,MOD(((2-1)*$N$367+7)-1,10)+1,INT((((2-1)*$N$367+7)-1)/10)+1)))),IF(AND(2=$N$368+1,7&lt;=$O$367),IF(($N$367*$N$368+7)&gt;80,"",IF(INDEX($P$369:$W$378,MOD(($N$367*$N$368+7)-1,10)+1,INT((($N$367*$N$368+7)-1)/10)+1)="","",INDEX($P$369:$W$378,MOD(($N$367*$N$368+7)-1,10)+1,INT((($N$367*$N$368+7)-1)/10)+1))),""))),IF($N$369="","",IF(OR(ISTEXT($N$367),ISTEXT($N$368),ISTEXT($N$369)),"",IF(OR(7&gt;$N$367,2&gt;$N$368,((2-1)*$N$367+7)&gt;$N$369),"",IF(INDEX($P$369:$W$378,MOD(((2-1)*$N$367+7)-1,10)+1,INT((((2-1)*$N$367+7)-1)/10)+1)="","",INDEX($P$369:$W$378,MOD(((2-1)*$N$367+7)-1,10)+1,INT((((2-1)*$N$367+7)-1)/10)+1))))))</f>
        <v/>
      </c>
      <c r="K370" s="539">
        <f>IF($D$367="Flat Oval",IF(OR($N$369="",ISTEXT($N$367),ISTEXT($N$368)),"",IF(2&lt;=$N$368,IF(8&gt;$N$367,"",IF(((2-1)*$N$367+8)&gt;80,"",IF(INDEX($P$369:$W$378,MOD(((2-1)*$N$367+8)-1,10)+1,INT((((2-1)*$N$367+8)-1)/10)+1)="","",INDEX($P$369:$W$378,MOD(((2-1)*$N$367+8)-1,10)+1,INT((((2-1)*$N$367+8)-1)/10)+1)))),IF(AND(2=$N$368+1,8&lt;=$O$367),IF(($N$367*$N$368+8)&gt;80,"",IF(INDEX($P$369:$W$378,MOD(($N$367*$N$368+8)-1,10)+1,INT((($N$367*$N$368+8)-1)/10)+1)="","",INDEX($P$369:$W$378,MOD(($N$367*$N$368+8)-1,10)+1,INT((($N$367*$N$368+8)-1)/10)+1))),""))),IF($N$369="","",IF(OR(ISTEXT($N$367),ISTEXT($N$368),ISTEXT($N$369)),"",IF(OR(8&gt;$N$367,2&gt;$N$368,((2-1)*$N$367+8)&gt;$N$369),"",IF(INDEX($P$369:$W$378,MOD(((2-1)*$N$367+8)-1,10)+1,INT((((2-1)*$N$367+8)-1)/10)+1)="","",INDEX($P$369:$W$378,MOD(((2-1)*$N$367+8)-1,10)+1,INT((((2-1)*$N$367+8)-1)/10)+1))))))</f>
        <v/>
      </c>
      <c r="L370" s="539">
        <f>IF($D$367="Flat Oval",IF(OR($N$369="",ISTEXT($N$367),ISTEXT($N$368)),"",IF(2&lt;=$N$368,IF(9&gt;$N$367,"",IF(((2-1)*$N$367+9)&gt;80,"",IF(INDEX($P$369:$W$378,MOD(((2-1)*$N$367+9)-1,10)+1,INT((((2-1)*$N$367+9)-1)/10)+1)="","",INDEX($P$369:$W$378,MOD(((2-1)*$N$367+9)-1,10)+1,INT((((2-1)*$N$367+9)-1)/10)+1)))),IF(AND(2=$N$368+1,9&lt;=$O$367),IF(($N$367*$N$368+9)&gt;80,"",IF(INDEX($P$369:$W$378,MOD(($N$367*$N$368+9)-1,10)+1,INT((($N$367*$N$368+9)-1)/10)+1)="","",INDEX($P$369:$W$378,MOD(($N$367*$N$368+9)-1,10)+1,INT((($N$367*$N$368+9)-1)/10)+1))),""))),IF($N$369="","",IF(OR(ISTEXT($N$367),ISTEXT($N$368),ISTEXT($N$369)),"",IF(OR(9&gt;$N$367,2&gt;$N$368,((2-1)*$N$367+9)&gt;$N$369),"",IF(INDEX($P$369:$W$378,MOD(((2-1)*$N$367+9)-1,10)+1,INT((((2-1)*$N$367+9)-1)/10)+1)="","",INDEX($P$369:$W$378,MOD(((2-1)*$N$367+9)-1,10)+1,INT((((2-1)*$N$367+9)-1)/10)+1))))))</f>
        <v/>
      </c>
      <c r="M370" s="539">
        <f>IF($D$367="Flat Oval",IF(OR($N$369="",ISTEXT($N$367),ISTEXT($N$368)),"",IF(2&lt;=$N$368,IF(10&gt;$N$367,"",IF(((2-1)*$N$367+10)&gt;80,"",IF(INDEX($P$369:$W$378,MOD(((2-1)*$N$367+10)-1,10)+1,INT((((2-1)*$N$367+10)-1)/10)+1)="","",INDEX($P$369:$W$378,MOD(((2-1)*$N$367+10)-1,10)+1,INT((((2-1)*$N$367+10)-1)/10)+1)))),IF(AND(2=$N$368+1,10&lt;=$O$367),IF(($N$367*$N$368+10)&gt;80,"",IF(INDEX($P$369:$W$378,MOD(($N$367*$N$368+10)-1,10)+1,INT((($N$367*$N$368+10)-1)/10)+1)="","",INDEX($P$369:$W$378,MOD(($N$367*$N$368+10)-1,10)+1,INT((($N$367*$N$368+10)-1)/10)+1))),""))),IF($N$369="","",IF(OR(ISTEXT($N$367),ISTEXT($N$368),ISTEXT($N$369)),"",IF(OR(10&gt;$N$367,2&gt;$N$368,((2-1)*$N$367+10)&gt;$N$369),"",IF(INDEX($P$369:$W$378,MOD(((2-1)*$N$367+10)-1,10)+1,INT((((2-1)*$N$367+10)-1)/10)+1)="","",INDEX($P$369:$W$378,MOD(((2-1)*$N$367+10)-1,10)+1,INT((((2-1)*$N$367+10)-1)/10)+1))))))</f>
        <v/>
      </c>
      <c r="O370">
        <f>IF(AND($D$367="Flat Oval",NOT(OR($G$367="",$I$367="")),NOT(OR(ISTEXT($G$367),ISTEXT($I$367)))),(($G$367-2*N($K$367))-($I$367-2*N($K$367)))*($I$367-2*N($K$367))/144,"")</f>
        <v/>
      </c>
      <c r="P370" s="540" t="n"/>
      <c r="Q370" s="540" t="n"/>
      <c r="R370" s="540" t="n"/>
      <c r="S370" s="540" t="n"/>
      <c r="T370" s="540" t="n"/>
      <c r="U370" s="540" t="n"/>
      <c r="V370" s="540" t="n"/>
      <c r="W370" s="540" t="n"/>
    </row>
    <row r="371" ht="13.35" customHeight="1" s="162">
      <c r="B371" s="537">
        <f>IF($D$367="Flat Oval",IF(OR($N$368="",ISTEXT($N$368)),"",IF(3&lt;=$N$368,ROUND((3-0.5)*$I$367/$N$368,1),IF(3=$N$368+1,"Ends",""))),IF(OR($D$367="",$G$367=""),"",IF($D$367="Round",IF(3=1,"Axis 1 (0°)",IF(3=2,"Axis 2 (90°)","")),IF(ISTEXT($N$368),"",IF(3&gt;$N$368,"",IF(ISTEXT($I$367),"",ROUND((3-0.5)*$I$367/$N$368,1)))))))</f>
        <v/>
      </c>
      <c r="C371" s="538" t="n"/>
      <c r="D371" s="539">
        <f>IF($D$367="Flat Oval",IF(OR($N$369="",ISTEXT($N$367),ISTEXT($N$368)),"",IF(3&lt;=$N$368,IF(1&gt;$N$367,"",IF(((3-1)*$N$367+1)&gt;80,"",IF(INDEX($P$369:$W$378,MOD(((3-1)*$N$367+1)-1,10)+1,INT((((3-1)*$N$367+1)-1)/10)+1)="","",INDEX($P$369:$W$378,MOD(((3-1)*$N$367+1)-1,10)+1,INT((((3-1)*$N$367+1)-1)/10)+1)))),IF(AND(3=$N$368+1,1&lt;=$O$367),IF(($N$367*$N$368+1)&gt;80,"",IF(INDEX($P$369:$W$378,MOD(($N$367*$N$368+1)-1,10)+1,INT((($N$367*$N$368+1)-1)/10)+1)="","",INDEX($P$369:$W$378,MOD(($N$367*$N$368+1)-1,10)+1,INT((($N$367*$N$368+1)-1)/10)+1))),""))),IF($N$369="","",IF(OR(ISTEXT($N$367),ISTEXT($N$368),ISTEXT($N$369)),"",IF(OR(1&gt;$N$367,3&gt;$N$368,((3-1)*$N$367+1)&gt;$N$369),"",IF(INDEX($P$369:$W$378,MOD(((3-1)*$N$367+1)-1,10)+1,INT((((3-1)*$N$367+1)-1)/10)+1)="","",INDEX($P$369:$W$378,MOD(((3-1)*$N$367+1)-1,10)+1,INT((((3-1)*$N$367+1)-1)/10)+1))))))</f>
        <v/>
      </c>
      <c r="E371" s="539">
        <f>IF($D$367="Flat Oval",IF(OR($N$369="",ISTEXT($N$367),ISTEXT($N$368)),"",IF(3&lt;=$N$368,IF(2&gt;$N$367,"",IF(((3-1)*$N$367+2)&gt;80,"",IF(INDEX($P$369:$W$378,MOD(((3-1)*$N$367+2)-1,10)+1,INT((((3-1)*$N$367+2)-1)/10)+1)="","",INDEX($P$369:$W$378,MOD(((3-1)*$N$367+2)-1,10)+1,INT((((3-1)*$N$367+2)-1)/10)+1)))),IF(AND(3=$N$368+1,2&lt;=$O$367),IF(($N$367*$N$368+2)&gt;80,"",IF(INDEX($P$369:$W$378,MOD(($N$367*$N$368+2)-1,10)+1,INT((($N$367*$N$368+2)-1)/10)+1)="","",INDEX($P$369:$W$378,MOD(($N$367*$N$368+2)-1,10)+1,INT((($N$367*$N$368+2)-1)/10)+1))),""))),IF($N$369="","",IF(OR(ISTEXT($N$367),ISTEXT($N$368),ISTEXT($N$369)),"",IF(OR(2&gt;$N$367,3&gt;$N$368,((3-1)*$N$367+2)&gt;$N$369),"",IF(INDEX($P$369:$W$378,MOD(((3-1)*$N$367+2)-1,10)+1,INT((((3-1)*$N$367+2)-1)/10)+1)="","",INDEX($P$369:$W$378,MOD(((3-1)*$N$367+2)-1,10)+1,INT((((3-1)*$N$367+2)-1)/10)+1))))))</f>
        <v/>
      </c>
      <c r="F371" s="539">
        <f>IF($D$367="Flat Oval",IF(OR($N$369="",ISTEXT($N$367),ISTEXT($N$368)),"",IF(3&lt;=$N$368,IF(3&gt;$N$367,"",IF(((3-1)*$N$367+3)&gt;80,"",IF(INDEX($P$369:$W$378,MOD(((3-1)*$N$367+3)-1,10)+1,INT((((3-1)*$N$367+3)-1)/10)+1)="","",INDEX($P$369:$W$378,MOD(((3-1)*$N$367+3)-1,10)+1,INT((((3-1)*$N$367+3)-1)/10)+1)))),IF(AND(3=$N$368+1,3&lt;=$O$367),IF(($N$367*$N$368+3)&gt;80,"",IF(INDEX($P$369:$W$378,MOD(($N$367*$N$368+3)-1,10)+1,INT((($N$367*$N$368+3)-1)/10)+1)="","",INDEX($P$369:$W$378,MOD(($N$367*$N$368+3)-1,10)+1,INT((($N$367*$N$368+3)-1)/10)+1))),""))),IF($N$369="","",IF(OR(ISTEXT($N$367),ISTEXT($N$368),ISTEXT($N$369)),"",IF(OR(3&gt;$N$367,3&gt;$N$368,((3-1)*$N$367+3)&gt;$N$369),"",IF(INDEX($P$369:$W$378,MOD(((3-1)*$N$367+3)-1,10)+1,INT((((3-1)*$N$367+3)-1)/10)+1)="","",INDEX($P$369:$W$378,MOD(((3-1)*$N$367+3)-1,10)+1,INT((((3-1)*$N$367+3)-1)/10)+1))))))</f>
        <v/>
      </c>
      <c r="G371" s="539">
        <f>IF($D$367="Flat Oval",IF(OR($N$369="",ISTEXT($N$367),ISTEXT($N$368)),"",IF(3&lt;=$N$368,IF(4&gt;$N$367,"",IF(((3-1)*$N$367+4)&gt;80,"",IF(INDEX($P$369:$W$378,MOD(((3-1)*$N$367+4)-1,10)+1,INT((((3-1)*$N$367+4)-1)/10)+1)="","",INDEX($P$369:$W$378,MOD(((3-1)*$N$367+4)-1,10)+1,INT((((3-1)*$N$367+4)-1)/10)+1)))),IF(AND(3=$N$368+1,4&lt;=$O$367),IF(($N$367*$N$368+4)&gt;80,"",IF(INDEX($P$369:$W$378,MOD(($N$367*$N$368+4)-1,10)+1,INT((($N$367*$N$368+4)-1)/10)+1)="","",INDEX($P$369:$W$378,MOD(($N$367*$N$368+4)-1,10)+1,INT((($N$367*$N$368+4)-1)/10)+1))),""))),IF($N$369="","",IF(OR(ISTEXT($N$367),ISTEXT($N$368),ISTEXT($N$369)),"",IF(OR(4&gt;$N$367,3&gt;$N$368,((3-1)*$N$367+4)&gt;$N$369),"",IF(INDEX($P$369:$W$378,MOD(((3-1)*$N$367+4)-1,10)+1,INT((((3-1)*$N$367+4)-1)/10)+1)="","",INDEX($P$369:$W$378,MOD(((3-1)*$N$367+4)-1,10)+1,INT((((3-1)*$N$367+4)-1)/10)+1))))))</f>
        <v/>
      </c>
      <c r="H371" s="539">
        <f>IF($D$367="Flat Oval",IF(OR($N$369="",ISTEXT($N$367),ISTEXT($N$368)),"",IF(3&lt;=$N$368,IF(5&gt;$N$367,"",IF(((3-1)*$N$367+5)&gt;80,"",IF(INDEX($P$369:$W$378,MOD(((3-1)*$N$367+5)-1,10)+1,INT((((3-1)*$N$367+5)-1)/10)+1)="","",INDEX($P$369:$W$378,MOD(((3-1)*$N$367+5)-1,10)+1,INT((((3-1)*$N$367+5)-1)/10)+1)))),IF(AND(3=$N$368+1,5&lt;=$O$367),IF(($N$367*$N$368+5)&gt;80,"",IF(INDEX($P$369:$W$378,MOD(($N$367*$N$368+5)-1,10)+1,INT((($N$367*$N$368+5)-1)/10)+1)="","",INDEX($P$369:$W$378,MOD(($N$367*$N$368+5)-1,10)+1,INT((($N$367*$N$368+5)-1)/10)+1))),""))),IF($N$369="","",IF(OR(ISTEXT($N$367),ISTEXT($N$368),ISTEXT($N$369)),"",IF(OR(5&gt;$N$367,3&gt;$N$368,((3-1)*$N$367+5)&gt;$N$369),"",IF(INDEX($P$369:$W$378,MOD(((3-1)*$N$367+5)-1,10)+1,INT((((3-1)*$N$367+5)-1)/10)+1)="","",INDEX($P$369:$W$378,MOD(((3-1)*$N$367+5)-1,10)+1,INT((((3-1)*$N$367+5)-1)/10)+1))))))</f>
        <v/>
      </c>
      <c r="I371" s="539">
        <f>IF($D$367="Flat Oval",IF(OR($N$369="",ISTEXT($N$367),ISTEXT($N$368)),"",IF(3&lt;=$N$368,IF(6&gt;$N$367,"",IF(((3-1)*$N$367+6)&gt;80,"",IF(INDEX($P$369:$W$378,MOD(((3-1)*$N$367+6)-1,10)+1,INT((((3-1)*$N$367+6)-1)/10)+1)="","",INDEX($P$369:$W$378,MOD(((3-1)*$N$367+6)-1,10)+1,INT((((3-1)*$N$367+6)-1)/10)+1)))),IF(AND(3=$N$368+1,6&lt;=$O$367),IF(($N$367*$N$368+6)&gt;80,"",IF(INDEX($P$369:$W$378,MOD(($N$367*$N$368+6)-1,10)+1,INT((($N$367*$N$368+6)-1)/10)+1)="","",INDEX($P$369:$W$378,MOD(($N$367*$N$368+6)-1,10)+1,INT((($N$367*$N$368+6)-1)/10)+1))),""))),IF($N$369="","",IF(OR(ISTEXT($N$367),ISTEXT($N$368),ISTEXT($N$369)),"",IF(OR(6&gt;$N$367,3&gt;$N$368,((3-1)*$N$367+6)&gt;$N$369),"",IF(INDEX($P$369:$W$378,MOD(((3-1)*$N$367+6)-1,10)+1,INT((((3-1)*$N$367+6)-1)/10)+1)="","",INDEX($P$369:$W$378,MOD(((3-1)*$N$367+6)-1,10)+1,INT((((3-1)*$N$367+6)-1)/10)+1))))))</f>
        <v/>
      </c>
      <c r="J371" s="539">
        <f>IF($D$367="Flat Oval",IF(OR($N$369="",ISTEXT($N$367),ISTEXT($N$368)),"",IF(3&lt;=$N$368,IF(7&gt;$N$367,"",IF(((3-1)*$N$367+7)&gt;80,"",IF(INDEX($P$369:$W$378,MOD(((3-1)*$N$367+7)-1,10)+1,INT((((3-1)*$N$367+7)-1)/10)+1)="","",INDEX($P$369:$W$378,MOD(((3-1)*$N$367+7)-1,10)+1,INT((((3-1)*$N$367+7)-1)/10)+1)))),IF(AND(3=$N$368+1,7&lt;=$O$367),IF(($N$367*$N$368+7)&gt;80,"",IF(INDEX($P$369:$W$378,MOD(($N$367*$N$368+7)-1,10)+1,INT((($N$367*$N$368+7)-1)/10)+1)="","",INDEX($P$369:$W$378,MOD(($N$367*$N$368+7)-1,10)+1,INT((($N$367*$N$368+7)-1)/10)+1))),""))),IF($N$369="","",IF(OR(ISTEXT($N$367),ISTEXT($N$368),ISTEXT($N$369)),"",IF(OR(7&gt;$N$367,3&gt;$N$368,((3-1)*$N$367+7)&gt;$N$369),"",IF(INDEX($P$369:$W$378,MOD(((3-1)*$N$367+7)-1,10)+1,INT((((3-1)*$N$367+7)-1)/10)+1)="","",INDEX($P$369:$W$378,MOD(((3-1)*$N$367+7)-1,10)+1,INT((((3-1)*$N$367+7)-1)/10)+1))))))</f>
        <v/>
      </c>
      <c r="K371" s="539">
        <f>IF($D$367="Flat Oval",IF(OR($N$369="",ISTEXT($N$367),ISTEXT($N$368)),"",IF(3&lt;=$N$368,IF(8&gt;$N$367,"",IF(((3-1)*$N$367+8)&gt;80,"",IF(INDEX($P$369:$W$378,MOD(((3-1)*$N$367+8)-1,10)+1,INT((((3-1)*$N$367+8)-1)/10)+1)="","",INDEX($P$369:$W$378,MOD(((3-1)*$N$367+8)-1,10)+1,INT((((3-1)*$N$367+8)-1)/10)+1)))),IF(AND(3=$N$368+1,8&lt;=$O$367),IF(($N$367*$N$368+8)&gt;80,"",IF(INDEX($P$369:$W$378,MOD(($N$367*$N$368+8)-1,10)+1,INT((($N$367*$N$368+8)-1)/10)+1)="","",INDEX($P$369:$W$378,MOD(($N$367*$N$368+8)-1,10)+1,INT((($N$367*$N$368+8)-1)/10)+1))),""))),IF($N$369="","",IF(OR(ISTEXT($N$367),ISTEXT($N$368),ISTEXT($N$369)),"",IF(OR(8&gt;$N$367,3&gt;$N$368,((3-1)*$N$367+8)&gt;$N$369),"",IF(INDEX($P$369:$W$378,MOD(((3-1)*$N$367+8)-1,10)+1,INT((((3-1)*$N$367+8)-1)/10)+1)="","",INDEX($P$369:$W$378,MOD(((3-1)*$N$367+8)-1,10)+1,INT((((3-1)*$N$367+8)-1)/10)+1))))))</f>
        <v/>
      </c>
      <c r="L371" s="539">
        <f>IF($D$367="Flat Oval",IF(OR($N$369="",ISTEXT($N$367),ISTEXT($N$368)),"",IF(3&lt;=$N$368,IF(9&gt;$N$367,"",IF(((3-1)*$N$367+9)&gt;80,"",IF(INDEX($P$369:$W$378,MOD(((3-1)*$N$367+9)-1,10)+1,INT((((3-1)*$N$367+9)-1)/10)+1)="","",INDEX($P$369:$W$378,MOD(((3-1)*$N$367+9)-1,10)+1,INT((((3-1)*$N$367+9)-1)/10)+1)))),IF(AND(3=$N$368+1,9&lt;=$O$367),IF(($N$367*$N$368+9)&gt;80,"",IF(INDEX($P$369:$W$378,MOD(($N$367*$N$368+9)-1,10)+1,INT((($N$367*$N$368+9)-1)/10)+1)="","",INDEX($P$369:$W$378,MOD(($N$367*$N$368+9)-1,10)+1,INT((($N$367*$N$368+9)-1)/10)+1))),""))),IF($N$369="","",IF(OR(ISTEXT($N$367),ISTEXT($N$368),ISTEXT($N$369)),"",IF(OR(9&gt;$N$367,3&gt;$N$368,((3-1)*$N$367+9)&gt;$N$369),"",IF(INDEX($P$369:$W$378,MOD(((3-1)*$N$367+9)-1,10)+1,INT((((3-1)*$N$367+9)-1)/10)+1)="","",INDEX($P$369:$W$378,MOD(((3-1)*$N$367+9)-1,10)+1,INT((((3-1)*$N$367+9)-1)/10)+1))))))</f>
        <v/>
      </c>
      <c r="M371" s="539">
        <f>IF($D$367="Flat Oval",IF(OR($N$369="",ISTEXT($N$367),ISTEXT($N$368)),"",IF(3&lt;=$N$368,IF(10&gt;$N$367,"",IF(((3-1)*$N$367+10)&gt;80,"",IF(INDEX($P$369:$W$378,MOD(((3-1)*$N$367+10)-1,10)+1,INT((((3-1)*$N$367+10)-1)/10)+1)="","",INDEX($P$369:$W$378,MOD(((3-1)*$N$367+10)-1,10)+1,INT((((3-1)*$N$367+10)-1)/10)+1)))),IF(AND(3=$N$368+1,10&lt;=$O$367),IF(($N$367*$N$368+10)&gt;80,"",IF(INDEX($P$369:$W$378,MOD(($N$367*$N$368+10)-1,10)+1,INT((($N$367*$N$368+10)-1)/10)+1)="","",INDEX($P$369:$W$378,MOD(($N$367*$N$368+10)-1,10)+1,INT((($N$367*$N$368+10)-1)/10)+1))),""))),IF($N$369="","",IF(OR(ISTEXT($N$367),ISTEXT($N$368),ISTEXT($N$369)),"",IF(OR(10&gt;$N$367,3&gt;$N$368,((3-1)*$N$367+10)&gt;$N$369),"",IF(INDEX($P$369:$W$378,MOD(((3-1)*$N$367+10)-1,10)+1,INT((((3-1)*$N$367+10)-1)/10)+1)="","",INDEX($P$369:$W$378,MOD(((3-1)*$N$367+10)-1,10)+1,INT((((3-1)*$N$367+10)-1)/10)+1))))))</f>
        <v/>
      </c>
      <c r="O371">
        <f>IF(AND($D$367="Flat Oval",NOT(OR($G$367="",$I$367="")),NOT(OR(ISTEXT($G$367),ISTEXT($I$367)))),PI()*(($I$367-2*N($K$367))/2)^2/144,"")</f>
        <v/>
      </c>
      <c r="P371" s="540" t="n"/>
      <c r="Q371" s="540" t="n"/>
      <c r="R371" s="540" t="n"/>
      <c r="S371" s="540" t="n"/>
      <c r="T371" s="540" t="n"/>
      <c r="U371" s="540" t="n"/>
      <c r="V371" s="540" t="n"/>
      <c r="W371" s="540" t="n"/>
    </row>
    <row r="372" ht="13.35" customHeight="1" s="162">
      <c r="B372" s="537">
        <f>IF($D$367="Flat Oval",IF(OR($N$368="",ISTEXT($N$368)),"",IF(4&lt;=$N$368,ROUND((4-0.5)*$I$367/$N$368,1),IF(4=$N$368+1,"Ends",""))),IF(OR($D$367="",$G$367=""),"",IF($D$367="Round",IF(4=1,"Axis 1 (0°)",IF(4=2,"Axis 2 (90°)","")),IF(ISTEXT($N$368),"",IF(4&gt;$N$368,"",IF(ISTEXT($I$367),"",ROUND((4-0.5)*$I$367/$N$368,1)))))))</f>
        <v/>
      </c>
      <c r="C372" s="538" t="n"/>
      <c r="D372" s="539">
        <f>IF($D$367="Flat Oval",IF(OR($N$369="",ISTEXT($N$367),ISTEXT($N$368)),"",IF(4&lt;=$N$368,IF(1&gt;$N$367,"",IF(((4-1)*$N$367+1)&gt;80,"",IF(INDEX($P$369:$W$378,MOD(((4-1)*$N$367+1)-1,10)+1,INT((((4-1)*$N$367+1)-1)/10)+1)="","",INDEX($P$369:$W$378,MOD(((4-1)*$N$367+1)-1,10)+1,INT((((4-1)*$N$367+1)-1)/10)+1)))),IF(AND(4=$N$368+1,1&lt;=$O$367),IF(($N$367*$N$368+1)&gt;80,"",IF(INDEX($P$369:$W$378,MOD(($N$367*$N$368+1)-1,10)+1,INT((($N$367*$N$368+1)-1)/10)+1)="","",INDEX($P$369:$W$378,MOD(($N$367*$N$368+1)-1,10)+1,INT((($N$367*$N$368+1)-1)/10)+1))),""))),IF($N$369="","",IF(OR(ISTEXT($N$367),ISTEXT($N$368),ISTEXT($N$369)),"",IF(OR(1&gt;$N$367,4&gt;$N$368,((4-1)*$N$367+1)&gt;$N$369),"",IF(INDEX($P$369:$W$378,MOD(((4-1)*$N$367+1)-1,10)+1,INT((((4-1)*$N$367+1)-1)/10)+1)="","",INDEX($P$369:$W$378,MOD(((4-1)*$N$367+1)-1,10)+1,INT((((4-1)*$N$367+1)-1)/10)+1))))))</f>
        <v/>
      </c>
      <c r="E372" s="539">
        <f>IF($D$367="Flat Oval",IF(OR($N$369="",ISTEXT($N$367),ISTEXT($N$368)),"",IF(4&lt;=$N$368,IF(2&gt;$N$367,"",IF(((4-1)*$N$367+2)&gt;80,"",IF(INDEX($P$369:$W$378,MOD(((4-1)*$N$367+2)-1,10)+1,INT((((4-1)*$N$367+2)-1)/10)+1)="","",INDEX($P$369:$W$378,MOD(((4-1)*$N$367+2)-1,10)+1,INT((((4-1)*$N$367+2)-1)/10)+1)))),IF(AND(4=$N$368+1,2&lt;=$O$367),IF(($N$367*$N$368+2)&gt;80,"",IF(INDEX($P$369:$W$378,MOD(($N$367*$N$368+2)-1,10)+1,INT((($N$367*$N$368+2)-1)/10)+1)="","",INDEX($P$369:$W$378,MOD(($N$367*$N$368+2)-1,10)+1,INT((($N$367*$N$368+2)-1)/10)+1))),""))),IF($N$369="","",IF(OR(ISTEXT($N$367),ISTEXT($N$368),ISTEXT($N$369)),"",IF(OR(2&gt;$N$367,4&gt;$N$368,((4-1)*$N$367+2)&gt;$N$369),"",IF(INDEX($P$369:$W$378,MOD(((4-1)*$N$367+2)-1,10)+1,INT((((4-1)*$N$367+2)-1)/10)+1)="","",INDEX($P$369:$W$378,MOD(((4-1)*$N$367+2)-1,10)+1,INT((((4-1)*$N$367+2)-1)/10)+1))))))</f>
        <v/>
      </c>
      <c r="F372" s="539">
        <f>IF($D$367="Flat Oval",IF(OR($N$369="",ISTEXT($N$367),ISTEXT($N$368)),"",IF(4&lt;=$N$368,IF(3&gt;$N$367,"",IF(((4-1)*$N$367+3)&gt;80,"",IF(INDEX($P$369:$W$378,MOD(((4-1)*$N$367+3)-1,10)+1,INT((((4-1)*$N$367+3)-1)/10)+1)="","",INDEX($P$369:$W$378,MOD(((4-1)*$N$367+3)-1,10)+1,INT((((4-1)*$N$367+3)-1)/10)+1)))),IF(AND(4=$N$368+1,3&lt;=$O$367),IF(($N$367*$N$368+3)&gt;80,"",IF(INDEX($P$369:$W$378,MOD(($N$367*$N$368+3)-1,10)+1,INT((($N$367*$N$368+3)-1)/10)+1)="","",INDEX($P$369:$W$378,MOD(($N$367*$N$368+3)-1,10)+1,INT((($N$367*$N$368+3)-1)/10)+1))),""))),IF($N$369="","",IF(OR(ISTEXT($N$367),ISTEXT($N$368),ISTEXT($N$369)),"",IF(OR(3&gt;$N$367,4&gt;$N$368,((4-1)*$N$367+3)&gt;$N$369),"",IF(INDEX($P$369:$W$378,MOD(((4-1)*$N$367+3)-1,10)+1,INT((((4-1)*$N$367+3)-1)/10)+1)="","",INDEX($P$369:$W$378,MOD(((4-1)*$N$367+3)-1,10)+1,INT((((4-1)*$N$367+3)-1)/10)+1))))))</f>
        <v/>
      </c>
      <c r="G372" s="539">
        <f>IF($D$367="Flat Oval",IF(OR($N$369="",ISTEXT($N$367),ISTEXT($N$368)),"",IF(4&lt;=$N$368,IF(4&gt;$N$367,"",IF(((4-1)*$N$367+4)&gt;80,"",IF(INDEX($P$369:$W$378,MOD(((4-1)*$N$367+4)-1,10)+1,INT((((4-1)*$N$367+4)-1)/10)+1)="","",INDEX($P$369:$W$378,MOD(((4-1)*$N$367+4)-1,10)+1,INT((((4-1)*$N$367+4)-1)/10)+1)))),IF(AND(4=$N$368+1,4&lt;=$O$367),IF(($N$367*$N$368+4)&gt;80,"",IF(INDEX($P$369:$W$378,MOD(($N$367*$N$368+4)-1,10)+1,INT((($N$367*$N$368+4)-1)/10)+1)="","",INDEX($P$369:$W$378,MOD(($N$367*$N$368+4)-1,10)+1,INT((($N$367*$N$368+4)-1)/10)+1))),""))),IF($N$369="","",IF(OR(ISTEXT($N$367),ISTEXT($N$368),ISTEXT($N$369)),"",IF(OR(4&gt;$N$367,4&gt;$N$368,((4-1)*$N$367+4)&gt;$N$369),"",IF(INDEX($P$369:$W$378,MOD(((4-1)*$N$367+4)-1,10)+1,INT((((4-1)*$N$367+4)-1)/10)+1)="","",INDEX($P$369:$W$378,MOD(((4-1)*$N$367+4)-1,10)+1,INT((((4-1)*$N$367+4)-1)/10)+1))))))</f>
        <v/>
      </c>
      <c r="H372" s="539">
        <f>IF($D$367="Flat Oval",IF(OR($N$369="",ISTEXT($N$367),ISTEXT($N$368)),"",IF(4&lt;=$N$368,IF(5&gt;$N$367,"",IF(((4-1)*$N$367+5)&gt;80,"",IF(INDEX($P$369:$W$378,MOD(((4-1)*$N$367+5)-1,10)+1,INT((((4-1)*$N$367+5)-1)/10)+1)="","",INDEX($P$369:$W$378,MOD(((4-1)*$N$367+5)-1,10)+1,INT((((4-1)*$N$367+5)-1)/10)+1)))),IF(AND(4=$N$368+1,5&lt;=$O$367),IF(($N$367*$N$368+5)&gt;80,"",IF(INDEX($P$369:$W$378,MOD(($N$367*$N$368+5)-1,10)+1,INT((($N$367*$N$368+5)-1)/10)+1)="","",INDEX($P$369:$W$378,MOD(($N$367*$N$368+5)-1,10)+1,INT((($N$367*$N$368+5)-1)/10)+1))),""))),IF($N$369="","",IF(OR(ISTEXT($N$367),ISTEXT($N$368),ISTEXT($N$369)),"",IF(OR(5&gt;$N$367,4&gt;$N$368,((4-1)*$N$367+5)&gt;$N$369),"",IF(INDEX($P$369:$W$378,MOD(((4-1)*$N$367+5)-1,10)+1,INT((((4-1)*$N$367+5)-1)/10)+1)="","",INDEX($P$369:$W$378,MOD(((4-1)*$N$367+5)-1,10)+1,INT((((4-1)*$N$367+5)-1)/10)+1))))))</f>
        <v/>
      </c>
      <c r="I372" s="539">
        <f>IF($D$367="Flat Oval",IF(OR($N$369="",ISTEXT($N$367),ISTEXT($N$368)),"",IF(4&lt;=$N$368,IF(6&gt;$N$367,"",IF(((4-1)*$N$367+6)&gt;80,"",IF(INDEX($P$369:$W$378,MOD(((4-1)*$N$367+6)-1,10)+1,INT((((4-1)*$N$367+6)-1)/10)+1)="","",INDEX($P$369:$W$378,MOD(((4-1)*$N$367+6)-1,10)+1,INT((((4-1)*$N$367+6)-1)/10)+1)))),IF(AND(4=$N$368+1,6&lt;=$O$367),IF(($N$367*$N$368+6)&gt;80,"",IF(INDEX($P$369:$W$378,MOD(($N$367*$N$368+6)-1,10)+1,INT((($N$367*$N$368+6)-1)/10)+1)="","",INDEX($P$369:$W$378,MOD(($N$367*$N$368+6)-1,10)+1,INT((($N$367*$N$368+6)-1)/10)+1))),""))),IF($N$369="","",IF(OR(ISTEXT($N$367),ISTEXT($N$368),ISTEXT($N$369)),"",IF(OR(6&gt;$N$367,4&gt;$N$368,((4-1)*$N$367+6)&gt;$N$369),"",IF(INDEX($P$369:$W$378,MOD(((4-1)*$N$367+6)-1,10)+1,INT((((4-1)*$N$367+6)-1)/10)+1)="","",INDEX($P$369:$W$378,MOD(((4-1)*$N$367+6)-1,10)+1,INT((((4-1)*$N$367+6)-1)/10)+1))))))</f>
        <v/>
      </c>
      <c r="J372" s="539">
        <f>IF($D$367="Flat Oval",IF(OR($N$369="",ISTEXT($N$367),ISTEXT($N$368)),"",IF(4&lt;=$N$368,IF(7&gt;$N$367,"",IF(((4-1)*$N$367+7)&gt;80,"",IF(INDEX($P$369:$W$378,MOD(((4-1)*$N$367+7)-1,10)+1,INT((((4-1)*$N$367+7)-1)/10)+1)="","",INDEX($P$369:$W$378,MOD(((4-1)*$N$367+7)-1,10)+1,INT((((4-1)*$N$367+7)-1)/10)+1)))),IF(AND(4=$N$368+1,7&lt;=$O$367),IF(($N$367*$N$368+7)&gt;80,"",IF(INDEX($P$369:$W$378,MOD(($N$367*$N$368+7)-1,10)+1,INT((($N$367*$N$368+7)-1)/10)+1)="","",INDEX($P$369:$W$378,MOD(($N$367*$N$368+7)-1,10)+1,INT((($N$367*$N$368+7)-1)/10)+1))),""))),IF($N$369="","",IF(OR(ISTEXT($N$367),ISTEXT($N$368),ISTEXT($N$369)),"",IF(OR(7&gt;$N$367,4&gt;$N$368,((4-1)*$N$367+7)&gt;$N$369),"",IF(INDEX($P$369:$W$378,MOD(((4-1)*$N$367+7)-1,10)+1,INT((((4-1)*$N$367+7)-1)/10)+1)="","",INDEX($P$369:$W$378,MOD(((4-1)*$N$367+7)-1,10)+1,INT((((4-1)*$N$367+7)-1)/10)+1))))))</f>
        <v/>
      </c>
      <c r="K372" s="539">
        <f>IF($D$367="Flat Oval",IF(OR($N$369="",ISTEXT($N$367),ISTEXT($N$368)),"",IF(4&lt;=$N$368,IF(8&gt;$N$367,"",IF(((4-1)*$N$367+8)&gt;80,"",IF(INDEX($P$369:$W$378,MOD(((4-1)*$N$367+8)-1,10)+1,INT((((4-1)*$N$367+8)-1)/10)+1)="","",INDEX($P$369:$W$378,MOD(((4-1)*$N$367+8)-1,10)+1,INT((((4-1)*$N$367+8)-1)/10)+1)))),IF(AND(4=$N$368+1,8&lt;=$O$367),IF(($N$367*$N$368+8)&gt;80,"",IF(INDEX($P$369:$W$378,MOD(($N$367*$N$368+8)-1,10)+1,INT((($N$367*$N$368+8)-1)/10)+1)="","",INDEX($P$369:$W$378,MOD(($N$367*$N$368+8)-1,10)+1,INT((($N$367*$N$368+8)-1)/10)+1))),""))),IF($N$369="","",IF(OR(ISTEXT($N$367),ISTEXT($N$368),ISTEXT($N$369)),"",IF(OR(8&gt;$N$367,4&gt;$N$368,((4-1)*$N$367+8)&gt;$N$369),"",IF(INDEX($P$369:$W$378,MOD(((4-1)*$N$367+8)-1,10)+1,INT((((4-1)*$N$367+8)-1)/10)+1)="","",INDEX($P$369:$W$378,MOD(((4-1)*$N$367+8)-1,10)+1,INT((((4-1)*$N$367+8)-1)/10)+1))))))</f>
        <v/>
      </c>
      <c r="L372" s="539">
        <f>IF($D$367="Flat Oval",IF(OR($N$369="",ISTEXT($N$367),ISTEXT($N$368)),"",IF(4&lt;=$N$368,IF(9&gt;$N$367,"",IF(((4-1)*$N$367+9)&gt;80,"",IF(INDEX($P$369:$W$378,MOD(((4-1)*$N$367+9)-1,10)+1,INT((((4-1)*$N$367+9)-1)/10)+1)="","",INDEX($P$369:$W$378,MOD(((4-1)*$N$367+9)-1,10)+1,INT((((4-1)*$N$367+9)-1)/10)+1)))),IF(AND(4=$N$368+1,9&lt;=$O$367),IF(($N$367*$N$368+9)&gt;80,"",IF(INDEX($P$369:$W$378,MOD(($N$367*$N$368+9)-1,10)+1,INT((($N$367*$N$368+9)-1)/10)+1)="","",INDEX($P$369:$W$378,MOD(($N$367*$N$368+9)-1,10)+1,INT((($N$367*$N$368+9)-1)/10)+1))),""))),IF($N$369="","",IF(OR(ISTEXT($N$367),ISTEXT($N$368),ISTEXT($N$369)),"",IF(OR(9&gt;$N$367,4&gt;$N$368,((4-1)*$N$367+9)&gt;$N$369),"",IF(INDEX($P$369:$W$378,MOD(((4-1)*$N$367+9)-1,10)+1,INT((((4-1)*$N$367+9)-1)/10)+1)="","",INDEX($P$369:$W$378,MOD(((4-1)*$N$367+9)-1,10)+1,INT((((4-1)*$N$367+9)-1)/10)+1))))))</f>
        <v/>
      </c>
      <c r="M372" s="539">
        <f>IF($D$367="Flat Oval",IF(OR($N$369="",ISTEXT($N$367),ISTEXT($N$368)),"",IF(4&lt;=$N$368,IF(10&gt;$N$367,"",IF(((4-1)*$N$367+10)&gt;80,"",IF(INDEX($P$369:$W$378,MOD(((4-1)*$N$367+10)-1,10)+1,INT((((4-1)*$N$367+10)-1)/10)+1)="","",INDEX($P$369:$W$378,MOD(((4-1)*$N$367+10)-1,10)+1,INT((((4-1)*$N$367+10)-1)/10)+1)))),IF(AND(4=$N$368+1,10&lt;=$O$367),IF(($N$367*$N$368+10)&gt;80,"",IF(INDEX($P$369:$W$378,MOD(($N$367*$N$368+10)-1,10)+1,INT((($N$367*$N$368+10)-1)/10)+1)="","",INDEX($P$369:$W$378,MOD(($N$367*$N$368+10)-1,10)+1,INT((($N$367*$N$368+10)-1)/10)+1))),""))),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IF($D$367="Flat Oval",IF(OR($N$368="",ISTEXT($N$368)),"",IF(5&lt;=$N$368,ROUND((5-0.5)*$I$367/$N$368,1),IF(5=$N$368+1,"Ends",""))),IF(OR($D$367="",$G$367=""),"",IF($D$367="Round",IF(5=1,"Axis 1 (0°)",IF(5=2,"Axis 2 (90°)","")),IF(ISTEXT($N$368),"",IF(5&gt;$N$368,"",IF(ISTEXT($I$367),"",ROUND((5-0.5)*$I$367/$N$368,1)))))))</f>
        <v/>
      </c>
      <c r="C373" s="538" t="n"/>
      <c r="D373" s="539">
        <f>IF($D$367="Flat Oval",IF(OR($N$369="",ISTEXT($N$367),ISTEXT($N$368)),"",IF(5&lt;=$N$368,IF(1&gt;$N$367,"",IF(((5-1)*$N$367+1)&gt;80,"",IF(INDEX($P$369:$W$378,MOD(((5-1)*$N$367+1)-1,10)+1,INT((((5-1)*$N$367+1)-1)/10)+1)="","",INDEX($P$369:$W$378,MOD(((5-1)*$N$367+1)-1,10)+1,INT((((5-1)*$N$367+1)-1)/10)+1)))),IF(AND(5=$N$368+1,1&lt;=$O$367),IF(($N$367*$N$368+1)&gt;80,"",IF(INDEX($P$369:$W$378,MOD(($N$367*$N$368+1)-1,10)+1,INT((($N$367*$N$368+1)-1)/10)+1)="","",INDEX($P$369:$W$378,MOD(($N$367*$N$368+1)-1,10)+1,INT((($N$367*$N$368+1)-1)/10)+1))),""))),IF($N$369="","",IF(OR(ISTEXT($N$367),ISTEXT($N$368),ISTEXT($N$369)),"",IF(OR(1&gt;$N$367,5&gt;$N$368,((5-1)*$N$367+1)&gt;$N$369),"",IF(INDEX($P$369:$W$378,MOD(((5-1)*$N$367+1)-1,10)+1,INT((((5-1)*$N$367+1)-1)/10)+1)="","",INDEX($P$369:$W$378,MOD(((5-1)*$N$367+1)-1,10)+1,INT((((5-1)*$N$367+1)-1)/10)+1))))))</f>
        <v/>
      </c>
      <c r="E373" s="539">
        <f>IF($D$367="Flat Oval",IF(OR($N$369="",ISTEXT($N$367),ISTEXT($N$368)),"",IF(5&lt;=$N$368,IF(2&gt;$N$367,"",IF(((5-1)*$N$367+2)&gt;80,"",IF(INDEX($P$369:$W$378,MOD(((5-1)*$N$367+2)-1,10)+1,INT((((5-1)*$N$367+2)-1)/10)+1)="","",INDEX($P$369:$W$378,MOD(((5-1)*$N$367+2)-1,10)+1,INT((((5-1)*$N$367+2)-1)/10)+1)))),IF(AND(5=$N$368+1,2&lt;=$O$367),IF(($N$367*$N$368+2)&gt;80,"",IF(INDEX($P$369:$W$378,MOD(($N$367*$N$368+2)-1,10)+1,INT((($N$367*$N$368+2)-1)/10)+1)="","",INDEX($P$369:$W$378,MOD(($N$367*$N$368+2)-1,10)+1,INT((($N$367*$N$368+2)-1)/10)+1))),""))),IF($N$369="","",IF(OR(ISTEXT($N$367),ISTEXT($N$368),ISTEXT($N$369)),"",IF(OR(2&gt;$N$367,5&gt;$N$368,((5-1)*$N$367+2)&gt;$N$369),"",IF(INDEX($P$369:$W$378,MOD(((5-1)*$N$367+2)-1,10)+1,INT((((5-1)*$N$367+2)-1)/10)+1)="","",INDEX($P$369:$W$378,MOD(((5-1)*$N$367+2)-1,10)+1,INT((((5-1)*$N$367+2)-1)/10)+1))))))</f>
        <v/>
      </c>
      <c r="F373" s="539">
        <f>IF($D$367="Flat Oval",IF(OR($N$369="",ISTEXT($N$367),ISTEXT($N$368)),"",IF(5&lt;=$N$368,IF(3&gt;$N$367,"",IF(((5-1)*$N$367+3)&gt;80,"",IF(INDEX($P$369:$W$378,MOD(((5-1)*$N$367+3)-1,10)+1,INT((((5-1)*$N$367+3)-1)/10)+1)="","",INDEX($P$369:$W$378,MOD(((5-1)*$N$367+3)-1,10)+1,INT((((5-1)*$N$367+3)-1)/10)+1)))),IF(AND(5=$N$368+1,3&lt;=$O$367),IF(($N$367*$N$368+3)&gt;80,"",IF(INDEX($P$369:$W$378,MOD(($N$367*$N$368+3)-1,10)+1,INT((($N$367*$N$368+3)-1)/10)+1)="","",INDEX($P$369:$W$378,MOD(($N$367*$N$368+3)-1,10)+1,INT((($N$367*$N$368+3)-1)/10)+1))),""))),IF($N$369="","",IF(OR(ISTEXT($N$367),ISTEXT($N$368),ISTEXT($N$369)),"",IF(OR(3&gt;$N$367,5&gt;$N$368,((5-1)*$N$367+3)&gt;$N$369),"",IF(INDEX($P$369:$W$378,MOD(((5-1)*$N$367+3)-1,10)+1,INT((((5-1)*$N$367+3)-1)/10)+1)="","",INDEX($P$369:$W$378,MOD(((5-1)*$N$367+3)-1,10)+1,INT((((5-1)*$N$367+3)-1)/10)+1))))))</f>
        <v/>
      </c>
      <c r="G373" s="539">
        <f>IF($D$367="Flat Oval",IF(OR($N$369="",ISTEXT($N$367),ISTEXT($N$368)),"",IF(5&lt;=$N$368,IF(4&gt;$N$367,"",IF(((5-1)*$N$367+4)&gt;80,"",IF(INDEX($P$369:$W$378,MOD(((5-1)*$N$367+4)-1,10)+1,INT((((5-1)*$N$367+4)-1)/10)+1)="","",INDEX($P$369:$W$378,MOD(((5-1)*$N$367+4)-1,10)+1,INT((((5-1)*$N$367+4)-1)/10)+1)))),IF(AND(5=$N$368+1,4&lt;=$O$367),IF(($N$367*$N$368+4)&gt;80,"",IF(INDEX($P$369:$W$378,MOD(($N$367*$N$368+4)-1,10)+1,INT((($N$367*$N$368+4)-1)/10)+1)="","",INDEX($P$369:$W$378,MOD(($N$367*$N$368+4)-1,10)+1,INT((($N$367*$N$368+4)-1)/10)+1))),""))),IF($N$369="","",IF(OR(ISTEXT($N$367),ISTEXT($N$368),ISTEXT($N$369)),"",IF(OR(4&gt;$N$367,5&gt;$N$368,((5-1)*$N$367+4)&gt;$N$369),"",IF(INDEX($P$369:$W$378,MOD(((5-1)*$N$367+4)-1,10)+1,INT((((5-1)*$N$367+4)-1)/10)+1)="","",INDEX($P$369:$W$378,MOD(((5-1)*$N$367+4)-1,10)+1,INT((((5-1)*$N$367+4)-1)/10)+1))))))</f>
        <v/>
      </c>
      <c r="H373" s="539">
        <f>IF($D$367="Flat Oval",IF(OR($N$369="",ISTEXT($N$367),ISTEXT($N$368)),"",IF(5&lt;=$N$368,IF(5&gt;$N$367,"",IF(((5-1)*$N$367+5)&gt;80,"",IF(INDEX($P$369:$W$378,MOD(((5-1)*$N$367+5)-1,10)+1,INT((((5-1)*$N$367+5)-1)/10)+1)="","",INDEX($P$369:$W$378,MOD(((5-1)*$N$367+5)-1,10)+1,INT((((5-1)*$N$367+5)-1)/10)+1)))),IF(AND(5=$N$368+1,5&lt;=$O$367),IF(($N$367*$N$368+5)&gt;80,"",IF(INDEX($P$369:$W$378,MOD(($N$367*$N$368+5)-1,10)+1,INT((($N$367*$N$368+5)-1)/10)+1)="","",INDEX($P$369:$W$378,MOD(($N$367*$N$368+5)-1,10)+1,INT((($N$367*$N$368+5)-1)/10)+1))),""))),IF($N$369="","",IF(OR(ISTEXT($N$367),ISTEXT($N$368),ISTEXT($N$369)),"",IF(OR(5&gt;$N$367,5&gt;$N$368,((5-1)*$N$367+5)&gt;$N$369),"",IF(INDEX($P$369:$W$378,MOD(((5-1)*$N$367+5)-1,10)+1,INT((((5-1)*$N$367+5)-1)/10)+1)="","",INDEX($P$369:$W$378,MOD(((5-1)*$N$367+5)-1,10)+1,INT((((5-1)*$N$367+5)-1)/10)+1))))))</f>
        <v/>
      </c>
      <c r="I373" s="539">
        <f>IF($D$367="Flat Oval",IF(OR($N$369="",ISTEXT($N$367),ISTEXT($N$368)),"",IF(5&lt;=$N$368,IF(6&gt;$N$367,"",IF(((5-1)*$N$367+6)&gt;80,"",IF(INDEX($P$369:$W$378,MOD(((5-1)*$N$367+6)-1,10)+1,INT((((5-1)*$N$367+6)-1)/10)+1)="","",INDEX($P$369:$W$378,MOD(((5-1)*$N$367+6)-1,10)+1,INT((((5-1)*$N$367+6)-1)/10)+1)))),IF(AND(5=$N$368+1,6&lt;=$O$367),IF(($N$367*$N$368+6)&gt;80,"",IF(INDEX($P$369:$W$378,MOD(($N$367*$N$368+6)-1,10)+1,INT((($N$367*$N$368+6)-1)/10)+1)="","",INDEX($P$369:$W$378,MOD(($N$367*$N$368+6)-1,10)+1,INT((($N$367*$N$368+6)-1)/10)+1))),""))),IF($N$369="","",IF(OR(ISTEXT($N$367),ISTEXT($N$368),ISTEXT($N$369)),"",IF(OR(6&gt;$N$367,5&gt;$N$368,((5-1)*$N$367+6)&gt;$N$369),"",IF(INDEX($P$369:$W$378,MOD(((5-1)*$N$367+6)-1,10)+1,INT((((5-1)*$N$367+6)-1)/10)+1)="","",INDEX($P$369:$W$378,MOD(((5-1)*$N$367+6)-1,10)+1,INT((((5-1)*$N$367+6)-1)/10)+1))))))</f>
        <v/>
      </c>
      <c r="J373" s="539">
        <f>IF($D$367="Flat Oval",IF(OR($N$369="",ISTEXT($N$367),ISTEXT($N$368)),"",IF(5&lt;=$N$368,IF(7&gt;$N$367,"",IF(((5-1)*$N$367+7)&gt;80,"",IF(INDEX($P$369:$W$378,MOD(((5-1)*$N$367+7)-1,10)+1,INT((((5-1)*$N$367+7)-1)/10)+1)="","",INDEX($P$369:$W$378,MOD(((5-1)*$N$367+7)-1,10)+1,INT((((5-1)*$N$367+7)-1)/10)+1)))),IF(AND(5=$N$368+1,7&lt;=$O$367),IF(($N$367*$N$368+7)&gt;80,"",IF(INDEX($P$369:$W$378,MOD(($N$367*$N$368+7)-1,10)+1,INT((($N$367*$N$368+7)-1)/10)+1)="","",INDEX($P$369:$W$378,MOD(($N$367*$N$368+7)-1,10)+1,INT((($N$367*$N$368+7)-1)/10)+1))),""))),IF($N$369="","",IF(OR(ISTEXT($N$367),ISTEXT($N$368),ISTEXT($N$369)),"",IF(OR(7&gt;$N$367,5&gt;$N$368,((5-1)*$N$367+7)&gt;$N$369),"",IF(INDEX($P$369:$W$378,MOD(((5-1)*$N$367+7)-1,10)+1,INT((((5-1)*$N$367+7)-1)/10)+1)="","",INDEX($P$369:$W$378,MOD(((5-1)*$N$367+7)-1,10)+1,INT((((5-1)*$N$367+7)-1)/10)+1))))))</f>
        <v/>
      </c>
      <c r="K373" s="539">
        <f>IF($D$367="Flat Oval",IF(OR($N$369="",ISTEXT($N$367),ISTEXT($N$368)),"",IF(5&lt;=$N$368,IF(8&gt;$N$367,"",IF(((5-1)*$N$367+8)&gt;80,"",IF(INDEX($P$369:$W$378,MOD(((5-1)*$N$367+8)-1,10)+1,INT((((5-1)*$N$367+8)-1)/10)+1)="","",INDEX($P$369:$W$378,MOD(((5-1)*$N$367+8)-1,10)+1,INT((((5-1)*$N$367+8)-1)/10)+1)))),IF(AND(5=$N$368+1,8&lt;=$O$367),IF(($N$367*$N$368+8)&gt;80,"",IF(INDEX($P$369:$W$378,MOD(($N$367*$N$368+8)-1,10)+1,INT((($N$367*$N$368+8)-1)/10)+1)="","",INDEX($P$369:$W$378,MOD(($N$367*$N$368+8)-1,10)+1,INT((($N$367*$N$368+8)-1)/10)+1))),""))),IF($N$369="","",IF(OR(ISTEXT($N$367),ISTEXT($N$368),ISTEXT($N$369)),"",IF(OR(8&gt;$N$367,5&gt;$N$368,((5-1)*$N$367+8)&gt;$N$369),"",IF(INDEX($P$369:$W$378,MOD(((5-1)*$N$367+8)-1,10)+1,INT((((5-1)*$N$367+8)-1)/10)+1)="","",INDEX($P$369:$W$378,MOD(((5-1)*$N$367+8)-1,10)+1,INT((((5-1)*$N$367+8)-1)/10)+1))))))</f>
        <v/>
      </c>
      <c r="L373" s="539">
        <f>IF($D$367="Flat Oval",IF(OR($N$369="",ISTEXT($N$367),ISTEXT($N$368)),"",IF(5&lt;=$N$368,IF(9&gt;$N$367,"",IF(((5-1)*$N$367+9)&gt;80,"",IF(INDEX($P$369:$W$378,MOD(((5-1)*$N$367+9)-1,10)+1,INT((((5-1)*$N$367+9)-1)/10)+1)="","",INDEX($P$369:$W$378,MOD(((5-1)*$N$367+9)-1,10)+1,INT((((5-1)*$N$367+9)-1)/10)+1)))),IF(AND(5=$N$368+1,9&lt;=$O$367),IF(($N$367*$N$368+9)&gt;80,"",IF(INDEX($P$369:$W$378,MOD(($N$367*$N$368+9)-1,10)+1,INT((($N$367*$N$368+9)-1)/10)+1)="","",INDEX($P$369:$W$378,MOD(($N$367*$N$368+9)-1,10)+1,INT((($N$367*$N$368+9)-1)/10)+1))),""))),IF($N$369="","",IF(OR(ISTEXT($N$367),ISTEXT($N$368),ISTEXT($N$369)),"",IF(OR(9&gt;$N$367,5&gt;$N$368,((5-1)*$N$367+9)&gt;$N$369),"",IF(INDEX($P$369:$W$378,MOD(((5-1)*$N$367+9)-1,10)+1,INT((((5-1)*$N$367+9)-1)/10)+1)="","",INDEX($P$369:$W$378,MOD(((5-1)*$N$367+9)-1,10)+1,INT((((5-1)*$N$367+9)-1)/10)+1))))))</f>
        <v/>
      </c>
      <c r="M373" s="539">
        <f>IF($D$367="Flat Oval",IF(OR($N$369="",ISTEXT($N$367),ISTEXT($N$368)),"",IF(5&lt;=$N$368,IF(10&gt;$N$367,"",IF(((5-1)*$N$367+10)&gt;80,"",IF(INDEX($P$369:$W$378,MOD(((5-1)*$N$367+10)-1,10)+1,INT((((5-1)*$N$367+10)-1)/10)+1)="","",INDEX($P$369:$W$378,MOD(((5-1)*$N$367+10)-1,10)+1,INT((((5-1)*$N$367+10)-1)/10)+1)))),IF(AND(5=$N$368+1,10&lt;=$O$367),IF(($N$367*$N$368+10)&gt;80,"",IF(INDEX($P$369:$W$378,MOD(($N$367*$N$368+10)-1,10)+1,INT((($N$367*$N$368+10)-1)/10)+1)="","",INDEX($P$369:$W$378,MOD(($N$367*$N$368+10)-1,10)+1,INT((($N$367*$N$368+10)-1)/10)+1))),""))),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IF($D$367="Flat Oval",IF(OR($N$368="",ISTEXT($N$368)),"",IF(6&lt;=$N$368,ROUND((6-0.5)*$I$367/$N$368,1),IF(6=$N$368+1,"Ends",""))),IF(OR($D$367="",$G$367=""),"",IF($D$367="Round",IF(6=1,"Axis 1 (0°)",IF(6=2,"Axis 2 (90°)","")),IF(ISTEXT($N$368),"",IF(6&gt;$N$368,"",IF(ISTEXT($I$367),"",ROUND((6-0.5)*$I$367/$N$368,1)))))))</f>
        <v/>
      </c>
      <c r="C374" s="538" t="n"/>
      <c r="D374" s="539">
        <f>IF($D$367="Flat Oval",IF(OR($N$369="",ISTEXT($N$367),ISTEXT($N$368)),"",IF(6&lt;=$N$368,IF(1&gt;$N$367,"",IF(((6-1)*$N$367+1)&gt;80,"",IF(INDEX($P$369:$W$378,MOD(((6-1)*$N$367+1)-1,10)+1,INT((((6-1)*$N$367+1)-1)/10)+1)="","",INDEX($P$369:$W$378,MOD(((6-1)*$N$367+1)-1,10)+1,INT((((6-1)*$N$367+1)-1)/10)+1)))),IF(AND(6=$N$368+1,1&lt;=$O$367),IF(($N$367*$N$368+1)&gt;80,"",IF(INDEX($P$369:$W$378,MOD(($N$367*$N$368+1)-1,10)+1,INT((($N$367*$N$368+1)-1)/10)+1)="","",INDEX($P$369:$W$378,MOD(($N$367*$N$368+1)-1,10)+1,INT((($N$367*$N$368+1)-1)/10)+1))),""))),IF($N$369="","",IF(OR(ISTEXT($N$367),ISTEXT($N$368),ISTEXT($N$369)),"",IF(OR(1&gt;$N$367,6&gt;$N$368,((6-1)*$N$367+1)&gt;$N$369),"",IF(INDEX($P$369:$W$378,MOD(((6-1)*$N$367+1)-1,10)+1,INT((((6-1)*$N$367+1)-1)/10)+1)="","",INDEX($P$369:$W$378,MOD(((6-1)*$N$367+1)-1,10)+1,INT((((6-1)*$N$367+1)-1)/10)+1))))))</f>
        <v/>
      </c>
      <c r="E374" s="539">
        <f>IF($D$367="Flat Oval",IF(OR($N$369="",ISTEXT($N$367),ISTEXT($N$368)),"",IF(6&lt;=$N$368,IF(2&gt;$N$367,"",IF(((6-1)*$N$367+2)&gt;80,"",IF(INDEX($P$369:$W$378,MOD(((6-1)*$N$367+2)-1,10)+1,INT((((6-1)*$N$367+2)-1)/10)+1)="","",INDEX($P$369:$W$378,MOD(((6-1)*$N$367+2)-1,10)+1,INT((((6-1)*$N$367+2)-1)/10)+1)))),IF(AND(6=$N$368+1,2&lt;=$O$367),IF(($N$367*$N$368+2)&gt;80,"",IF(INDEX($P$369:$W$378,MOD(($N$367*$N$368+2)-1,10)+1,INT((($N$367*$N$368+2)-1)/10)+1)="","",INDEX($P$369:$W$378,MOD(($N$367*$N$368+2)-1,10)+1,INT((($N$367*$N$368+2)-1)/10)+1))),""))),IF($N$369="","",IF(OR(ISTEXT($N$367),ISTEXT($N$368),ISTEXT($N$369)),"",IF(OR(2&gt;$N$367,6&gt;$N$368,((6-1)*$N$367+2)&gt;$N$369),"",IF(INDEX($P$369:$W$378,MOD(((6-1)*$N$367+2)-1,10)+1,INT((((6-1)*$N$367+2)-1)/10)+1)="","",INDEX($P$369:$W$378,MOD(((6-1)*$N$367+2)-1,10)+1,INT((((6-1)*$N$367+2)-1)/10)+1))))))</f>
        <v/>
      </c>
      <c r="F374" s="539">
        <f>IF($D$367="Flat Oval",IF(OR($N$369="",ISTEXT($N$367),ISTEXT($N$368)),"",IF(6&lt;=$N$368,IF(3&gt;$N$367,"",IF(((6-1)*$N$367+3)&gt;80,"",IF(INDEX($P$369:$W$378,MOD(((6-1)*$N$367+3)-1,10)+1,INT((((6-1)*$N$367+3)-1)/10)+1)="","",INDEX($P$369:$W$378,MOD(((6-1)*$N$367+3)-1,10)+1,INT((((6-1)*$N$367+3)-1)/10)+1)))),IF(AND(6=$N$368+1,3&lt;=$O$367),IF(($N$367*$N$368+3)&gt;80,"",IF(INDEX($P$369:$W$378,MOD(($N$367*$N$368+3)-1,10)+1,INT((($N$367*$N$368+3)-1)/10)+1)="","",INDEX($P$369:$W$378,MOD(($N$367*$N$368+3)-1,10)+1,INT((($N$367*$N$368+3)-1)/10)+1))),""))),IF($N$369="","",IF(OR(ISTEXT($N$367),ISTEXT($N$368),ISTEXT($N$369)),"",IF(OR(3&gt;$N$367,6&gt;$N$368,((6-1)*$N$367+3)&gt;$N$369),"",IF(INDEX($P$369:$W$378,MOD(((6-1)*$N$367+3)-1,10)+1,INT((((6-1)*$N$367+3)-1)/10)+1)="","",INDEX($P$369:$W$378,MOD(((6-1)*$N$367+3)-1,10)+1,INT((((6-1)*$N$367+3)-1)/10)+1))))))</f>
        <v/>
      </c>
      <c r="G374" s="539">
        <f>IF($D$367="Flat Oval",IF(OR($N$369="",ISTEXT($N$367),ISTEXT($N$368)),"",IF(6&lt;=$N$368,IF(4&gt;$N$367,"",IF(((6-1)*$N$367+4)&gt;80,"",IF(INDEX($P$369:$W$378,MOD(((6-1)*$N$367+4)-1,10)+1,INT((((6-1)*$N$367+4)-1)/10)+1)="","",INDEX($P$369:$W$378,MOD(((6-1)*$N$367+4)-1,10)+1,INT((((6-1)*$N$367+4)-1)/10)+1)))),IF(AND(6=$N$368+1,4&lt;=$O$367),IF(($N$367*$N$368+4)&gt;80,"",IF(INDEX($P$369:$W$378,MOD(($N$367*$N$368+4)-1,10)+1,INT((($N$367*$N$368+4)-1)/10)+1)="","",INDEX($P$369:$W$378,MOD(($N$367*$N$368+4)-1,10)+1,INT((($N$367*$N$368+4)-1)/10)+1))),""))),IF($N$369="","",IF(OR(ISTEXT($N$367),ISTEXT($N$368),ISTEXT($N$369)),"",IF(OR(4&gt;$N$367,6&gt;$N$368,((6-1)*$N$367+4)&gt;$N$369),"",IF(INDEX($P$369:$W$378,MOD(((6-1)*$N$367+4)-1,10)+1,INT((((6-1)*$N$367+4)-1)/10)+1)="","",INDEX($P$369:$W$378,MOD(((6-1)*$N$367+4)-1,10)+1,INT((((6-1)*$N$367+4)-1)/10)+1))))))</f>
        <v/>
      </c>
      <c r="H374" s="539">
        <f>IF($D$367="Flat Oval",IF(OR($N$369="",ISTEXT($N$367),ISTEXT($N$368)),"",IF(6&lt;=$N$368,IF(5&gt;$N$367,"",IF(((6-1)*$N$367+5)&gt;80,"",IF(INDEX($P$369:$W$378,MOD(((6-1)*$N$367+5)-1,10)+1,INT((((6-1)*$N$367+5)-1)/10)+1)="","",INDEX($P$369:$W$378,MOD(((6-1)*$N$367+5)-1,10)+1,INT((((6-1)*$N$367+5)-1)/10)+1)))),IF(AND(6=$N$368+1,5&lt;=$O$367),IF(($N$367*$N$368+5)&gt;80,"",IF(INDEX($P$369:$W$378,MOD(($N$367*$N$368+5)-1,10)+1,INT((($N$367*$N$368+5)-1)/10)+1)="","",INDEX($P$369:$W$378,MOD(($N$367*$N$368+5)-1,10)+1,INT((($N$367*$N$368+5)-1)/10)+1))),""))),IF($N$369="","",IF(OR(ISTEXT($N$367),ISTEXT($N$368),ISTEXT($N$369)),"",IF(OR(5&gt;$N$367,6&gt;$N$368,((6-1)*$N$367+5)&gt;$N$369),"",IF(INDEX($P$369:$W$378,MOD(((6-1)*$N$367+5)-1,10)+1,INT((((6-1)*$N$367+5)-1)/10)+1)="","",INDEX($P$369:$W$378,MOD(((6-1)*$N$367+5)-1,10)+1,INT((((6-1)*$N$367+5)-1)/10)+1))))))</f>
        <v/>
      </c>
      <c r="I374" s="539">
        <f>IF($D$367="Flat Oval",IF(OR($N$369="",ISTEXT($N$367),ISTEXT($N$368)),"",IF(6&lt;=$N$368,IF(6&gt;$N$367,"",IF(((6-1)*$N$367+6)&gt;80,"",IF(INDEX($P$369:$W$378,MOD(((6-1)*$N$367+6)-1,10)+1,INT((((6-1)*$N$367+6)-1)/10)+1)="","",INDEX($P$369:$W$378,MOD(((6-1)*$N$367+6)-1,10)+1,INT((((6-1)*$N$367+6)-1)/10)+1)))),IF(AND(6=$N$368+1,6&lt;=$O$367),IF(($N$367*$N$368+6)&gt;80,"",IF(INDEX($P$369:$W$378,MOD(($N$367*$N$368+6)-1,10)+1,INT((($N$367*$N$368+6)-1)/10)+1)="","",INDEX($P$369:$W$378,MOD(($N$367*$N$368+6)-1,10)+1,INT((($N$367*$N$368+6)-1)/10)+1))),""))),IF($N$369="","",IF(OR(ISTEXT($N$367),ISTEXT($N$368),ISTEXT($N$369)),"",IF(OR(6&gt;$N$367,6&gt;$N$368,((6-1)*$N$367+6)&gt;$N$369),"",IF(INDEX($P$369:$W$378,MOD(((6-1)*$N$367+6)-1,10)+1,INT((((6-1)*$N$367+6)-1)/10)+1)="","",INDEX($P$369:$W$378,MOD(((6-1)*$N$367+6)-1,10)+1,INT((((6-1)*$N$367+6)-1)/10)+1))))))</f>
        <v/>
      </c>
      <c r="J374" s="539">
        <f>IF($D$367="Flat Oval",IF(OR($N$369="",ISTEXT($N$367),ISTEXT($N$368)),"",IF(6&lt;=$N$368,IF(7&gt;$N$367,"",IF(((6-1)*$N$367+7)&gt;80,"",IF(INDEX($P$369:$W$378,MOD(((6-1)*$N$367+7)-1,10)+1,INT((((6-1)*$N$367+7)-1)/10)+1)="","",INDEX($P$369:$W$378,MOD(((6-1)*$N$367+7)-1,10)+1,INT((((6-1)*$N$367+7)-1)/10)+1)))),IF(AND(6=$N$368+1,7&lt;=$O$367),IF(($N$367*$N$368+7)&gt;80,"",IF(INDEX($P$369:$W$378,MOD(($N$367*$N$368+7)-1,10)+1,INT((($N$367*$N$368+7)-1)/10)+1)="","",INDEX($P$369:$W$378,MOD(($N$367*$N$368+7)-1,10)+1,INT((($N$367*$N$368+7)-1)/10)+1))),""))),IF($N$369="","",IF(OR(ISTEXT($N$367),ISTEXT($N$368),ISTEXT($N$369)),"",IF(OR(7&gt;$N$367,6&gt;$N$368,((6-1)*$N$367+7)&gt;$N$369),"",IF(INDEX($P$369:$W$378,MOD(((6-1)*$N$367+7)-1,10)+1,INT((((6-1)*$N$367+7)-1)/10)+1)="","",INDEX($P$369:$W$378,MOD(((6-1)*$N$367+7)-1,10)+1,INT((((6-1)*$N$367+7)-1)/10)+1))))))</f>
        <v/>
      </c>
      <c r="K374" s="539">
        <f>IF($D$367="Flat Oval",IF(OR($N$369="",ISTEXT($N$367),ISTEXT($N$368)),"",IF(6&lt;=$N$368,IF(8&gt;$N$367,"",IF(((6-1)*$N$367+8)&gt;80,"",IF(INDEX($P$369:$W$378,MOD(((6-1)*$N$367+8)-1,10)+1,INT((((6-1)*$N$367+8)-1)/10)+1)="","",INDEX($P$369:$W$378,MOD(((6-1)*$N$367+8)-1,10)+1,INT((((6-1)*$N$367+8)-1)/10)+1)))),IF(AND(6=$N$368+1,8&lt;=$O$367),IF(($N$367*$N$368+8)&gt;80,"",IF(INDEX($P$369:$W$378,MOD(($N$367*$N$368+8)-1,10)+1,INT((($N$367*$N$368+8)-1)/10)+1)="","",INDEX($P$369:$W$378,MOD(($N$367*$N$368+8)-1,10)+1,INT((($N$367*$N$368+8)-1)/10)+1))),""))),IF($N$369="","",IF(OR(ISTEXT($N$367),ISTEXT($N$368),ISTEXT($N$369)),"",IF(OR(8&gt;$N$367,6&gt;$N$368,((6-1)*$N$367+8)&gt;$N$369),"",IF(INDEX($P$369:$W$378,MOD(((6-1)*$N$367+8)-1,10)+1,INT((((6-1)*$N$367+8)-1)/10)+1)="","",INDEX($P$369:$W$378,MOD(((6-1)*$N$367+8)-1,10)+1,INT((((6-1)*$N$367+8)-1)/10)+1))))))</f>
        <v/>
      </c>
      <c r="L374" s="539">
        <f>IF($D$367="Flat Oval",IF(OR($N$369="",ISTEXT($N$367),ISTEXT($N$368)),"",IF(6&lt;=$N$368,IF(9&gt;$N$367,"",IF(((6-1)*$N$367+9)&gt;80,"",IF(INDEX($P$369:$W$378,MOD(((6-1)*$N$367+9)-1,10)+1,INT((((6-1)*$N$367+9)-1)/10)+1)="","",INDEX($P$369:$W$378,MOD(((6-1)*$N$367+9)-1,10)+1,INT((((6-1)*$N$367+9)-1)/10)+1)))),IF(AND(6=$N$368+1,9&lt;=$O$367),IF(($N$367*$N$368+9)&gt;80,"",IF(INDEX($P$369:$W$378,MOD(($N$367*$N$368+9)-1,10)+1,INT((($N$367*$N$368+9)-1)/10)+1)="","",INDEX($P$369:$W$378,MOD(($N$367*$N$368+9)-1,10)+1,INT((($N$367*$N$368+9)-1)/10)+1))),""))),IF($N$369="","",IF(OR(ISTEXT($N$367),ISTEXT($N$368),ISTEXT($N$369)),"",IF(OR(9&gt;$N$367,6&gt;$N$368,((6-1)*$N$367+9)&gt;$N$369),"",IF(INDEX($P$369:$W$378,MOD(((6-1)*$N$367+9)-1,10)+1,INT((((6-1)*$N$367+9)-1)/10)+1)="","",INDEX($P$369:$W$378,MOD(((6-1)*$N$367+9)-1,10)+1,INT((((6-1)*$N$367+9)-1)/10)+1))))))</f>
        <v/>
      </c>
      <c r="M374" s="539">
        <f>IF($D$367="Flat Oval",IF(OR($N$369="",ISTEXT($N$367),ISTEXT($N$368)),"",IF(6&lt;=$N$368,IF(10&gt;$N$367,"",IF(((6-1)*$N$367+10)&gt;80,"",IF(INDEX($P$369:$W$378,MOD(((6-1)*$N$367+10)-1,10)+1,INT((((6-1)*$N$367+10)-1)/10)+1)="","",INDEX($P$369:$W$378,MOD(((6-1)*$N$367+10)-1,10)+1,INT((((6-1)*$N$367+10)-1)/10)+1)))),IF(AND(6=$N$368+1,10&lt;=$O$367),IF(($N$367*$N$368+10)&gt;80,"",IF(INDEX($P$369:$W$378,MOD(($N$367*$N$368+10)-1,10)+1,INT((($N$367*$N$368+10)-1)/10)+1)="","",INDEX($P$369:$W$378,MOD(($N$367*$N$368+10)-1,10)+1,INT((($N$367*$N$368+10)-1)/10)+1))),""))),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IF($D$367="Flat Oval",IF(OR($N$368="",ISTEXT($N$368)),"",IF(7&lt;=$N$368,ROUND((7-0.5)*$I$367/$N$368,1),IF(7=$N$368+1,"Ends",""))),IF(OR($D$367="",$G$367=""),"",IF($D$367="Round",IF(7=1,"Axis 1 (0°)",IF(7=2,"Axis 2 (90°)","")),IF(ISTEXT($N$368),"",IF(7&gt;$N$368,"",IF(ISTEXT($I$367),"",ROUND((7-0.5)*$I$367/$N$368,1)))))))</f>
        <v/>
      </c>
      <c r="C375" s="538" t="n"/>
      <c r="D375" s="539">
        <f>IF($D$367="Flat Oval",IF(OR($N$369="",ISTEXT($N$367),ISTEXT($N$368)),"",IF(7&lt;=$N$368,IF(1&gt;$N$367,"",IF(((7-1)*$N$367+1)&gt;80,"",IF(INDEX($P$369:$W$378,MOD(((7-1)*$N$367+1)-1,10)+1,INT((((7-1)*$N$367+1)-1)/10)+1)="","",INDEX($P$369:$W$378,MOD(((7-1)*$N$367+1)-1,10)+1,INT((((7-1)*$N$367+1)-1)/10)+1)))),IF(AND(7=$N$368+1,1&lt;=$O$367),IF(($N$367*$N$368+1)&gt;80,"",IF(INDEX($P$369:$W$378,MOD(($N$367*$N$368+1)-1,10)+1,INT((($N$367*$N$368+1)-1)/10)+1)="","",INDEX($P$369:$W$378,MOD(($N$367*$N$368+1)-1,10)+1,INT((($N$367*$N$368+1)-1)/10)+1))),""))),IF($N$369="","",IF(OR(ISTEXT($N$367),ISTEXT($N$368),ISTEXT($N$369)),"",IF(OR(1&gt;$N$367,7&gt;$N$368,((7-1)*$N$367+1)&gt;$N$369),"",IF(INDEX($P$369:$W$378,MOD(((7-1)*$N$367+1)-1,10)+1,INT((((7-1)*$N$367+1)-1)/10)+1)="","",INDEX($P$369:$W$378,MOD(((7-1)*$N$367+1)-1,10)+1,INT((((7-1)*$N$367+1)-1)/10)+1))))))</f>
        <v/>
      </c>
      <c r="E375" s="539">
        <f>IF($D$367="Flat Oval",IF(OR($N$369="",ISTEXT($N$367),ISTEXT($N$368)),"",IF(7&lt;=$N$368,IF(2&gt;$N$367,"",IF(((7-1)*$N$367+2)&gt;80,"",IF(INDEX($P$369:$W$378,MOD(((7-1)*$N$367+2)-1,10)+1,INT((((7-1)*$N$367+2)-1)/10)+1)="","",INDEX($P$369:$W$378,MOD(((7-1)*$N$367+2)-1,10)+1,INT((((7-1)*$N$367+2)-1)/10)+1)))),IF(AND(7=$N$368+1,2&lt;=$O$367),IF(($N$367*$N$368+2)&gt;80,"",IF(INDEX($P$369:$W$378,MOD(($N$367*$N$368+2)-1,10)+1,INT((($N$367*$N$368+2)-1)/10)+1)="","",INDEX($P$369:$W$378,MOD(($N$367*$N$368+2)-1,10)+1,INT((($N$367*$N$368+2)-1)/10)+1))),""))),IF($N$369="","",IF(OR(ISTEXT($N$367),ISTEXT($N$368),ISTEXT($N$369)),"",IF(OR(2&gt;$N$367,7&gt;$N$368,((7-1)*$N$367+2)&gt;$N$369),"",IF(INDEX($P$369:$W$378,MOD(((7-1)*$N$367+2)-1,10)+1,INT((((7-1)*$N$367+2)-1)/10)+1)="","",INDEX($P$369:$W$378,MOD(((7-1)*$N$367+2)-1,10)+1,INT((((7-1)*$N$367+2)-1)/10)+1))))))</f>
        <v/>
      </c>
      <c r="F375" s="539">
        <f>IF($D$367="Flat Oval",IF(OR($N$369="",ISTEXT($N$367),ISTEXT($N$368)),"",IF(7&lt;=$N$368,IF(3&gt;$N$367,"",IF(((7-1)*$N$367+3)&gt;80,"",IF(INDEX($P$369:$W$378,MOD(((7-1)*$N$367+3)-1,10)+1,INT((((7-1)*$N$367+3)-1)/10)+1)="","",INDEX($P$369:$W$378,MOD(((7-1)*$N$367+3)-1,10)+1,INT((((7-1)*$N$367+3)-1)/10)+1)))),IF(AND(7=$N$368+1,3&lt;=$O$367),IF(($N$367*$N$368+3)&gt;80,"",IF(INDEX($P$369:$W$378,MOD(($N$367*$N$368+3)-1,10)+1,INT((($N$367*$N$368+3)-1)/10)+1)="","",INDEX($P$369:$W$378,MOD(($N$367*$N$368+3)-1,10)+1,INT((($N$367*$N$368+3)-1)/10)+1))),""))),IF($N$369="","",IF(OR(ISTEXT($N$367),ISTEXT($N$368),ISTEXT($N$369)),"",IF(OR(3&gt;$N$367,7&gt;$N$368,((7-1)*$N$367+3)&gt;$N$369),"",IF(INDEX($P$369:$W$378,MOD(((7-1)*$N$367+3)-1,10)+1,INT((((7-1)*$N$367+3)-1)/10)+1)="","",INDEX($P$369:$W$378,MOD(((7-1)*$N$367+3)-1,10)+1,INT((((7-1)*$N$367+3)-1)/10)+1))))))</f>
        <v/>
      </c>
      <c r="G375" s="539">
        <f>IF($D$367="Flat Oval",IF(OR($N$369="",ISTEXT($N$367),ISTEXT($N$368)),"",IF(7&lt;=$N$368,IF(4&gt;$N$367,"",IF(((7-1)*$N$367+4)&gt;80,"",IF(INDEX($P$369:$W$378,MOD(((7-1)*$N$367+4)-1,10)+1,INT((((7-1)*$N$367+4)-1)/10)+1)="","",INDEX($P$369:$W$378,MOD(((7-1)*$N$367+4)-1,10)+1,INT((((7-1)*$N$367+4)-1)/10)+1)))),IF(AND(7=$N$368+1,4&lt;=$O$367),IF(($N$367*$N$368+4)&gt;80,"",IF(INDEX($P$369:$W$378,MOD(($N$367*$N$368+4)-1,10)+1,INT((($N$367*$N$368+4)-1)/10)+1)="","",INDEX($P$369:$W$378,MOD(($N$367*$N$368+4)-1,10)+1,INT((($N$367*$N$368+4)-1)/10)+1))),""))),IF($N$369="","",IF(OR(ISTEXT($N$367),ISTEXT($N$368),ISTEXT($N$369)),"",IF(OR(4&gt;$N$367,7&gt;$N$368,((7-1)*$N$367+4)&gt;$N$369),"",IF(INDEX($P$369:$W$378,MOD(((7-1)*$N$367+4)-1,10)+1,INT((((7-1)*$N$367+4)-1)/10)+1)="","",INDEX($P$369:$W$378,MOD(((7-1)*$N$367+4)-1,10)+1,INT((((7-1)*$N$367+4)-1)/10)+1))))))</f>
        <v/>
      </c>
      <c r="H375" s="539">
        <f>IF($D$367="Flat Oval",IF(OR($N$369="",ISTEXT($N$367),ISTEXT($N$368)),"",IF(7&lt;=$N$368,IF(5&gt;$N$367,"",IF(((7-1)*$N$367+5)&gt;80,"",IF(INDEX($P$369:$W$378,MOD(((7-1)*$N$367+5)-1,10)+1,INT((((7-1)*$N$367+5)-1)/10)+1)="","",INDEX($P$369:$W$378,MOD(((7-1)*$N$367+5)-1,10)+1,INT((((7-1)*$N$367+5)-1)/10)+1)))),IF(AND(7=$N$368+1,5&lt;=$O$367),IF(($N$367*$N$368+5)&gt;80,"",IF(INDEX($P$369:$W$378,MOD(($N$367*$N$368+5)-1,10)+1,INT((($N$367*$N$368+5)-1)/10)+1)="","",INDEX($P$369:$W$378,MOD(($N$367*$N$368+5)-1,10)+1,INT((($N$367*$N$368+5)-1)/10)+1))),""))),IF($N$369="","",IF(OR(ISTEXT($N$367),ISTEXT($N$368),ISTEXT($N$369)),"",IF(OR(5&gt;$N$367,7&gt;$N$368,((7-1)*$N$367+5)&gt;$N$369),"",IF(INDEX($P$369:$W$378,MOD(((7-1)*$N$367+5)-1,10)+1,INT((((7-1)*$N$367+5)-1)/10)+1)="","",INDEX($P$369:$W$378,MOD(((7-1)*$N$367+5)-1,10)+1,INT((((7-1)*$N$367+5)-1)/10)+1))))))</f>
        <v/>
      </c>
      <c r="I375" s="539">
        <f>IF($D$367="Flat Oval",IF(OR($N$369="",ISTEXT($N$367),ISTEXT($N$368)),"",IF(7&lt;=$N$368,IF(6&gt;$N$367,"",IF(((7-1)*$N$367+6)&gt;80,"",IF(INDEX($P$369:$W$378,MOD(((7-1)*$N$367+6)-1,10)+1,INT((((7-1)*$N$367+6)-1)/10)+1)="","",INDEX($P$369:$W$378,MOD(((7-1)*$N$367+6)-1,10)+1,INT((((7-1)*$N$367+6)-1)/10)+1)))),IF(AND(7=$N$368+1,6&lt;=$O$367),IF(($N$367*$N$368+6)&gt;80,"",IF(INDEX($P$369:$W$378,MOD(($N$367*$N$368+6)-1,10)+1,INT((($N$367*$N$368+6)-1)/10)+1)="","",INDEX($P$369:$W$378,MOD(($N$367*$N$368+6)-1,10)+1,INT((($N$367*$N$368+6)-1)/10)+1))),""))),IF($N$369="","",IF(OR(ISTEXT($N$367),ISTEXT($N$368),ISTEXT($N$369)),"",IF(OR(6&gt;$N$367,7&gt;$N$368,((7-1)*$N$367+6)&gt;$N$369),"",IF(INDEX($P$369:$W$378,MOD(((7-1)*$N$367+6)-1,10)+1,INT((((7-1)*$N$367+6)-1)/10)+1)="","",INDEX($P$369:$W$378,MOD(((7-1)*$N$367+6)-1,10)+1,INT((((7-1)*$N$367+6)-1)/10)+1))))))</f>
        <v/>
      </c>
      <c r="J375" s="539">
        <f>IF($D$367="Flat Oval",IF(OR($N$369="",ISTEXT($N$367),ISTEXT($N$368)),"",IF(7&lt;=$N$368,IF(7&gt;$N$367,"",IF(((7-1)*$N$367+7)&gt;80,"",IF(INDEX($P$369:$W$378,MOD(((7-1)*$N$367+7)-1,10)+1,INT((((7-1)*$N$367+7)-1)/10)+1)="","",INDEX($P$369:$W$378,MOD(((7-1)*$N$367+7)-1,10)+1,INT((((7-1)*$N$367+7)-1)/10)+1)))),IF(AND(7=$N$368+1,7&lt;=$O$367),IF(($N$367*$N$368+7)&gt;80,"",IF(INDEX($P$369:$W$378,MOD(($N$367*$N$368+7)-1,10)+1,INT((($N$367*$N$368+7)-1)/10)+1)="","",INDEX($P$369:$W$378,MOD(($N$367*$N$368+7)-1,10)+1,INT((($N$367*$N$368+7)-1)/10)+1))),""))),IF($N$369="","",IF(OR(ISTEXT($N$367),ISTEXT($N$368),ISTEXT($N$369)),"",IF(OR(7&gt;$N$367,7&gt;$N$368,((7-1)*$N$367+7)&gt;$N$369),"",IF(INDEX($P$369:$W$378,MOD(((7-1)*$N$367+7)-1,10)+1,INT((((7-1)*$N$367+7)-1)/10)+1)="","",INDEX($P$369:$W$378,MOD(((7-1)*$N$367+7)-1,10)+1,INT((((7-1)*$N$367+7)-1)/10)+1))))))</f>
        <v/>
      </c>
      <c r="K375" s="539">
        <f>IF($D$367="Flat Oval",IF(OR($N$369="",ISTEXT($N$367),ISTEXT($N$368)),"",IF(7&lt;=$N$368,IF(8&gt;$N$367,"",IF(((7-1)*$N$367+8)&gt;80,"",IF(INDEX($P$369:$W$378,MOD(((7-1)*$N$367+8)-1,10)+1,INT((((7-1)*$N$367+8)-1)/10)+1)="","",INDEX($P$369:$W$378,MOD(((7-1)*$N$367+8)-1,10)+1,INT((((7-1)*$N$367+8)-1)/10)+1)))),IF(AND(7=$N$368+1,8&lt;=$O$367),IF(($N$367*$N$368+8)&gt;80,"",IF(INDEX($P$369:$W$378,MOD(($N$367*$N$368+8)-1,10)+1,INT((($N$367*$N$368+8)-1)/10)+1)="","",INDEX($P$369:$W$378,MOD(($N$367*$N$368+8)-1,10)+1,INT((($N$367*$N$368+8)-1)/10)+1))),""))),IF($N$369="","",IF(OR(ISTEXT($N$367),ISTEXT($N$368),ISTEXT($N$369)),"",IF(OR(8&gt;$N$367,7&gt;$N$368,((7-1)*$N$367+8)&gt;$N$369),"",IF(INDEX($P$369:$W$378,MOD(((7-1)*$N$367+8)-1,10)+1,INT((((7-1)*$N$367+8)-1)/10)+1)="","",INDEX($P$369:$W$378,MOD(((7-1)*$N$367+8)-1,10)+1,INT((((7-1)*$N$367+8)-1)/10)+1))))))</f>
        <v/>
      </c>
      <c r="L375" s="539">
        <f>IF($D$367="Flat Oval",IF(OR($N$369="",ISTEXT($N$367),ISTEXT($N$368)),"",IF(7&lt;=$N$368,IF(9&gt;$N$367,"",IF(((7-1)*$N$367+9)&gt;80,"",IF(INDEX($P$369:$W$378,MOD(((7-1)*$N$367+9)-1,10)+1,INT((((7-1)*$N$367+9)-1)/10)+1)="","",INDEX($P$369:$W$378,MOD(((7-1)*$N$367+9)-1,10)+1,INT((((7-1)*$N$367+9)-1)/10)+1)))),IF(AND(7=$N$368+1,9&lt;=$O$367),IF(($N$367*$N$368+9)&gt;80,"",IF(INDEX($P$369:$W$378,MOD(($N$367*$N$368+9)-1,10)+1,INT((($N$367*$N$368+9)-1)/10)+1)="","",INDEX($P$369:$W$378,MOD(($N$367*$N$368+9)-1,10)+1,INT((($N$367*$N$368+9)-1)/10)+1))),""))),IF($N$369="","",IF(OR(ISTEXT($N$367),ISTEXT($N$368),ISTEXT($N$369)),"",IF(OR(9&gt;$N$367,7&gt;$N$368,((7-1)*$N$367+9)&gt;$N$369),"",IF(INDEX($P$369:$W$378,MOD(((7-1)*$N$367+9)-1,10)+1,INT((((7-1)*$N$367+9)-1)/10)+1)="","",INDEX($P$369:$W$378,MOD(((7-1)*$N$367+9)-1,10)+1,INT((((7-1)*$N$367+9)-1)/10)+1))))))</f>
        <v/>
      </c>
      <c r="M375" s="539">
        <f>IF($D$367="Flat Oval",IF(OR($N$369="",ISTEXT($N$367),ISTEXT($N$368)),"",IF(7&lt;=$N$368,IF(10&gt;$N$367,"",IF(((7-1)*$N$367+10)&gt;80,"",IF(INDEX($P$369:$W$378,MOD(((7-1)*$N$367+10)-1,10)+1,INT((((7-1)*$N$367+10)-1)/10)+1)="","",INDEX($P$369:$W$378,MOD(((7-1)*$N$367+10)-1,10)+1,INT((((7-1)*$N$367+10)-1)/10)+1)))),IF(AND(7=$N$368+1,10&lt;=$O$367),IF(($N$367*$N$368+10)&gt;80,"",IF(INDEX($P$369:$W$378,MOD(($N$367*$N$368+10)-1,10)+1,INT((($N$367*$N$368+10)-1)/10)+1)="","",INDEX($P$369:$W$378,MOD(($N$367*$N$368+10)-1,10)+1,INT((($N$367*$N$368+10)-1)/10)+1))),""))),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IF($D$367="Flat Oval",IF(OR($N$368="",ISTEXT($N$368)),"",IF(8&lt;=$N$368,ROUND((8-0.5)*$I$367/$N$368,1),IF(8=$N$368+1,"Ends",""))),IF(OR($D$367="",$G$367=""),"",IF($D$367="Round",IF(8=1,"Axis 1 (0°)",IF(8=2,"Axis 2 (90°)","")),IF(ISTEXT($N$368),"",IF(8&gt;$N$368,"",IF(ISTEXT($I$367),"",ROUND((8-0.5)*$I$367/$N$368,1)))))))</f>
        <v/>
      </c>
      <c r="C376" s="538" t="n"/>
      <c r="D376" s="539">
        <f>IF($D$367="Flat Oval",IF(OR($N$369="",ISTEXT($N$367),ISTEXT($N$368)),"",IF(8&lt;=$N$368,IF(1&gt;$N$367,"",IF(((8-1)*$N$367+1)&gt;80,"",IF(INDEX($P$369:$W$378,MOD(((8-1)*$N$367+1)-1,10)+1,INT((((8-1)*$N$367+1)-1)/10)+1)="","",INDEX($P$369:$W$378,MOD(((8-1)*$N$367+1)-1,10)+1,INT((((8-1)*$N$367+1)-1)/10)+1)))),IF(AND(8=$N$368+1,1&lt;=$O$367),IF(($N$367*$N$368+1)&gt;80,"",IF(INDEX($P$369:$W$378,MOD(($N$367*$N$368+1)-1,10)+1,INT((($N$367*$N$368+1)-1)/10)+1)="","",INDEX($P$369:$W$378,MOD(($N$367*$N$368+1)-1,10)+1,INT((($N$367*$N$368+1)-1)/10)+1))),""))),IF($N$369="","",IF(OR(ISTEXT($N$367),ISTEXT($N$368),ISTEXT($N$369)),"",IF(OR(1&gt;$N$367,8&gt;$N$368,((8-1)*$N$367+1)&gt;$N$369),"",IF(INDEX($P$369:$W$378,MOD(((8-1)*$N$367+1)-1,10)+1,INT((((8-1)*$N$367+1)-1)/10)+1)="","",INDEX($P$369:$W$378,MOD(((8-1)*$N$367+1)-1,10)+1,INT((((8-1)*$N$367+1)-1)/10)+1))))))</f>
        <v/>
      </c>
      <c r="E376" s="539">
        <f>IF($D$367="Flat Oval",IF(OR($N$369="",ISTEXT($N$367),ISTEXT($N$368)),"",IF(8&lt;=$N$368,IF(2&gt;$N$367,"",IF(((8-1)*$N$367+2)&gt;80,"",IF(INDEX($P$369:$W$378,MOD(((8-1)*$N$367+2)-1,10)+1,INT((((8-1)*$N$367+2)-1)/10)+1)="","",INDEX($P$369:$W$378,MOD(((8-1)*$N$367+2)-1,10)+1,INT((((8-1)*$N$367+2)-1)/10)+1)))),IF(AND(8=$N$368+1,2&lt;=$O$367),IF(($N$367*$N$368+2)&gt;80,"",IF(INDEX($P$369:$W$378,MOD(($N$367*$N$368+2)-1,10)+1,INT((($N$367*$N$368+2)-1)/10)+1)="","",INDEX($P$369:$W$378,MOD(($N$367*$N$368+2)-1,10)+1,INT((($N$367*$N$368+2)-1)/10)+1))),""))),IF($N$369="","",IF(OR(ISTEXT($N$367),ISTEXT($N$368),ISTEXT($N$369)),"",IF(OR(2&gt;$N$367,8&gt;$N$368,((8-1)*$N$367+2)&gt;$N$369),"",IF(INDEX($P$369:$W$378,MOD(((8-1)*$N$367+2)-1,10)+1,INT((((8-1)*$N$367+2)-1)/10)+1)="","",INDEX($P$369:$W$378,MOD(((8-1)*$N$367+2)-1,10)+1,INT((((8-1)*$N$367+2)-1)/10)+1))))))</f>
        <v/>
      </c>
      <c r="F376" s="539">
        <f>IF($D$367="Flat Oval",IF(OR($N$369="",ISTEXT($N$367),ISTEXT($N$368)),"",IF(8&lt;=$N$368,IF(3&gt;$N$367,"",IF(((8-1)*$N$367+3)&gt;80,"",IF(INDEX($P$369:$W$378,MOD(((8-1)*$N$367+3)-1,10)+1,INT((((8-1)*$N$367+3)-1)/10)+1)="","",INDEX($P$369:$W$378,MOD(((8-1)*$N$367+3)-1,10)+1,INT((((8-1)*$N$367+3)-1)/10)+1)))),IF(AND(8=$N$368+1,3&lt;=$O$367),IF(($N$367*$N$368+3)&gt;80,"",IF(INDEX($P$369:$W$378,MOD(($N$367*$N$368+3)-1,10)+1,INT((($N$367*$N$368+3)-1)/10)+1)="","",INDEX($P$369:$W$378,MOD(($N$367*$N$368+3)-1,10)+1,INT((($N$367*$N$368+3)-1)/10)+1))),""))),IF($N$369="","",IF(OR(ISTEXT($N$367),ISTEXT($N$368),ISTEXT($N$369)),"",IF(OR(3&gt;$N$367,8&gt;$N$368,((8-1)*$N$367+3)&gt;$N$369),"",IF(INDEX($P$369:$W$378,MOD(((8-1)*$N$367+3)-1,10)+1,INT((((8-1)*$N$367+3)-1)/10)+1)="","",INDEX($P$369:$W$378,MOD(((8-1)*$N$367+3)-1,10)+1,INT((((8-1)*$N$367+3)-1)/10)+1))))))</f>
        <v/>
      </c>
      <c r="G376" s="539">
        <f>IF($D$367="Flat Oval",IF(OR($N$369="",ISTEXT($N$367),ISTEXT($N$368)),"",IF(8&lt;=$N$368,IF(4&gt;$N$367,"",IF(((8-1)*$N$367+4)&gt;80,"",IF(INDEX($P$369:$W$378,MOD(((8-1)*$N$367+4)-1,10)+1,INT((((8-1)*$N$367+4)-1)/10)+1)="","",INDEX($P$369:$W$378,MOD(((8-1)*$N$367+4)-1,10)+1,INT((((8-1)*$N$367+4)-1)/10)+1)))),IF(AND(8=$N$368+1,4&lt;=$O$367),IF(($N$367*$N$368+4)&gt;80,"",IF(INDEX($P$369:$W$378,MOD(($N$367*$N$368+4)-1,10)+1,INT((($N$367*$N$368+4)-1)/10)+1)="","",INDEX($P$369:$W$378,MOD(($N$367*$N$368+4)-1,10)+1,INT((($N$367*$N$368+4)-1)/10)+1))),""))),IF($N$369="","",IF(OR(ISTEXT($N$367),ISTEXT($N$368),ISTEXT($N$369)),"",IF(OR(4&gt;$N$367,8&gt;$N$368,((8-1)*$N$367+4)&gt;$N$369),"",IF(INDEX($P$369:$W$378,MOD(((8-1)*$N$367+4)-1,10)+1,INT((((8-1)*$N$367+4)-1)/10)+1)="","",INDEX($P$369:$W$378,MOD(((8-1)*$N$367+4)-1,10)+1,INT((((8-1)*$N$367+4)-1)/10)+1))))))</f>
        <v/>
      </c>
      <c r="H376" s="539">
        <f>IF($D$367="Flat Oval",IF(OR($N$369="",ISTEXT($N$367),ISTEXT($N$368)),"",IF(8&lt;=$N$368,IF(5&gt;$N$367,"",IF(((8-1)*$N$367+5)&gt;80,"",IF(INDEX($P$369:$W$378,MOD(((8-1)*$N$367+5)-1,10)+1,INT((((8-1)*$N$367+5)-1)/10)+1)="","",INDEX($P$369:$W$378,MOD(((8-1)*$N$367+5)-1,10)+1,INT((((8-1)*$N$367+5)-1)/10)+1)))),IF(AND(8=$N$368+1,5&lt;=$O$367),IF(($N$367*$N$368+5)&gt;80,"",IF(INDEX($P$369:$W$378,MOD(($N$367*$N$368+5)-1,10)+1,INT((($N$367*$N$368+5)-1)/10)+1)="","",INDEX($P$369:$W$378,MOD(($N$367*$N$368+5)-1,10)+1,INT((($N$367*$N$368+5)-1)/10)+1))),""))),IF($N$369="","",IF(OR(ISTEXT($N$367),ISTEXT($N$368),ISTEXT($N$369)),"",IF(OR(5&gt;$N$367,8&gt;$N$368,((8-1)*$N$367+5)&gt;$N$369),"",IF(INDEX($P$369:$W$378,MOD(((8-1)*$N$367+5)-1,10)+1,INT((((8-1)*$N$367+5)-1)/10)+1)="","",INDEX($P$369:$W$378,MOD(((8-1)*$N$367+5)-1,10)+1,INT((((8-1)*$N$367+5)-1)/10)+1))))))</f>
        <v/>
      </c>
      <c r="I376" s="539">
        <f>IF($D$367="Flat Oval",IF(OR($N$369="",ISTEXT($N$367),ISTEXT($N$368)),"",IF(8&lt;=$N$368,IF(6&gt;$N$367,"",IF(((8-1)*$N$367+6)&gt;80,"",IF(INDEX($P$369:$W$378,MOD(((8-1)*$N$367+6)-1,10)+1,INT((((8-1)*$N$367+6)-1)/10)+1)="","",INDEX($P$369:$W$378,MOD(((8-1)*$N$367+6)-1,10)+1,INT((((8-1)*$N$367+6)-1)/10)+1)))),IF(AND(8=$N$368+1,6&lt;=$O$367),IF(($N$367*$N$368+6)&gt;80,"",IF(INDEX($P$369:$W$378,MOD(($N$367*$N$368+6)-1,10)+1,INT((($N$367*$N$368+6)-1)/10)+1)="","",INDEX($P$369:$W$378,MOD(($N$367*$N$368+6)-1,10)+1,INT((($N$367*$N$368+6)-1)/10)+1))),""))),IF($N$369="","",IF(OR(ISTEXT($N$367),ISTEXT($N$368),ISTEXT($N$369)),"",IF(OR(6&gt;$N$367,8&gt;$N$368,((8-1)*$N$367+6)&gt;$N$369),"",IF(INDEX($P$369:$W$378,MOD(((8-1)*$N$367+6)-1,10)+1,INT((((8-1)*$N$367+6)-1)/10)+1)="","",INDEX($P$369:$W$378,MOD(((8-1)*$N$367+6)-1,10)+1,INT((((8-1)*$N$367+6)-1)/10)+1))))))</f>
        <v/>
      </c>
      <c r="J376" s="539">
        <f>IF($D$367="Flat Oval",IF(OR($N$369="",ISTEXT($N$367),ISTEXT($N$368)),"",IF(8&lt;=$N$368,IF(7&gt;$N$367,"",IF(((8-1)*$N$367+7)&gt;80,"",IF(INDEX($P$369:$W$378,MOD(((8-1)*$N$367+7)-1,10)+1,INT((((8-1)*$N$367+7)-1)/10)+1)="","",INDEX($P$369:$W$378,MOD(((8-1)*$N$367+7)-1,10)+1,INT((((8-1)*$N$367+7)-1)/10)+1)))),IF(AND(8=$N$368+1,7&lt;=$O$367),IF(($N$367*$N$368+7)&gt;80,"",IF(INDEX($P$369:$W$378,MOD(($N$367*$N$368+7)-1,10)+1,INT((($N$367*$N$368+7)-1)/10)+1)="","",INDEX($P$369:$W$378,MOD(($N$367*$N$368+7)-1,10)+1,INT((($N$367*$N$368+7)-1)/10)+1))),""))),IF($N$369="","",IF(OR(ISTEXT($N$367),ISTEXT($N$368),ISTEXT($N$369)),"",IF(OR(7&gt;$N$367,8&gt;$N$368,((8-1)*$N$367+7)&gt;$N$369),"",IF(INDEX($P$369:$W$378,MOD(((8-1)*$N$367+7)-1,10)+1,INT((((8-1)*$N$367+7)-1)/10)+1)="","",INDEX($P$369:$W$378,MOD(((8-1)*$N$367+7)-1,10)+1,INT((((8-1)*$N$367+7)-1)/10)+1))))))</f>
        <v/>
      </c>
      <c r="K376" s="539">
        <f>IF($D$367="Flat Oval",IF(OR($N$369="",ISTEXT($N$367),ISTEXT($N$368)),"",IF(8&lt;=$N$368,IF(8&gt;$N$367,"",IF(((8-1)*$N$367+8)&gt;80,"",IF(INDEX($P$369:$W$378,MOD(((8-1)*$N$367+8)-1,10)+1,INT((((8-1)*$N$367+8)-1)/10)+1)="","",INDEX($P$369:$W$378,MOD(((8-1)*$N$367+8)-1,10)+1,INT((((8-1)*$N$367+8)-1)/10)+1)))),IF(AND(8=$N$368+1,8&lt;=$O$367),IF(($N$367*$N$368+8)&gt;80,"",IF(INDEX($P$369:$W$378,MOD(($N$367*$N$368+8)-1,10)+1,INT((($N$367*$N$368+8)-1)/10)+1)="","",INDEX($P$369:$W$378,MOD(($N$367*$N$368+8)-1,10)+1,INT((($N$367*$N$368+8)-1)/10)+1))),""))),IF($N$369="","",IF(OR(ISTEXT($N$367),ISTEXT($N$368),ISTEXT($N$369)),"",IF(OR(8&gt;$N$367,8&gt;$N$368,((8-1)*$N$367+8)&gt;$N$369),"",IF(INDEX($P$369:$W$378,MOD(((8-1)*$N$367+8)-1,10)+1,INT((((8-1)*$N$367+8)-1)/10)+1)="","",INDEX($P$369:$W$378,MOD(((8-1)*$N$367+8)-1,10)+1,INT((((8-1)*$N$367+8)-1)/10)+1))))))</f>
        <v/>
      </c>
      <c r="L376" s="539">
        <f>IF($D$367="Flat Oval",IF(OR($N$369="",ISTEXT($N$367),ISTEXT($N$368)),"",IF(8&lt;=$N$368,IF(9&gt;$N$367,"",IF(((8-1)*$N$367+9)&gt;80,"",IF(INDEX($P$369:$W$378,MOD(((8-1)*$N$367+9)-1,10)+1,INT((((8-1)*$N$367+9)-1)/10)+1)="","",INDEX($P$369:$W$378,MOD(((8-1)*$N$367+9)-1,10)+1,INT((((8-1)*$N$367+9)-1)/10)+1)))),IF(AND(8=$N$368+1,9&lt;=$O$367),IF(($N$367*$N$368+9)&gt;80,"",IF(INDEX($P$369:$W$378,MOD(($N$367*$N$368+9)-1,10)+1,INT((($N$367*$N$368+9)-1)/10)+1)="","",INDEX($P$369:$W$378,MOD(($N$367*$N$368+9)-1,10)+1,INT((($N$367*$N$368+9)-1)/10)+1))),""))),IF($N$369="","",IF(OR(ISTEXT($N$367),ISTEXT($N$368),ISTEXT($N$369)),"",IF(OR(9&gt;$N$367,8&gt;$N$368,((8-1)*$N$367+9)&gt;$N$369),"",IF(INDEX($P$369:$W$378,MOD(((8-1)*$N$367+9)-1,10)+1,INT((((8-1)*$N$367+9)-1)/10)+1)="","",INDEX($P$369:$W$378,MOD(((8-1)*$N$367+9)-1,10)+1,INT((((8-1)*$N$367+9)-1)/10)+1))))))</f>
        <v/>
      </c>
      <c r="M376" s="539">
        <f>IF($D$367="Flat Oval",IF(OR($N$369="",ISTEXT($N$367),ISTEXT($N$368)),"",IF(8&lt;=$N$368,IF(10&gt;$N$367,"",IF(((8-1)*$N$367+10)&gt;80,"",IF(INDEX($P$369:$W$378,MOD(((8-1)*$N$367+10)-1,10)+1,INT((((8-1)*$N$367+10)-1)/10)+1)="","",INDEX($P$369:$W$378,MOD(((8-1)*$N$367+10)-1,10)+1,INT((((8-1)*$N$367+10)-1)/10)+1)))),IF(AND(8=$N$368+1,10&lt;=$O$367),IF(($N$367*$N$368+10)&gt;80,"",IF(INDEX($P$369:$W$378,MOD(($N$367*$N$368+10)-1,10)+1,INT((($N$367*$N$368+10)-1)/10)+1)="","",INDEX($P$369:$W$378,MOD(($N$367*$N$368+10)-1,10)+1,INT((($N$367*$N$368+10)-1)/10)+1))),""))),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IF($D$382="Flat Oval",IF(OR($G$382="",$I$382=""),"",$G$382&amp;""" x "&amp;$I$382&amp;""" oval"),IF($G$382="","",IF($D$382="Round",$G$382&amp;""" dia",$G$382&amp;""" x "&amp;$I$382&amp;"""")))</f>
        <v/>
      </c>
      <c r="G380" s="173" t="n"/>
      <c r="H380" s="525">
        <f>IF($D$382="Flat Oval",IF(OR($G$382="",$I$382=""),"",IF(OR(ISTEXT($G$382),ISTEXT($I$382)),"",ROUND(((($G$382-2*N($K$382))-($I$382-2*N($K$382)))*($I$382-2*N($K$382))+PI()*(($I$382-2*N($K$382))/2)^2)/144,3))),IF(OR($D$382="",$G$382=""),"",IF($D$382="Round",IF(ISTEXT($G$382),"",ROUND(PI()*(($G$382-2*N($K$382))/2)^2/144,3)),IF($I$382="","",IF(OR(ISTEXT($G$382),ISTEXT($I$382)),"",ROUND(($G$382-2*N($K$382))*($I$382-2*N($K$382))/144,3))))))</f>
        <v/>
      </c>
      <c r="I380" s="189" t="n"/>
      <c r="J380" s="189" t="n"/>
      <c r="K380" s="189">
        <f>IF(N(J380)*N(H380)=0,"",ROUND(N(J380)*N(H380),0))</f>
        <v/>
      </c>
      <c r="L380" s="189">
        <f>IF($D$382="Flat Oval",IF(OR($O$383="",$O$384="",N($O$385)+N($O$386)=0),"",ROUND(($O$383*$O$385+$O$384*$O$386)/($O$385+$O$386),0)),IF(COUNT(D384:M391)=0,"",ROUND(AVERAGE(D384:M391),0)))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IF($D$382="Flat Oval",IF($N$384="","",$N$382&amp;"x"&amp;$N$383&amp;"+"&amp;$O$382&amp;" ends"),IF($N$382="","",IF($D$382="Round",$N$382&amp;" x 2 axes",IF($N$383="","",$N$382&amp;" x "&amp;$N$383))))</f>
        <v/>
      </c>
      <c r="N382" s="534">
        <f>IF($D$382="Flat Oval",IF(OR($G$382="",$I$382=""),"",IF(OR(ISTEXT($G$382),ISTEXT($I$382)),"",IF($G$382-$I$382&lt;12,2,MIN(10,MAX(3,ROUNDUP(($G$382-$I$382)/6,0)))))),IF(OR($D$382="",$G$382=""),"",IF($D$382="Round",IF(ISTEXT($G$382),"",IF($G$382&lt;=9,6,IF($G$382&lt;=12,8,10))),IF(ISTEXT($G$382),"",IF($G$382&lt;12,2,MIN(10,MAX(3,ROUNDUP($G$382/6,0))))))))</f>
        <v/>
      </c>
      <c r="O382">
        <f>IF(AND($D$382="Flat Oval",NOT(OR($G$382="",$I$382="")),NOT(OR(ISTEXT($G$382),ISTEXT($I$382)))),IF($I$382&lt;=9,6,IF($I$382&lt;=12,8,10)),"")</f>
        <v/>
      </c>
      <c r="P382" s="473" t="inlineStr">
        <is>
          <t>Quick entry – type readings in order (row by row of the grid), down this column then the next:</t>
        </is>
      </c>
    </row>
    <row r="383" ht="13.35" customHeight="1" s="162">
      <c r="B383" s="535" t="inlineStr">
        <is>
          <t>Depth↓ Pos→ (in)</t>
        </is>
      </c>
      <c r="C383" s="414" t="n"/>
      <c r="D383" s="535">
        <f>IF($D$382="Flat Oval",IF(OR($N$382="",ISTEXT($N$382),1&gt;$N$382),"",ROUND((1-0.5)*($G$382-$I$382)/$N$382,1)),IF(ISTEXT($N$382),"",IF(OR($D$382="",$G$382="",1&gt;$N$382),"",IF($D$382="Round",IF(ISTEXT($G$382),"",ROUND(IF(1&lt;=$N$382/2,$G$382/2*(1-SQRT(($N$382-2*1+1)/$N$382)),$G$382-$G$382/2*(1-SQRT(($N$382-2*($N$382-1+1)+1)/$N$382))),1)),IF(ISTEXT($G$382),"",ROUND((1-0.5)*$G$382/$N$382,1))))))</f>
        <v/>
      </c>
      <c r="E383" s="535">
        <f>IF($D$382="Flat Oval",IF(OR($N$382="",ISTEXT($N$382),2&gt;$N$382),"",ROUND((2-0.5)*($G$382-$I$382)/$N$382,1)),IF(ISTEXT($N$382),"",IF(OR($D$382="",$G$382="",2&gt;$N$382),"",IF($D$382="Round",IF(ISTEXT($G$382),"",ROUND(IF(2&lt;=$N$382/2,$G$382/2*(1-SQRT(($N$382-2*2+1)/$N$382)),$G$382-$G$382/2*(1-SQRT(($N$382-2*($N$382-2+1)+1)/$N$382))),1)),IF(ISTEXT($G$382),"",ROUND((2-0.5)*$G$382/$N$382,1))))))</f>
        <v/>
      </c>
      <c r="F383" s="535">
        <f>IF($D$382="Flat Oval",IF(OR($N$382="",ISTEXT($N$382),3&gt;$N$382),"",ROUND((3-0.5)*($G$382-$I$382)/$N$382,1)),IF(ISTEXT($N$382),"",IF(OR($D$382="",$G$382="",3&gt;$N$382),"",IF($D$382="Round",IF(ISTEXT($G$382),"",ROUND(IF(3&lt;=$N$382/2,$G$382/2*(1-SQRT(($N$382-2*3+1)/$N$382)),$G$382-$G$382/2*(1-SQRT(($N$382-2*($N$382-3+1)+1)/$N$382))),1)),IF(ISTEXT($G$382),"",ROUND((3-0.5)*$G$382/$N$382,1))))))</f>
        <v/>
      </c>
      <c r="G383" s="535">
        <f>IF($D$382="Flat Oval",IF(OR($N$382="",ISTEXT($N$382),4&gt;$N$382),"",ROUND((4-0.5)*($G$382-$I$382)/$N$382,1)),IF(ISTEXT($N$382),"",IF(OR($D$382="",$G$382="",4&gt;$N$382),"",IF($D$382="Round",IF(ISTEXT($G$382),"",ROUND(IF(4&lt;=$N$382/2,$G$382/2*(1-SQRT(($N$382-2*4+1)/$N$382)),$G$382-$G$382/2*(1-SQRT(($N$382-2*($N$382-4+1)+1)/$N$382))),1)),IF(ISTEXT($G$382),"",ROUND((4-0.5)*$G$382/$N$382,1))))))</f>
        <v/>
      </c>
      <c r="H383" s="535">
        <f>IF($D$382="Flat Oval",IF(OR($N$382="",ISTEXT($N$382),5&gt;$N$382),"",ROUND((5-0.5)*($G$382-$I$382)/$N$382,1)),IF(ISTEXT($N$382),"",IF(OR($D$382="",$G$382="",5&gt;$N$382),"",IF($D$382="Round",IF(ISTEXT($G$382),"",ROUND(IF(5&lt;=$N$382/2,$G$382/2*(1-SQRT(($N$382-2*5+1)/$N$382)),$G$382-$G$382/2*(1-SQRT(($N$382-2*($N$382-5+1)+1)/$N$382))),1)),IF(ISTEXT($G$382),"",ROUND((5-0.5)*$G$382/$N$382,1))))))</f>
        <v/>
      </c>
      <c r="I383" s="535">
        <f>IF($D$382="Flat Oval",IF(OR($N$382="",ISTEXT($N$382),6&gt;$N$382),"",ROUND((6-0.5)*($G$382-$I$382)/$N$382,1)),IF(ISTEXT($N$382),"",IF(OR($D$382="",$G$382="",6&gt;$N$382),"",IF($D$382="Round",IF(ISTEXT($G$382),"",ROUND(IF(6&lt;=$N$382/2,$G$382/2*(1-SQRT(($N$382-2*6+1)/$N$382)),$G$382-$G$382/2*(1-SQRT(($N$382-2*($N$382-6+1)+1)/$N$382))),1)),IF(ISTEXT($G$382),"",ROUND((6-0.5)*$G$382/$N$382,1))))))</f>
        <v/>
      </c>
      <c r="J383" s="535">
        <f>IF($D$382="Flat Oval",IF(OR($N$382="",ISTEXT($N$382),7&gt;$N$382),"",ROUND((7-0.5)*($G$382-$I$382)/$N$382,1)),IF(ISTEXT($N$382),"",IF(OR($D$382="",$G$382="",7&gt;$N$382),"",IF($D$382="Round",IF(ISTEXT($G$382),"",ROUND(IF(7&lt;=$N$382/2,$G$382/2*(1-SQRT(($N$382-2*7+1)/$N$382)),$G$382-$G$382/2*(1-SQRT(($N$382-2*($N$382-7+1)+1)/$N$382))),1)),IF(ISTEXT($G$382),"",ROUND((7-0.5)*$G$382/$N$382,1))))))</f>
        <v/>
      </c>
      <c r="K383" s="535">
        <f>IF($D$382="Flat Oval",IF(OR($N$382="",ISTEXT($N$382),8&gt;$N$382),"",ROUND((8-0.5)*($G$382-$I$382)/$N$382,1)),IF(ISTEXT($N$382),"",IF(OR($D$382="",$G$382="",8&gt;$N$382),"",IF($D$382="Round",IF(ISTEXT($G$382),"",ROUND(IF(8&lt;=$N$382/2,$G$382/2*(1-SQRT(($N$382-2*8+1)/$N$382)),$G$382-$G$382/2*(1-SQRT(($N$382-2*($N$382-8+1)+1)/$N$382))),1)),IF(ISTEXT($G$382),"",ROUND((8-0.5)*$G$382/$N$382,1))))))</f>
        <v/>
      </c>
      <c r="L383" s="535">
        <f>IF($D$382="Flat Oval",IF(OR($N$382="",ISTEXT($N$382),9&gt;$N$382),"",ROUND((9-0.5)*($G$382-$I$382)/$N$382,1)),IF(ISTEXT($N$382),"",IF(OR($D$382="",$G$382="",9&gt;$N$382),"",IF($D$382="Round",IF(ISTEXT($G$382),"",ROUND(IF(9&lt;=$N$382/2,$G$382/2*(1-SQRT(($N$382-2*9+1)/$N$382)),$G$382-$G$382/2*(1-SQRT(($N$382-2*($N$382-9+1)+1)/$N$382))),1)),IF(ISTEXT($G$382),"",ROUND((9-0.5)*$G$382/$N$382,1))))))</f>
        <v/>
      </c>
      <c r="M383" s="535">
        <f>IF($D$382="Flat Oval",IF(OR($N$382="",ISTEXT($N$382),10&gt;$N$382),"",ROUND((10-0.5)*($G$382-$I$382)/$N$382,1)),IF(ISTEXT($N$382),"",IF(OR($D$382="",$G$382="",10&gt;$N$382),"",IF($D$382="Round",IF(ISTEXT($G$382),"",ROUND(IF(10&lt;=$N$382/2,$G$382/2*(1-SQRT(($N$382-2*10+1)/$N$382)),$G$382-$G$382/2*(1-SQRT(($N$382-2*($N$382-10+1)+1)/$N$382))),1)),IF(ISTEXT($G$382),"",ROUND((10-0.5)*$G$382/$N$382,1))))))</f>
        <v/>
      </c>
      <c r="N383" s="534">
        <f>IF($D$382="Flat Oval",IF(OR($G$382="",$I$382=""),"",IF(OR(ISTEXT($G$382),ISTEXT($I$382)),"",IF($I$382&lt;12,2,MIN(7,MAX(3,ROUNDUP($I$382/6,0)))))),IF(OR($D$382="",$G$382=""),"",IF($D$382="Round",2,IF($I$382="","",IF(ISTEXT($I$382),"",IF($I$382&lt;12,2,MIN(8,MAX(3,ROUNDUP($I$382/6,0)))))))))</f>
        <v/>
      </c>
      <c r="O383">
        <f>IF(OR(NOT($D$382="Flat Oval"),N($N$384)=0),"",IF(COUNT(D384:INDEX(M384:M391,$N$383))=0,"",AVERAGE(D384:INDEX(M384:M391,$N$383))))</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IF($D$382="Flat Oval",IF(OR($N$383="",ISTEXT($N$383)),"",IF(1&lt;=$N$383,ROUND((1-0.5)*$I$382/$N$383,1),IF(1=$N$383+1,"Ends",""))),IF(OR($D$382="",$G$382=""),"",IF($D$382="Round",IF(1=1,"Axis 1 (0°)",IF(1=2,"Axis 2 (90°)","")),IF(ISTEXT($N$383),"",IF(1&gt;$N$383,"",IF(ISTEXT($I$382),"",ROUND((1-0.5)*$I$382/$N$383,1)))))))</f>
        <v/>
      </c>
      <c r="C384" s="538" t="n"/>
      <c r="D384" s="539">
        <f>IF($D$382="Flat Oval",IF(OR($N$384="",ISTEXT($N$382),ISTEXT($N$383)),"",IF(1&lt;=$N$383,IF(1&gt;$N$382,"",IF(((1-1)*$N$382+1)&gt;80,"",IF(INDEX($P$384:$W$393,MOD(((1-1)*$N$382+1)-1,10)+1,INT((((1-1)*$N$382+1)-1)/10)+1)="","",INDEX($P$384:$W$393,MOD(((1-1)*$N$382+1)-1,10)+1,INT((((1-1)*$N$382+1)-1)/10)+1)))),IF(AND(1=$N$383+1,1&lt;=$O$382),IF(($N$382*$N$383+1)&gt;80,"",IF(INDEX($P$384:$W$393,MOD(($N$382*$N$383+1)-1,10)+1,INT((($N$382*$N$383+1)-1)/10)+1)="","",INDEX($P$384:$W$393,MOD(($N$382*$N$383+1)-1,10)+1,INT((($N$382*$N$383+1)-1)/10)+1))),""))),IF($N$384="","",IF(OR(ISTEXT($N$382),ISTEXT($N$383),ISTEXT($N$384)),"",IF(OR(1&gt;$N$382,1&gt;$N$383,((1-1)*$N$382+1)&gt;$N$384),"",IF(INDEX($P$384:$W$393,MOD(((1-1)*$N$382+1)-1,10)+1,INT((((1-1)*$N$382+1)-1)/10)+1)="","",INDEX($P$384:$W$393,MOD(((1-1)*$N$382+1)-1,10)+1,INT((((1-1)*$N$382+1)-1)/10)+1))))))</f>
        <v/>
      </c>
      <c r="E384" s="539">
        <f>IF($D$382="Flat Oval",IF(OR($N$384="",ISTEXT($N$382),ISTEXT($N$383)),"",IF(1&lt;=$N$383,IF(2&gt;$N$382,"",IF(((1-1)*$N$382+2)&gt;80,"",IF(INDEX($P$384:$W$393,MOD(((1-1)*$N$382+2)-1,10)+1,INT((((1-1)*$N$382+2)-1)/10)+1)="","",INDEX($P$384:$W$393,MOD(((1-1)*$N$382+2)-1,10)+1,INT((((1-1)*$N$382+2)-1)/10)+1)))),IF(AND(1=$N$383+1,2&lt;=$O$382),IF(($N$382*$N$383+2)&gt;80,"",IF(INDEX($P$384:$W$393,MOD(($N$382*$N$383+2)-1,10)+1,INT((($N$382*$N$383+2)-1)/10)+1)="","",INDEX($P$384:$W$393,MOD(($N$382*$N$383+2)-1,10)+1,INT((($N$382*$N$383+2)-1)/10)+1))),""))),IF($N$384="","",IF(OR(ISTEXT($N$382),ISTEXT($N$383),ISTEXT($N$384)),"",IF(OR(2&gt;$N$382,1&gt;$N$383,((1-1)*$N$382+2)&gt;$N$384),"",IF(INDEX($P$384:$W$393,MOD(((1-1)*$N$382+2)-1,10)+1,INT((((1-1)*$N$382+2)-1)/10)+1)="","",INDEX($P$384:$W$393,MOD(((1-1)*$N$382+2)-1,10)+1,INT((((1-1)*$N$382+2)-1)/10)+1))))))</f>
        <v/>
      </c>
      <c r="F384" s="539">
        <f>IF($D$382="Flat Oval",IF(OR($N$384="",ISTEXT($N$382),ISTEXT($N$383)),"",IF(1&lt;=$N$383,IF(3&gt;$N$382,"",IF(((1-1)*$N$382+3)&gt;80,"",IF(INDEX($P$384:$W$393,MOD(((1-1)*$N$382+3)-1,10)+1,INT((((1-1)*$N$382+3)-1)/10)+1)="","",INDEX($P$384:$W$393,MOD(((1-1)*$N$382+3)-1,10)+1,INT((((1-1)*$N$382+3)-1)/10)+1)))),IF(AND(1=$N$383+1,3&lt;=$O$382),IF(($N$382*$N$383+3)&gt;80,"",IF(INDEX($P$384:$W$393,MOD(($N$382*$N$383+3)-1,10)+1,INT((($N$382*$N$383+3)-1)/10)+1)="","",INDEX($P$384:$W$393,MOD(($N$382*$N$383+3)-1,10)+1,INT((($N$382*$N$383+3)-1)/10)+1))),""))),IF($N$384="","",IF(OR(ISTEXT($N$382),ISTEXT($N$383),ISTEXT($N$384)),"",IF(OR(3&gt;$N$382,1&gt;$N$383,((1-1)*$N$382+3)&gt;$N$384),"",IF(INDEX($P$384:$W$393,MOD(((1-1)*$N$382+3)-1,10)+1,INT((((1-1)*$N$382+3)-1)/10)+1)="","",INDEX($P$384:$W$393,MOD(((1-1)*$N$382+3)-1,10)+1,INT((((1-1)*$N$382+3)-1)/10)+1))))))</f>
        <v/>
      </c>
      <c r="G384" s="539">
        <f>IF($D$382="Flat Oval",IF(OR($N$384="",ISTEXT($N$382),ISTEXT($N$383)),"",IF(1&lt;=$N$383,IF(4&gt;$N$382,"",IF(((1-1)*$N$382+4)&gt;80,"",IF(INDEX($P$384:$W$393,MOD(((1-1)*$N$382+4)-1,10)+1,INT((((1-1)*$N$382+4)-1)/10)+1)="","",INDEX($P$384:$W$393,MOD(((1-1)*$N$382+4)-1,10)+1,INT((((1-1)*$N$382+4)-1)/10)+1)))),IF(AND(1=$N$383+1,4&lt;=$O$382),IF(($N$382*$N$383+4)&gt;80,"",IF(INDEX($P$384:$W$393,MOD(($N$382*$N$383+4)-1,10)+1,INT((($N$382*$N$383+4)-1)/10)+1)="","",INDEX($P$384:$W$393,MOD(($N$382*$N$383+4)-1,10)+1,INT((($N$382*$N$383+4)-1)/10)+1))),""))),IF($N$384="","",IF(OR(ISTEXT($N$382),ISTEXT($N$383),ISTEXT($N$384)),"",IF(OR(4&gt;$N$382,1&gt;$N$383,((1-1)*$N$382+4)&gt;$N$384),"",IF(INDEX($P$384:$W$393,MOD(((1-1)*$N$382+4)-1,10)+1,INT((((1-1)*$N$382+4)-1)/10)+1)="","",INDEX($P$384:$W$393,MOD(((1-1)*$N$382+4)-1,10)+1,INT((((1-1)*$N$382+4)-1)/10)+1))))))</f>
        <v/>
      </c>
      <c r="H384" s="539">
        <f>IF($D$382="Flat Oval",IF(OR($N$384="",ISTEXT($N$382),ISTEXT($N$383)),"",IF(1&lt;=$N$383,IF(5&gt;$N$382,"",IF(((1-1)*$N$382+5)&gt;80,"",IF(INDEX($P$384:$W$393,MOD(((1-1)*$N$382+5)-1,10)+1,INT((((1-1)*$N$382+5)-1)/10)+1)="","",INDEX($P$384:$W$393,MOD(((1-1)*$N$382+5)-1,10)+1,INT((((1-1)*$N$382+5)-1)/10)+1)))),IF(AND(1=$N$383+1,5&lt;=$O$382),IF(($N$382*$N$383+5)&gt;80,"",IF(INDEX($P$384:$W$393,MOD(($N$382*$N$383+5)-1,10)+1,INT((($N$382*$N$383+5)-1)/10)+1)="","",INDEX($P$384:$W$393,MOD(($N$382*$N$383+5)-1,10)+1,INT((($N$382*$N$383+5)-1)/10)+1))),""))),IF($N$384="","",IF(OR(ISTEXT($N$382),ISTEXT($N$383),ISTEXT($N$384)),"",IF(OR(5&gt;$N$382,1&gt;$N$383,((1-1)*$N$382+5)&gt;$N$384),"",IF(INDEX($P$384:$W$393,MOD(((1-1)*$N$382+5)-1,10)+1,INT((((1-1)*$N$382+5)-1)/10)+1)="","",INDEX($P$384:$W$393,MOD(((1-1)*$N$382+5)-1,10)+1,INT((((1-1)*$N$382+5)-1)/10)+1))))))</f>
        <v/>
      </c>
      <c r="I384" s="539">
        <f>IF($D$382="Flat Oval",IF(OR($N$384="",ISTEXT($N$382),ISTEXT($N$383)),"",IF(1&lt;=$N$383,IF(6&gt;$N$382,"",IF(((1-1)*$N$382+6)&gt;80,"",IF(INDEX($P$384:$W$393,MOD(((1-1)*$N$382+6)-1,10)+1,INT((((1-1)*$N$382+6)-1)/10)+1)="","",INDEX($P$384:$W$393,MOD(((1-1)*$N$382+6)-1,10)+1,INT((((1-1)*$N$382+6)-1)/10)+1)))),IF(AND(1=$N$383+1,6&lt;=$O$382),IF(($N$382*$N$383+6)&gt;80,"",IF(INDEX($P$384:$W$393,MOD(($N$382*$N$383+6)-1,10)+1,INT((($N$382*$N$383+6)-1)/10)+1)="","",INDEX($P$384:$W$393,MOD(($N$382*$N$383+6)-1,10)+1,INT((($N$382*$N$383+6)-1)/10)+1))),""))),IF($N$384="","",IF(OR(ISTEXT($N$382),ISTEXT($N$383),ISTEXT($N$384)),"",IF(OR(6&gt;$N$382,1&gt;$N$383,((1-1)*$N$382+6)&gt;$N$384),"",IF(INDEX($P$384:$W$393,MOD(((1-1)*$N$382+6)-1,10)+1,INT((((1-1)*$N$382+6)-1)/10)+1)="","",INDEX($P$384:$W$393,MOD(((1-1)*$N$382+6)-1,10)+1,INT((((1-1)*$N$382+6)-1)/10)+1))))))</f>
        <v/>
      </c>
      <c r="J384" s="539">
        <f>IF($D$382="Flat Oval",IF(OR($N$384="",ISTEXT($N$382),ISTEXT($N$383)),"",IF(1&lt;=$N$383,IF(7&gt;$N$382,"",IF(((1-1)*$N$382+7)&gt;80,"",IF(INDEX($P$384:$W$393,MOD(((1-1)*$N$382+7)-1,10)+1,INT((((1-1)*$N$382+7)-1)/10)+1)="","",INDEX($P$384:$W$393,MOD(((1-1)*$N$382+7)-1,10)+1,INT((((1-1)*$N$382+7)-1)/10)+1)))),IF(AND(1=$N$383+1,7&lt;=$O$382),IF(($N$382*$N$383+7)&gt;80,"",IF(INDEX($P$384:$W$393,MOD(($N$382*$N$383+7)-1,10)+1,INT((($N$382*$N$383+7)-1)/10)+1)="","",INDEX($P$384:$W$393,MOD(($N$382*$N$383+7)-1,10)+1,INT((($N$382*$N$383+7)-1)/10)+1))),""))),IF($N$384="","",IF(OR(ISTEXT($N$382),ISTEXT($N$383),ISTEXT($N$384)),"",IF(OR(7&gt;$N$382,1&gt;$N$383,((1-1)*$N$382+7)&gt;$N$384),"",IF(INDEX($P$384:$W$393,MOD(((1-1)*$N$382+7)-1,10)+1,INT((((1-1)*$N$382+7)-1)/10)+1)="","",INDEX($P$384:$W$393,MOD(((1-1)*$N$382+7)-1,10)+1,INT((((1-1)*$N$382+7)-1)/10)+1))))))</f>
        <v/>
      </c>
      <c r="K384" s="539">
        <f>IF($D$382="Flat Oval",IF(OR($N$384="",ISTEXT($N$382),ISTEXT($N$383)),"",IF(1&lt;=$N$383,IF(8&gt;$N$382,"",IF(((1-1)*$N$382+8)&gt;80,"",IF(INDEX($P$384:$W$393,MOD(((1-1)*$N$382+8)-1,10)+1,INT((((1-1)*$N$382+8)-1)/10)+1)="","",INDEX($P$384:$W$393,MOD(((1-1)*$N$382+8)-1,10)+1,INT((((1-1)*$N$382+8)-1)/10)+1)))),IF(AND(1=$N$383+1,8&lt;=$O$382),IF(($N$382*$N$383+8)&gt;80,"",IF(INDEX($P$384:$W$393,MOD(($N$382*$N$383+8)-1,10)+1,INT((($N$382*$N$383+8)-1)/10)+1)="","",INDEX($P$384:$W$393,MOD(($N$382*$N$383+8)-1,10)+1,INT((($N$382*$N$383+8)-1)/10)+1))),""))),IF($N$384="","",IF(OR(ISTEXT($N$382),ISTEXT($N$383),ISTEXT($N$384)),"",IF(OR(8&gt;$N$382,1&gt;$N$383,((1-1)*$N$382+8)&gt;$N$384),"",IF(INDEX($P$384:$W$393,MOD(((1-1)*$N$382+8)-1,10)+1,INT((((1-1)*$N$382+8)-1)/10)+1)="","",INDEX($P$384:$W$393,MOD(((1-1)*$N$382+8)-1,10)+1,INT((((1-1)*$N$382+8)-1)/10)+1))))))</f>
        <v/>
      </c>
      <c r="L384" s="539">
        <f>IF($D$382="Flat Oval",IF(OR($N$384="",ISTEXT($N$382),ISTEXT($N$383)),"",IF(1&lt;=$N$383,IF(9&gt;$N$382,"",IF(((1-1)*$N$382+9)&gt;80,"",IF(INDEX($P$384:$W$393,MOD(((1-1)*$N$382+9)-1,10)+1,INT((((1-1)*$N$382+9)-1)/10)+1)="","",INDEX($P$384:$W$393,MOD(((1-1)*$N$382+9)-1,10)+1,INT((((1-1)*$N$382+9)-1)/10)+1)))),IF(AND(1=$N$383+1,9&lt;=$O$382),IF(($N$382*$N$383+9)&gt;80,"",IF(INDEX($P$384:$W$393,MOD(($N$382*$N$383+9)-1,10)+1,INT((($N$382*$N$383+9)-1)/10)+1)="","",INDEX($P$384:$W$393,MOD(($N$382*$N$383+9)-1,10)+1,INT((($N$382*$N$383+9)-1)/10)+1))),""))),IF($N$384="","",IF(OR(ISTEXT($N$382),ISTEXT($N$383),ISTEXT($N$384)),"",IF(OR(9&gt;$N$382,1&gt;$N$383,((1-1)*$N$382+9)&gt;$N$384),"",IF(INDEX($P$384:$W$393,MOD(((1-1)*$N$382+9)-1,10)+1,INT((((1-1)*$N$382+9)-1)/10)+1)="","",INDEX($P$384:$W$393,MOD(((1-1)*$N$382+9)-1,10)+1,INT((((1-1)*$N$382+9)-1)/10)+1))))))</f>
        <v/>
      </c>
      <c r="M384" s="539">
        <f>IF($D$382="Flat Oval",IF(OR($N$384="",ISTEXT($N$382),ISTEXT($N$383)),"",IF(1&lt;=$N$383,IF(10&gt;$N$382,"",IF(((1-1)*$N$382+10)&gt;80,"",IF(INDEX($P$384:$W$393,MOD(((1-1)*$N$382+10)-1,10)+1,INT((((1-1)*$N$382+10)-1)/10)+1)="","",INDEX($P$384:$W$393,MOD(((1-1)*$N$382+10)-1,10)+1,INT((((1-1)*$N$382+10)-1)/10)+1)))),IF(AND(1=$N$383+1,10&lt;=$O$382),IF(($N$382*$N$383+10)&gt;80,"",IF(INDEX($P$384:$W$393,MOD(($N$382*$N$383+10)-1,10)+1,INT((($N$382*$N$383+10)-1)/10)+1)="","",INDEX($P$384:$W$393,MOD(($N$382*$N$383+10)-1,10)+1,INT((($N$382*$N$383+10)-1)/10)+1))),""))),IF($N$384="","",IF(OR(ISTEXT($N$382),ISTEXT($N$383),ISTEXT($N$384)),"",IF(OR(10&gt;$N$382,1&gt;$N$383,((1-1)*$N$382+10)&gt;$N$384),"",IF(INDEX($P$384:$W$393,MOD(((1-1)*$N$382+10)-1,10)+1,INT((((1-1)*$N$382+10)-1)/10)+1)="","",INDEX($P$384:$W$393,MOD(((1-1)*$N$382+10)-1,10)+1,INT((((1-1)*$N$382+10)-1)/10)+1))))))</f>
        <v/>
      </c>
      <c r="N384" s="534">
        <f>IF($D$382="Flat Oval",IF(OR($N$382="",$N$383="",$O$382=""),"",$N$382*$N$383+$O$382),IF(OR(N382="",N383=""),"",IF(OR(ISTEXT(N382),ISTEXT(N383)),"",N382*N383)))</f>
        <v/>
      </c>
      <c r="O384">
        <f>IF(OR(NOT($D$382="Flat Oval"),N($N$384)=0),"",IF(COUNT(INDEX(D384:D391,$N$383+1):INDEX(M384:M391,$N$383+1))=0,"",AVERAGE(INDEX(D384:D391,$N$383+1):INDEX(M384:M391,$N$383+1))))</f>
        <v/>
      </c>
      <c r="P384" s="540" t="n"/>
      <c r="Q384" s="540" t="n"/>
      <c r="R384" s="540" t="n"/>
      <c r="S384" s="540" t="n"/>
      <c r="T384" s="540" t="n"/>
      <c r="U384" s="540" t="n"/>
      <c r="V384" s="540" t="n"/>
      <c r="W384" s="540" t="n"/>
    </row>
    <row r="385" ht="13.35" customHeight="1" s="162">
      <c r="B385" s="537">
        <f>IF($D$382="Flat Oval",IF(OR($N$383="",ISTEXT($N$383)),"",IF(2&lt;=$N$383,ROUND((2-0.5)*$I$382/$N$383,1),IF(2=$N$383+1,"Ends",""))),IF(OR($D$382="",$G$382=""),"",IF($D$382="Round",IF(2=1,"Axis 1 (0°)",IF(2=2,"Axis 2 (90°)","")),IF(ISTEXT($N$383),"",IF(2&gt;$N$383,"",IF(ISTEXT($I$382),"",ROUND((2-0.5)*$I$382/$N$383,1)))))))</f>
        <v/>
      </c>
      <c r="C385" s="538" t="n"/>
      <c r="D385" s="539">
        <f>IF($D$382="Flat Oval",IF(OR($N$384="",ISTEXT($N$382),ISTEXT($N$383)),"",IF(2&lt;=$N$383,IF(1&gt;$N$382,"",IF(((2-1)*$N$382+1)&gt;80,"",IF(INDEX($P$384:$W$393,MOD(((2-1)*$N$382+1)-1,10)+1,INT((((2-1)*$N$382+1)-1)/10)+1)="","",INDEX($P$384:$W$393,MOD(((2-1)*$N$382+1)-1,10)+1,INT((((2-1)*$N$382+1)-1)/10)+1)))),IF(AND(2=$N$383+1,1&lt;=$O$382),IF(($N$382*$N$383+1)&gt;80,"",IF(INDEX($P$384:$W$393,MOD(($N$382*$N$383+1)-1,10)+1,INT((($N$382*$N$383+1)-1)/10)+1)="","",INDEX($P$384:$W$393,MOD(($N$382*$N$383+1)-1,10)+1,INT((($N$382*$N$383+1)-1)/10)+1))),""))),IF($N$384="","",IF(OR(ISTEXT($N$382),ISTEXT($N$383),ISTEXT($N$384)),"",IF(OR(1&gt;$N$382,2&gt;$N$383,((2-1)*$N$382+1)&gt;$N$384),"",IF(INDEX($P$384:$W$393,MOD(((2-1)*$N$382+1)-1,10)+1,INT((((2-1)*$N$382+1)-1)/10)+1)="","",INDEX($P$384:$W$393,MOD(((2-1)*$N$382+1)-1,10)+1,INT((((2-1)*$N$382+1)-1)/10)+1))))))</f>
        <v/>
      </c>
      <c r="E385" s="539">
        <f>IF($D$382="Flat Oval",IF(OR($N$384="",ISTEXT($N$382),ISTEXT($N$383)),"",IF(2&lt;=$N$383,IF(2&gt;$N$382,"",IF(((2-1)*$N$382+2)&gt;80,"",IF(INDEX($P$384:$W$393,MOD(((2-1)*$N$382+2)-1,10)+1,INT((((2-1)*$N$382+2)-1)/10)+1)="","",INDEX($P$384:$W$393,MOD(((2-1)*$N$382+2)-1,10)+1,INT((((2-1)*$N$382+2)-1)/10)+1)))),IF(AND(2=$N$383+1,2&lt;=$O$382),IF(($N$382*$N$383+2)&gt;80,"",IF(INDEX($P$384:$W$393,MOD(($N$382*$N$383+2)-1,10)+1,INT((($N$382*$N$383+2)-1)/10)+1)="","",INDEX($P$384:$W$393,MOD(($N$382*$N$383+2)-1,10)+1,INT((($N$382*$N$383+2)-1)/10)+1))),""))),IF($N$384="","",IF(OR(ISTEXT($N$382),ISTEXT($N$383),ISTEXT($N$384)),"",IF(OR(2&gt;$N$382,2&gt;$N$383,((2-1)*$N$382+2)&gt;$N$384),"",IF(INDEX($P$384:$W$393,MOD(((2-1)*$N$382+2)-1,10)+1,INT((((2-1)*$N$382+2)-1)/10)+1)="","",INDEX($P$384:$W$393,MOD(((2-1)*$N$382+2)-1,10)+1,INT((((2-1)*$N$382+2)-1)/10)+1))))))</f>
        <v/>
      </c>
      <c r="F385" s="539">
        <f>IF($D$382="Flat Oval",IF(OR($N$384="",ISTEXT($N$382),ISTEXT($N$383)),"",IF(2&lt;=$N$383,IF(3&gt;$N$382,"",IF(((2-1)*$N$382+3)&gt;80,"",IF(INDEX($P$384:$W$393,MOD(((2-1)*$N$382+3)-1,10)+1,INT((((2-1)*$N$382+3)-1)/10)+1)="","",INDEX($P$384:$W$393,MOD(((2-1)*$N$382+3)-1,10)+1,INT((((2-1)*$N$382+3)-1)/10)+1)))),IF(AND(2=$N$383+1,3&lt;=$O$382),IF(($N$382*$N$383+3)&gt;80,"",IF(INDEX($P$384:$W$393,MOD(($N$382*$N$383+3)-1,10)+1,INT((($N$382*$N$383+3)-1)/10)+1)="","",INDEX($P$384:$W$393,MOD(($N$382*$N$383+3)-1,10)+1,INT((($N$382*$N$383+3)-1)/10)+1))),""))),IF($N$384="","",IF(OR(ISTEXT($N$382),ISTEXT($N$383),ISTEXT($N$384)),"",IF(OR(3&gt;$N$382,2&gt;$N$383,((2-1)*$N$382+3)&gt;$N$384),"",IF(INDEX($P$384:$W$393,MOD(((2-1)*$N$382+3)-1,10)+1,INT((((2-1)*$N$382+3)-1)/10)+1)="","",INDEX($P$384:$W$393,MOD(((2-1)*$N$382+3)-1,10)+1,INT((((2-1)*$N$382+3)-1)/10)+1))))))</f>
        <v/>
      </c>
      <c r="G385" s="539">
        <f>IF($D$382="Flat Oval",IF(OR($N$384="",ISTEXT($N$382),ISTEXT($N$383)),"",IF(2&lt;=$N$383,IF(4&gt;$N$382,"",IF(((2-1)*$N$382+4)&gt;80,"",IF(INDEX($P$384:$W$393,MOD(((2-1)*$N$382+4)-1,10)+1,INT((((2-1)*$N$382+4)-1)/10)+1)="","",INDEX($P$384:$W$393,MOD(((2-1)*$N$382+4)-1,10)+1,INT((((2-1)*$N$382+4)-1)/10)+1)))),IF(AND(2=$N$383+1,4&lt;=$O$382),IF(($N$382*$N$383+4)&gt;80,"",IF(INDEX($P$384:$W$393,MOD(($N$382*$N$383+4)-1,10)+1,INT((($N$382*$N$383+4)-1)/10)+1)="","",INDEX($P$384:$W$393,MOD(($N$382*$N$383+4)-1,10)+1,INT((($N$382*$N$383+4)-1)/10)+1))),""))),IF($N$384="","",IF(OR(ISTEXT($N$382),ISTEXT($N$383),ISTEXT($N$384)),"",IF(OR(4&gt;$N$382,2&gt;$N$383,((2-1)*$N$382+4)&gt;$N$384),"",IF(INDEX($P$384:$W$393,MOD(((2-1)*$N$382+4)-1,10)+1,INT((((2-1)*$N$382+4)-1)/10)+1)="","",INDEX($P$384:$W$393,MOD(((2-1)*$N$382+4)-1,10)+1,INT((((2-1)*$N$382+4)-1)/10)+1))))))</f>
        <v/>
      </c>
      <c r="H385" s="539">
        <f>IF($D$382="Flat Oval",IF(OR($N$384="",ISTEXT($N$382),ISTEXT($N$383)),"",IF(2&lt;=$N$383,IF(5&gt;$N$382,"",IF(((2-1)*$N$382+5)&gt;80,"",IF(INDEX($P$384:$W$393,MOD(((2-1)*$N$382+5)-1,10)+1,INT((((2-1)*$N$382+5)-1)/10)+1)="","",INDEX($P$384:$W$393,MOD(((2-1)*$N$382+5)-1,10)+1,INT((((2-1)*$N$382+5)-1)/10)+1)))),IF(AND(2=$N$383+1,5&lt;=$O$382),IF(($N$382*$N$383+5)&gt;80,"",IF(INDEX($P$384:$W$393,MOD(($N$382*$N$383+5)-1,10)+1,INT((($N$382*$N$383+5)-1)/10)+1)="","",INDEX($P$384:$W$393,MOD(($N$382*$N$383+5)-1,10)+1,INT((($N$382*$N$383+5)-1)/10)+1))),""))),IF($N$384="","",IF(OR(ISTEXT($N$382),ISTEXT($N$383),ISTEXT($N$384)),"",IF(OR(5&gt;$N$382,2&gt;$N$383,((2-1)*$N$382+5)&gt;$N$384),"",IF(INDEX($P$384:$W$393,MOD(((2-1)*$N$382+5)-1,10)+1,INT((((2-1)*$N$382+5)-1)/10)+1)="","",INDEX($P$384:$W$393,MOD(((2-1)*$N$382+5)-1,10)+1,INT((((2-1)*$N$382+5)-1)/10)+1))))))</f>
        <v/>
      </c>
      <c r="I385" s="539">
        <f>IF($D$382="Flat Oval",IF(OR($N$384="",ISTEXT($N$382),ISTEXT($N$383)),"",IF(2&lt;=$N$383,IF(6&gt;$N$382,"",IF(((2-1)*$N$382+6)&gt;80,"",IF(INDEX($P$384:$W$393,MOD(((2-1)*$N$382+6)-1,10)+1,INT((((2-1)*$N$382+6)-1)/10)+1)="","",INDEX($P$384:$W$393,MOD(((2-1)*$N$382+6)-1,10)+1,INT((((2-1)*$N$382+6)-1)/10)+1)))),IF(AND(2=$N$383+1,6&lt;=$O$382),IF(($N$382*$N$383+6)&gt;80,"",IF(INDEX($P$384:$W$393,MOD(($N$382*$N$383+6)-1,10)+1,INT((($N$382*$N$383+6)-1)/10)+1)="","",INDEX($P$384:$W$393,MOD(($N$382*$N$383+6)-1,10)+1,INT((($N$382*$N$383+6)-1)/10)+1))),""))),IF($N$384="","",IF(OR(ISTEXT($N$382),ISTEXT($N$383),ISTEXT($N$384)),"",IF(OR(6&gt;$N$382,2&gt;$N$383,((2-1)*$N$382+6)&gt;$N$384),"",IF(INDEX($P$384:$W$393,MOD(((2-1)*$N$382+6)-1,10)+1,INT((((2-1)*$N$382+6)-1)/10)+1)="","",INDEX($P$384:$W$393,MOD(((2-1)*$N$382+6)-1,10)+1,INT((((2-1)*$N$382+6)-1)/10)+1))))))</f>
        <v/>
      </c>
      <c r="J385" s="539">
        <f>IF($D$382="Flat Oval",IF(OR($N$384="",ISTEXT($N$382),ISTEXT($N$383)),"",IF(2&lt;=$N$383,IF(7&gt;$N$382,"",IF(((2-1)*$N$382+7)&gt;80,"",IF(INDEX($P$384:$W$393,MOD(((2-1)*$N$382+7)-1,10)+1,INT((((2-1)*$N$382+7)-1)/10)+1)="","",INDEX($P$384:$W$393,MOD(((2-1)*$N$382+7)-1,10)+1,INT((((2-1)*$N$382+7)-1)/10)+1)))),IF(AND(2=$N$383+1,7&lt;=$O$382),IF(($N$382*$N$383+7)&gt;80,"",IF(INDEX($P$384:$W$393,MOD(($N$382*$N$383+7)-1,10)+1,INT((($N$382*$N$383+7)-1)/10)+1)="","",INDEX($P$384:$W$393,MOD(($N$382*$N$383+7)-1,10)+1,INT((($N$382*$N$383+7)-1)/10)+1))),""))),IF($N$384="","",IF(OR(ISTEXT($N$382),ISTEXT($N$383),ISTEXT($N$384)),"",IF(OR(7&gt;$N$382,2&gt;$N$383,((2-1)*$N$382+7)&gt;$N$384),"",IF(INDEX($P$384:$W$393,MOD(((2-1)*$N$382+7)-1,10)+1,INT((((2-1)*$N$382+7)-1)/10)+1)="","",INDEX($P$384:$W$393,MOD(((2-1)*$N$382+7)-1,10)+1,INT((((2-1)*$N$382+7)-1)/10)+1))))))</f>
        <v/>
      </c>
      <c r="K385" s="539">
        <f>IF($D$382="Flat Oval",IF(OR($N$384="",ISTEXT($N$382),ISTEXT($N$383)),"",IF(2&lt;=$N$383,IF(8&gt;$N$382,"",IF(((2-1)*$N$382+8)&gt;80,"",IF(INDEX($P$384:$W$393,MOD(((2-1)*$N$382+8)-1,10)+1,INT((((2-1)*$N$382+8)-1)/10)+1)="","",INDEX($P$384:$W$393,MOD(((2-1)*$N$382+8)-1,10)+1,INT((((2-1)*$N$382+8)-1)/10)+1)))),IF(AND(2=$N$383+1,8&lt;=$O$382),IF(($N$382*$N$383+8)&gt;80,"",IF(INDEX($P$384:$W$393,MOD(($N$382*$N$383+8)-1,10)+1,INT((($N$382*$N$383+8)-1)/10)+1)="","",INDEX($P$384:$W$393,MOD(($N$382*$N$383+8)-1,10)+1,INT((($N$382*$N$383+8)-1)/10)+1))),""))),IF($N$384="","",IF(OR(ISTEXT($N$382),ISTEXT($N$383),ISTEXT($N$384)),"",IF(OR(8&gt;$N$382,2&gt;$N$383,((2-1)*$N$382+8)&gt;$N$384),"",IF(INDEX($P$384:$W$393,MOD(((2-1)*$N$382+8)-1,10)+1,INT((((2-1)*$N$382+8)-1)/10)+1)="","",INDEX($P$384:$W$393,MOD(((2-1)*$N$382+8)-1,10)+1,INT((((2-1)*$N$382+8)-1)/10)+1))))))</f>
        <v/>
      </c>
      <c r="L385" s="539">
        <f>IF($D$382="Flat Oval",IF(OR($N$384="",ISTEXT($N$382),ISTEXT($N$383)),"",IF(2&lt;=$N$383,IF(9&gt;$N$382,"",IF(((2-1)*$N$382+9)&gt;80,"",IF(INDEX($P$384:$W$393,MOD(((2-1)*$N$382+9)-1,10)+1,INT((((2-1)*$N$382+9)-1)/10)+1)="","",INDEX($P$384:$W$393,MOD(((2-1)*$N$382+9)-1,10)+1,INT((((2-1)*$N$382+9)-1)/10)+1)))),IF(AND(2=$N$383+1,9&lt;=$O$382),IF(($N$382*$N$383+9)&gt;80,"",IF(INDEX($P$384:$W$393,MOD(($N$382*$N$383+9)-1,10)+1,INT((($N$382*$N$383+9)-1)/10)+1)="","",INDEX($P$384:$W$393,MOD(($N$382*$N$383+9)-1,10)+1,INT((($N$382*$N$383+9)-1)/10)+1))),""))),IF($N$384="","",IF(OR(ISTEXT($N$382),ISTEXT($N$383),ISTEXT($N$384)),"",IF(OR(9&gt;$N$382,2&gt;$N$383,((2-1)*$N$382+9)&gt;$N$384),"",IF(INDEX($P$384:$W$393,MOD(((2-1)*$N$382+9)-1,10)+1,INT((((2-1)*$N$382+9)-1)/10)+1)="","",INDEX($P$384:$W$393,MOD(((2-1)*$N$382+9)-1,10)+1,INT((((2-1)*$N$382+9)-1)/10)+1))))))</f>
        <v/>
      </c>
      <c r="M385" s="539">
        <f>IF($D$382="Flat Oval",IF(OR($N$384="",ISTEXT($N$382),ISTEXT($N$383)),"",IF(2&lt;=$N$383,IF(10&gt;$N$382,"",IF(((2-1)*$N$382+10)&gt;80,"",IF(INDEX($P$384:$W$393,MOD(((2-1)*$N$382+10)-1,10)+1,INT((((2-1)*$N$382+10)-1)/10)+1)="","",INDEX($P$384:$W$393,MOD(((2-1)*$N$382+10)-1,10)+1,INT((((2-1)*$N$382+10)-1)/10)+1)))),IF(AND(2=$N$383+1,10&lt;=$O$382),IF(($N$382*$N$383+10)&gt;80,"",IF(INDEX($P$384:$W$393,MOD(($N$382*$N$383+10)-1,10)+1,INT((($N$382*$N$383+10)-1)/10)+1)="","",INDEX($P$384:$W$393,MOD(($N$382*$N$383+10)-1,10)+1,INT((($N$382*$N$383+10)-1)/10)+1))),""))),IF($N$384="","",IF(OR(ISTEXT($N$382),ISTEXT($N$383),ISTEXT($N$384)),"",IF(OR(10&gt;$N$382,2&gt;$N$383,((2-1)*$N$382+10)&gt;$N$384),"",IF(INDEX($P$384:$W$393,MOD(((2-1)*$N$382+10)-1,10)+1,INT((((2-1)*$N$382+10)-1)/10)+1)="","",INDEX($P$384:$W$393,MOD(((2-1)*$N$382+10)-1,10)+1,INT((((2-1)*$N$382+10)-1)/10)+1))))))</f>
        <v/>
      </c>
      <c r="O385">
        <f>IF(AND($D$382="Flat Oval",NOT(OR($G$382="",$I$382="")),NOT(OR(ISTEXT($G$382),ISTEXT($I$382)))),(($G$382-2*N($K$382))-($I$382-2*N($K$382)))*($I$382-2*N($K$382))/144,"")</f>
        <v/>
      </c>
      <c r="P385" s="540" t="n"/>
      <c r="Q385" s="540" t="n"/>
      <c r="R385" s="540" t="n"/>
      <c r="S385" s="540" t="n"/>
      <c r="T385" s="540" t="n"/>
      <c r="U385" s="540" t="n"/>
      <c r="V385" s="540" t="n"/>
      <c r="W385" s="540" t="n"/>
    </row>
    <row r="386" ht="13.35" customHeight="1" s="162">
      <c r="B386" s="537">
        <f>IF($D$382="Flat Oval",IF(OR($N$383="",ISTEXT($N$383)),"",IF(3&lt;=$N$383,ROUND((3-0.5)*$I$382/$N$383,1),IF(3=$N$383+1,"Ends",""))),IF(OR($D$382="",$G$382=""),"",IF($D$382="Round",IF(3=1,"Axis 1 (0°)",IF(3=2,"Axis 2 (90°)","")),IF(ISTEXT($N$383),"",IF(3&gt;$N$383,"",IF(ISTEXT($I$382),"",ROUND((3-0.5)*$I$382/$N$383,1)))))))</f>
        <v/>
      </c>
      <c r="C386" s="538" t="n"/>
      <c r="D386" s="539">
        <f>IF($D$382="Flat Oval",IF(OR($N$384="",ISTEXT($N$382),ISTEXT($N$383)),"",IF(3&lt;=$N$383,IF(1&gt;$N$382,"",IF(((3-1)*$N$382+1)&gt;80,"",IF(INDEX($P$384:$W$393,MOD(((3-1)*$N$382+1)-1,10)+1,INT((((3-1)*$N$382+1)-1)/10)+1)="","",INDEX($P$384:$W$393,MOD(((3-1)*$N$382+1)-1,10)+1,INT((((3-1)*$N$382+1)-1)/10)+1)))),IF(AND(3=$N$383+1,1&lt;=$O$382),IF(($N$382*$N$383+1)&gt;80,"",IF(INDEX($P$384:$W$393,MOD(($N$382*$N$383+1)-1,10)+1,INT((($N$382*$N$383+1)-1)/10)+1)="","",INDEX($P$384:$W$393,MOD(($N$382*$N$383+1)-1,10)+1,INT((($N$382*$N$383+1)-1)/10)+1))),""))),IF($N$384="","",IF(OR(ISTEXT($N$382),ISTEXT($N$383),ISTEXT($N$384)),"",IF(OR(1&gt;$N$382,3&gt;$N$383,((3-1)*$N$382+1)&gt;$N$384),"",IF(INDEX($P$384:$W$393,MOD(((3-1)*$N$382+1)-1,10)+1,INT((((3-1)*$N$382+1)-1)/10)+1)="","",INDEX($P$384:$W$393,MOD(((3-1)*$N$382+1)-1,10)+1,INT((((3-1)*$N$382+1)-1)/10)+1))))))</f>
        <v/>
      </c>
      <c r="E386" s="539">
        <f>IF($D$382="Flat Oval",IF(OR($N$384="",ISTEXT($N$382),ISTEXT($N$383)),"",IF(3&lt;=$N$383,IF(2&gt;$N$382,"",IF(((3-1)*$N$382+2)&gt;80,"",IF(INDEX($P$384:$W$393,MOD(((3-1)*$N$382+2)-1,10)+1,INT((((3-1)*$N$382+2)-1)/10)+1)="","",INDEX($P$384:$W$393,MOD(((3-1)*$N$382+2)-1,10)+1,INT((((3-1)*$N$382+2)-1)/10)+1)))),IF(AND(3=$N$383+1,2&lt;=$O$382),IF(($N$382*$N$383+2)&gt;80,"",IF(INDEX($P$384:$W$393,MOD(($N$382*$N$383+2)-1,10)+1,INT((($N$382*$N$383+2)-1)/10)+1)="","",INDEX($P$384:$W$393,MOD(($N$382*$N$383+2)-1,10)+1,INT((($N$382*$N$383+2)-1)/10)+1))),""))),IF($N$384="","",IF(OR(ISTEXT($N$382),ISTEXT($N$383),ISTEXT($N$384)),"",IF(OR(2&gt;$N$382,3&gt;$N$383,((3-1)*$N$382+2)&gt;$N$384),"",IF(INDEX($P$384:$W$393,MOD(((3-1)*$N$382+2)-1,10)+1,INT((((3-1)*$N$382+2)-1)/10)+1)="","",INDEX($P$384:$W$393,MOD(((3-1)*$N$382+2)-1,10)+1,INT((((3-1)*$N$382+2)-1)/10)+1))))))</f>
        <v/>
      </c>
      <c r="F386" s="539">
        <f>IF($D$382="Flat Oval",IF(OR($N$384="",ISTEXT($N$382),ISTEXT($N$383)),"",IF(3&lt;=$N$383,IF(3&gt;$N$382,"",IF(((3-1)*$N$382+3)&gt;80,"",IF(INDEX($P$384:$W$393,MOD(((3-1)*$N$382+3)-1,10)+1,INT((((3-1)*$N$382+3)-1)/10)+1)="","",INDEX($P$384:$W$393,MOD(((3-1)*$N$382+3)-1,10)+1,INT((((3-1)*$N$382+3)-1)/10)+1)))),IF(AND(3=$N$383+1,3&lt;=$O$382),IF(($N$382*$N$383+3)&gt;80,"",IF(INDEX($P$384:$W$393,MOD(($N$382*$N$383+3)-1,10)+1,INT((($N$382*$N$383+3)-1)/10)+1)="","",INDEX($P$384:$W$393,MOD(($N$382*$N$383+3)-1,10)+1,INT((($N$382*$N$383+3)-1)/10)+1))),""))),IF($N$384="","",IF(OR(ISTEXT($N$382),ISTEXT($N$383),ISTEXT($N$384)),"",IF(OR(3&gt;$N$382,3&gt;$N$383,((3-1)*$N$382+3)&gt;$N$384),"",IF(INDEX($P$384:$W$393,MOD(((3-1)*$N$382+3)-1,10)+1,INT((((3-1)*$N$382+3)-1)/10)+1)="","",INDEX($P$384:$W$393,MOD(((3-1)*$N$382+3)-1,10)+1,INT((((3-1)*$N$382+3)-1)/10)+1))))))</f>
        <v/>
      </c>
      <c r="G386" s="539">
        <f>IF($D$382="Flat Oval",IF(OR($N$384="",ISTEXT($N$382),ISTEXT($N$383)),"",IF(3&lt;=$N$383,IF(4&gt;$N$382,"",IF(((3-1)*$N$382+4)&gt;80,"",IF(INDEX($P$384:$W$393,MOD(((3-1)*$N$382+4)-1,10)+1,INT((((3-1)*$N$382+4)-1)/10)+1)="","",INDEX($P$384:$W$393,MOD(((3-1)*$N$382+4)-1,10)+1,INT((((3-1)*$N$382+4)-1)/10)+1)))),IF(AND(3=$N$383+1,4&lt;=$O$382),IF(($N$382*$N$383+4)&gt;80,"",IF(INDEX($P$384:$W$393,MOD(($N$382*$N$383+4)-1,10)+1,INT((($N$382*$N$383+4)-1)/10)+1)="","",INDEX($P$384:$W$393,MOD(($N$382*$N$383+4)-1,10)+1,INT((($N$382*$N$383+4)-1)/10)+1))),""))),IF($N$384="","",IF(OR(ISTEXT($N$382),ISTEXT($N$383),ISTEXT($N$384)),"",IF(OR(4&gt;$N$382,3&gt;$N$383,((3-1)*$N$382+4)&gt;$N$384),"",IF(INDEX($P$384:$W$393,MOD(((3-1)*$N$382+4)-1,10)+1,INT((((3-1)*$N$382+4)-1)/10)+1)="","",INDEX($P$384:$W$393,MOD(((3-1)*$N$382+4)-1,10)+1,INT((((3-1)*$N$382+4)-1)/10)+1))))))</f>
        <v/>
      </c>
      <c r="H386" s="539">
        <f>IF($D$382="Flat Oval",IF(OR($N$384="",ISTEXT($N$382),ISTEXT($N$383)),"",IF(3&lt;=$N$383,IF(5&gt;$N$382,"",IF(((3-1)*$N$382+5)&gt;80,"",IF(INDEX($P$384:$W$393,MOD(((3-1)*$N$382+5)-1,10)+1,INT((((3-1)*$N$382+5)-1)/10)+1)="","",INDEX($P$384:$W$393,MOD(((3-1)*$N$382+5)-1,10)+1,INT((((3-1)*$N$382+5)-1)/10)+1)))),IF(AND(3=$N$383+1,5&lt;=$O$382),IF(($N$382*$N$383+5)&gt;80,"",IF(INDEX($P$384:$W$393,MOD(($N$382*$N$383+5)-1,10)+1,INT((($N$382*$N$383+5)-1)/10)+1)="","",INDEX($P$384:$W$393,MOD(($N$382*$N$383+5)-1,10)+1,INT((($N$382*$N$383+5)-1)/10)+1))),""))),IF($N$384="","",IF(OR(ISTEXT($N$382),ISTEXT($N$383),ISTEXT($N$384)),"",IF(OR(5&gt;$N$382,3&gt;$N$383,((3-1)*$N$382+5)&gt;$N$384),"",IF(INDEX($P$384:$W$393,MOD(((3-1)*$N$382+5)-1,10)+1,INT((((3-1)*$N$382+5)-1)/10)+1)="","",INDEX($P$384:$W$393,MOD(((3-1)*$N$382+5)-1,10)+1,INT((((3-1)*$N$382+5)-1)/10)+1))))))</f>
        <v/>
      </c>
      <c r="I386" s="539">
        <f>IF($D$382="Flat Oval",IF(OR($N$384="",ISTEXT($N$382),ISTEXT($N$383)),"",IF(3&lt;=$N$383,IF(6&gt;$N$382,"",IF(((3-1)*$N$382+6)&gt;80,"",IF(INDEX($P$384:$W$393,MOD(((3-1)*$N$382+6)-1,10)+1,INT((((3-1)*$N$382+6)-1)/10)+1)="","",INDEX($P$384:$W$393,MOD(((3-1)*$N$382+6)-1,10)+1,INT((((3-1)*$N$382+6)-1)/10)+1)))),IF(AND(3=$N$383+1,6&lt;=$O$382),IF(($N$382*$N$383+6)&gt;80,"",IF(INDEX($P$384:$W$393,MOD(($N$382*$N$383+6)-1,10)+1,INT((($N$382*$N$383+6)-1)/10)+1)="","",INDEX($P$384:$W$393,MOD(($N$382*$N$383+6)-1,10)+1,INT((($N$382*$N$383+6)-1)/10)+1))),""))),IF($N$384="","",IF(OR(ISTEXT($N$382),ISTEXT($N$383),ISTEXT($N$384)),"",IF(OR(6&gt;$N$382,3&gt;$N$383,((3-1)*$N$382+6)&gt;$N$384),"",IF(INDEX($P$384:$W$393,MOD(((3-1)*$N$382+6)-1,10)+1,INT((((3-1)*$N$382+6)-1)/10)+1)="","",INDEX($P$384:$W$393,MOD(((3-1)*$N$382+6)-1,10)+1,INT((((3-1)*$N$382+6)-1)/10)+1))))))</f>
        <v/>
      </c>
      <c r="J386" s="539">
        <f>IF($D$382="Flat Oval",IF(OR($N$384="",ISTEXT($N$382),ISTEXT($N$383)),"",IF(3&lt;=$N$383,IF(7&gt;$N$382,"",IF(((3-1)*$N$382+7)&gt;80,"",IF(INDEX($P$384:$W$393,MOD(((3-1)*$N$382+7)-1,10)+1,INT((((3-1)*$N$382+7)-1)/10)+1)="","",INDEX($P$384:$W$393,MOD(((3-1)*$N$382+7)-1,10)+1,INT((((3-1)*$N$382+7)-1)/10)+1)))),IF(AND(3=$N$383+1,7&lt;=$O$382),IF(($N$382*$N$383+7)&gt;80,"",IF(INDEX($P$384:$W$393,MOD(($N$382*$N$383+7)-1,10)+1,INT((($N$382*$N$383+7)-1)/10)+1)="","",INDEX($P$384:$W$393,MOD(($N$382*$N$383+7)-1,10)+1,INT((($N$382*$N$383+7)-1)/10)+1))),""))),IF($N$384="","",IF(OR(ISTEXT($N$382),ISTEXT($N$383),ISTEXT($N$384)),"",IF(OR(7&gt;$N$382,3&gt;$N$383,((3-1)*$N$382+7)&gt;$N$384),"",IF(INDEX($P$384:$W$393,MOD(((3-1)*$N$382+7)-1,10)+1,INT((((3-1)*$N$382+7)-1)/10)+1)="","",INDEX($P$384:$W$393,MOD(((3-1)*$N$382+7)-1,10)+1,INT((((3-1)*$N$382+7)-1)/10)+1))))))</f>
        <v/>
      </c>
      <c r="K386" s="539">
        <f>IF($D$382="Flat Oval",IF(OR($N$384="",ISTEXT($N$382),ISTEXT($N$383)),"",IF(3&lt;=$N$383,IF(8&gt;$N$382,"",IF(((3-1)*$N$382+8)&gt;80,"",IF(INDEX($P$384:$W$393,MOD(((3-1)*$N$382+8)-1,10)+1,INT((((3-1)*$N$382+8)-1)/10)+1)="","",INDEX($P$384:$W$393,MOD(((3-1)*$N$382+8)-1,10)+1,INT((((3-1)*$N$382+8)-1)/10)+1)))),IF(AND(3=$N$383+1,8&lt;=$O$382),IF(($N$382*$N$383+8)&gt;80,"",IF(INDEX($P$384:$W$393,MOD(($N$382*$N$383+8)-1,10)+1,INT((($N$382*$N$383+8)-1)/10)+1)="","",INDEX($P$384:$W$393,MOD(($N$382*$N$383+8)-1,10)+1,INT((($N$382*$N$383+8)-1)/10)+1))),""))),IF($N$384="","",IF(OR(ISTEXT($N$382),ISTEXT($N$383),ISTEXT($N$384)),"",IF(OR(8&gt;$N$382,3&gt;$N$383,((3-1)*$N$382+8)&gt;$N$384),"",IF(INDEX($P$384:$W$393,MOD(((3-1)*$N$382+8)-1,10)+1,INT((((3-1)*$N$382+8)-1)/10)+1)="","",INDEX($P$384:$W$393,MOD(((3-1)*$N$382+8)-1,10)+1,INT((((3-1)*$N$382+8)-1)/10)+1))))))</f>
        <v/>
      </c>
      <c r="L386" s="539">
        <f>IF($D$382="Flat Oval",IF(OR($N$384="",ISTEXT($N$382),ISTEXT($N$383)),"",IF(3&lt;=$N$383,IF(9&gt;$N$382,"",IF(((3-1)*$N$382+9)&gt;80,"",IF(INDEX($P$384:$W$393,MOD(((3-1)*$N$382+9)-1,10)+1,INT((((3-1)*$N$382+9)-1)/10)+1)="","",INDEX($P$384:$W$393,MOD(((3-1)*$N$382+9)-1,10)+1,INT((((3-1)*$N$382+9)-1)/10)+1)))),IF(AND(3=$N$383+1,9&lt;=$O$382),IF(($N$382*$N$383+9)&gt;80,"",IF(INDEX($P$384:$W$393,MOD(($N$382*$N$383+9)-1,10)+1,INT((($N$382*$N$383+9)-1)/10)+1)="","",INDEX($P$384:$W$393,MOD(($N$382*$N$383+9)-1,10)+1,INT((($N$382*$N$383+9)-1)/10)+1))),""))),IF($N$384="","",IF(OR(ISTEXT($N$382),ISTEXT($N$383),ISTEXT($N$384)),"",IF(OR(9&gt;$N$382,3&gt;$N$383,((3-1)*$N$382+9)&gt;$N$384),"",IF(INDEX($P$384:$W$393,MOD(((3-1)*$N$382+9)-1,10)+1,INT((((3-1)*$N$382+9)-1)/10)+1)="","",INDEX($P$384:$W$393,MOD(((3-1)*$N$382+9)-1,10)+1,INT((((3-1)*$N$382+9)-1)/10)+1))))))</f>
        <v/>
      </c>
      <c r="M386" s="539">
        <f>IF($D$382="Flat Oval",IF(OR($N$384="",ISTEXT($N$382),ISTEXT($N$383)),"",IF(3&lt;=$N$383,IF(10&gt;$N$382,"",IF(((3-1)*$N$382+10)&gt;80,"",IF(INDEX($P$384:$W$393,MOD(((3-1)*$N$382+10)-1,10)+1,INT((((3-1)*$N$382+10)-1)/10)+1)="","",INDEX($P$384:$W$393,MOD(((3-1)*$N$382+10)-1,10)+1,INT((((3-1)*$N$382+10)-1)/10)+1)))),IF(AND(3=$N$383+1,10&lt;=$O$382),IF(($N$382*$N$383+10)&gt;80,"",IF(INDEX($P$384:$W$393,MOD(($N$382*$N$383+10)-1,10)+1,INT((($N$382*$N$383+10)-1)/10)+1)="","",INDEX($P$384:$W$393,MOD(($N$382*$N$383+10)-1,10)+1,INT((($N$382*$N$383+10)-1)/10)+1))),""))),IF($N$384="","",IF(OR(ISTEXT($N$382),ISTEXT($N$383),ISTEXT($N$384)),"",IF(OR(10&gt;$N$382,3&gt;$N$383,((3-1)*$N$382+10)&gt;$N$384),"",IF(INDEX($P$384:$W$393,MOD(((3-1)*$N$382+10)-1,10)+1,INT((((3-1)*$N$382+10)-1)/10)+1)="","",INDEX($P$384:$W$393,MOD(((3-1)*$N$382+10)-1,10)+1,INT((((3-1)*$N$382+10)-1)/10)+1))))))</f>
        <v/>
      </c>
      <c r="O386">
        <f>IF(AND($D$382="Flat Oval",NOT(OR($G$382="",$I$382="")),NOT(OR(ISTEXT($G$382),ISTEXT($I$382)))),PI()*(($I$382-2*N($K$382))/2)^2/144,"")</f>
        <v/>
      </c>
      <c r="P386" s="540" t="n"/>
      <c r="Q386" s="540" t="n"/>
      <c r="R386" s="540" t="n"/>
      <c r="S386" s="540" t="n"/>
      <c r="T386" s="540" t="n"/>
      <c r="U386" s="540" t="n"/>
      <c r="V386" s="540" t="n"/>
      <c r="W386" s="540" t="n"/>
    </row>
    <row r="387" ht="13.35" customHeight="1" s="162">
      <c r="B387" s="537">
        <f>IF($D$382="Flat Oval",IF(OR($N$383="",ISTEXT($N$383)),"",IF(4&lt;=$N$383,ROUND((4-0.5)*$I$382/$N$383,1),IF(4=$N$383+1,"Ends",""))),IF(OR($D$382="",$G$382=""),"",IF($D$382="Round",IF(4=1,"Axis 1 (0°)",IF(4=2,"Axis 2 (90°)","")),IF(ISTEXT($N$383),"",IF(4&gt;$N$383,"",IF(ISTEXT($I$382),"",ROUND((4-0.5)*$I$382/$N$383,1)))))))</f>
        <v/>
      </c>
      <c r="C387" s="538" t="n"/>
      <c r="D387" s="539">
        <f>IF($D$382="Flat Oval",IF(OR($N$384="",ISTEXT($N$382),ISTEXT($N$383)),"",IF(4&lt;=$N$383,IF(1&gt;$N$382,"",IF(((4-1)*$N$382+1)&gt;80,"",IF(INDEX($P$384:$W$393,MOD(((4-1)*$N$382+1)-1,10)+1,INT((((4-1)*$N$382+1)-1)/10)+1)="","",INDEX($P$384:$W$393,MOD(((4-1)*$N$382+1)-1,10)+1,INT((((4-1)*$N$382+1)-1)/10)+1)))),IF(AND(4=$N$383+1,1&lt;=$O$382),IF(($N$382*$N$383+1)&gt;80,"",IF(INDEX($P$384:$W$393,MOD(($N$382*$N$383+1)-1,10)+1,INT((($N$382*$N$383+1)-1)/10)+1)="","",INDEX($P$384:$W$393,MOD(($N$382*$N$383+1)-1,10)+1,INT((($N$382*$N$383+1)-1)/10)+1))),""))),IF($N$384="","",IF(OR(ISTEXT($N$382),ISTEXT($N$383),ISTEXT($N$384)),"",IF(OR(1&gt;$N$382,4&gt;$N$383,((4-1)*$N$382+1)&gt;$N$384),"",IF(INDEX($P$384:$W$393,MOD(((4-1)*$N$382+1)-1,10)+1,INT((((4-1)*$N$382+1)-1)/10)+1)="","",INDEX($P$384:$W$393,MOD(((4-1)*$N$382+1)-1,10)+1,INT((((4-1)*$N$382+1)-1)/10)+1))))))</f>
        <v/>
      </c>
      <c r="E387" s="539">
        <f>IF($D$382="Flat Oval",IF(OR($N$384="",ISTEXT($N$382),ISTEXT($N$383)),"",IF(4&lt;=$N$383,IF(2&gt;$N$382,"",IF(((4-1)*$N$382+2)&gt;80,"",IF(INDEX($P$384:$W$393,MOD(((4-1)*$N$382+2)-1,10)+1,INT((((4-1)*$N$382+2)-1)/10)+1)="","",INDEX($P$384:$W$393,MOD(((4-1)*$N$382+2)-1,10)+1,INT((((4-1)*$N$382+2)-1)/10)+1)))),IF(AND(4=$N$383+1,2&lt;=$O$382),IF(($N$382*$N$383+2)&gt;80,"",IF(INDEX($P$384:$W$393,MOD(($N$382*$N$383+2)-1,10)+1,INT((($N$382*$N$383+2)-1)/10)+1)="","",INDEX($P$384:$W$393,MOD(($N$382*$N$383+2)-1,10)+1,INT((($N$382*$N$383+2)-1)/10)+1))),""))),IF($N$384="","",IF(OR(ISTEXT($N$382),ISTEXT($N$383),ISTEXT($N$384)),"",IF(OR(2&gt;$N$382,4&gt;$N$383,((4-1)*$N$382+2)&gt;$N$384),"",IF(INDEX($P$384:$W$393,MOD(((4-1)*$N$382+2)-1,10)+1,INT((((4-1)*$N$382+2)-1)/10)+1)="","",INDEX($P$384:$W$393,MOD(((4-1)*$N$382+2)-1,10)+1,INT((((4-1)*$N$382+2)-1)/10)+1))))))</f>
        <v/>
      </c>
      <c r="F387" s="539">
        <f>IF($D$382="Flat Oval",IF(OR($N$384="",ISTEXT($N$382),ISTEXT($N$383)),"",IF(4&lt;=$N$383,IF(3&gt;$N$382,"",IF(((4-1)*$N$382+3)&gt;80,"",IF(INDEX($P$384:$W$393,MOD(((4-1)*$N$382+3)-1,10)+1,INT((((4-1)*$N$382+3)-1)/10)+1)="","",INDEX($P$384:$W$393,MOD(((4-1)*$N$382+3)-1,10)+1,INT((((4-1)*$N$382+3)-1)/10)+1)))),IF(AND(4=$N$383+1,3&lt;=$O$382),IF(($N$382*$N$383+3)&gt;80,"",IF(INDEX($P$384:$W$393,MOD(($N$382*$N$383+3)-1,10)+1,INT((($N$382*$N$383+3)-1)/10)+1)="","",INDEX($P$384:$W$393,MOD(($N$382*$N$383+3)-1,10)+1,INT((($N$382*$N$383+3)-1)/10)+1))),""))),IF($N$384="","",IF(OR(ISTEXT($N$382),ISTEXT($N$383),ISTEXT($N$384)),"",IF(OR(3&gt;$N$382,4&gt;$N$383,((4-1)*$N$382+3)&gt;$N$384),"",IF(INDEX($P$384:$W$393,MOD(((4-1)*$N$382+3)-1,10)+1,INT((((4-1)*$N$382+3)-1)/10)+1)="","",INDEX($P$384:$W$393,MOD(((4-1)*$N$382+3)-1,10)+1,INT((((4-1)*$N$382+3)-1)/10)+1))))))</f>
        <v/>
      </c>
      <c r="G387" s="539">
        <f>IF($D$382="Flat Oval",IF(OR($N$384="",ISTEXT($N$382),ISTEXT($N$383)),"",IF(4&lt;=$N$383,IF(4&gt;$N$382,"",IF(((4-1)*$N$382+4)&gt;80,"",IF(INDEX($P$384:$W$393,MOD(((4-1)*$N$382+4)-1,10)+1,INT((((4-1)*$N$382+4)-1)/10)+1)="","",INDEX($P$384:$W$393,MOD(((4-1)*$N$382+4)-1,10)+1,INT((((4-1)*$N$382+4)-1)/10)+1)))),IF(AND(4=$N$383+1,4&lt;=$O$382),IF(($N$382*$N$383+4)&gt;80,"",IF(INDEX($P$384:$W$393,MOD(($N$382*$N$383+4)-1,10)+1,INT((($N$382*$N$383+4)-1)/10)+1)="","",INDEX($P$384:$W$393,MOD(($N$382*$N$383+4)-1,10)+1,INT((($N$382*$N$383+4)-1)/10)+1))),""))),IF($N$384="","",IF(OR(ISTEXT($N$382),ISTEXT($N$383),ISTEXT($N$384)),"",IF(OR(4&gt;$N$382,4&gt;$N$383,((4-1)*$N$382+4)&gt;$N$384),"",IF(INDEX($P$384:$W$393,MOD(((4-1)*$N$382+4)-1,10)+1,INT((((4-1)*$N$382+4)-1)/10)+1)="","",INDEX($P$384:$W$393,MOD(((4-1)*$N$382+4)-1,10)+1,INT((((4-1)*$N$382+4)-1)/10)+1))))))</f>
        <v/>
      </c>
      <c r="H387" s="539">
        <f>IF($D$382="Flat Oval",IF(OR($N$384="",ISTEXT($N$382),ISTEXT($N$383)),"",IF(4&lt;=$N$383,IF(5&gt;$N$382,"",IF(((4-1)*$N$382+5)&gt;80,"",IF(INDEX($P$384:$W$393,MOD(((4-1)*$N$382+5)-1,10)+1,INT((((4-1)*$N$382+5)-1)/10)+1)="","",INDEX($P$384:$W$393,MOD(((4-1)*$N$382+5)-1,10)+1,INT((((4-1)*$N$382+5)-1)/10)+1)))),IF(AND(4=$N$383+1,5&lt;=$O$382),IF(($N$382*$N$383+5)&gt;80,"",IF(INDEX($P$384:$W$393,MOD(($N$382*$N$383+5)-1,10)+1,INT((($N$382*$N$383+5)-1)/10)+1)="","",INDEX($P$384:$W$393,MOD(($N$382*$N$383+5)-1,10)+1,INT((($N$382*$N$383+5)-1)/10)+1))),""))),IF($N$384="","",IF(OR(ISTEXT($N$382),ISTEXT($N$383),ISTEXT($N$384)),"",IF(OR(5&gt;$N$382,4&gt;$N$383,((4-1)*$N$382+5)&gt;$N$384),"",IF(INDEX($P$384:$W$393,MOD(((4-1)*$N$382+5)-1,10)+1,INT((((4-1)*$N$382+5)-1)/10)+1)="","",INDEX($P$384:$W$393,MOD(((4-1)*$N$382+5)-1,10)+1,INT((((4-1)*$N$382+5)-1)/10)+1))))))</f>
        <v/>
      </c>
      <c r="I387" s="539">
        <f>IF($D$382="Flat Oval",IF(OR($N$384="",ISTEXT($N$382),ISTEXT($N$383)),"",IF(4&lt;=$N$383,IF(6&gt;$N$382,"",IF(((4-1)*$N$382+6)&gt;80,"",IF(INDEX($P$384:$W$393,MOD(((4-1)*$N$382+6)-1,10)+1,INT((((4-1)*$N$382+6)-1)/10)+1)="","",INDEX($P$384:$W$393,MOD(((4-1)*$N$382+6)-1,10)+1,INT((((4-1)*$N$382+6)-1)/10)+1)))),IF(AND(4=$N$383+1,6&lt;=$O$382),IF(($N$382*$N$383+6)&gt;80,"",IF(INDEX($P$384:$W$393,MOD(($N$382*$N$383+6)-1,10)+1,INT((($N$382*$N$383+6)-1)/10)+1)="","",INDEX($P$384:$W$393,MOD(($N$382*$N$383+6)-1,10)+1,INT((($N$382*$N$383+6)-1)/10)+1))),""))),IF($N$384="","",IF(OR(ISTEXT($N$382),ISTEXT($N$383),ISTEXT($N$384)),"",IF(OR(6&gt;$N$382,4&gt;$N$383,((4-1)*$N$382+6)&gt;$N$384),"",IF(INDEX($P$384:$W$393,MOD(((4-1)*$N$382+6)-1,10)+1,INT((((4-1)*$N$382+6)-1)/10)+1)="","",INDEX($P$384:$W$393,MOD(((4-1)*$N$382+6)-1,10)+1,INT((((4-1)*$N$382+6)-1)/10)+1))))))</f>
        <v/>
      </c>
      <c r="J387" s="539">
        <f>IF($D$382="Flat Oval",IF(OR($N$384="",ISTEXT($N$382),ISTEXT($N$383)),"",IF(4&lt;=$N$383,IF(7&gt;$N$382,"",IF(((4-1)*$N$382+7)&gt;80,"",IF(INDEX($P$384:$W$393,MOD(((4-1)*$N$382+7)-1,10)+1,INT((((4-1)*$N$382+7)-1)/10)+1)="","",INDEX($P$384:$W$393,MOD(((4-1)*$N$382+7)-1,10)+1,INT((((4-1)*$N$382+7)-1)/10)+1)))),IF(AND(4=$N$383+1,7&lt;=$O$382),IF(($N$382*$N$383+7)&gt;80,"",IF(INDEX($P$384:$W$393,MOD(($N$382*$N$383+7)-1,10)+1,INT((($N$382*$N$383+7)-1)/10)+1)="","",INDEX($P$384:$W$393,MOD(($N$382*$N$383+7)-1,10)+1,INT((($N$382*$N$383+7)-1)/10)+1))),""))),IF($N$384="","",IF(OR(ISTEXT($N$382),ISTEXT($N$383),ISTEXT($N$384)),"",IF(OR(7&gt;$N$382,4&gt;$N$383,((4-1)*$N$382+7)&gt;$N$384),"",IF(INDEX($P$384:$W$393,MOD(((4-1)*$N$382+7)-1,10)+1,INT((((4-1)*$N$382+7)-1)/10)+1)="","",INDEX($P$384:$W$393,MOD(((4-1)*$N$382+7)-1,10)+1,INT((((4-1)*$N$382+7)-1)/10)+1))))))</f>
        <v/>
      </c>
      <c r="K387" s="539">
        <f>IF($D$382="Flat Oval",IF(OR($N$384="",ISTEXT($N$382),ISTEXT($N$383)),"",IF(4&lt;=$N$383,IF(8&gt;$N$382,"",IF(((4-1)*$N$382+8)&gt;80,"",IF(INDEX($P$384:$W$393,MOD(((4-1)*$N$382+8)-1,10)+1,INT((((4-1)*$N$382+8)-1)/10)+1)="","",INDEX($P$384:$W$393,MOD(((4-1)*$N$382+8)-1,10)+1,INT((((4-1)*$N$382+8)-1)/10)+1)))),IF(AND(4=$N$383+1,8&lt;=$O$382),IF(($N$382*$N$383+8)&gt;80,"",IF(INDEX($P$384:$W$393,MOD(($N$382*$N$383+8)-1,10)+1,INT((($N$382*$N$383+8)-1)/10)+1)="","",INDEX($P$384:$W$393,MOD(($N$382*$N$383+8)-1,10)+1,INT((($N$382*$N$383+8)-1)/10)+1))),""))),IF($N$384="","",IF(OR(ISTEXT($N$382),ISTEXT($N$383),ISTEXT($N$384)),"",IF(OR(8&gt;$N$382,4&gt;$N$383,((4-1)*$N$382+8)&gt;$N$384),"",IF(INDEX($P$384:$W$393,MOD(((4-1)*$N$382+8)-1,10)+1,INT((((4-1)*$N$382+8)-1)/10)+1)="","",INDEX($P$384:$W$393,MOD(((4-1)*$N$382+8)-1,10)+1,INT((((4-1)*$N$382+8)-1)/10)+1))))))</f>
        <v/>
      </c>
      <c r="L387" s="539">
        <f>IF($D$382="Flat Oval",IF(OR($N$384="",ISTEXT($N$382),ISTEXT($N$383)),"",IF(4&lt;=$N$383,IF(9&gt;$N$382,"",IF(((4-1)*$N$382+9)&gt;80,"",IF(INDEX($P$384:$W$393,MOD(((4-1)*$N$382+9)-1,10)+1,INT((((4-1)*$N$382+9)-1)/10)+1)="","",INDEX($P$384:$W$393,MOD(((4-1)*$N$382+9)-1,10)+1,INT((((4-1)*$N$382+9)-1)/10)+1)))),IF(AND(4=$N$383+1,9&lt;=$O$382),IF(($N$382*$N$383+9)&gt;80,"",IF(INDEX($P$384:$W$393,MOD(($N$382*$N$383+9)-1,10)+1,INT((($N$382*$N$383+9)-1)/10)+1)="","",INDEX($P$384:$W$393,MOD(($N$382*$N$383+9)-1,10)+1,INT((($N$382*$N$383+9)-1)/10)+1))),""))),IF($N$384="","",IF(OR(ISTEXT($N$382),ISTEXT($N$383),ISTEXT($N$384)),"",IF(OR(9&gt;$N$382,4&gt;$N$383,((4-1)*$N$382+9)&gt;$N$384),"",IF(INDEX($P$384:$W$393,MOD(((4-1)*$N$382+9)-1,10)+1,INT((((4-1)*$N$382+9)-1)/10)+1)="","",INDEX($P$384:$W$393,MOD(((4-1)*$N$382+9)-1,10)+1,INT((((4-1)*$N$382+9)-1)/10)+1))))))</f>
        <v/>
      </c>
      <c r="M387" s="539">
        <f>IF($D$382="Flat Oval",IF(OR($N$384="",ISTEXT($N$382),ISTEXT($N$383)),"",IF(4&lt;=$N$383,IF(10&gt;$N$382,"",IF(((4-1)*$N$382+10)&gt;80,"",IF(INDEX($P$384:$W$393,MOD(((4-1)*$N$382+10)-1,10)+1,INT((((4-1)*$N$382+10)-1)/10)+1)="","",INDEX($P$384:$W$393,MOD(((4-1)*$N$382+10)-1,10)+1,INT((((4-1)*$N$382+10)-1)/10)+1)))),IF(AND(4=$N$383+1,10&lt;=$O$382),IF(($N$382*$N$383+10)&gt;80,"",IF(INDEX($P$384:$W$393,MOD(($N$382*$N$383+10)-1,10)+1,INT((($N$382*$N$383+10)-1)/10)+1)="","",INDEX($P$384:$W$393,MOD(($N$382*$N$383+10)-1,10)+1,INT((($N$382*$N$383+10)-1)/10)+1))),""))),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IF($D$382="Flat Oval",IF(OR($N$383="",ISTEXT($N$383)),"",IF(5&lt;=$N$383,ROUND((5-0.5)*$I$382/$N$383,1),IF(5=$N$383+1,"Ends",""))),IF(OR($D$382="",$G$382=""),"",IF($D$382="Round",IF(5=1,"Axis 1 (0°)",IF(5=2,"Axis 2 (90°)","")),IF(ISTEXT($N$383),"",IF(5&gt;$N$383,"",IF(ISTEXT($I$382),"",ROUND((5-0.5)*$I$382/$N$383,1)))))))</f>
        <v/>
      </c>
      <c r="C388" s="538" t="n"/>
      <c r="D388" s="539">
        <f>IF($D$382="Flat Oval",IF(OR($N$384="",ISTEXT($N$382),ISTEXT($N$383)),"",IF(5&lt;=$N$383,IF(1&gt;$N$382,"",IF(((5-1)*$N$382+1)&gt;80,"",IF(INDEX($P$384:$W$393,MOD(((5-1)*$N$382+1)-1,10)+1,INT((((5-1)*$N$382+1)-1)/10)+1)="","",INDEX($P$384:$W$393,MOD(((5-1)*$N$382+1)-1,10)+1,INT((((5-1)*$N$382+1)-1)/10)+1)))),IF(AND(5=$N$383+1,1&lt;=$O$382),IF(($N$382*$N$383+1)&gt;80,"",IF(INDEX($P$384:$W$393,MOD(($N$382*$N$383+1)-1,10)+1,INT((($N$382*$N$383+1)-1)/10)+1)="","",INDEX($P$384:$W$393,MOD(($N$382*$N$383+1)-1,10)+1,INT((($N$382*$N$383+1)-1)/10)+1))),""))),IF($N$384="","",IF(OR(ISTEXT($N$382),ISTEXT($N$383),ISTEXT($N$384)),"",IF(OR(1&gt;$N$382,5&gt;$N$383,((5-1)*$N$382+1)&gt;$N$384),"",IF(INDEX($P$384:$W$393,MOD(((5-1)*$N$382+1)-1,10)+1,INT((((5-1)*$N$382+1)-1)/10)+1)="","",INDEX($P$384:$W$393,MOD(((5-1)*$N$382+1)-1,10)+1,INT((((5-1)*$N$382+1)-1)/10)+1))))))</f>
        <v/>
      </c>
      <c r="E388" s="539">
        <f>IF($D$382="Flat Oval",IF(OR($N$384="",ISTEXT($N$382),ISTEXT($N$383)),"",IF(5&lt;=$N$383,IF(2&gt;$N$382,"",IF(((5-1)*$N$382+2)&gt;80,"",IF(INDEX($P$384:$W$393,MOD(((5-1)*$N$382+2)-1,10)+1,INT((((5-1)*$N$382+2)-1)/10)+1)="","",INDEX($P$384:$W$393,MOD(((5-1)*$N$382+2)-1,10)+1,INT((((5-1)*$N$382+2)-1)/10)+1)))),IF(AND(5=$N$383+1,2&lt;=$O$382),IF(($N$382*$N$383+2)&gt;80,"",IF(INDEX($P$384:$W$393,MOD(($N$382*$N$383+2)-1,10)+1,INT((($N$382*$N$383+2)-1)/10)+1)="","",INDEX($P$384:$W$393,MOD(($N$382*$N$383+2)-1,10)+1,INT((($N$382*$N$383+2)-1)/10)+1))),""))),IF($N$384="","",IF(OR(ISTEXT($N$382),ISTEXT($N$383),ISTEXT($N$384)),"",IF(OR(2&gt;$N$382,5&gt;$N$383,((5-1)*$N$382+2)&gt;$N$384),"",IF(INDEX($P$384:$W$393,MOD(((5-1)*$N$382+2)-1,10)+1,INT((((5-1)*$N$382+2)-1)/10)+1)="","",INDEX($P$384:$W$393,MOD(((5-1)*$N$382+2)-1,10)+1,INT((((5-1)*$N$382+2)-1)/10)+1))))))</f>
        <v/>
      </c>
      <c r="F388" s="539">
        <f>IF($D$382="Flat Oval",IF(OR($N$384="",ISTEXT($N$382),ISTEXT($N$383)),"",IF(5&lt;=$N$383,IF(3&gt;$N$382,"",IF(((5-1)*$N$382+3)&gt;80,"",IF(INDEX($P$384:$W$393,MOD(((5-1)*$N$382+3)-1,10)+1,INT((((5-1)*$N$382+3)-1)/10)+1)="","",INDEX($P$384:$W$393,MOD(((5-1)*$N$382+3)-1,10)+1,INT((((5-1)*$N$382+3)-1)/10)+1)))),IF(AND(5=$N$383+1,3&lt;=$O$382),IF(($N$382*$N$383+3)&gt;80,"",IF(INDEX($P$384:$W$393,MOD(($N$382*$N$383+3)-1,10)+1,INT((($N$382*$N$383+3)-1)/10)+1)="","",INDEX($P$384:$W$393,MOD(($N$382*$N$383+3)-1,10)+1,INT((($N$382*$N$383+3)-1)/10)+1))),""))),IF($N$384="","",IF(OR(ISTEXT($N$382),ISTEXT($N$383),ISTEXT($N$384)),"",IF(OR(3&gt;$N$382,5&gt;$N$383,((5-1)*$N$382+3)&gt;$N$384),"",IF(INDEX($P$384:$W$393,MOD(((5-1)*$N$382+3)-1,10)+1,INT((((5-1)*$N$382+3)-1)/10)+1)="","",INDEX($P$384:$W$393,MOD(((5-1)*$N$382+3)-1,10)+1,INT((((5-1)*$N$382+3)-1)/10)+1))))))</f>
        <v/>
      </c>
      <c r="G388" s="539">
        <f>IF($D$382="Flat Oval",IF(OR($N$384="",ISTEXT($N$382),ISTEXT($N$383)),"",IF(5&lt;=$N$383,IF(4&gt;$N$382,"",IF(((5-1)*$N$382+4)&gt;80,"",IF(INDEX($P$384:$W$393,MOD(((5-1)*$N$382+4)-1,10)+1,INT((((5-1)*$N$382+4)-1)/10)+1)="","",INDEX($P$384:$W$393,MOD(((5-1)*$N$382+4)-1,10)+1,INT((((5-1)*$N$382+4)-1)/10)+1)))),IF(AND(5=$N$383+1,4&lt;=$O$382),IF(($N$382*$N$383+4)&gt;80,"",IF(INDEX($P$384:$W$393,MOD(($N$382*$N$383+4)-1,10)+1,INT((($N$382*$N$383+4)-1)/10)+1)="","",INDEX($P$384:$W$393,MOD(($N$382*$N$383+4)-1,10)+1,INT((($N$382*$N$383+4)-1)/10)+1))),""))),IF($N$384="","",IF(OR(ISTEXT($N$382),ISTEXT($N$383),ISTEXT($N$384)),"",IF(OR(4&gt;$N$382,5&gt;$N$383,((5-1)*$N$382+4)&gt;$N$384),"",IF(INDEX($P$384:$W$393,MOD(((5-1)*$N$382+4)-1,10)+1,INT((((5-1)*$N$382+4)-1)/10)+1)="","",INDEX($P$384:$W$393,MOD(((5-1)*$N$382+4)-1,10)+1,INT((((5-1)*$N$382+4)-1)/10)+1))))))</f>
        <v/>
      </c>
      <c r="H388" s="539">
        <f>IF($D$382="Flat Oval",IF(OR($N$384="",ISTEXT($N$382),ISTEXT($N$383)),"",IF(5&lt;=$N$383,IF(5&gt;$N$382,"",IF(((5-1)*$N$382+5)&gt;80,"",IF(INDEX($P$384:$W$393,MOD(((5-1)*$N$382+5)-1,10)+1,INT((((5-1)*$N$382+5)-1)/10)+1)="","",INDEX($P$384:$W$393,MOD(((5-1)*$N$382+5)-1,10)+1,INT((((5-1)*$N$382+5)-1)/10)+1)))),IF(AND(5=$N$383+1,5&lt;=$O$382),IF(($N$382*$N$383+5)&gt;80,"",IF(INDEX($P$384:$W$393,MOD(($N$382*$N$383+5)-1,10)+1,INT((($N$382*$N$383+5)-1)/10)+1)="","",INDEX($P$384:$W$393,MOD(($N$382*$N$383+5)-1,10)+1,INT((($N$382*$N$383+5)-1)/10)+1))),""))),IF($N$384="","",IF(OR(ISTEXT($N$382),ISTEXT($N$383),ISTEXT($N$384)),"",IF(OR(5&gt;$N$382,5&gt;$N$383,((5-1)*$N$382+5)&gt;$N$384),"",IF(INDEX($P$384:$W$393,MOD(((5-1)*$N$382+5)-1,10)+1,INT((((5-1)*$N$382+5)-1)/10)+1)="","",INDEX($P$384:$W$393,MOD(((5-1)*$N$382+5)-1,10)+1,INT((((5-1)*$N$382+5)-1)/10)+1))))))</f>
        <v/>
      </c>
      <c r="I388" s="539">
        <f>IF($D$382="Flat Oval",IF(OR($N$384="",ISTEXT($N$382),ISTEXT($N$383)),"",IF(5&lt;=$N$383,IF(6&gt;$N$382,"",IF(((5-1)*$N$382+6)&gt;80,"",IF(INDEX($P$384:$W$393,MOD(((5-1)*$N$382+6)-1,10)+1,INT((((5-1)*$N$382+6)-1)/10)+1)="","",INDEX($P$384:$W$393,MOD(((5-1)*$N$382+6)-1,10)+1,INT((((5-1)*$N$382+6)-1)/10)+1)))),IF(AND(5=$N$383+1,6&lt;=$O$382),IF(($N$382*$N$383+6)&gt;80,"",IF(INDEX($P$384:$W$393,MOD(($N$382*$N$383+6)-1,10)+1,INT((($N$382*$N$383+6)-1)/10)+1)="","",INDEX($P$384:$W$393,MOD(($N$382*$N$383+6)-1,10)+1,INT((($N$382*$N$383+6)-1)/10)+1))),""))),IF($N$384="","",IF(OR(ISTEXT($N$382),ISTEXT($N$383),ISTEXT($N$384)),"",IF(OR(6&gt;$N$382,5&gt;$N$383,((5-1)*$N$382+6)&gt;$N$384),"",IF(INDEX($P$384:$W$393,MOD(((5-1)*$N$382+6)-1,10)+1,INT((((5-1)*$N$382+6)-1)/10)+1)="","",INDEX($P$384:$W$393,MOD(((5-1)*$N$382+6)-1,10)+1,INT((((5-1)*$N$382+6)-1)/10)+1))))))</f>
        <v/>
      </c>
      <c r="J388" s="539">
        <f>IF($D$382="Flat Oval",IF(OR($N$384="",ISTEXT($N$382),ISTEXT($N$383)),"",IF(5&lt;=$N$383,IF(7&gt;$N$382,"",IF(((5-1)*$N$382+7)&gt;80,"",IF(INDEX($P$384:$W$393,MOD(((5-1)*$N$382+7)-1,10)+1,INT((((5-1)*$N$382+7)-1)/10)+1)="","",INDEX($P$384:$W$393,MOD(((5-1)*$N$382+7)-1,10)+1,INT((((5-1)*$N$382+7)-1)/10)+1)))),IF(AND(5=$N$383+1,7&lt;=$O$382),IF(($N$382*$N$383+7)&gt;80,"",IF(INDEX($P$384:$W$393,MOD(($N$382*$N$383+7)-1,10)+1,INT((($N$382*$N$383+7)-1)/10)+1)="","",INDEX($P$384:$W$393,MOD(($N$382*$N$383+7)-1,10)+1,INT((($N$382*$N$383+7)-1)/10)+1))),""))),IF($N$384="","",IF(OR(ISTEXT($N$382),ISTEXT($N$383),ISTEXT($N$384)),"",IF(OR(7&gt;$N$382,5&gt;$N$383,((5-1)*$N$382+7)&gt;$N$384),"",IF(INDEX($P$384:$W$393,MOD(((5-1)*$N$382+7)-1,10)+1,INT((((5-1)*$N$382+7)-1)/10)+1)="","",INDEX($P$384:$W$393,MOD(((5-1)*$N$382+7)-1,10)+1,INT((((5-1)*$N$382+7)-1)/10)+1))))))</f>
        <v/>
      </c>
      <c r="K388" s="539">
        <f>IF($D$382="Flat Oval",IF(OR($N$384="",ISTEXT($N$382),ISTEXT($N$383)),"",IF(5&lt;=$N$383,IF(8&gt;$N$382,"",IF(((5-1)*$N$382+8)&gt;80,"",IF(INDEX($P$384:$W$393,MOD(((5-1)*$N$382+8)-1,10)+1,INT((((5-1)*$N$382+8)-1)/10)+1)="","",INDEX($P$384:$W$393,MOD(((5-1)*$N$382+8)-1,10)+1,INT((((5-1)*$N$382+8)-1)/10)+1)))),IF(AND(5=$N$383+1,8&lt;=$O$382),IF(($N$382*$N$383+8)&gt;80,"",IF(INDEX($P$384:$W$393,MOD(($N$382*$N$383+8)-1,10)+1,INT((($N$382*$N$383+8)-1)/10)+1)="","",INDEX($P$384:$W$393,MOD(($N$382*$N$383+8)-1,10)+1,INT((($N$382*$N$383+8)-1)/10)+1))),""))),IF($N$384="","",IF(OR(ISTEXT($N$382),ISTEXT($N$383),ISTEXT($N$384)),"",IF(OR(8&gt;$N$382,5&gt;$N$383,((5-1)*$N$382+8)&gt;$N$384),"",IF(INDEX($P$384:$W$393,MOD(((5-1)*$N$382+8)-1,10)+1,INT((((5-1)*$N$382+8)-1)/10)+1)="","",INDEX($P$384:$W$393,MOD(((5-1)*$N$382+8)-1,10)+1,INT((((5-1)*$N$382+8)-1)/10)+1))))))</f>
        <v/>
      </c>
      <c r="L388" s="539">
        <f>IF($D$382="Flat Oval",IF(OR($N$384="",ISTEXT($N$382),ISTEXT($N$383)),"",IF(5&lt;=$N$383,IF(9&gt;$N$382,"",IF(((5-1)*$N$382+9)&gt;80,"",IF(INDEX($P$384:$W$393,MOD(((5-1)*$N$382+9)-1,10)+1,INT((((5-1)*$N$382+9)-1)/10)+1)="","",INDEX($P$384:$W$393,MOD(((5-1)*$N$382+9)-1,10)+1,INT((((5-1)*$N$382+9)-1)/10)+1)))),IF(AND(5=$N$383+1,9&lt;=$O$382),IF(($N$382*$N$383+9)&gt;80,"",IF(INDEX($P$384:$W$393,MOD(($N$382*$N$383+9)-1,10)+1,INT((($N$382*$N$383+9)-1)/10)+1)="","",INDEX($P$384:$W$393,MOD(($N$382*$N$383+9)-1,10)+1,INT((($N$382*$N$383+9)-1)/10)+1))),""))),IF($N$384="","",IF(OR(ISTEXT($N$382),ISTEXT($N$383),ISTEXT($N$384)),"",IF(OR(9&gt;$N$382,5&gt;$N$383,((5-1)*$N$382+9)&gt;$N$384),"",IF(INDEX($P$384:$W$393,MOD(((5-1)*$N$382+9)-1,10)+1,INT((((5-1)*$N$382+9)-1)/10)+1)="","",INDEX($P$384:$W$393,MOD(((5-1)*$N$382+9)-1,10)+1,INT((((5-1)*$N$382+9)-1)/10)+1))))))</f>
        <v/>
      </c>
      <c r="M388" s="539">
        <f>IF($D$382="Flat Oval",IF(OR($N$384="",ISTEXT($N$382),ISTEXT($N$383)),"",IF(5&lt;=$N$383,IF(10&gt;$N$382,"",IF(((5-1)*$N$382+10)&gt;80,"",IF(INDEX($P$384:$W$393,MOD(((5-1)*$N$382+10)-1,10)+1,INT((((5-1)*$N$382+10)-1)/10)+1)="","",INDEX($P$384:$W$393,MOD(((5-1)*$N$382+10)-1,10)+1,INT((((5-1)*$N$382+10)-1)/10)+1)))),IF(AND(5=$N$383+1,10&lt;=$O$382),IF(($N$382*$N$383+10)&gt;80,"",IF(INDEX($P$384:$W$393,MOD(($N$382*$N$383+10)-1,10)+1,INT((($N$382*$N$383+10)-1)/10)+1)="","",INDEX($P$384:$W$393,MOD(($N$382*$N$383+10)-1,10)+1,INT((($N$382*$N$383+10)-1)/10)+1))),""))),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IF($D$382="Flat Oval",IF(OR($N$383="",ISTEXT($N$383)),"",IF(6&lt;=$N$383,ROUND((6-0.5)*$I$382/$N$383,1),IF(6=$N$383+1,"Ends",""))),IF(OR($D$382="",$G$382=""),"",IF($D$382="Round",IF(6=1,"Axis 1 (0°)",IF(6=2,"Axis 2 (90°)","")),IF(ISTEXT($N$383),"",IF(6&gt;$N$383,"",IF(ISTEXT($I$382),"",ROUND((6-0.5)*$I$382/$N$383,1)))))))</f>
        <v/>
      </c>
      <c r="C389" s="538" t="n"/>
      <c r="D389" s="539">
        <f>IF($D$382="Flat Oval",IF(OR($N$384="",ISTEXT($N$382),ISTEXT($N$383)),"",IF(6&lt;=$N$383,IF(1&gt;$N$382,"",IF(((6-1)*$N$382+1)&gt;80,"",IF(INDEX($P$384:$W$393,MOD(((6-1)*$N$382+1)-1,10)+1,INT((((6-1)*$N$382+1)-1)/10)+1)="","",INDEX($P$384:$W$393,MOD(((6-1)*$N$382+1)-1,10)+1,INT((((6-1)*$N$382+1)-1)/10)+1)))),IF(AND(6=$N$383+1,1&lt;=$O$382),IF(($N$382*$N$383+1)&gt;80,"",IF(INDEX($P$384:$W$393,MOD(($N$382*$N$383+1)-1,10)+1,INT((($N$382*$N$383+1)-1)/10)+1)="","",INDEX($P$384:$W$393,MOD(($N$382*$N$383+1)-1,10)+1,INT((($N$382*$N$383+1)-1)/10)+1))),""))),IF($N$384="","",IF(OR(ISTEXT($N$382),ISTEXT($N$383),ISTEXT($N$384)),"",IF(OR(1&gt;$N$382,6&gt;$N$383,((6-1)*$N$382+1)&gt;$N$384),"",IF(INDEX($P$384:$W$393,MOD(((6-1)*$N$382+1)-1,10)+1,INT((((6-1)*$N$382+1)-1)/10)+1)="","",INDEX($P$384:$W$393,MOD(((6-1)*$N$382+1)-1,10)+1,INT((((6-1)*$N$382+1)-1)/10)+1))))))</f>
        <v/>
      </c>
      <c r="E389" s="539">
        <f>IF($D$382="Flat Oval",IF(OR($N$384="",ISTEXT($N$382),ISTEXT($N$383)),"",IF(6&lt;=$N$383,IF(2&gt;$N$382,"",IF(((6-1)*$N$382+2)&gt;80,"",IF(INDEX($P$384:$W$393,MOD(((6-1)*$N$382+2)-1,10)+1,INT((((6-1)*$N$382+2)-1)/10)+1)="","",INDEX($P$384:$W$393,MOD(((6-1)*$N$382+2)-1,10)+1,INT((((6-1)*$N$382+2)-1)/10)+1)))),IF(AND(6=$N$383+1,2&lt;=$O$382),IF(($N$382*$N$383+2)&gt;80,"",IF(INDEX($P$384:$W$393,MOD(($N$382*$N$383+2)-1,10)+1,INT((($N$382*$N$383+2)-1)/10)+1)="","",INDEX($P$384:$W$393,MOD(($N$382*$N$383+2)-1,10)+1,INT((($N$382*$N$383+2)-1)/10)+1))),""))),IF($N$384="","",IF(OR(ISTEXT($N$382),ISTEXT($N$383),ISTEXT($N$384)),"",IF(OR(2&gt;$N$382,6&gt;$N$383,((6-1)*$N$382+2)&gt;$N$384),"",IF(INDEX($P$384:$W$393,MOD(((6-1)*$N$382+2)-1,10)+1,INT((((6-1)*$N$382+2)-1)/10)+1)="","",INDEX($P$384:$W$393,MOD(((6-1)*$N$382+2)-1,10)+1,INT((((6-1)*$N$382+2)-1)/10)+1))))))</f>
        <v/>
      </c>
      <c r="F389" s="539">
        <f>IF($D$382="Flat Oval",IF(OR($N$384="",ISTEXT($N$382),ISTEXT($N$383)),"",IF(6&lt;=$N$383,IF(3&gt;$N$382,"",IF(((6-1)*$N$382+3)&gt;80,"",IF(INDEX($P$384:$W$393,MOD(((6-1)*$N$382+3)-1,10)+1,INT((((6-1)*$N$382+3)-1)/10)+1)="","",INDEX($P$384:$W$393,MOD(((6-1)*$N$382+3)-1,10)+1,INT((((6-1)*$N$382+3)-1)/10)+1)))),IF(AND(6=$N$383+1,3&lt;=$O$382),IF(($N$382*$N$383+3)&gt;80,"",IF(INDEX($P$384:$W$393,MOD(($N$382*$N$383+3)-1,10)+1,INT((($N$382*$N$383+3)-1)/10)+1)="","",INDEX($P$384:$W$393,MOD(($N$382*$N$383+3)-1,10)+1,INT((($N$382*$N$383+3)-1)/10)+1))),""))),IF($N$384="","",IF(OR(ISTEXT($N$382),ISTEXT($N$383),ISTEXT($N$384)),"",IF(OR(3&gt;$N$382,6&gt;$N$383,((6-1)*$N$382+3)&gt;$N$384),"",IF(INDEX($P$384:$W$393,MOD(((6-1)*$N$382+3)-1,10)+1,INT((((6-1)*$N$382+3)-1)/10)+1)="","",INDEX($P$384:$W$393,MOD(((6-1)*$N$382+3)-1,10)+1,INT((((6-1)*$N$382+3)-1)/10)+1))))))</f>
        <v/>
      </c>
      <c r="G389" s="539">
        <f>IF($D$382="Flat Oval",IF(OR($N$384="",ISTEXT($N$382),ISTEXT($N$383)),"",IF(6&lt;=$N$383,IF(4&gt;$N$382,"",IF(((6-1)*$N$382+4)&gt;80,"",IF(INDEX($P$384:$W$393,MOD(((6-1)*$N$382+4)-1,10)+1,INT((((6-1)*$N$382+4)-1)/10)+1)="","",INDEX($P$384:$W$393,MOD(((6-1)*$N$382+4)-1,10)+1,INT((((6-1)*$N$382+4)-1)/10)+1)))),IF(AND(6=$N$383+1,4&lt;=$O$382),IF(($N$382*$N$383+4)&gt;80,"",IF(INDEX($P$384:$W$393,MOD(($N$382*$N$383+4)-1,10)+1,INT((($N$382*$N$383+4)-1)/10)+1)="","",INDEX($P$384:$W$393,MOD(($N$382*$N$383+4)-1,10)+1,INT((($N$382*$N$383+4)-1)/10)+1))),""))),IF($N$384="","",IF(OR(ISTEXT($N$382),ISTEXT($N$383),ISTEXT($N$384)),"",IF(OR(4&gt;$N$382,6&gt;$N$383,((6-1)*$N$382+4)&gt;$N$384),"",IF(INDEX($P$384:$W$393,MOD(((6-1)*$N$382+4)-1,10)+1,INT((((6-1)*$N$382+4)-1)/10)+1)="","",INDEX($P$384:$W$393,MOD(((6-1)*$N$382+4)-1,10)+1,INT((((6-1)*$N$382+4)-1)/10)+1))))))</f>
        <v/>
      </c>
      <c r="H389" s="539">
        <f>IF($D$382="Flat Oval",IF(OR($N$384="",ISTEXT($N$382),ISTEXT($N$383)),"",IF(6&lt;=$N$383,IF(5&gt;$N$382,"",IF(((6-1)*$N$382+5)&gt;80,"",IF(INDEX($P$384:$W$393,MOD(((6-1)*$N$382+5)-1,10)+1,INT((((6-1)*$N$382+5)-1)/10)+1)="","",INDEX($P$384:$W$393,MOD(((6-1)*$N$382+5)-1,10)+1,INT((((6-1)*$N$382+5)-1)/10)+1)))),IF(AND(6=$N$383+1,5&lt;=$O$382),IF(($N$382*$N$383+5)&gt;80,"",IF(INDEX($P$384:$W$393,MOD(($N$382*$N$383+5)-1,10)+1,INT((($N$382*$N$383+5)-1)/10)+1)="","",INDEX($P$384:$W$393,MOD(($N$382*$N$383+5)-1,10)+1,INT((($N$382*$N$383+5)-1)/10)+1))),""))),IF($N$384="","",IF(OR(ISTEXT($N$382),ISTEXT($N$383),ISTEXT($N$384)),"",IF(OR(5&gt;$N$382,6&gt;$N$383,((6-1)*$N$382+5)&gt;$N$384),"",IF(INDEX($P$384:$W$393,MOD(((6-1)*$N$382+5)-1,10)+1,INT((((6-1)*$N$382+5)-1)/10)+1)="","",INDEX($P$384:$W$393,MOD(((6-1)*$N$382+5)-1,10)+1,INT((((6-1)*$N$382+5)-1)/10)+1))))))</f>
        <v/>
      </c>
      <c r="I389" s="539">
        <f>IF($D$382="Flat Oval",IF(OR($N$384="",ISTEXT($N$382),ISTEXT($N$383)),"",IF(6&lt;=$N$383,IF(6&gt;$N$382,"",IF(((6-1)*$N$382+6)&gt;80,"",IF(INDEX($P$384:$W$393,MOD(((6-1)*$N$382+6)-1,10)+1,INT((((6-1)*$N$382+6)-1)/10)+1)="","",INDEX($P$384:$W$393,MOD(((6-1)*$N$382+6)-1,10)+1,INT((((6-1)*$N$382+6)-1)/10)+1)))),IF(AND(6=$N$383+1,6&lt;=$O$382),IF(($N$382*$N$383+6)&gt;80,"",IF(INDEX($P$384:$W$393,MOD(($N$382*$N$383+6)-1,10)+1,INT((($N$382*$N$383+6)-1)/10)+1)="","",INDEX($P$384:$W$393,MOD(($N$382*$N$383+6)-1,10)+1,INT((($N$382*$N$383+6)-1)/10)+1))),""))),IF($N$384="","",IF(OR(ISTEXT($N$382),ISTEXT($N$383),ISTEXT($N$384)),"",IF(OR(6&gt;$N$382,6&gt;$N$383,((6-1)*$N$382+6)&gt;$N$384),"",IF(INDEX($P$384:$W$393,MOD(((6-1)*$N$382+6)-1,10)+1,INT((((6-1)*$N$382+6)-1)/10)+1)="","",INDEX($P$384:$W$393,MOD(((6-1)*$N$382+6)-1,10)+1,INT((((6-1)*$N$382+6)-1)/10)+1))))))</f>
        <v/>
      </c>
      <c r="J389" s="539">
        <f>IF($D$382="Flat Oval",IF(OR($N$384="",ISTEXT($N$382),ISTEXT($N$383)),"",IF(6&lt;=$N$383,IF(7&gt;$N$382,"",IF(((6-1)*$N$382+7)&gt;80,"",IF(INDEX($P$384:$W$393,MOD(((6-1)*$N$382+7)-1,10)+1,INT((((6-1)*$N$382+7)-1)/10)+1)="","",INDEX($P$384:$W$393,MOD(((6-1)*$N$382+7)-1,10)+1,INT((((6-1)*$N$382+7)-1)/10)+1)))),IF(AND(6=$N$383+1,7&lt;=$O$382),IF(($N$382*$N$383+7)&gt;80,"",IF(INDEX($P$384:$W$393,MOD(($N$382*$N$383+7)-1,10)+1,INT((($N$382*$N$383+7)-1)/10)+1)="","",INDEX($P$384:$W$393,MOD(($N$382*$N$383+7)-1,10)+1,INT((($N$382*$N$383+7)-1)/10)+1))),""))),IF($N$384="","",IF(OR(ISTEXT($N$382),ISTEXT($N$383),ISTEXT($N$384)),"",IF(OR(7&gt;$N$382,6&gt;$N$383,((6-1)*$N$382+7)&gt;$N$384),"",IF(INDEX($P$384:$W$393,MOD(((6-1)*$N$382+7)-1,10)+1,INT((((6-1)*$N$382+7)-1)/10)+1)="","",INDEX($P$384:$W$393,MOD(((6-1)*$N$382+7)-1,10)+1,INT((((6-1)*$N$382+7)-1)/10)+1))))))</f>
        <v/>
      </c>
      <c r="K389" s="539">
        <f>IF($D$382="Flat Oval",IF(OR($N$384="",ISTEXT($N$382),ISTEXT($N$383)),"",IF(6&lt;=$N$383,IF(8&gt;$N$382,"",IF(((6-1)*$N$382+8)&gt;80,"",IF(INDEX($P$384:$W$393,MOD(((6-1)*$N$382+8)-1,10)+1,INT((((6-1)*$N$382+8)-1)/10)+1)="","",INDEX($P$384:$W$393,MOD(((6-1)*$N$382+8)-1,10)+1,INT((((6-1)*$N$382+8)-1)/10)+1)))),IF(AND(6=$N$383+1,8&lt;=$O$382),IF(($N$382*$N$383+8)&gt;80,"",IF(INDEX($P$384:$W$393,MOD(($N$382*$N$383+8)-1,10)+1,INT((($N$382*$N$383+8)-1)/10)+1)="","",INDEX($P$384:$W$393,MOD(($N$382*$N$383+8)-1,10)+1,INT((($N$382*$N$383+8)-1)/10)+1))),""))),IF($N$384="","",IF(OR(ISTEXT($N$382),ISTEXT($N$383),ISTEXT($N$384)),"",IF(OR(8&gt;$N$382,6&gt;$N$383,((6-1)*$N$382+8)&gt;$N$384),"",IF(INDEX($P$384:$W$393,MOD(((6-1)*$N$382+8)-1,10)+1,INT((((6-1)*$N$382+8)-1)/10)+1)="","",INDEX($P$384:$W$393,MOD(((6-1)*$N$382+8)-1,10)+1,INT((((6-1)*$N$382+8)-1)/10)+1))))))</f>
        <v/>
      </c>
      <c r="L389" s="539">
        <f>IF($D$382="Flat Oval",IF(OR($N$384="",ISTEXT($N$382),ISTEXT($N$383)),"",IF(6&lt;=$N$383,IF(9&gt;$N$382,"",IF(((6-1)*$N$382+9)&gt;80,"",IF(INDEX($P$384:$W$393,MOD(((6-1)*$N$382+9)-1,10)+1,INT((((6-1)*$N$382+9)-1)/10)+1)="","",INDEX($P$384:$W$393,MOD(((6-1)*$N$382+9)-1,10)+1,INT((((6-1)*$N$382+9)-1)/10)+1)))),IF(AND(6=$N$383+1,9&lt;=$O$382),IF(($N$382*$N$383+9)&gt;80,"",IF(INDEX($P$384:$W$393,MOD(($N$382*$N$383+9)-1,10)+1,INT((($N$382*$N$383+9)-1)/10)+1)="","",INDEX($P$384:$W$393,MOD(($N$382*$N$383+9)-1,10)+1,INT((($N$382*$N$383+9)-1)/10)+1))),""))),IF($N$384="","",IF(OR(ISTEXT($N$382),ISTEXT($N$383),ISTEXT($N$384)),"",IF(OR(9&gt;$N$382,6&gt;$N$383,((6-1)*$N$382+9)&gt;$N$384),"",IF(INDEX($P$384:$W$393,MOD(((6-1)*$N$382+9)-1,10)+1,INT((((6-1)*$N$382+9)-1)/10)+1)="","",INDEX($P$384:$W$393,MOD(((6-1)*$N$382+9)-1,10)+1,INT((((6-1)*$N$382+9)-1)/10)+1))))))</f>
        <v/>
      </c>
      <c r="M389" s="539">
        <f>IF($D$382="Flat Oval",IF(OR($N$384="",ISTEXT($N$382),ISTEXT($N$383)),"",IF(6&lt;=$N$383,IF(10&gt;$N$382,"",IF(((6-1)*$N$382+10)&gt;80,"",IF(INDEX($P$384:$W$393,MOD(((6-1)*$N$382+10)-1,10)+1,INT((((6-1)*$N$382+10)-1)/10)+1)="","",INDEX($P$384:$W$393,MOD(((6-1)*$N$382+10)-1,10)+1,INT((((6-1)*$N$382+10)-1)/10)+1)))),IF(AND(6=$N$383+1,10&lt;=$O$382),IF(($N$382*$N$383+10)&gt;80,"",IF(INDEX($P$384:$W$393,MOD(($N$382*$N$383+10)-1,10)+1,INT((($N$382*$N$383+10)-1)/10)+1)="","",INDEX($P$384:$W$393,MOD(($N$382*$N$383+10)-1,10)+1,INT((($N$382*$N$383+10)-1)/10)+1))),""))),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IF($D$382="Flat Oval",IF(OR($N$383="",ISTEXT($N$383)),"",IF(7&lt;=$N$383,ROUND((7-0.5)*$I$382/$N$383,1),IF(7=$N$383+1,"Ends",""))),IF(OR($D$382="",$G$382=""),"",IF($D$382="Round",IF(7=1,"Axis 1 (0°)",IF(7=2,"Axis 2 (90°)","")),IF(ISTEXT($N$383),"",IF(7&gt;$N$383,"",IF(ISTEXT($I$382),"",ROUND((7-0.5)*$I$382/$N$383,1)))))))</f>
        <v/>
      </c>
      <c r="C390" s="538" t="n"/>
      <c r="D390" s="539">
        <f>IF($D$382="Flat Oval",IF(OR($N$384="",ISTEXT($N$382),ISTEXT($N$383)),"",IF(7&lt;=$N$383,IF(1&gt;$N$382,"",IF(((7-1)*$N$382+1)&gt;80,"",IF(INDEX($P$384:$W$393,MOD(((7-1)*$N$382+1)-1,10)+1,INT((((7-1)*$N$382+1)-1)/10)+1)="","",INDEX($P$384:$W$393,MOD(((7-1)*$N$382+1)-1,10)+1,INT((((7-1)*$N$382+1)-1)/10)+1)))),IF(AND(7=$N$383+1,1&lt;=$O$382),IF(($N$382*$N$383+1)&gt;80,"",IF(INDEX($P$384:$W$393,MOD(($N$382*$N$383+1)-1,10)+1,INT((($N$382*$N$383+1)-1)/10)+1)="","",INDEX($P$384:$W$393,MOD(($N$382*$N$383+1)-1,10)+1,INT((($N$382*$N$383+1)-1)/10)+1))),""))),IF($N$384="","",IF(OR(ISTEXT($N$382),ISTEXT($N$383),ISTEXT($N$384)),"",IF(OR(1&gt;$N$382,7&gt;$N$383,((7-1)*$N$382+1)&gt;$N$384),"",IF(INDEX($P$384:$W$393,MOD(((7-1)*$N$382+1)-1,10)+1,INT((((7-1)*$N$382+1)-1)/10)+1)="","",INDEX($P$384:$W$393,MOD(((7-1)*$N$382+1)-1,10)+1,INT((((7-1)*$N$382+1)-1)/10)+1))))))</f>
        <v/>
      </c>
      <c r="E390" s="539">
        <f>IF($D$382="Flat Oval",IF(OR($N$384="",ISTEXT($N$382),ISTEXT($N$383)),"",IF(7&lt;=$N$383,IF(2&gt;$N$382,"",IF(((7-1)*$N$382+2)&gt;80,"",IF(INDEX($P$384:$W$393,MOD(((7-1)*$N$382+2)-1,10)+1,INT((((7-1)*$N$382+2)-1)/10)+1)="","",INDEX($P$384:$W$393,MOD(((7-1)*$N$382+2)-1,10)+1,INT((((7-1)*$N$382+2)-1)/10)+1)))),IF(AND(7=$N$383+1,2&lt;=$O$382),IF(($N$382*$N$383+2)&gt;80,"",IF(INDEX($P$384:$W$393,MOD(($N$382*$N$383+2)-1,10)+1,INT((($N$382*$N$383+2)-1)/10)+1)="","",INDEX($P$384:$W$393,MOD(($N$382*$N$383+2)-1,10)+1,INT((($N$382*$N$383+2)-1)/10)+1))),""))),IF($N$384="","",IF(OR(ISTEXT($N$382),ISTEXT($N$383),ISTEXT($N$384)),"",IF(OR(2&gt;$N$382,7&gt;$N$383,((7-1)*$N$382+2)&gt;$N$384),"",IF(INDEX($P$384:$W$393,MOD(((7-1)*$N$382+2)-1,10)+1,INT((((7-1)*$N$382+2)-1)/10)+1)="","",INDEX($P$384:$W$393,MOD(((7-1)*$N$382+2)-1,10)+1,INT((((7-1)*$N$382+2)-1)/10)+1))))))</f>
        <v/>
      </c>
      <c r="F390" s="539">
        <f>IF($D$382="Flat Oval",IF(OR($N$384="",ISTEXT($N$382),ISTEXT($N$383)),"",IF(7&lt;=$N$383,IF(3&gt;$N$382,"",IF(((7-1)*$N$382+3)&gt;80,"",IF(INDEX($P$384:$W$393,MOD(((7-1)*$N$382+3)-1,10)+1,INT((((7-1)*$N$382+3)-1)/10)+1)="","",INDEX($P$384:$W$393,MOD(((7-1)*$N$382+3)-1,10)+1,INT((((7-1)*$N$382+3)-1)/10)+1)))),IF(AND(7=$N$383+1,3&lt;=$O$382),IF(($N$382*$N$383+3)&gt;80,"",IF(INDEX($P$384:$W$393,MOD(($N$382*$N$383+3)-1,10)+1,INT((($N$382*$N$383+3)-1)/10)+1)="","",INDEX($P$384:$W$393,MOD(($N$382*$N$383+3)-1,10)+1,INT((($N$382*$N$383+3)-1)/10)+1))),""))),IF($N$384="","",IF(OR(ISTEXT($N$382),ISTEXT($N$383),ISTEXT($N$384)),"",IF(OR(3&gt;$N$382,7&gt;$N$383,((7-1)*$N$382+3)&gt;$N$384),"",IF(INDEX($P$384:$W$393,MOD(((7-1)*$N$382+3)-1,10)+1,INT((((7-1)*$N$382+3)-1)/10)+1)="","",INDEX($P$384:$W$393,MOD(((7-1)*$N$382+3)-1,10)+1,INT((((7-1)*$N$382+3)-1)/10)+1))))))</f>
        <v/>
      </c>
      <c r="G390" s="539">
        <f>IF($D$382="Flat Oval",IF(OR($N$384="",ISTEXT($N$382),ISTEXT($N$383)),"",IF(7&lt;=$N$383,IF(4&gt;$N$382,"",IF(((7-1)*$N$382+4)&gt;80,"",IF(INDEX($P$384:$W$393,MOD(((7-1)*$N$382+4)-1,10)+1,INT((((7-1)*$N$382+4)-1)/10)+1)="","",INDEX($P$384:$W$393,MOD(((7-1)*$N$382+4)-1,10)+1,INT((((7-1)*$N$382+4)-1)/10)+1)))),IF(AND(7=$N$383+1,4&lt;=$O$382),IF(($N$382*$N$383+4)&gt;80,"",IF(INDEX($P$384:$W$393,MOD(($N$382*$N$383+4)-1,10)+1,INT((($N$382*$N$383+4)-1)/10)+1)="","",INDEX($P$384:$W$393,MOD(($N$382*$N$383+4)-1,10)+1,INT((($N$382*$N$383+4)-1)/10)+1))),""))),IF($N$384="","",IF(OR(ISTEXT($N$382),ISTEXT($N$383),ISTEXT($N$384)),"",IF(OR(4&gt;$N$382,7&gt;$N$383,((7-1)*$N$382+4)&gt;$N$384),"",IF(INDEX($P$384:$W$393,MOD(((7-1)*$N$382+4)-1,10)+1,INT((((7-1)*$N$382+4)-1)/10)+1)="","",INDEX($P$384:$W$393,MOD(((7-1)*$N$382+4)-1,10)+1,INT((((7-1)*$N$382+4)-1)/10)+1))))))</f>
        <v/>
      </c>
      <c r="H390" s="539">
        <f>IF($D$382="Flat Oval",IF(OR($N$384="",ISTEXT($N$382),ISTEXT($N$383)),"",IF(7&lt;=$N$383,IF(5&gt;$N$382,"",IF(((7-1)*$N$382+5)&gt;80,"",IF(INDEX($P$384:$W$393,MOD(((7-1)*$N$382+5)-1,10)+1,INT((((7-1)*$N$382+5)-1)/10)+1)="","",INDEX($P$384:$W$393,MOD(((7-1)*$N$382+5)-1,10)+1,INT((((7-1)*$N$382+5)-1)/10)+1)))),IF(AND(7=$N$383+1,5&lt;=$O$382),IF(($N$382*$N$383+5)&gt;80,"",IF(INDEX($P$384:$W$393,MOD(($N$382*$N$383+5)-1,10)+1,INT((($N$382*$N$383+5)-1)/10)+1)="","",INDEX($P$384:$W$393,MOD(($N$382*$N$383+5)-1,10)+1,INT((($N$382*$N$383+5)-1)/10)+1))),""))),IF($N$384="","",IF(OR(ISTEXT($N$382),ISTEXT($N$383),ISTEXT($N$384)),"",IF(OR(5&gt;$N$382,7&gt;$N$383,((7-1)*$N$382+5)&gt;$N$384),"",IF(INDEX($P$384:$W$393,MOD(((7-1)*$N$382+5)-1,10)+1,INT((((7-1)*$N$382+5)-1)/10)+1)="","",INDEX($P$384:$W$393,MOD(((7-1)*$N$382+5)-1,10)+1,INT((((7-1)*$N$382+5)-1)/10)+1))))))</f>
        <v/>
      </c>
      <c r="I390" s="539">
        <f>IF($D$382="Flat Oval",IF(OR($N$384="",ISTEXT($N$382),ISTEXT($N$383)),"",IF(7&lt;=$N$383,IF(6&gt;$N$382,"",IF(((7-1)*$N$382+6)&gt;80,"",IF(INDEX($P$384:$W$393,MOD(((7-1)*$N$382+6)-1,10)+1,INT((((7-1)*$N$382+6)-1)/10)+1)="","",INDEX($P$384:$W$393,MOD(((7-1)*$N$382+6)-1,10)+1,INT((((7-1)*$N$382+6)-1)/10)+1)))),IF(AND(7=$N$383+1,6&lt;=$O$382),IF(($N$382*$N$383+6)&gt;80,"",IF(INDEX($P$384:$W$393,MOD(($N$382*$N$383+6)-1,10)+1,INT((($N$382*$N$383+6)-1)/10)+1)="","",INDEX($P$384:$W$393,MOD(($N$382*$N$383+6)-1,10)+1,INT((($N$382*$N$383+6)-1)/10)+1))),""))),IF($N$384="","",IF(OR(ISTEXT($N$382),ISTEXT($N$383),ISTEXT($N$384)),"",IF(OR(6&gt;$N$382,7&gt;$N$383,((7-1)*$N$382+6)&gt;$N$384),"",IF(INDEX($P$384:$W$393,MOD(((7-1)*$N$382+6)-1,10)+1,INT((((7-1)*$N$382+6)-1)/10)+1)="","",INDEX($P$384:$W$393,MOD(((7-1)*$N$382+6)-1,10)+1,INT((((7-1)*$N$382+6)-1)/10)+1))))))</f>
        <v/>
      </c>
      <c r="J390" s="539">
        <f>IF($D$382="Flat Oval",IF(OR($N$384="",ISTEXT($N$382),ISTEXT($N$383)),"",IF(7&lt;=$N$383,IF(7&gt;$N$382,"",IF(((7-1)*$N$382+7)&gt;80,"",IF(INDEX($P$384:$W$393,MOD(((7-1)*$N$382+7)-1,10)+1,INT((((7-1)*$N$382+7)-1)/10)+1)="","",INDEX($P$384:$W$393,MOD(((7-1)*$N$382+7)-1,10)+1,INT((((7-1)*$N$382+7)-1)/10)+1)))),IF(AND(7=$N$383+1,7&lt;=$O$382),IF(($N$382*$N$383+7)&gt;80,"",IF(INDEX($P$384:$W$393,MOD(($N$382*$N$383+7)-1,10)+1,INT((($N$382*$N$383+7)-1)/10)+1)="","",INDEX($P$384:$W$393,MOD(($N$382*$N$383+7)-1,10)+1,INT((($N$382*$N$383+7)-1)/10)+1))),""))),IF($N$384="","",IF(OR(ISTEXT($N$382),ISTEXT($N$383),ISTEXT($N$384)),"",IF(OR(7&gt;$N$382,7&gt;$N$383,((7-1)*$N$382+7)&gt;$N$384),"",IF(INDEX($P$384:$W$393,MOD(((7-1)*$N$382+7)-1,10)+1,INT((((7-1)*$N$382+7)-1)/10)+1)="","",INDEX($P$384:$W$393,MOD(((7-1)*$N$382+7)-1,10)+1,INT((((7-1)*$N$382+7)-1)/10)+1))))))</f>
        <v/>
      </c>
      <c r="K390" s="539">
        <f>IF($D$382="Flat Oval",IF(OR($N$384="",ISTEXT($N$382),ISTEXT($N$383)),"",IF(7&lt;=$N$383,IF(8&gt;$N$382,"",IF(((7-1)*$N$382+8)&gt;80,"",IF(INDEX($P$384:$W$393,MOD(((7-1)*$N$382+8)-1,10)+1,INT((((7-1)*$N$382+8)-1)/10)+1)="","",INDEX($P$384:$W$393,MOD(((7-1)*$N$382+8)-1,10)+1,INT((((7-1)*$N$382+8)-1)/10)+1)))),IF(AND(7=$N$383+1,8&lt;=$O$382),IF(($N$382*$N$383+8)&gt;80,"",IF(INDEX($P$384:$W$393,MOD(($N$382*$N$383+8)-1,10)+1,INT((($N$382*$N$383+8)-1)/10)+1)="","",INDEX($P$384:$W$393,MOD(($N$382*$N$383+8)-1,10)+1,INT((($N$382*$N$383+8)-1)/10)+1))),""))),IF($N$384="","",IF(OR(ISTEXT($N$382),ISTEXT($N$383),ISTEXT($N$384)),"",IF(OR(8&gt;$N$382,7&gt;$N$383,((7-1)*$N$382+8)&gt;$N$384),"",IF(INDEX($P$384:$W$393,MOD(((7-1)*$N$382+8)-1,10)+1,INT((((7-1)*$N$382+8)-1)/10)+1)="","",INDEX($P$384:$W$393,MOD(((7-1)*$N$382+8)-1,10)+1,INT((((7-1)*$N$382+8)-1)/10)+1))))))</f>
        <v/>
      </c>
      <c r="L390" s="539">
        <f>IF($D$382="Flat Oval",IF(OR($N$384="",ISTEXT($N$382),ISTEXT($N$383)),"",IF(7&lt;=$N$383,IF(9&gt;$N$382,"",IF(((7-1)*$N$382+9)&gt;80,"",IF(INDEX($P$384:$W$393,MOD(((7-1)*$N$382+9)-1,10)+1,INT((((7-1)*$N$382+9)-1)/10)+1)="","",INDEX($P$384:$W$393,MOD(((7-1)*$N$382+9)-1,10)+1,INT((((7-1)*$N$382+9)-1)/10)+1)))),IF(AND(7=$N$383+1,9&lt;=$O$382),IF(($N$382*$N$383+9)&gt;80,"",IF(INDEX($P$384:$W$393,MOD(($N$382*$N$383+9)-1,10)+1,INT((($N$382*$N$383+9)-1)/10)+1)="","",INDEX($P$384:$W$393,MOD(($N$382*$N$383+9)-1,10)+1,INT((($N$382*$N$383+9)-1)/10)+1))),""))),IF($N$384="","",IF(OR(ISTEXT($N$382),ISTEXT($N$383),ISTEXT($N$384)),"",IF(OR(9&gt;$N$382,7&gt;$N$383,((7-1)*$N$382+9)&gt;$N$384),"",IF(INDEX($P$384:$W$393,MOD(((7-1)*$N$382+9)-1,10)+1,INT((((7-1)*$N$382+9)-1)/10)+1)="","",INDEX($P$384:$W$393,MOD(((7-1)*$N$382+9)-1,10)+1,INT((((7-1)*$N$382+9)-1)/10)+1))))))</f>
        <v/>
      </c>
      <c r="M390" s="539">
        <f>IF($D$382="Flat Oval",IF(OR($N$384="",ISTEXT($N$382),ISTEXT($N$383)),"",IF(7&lt;=$N$383,IF(10&gt;$N$382,"",IF(((7-1)*$N$382+10)&gt;80,"",IF(INDEX($P$384:$W$393,MOD(((7-1)*$N$382+10)-1,10)+1,INT((((7-1)*$N$382+10)-1)/10)+1)="","",INDEX($P$384:$W$393,MOD(((7-1)*$N$382+10)-1,10)+1,INT((((7-1)*$N$382+10)-1)/10)+1)))),IF(AND(7=$N$383+1,10&lt;=$O$382),IF(($N$382*$N$383+10)&gt;80,"",IF(INDEX($P$384:$W$393,MOD(($N$382*$N$383+10)-1,10)+1,INT((($N$382*$N$383+10)-1)/10)+1)="","",INDEX($P$384:$W$393,MOD(($N$382*$N$383+10)-1,10)+1,INT((($N$382*$N$383+10)-1)/10)+1))),""))),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IF($D$382="Flat Oval",IF(OR($N$383="",ISTEXT($N$383)),"",IF(8&lt;=$N$383,ROUND((8-0.5)*$I$382/$N$383,1),IF(8=$N$383+1,"Ends",""))),IF(OR($D$382="",$G$382=""),"",IF($D$382="Round",IF(8=1,"Axis 1 (0°)",IF(8=2,"Axis 2 (90°)","")),IF(ISTEXT($N$383),"",IF(8&gt;$N$383,"",IF(ISTEXT($I$382),"",ROUND((8-0.5)*$I$382/$N$383,1)))))))</f>
        <v/>
      </c>
      <c r="C391" s="538" t="n"/>
      <c r="D391" s="539">
        <f>IF($D$382="Flat Oval",IF(OR($N$384="",ISTEXT($N$382),ISTEXT($N$383)),"",IF(8&lt;=$N$383,IF(1&gt;$N$382,"",IF(((8-1)*$N$382+1)&gt;80,"",IF(INDEX($P$384:$W$393,MOD(((8-1)*$N$382+1)-1,10)+1,INT((((8-1)*$N$382+1)-1)/10)+1)="","",INDEX($P$384:$W$393,MOD(((8-1)*$N$382+1)-1,10)+1,INT((((8-1)*$N$382+1)-1)/10)+1)))),IF(AND(8=$N$383+1,1&lt;=$O$382),IF(($N$382*$N$383+1)&gt;80,"",IF(INDEX($P$384:$W$393,MOD(($N$382*$N$383+1)-1,10)+1,INT((($N$382*$N$383+1)-1)/10)+1)="","",INDEX($P$384:$W$393,MOD(($N$382*$N$383+1)-1,10)+1,INT((($N$382*$N$383+1)-1)/10)+1))),""))),IF($N$384="","",IF(OR(ISTEXT($N$382),ISTEXT($N$383),ISTEXT($N$384)),"",IF(OR(1&gt;$N$382,8&gt;$N$383,((8-1)*$N$382+1)&gt;$N$384),"",IF(INDEX($P$384:$W$393,MOD(((8-1)*$N$382+1)-1,10)+1,INT((((8-1)*$N$382+1)-1)/10)+1)="","",INDEX($P$384:$W$393,MOD(((8-1)*$N$382+1)-1,10)+1,INT((((8-1)*$N$382+1)-1)/10)+1))))))</f>
        <v/>
      </c>
      <c r="E391" s="539">
        <f>IF($D$382="Flat Oval",IF(OR($N$384="",ISTEXT($N$382),ISTEXT($N$383)),"",IF(8&lt;=$N$383,IF(2&gt;$N$382,"",IF(((8-1)*$N$382+2)&gt;80,"",IF(INDEX($P$384:$W$393,MOD(((8-1)*$N$382+2)-1,10)+1,INT((((8-1)*$N$382+2)-1)/10)+1)="","",INDEX($P$384:$W$393,MOD(((8-1)*$N$382+2)-1,10)+1,INT((((8-1)*$N$382+2)-1)/10)+1)))),IF(AND(8=$N$383+1,2&lt;=$O$382),IF(($N$382*$N$383+2)&gt;80,"",IF(INDEX($P$384:$W$393,MOD(($N$382*$N$383+2)-1,10)+1,INT((($N$382*$N$383+2)-1)/10)+1)="","",INDEX($P$384:$W$393,MOD(($N$382*$N$383+2)-1,10)+1,INT((($N$382*$N$383+2)-1)/10)+1))),""))),IF($N$384="","",IF(OR(ISTEXT($N$382),ISTEXT($N$383),ISTEXT($N$384)),"",IF(OR(2&gt;$N$382,8&gt;$N$383,((8-1)*$N$382+2)&gt;$N$384),"",IF(INDEX($P$384:$W$393,MOD(((8-1)*$N$382+2)-1,10)+1,INT((((8-1)*$N$382+2)-1)/10)+1)="","",INDEX($P$384:$W$393,MOD(((8-1)*$N$382+2)-1,10)+1,INT((((8-1)*$N$382+2)-1)/10)+1))))))</f>
        <v/>
      </c>
      <c r="F391" s="539">
        <f>IF($D$382="Flat Oval",IF(OR($N$384="",ISTEXT($N$382),ISTEXT($N$383)),"",IF(8&lt;=$N$383,IF(3&gt;$N$382,"",IF(((8-1)*$N$382+3)&gt;80,"",IF(INDEX($P$384:$W$393,MOD(((8-1)*$N$382+3)-1,10)+1,INT((((8-1)*$N$382+3)-1)/10)+1)="","",INDEX($P$384:$W$393,MOD(((8-1)*$N$382+3)-1,10)+1,INT((((8-1)*$N$382+3)-1)/10)+1)))),IF(AND(8=$N$383+1,3&lt;=$O$382),IF(($N$382*$N$383+3)&gt;80,"",IF(INDEX($P$384:$W$393,MOD(($N$382*$N$383+3)-1,10)+1,INT((($N$382*$N$383+3)-1)/10)+1)="","",INDEX($P$384:$W$393,MOD(($N$382*$N$383+3)-1,10)+1,INT((($N$382*$N$383+3)-1)/10)+1))),""))),IF($N$384="","",IF(OR(ISTEXT($N$382),ISTEXT($N$383),ISTEXT($N$384)),"",IF(OR(3&gt;$N$382,8&gt;$N$383,((8-1)*$N$382+3)&gt;$N$384),"",IF(INDEX($P$384:$W$393,MOD(((8-1)*$N$382+3)-1,10)+1,INT((((8-1)*$N$382+3)-1)/10)+1)="","",INDEX($P$384:$W$393,MOD(((8-1)*$N$382+3)-1,10)+1,INT((((8-1)*$N$382+3)-1)/10)+1))))))</f>
        <v/>
      </c>
      <c r="G391" s="539">
        <f>IF($D$382="Flat Oval",IF(OR($N$384="",ISTEXT($N$382),ISTEXT($N$383)),"",IF(8&lt;=$N$383,IF(4&gt;$N$382,"",IF(((8-1)*$N$382+4)&gt;80,"",IF(INDEX($P$384:$W$393,MOD(((8-1)*$N$382+4)-1,10)+1,INT((((8-1)*$N$382+4)-1)/10)+1)="","",INDEX($P$384:$W$393,MOD(((8-1)*$N$382+4)-1,10)+1,INT((((8-1)*$N$382+4)-1)/10)+1)))),IF(AND(8=$N$383+1,4&lt;=$O$382),IF(($N$382*$N$383+4)&gt;80,"",IF(INDEX($P$384:$W$393,MOD(($N$382*$N$383+4)-1,10)+1,INT((($N$382*$N$383+4)-1)/10)+1)="","",INDEX($P$384:$W$393,MOD(($N$382*$N$383+4)-1,10)+1,INT((($N$382*$N$383+4)-1)/10)+1))),""))),IF($N$384="","",IF(OR(ISTEXT($N$382),ISTEXT($N$383),ISTEXT($N$384)),"",IF(OR(4&gt;$N$382,8&gt;$N$383,((8-1)*$N$382+4)&gt;$N$384),"",IF(INDEX($P$384:$W$393,MOD(((8-1)*$N$382+4)-1,10)+1,INT((((8-1)*$N$382+4)-1)/10)+1)="","",INDEX($P$384:$W$393,MOD(((8-1)*$N$382+4)-1,10)+1,INT((((8-1)*$N$382+4)-1)/10)+1))))))</f>
        <v/>
      </c>
      <c r="H391" s="539">
        <f>IF($D$382="Flat Oval",IF(OR($N$384="",ISTEXT($N$382),ISTEXT($N$383)),"",IF(8&lt;=$N$383,IF(5&gt;$N$382,"",IF(((8-1)*$N$382+5)&gt;80,"",IF(INDEX($P$384:$W$393,MOD(((8-1)*$N$382+5)-1,10)+1,INT((((8-1)*$N$382+5)-1)/10)+1)="","",INDEX($P$384:$W$393,MOD(((8-1)*$N$382+5)-1,10)+1,INT((((8-1)*$N$382+5)-1)/10)+1)))),IF(AND(8=$N$383+1,5&lt;=$O$382),IF(($N$382*$N$383+5)&gt;80,"",IF(INDEX($P$384:$W$393,MOD(($N$382*$N$383+5)-1,10)+1,INT((($N$382*$N$383+5)-1)/10)+1)="","",INDEX($P$384:$W$393,MOD(($N$382*$N$383+5)-1,10)+1,INT((($N$382*$N$383+5)-1)/10)+1))),""))),IF($N$384="","",IF(OR(ISTEXT($N$382),ISTEXT($N$383),ISTEXT($N$384)),"",IF(OR(5&gt;$N$382,8&gt;$N$383,((8-1)*$N$382+5)&gt;$N$384),"",IF(INDEX($P$384:$W$393,MOD(((8-1)*$N$382+5)-1,10)+1,INT((((8-1)*$N$382+5)-1)/10)+1)="","",INDEX($P$384:$W$393,MOD(((8-1)*$N$382+5)-1,10)+1,INT((((8-1)*$N$382+5)-1)/10)+1))))))</f>
        <v/>
      </c>
      <c r="I391" s="539">
        <f>IF($D$382="Flat Oval",IF(OR($N$384="",ISTEXT($N$382),ISTEXT($N$383)),"",IF(8&lt;=$N$383,IF(6&gt;$N$382,"",IF(((8-1)*$N$382+6)&gt;80,"",IF(INDEX($P$384:$W$393,MOD(((8-1)*$N$382+6)-1,10)+1,INT((((8-1)*$N$382+6)-1)/10)+1)="","",INDEX($P$384:$W$393,MOD(((8-1)*$N$382+6)-1,10)+1,INT((((8-1)*$N$382+6)-1)/10)+1)))),IF(AND(8=$N$383+1,6&lt;=$O$382),IF(($N$382*$N$383+6)&gt;80,"",IF(INDEX($P$384:$W$393,MOD(($N$382*$N$383+6)-1,10)+1,INT((($N$382*$N$383+6)-1)/10)+1)="","",INDEX($P$384:$W$393,MOD(($N$382*$N$383+6)-1,10)+1,INT((($N$382*$N$383+6)-1)/10)+1))),""))),IF($N$384="","",IF(OR(ISTEXT($N$382),ISTEXT($N$383),ISTEXT($N$384)),"",IF(OR(6&gt;$N$382,8&gt;$N$383,((8-1)*$N$382+6)&gt;$N$384),"",IF(INDEX($P$384:$W$393,MOD(((8-1)*$N$382+6)-1,10)+1,INT((((8-1)*$N$382+6)-1)/10)+1)="","",INDEX($P$384:$W$393,MOD(((8-1)*$N$382+6)-1,10)+1,INT((((8-1)*$N$382+6)-1)/10)+1))))))</f>
        <v/>
      </c>
      <c r="J391" s="539">
        <f>IF($D$382="Flat Oval",IF(OR($N$384="",ISTEXT($N$382),ISTEXT($N$383)),"",IF(8&lt;=$N$383,IF(7&gt;$N$382,"",IF(((8-1)*$N$382+7)&gt;80,"",IF(INDEX($P$384:$W$393,MOD(((8-1)*$N$382+7)-1,10)+1,INT((((8-1)*$N$382+7)-1)/10)+1)="","",INDEX($P$384:$W$393,MOD(((8-1)*$N$382+7)-1,10)+1,INT((((8-1)*$N$382+7)-1)/10)+1)))),IF(AND(8=$N$383+1,7&lt;=$O$382),IF(($N$382*$N$383+7)&gt;80,"",IF(INDEX($P$384:$W$393,MOD(($N$382*$N$383+7)-1,10)+1,INT((($N$382*$N$383+7)-1)/10)+1)="","",INDEX($P$384:$W$393,MOD(($N$382*$N$383+7)-1,10)+1,INT((($N$382*$N$383+7)-1)/10)+1))),""))),IF($N$384="","",IF(OR(ISTEXT($N$382),ISTEXT($N$383),ISTEXT($N$384)),"",IF(OR(7&gt;$N$382,8&gt;$N$383,((8-1)*$N$382+7)&gt;$N$384),"",IF(INDEX($P$384:$W$393,MOD(((8-1)*$N$382+7)-1,10)+1,INT((((8-1)*$N$382+7)-1)/10)+1)="","",INDEX($P$384:$W$393,MOD(((8-1)*$N$382+7)-1,10)+1,INT((((8-1)*$N$382+7)-1)/10)+1))))))</f>
        <v/>
      </c>
      <c r="K391" s="539">
        <f>IF($D$382="Flat Oval",IF(OR($N$384="",ISTEXT($N$382),ISTEXT($N$383)),"",IF(8&lt;=$N$383,IF(8&gt;$N$382,"",IF(((8-1)*$N$382+8)&gt;80,"",IF(INDEX($P$384:$W$393,MOD(((8-1)*$N$382+8)-1,10)+1,INT((((8-1)*$N$382+8)-1)/10)+1)="","",INDEX($P$384:$W$393,MOD(((8-1)*$N$382+8)-1,10)+1,INT((((8-1)*$N$382+8)-1)/10)+1)))),IF(AND(8=$N$383+1,8&lt;=$O$382),IF(($N$382*$N$383+8)&gt;80,"",IF(INDEX($P$384:$W$393,MOD(($N$382*$N$383+8)-1,10)+1,INT((($N$382*$N$383+8)-1)/10)+1)="","",INDEX($P$384:$W$393,MOD(($N$382*$N$383+8)-1,10)+1,INT((($N$382*$N$383+8)-1)/10)+1))),""))),IF($N$384="","",IF(OR(ISTEXT($N$382),ISTEXT($N$383),ISTEXT($N$384)),"",IF(OR(8&gt;$N$382,8&gt;$N$383,((8-1)*$N$382+8)&gt;$N$384),"",IF(INDEX($P$384:$W$393,MOD(((8-1)*$N$382+8)-1,10)+1,INT((((8-1)*$N$382+8)-1)/10)+1)="","",INDEX($P$384:$W$393,MOD(((8-1)*$N$382+8)-1,10)+1,INT((((8-1)*$N$382+8)-1)/10)+1))))))</f>
        <v/>
      </c>
      <c r="L391" s="539">
        <f>IF($D$382="Flat Oval",IF(OR($N$384="",ISTEXT($N$382),ISTEXT($N$383)),"",IF(8&lt;=$N$383,IF(9&gt;$N$382,"",IF(((8-1)*$N$382+9)&gt;80,"",IF(INDEX($P$384:$W$393,MOD(((8-1)*$N$382+9)-1,10)+1,INT((((8-1)*$N$382+9)-1)/10)+1)="","",INDEX($P$384:$W$393,MOD(((8-1)*$N$382+9)-1,10)+1,INT((((8-1)*$N$382+9)-1)/10)+1)))),IF(AND(8=$N$383+1,9&lt;=$O$382),IF(($N$382*$N$383+9)&gt;80,"",IF(INDEX($P$384:$W$393,MOD(($N$382*$N$383+9)-1,10)+1,INT((($N$382*$N$383+9)-1)/10)+1)="","",INDEX($P$384:$W$393,MOD(($N$382*$N$383+9)-1,10)+1,INT((($N$382*$N$383+9)-1)/10)+1))),""))),IF($N$384="","",IF(OR(ISTEXT($N$382),ISTEXT($N$383),ISTEXT($N$384)),"",IF(OR(9&gt;$N$382,8&gt;$N$383,((8-1)*$N$382+9)&gt;$N$384),"",IF(INDEX($P$384:$W$393,MOD(((8-1)*$N$382+9)-1,10)+1,INT((((8-1)*$N$382+9)-1)/10)+1)="","",INDEX($P$384:$W$393,MOD(((8-1)*$N$382+9)-1,10)+1,INT((((8-1)*$N$382+9)-1)/10)+1))))))</f>
        <v/>
      </c>
      <c r="M391" s="539">
        <f>IF($D$382="Flat Oval",IF(OR($N$384="",ISTEXT($N$382),ISTEXT($N$383)),"",IF(8&lt;=$N$383,IF(10&gt;$N$382,"",IF(((8-1)*$N$382+10)&gt;80,"",IF(INDEX($P$384:$W$393,MOD(((8-1)*$N$382+10)-1,10)+1,INT((((8-1)*$N$382+10)-1)/10)+1)="","",INDEX($P$384:$W$393,MOD(((8-1)*$N$382+10)-1,10)+1,INT((((8-1)*$N$382+10)-1)/10)+1)))),IF(AND(8=$N$383+1,10&lt;=$O$382),IF(($N$382*$N$383+10)&gt;80,"",IF(INDEX($P$384:$W$393,MOD(($N$382*$N$383+10)-1,10)+1,INT((($N$382*$N$383+10)-1)/10)+1)="","",INDEX($P$384:$W$393,MOD(($N$382*$N$383+10)-1,10)+1,INT((($N$382*$N$383+10)-1)/10)+1))),""))),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IF($D$401="Flat Oval",IF(OR($G$401="",$I$401=""),"",$G$401&amp;""" x "&amp;$I$401&amp;""" oval"),IF($G$401="","",IF($D$401="Round",$G$401&amp;""" dia",$G$401&amp;""" x "&amp;$I$401&amp;"""")))</f>
        <v/>
      </c>
      <c r="G399" s="173" t="n"/>
      <c r="H399" s="525">
        <f>IF($D$401="Flat Oval",IF(OR($G$401="",$I$401=""),"",IF(OR(ISTEXT($G$401),ISTEXT($I$401)),"",ROUND(((($G$401-2*N($K$401))-($I$401-2*N($K$401)))*($I$401-2*N($K$401))+PI()*(($I$401-2*N($K$401))/2)^2)/144,3))),IF(OR($D$401="",$G$401=""),"",IF($D$401="Round",IF(ISTEXT($G$401),"",ROUND(PI()*(($G$401-2*N($K$401))/2)^2/144,3)),IF($I$401="","",IF(OR(ISTEXT($G$401),ISTEXT($I$401)),"",ROUND(($G$401-2*N($K$401))*($I$401-2*N($K$401))/144,3))))))</f>
        <v/>
      </c>
      <c r="I399" s="189" t="n"/>
      <c r="J399" s="189" t="n"/>
      <c r="K399" s="189">
        <f>IF(N(J399)*N(H399)=0,"",ROUND(N(J399)*N(H399),0))</f>
        <v/>
      </c>
      <c r="L399" s="189">
        <f>IF($D$401="Flat Oval",IF(OR($O$402="",$O$403="",N($O$404)+N($O$405)=0),"",ROUND(($O$402*$O$404+$O$403*$O$405)/($O$404+$O$405),0)),IF(COUNT(D403:M410)=0,"",ROUND(AVERAGE(D403:M410),0)))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IF($D$401="Flat Oval",IF($N$403="","",$N$401&amp;"x"&amp;$N$402&amp;"+"&amp;$O$401&amp;" ends"),IF($N$401="","",IF($D$401="Round",$N$401&amp;" x 2 axes",IF($N$402="","",$N$401&amp;" x "&amp;$N$402))))</f>
        <v/>
      </c>
      <c r="N401" s="534">
        <f>IF($D$401="Flat Oval",IF(OR($G$401="",$I$401=""),"",IF(OR(ISTEXT($G$401),ISTEXT($I$401)),"",IF($G$401-$I$401&lt;12,2,MIN(10,MAX(3,ROUNDUP(($G$401-$I$401)/6,0)))))),IF(OR($D$401="",$G$401=""),"",IF($D$401="Round",IF(ISTEXT($G$401),"",IF($G$401&lt;=9,6,IF($G$401&lt;=12,8,10))),IF(ISTEXT($G$401),"",IF($G$401&lt;12,2,MIN(10,MAX(3,ROUNDUP($G$401/6,0))))))))</f>
        <v/>
      </c>
      <c r="O401">
        <f>IF(AND($D$401="Flat Oval",NOT(OR($G$401="",$I$401="")),NOT(OR(ISTEXT($G$401),ISTEXT($I$401)))),IF($I$401&lt;=9,6,IF($I$401&lt;=12,8,10)),"")</f>
        <v/>
      </c>
      <c r="P401" s="473" t="inlineStr">
        <is>
          <t>Quick entry – type readings in order (row by row of the grid), down this column then the next:</t>
        </is>
      </c>
    </row>
    <row r="402" ht="13.35" customHeight="1" s="162">
      <c r="B402" s="535" t="inlineStr">
        <is>
          <t>Depth↓ Pos→ (in)</t>
        </is>
      </c>
      <c r="C402" s="414" t="n"/>
      <c r="D402" s="535">
        <f>IF($D$401="Flat Oval",IF(OR($N$401="",ISTEXT($N$401),1&gt;$N$401),"",ROUND((1-0.5)*($G$401-$I$401)/$N$401,1)),IF(ISTEXT($N$401),"",IF(OR($D$401="",$G$401="",1&gt;$N$401),"",IF($D$401="Round",IF(ISTEXT($G$401),"",ROUND(IF(1&lt;=$N$401/2,$G$401/2*(1-SQRT(($N$401-2*1+1)/$N$401)),$G$401-$G$401/2*(1-SQRT(($N$401-2*($N$401-1+1)+1)/$N$401))),1)),IF(ISTEXT($G$401),"",ROUND((1-0.5)*$G$401/$N$401,1))))))</f>
        <v/>
      </c>
      <c r="E402" s="535">
        <f>IF($D$401="Flat Oval",IF(OR($N$401="",ISTEXT($N$401),2&gt;$N$401),"",ROUND((2-0.5)*($G$401-$I$401)/$N$401,1)),IF(ISTEXT($N$401),"",IF(OR($D$401="",$G$401="",2&gt;$N$401),"",IF($D$401="Round",IF(ISTEXT($G$401),"",ROUND(IF(2&lt;=$N$401/2,$G$401/2*(1-SQRT(($N$401-2*2+1)/$N$401)),$G$401-$G$401/2*(1-SQRT(($N$401-2*($N$401-2+1)+1)/$N$401))),1)),IF(ISTEXT($G$401),"",ROUND((2-0.5)*$G$401/$N$401,1))))))</f>
        <v/>
      </c>
      <c r="F402" s="535">
        <f>IF($D$401="Flat Oval",IF(OR($N$401="",ISTEXT($N$401),3&gt;$N$401),"",ROUND((3-0.5)*($G$401-$I$401)/$N$401,1)),IF(ISTEXT($N$401),"",IF(OR($D$401="",$G$401="",3&gt;$N$401),"",IF($D$401="Round",IF(ISTEXT($G$401),"",ROUND(IF(3&lt;=$N$401/2,$G$401/2*(1-SQRT(($N$401-2*3+1)/$N$401)),$G$401-$G$401/2*(1-SQRT(($N$401-2*($N$401-3+1)+1)/$N$401))),1)),IF(ISTEXT($G$401),"",ROUND((3-0.5)*$G$401/$N$401,1))))))</f>
        <v/>
      </c>
      <c r="G402" s="535">
        <f>IF($D$401="Flat Oval",IF(OR($N$401="",ISTEXT($N$401),4&gt;$N$401),"",ROUND((4-0.5)*($G$401-$I$401)/$N$401,1)),IF(ISTEXT($N$401),"",IF(OR($D$401="",$G$401="",4&gt;$N$401),"",IF($D$401="Round",IF(ISTEXT($G$401),"",ROUND(IF(4&lt;=$N$401/2,$G$401/2*(1-SQRT(($N$401-2*4+1)/$N$401)),$G$401-$G$401/2*(1-SQRT(($N$401-2*($N$401-4+1)+1)/$N$401))),1)),IF(ISTEXT($G$401),"",ROUND((4-0.5)*$G$401/$N$401,1))))))</f>
        <v/>
      </c>
      <c r="H402" s="535">
        <f>IF($D$401="Flat Oval",IF(OR($N$401="",ISTEXT($N$401),5&gt;$N$401),"",ROUND((5-0.5)*($G$401-$I$401)/$N$401,1)),IF(ISTEXT($N$401),"",IF(OR($D$401="",$G$401="",5&gt;$N$401),"",IF($D$401="Round",IF(ISTEXT($G$401),"",ROUND(IF(5&lt;=$N$401/2,$G$401/2*(1-SQRT(($N$401-2*5+1)/$N$401)),$G$401-$G$401/2*(1-SQRT(($N$401-2*($N$401-5+1)+1)/$N$401))),1)),IF(ISTEXT($G$401),"",ROUND((5-0.5)*$G$401/$N$401,1))))))</f>
        <v/>
      </c>
      <c r="I402" s="535">
        <f>IF($D$401="Flat Oval",IF(OR($N$401="",ISTEXT($N$401),6&gt;$N$401),"",ROUND((6-0.5)*($G$401-$I$401)/$N$401,1)),IF(ISTEXT($N$401),"",IF(OR($D$401="",$G$401="",6&gt;$N$401),"",IF($D$401="Round",IF(ISTEXT($G$401),"",ROUND(IF(6&lt;=$N$401/2,$G$401/2*(1-SQRT(($N$401-2*6+1)/$N$401)),$G$401-$G$401/2*(1-SQRT(($N$401-2*($N$401-6+1)+1)/$N$401))),1)),IF(ISTEXT($G$401),"",ROUND((6-0.5)*$G$401/$N$401,1))))))</f>
        <v/>
      </c>
      <c r="J402" s="535">
        <f>IF($D$401="Flat Oval",IF(OR($N$401="",ISTEXT($N$401),7&gt;$N$401),"",ROUND((7-0.5)*($G$401-$I$401)/$N$401,1)),IF(ISTEXT($N$401),"",IF(OR($D$401="",$G$401="",7&gt;$N$401),"",IF($D$401="Round",IF(ISTEXT($G$401),"",ROUND(IF(7&lt;=$N$401/2,$G$401/2*(1-SQRT(($N$401-2*7+1)/$N$401)),$G$401-$G$401/2*(1-SQRT(($N$401-2*($N$401-7+1)+1)/$N$401))),1)),IF(ISTEXT($G$401),"",ROUND((7-0.5)*$G$401/$N$401,1))))))</f>
        <v/>
      </c>
      <c r="K402" s="535">
        <f>IF($D$401="Flat Oval",IF(OR($N$401="",ISTEXT($N$401),8&gt;$N$401),"",ROUND((8-0.5)*($G$401-$I$401)/$N$401,1)),IF(ISTEXT($N$401),"",IF(OR($D$401="",$G$401="",8&gt;$N$401),"",IF($D$401="Round",IF(ISTEXT($G$401),"",ROUND(IF(8&lt;=$N$401/2,$G$401/2*(1-SQRT(($N$401-2*8+1)/$N$401)),$G$401-$G$401/2*(1-SQRT(($N$401-2*($N$401-8+1)+1)/$N$401))),1)),IF(ISTEXT($G$401),"",ROUND((8-0.5)*$G$401/$N$401,1))))))</f>
        <v/>
      </c>
      <c r="L402" s="535">
        <f>IF($D$401="Flat Oval",IF(OR($N$401="",ISTEXT($N$401),9&gt;$N$401),"",ROUND((9-0.5)*($G$401-$I$401)/$N$401,1)),IF(ISTEXT($N$401),"",IF(OR($D$401="",$G$401="",9&gt;$N$401),"",IF($D$401="Round",IF(ISTEXT($G$401),"",ROUND(IF(9&lt;=$N$401/2,$G$401/2*(1-SQRT(($N$401-2*9+1)/$N$401)),$G$401-$G$401/2*(1-SQRT(($N$401-2*($N$401-9+1)+1)/$N$401))),1)),IF(ISTEXT($G$401),"",ROUND((9-0.5)*$G$401/$N$401,1))))))</f>
        <v/>
      </c>
      <c r="M402" s="535">
        <f>IF($D$401="Flat Oval",IF(OR($N$401="",ISTEXT($N$401),10&gt;$N$401),"",ROUND((10-0.5)*($G$401-$I$401)/$N$401,1)),IF(ISTEXT($N$401),"",IF(OR($D$401="",$G$401="",10&gt;$N$401),"",IF($D$401="Round",IF(ISTEXT($G$401),"",ROUND(IF(10&lt;=$N$401/2,$G$401/2*(1-SQRT(($N$401-2*10+1)/$N$401)),$G$401-$G$401/2*(1-SQRT(($N$401-2*($N$401-10+1)+1)/$N$401))),1)),IF(ISTEXT($G$401),"",ROUND((10-0.5)*$G$401/$N$401,1))))))</f>
        <v/>
      </c>
      <c r="N402" s="534">
        <f>IF($D$401="Flat Oval",IF(OR($G$401="",$I$401=""),"",IF(OR(ISTEXT($G$401),ISTEXT($I$401)),"",IF($I$401&lt;12,2,MIN(7,MAX(3,ROUNDUP($I$401/6,0)))))),IF(OR($D$401="",$G$401=""),"",IF($D$401="Round",2,IF($I$401="","",IF(ISTEXT($I$401),"",IF($I$401&lt;12,2,MIN(8,MAX(3,ROUNDUP($I$401/6,0)))))))))</f>
        <v/>
      </c>
      <c r="O402">
        <f>IF(OR(NOT($D$401="Flat Oval"),N($N$403)=0),"",IF(COUNT(D403:INDEX(M403:M410,$N$402))=0,"",AVERAGE(D403:INDEX(M403:M410,$N$402))))</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IF($D$401="Flat Oval",IF(OR($N$402="",ISTEXT($N$402)),"",IF(1&lt;=$N$402,ROUND((1-0.5)*$I$401/$N$402,1),IF(1=$N$402+1,"Ends",""))),IF(OR($D$401="",$G$401=""),"",IF($D$401="Round",IF(1=1,"Axis 1 (0°)",IF(1=2,"Axis 2 (90°)","")),IF(ISTEXT($N$402),"",IF(1&gt;$N$402,"",IF(ISTEXT($I$401),"",ROUND((1-0.5)*$I$401/$N$402,1)))))))</f>
        <v/>
      </c>
      <c r="C403" s="538" t="n"/>
      <c r="D403" s="539">
        <f>IF($D$401="Flat Oval",IF(OR($N$403="",ISTEXT($N$401),ISTEXT($N$402)),"",IF(1&lt;=$N$402,IF(1&gt;$N$401,"",IF(((1-1)*$N$401+1)&gt;80,"",IF(INDEX($P$403:$W$412,MOD(((1-1)*$N$401+1)-1,10)+1,INT((((1-1)*$N$401+1)-1)/10)+1)="","",INDEX($P$403:$W$412,MOD(((1-1)*$N$401+1)-1,10)+1,INT((((1-1)*$N$401+1)-1)/10)+1)))),IF(AND(1=$N$402+1,1&lt;=$O$401),IF(($N$401*$N$402+1)&gt;80,"",IF(INDEX($P$403:$W$412,MOD(($N$401*$N$402+1)-1,10)+1,INT((($N$401*$N$402+1)-1)/10)+1)="","",INDEX($P$403:$W$412,MOD(($N$401*$N$402+1)-1,10)+1,INT((($N$401*$N$402+1)-1)/10)+1))),""))),IF($N$403="","",IF(OR(ISTEXT($N$401),ISTEXT($N$402),ISTEXT($N$403)),"",IF(OR(1&gt;$N$401,1&gt;$N$402,((1-1)*$N$401+1)&gt;$N$403),"",IF(INDEX($P$403:$W$412,MOD(((1-1)*$N$401+1)-1,10)+1,INT((((1-1)*$N$401+1)-1)/10)+1)="","",INDEX($P$403:$W$412,MOD(((1-1)*$N$401+1)-1,10)+1,INT((((1-1)*$N$401+1)-1)/10)+1))))))</f>
        <v/>
      </c>
      <c r="E403" s="539">
        <f>IF($D$401="Flat Oval",IF(OR($N$403="",ISTEXT($N$401),ISTEXT($N$402)),"",IF(1&lt;=$N$402,IF(2&gt;$N$401,"",IF(((1-1)*$N$401+2)&gt;80,"",IF(INDEX($P$403:$W$412,MOD(((1-1)*$N$401+2)-1,10)+1,INT((((1-1)*$N$401+2)-1)/10)+1)="","",INDEX($P$403:$W$412,MOD(((1-1)*$N$401+2)-1,10)+1,INT((((1-1)*$N$401+2)-1)/10)+1)))),IF(AND(1=$N$402+1,2&lt;=$O$401),IF(($N$401*$N$402+2)&gt;80,"",IF(INDEX($P$403:$W$412,MOD(($N$401*$N$402+2)-1,10)+1,INT((($N$401*$N$402+2)-1)/10)+1)="","",INDEX($P$403:$W$412,MOD(($N$401*$N$402+2)-1,10)+1,INT((($N$401*$N$402+2)-1)/10)+1))),""))),IF($N$403="","",IF(OR(ISTEXT($N$401),ISTEXT($N$402),ISTEXT($N$403)),"",IF(OR(2&gt;$N$401,1&gt;$N$402,((1-1)*$N$401+2)&gt;$N$403),"",IF(INDEX($P$403:$W$412,MOD(((1-1)*$N$401+2)-1,10)+1,INT((((1-1)*$N$401+2)-1)/10)+1)="","",INDEX($P$403:$W$412,MOD(((1-1)*$N$401+2)-1,10)+1,INT((((1-1)*$N$401+2)-1)/10)+1))))))</f>
        <v/>
      </c>
      <c r="F403" s="539">
        <f>IF($D$401="Flat Oval",IF(OR($N$403="",ISTEXT($N$401),ISTEXT($N$402)),"",IF(1&lt;=$N$402,IF(3&gt;$N$401,"",IF(((1-1)*$N$401+3)&gt;80,"",IF(INDEX($P$403:$W$412,MOD(((1-1)*$N$401+3)-1,10)+1,INT((((1-1)*$N$401+3)-1)/10)+1)="","",INDEX($P$403:$W$412,MOD(((1-1)*$N$401+3)-1,10)+1,INT((((1-1)*$N$401+3)-1)/10)+1)))),IF(AND(1=$N$402+1,3&lt;=$O$401),IF(($N$401*$N$402+3)&gt;80,"",IF(INDEX($P$403:$W$412,MOD(($N$401*$N$402+3)-1,10)+1,INT((($N$401*$N$402+3)-1)/10)+1)="","",INDEX($P$403:$W$412,MOD(($N$401*$N$402+3)-1,10)+1,INT((($N$401*$N$402+3)-1)/10)+1))),""))),IF($N$403="","",IF(OR(ISTEXT($N$401),ISTEXT($N$402),ISTEXT($N$403)),"",IF(OR(3&gt;$N$401,1&gt;$N$402,((1-1)*$N$401+3)&gt;$N$403),"",IF(INDEX($P$403:$W$412,MOD(((1-1)*$N$401+3)-1,10)+1,INT((((1-1)*$N$401+3)-1)/10)+1)="","",INDEX($P$403:$W$412,MOD(((1-1)*$N$401+3)-1,10)+1,INT((((1-1)*$N$401+3)-1)/10)+1))))))</f>
        <v/>
      </c>
      <c r="G403" s="539">
        <f>IF($D$401="Flat Oval",IF(OR($N$403="",ISTEXT($N$401),ISTEXT($N$402)),"",IF(1&lt;=$N$402,IF(4&gt;$N$401,"",IF(((1-1)*$N$401+4)&gt;80,"",IF(INDEX($P$403:$W$412,MOD(((1-1)*$N$401+4)-1,10)+1,INT((((1-1)*$N$401+4)-1)/10)+1)="","",INDEX($P$403:$W$412,MOD(((1-1)*$N$401+4)-1,10)+1,INT((((1-1)*$N$401+4)-1)/10)+1)))),IF(AND(1=$N$402+1,4&lt;=$O$401),IF(($N$401*$N$402+4)&gt;80,"",IF(INDEX($P$403:$W$412,MOD(($N$401*$N$402+4)-1,10)+1,INT((($N$401*$N$402+4)-1)/10)+1)="","",INDEX($P$403:$W$412,MOD(($N$401*$N$402+4)-1,10)+1,INT((($N$401*$N$402+4)-1)/10)+1))),""))),IF($N$403="","",IF(OR(ISTEXT($N$401),ISTEXT($N$402),ISTEXT($N$403)),"",IF(OR(4&gt;$N$401,1&gt;$N$402,((1-1)*$N$401+4)&gt;$N$403),"",IF(INDEX($P$403:$W$412,MOD(((1-1)*$N$401+4)-1,10)+1,INT((((1-1)*$N$401+4)-1)/10)+1)="","",INDEX($P$403:$W$412,MOD(((1-1)*$N$401+4)-1,10)+1,INT((((1-1)*$N$401+4)-1)/10)+1))))))</f>
        <v/>
      </c>
      <c r="H403" s="539">
        <f>IF($D$401="Flat Oval",IF(OR($N$403="",ISTEXT($N$401),ISTEXT($N$402)),"",IF(1&lt;=$N$402,IF(5&gt;$N$401,"",IF(((1-1)*$N$401+5)&gt;80,"",IF(INDEX($P$403:$W$412,MOD(((1-1)*$N$401+5)-1,10)+1,INT((((1-1)*$N$401+5)-1)/10)+1)="","",INDEX($P$403:$W$412,MOD(((1-1)*$N$401+5)-1,10)+1,INT((((1-1)*$N$401+5)-1)/10)+1)))),IF(AND(1=$N$402+1,5&lt;=$O$401),IF(($N$401*$N$402+5)&gt;80,"",IF(INDEX($P$403:$W$412,MOD(($N$401*$N$402+5)-1,10)+1,INT((($N$401*$N$402+5)-1)/10)+1)="","",INDEX($P$403:$W$412,MOD(($N$401*$N$402+5)-1,10)+1,INT((($N$401*$N$402+5)-1)/10)+1))),""))),IF($N$403="","",IF(OR(ISTEXT($N$401),ISTEXT($N$402),ISTEXT($N$403)),"",IF(OR(5&gt;$N$401,1&gt;$N$402,((1-1)*$N$401+5)&gt;$N$403),"",IF(INDEX($P$403:$W$412,MOD(((1-1)*$N$401+5)-1,10)+1,INT((((1-1)*$N$401+5)-1)/10)+1)="","",INDEX($P$403:$W$412,MOD(((1-1)*$N$401+5)-1,10)+1,INT((((1-1)*$N$401+5)-1)/10)+1))))))</f>
        <v/>
      </c>
      <c r="I403" s="539">
        <f>IF($D$401="Flat Oval",IF(OR($N$403="",ISTEXT($N$401),ISTEXT($N$402)),"",IF(1&lt;=$N$402,IF(6&gt;$N$401,"",IF(((1-1)*$N$401+6)&gt;80,"",IF(INDEX($P$403:$W$412,MOD(((1-1)*$N$401+6)-1,10)+1,INT((((1-1)*$N$401+6)-1)/10)+1)="","",INDEX($P$403:$W$412,MOD(((1-1)*$N$401+6)-1,10)+1,INT((((1-1)*$N$401+6)-1)/10)+1)))),IF(AND(1=$N$402+1,6&lt;=$O$401),IF(($N$401*$N$402+6)&gt;80,"",IF(INDEX($P$403:$W$412,MOD(($N$401*$N$402+6)-1,10)+1,INT((($N$401*$N$402+6)-1)/10)+1)="","",INDEX($P$403:$W$412,MOD(($N$401*$N$402+6)-1,10)+1,INT((($N$401*$N$402+6)-1)/10)+1))),""))),IF($N$403="","",IF(OR(ISTEXT($N$401),ISTEXT($N$402),ISTEXT($N$403)),"",IF(OR(6&gt;$N$401,1&gt;$N$402,((1-1)*$N$401+6)&gt;$N$403),"",IF(INDEX($P$403:$W$412,MOD(((1-1)*$N$401+6)-1,10)+1,INT((((1-1)*$N$401+6)-1)/10)+1)="","",INDEX($P$403:$W$412,MOD(((1-1)*$N$401+6)-1,10)+1,INT((((1-1)*$N$401+6)-1)/10)+1))))))</f>
        <v/>
      </c>
      <c r="J403" s="539">
        <f>IF($D$401="Flat Oval",IF(OR($N$403="",ISTEXT($N$401),ISTEXT($N$402)),"",IF(1&lt;=$N$402,IF(7&gt;$N$401,"",IF(((1-1)*$N$401+7)&gt;80,"",IF(INDEX($P$403:$W$412,MOD(((1-1)*$N$401+7)-1,10)+1,INT((((1-1)*$N$401+7)-1)/10)+1)="","",INDEX($P$403:$W$412,MOD(((1-1)*$N$401+7)-1,10)+1,INT((((1-1)*$N$401+7)-1)/10)+1)))),IF(AND(1=$N$402+1,7&lt;=$O$401),IF(($N$401*$N$402+7)&gt;80,"",IF(INDEX($P$403:$W$412,MOD(($N$401*$N$402+7)-1,10)+1,INT((($N$401*$N$402+7)-1)/10)+1)="","",INDEX($P$403:$W$412,MOD(($N$401*$N$402+7)-1,10)+1,INT((($N$401*$N$402+7)-1)/10)+1))),""))),IF($N$403="","",IF(OR(ISTEXT($N$401),ISTEXT($N$402),ISTEXT($N$403)),"",IF(OR(7&gt;$N$401,1&gt;$N$402,((1-1)*$N$401+7)&gt;$N$403),"",IF(INDEX($P$403:$W$412,MOD(((1-1)*$N$401+7)-1,10)+1,INT((((1-1)*$N$401+7)-1)/10)+1)="","",INDEX($P$403:$W$412,MOD(((1-1)*$N$401+7)-1,10)+1,INT((((1-1)*$N$401+7)-1)/10)+1))))))</f>
        <v/>
      </c>
      <c r="K403" s="539">
        <f>IF($D$401="Flat Oval",IF(OR($N$403="",ISTEXT($N$401),ISTEXT($N$402)),"",IF(1&lt;=$N$402,IF(8&gt;$N$401,"",IF(((1-1)*$N$401+8)&gt;80,"",IF(INDEX($P$403:$W$412,MOD(((1-1)*$N$401+8)-1,10)+1,INT((((1-1)*$N$401+8)-1)/10)+1)="","",INDEX($P$403:$W$412,MOD(((1-1)*$N$401+8)-1,10)+1,INT((((1-1)*$N$401+8)-1)/10)+1)))),IF(AND(1=$N$402+1,8&lt;=$O$401),IF(($N$401*$N$402+8)&gt;80,"",IF(INDEX($P$403:$W$412,MOD(($N$401*$N$402+8)-1,10)+1,INT((($N$401*$N$402+8)-1)/10)+1)="","",INDEX($P$403:$W$412,MOD(($N$401*$N$402+8)-1,10)+1,INT((($N$401*$N$402+8)-1)/10)+1))),""))),IF($N$403="","",IF(OR(ISTEXT($N$401),ISTEXT($N$402),ISTEXT($N$403)),"",IF(OR(8&gt;$N$401,1&gt;$N$402,((1-1)*$N$401+8)&gt;$N$403),"",IF(INDEX($P$403:$W$412,MOD(((1-1)*$N$401+8)-1,10)+1,INT((((1-1)*$N$401+8)-1)/10)+1)="","",INDEX($P$403:$W$412,MOD(((1-1)*$N$401+8)-1,10)+1,INT((((1-1)*$N$401+8)-1)/10)+1))))))</f>
        <v/>
      </c>
      <c r="L403" s="539">
        <f>IF($D$401="Flat Oval",IF(OR($N$403="",ISTEXT($N$401),ISTEXT($N$402)),"",IF(1&lt;=$N$402,IF(9&gt;$N$401,"",IF(((1-1)*$N$401+9)&gt;80,"",IF(INDEX($P$403:$W$412,MOD(((1-1)*$N$401+9)-1,10)+1,INT((((1-1)*$N$401+9)-1)/10)+1)="","",INDEX($P$403:$W$412,MOD(((1-1)*$N$401+9)-1,10)+1,INT((((1-1)*$N$401+9)-1)/10)+1)))),IF(AND(1=$N$402+1,9&lt;=$O$401),IF(($N$401*$N$402+9)&gt;80,"",IF(INDEX($P$403:$W$412,MOD(($N$401*$N$402+9)-1,10)+1,INT((($N$401*$N$402+9)-1)/10)+1)="","",INDEX($P$403:$W$412,MOD(($N$401*$N$402+9)-1,10)+1,INT((($N$401*$N$402+9)-1)/10)+1))),""))),IF($N$403="","",IF(OR(ISTEXT($N$401),ISTEXT($N$402),ISTEXT($N$403)),"",IF(OR(9&gt;$N$401,1&gt;$N$402,((1-1)*$N$401+9)&gt;$N$403),"",IF(INDEX($P$403:$W$412,MOD(((1-1)*$N$401+9)-1,10)+1,INT((((1-1)*$N$401+9)-1)/10)+1)="","",INDEX($P$403:$W$412,MOD(((1-1)*$N$401+9)-1,10)+1,INT((((1-1)*$N$401+9)-1)/10)+1))))))</f>
        <v/>
      </c>
      <c r="M403" s="539">
        <f>IF($D$401="Flat Oval",IF(OR($N$403="",ISTEXT($N$401),ISTEXT($N$402)),"",IF(1&lt;=$N$402,IF(10&gt;$N$401,"",IF(((1-1)*$N$401+10)&gt;80,"",IF(INDEX($P$403:$W$412,MOD(((1-1)*$N$401+10)-1,10)+1,INT((((1-1)*$N$401+10)-1)/10)+1)="","",INDEX($P$403:$W$412,MOD(((1-1)*$N$401+10)-1,10)+1,INT((((1-1)*$N$401+10)-1)/10)+1)))),IF(AND(1=$N$402+1,10&lt;=$O$401),IF(($N$401*$N$402+10)&gt;80,"",IF(INDEX($P$403:$W$412,MOD(($N$401*$N$402+10)-1,10)+1,INT((($N$401*$N$402+10)-1)/10)+1)="","",INDEX($P$403:$W$412,MOD(($N$401*$N$402+10)-1,10)+1,INT((($N$401*$N$402+10)-1)/10)+1))),""))),IF($N$403="","",IF(OR(ISTEXT($N$401),ISTEXT($N$402),ISTEXT($N$403)),"",IF(OR(10&gt;$N$401,1&gt;$N$402,((1-1)*$N$401+10)&gt;$N$403),"",IF(INDEX($P$403:$W$412,MOD(((1-1)*$N$401+10)-1,10)+1,INT((((1-1)*$N$401+10)-1)/10)+1)="","",INDEX($P$403:$W$412,MOD(((1-1)*$N$401+10)-1,10)+1,INT((((1-1)*$N$401+10)-1)/10)+1))))))</f>
        <v/>
      </c>
      <c r="N403" s="534">
        <f>IF($D$401="Flat Oval",IF(OR($N$401="",$N$402="",$O$401=""),"",$N$401*$N$402+$O$401),IF(OR(N401="",N402=""),"",IF(OR(ISTEXT(N401),ISTEXT(N402)),"",N401*N402)))</f>
        <v/>
      </c>
      <c r="O403">
        <f>IF(OR(NOT($D$401="Flat Oval"),N($N$403)=0),"",IF(COUNT(INDEX(D403:D410,$N$402+1):INDEX(M403:M410,$N$402+1))=0,"",AVERAGE(INDEX(D403:D410,$N$402+1):INDEX(M403:M410,$N$402+1))))</f>
        <v/>
      </c>
      <c r="P403" s="540" t="n"/>
      <c r="Q403" s="540" t="n"/>
      <c r="R403" s="540" t="n"/>
      <c r="S403" s="540" t="n"/>
      <c r="T403" s="540" t="n"/>
      <c r="U403" s="540" t="n"/>
      <c r="V403" s="540" t="n"/>
      <c r="W403" s="540" t="n"/>
    </row>
    <row r="404" ht="13.35" customHeight="1" s="162">
      <c r="B404" s="537">
        <f>IF($D$401="Flat Oval",IF(OR($N$402="",ISTEXT($N$402)),"",IF(2&lt;=$N$402,ROUND((2-0.5)*$I$401/$N$402,1),IF(2=$N$402+1,"Ends",""))),IF(OR($D$401="",$G$401=""),"",IF($D$401="Round",IF(2=1,"Axis 1 (0°)",IF(2=2,"Axis 2 (90°)","")),IF(ISTEXT($N$402),"",IF(2&gt;$N$402,"",IF(ISTEXT($I$401),"",ROUND((2-0.5)*$I$401/$N$402,1)))))))</f>
        <v/>
      </c>
      <c r="C404" s="538" t="n"/>
      <c r="D404" s="539">
        <f>IF($D$401="Flat Oval",IF(OR($N$403="",ISTEXT($N$401),ISTEXT($N$402)),"",IF(2&lt;=$N$402,IF(1&gt;$N$401,"",IF(((2-1)*$N$401+1)&gt;80,"",IF(INDEX($P$403:$W$412,MOD(((2-1)*$N$401+1)-1,10)+1,INT((((2-1)*$N$401+1)-1)/10)+1)="","",INDEX($P$403:$W$412,MOD(((2-1)*$N$401+1)-1,10)+1,INT((((2-1)*$N$401+1)-1)/10)+1)))),IF(AND(2=$N$402+1,1&lt;=$O$401),IF(($N$401*$N$402+1)&gt;80,"",IF(INDEX($P$403:$W$412,MOD(($N$401*$N$402+1)-1,10)+1,INT((($N$401*$N$402+1)-1)/10)+1)="","",INDEX($P$403:$W$412,MOD(($N$401*$N$402+1)-1,10)+1,INT((($N$401*$N$402+1)-1)/10)+1))),""))),IF($N$403="","",IF(OR(ISTEXT($N$401),ISTEXT($N$402),ISTEXT($N$403)),"",IF(OR(1&gt;$N$401,2&gt;$N$402,((2-1)*$N$401+1)&gt;$N$403),"",IF(INDEX($P$403:$W$412,MOD(((2-1)*$N$401+1)-1,10)+1,INT((((2-1)*$N$401+1)-1)/10)+1)="","",INDEX($P$403:$W$412,MOD(((2-1)*$N$401+1)-1,10)+1,INT((((2-1)*$N$401+1)-1)/10)+1))))))</f>
        <v/>
      </c>
      <c r="E404" s="539">
        <f>IF($D$401="Flat Oval",IF(OR($N$403="",ISTEXT($N$401),ISTEXT($N$402)),"",IF(2&lt;=$N$402,IF(2&gt;$N$401,"",IF(((2-1)*$N$401+2)&gt;80,"",IF(INDEX($P$403:$W$412,MOD(((2-1)*$N$401+2)-1,10)+1,INT((((2-1)*$N$401+2)-1)/10)+1)="","",INDEX($P$403:$W$412,MOD(((2-1)*$N$401+2)-1,10)+1,INT((((2-1)*$N$401+2)-1)/10)+1)))),IF(AND(2=$N$402+1,2&lt;=$O$401),IF(($N$401*$N$402+2)&gt;80,"",IF(INDEX($P$403:$W$412,MOD(($N$401*$N$402+2)-1,10)+1,INT((($N$401*$N$402+2)-1)/10)+1)="","",INDEX($P$403:$W$412,MOD(($N$401*$N$402+2)-1,10)+1,INT((($N$401*$N$402+2)-1)/10)+1))),""))),IF($N$403="","",IF(OR(ISTEXT($N$401),ISTEXT($N$402),ISTEXT($N$403)),"",IF(OR(2&gt;$N$401,2&gt;$N$402,((2-1)*$N$401+2)&gt;$N$403),"",IF(INDEX($P$403:$W$412,MOD(((2-1)*$N$401+2)-1,10)+1,INT((((2-1)*$N$401+2)-1)/10)+1)="","",INDEX($P$403:$W$412,MOD(((2-1)*$N$401+2)-1,10)+1,INT((((2-1)*$N$401+2)-1)/10)+1))))))</f>
        <v/>
      </c>
      <c r="F404" s="539">
        <f>IF($D$401="Flat Oval",IF(OR($N$403="",ISTEXT($N$401),ISTEXT($N$402)),"",IF(2&lt;=$N$402,IF(3&gt;$N$401,"",IF(((2-1)*$N$401+3)&gt;80,"",IF(INDEX($P$403:$W$412,MOD(((2-1)*$N$401+3)-1,10)+1,INT((((2-1)*$N$401+3)-1)/10)+1)="","",INDEX($P$403:$W$412,MOD(((2-1)*$N$401+3)-1,10)+1,INT((((2-1)*$N$401+3)-1)/10)+1)))),IF(AND(2=$N$402+1,3&lt;=$O$401),IF(($N$401*$N$402+3)&gt;80,"",IF(INDEX($P$403:$W$412,MOD(($N$401*$N$402+3)-1,10)+1,INT((($N$401*$N$402+3)-1)/10)+1)="","",INDEX($P$403:$W$412,MOD(($N$401*$N$402+3)-1,10)+1,INT((($N$401*$N$402+3)-1)/10)+1))),""))),IF($N$403="","",IF(OR(ISTEXT($N$401),ISTEXT($N$402),ISTEXT($N$403)),"",IF(OR(3&gt;$N$401,2&gt;$N$402,((2-1)*$N$401+3)&gt;$N$403),"",IF(INDEX($P$403:$W$412,MOD(((2-1)*$N$401+3)-1,10)+1,INT((((2-1)*$N$401+3)-1)/10)+1)="","",INDEX($P$403:$W$412,MOD(((2-1)*$N$401+3)-1,10)+1,INT((((2-1)*$N$401+3)-1)/10)+1))))))</f>
        <v/>
      </c>
      <c r="G404" s="539">
        <f>IF($D$401="Flat Oval",IF(OR($N$403="",ISTEXT($N$401),ISTEXT($N$402)),"",IF(2&lt;=$N$402,IF(4&gt;$N$401,"",IF(((2-1)*$N$401+4)&gt;80,"",IF(INDEX($P$403:$W$412,MOD(((2-1)*$N$401+4)-1,10)+1,INT((((2-1)*$N$401+4)-1)/10)+1)="","",INDEX($P$403:$W$412,MOD(((2-1)*$N$401+4)-1,10)+1,INT((((2-1)*$N$401+4)-1)/10)+1)))),IF(AND(2=$N$402+1,4&lt;=$O$401),IF(($N$401*$N$402+4)&gt;80,"",IF(INDEX($P$403:$W$412,MOD(($N$401*$N$402+4)-1,10)+1,INT((($N$401*$N$402+4)-1)/10)+1)="","",INDEX($P$403:$W$412,MOD(($N$401*$N$402+4)-1,10)+1,INT((($N$401*$N$402+4)-1)/10)+1))),""))),IF($N$403="","",IF(OR(ISTEXT($N$401),ISTEXT($N$402),ISTEXT($N$403)),"",IF(OR(4&gt;$N$401,2&gt;$N$402,((2-1)*$N$401+4)&gt;$N$403),"",IF(INDEX($P$403:$W$412,MOD(((2-1)*$N$401+4)-1,10)+1,INT((((2-1)*$N$401+4)-1)/10)+1)="","",INDEX($P$403:$W$412,MOD(((2-1)*$N$401+4)-1,10)+1,INT((((2-1)*$N$401+4)-1)/10)+1))))))</f>
        <v/>
      </c>
      <c r="H404" s="539">
        <f>IF($D$401="Flat Oval",IF(OR($N$403="",ISTEXT($N$401),ISTEXT($N$402)),"",IF(2&lt;=$N$402,IF(5&gt;$N$401,"",IF(((2-1)*$N$401+5)&gt;80,"",IF(INDEX($P$403:$W$412,MOD(((2-1)*$N$401+5)-1,10)+1,INT((((2-1)*$N$401+5)-1)/10)+1)="","",INDEX($P$403:$W$412,MOD(((2-1)*$N$401+5)-1,10)+1,INT((((2-1)*$N$401+5)-1)/10)+1)))),IF(AND(2=$N$402+1,5&lt;=$O$401),IF(($N$401*$N$402+5)&gt;80,"",IF(INDEX($P$403:$W$412,MOD(($N$401*$N$402+5)-1,10)+1,INT((($N$401*$N$402+5)-1)/10)+1)="","",INDEX($P$403:$W$412,MOD(($N$401*$N$402+5)-1,10)+1,INT((($N$401*$N$402+5)-1)/10)+1))),""))),IF($N$403="","",IF(OR(ISTEXT($N$401),ISTEXT($N$402),ISTEXT($N$403)),"",IF(OR(5&gt;$N$401,2&gt;$N$402,((2-1)*$N$401+5)&gt;$N$403),"",IF(INDEX($P$403:$W$412,MOD(((2-1)*$N$401+5)-1,10)+1,INT((((2-1)*$N$401+5)-1)/10)+1)="","",INDEX($P$403:$W$412,MOD(((2-1)*$N$401+5)-1,10)+1,INT((((2-1)*$N$401+5)-1)/10)+1))))))</f>
        <v/>
      </c>
      <c r="I404" s="539">
        <f>IF($D$401="Flat Oval",IF(OR($N$403="",ISTEXT($N$401),ISTEXT($N$402)),"",IF(2&lt;=$N$402,IF(6&gt;$N$401,"",IF(((2-1)*$N$401+6)&gt;80,"",IF(INDEX($P$403:$W$412,MOD(((2-1)*$N$401+6)-1,10)+1,INT((((2-1)*$N$401+6)-1)/10)+1)="","",INDEX($P$403:$W$412,MOD(((2-1)*$N$401+6)-1,10)+1,INT((((2-1)*$N$401+6)-1)/10)+1)))),IF(AND(2=$N$402+1,6&lt;=$O$401),IF(($N$401*$N$402+6)&gt;80,"",IF(INDEX($P$403:$W$412,MOD(($N$401*$N$402+6)-1,10)+1,INT((($N$401*$N$402+6)-1)/10)+1)="","",INDEX($P$403:$W$412,MOD(($N$401*$N$402+6)-1,10)+1,INT((($N$401*$N$402+6)-1)/10)+1))),""))),IF($N$403="","",IF(OR(ISTEXT($N$401),ISTEXT($N$402),ISTEXT($N$403)),"",IF(OR(6&gt;$N$401,2&gt;$N$402,((2-1)*$N$401+6)&gt;$N$403),"",IF(INDEX($P$403:$W$412,MOD(((2-1)*$N$401+6)-1,10)+1,INT((((2-1)*$N$401+6)-1)/10)+1)="","",INDEX($P$403:$W$412,MOD(((2-1)*$N$401+6)-1,10)+1,INT((((2-1)*$N$401+6)-1)/10)+1))))))</f>
        <v/>
      </c>
      <c r="J404" s="539">
        <f>IF($D$401="Flat Oval",IF(OR($N$403="",ISTEXT($N$401),ISTEXT($N$402)),"",IF(2&lt;=$N$402,IF(7&gt;$N$401,"",IF(((2-1)*$N$401+7)&gt;80,"",IF(INDEX($P$403:$W$412,MOD(((2-1)*$N$401+7)-1,10)+1,INT((((2-1)*$N$401+7)-1)/10)+1)="","",INDEX($P$403:$W$412,MOD(((2-1)*$N$401+7)-1,10)+1,INT((((2-1)*$N$401+7)-1)/10)+1)))),IF(AND(2=$N$402+1,7&lt;=$O$401),IF(($N$401*$N$402+7)&gt;80,"",IF(INDEX($P$403:$W$412,MOD(($N$401*$N$402+7)-1,10)+1,INT((($N$401*$N$402+7)-1)/10)+1)="","",INDEX($P$403:$W$412,MOD(($N$401*$N$402+7)-1,10)+1,INT((($N$401*$N$402+7)-1)/10)+1))),""))),IF($N$403="","",IF(OR(ISTEXT($N$401),ISTEXT($N$402),ISTEXT($N$403)),"",IF(OR(7&gt;$N$401,2&gt;$N$402,((2-1)*$N$401+7)&gt;$N$403),"",IF(INDEX($P$403:$W$412,MOD(((2-1)*$N$401+7)-1,10)+1,INT((((2-1)*$N$401+7)-1)/10)+1)="","",INDEX($P$403:$W$412,MOD(((2-1)*$N$401+7)-1,10)+1,INT((((2-1)*$N$401+7)-1)/10)+1))))))</f>
        <v/>
      </c>
      <c r="K404" s="539">
        <f>IF($D$401="Flat Oval",IF(OR($N$403="",ISTEXT($N$401),ISTEXT($N$402)),"",IF(2&lt;=$N$402,IF(8&gt;$N$401,"",IF(((2-1)*$N$401+8)&gt;80,"",IF(INDEX($P$403:$W$412,MOD(((2-1)*$N$401+8)-1,10)+1,INT((((2-1)*$N$401+8)-1)/10)+1)="","",INDEX($P$403:$W$412,MOD(((2-1)*$N$401+8)-1,10)+1,INT((((2-1)*$N$401+8)-1)/10)+1)))),IF(AND(2=$N$402+1,8&lt;=$O$401),IF(($N$401*$N$402+8)&gt;80,"",IF(INDEX($P$403:$W$412,MOD(($N$401*$N$402+8)-1,10)+1,INT((($N$401*$N$402+8)-1)/10)+1)="","",INDEX($P$403:$W$412,MOD(($N$401*$N$402+8)-1,10)+1,INT((($N$401*$N$402+8)-1)/10)+1))),""))),IF($N$403="","",IF(OR(ISTEXT($N$401),ISTEXT($N$402),ISTEXT($N$403)),"",IF(OR(8&gt;$N$401,2&gt;$N$402,((2-1)*$N$401+8)&gt;$N$403),"",IF(INDEX($P$403:$W$412,MOD(((2-1)*$N$401+8)-1,10)+1,INT((((2-1)*$N$401+8)-1)/10)+1)="","",INDEX($P$403:$W$412,MOD(((2-1)*$N$401+8)-1,10)+1,INT((((2-1)*$N$401+8)-1)/10)+1))))))</f>
        <v/>
      </c>
      <c r="L404" s="539">
        <f>IF($D$401="Flat Oval",IF(OR($N$403="",ISTEXT($N$401),ISTEXT($N$402)),"",IF(2&lt;=$N$402,IF(9&gt;$N$401,"",IF(((2-1)*$N$401+9)&gt;80,"",IF(INDEX($P$403:$W$412,MOD(((2-1)*$N$401+9)-1,10)+1,INT((((2-1)*$N$401+9)-1)/10)+1)="","",INDEX($P$403:$W$412,MOD(((2-1)*$N$401+9)-1,10)+1,INT((((2-1)*$N$401+9)-1)/10)+1)))),IF(AND(2=$N$402+1,9&lt;=$O$401),IF(($N$401*$N$402+9)&gt;80,"",IF(INDEX($P$403:$W$412,MOD(($N$401*$N$402+9)-1,10)+1,INT((($N$401*$N$402+9)-1)/10)+1)="","",INDEX($P$403:$W$412,MOD(($N$401*$N$402+9)-1,10)+1,INT((($N$401*$N$402+9)-1)/10)+1))),""))),IF($N$403="","",IF(OR(ISTEXT($N$401),ISTEXT($N$402),ISTEXT($N$403)),"",IF(OR(9&gt;$N$401,2&gt;$N$402,((2-1)*$N$401+9)&gt;$N$403),"",IF(INDEX($P$403:$W$412,MOD(((2-1)*$N$401+9)-1,10)+1,INT((((2-1)*$N$401+9)-1)/10)+1)="","",INDEX($P$403:$W$412,MOD(((2-1)*$N$401+9)-1,10)+1,INT((((2-1)*$N$401+9)-1)/10)+1))))))</f>
        <v/>
      </c>
      <c r="M404" s="539">
        <f>IF($D$401="Flat Oval",IF(OR($N$403="",ISTEXT($N$401),ISTEXT($N$402)),"",IF(2&lt;=$N$402,IF(10&gt;$N$401,"",IF(((2-1)*$N$401+10)&gt;80,"",IF(INDEX($P$403:$W$412,MOD(((2-1)*$N$401+10)-1,10)+1,INT((((2-1)*$N$401+10)-1)/10)+1)="","",INDEX($P$403:$W$412,MOD(((2-1)*$N$401+10)-1,10)+1,INT((((2-1)*$N$401+10)-1)/10)+1)))),IF(AND(2=$N$402+1,10&lt;=$O$401),IF(($N$401*$N$402+10)&gt;80,"",IF(INDEX($P$403:$W$412,MOD(($N$401*$N$402+10)-1,10)+1,INT((($N$401*$N$402+10)-1)/10)+1)="","",INDEX($P$403:$W$412,MOD(($N$401*$N$402+10)-1,10)+1,INT((($N$401*$N$402+10)-1)/10)+1))),""))),IF($N$403="","",IF(OR(ISTEXT($N$401),ISTEXT($N$402),ISTEXT($N$403)),"",IF(OR(10&gt;$N$401,2&gt;$N$402,((2-1)*$N$401+10)&gt;$N$403),"",IF(INDEX($P$403:$W$412,MOD(((2-1)*$N$401+10)-1,10)+1,INT((((2-1)*$N$401+10)-1)/10)+1)="","",INDEX($P$403:$W$412,MOD(((2-1)*$N$401+10)-1,10)+1,INT((((2-1)*$N$401+10)-1)/10)+1))))))</f>
        <v/>
      </c>
      <c r="O404">
        <f>IF(AND($D$401="Flat Oval",NOT(OR($G$401="",$I$401="")),NOT(OR(ISTEXT($G$401),ISTEXT($I$401)))),(($G$401-2*N($K$401))-($I$401-2*N($K$401)))*($I$401-2*N($K$401))/144,"")</f>
        <v/>
      </c>
      <c r="P404" s="540" t="n"/>
      <c r="Q404" s="540" t="n"/>
      <c r="R404" s="540" t="n"/>
      <c r="S404" s="540" t="n"/>
      <c r="T404" s="540" t="n"/>
      <c r="U404" s="540" t="n"/>
      <c r="V404" s="540" t="n"/>
      <c r="W404" s="540" t="n"/>
    </row>
    <row r="405" ht="13.35" customHeight="1" s="162">
      <c r="B405" s="537">
        <f>IF($D$401="Flat Oval",IF(OR($N$402="",ISTEXT($N$402)),"",IF(3&lt;=$N$402,ROUND((3-0.5)*$I$401/$N$402,1),IF(3=$N$402+1,"Ends",""))),IF(OR($D$401="",$G$401=""),"",IF($D$401="Round",IF(3=1,"Axis 1 (0°)",IF(3=2,"Axis 2 (90°)","")),IF(ISTEXT($N$402),"",IF(3&gt;$N$402,"",IF(ISTEXT($I$401),"",ROUND((3-0.5)*$I$401/$N$402,1)))))))</f>
        <v/>
      </c>
      <c r="C405" s="538" t="n"/>
      <c r="D405" s="539">
        <f>IF($D$401="Flat Oval",IF(OR($N$403="",ISTEXT($N$401),ISTEXT($N$402)),"",IF(3&lt;=$N$402,IF(1&gt;$N$401,"",IF(((3-1)*$N$401+1)&gt;80,"",IF(INDEX($P$403:$W$412,MOD(((3-1)*$N$401+1)-1,10)+1,INT((((3-1)*$N$401+1)-1)/10)+1)="","",INDEX($P$403:$W$412,MOD(((3-1)*$N$401+1)-1,10)+1,INT((((3-1)*$N$401+1)-1)/10)+1)))),IF(AND(3=$N$402+1,1&lt;=$O$401),IF(($N$401*$N$402+1)&gt;80,"",IF(INDEX($P$403:$W$412,MOD(($N$401*$N$402+1)-1,10)+1,INT((($N$401*$N$402+1)-1)/10)+1)="","",INDEX($P$403:$W$412,MOD(($N$401*$N$402+1)-1,10)+1,INT((($N$401*$N$402+1)-1)/10)+1))),""))),IF($N$403="","",IF(OR(ISTEXT($N$401),ISTEXT($N$402),ISTEXT($N$403)),"",IF(OR(1&gt;$N$401,3&gt;$N$402,((3-1)*$N$401+1)&gt;$N$403),"",IF(INDEX($P$403:$W$412,MOD(((3-1)*$N$401+1)-1,10)+1,INT((((3-1)*$N$401+1)-1)/10)+1)="","",INDEX($P$403:$W$412,MOD(((3-1)*$N$401+1)-1,10)+1,INT((((3-1)*$N$401+1)-1)/10)+1))))))</f>
        <v/>
      </c>
      <c r="E405" s="539">
        <f>IF($D$401="Flat Oval",IF(OR($N$403="",ISTEXT($N$401),ISTEXT($N$402)),"",IF(3&lt;=$N$402,IF(2&gt;$N$401,"",IF(((3-1)*$N$401+2)&gt;80,"",IF(INDEX($P$403:$W$412,MOD(((3-1)*$N$401+2)-1,10)+1,INT((((3-1)*$N$401+2)-1)/10)+1)="","",INDEX($P$403:$W$412,MOD(((3-1)*$N$401+2)-1,10)+1,INT((((3-1)*$N$401+2)-1)/10)+1)))),IF(AND(3=$N$402+1,2&lt;=$O$401),IF(($N$401*$N$402+2)&gt;80,"",IF(INDEX($P$403:$W$412,MOD(($N$401*$N$402+2)-1,10)+1,INT((($N$401*$N$402+2)-1)/10)+1)="","",INDEX($P$403:$W$412,MOD(($N$401*$N$402+2)-1,10)+1,INT((($N$401*$N$402+2)-1)/10)+1))),""))),IF($N$403="","",IF(OR(ISTEXT($N$401),ISTEXT($N$402),ISTEXT($N$403)),"",IF(OR(2&gt;$N$401,3&gt;$N$402,((3-1)*$N$401+2)&gt;$N$403),"",IF(INDEX($P$403:$W$412,MOD(((3-1)*$N$401+2)-1,10)+1,INT((((3-1)*$N$401+2)-1)/10)+1)="","",INDEX($P$403:$W$412,MOD(((3-1)*$N$401+2)-1,10)+1,INT((((3-1)*$N$401+2)-1)/10)+1))))))</f>
        <v/>
      </c>
      <c r="F405" s="539">
        <f>IF($D$401="Flat Oval",IF(OR($N$403="",ISTEXT($N$401),ISTEXT($N$402)),"",IF(3&lt;=$N$402,IF(3&gt;$N$401,"",IF(((3-1)*$N$401+3)&gt;80,"",IF(INDEX($P$403:$W$412,MOD(((3-1)*$N$401+3)-1,10)+1,INT((((3-1)*$N$401+3)-1)/10)+1)="","",INDEX($P$403:$W$412,MOD(((3-1)*$N$401+3)-1,10)+1,INT((((3-1)*$N$401+3)-1)/10)+1)))),IF(AND(3=$N$402+1,3&lt;=$O$401),IF(($N$401*$N$402+3)&gt;80,"",IF(INDEX($P$403:$W$412,MOD(($N$401*$N$402+3)-1,10)+1,INT((($N$401*$N$402+3)-1)/10)+1)="","",INDEX($P$403:$W$412,MOD(($N$401*$N$402+3)-1,10)+1,INT((($N$401*$N$402+3)-1)/10)+1))),""))),IF($N$403="","",IF(OR(ISTEXT($N$401),ISTEXT($N$402),ISTEXT($N$403)),"",IF(OR(3&gt;$N$401,3&gt;$N$402,((3-1)*$N$401+3)&gt;$N$403),"",IF(INDEX($P$403:$W$412,MOD(((3-1)*$N$401+3)-1,10)+1,INT((((3-1)*$N$401+3)-1)/10)+1)="","",INDEX($P$403:$W$412,MOD(((3-1)*$N$401+3)-1,10)+1,INT((((3-1)*$N$401+3)-1)/10)+1))))))</f>
        <v/>
      </c>
      <c r="G405" s="539">
        <f>IF($D$401="Flat Oval",IF(OR($N$403="",ISTEXT($N$401),ISTEXT($N$402)),"",IF(3&lt;=$N$402,IF(4&gt;$N$401,"",IF(((3-1)*$N$401+4)&gt;80,"",IF(INDEX($P$403:$W$412,MOD(((3-1)*$N$401+4)-1,10)+1,INT((((3-1)*$N$401+4)-1)/10)+1)="","",INDEX($P$403:$W$412,MOD(((3-1)*$N$401+4)-1,10)+1,INT((((3-1)*$N$401+4)-1)/10)+1)))),IF(AND(3=$N$402+1,4&lt;=$O$401),IF(($N$401*$N$402+4)&gt;80,"",IF(INDEX($P$403:$W$412,MOD(($N$401*$N$402+4)-1,10)+1,INT((($N$401*$N$402+4)-1)/10)+1)="","",INDEX($P$403:$W$412,MOD(($N$401*$N$402+4)-1,10)+1,INT((($N$401*$N$402+4)-1)/10)+1))),""))),IF($N$403="","",IF(OR(ISTEXT($N$401),ISTEXT($N$402),ISTEXT($N$403)),"",IF(OR(4&gt;$N$401,3&gt;$N$402,((3-1)*$N$401+4)&gt;$N$403),"",IF(INDEX($P$403:$W$412,MOD(((3-1)*$N$401+4)-1,10)+1,INT((((3-1)*$N$401+4)-1)/10)+1)="","",INDEX($P$403:$W$412,MOD(((3-1)*$N$401+4)-1,10)+1,INT((((3-1)*$N$401+4)-1)/10)+1))))))</f>
        <v/>
      </c>
      <c r="H405" s="539">
        <f>IF($D$401="Flat Oval",IF(OR($N$403="",ISTEXT($N$401),ISTEXT($N$402)),"",IF(3&lt;=$N$402,IF(5&gt;$N$401,"",IF(((3-1)*$N$401+5)&gt;80,"",IF(INDEX($P$403:$W$412,MOD(((3-1)*$N$401+5)-1,10)+1,INT((((3-1)*$N$401+5)-1)/10)+1)="","",INDEX($P$403:$W$412,MOD(((3-1)*$N$401+5)-1,10)+1,INT((((3-1)*$N$401+5)-1)/10)+1)))),IF(AND(3=$N$402+1,5&lt;=$O$401),IF(($N$401*$N$402+5)&gt;80,"",IF(INDEX($P$403:$W$412,MOD(($N$401*$N$402+5)-1,10)+1,INT((($N$401*$N$402+5)-1)/10)+1)="","",INDEX($P$403:$W$412,MOD(($N$401*$N$402+5)-1,10)+1,INT((($N$401*$N$402+5)-1)/10)+1))),""))),IF($N$403="","",IF(OR(ISTEXT($N$401),ISTEXT($N$402),ISTEXT($N$403)),"",IF(OR(5&gt;$N$401,3&gt;$N$402,((3-1)*$N$401+5)&gt;$N$403),"",IF(INDEX($P$403:$W$412,MOD(((3-1)*$N$401+5)-1,10)+1,INT((((3-1)*$N$401+5)-1)/10)+1)="","",INDEX($P$403:$W$412,MOD(((3-1)*$N$401+5)-1,10)+1,INT((((3-1)*$N$401+5)-1)/10)+1))))))</f>
        <v/>
      </c>
      <c r="I405" s="539">
        <f>IF($D$401="Flat Oval",IF(OR($N$403="",ISTEXT($N$401),ISTEXT($N$402)),"",IF(3&lt;=$N$402,IF(6&gt;$N$401,"",IF(((3-1)*$N$401+6)&gt;80,"",IF(INDEX($P$403:$W$412,MOD(((3-1)*$N$401+6)-1,10)+1,INT((((3-1)*$N$401+6)-1)/10)+1)="","",INDEX($P$403:$W$412,MOD(((3-1)*$N$401+6)-1,10)+1,INT((((3-1)*$N$401+6)-1)/10)+1)))),IF(AND(3=$N$402+1,6&lt;=$O$401),IF(($N$401*$N$402+6)&gt;80,"",IF(INDEX($P$403:$W$412,MOD(($N$401*$N$402+6)-1,10)+1,INT((($N$401*$N$402+6)-1)/10)+1)="","",INDEX($P$403:$W$412,MOD(($N$401*$N$402+6)-1,10)+1,INT((($N$401*$N$402+6)-1)/10)+1))),""))),IF($N$403="","",IF(OR(ISTEXT($N$401),ISTEXT($N$402),ISTEXT($N$403)),"",IF(OR(6&gt;$N$401,3&gt;$N$402,((3-1)*$N$401+6)&gt;$N$403),"",IF(INDEX($P$403:$W$412,MOD(((3-1)*$N$401+6)-1,10)+1,INT((((3-1)*$N$401+6)-1)/10)+1)="","",INDEX($P$403:$W$412,MOD(((3-1)*$N$401+6)-1,10)+1,INT((((3-1)*$N$401+6)-1)/10)+1))))))</f>
        <v/>
      </c>
      <c r="J405" s="539">
        <f>IF($D$401="Flat Oval",IF(OR($N$403="",ISTEXT($N$401),ISTEXT($N$402)),"",IF(3&lt;=$N$402,IF(7&gt;$N$401,"",IF(((3-1)*$N$401+7)&gt;80,"",IF(INDEX($P$403:$W$412,MOD(((3-1)*$N$401+7)-1,10)+1,INT((((3-1)*$N$401+7)-1)/10)+1)="","",INDEX($P$403:$W$412,MOD(((3-1)*$N$401+7)-1,10)+1,INT((((3-1)*$N$401+7)-1)/10)+1)))),IF(AND(3=$N$402+1,7&lt;=$O$401),IF(($N$401*$N$402+7)&gt;80,"",IF(INDEX($P$403:$W$412,MOD(($N$401*$N$402+7)-1,10)+1,INT((($N$401*$N$402+7)-1)/10)+1)="","",INDEX($P$403:$W$412,MOD(($N$401*$N$402+7)-1,10)+1,INT((($N$401*$N$402+7)-1)/10)+1))),""))),IF($N$403="","",IF(OR(ISTEXT($N$401),ISTEXT($N$402),ISTEXT($N$403)),"",IF(OR(7&gt;$N$401,3&gt;$N$402,((3-1)*$N$401+7)&gt;$N$403),"",IF(INDEX($P$403:$W$412,MOD(((3-1)*$N$401+7)-1,10)+1,INT((((3-1)*$N$401+7)-1)/10)+1)="","",INDEX($P$403:$W$412,MOD(((3-1)*$N$401+7)-1,10)+1,INT((((3-1)*$N$401+7)-1)/10)+1))))))</f>
        <v/>
      </c>
      <c r="K405" s="539">
        <f>IF($D$401="Flat Oval",IF(OR($N$403="",ISTEXT($N$401),ISTEXT($N$402)),"",IF(3&lt;=$N$402,IF(8&gt;$N$401,"",IF(((3-1)*$N$401+8)&gt;80,"",IF(INDEX($P$403:$W$412,MOD(((3-1)*$N$401+8)-1,10)+1,INT((((3-1)*$N$401+8)-1)/10)+1)="","",INDEX($P$403:$W$412,MOD(((3-1)*$N$401+8)-1,10)+1,INT((((3-1)*$N$401+8)-1)/10)+1)))),IF(AND(3=$N$402+1,8&lt;=$O$401),IF(($N$401*$N$402+8)&gt;80,"",IF(INDEX($P$403:$W$412,MOD(($N$401*$N$402+8)-1,10)+1,INT((($N$401*$N$402+8)-1)/10)+1)="","",INDEX($P$403:$W$412,MOD(($N$401*$N$402+8)-1,10)+1,INT((($N$401*$N$402+8)-1)/10)+1))),""))),IF($N$403="","",IF(OR(ISTEXT($N$401),ISTEXT($N$402),ISTEXT($N$403)),"",IF(OR(8&gt;$N$401,3&gt;$N$402,((3-1)*$N$401+8)&gt;$N$403),"",IF(INDEX($P$403:$W$412,MOD(((3-1)*$N$401+8)-1,10)+1,INT((((3-1)*$N$401+8)-1)/10)+1)="","",INDEX($P$403:$W$412,MOD(((3-1)*$N$401+8)-1,10)+1,INT((((3-1)*$N$401+8)-1)/10)+1))))))</f>
        <v/>
      </c>
      <c r="L405" s="539">
        <f>IF($D$401="Flat Oval",IF(OR($N$403="",ISTEXT($N$401),ISTEXT($N$402)),"",IF(3&lt;=$N$402,IF(9&gt;$N$401,"",IF(((3-1)*$N$401+9)&gt;80,"",IF(INDEX($P$403:$W$412,MOD(((3-1)*$N$401+9)-1,10)+1,INT((((3-1)*$N$401+9)-1)/10)+1)="","",INDEX($P$403:$W$412,MOD(((3-1)*$N$401+9)-1,10)+1,INT((((3-1)*$N$401+9)-1)/10)+1)))),IF(AND(3=$N$402+1,9&lt;=$O$401),IF(($N$401*$N$402+9)&gt;80,"",IF(INDEX($P$403:$W$412,MOD(($N$401*$N$402+9)-1,10)+1,INT((($N$401*$N$402+9)-1)/10)+1)="","",INDEX($P$403:$W$412,MOD(($N$401*$N$402+9)-1,10)+1,INT((($N$401*$N$402+9)-1)/10)+1))),""))),IF($N$403="","",IF(OR(ISTEXT($N$401),ISTEXT($N$402),ISTEXT($N$403)),"",IF(OR(9&gt;$N$401,3&gt;$N$402,((3-1)*$N$401+9)&gt;$N$403),"",IF(INDEX($P$403:$W$412,MOD(((3-1)*$N$401+9)-1,10)+1,INT((((3-1)*$N$401+9)-1)/10)+1)="","",INDEX($P$403:$W$412,MOD(((3-1)*$N$401+9)-1,10)+1,INT((((3-1)*$N$401+9)-1)/10)+1))))))</f>
        <v/>
      </c>
      <c r="M405" s="539">
        <f>IF($D$401="Flat Oval",IF(OR($N$403="",ISTEXT($N$401),ISTEXT($N$402)),"",IF(3&lt;=$N$402,IF(10&gt;$N$401,"",IF(((3-1)*$N$401+10)&gt;80,"",IF(INDEX($P$403:$W$412,MOD(((3-1)*$N$401+10)-1,10)+1,INT((((3-1)*$N$401+10)-1)/10)+1)="","",INDEX($P$403:$W$412,MOD(((3-1)*$N$401+10)-1,10)+1,INT((((3-1)*$N$401+10)-1)/10)+1)))),IF(AND(3=$N$402+1,10&lt;=$O$401),IF(($N$401*$N$402+10)&gt;80,"",IF(INDEX($P$403:$W$412,MOD(($N$401*$N$402+10)-1,10)+1,INT((($N$401*$N$402+10)-1)/10)+1)="","",INDEX($P$403:$W$412,MOD(($N$401*$N$402+10)-1,10)+1,INT((($N$401*$N$402+10)-1)/10)+1))),""))),IF($N$403="","",IF(OR(ISTEXT($N$401),ISTEXT($N$402),ISTEXT($N$403)),"",IF(OR(10&gt;$N$401,3&gt;$N$402,((3-1)*$N$401+10)&gt;$N$403),"",IF(INDEX($P$403:$W$412,MOD(((3-1)*$N$401+10)-1,10)+1,INT((((3-1)*$N$401+10)-1)/10)+1)="","",INDEX($P$403:$W$412,MOD(((3-1)*$N$401+10)-1,10)+1,INT((((3-1)*$N$401+10)-1)/10)+1))))))</f>
        <v/>
      </c>
      <c r="O405">
        <f>IF(AND($D$401="Flat Oval",NOT(OR($G$401="",$I$401="")),NOT(OR(ISTEXT($G$401),ISTEXT($I$401)))),PI()*(($I$401-2*N($K$401))/2)^2/144,"")</f>
        <v/>
      </c>
      <c r="P405" s="540" t="n"/>
      <c r="Q405" s="540" t="n"/>
      <c r="R405" s="540" t="n"/>
      <c r="S405" s="540" t="n"/>
      <c r="T405" s="540" t="n"/>
      <c r="U405" s="540" t="n"/>
      <c r="V405" s="540" t="n"/>
      <c r="W405" s="540" t="n"/>
    </row>
    <row r="406" ht="13.35" customHeight="1" s="162">
      <c r="B406" s="537">
        <f>IF($D$401="Flat Oval",IF(OR($N$402="",ISTEXT($N$402)),"",IF(4&lt;=$N$402,ROUND((4-0.5)*$I$401/$N$402,1),IF(4=$N$402+1,"Ends",""))),IF(OR($D$401="",$G$401=""),"",IF($D$401="Round",IF(4=1,"Axis 1 (0°)",IF(4=2,"Axis 2 (90°)","")),IF(ISTEXT($N$402),"",IF(4&gt;$N$402,"",IF(ISTEXT($I$401),"",ROUND((4-0.5)*$I$401/$N$402,1)))))))</f>
        <v/>
      </c>
      <c r="C406" s="538" t="n"/>
      <c r="D406" s="539">
        <f>IF($D$401="Flat Oval",IF(OR($N$403="",ISTEXT($N$401),ISTEXT($N$402)),"",IF(4&lt;=$N$402,IF(1&gt;$N$401,"",IF(((4-1)*$N$401+1)&gt;80,"",IF(INDEX($P$403:$W$412,MOD(((4-1)*$N$401+1)-1,10)+1,INT((((4-1)*$N$401+1)-1)/10)+1)="","",INDEX($P$403:$W$412,MOD(((4-1)*$N$401+1)-1,10)+1,INT((((4-1)*$N$401+1)-1)/10)+1)))),IF(AND(4=$N$402+1,1&lt;=$O$401),IF(($N$401*$N$402+1)&gt;80,"",IF(INDEX($P$403:$W$412,MOD(($N$401*$N$402+1)-1,10)+1,INT((($N$401*$N$402+1)-1)/10)+1)="","",INDEX($P$403:$W$412,MOD(($N$401*$N$402+1)-1,10)+1,INT((($N$401*$N$402+1)-1)/10)+1))),""))),IF($N$403="","",IF(OR(ISTEXT($N$401),ISTEXT($N$402),ISTEXT($N$403)),"",IF(OR(1&gt;$N$401,4&gt;$N$402,((4-1)*$N$401+1)&gt;$N$403),"",IF(INDEX($P$403:$W$412,MOD(((4-1)*$N$401+1)-1,10)+1,INT((((4-1)*$N$401+1)-1)/10)+1)="","",INDEX($P$403:$W$412,MOD(((4-1)*$N$401+1)-1,10)+1,INT((((4-1)*$N$401+1)-1)/10)+1))))))</f>
        <v/>
      </c>
      <c r="E406" s="539">
        <f>IF($D$401="Flat Oval",IF(OR($N$403="",ISTEXT($N$401),ISTEXT($N$402)),"",IF(4&lt;=$N$402,IF(2&gt;$N$401,"",IF(((4-1)*$N$401+2)&gt;80,"",IF(INDEX($P$403:$W$412,MOD(((4-1)*$N$401+2)-1,10)+1,INT((((4-1)*$N$401+2)-1)/10)+1)="","",INDEX($P$403:$W$412,MOD(((4-1)*$N$401+2)-1,10)+1,INT((((4-1)*$N$401+2)-1)/10)+1)))),IF(AND(4=$N$402+1,2&lt;=$O$401),IF(($N$401*$N$402+2)&gt;80,"",IF(INDEX($P$403:$W$412,MOD(($N$401*$N$402+2)-1,10)+1,INT((($N$401*$N$402+2)-1)/10)+1)="","",INDEX($P$403:$W$412,MOD(($N$401*$N$402+2)-1,10)+1,INT((($N$401*$N$402+2)-1)/10)+1))),""))),IF($N$403="","",IF(OR(ISTEXT($N$401),ISTEXT($N$402),ISTEXT($N$403)),"",IF(OR(2&gt;$N$401,4&gt;$N$402,((4-1)*$N$401+2)&gt;$N$403),"",IF(INDEX($P$403:$W$412,MOD(((4-1)*$N$401+2)-1,10)+1,INT((((4-1)*$N$401+2)-1)/10)+1)="","",INDEX($P$403:$W$412,MOD(((4-1)*$N$401+2)-1,10)+1,INT((((4-1)*$N$401+2)-1)/10)+1))))))</f>
        <v/>
      </c>
      <c r="F406" s="539">
        <f>IF($D$401="Flat Oval",IF(OR($N$403="",ISTEXT($N$401),ISTEXT($N$402)),"",IF(4&lt;=$N$402,IF(3&gt;$N$401,"",IF(((4-1)*$N$401+3)&gt;80,"",IF(INDEX($P$403:$W$412,MOD(((4-1)*$N$401+3)-1,10)+1,INT((((4-1)*$N$401+3)-1)/10)+1)="","",INDEX($P$403:$W$412,MOD(((4-1)*$N$401+3)-1,10)+1,INT((((4-1)*$N$401+3)-1)/10)+1)))),IF(AND(4=$N$402+1,3&lt;=$O$401),IF(($N$401*$N$402+3)&gt;80,"",IF(INDEX($P$403:$W$412,MOD(($N$401*$N$402+3)-1,10)+1,INT((($N$401*$N$402+3)-1)/10)+1)="","",INDEX($P$403:$W$412,MOD(($N$401*$N$402+3)-1,10)+1,INT((($N$401*$N$402+3)-1)/10)+1))),""))),IF($N$403="","",IF(OR(ISTEXT($N$401),ISTEXT($N$402),ISTEXT($N$403)),"",IF(OR(3&gt;$N$401,4&gt;$N$402,((4-1)*$N$401+3)&gt;$N$403),"",IF(INDEX($P$403:$W$412,MOD(((4-1)*$N$401+3)-1,10)+1,INT((((4-1)*$N$401+3)-1)/10)+1)="","",INDEX($P$403:$W$412,MOD(((4-1)*$N$401+3)-1,10)+1,INT((((4-1)*$N$401+3)-1)/10)+1))))))</f>
        <v/>
      </c>
      <c r="G406" s="539">
        <f>IF($D$401="Flat Oval",IF(OR($N$403="",ISTEXT($N$401),ISTEXT($N$402)),"",IF(4&lt;=$N$402,IF(4&gt;$N$401,"",IF(((4-1)*$N$401+4)&gt;80,"",IF(INDEX($P$403:$W$412,MOD(((4-1)*$N$401+4)-1,10)+1,INT((((4-1)*$N$401+4)-1)/10)+1)="","",INDEX($P$403:$W$412,MOD(((4-1)*$N$401+4)-1,10)+1,INT((((4-1)*$N$401+4)-1)/10)+1)))),IF(AND(4=$N$402+1,4&lt;=$O$401),IF(($N$401*$N$402+4)&gt;80,"",IF(INDEX($P$403:$W$412,MOD(($N$401*$N$402+4)-1,10)+1,INT((($N$401*$N$402+4)-1)/10)+1)="","",INDEX($P$403:$W$412,MOD(($N$401*$N$402+4)-1,10)+1,INT((($N$401*$N$402+4)-1)/10)+1))),""))),IF($N$403="","",IF(OR(ISTEXT($N$401),ISTEXT($N$402),ISTEXT($N$403)),"",IF(OR(4&gt;$N$401,4&gt;$N$402,((4-1)*$N$401+4)&gt;$N$403),"",IF(INDEX($P$403:$W$412,MOD(((4-1)*$N$401+4)-1,10)+1,INT((((4-1)*$N$401+4)-1)/10)+1)="","",INDEX($P$403:$W$412,MOD(((4-1)*$N$401+4)-1,10)+1,INT((((4-1)*$N$401+4)-1)/10)+1))))))</f>
        <v/>
      </c>
      <c r="H406" s="539">
        <f>IF($D$401="Flat Oval",IF(OR($N$403="",ISTEXT($N$401),ISTEXT($N$402)),"",IF(4&lt;=$N$402,IF(5&gt;$N$401,"",IF(((4-1)*$N$401+5)&gt;80,"",IF(INDEX($P$403:$W$412,MOD(((4-1)*$N$401+5)-1,10)+1,INT((((4-1)*$N$401+5)-1)/10)+1)="","",INDEX($P$403:$W$412,MOD(((4-1)*$N$401+5)-1,10)+1,INT((((4-1)*$N$401+5)-1)/10)+1)))),IF(AND(4=$N$402+1,5&lt;=$O$401),IF(($N$401*$N$402+5)&gt;80,"",IF(INDEX($P$403:$W$412,MOD(($N$401*$N$402+5)-1,10)+1,INT((($N$401*$N$402+5)-1)/10)+1)="","",INDEX($P$403:$W$412,MOD(($N$401*$N$402+5)-1,10)+1,INT((($N$401*$N$402+5)-1)/10)+1))),""))),IF($N$403="","",IF(OR(ISTEXT($N$401),ISTEXT($N$402),ISTEXT($N$403)),"",IF(OR(5&gt;$N$401,4&gt;$N$402,((4-1)*$N$401+5)&gt;$N$403),"",IF(INDEX($P$403:$W$412,MOD(((4-1)*$N$401+5)-1,10)+1,INT((((4-1)*$N$401+5)-1)/10)+1)="","",INDEX($P$403:$W$412,MOD(((4-1)*$N$401+5)-1,10)+1,INT((((4-1)*$N$401+5)-1)/10)+1))))))</f>
        <v/>
      </c>
      <c r="I406" s="539">
        <f>IF($D$401="Flat Oval",IF(OR($N$403="",ISTEXT($N$401),ISTEXT($N$402)),"",IF(4&lt;=$N$402,IF(6&gt;$N$401,"",IF(((4-1)*$N$401+6)&gt;80,"",IF(INDEX($P$403:$W$412,MOD(((4-1)*$N$401+6)-1,10)+1,INT((((4-1)*$N$401+6)-1)/10)+1)="","",INDEX($P$403:$W$412,MOD(((4-1)*$N$401+6)-1,10)+1,INT((((4-1)*$N$401+6)-1)/10)+1)))),IF(AND(4=$N$402+1,6&lt;=$O$401),IF(($N$401*$N$402+6)&gt;80,"",IF(INDEX($P$403:$W$412,MOD(($N$401*$N$402+6)-1,10)+1,INT((($N$401*$N$402+6)-1)/10)+1)="","",INDEX($P$403:$W$412,MOD(($N$401*$N$402+6)-1,10)+1,INT((($N$401*$N$402+6)-1)/10)+1))),""))),IF($N$403="","",IF(OR(ISTEXT($N$401),ISTEXT($N$402),ISTEXT($N$403)),"",IF(OR(6&gt;$N$401,4&gt;$N$402,((4-1)*$N$401+6)&gt;$N$403),"",IF(INDEX($P$403:$W$412,MOD(((4-1)*$N$401+6)-1,10)+1,INT((((4-1)*$N$401+6)-1)/10)+1)="","",INDEX($P$403:$W$412,MOD(((4-1)*$N$401+6)-1,10)+1,INT((((4-1)*$N$401+6)-1)/10)+1))))))</f>
        <v/>
      </c>
      <c r="J406" s="539">
        <f>IF($D$401="Flat Oval",IF(OR($N$403="",ISTEXT($N$401),ISTEXT($N$402)),"",IF(4&lt;=$N$402,IF(7&gt;$N$401,"",IF(((4-1)*$N$401+7)&gt;80,"",IF(INDEX($P$403:$W$412,MOD(((4-1)*$N$401+7)-1,10)+1,INT((((4-1)*$N$401+7)-1)/10)+1)="","",INDEX($P$403:$W$412,MOD(((4-1)*$N$401+7)-1,10)+1,INT((((4-1)*$N$401+7)-1)/10)+1)))),IF(AND(4=$N$402+1,7&lt;=$O$401),IF(($N$401*$N$402+7)&gt;80,"",IF(INDEX($P$403:$W$412,MOD(($N$401*$N$402+7)-1,10)+1,INT((($N$401*$N$402+7)-1)/10)+1)="","",INDEX($P$403:$W$412,MOD(($N$401*$N$402+7)-1,10)+1,INT((($N$401*$N$402+7)-1)/10)+1))),""))),IF($N$403="","",IF(OR(ISTEXT($N$401),ISTEXT($N$402),ISTEXT($N$403)),"",IF(OR(7&gt;$N$401,4&gt;$N$402,((4-1)*$N$401+7)&gt;$N$403),"",IF(INDEX($P$403:$W$412,MOD(((4-1)*$N$401+7)-1,10)+1,INT((((4-1)*$N$401+7)-1)/10)+1)="","",INDEX($P$403:$W$412,MOD(((4-1)*$N$401+7)-1,10)+1,INT((((4-1)*$N$401+7)-1)/10)+1))))))</f>
        <v/>
      </c>
      <c r="K406" s="539">
        <f>IF($D$401="Flat Oval",IF(OR($N$403="",ISTEXT($N$401),ISTEXT($N$402)),"",IF(4&lt;=$N$402,IF(8&gt;$N$401,"",IF(((4-1)*$N$401+8)&gt;80,"",IF(INDEX($P$403:$W$412,MOD(((4-1)*$N$401+8)-1,10)+1,INT((((4-1)*$N$401+8)-1)/10)+1)="","",INDEX($P$403:$W$412,MOD(((4-1)*$N$401+8)-1,10)+1,INT((((4-1)*$N$401+8)-1)/10)+1)))),IF(AND(4=$N$402+1,8&lt;=$O$401),IF(($N$401*$N$402+8)&gt;80,"",IF(INDEX($P$403:$W$412,MOD(($N$401*$N$402+8)-1,10)+1,INT((($N$401*$N$402+8)-1)/10)+1)="","",INDEX($P$403:$W$412,MOD(($N$401*$N$402+8)-1,10)+1,INT((($N$401*$N$402+8)-1)/10)+1))),""))),IF($N$403="","",IF(OR(ISTEXT($N$401),ISTEXT($N$402),ISTEXT($N$403)),"",IF(OR(8&gt;$N$401,4&gt;$N$402,((4-1)*$N$401+8)&gt;$N$403),"",IF(INDEX($P$403:$W$412,MOD(((4-1)*$N$401+8)-1,10)+1,INT((((4-1)*$N$401+8)-1)/10)+1)="","",INDEX($P$403:$W$412,MOD(((4-1)*$N$401+8)-1,10)+1,INT((((4-1)*$N$401+8)-1)/10)+1))))))</f>
        <v/>
      </c>
      <c r="L406" s="539">
        <f>IF($D$401="Flat Oval",IF(OR($N$403="",ISTEXT($N$401),ISTEXT($N$402)),"",IF(4&lt;=$N$402,IF(9&gt;$N$401,"",IF(((4-1)*$N$401+9)&gt;80,"",IF(INDEX($P$403:$W$412,MOD(((4-1)*$N$401+9)-1,10)+1,INT((((4-1)*$N$401+9)-1)/10)+1)="","",INDEX($P$403:$W$412,MOD(((4-1)*$N$401+9)-1,10)+1,INT((((4-1)*$N$401+9)-1)/10)+1)))),IF(AND(4=$N$402+1,9&lt;=$O$401),IF(($N$401*$N$402+9)&gt;80,"",IF(INDEX($P$403:$W$412,MOD(($N$401*$N$402+9)-1,10)+1,INT((($N$401*$N$402+9)-1)/10)+1)="","",INDEX($P$403:$W$412,MOD(($N$401*$N$402+9)-1,10)+1,INT((($N$401*$N$402+9)-1)/10)+1))),""))),IF($N$403="","",IF(OR(ISTEXT($N$401),ISTEXT($N$402),ISTEXT($N$403)),"",IF(OR(9&gt;$N$401,4&gt;$N$402,((4-1)*$N$401+9)&gt;$N$403),"",IF(INDEX($P$403:$W$412,MOD(((4-1)*$N$401+9)-1,10)+1,INT((((4-1)*$N$401+9)-1)/10)+1)="","",INDEX($P$403:$W$412,MOD(((4-1)*$N$401+9)-1,10)+1,INT((((4-1)*$N$401+9)-1)/10)+1))))))</f>
        <v/>
      </c>
      <c r="M406" s="539">
        <f>IF($D$401="Flat Oval",IF(OR($N$403="",ISTEXT($N$401),ISTEXT($N$402)),"",IF(4&lt;=$N$402,IF(10&gt;$N$401,"",IF(((4-1)*$N$401+10)&gt;80,"",IF(INDEX($P$403:$W$412,MOD(((4-1)*$N$401+10)-1,10)+1,INT((((4-1)*$N$401+10)-1)/10)+1)="","",INDEX($P$403:$W$412,MOD(((4-1)*$N$401+10)-1,10)+1,INT((((4-1)*$N$401+10)-1)/10)+1)))),IF(AND(4=$N$402+1,10&lt;=$O$401),IF(($N$401*$N$402+10)&gt;80,"",IF(INDEX($P$403:$W$412,MOD(($N$401*$N$402+10)-1,10)+1,INT((($N$401*$N$402+10)-1)/10)+1)="","",INDEX($P$403:$W$412,MOD(($N$401*$N$402+10)-1,10)+1,INT((($N$401*$N$402+10)-1)/10)+1))),""))),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IF($D$401="Flat Oval",IF(OR($N$402="",ISTEXT($N$402)),"",IF(5&lt;=$N$402,ROUND((5-0.5)*$I$401/$N$402,1),IF(5=$N$402+1,"Ends",""))),IF(OR($D$401="",$G$401=""),"",IF($D$401="Round",IF(5=1,"Axis 1 (0°)",IF(5=2,"Axis 2 (90°)","")),IF(ISTEXT($N$402),"",IF(5&gt;$N$402,"",IF(ISTEXT($I$401),"",ROUND((5-0.5)*$I$401/$N$402,1)))))))</f>
        <v/>
      </c>
      <c r="C407" s="538" t="n"/>
      <c r="D407" s="539">
        <f>IF($D$401="Flat Oval",IF(OR($N$403="",ISTEXT($N$401),ISTEXT($N$402)),"",IF(5&lt;=$N$402,IF(1&gt;$N$401,"",IF(((5-1)*$N$401+1)&gt;80,"",IF(INDEX($P$403:$W$412,MOD(((5-1)*$N$401+1)-1,10)+1,INT((((5-1)*$N$401+1)-1)/10)+1)="","",INDEX($P$403:$W$412,MOD(((5-1)*$N$401+1)-1,10)+1,INT((((5-1)*$N$401+1)-1)/10)+1)))),IF(AND(5=$N$402+1,1&lt;=$O$401),IF(($N$401*$N$402+1)&gt;80,"",IF(INDEX($P$403:$W$412,MOD(($N$401*$N$402+1)-1,10)+1,INT((($N$401*$N$402+1)-1)/10)+1)="","",INDEX($P$403:$W$412,MOD(($N$401*$N$402+1)-1,10)+1,INT((($N$401*$N$402+1)-1)/10)+1))),""))),IF($N$403="","",IF(OR(ISTEXT($N$401),ISTEXT($N$402),ISTEXT($N$403)),"",IF(OR(1&gt;$N$401,5&gt;$N$402,((5-1)*$N$401+1)&gt;$N$403),"",IF(INDEX($P$403:$W$412,MOD(((5-1)*$N$401+1)-1,10)+1,INT((((5-1)*$N$401+1)-1)/10)+1)="","",INDEX($P$403:$W$412,MOD(((5-1)*$N$401+1)-1,10)+1,INT((((5-1)*$N$401+1)-1)/10)+1))))))</f>
        <v/>
      </c>
      <c r="E407" s="539">
        <f>IF($D$401="Flat Oval",IF(OR($N$403="",ISTEXT($N$401),ISTEXT($N$402)),"",IF(5&lt;=$N$402,IF(2&gt;$N$401,"",IF(((5-1)*$N$401+2)&gt;80,"",IF(INDEX($P$403:$W$412,MOD(((5-1)*$N$401+2)-1,10)+1,INT((((5-1)*$N$401+2)-1)/10)+1)="","",INDEX($P$403:$W$412,MOD(((5-1)*$N$401+2)-1,10)+1,INT((((5-1)*$N$401+2)-1)/10)+1)))),IF(AND(5=$N$402+1,2&lt;=$O$401),IF(($N$401*$N$402+2)&gt;80,"",IF(INDEX($P$403:$W$412,MOD(($N$401*$N$402+2)-1,10)+1,INT((($N$401*$N$402+2)-1)/10)+1)="","",INDEX($P$403:$W$412,MOD(($N$401*$N$402+2)-1,10)+1,INT((($N$401*$N$402+2)-1)/10)+1))),""))),IF($N$403="","",IF(OR(ISTEXT($N$401),ISTEXT($N$402),ISTEXT($N$403)),"",IF(OR(2&gt;$N$401,5&gt;$N$402,((5-1)*$N$401+2)&gt;$N$403),"",IF(INDEX($P$403:$W$412,MOD(((5-1)*$N$401+2)-1,10)+1,INT((((5-1)*$N$401+2)-1)/10)+1)="","",INDEX($P$403:$W$412,MOD(((5-1)*$N$401+2)-1,10)+1,INT((((5-1)*$N$401+2)-1)/10)+1))))))</f>
        <v/>
      </c>
      <c r="F407" s="539">
        <f>IF($D$401="Flat Oval",IF(OR($N$403="",ISTEXT($N$401),ISTEXT($N$402)),"",IF(5&lt;=$N$402,IF(3&gt;$N$401,"",IF(((5-1)*$N$401+3)&gt;80,"",IF(INDEX($P$403:$W$412,MOD(((5-1)*$N$401+3)-1,10)+1,INT((((5-1)*$N$401+3)-1)/10)+1)="","",INDEX($P$403:$W$412,MOD(((5-1)*$N$401+3)-1,10)+1,INT((((5-1)*$N$401+3)-1)/10)+1)))),IF(AND(5=$N$402+1,3&lt;=$O$401),IF(($N$401*$N$402+3)&gt;80,"",IF(INDEX($P$403:$W$412,MOD(($N$401*$N$402+3)-1,10)+1,INT((($N$401*$N$402+3)-1)/10)+1)="","",INDEX($P$403:$W$412,MOD(($N$401*$N$402+3)-1,10)+1,INT((($N$401*$N$402+3)-1)/10)+1))),""))),IF($N$403="","",IF(OR(ISTEXT($N$401),ISTEXT($N$402),ISTEXT($N$403)),"",IF(OR(3&gt;$N$401,5&gt;$N$402,((5-1)*$N$401+3)&gt;$N$403),"",IF(INDEX($P$403:$W$412,MOD(((5-1)*$N$401+3)-1,10)+1,INT((((5-1)*$N$401+3)-1)/10)+1)="","",INDEX($P$403:$W$412,MOD(((5-1)*$N$401+3)-1,10)+1,INT((((5-1)*$N$401+3)-1)/10)+1))))))</f>
        <v/>
      </c>
      <c r="G407" s="539">
        <f>IF($D$401="Flat Oval",IF(OR($N$403="",ISTEXT($N$401),ISTEXT($N$402)),"",IF(5&lt;=$N$402,IF(4&gt;$N$401,"",IF(((5-1)*$N$401+4)&gt;80,"",IF(INDEX($P$403:$W$412,MOD(((5-1)*$N$401+4)-1,10)+1,INT((((5-1)*$N$401+4)-1)/10)+1)="","",INDEX($P$403:$W$412,MOD(((5-1)*$N$401+4)-1,10)+1,INT((((5-1)*$N$401+4)-1)/10)+1)))),IF(AND(5=$N$402+1,4&lt;=$O$401),IF(($N$401*$N$402+4)&gt;80,"",IF(INDEX($P$403:$W$412,MOD(($N$401*$N$402+4)-1,10)+1,INT((($N$401*$N$402+4)-1)/10)+1)="","",INDEX($P$403:$W$412,MOD(($N$401*$N$402+4)-1,10)+1,INT((($N$401*$N$402+4)-1)/10)+1))),""))),IF($N$403="","",IF(OR(ISTEXT($N$401),ISTEXT($N$402),ISTEXT($N$403)),"",IF(OR(4&gt;$N$401,5&gt;$N$402,((5-1)*$N$401+4)&gt;$N$403),"",IF(INDEX($P$403:$W$412,MOD(((5-1)*$N$401+4)-1,10)+1,INT((((5-1)*$N$401+4)-1)/10)+1)="","",INDEX($P$403:$W$412,MOD(((5-1)*$N$401+4)-1,10)+1,INT((((5-1)*$N$401+4)-1)/10)+1))))))</f>
        <v/>
      </c>
      <c r="H407" s="539">
        <f>IF($D$401="Flat Oval",IF(OR($N$403="",ISTEXT($N$401),ISTEXT($N$402)),"",IF(5&lt;=$N$402,IF(5&gt;$N$401,"",IF(((5-1)*$N$401+5)&gt;80,"",IF(INDEX($P$403:$W$412,MOD(((5-1)*$N$401+5)-1,10)+1,INT((((5-1)*$N$401+5)-1)/10)+1)="","",INDEX($P$403:$W$412,MOD(((5-1)*$N$401+5)-1,10)+1,INT((((5-1)*$N$401+5)-1)/10)+1)))),IF(AND(5=$N$402+1,5&lt;=$O$401),IF(($N$401*$N$402+5)&gt;80,"",IF(INDEX($P$403:$W$412,MOD(($N$401*$N$402+5)-1,10)+1,INT((($N$401*$N$402+5)-1)/10)+1)="","",INDEX($P$403:$W$412,MOD(($N$401*$N$402+5)-1,10)+1,INT((($N$401*$N$402+5)-1)/10)+1))),""))),IF($N$403="","",IF(OR(ISTEXT($N$401),ISTEXT($N$402),ISTEXT($N$403)),"",IF(OR(5&gt;$N$401,5&gt;$N$402,((5-1)*$N$401+5)&gt;$N$403),"",IF(INDEX($P$403:$W$412,MOD(((5-1)*$N$401+5)-1,10)+1,INT((((5-1)*$N$401+5)-1)/10)+1)="","",INDEX($P$403:$W$412,MOD(((5-1)*$N$401+5)-1,10)+1,INT((((5-1)*$N$401+5)-1)/10)+1))))))</f>
        <v/>
      </c>
      <c r="I407" s="539">
        <f>IF($D$401="Flat Oval",IF(OR($N$403="",ISTEXT($N$401),ISTEXT($N$402)),"",IF(5&lt;=$N$402,IF(6&gt;$N$401,"",IF(((5-1)*$N$401+6)&gt;80,"",IF(INDEX($P$403:$W$412,MOD(((5-1)*$N$401+6)-1,10)+1,INT((((5-1)*$N$401+6)-1)/10)+1)="","",INDEX($P$403:$W$412,MOD(((5-1)*$N$401+6)-1,10)+1,INT((((5-1)*$N$401+6)-1)/10)+1)))),IF(AND(5=$N$402+1,6&lt;=$O$401),IF(($N$401*$N$402+6)&gt;80,"",IF(INDEX($P$403:$W$412,MOD(($N$401*$N$402+6)-1,10)+1,INT((($N$401*$N$402+6)-1)/10)+1)="","",INDEX($P$403:$W$412,MOD(($N$401*$N$402+6)-1,10)+1,INT((($N$401*$N$402+6)-1)/10)+1))),""))),IF($N$403="","",IF(OR(ISTEXT($N$401),ISTEXT($N$402),ISTEXT($N$403)),"",IF(OR(6&gt;$N$401,5&gt;$N$402,((5-1)*$N$401+6)&gt;$N$403),"",IF(INDEX($P$403:$W$412,MOD(((5-1)*$N$401+6)-1,10)+1,INT((((5-1)*$N$401+6)-1)/10)+1)="","",INDEX($P$403:$W$412,MOD(((5-1)*$N$401+6)-1,10)+1,INT((((5-1)*$N$401+6)-1)/10)+1))))))</f>
        <v/>
      </c>
      <c r="J407" s="539">
        <f>IF($D$401="Flat Oval",IF(OR($N$403="",ISTEXT($N$401),ISTEXT($N$402)),"",IF(5&lt;=$N$402,IF(7&gt;$N$401,"",IF(((5-1)*$N$401+7)&gt;80,"",IF(INDEX($P$403:$W$412,MOD(((5-1)*$N$401+7)-1,10)+1,INT((((5-1)*$N$401+7)-1)/10)+1)="","",INDEX($P$403:$W$412,MOD(((5-1)*$N$401+7)-1,10)+1,INT((((5-1)*$N$401+7)-1)/10)+1)))),IF(AND(5=$N$402+1,7&lt;=$O$401),IF(($N$401*$N$402+7)&gt;80,"",IF(INDEX($P$403:$W$412,MOD(($N$401*$N$402+7)-1,10)+1,INT((($N$401*$N$402+7)-1)/10)+1)="","",INDEX($P$403:$W$412,MOD(($N$401*$N$402+7)-1,10)+1,INT((($N$401*$N$402+7)-1)/10)+1))),""))),IF($N$403="","",IF(OR(ISTEXT($N$401),ISTEXT($N$402),ISTEXT($N$403)),"",IF(OR(7&gt;$N$401,5&gt;$N$402,((5-1)*$N$401+7)&gt;$N$403),"",IF(INDEX($P$403:$W$412,MOD(((5-1)*$N$401+7)-1,10)+1,INT((((5-1)*$N$401+7)-1)/10)+1)="","",INDEX($P$403:$W$412,MOD(((5-1)*$N$401+7)-1,10)+1,INT((((5-1)*$N$401+7)-1)/10)+1))))))</f>
        <v/>
      </c>
      <c r="K407" s="539">
        <f>IF($D$401="Flat Oval",IF(OR($N$403="",ISTEXT($N$401),ISTEXT($N$402)),"",IF(5&lt;=$N$402,IF(8&gt;$N$401,"",IF(((5-1)*$N$401+8)&gt;80,"",IF(INDEX($P$403:$W$412,MOD(((5-1)*$N$401+8)-1,10)+1,INT((((5-1)*$N$401+8)-1)/10)+1)="","",INDEX($P$403:$W$412,MOD(((5-1)*$N$401+8)-1,10)+1,INT((((5-1)*$N$401+8)-1)/10)+1)))),IF(AND(5=$N$402+1,8&lt;=$O$401),IF(($N$401*$N$402+8)&gt;80,"",IF(INDEX($P$403:$W$412,MOD(($N$401*$N$402+8)-1,10)+1,INT((($N$401*$N$402+8)-1)/10)+1)="","",INDEX($P$403:$W$412,MOD(($N$401*$N$402+8)-1,10)+1,INT((($N$401*$N$402+8)-1)/10)+1))),""))),IF($N$403="","",IF(OR(ISTEXT($N$401),ISTEXT($N$402),ISTEXT($N$403)),"",IF(OR(8&gt;$N$401,5&gt;$N$402,((5-1)*$N$401+8)&gt;$N$403),"",IF(INDEX($P$403:$W$412,MOD(((5-1)*$N$401+8)-1,10)+1,INT((((5-1)*$N$401+8)-1)/10)+1)="","",INDEX($P$403:$W$412,MOD(((5-1)*$N$401+8)-1,10)+1,INT((((5-1)*$N$401+8)-1)/10)+1))))))</f>
        <v/>
      </c>
      <c r="L407" s="539">
        <f>IF($D$401="Flat Oval",IF(OR($N$403="",ISTEXT($N$401),ISTEXT($N$402)),"",IF(5&lt;=$N$402,IF(9&gt;$N$401,"",IF(((5-1)*$N$401+9)&gt;80,"",IF(INDEX($P$403:$W$412,MOD(((5-1)*$N$401+9)-1,10)+1,INT((((5-1)*$N$401+9)-1)/10)+1)="","",INDEX($P$403:$W$412,MOD(((5-1)*$N$401+9)-1,10)+1,INT((((5-1)*$N$401+9)-1)/10)+1)))),IF(AND(5=$N$402+1,9&lt;=$O$401),IF(($N$401*$N$402+9)&gt;80,"",IF(INDEX($P$403:$W$412,MOD(($N$401*$N$402+9)-1,10)+1,INT((($N$401*$N$402+9)-1)/10)+1)="","",INDEX($P$403:$W$412,MOD(($N$401*$N$402+9)-1,10)+1,INT((($N$401*$N$402+9)-1)/10)+1))),""))),IF($N$403="","",IF(OR(ISTEXT($N$401),ISTEXT($N$402),ISTEXT($N$403)),"",IF(OR(9&gt;$N$401,5&gt;$N$402,((5-1)*$N$401+9)&gt;$N$403),"",IF(INDEX($P$403:$W$412,MOD(((5-1)*$N$401+9)-1,10)+1,INT((((5-1)*$N$401+9)-1)/10)+1)="","",INDEX($P$403:$W$412,MOD(((5-1)*$N$401+9)-1,10)+1,INT((((5-1)*$N$401+9)-1)/10)+1))))))</f>
        <v/>
      </c>
      <c r="M407" s="539">
        <f>IF($D$401="Flat Oval",IF(OR($N$403="",ISTEXT($N$401),ISTEXT($N$402)),"",IF(5&lt;=$N$402,IF(10&gt;$N$401,"",IF(((5-1)*$N$401+10)&gt;80,"",IF(INDEX($P$403:$W$412,MOD(((5-1)*$N$401+10)-1,10)+1,INT((((5-1)*$N$401+10)-1)/10)+1)="","",INDEX($P$403:$W$412,MOD(((5-1)*$N$401+10)-1,10)+1,INT((((5-1)*$N$401+10)-1)/10)+1)))),IF(AND(5=$N$402+1,10&lt;=$O$401),IF(($N$401*$N$402+10)&gt;80,"",IF(INDEX($P$403:$W$412,MOD(($N$401*$N$402+10)-1,10)+1,INT((($N$401*$N$402+10)-1)/10)+1)="","",INDEX($P$403:$W$412,MOD(($N$401*$N$402+10)-1,10)+1,INT((($N$401*$N$402+10)-1)/10)+1))),""))),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IF($D$401="Flat Oval",IF(OR($N$402="",ISTEXT($N$402)),"",IF(6&lt;=$N$402,ROUND((6-0.5)*$I$401/$N$402,1),IF(6=$N$402+1,"Ends",""))),IF(OR($D$401="",$G$401=""),"",IF($D$401="Round",IF(6=1,"Axis 1 (0°)",IF(6=2,"Axis 2 (90°)","")),IF(ISTEXT($N$402),"",IF(6&gt;$N$402,"",IF(ISTEXT($I$401),"",ROUND((6-0.5)*$I$401/$N$402,1)))))))</f>
        <v/>
      </c>
      <c r="C408" s="538" t="n"/>
      <c r="D408" s="539">
        <f>IF($D$401="Flat Oval",IF(OR($N$403="",ISTEXT($N$401),ISTEXT($N$402)),"",IF(6&lt;=$N$402,IF(1&gt;$N$401,"",IF(((6-1)*$N$401+1)&gt;80,"",IF(INDEX($P$403:$W$412,MOD(((6-1)*$N$401+1)-1,10)+1,INT((((6-1)*$N$401+1)-1)/10)+1)="","",INDEX($P$403:$W$412,MOD(((6-1)*$N$401+1)-1,10)+1,INT((((6-1)*$N$401+1)-1)/10)+1)))),IF(AND(6=$N$402+1,1&lt;=$O$401),IF(($N$401*$N$402+1)&gt;80,"",IF(INDEX($P$403:$W$412,MOD(($N$401*$N$402+1)-1,10)+1,INT((($N$401*$N$402+1)-1)/10)+1)="","",INDEX($P$403:$W$412,MOD(($N$401*$N$402+1)-1,10)+1,INT((($N$401*$N$402+1)-1)/10)+1))),""))),IF($N$403="","",IF(OR(ISTEXT($N$401),ISTEXT($N$402),ISTEXT($N$403)),"",IF(OR(1&gt;$N$401,6&gt;$N$402,((6-1)*$N$401+1)&gt;$N$403),"",IF(INDEX($P$403:$W$412,MOD(((6-1)*$N$401+1)-1,10)+1,INT((((6-1)*$N$401+1)-1)/10)+1)="","",INDEX($P$403:$W$412,MOD(((6-1)*$N$401+1)-1,10)+1,INT((((6-1)*$N$401+1)-1)/10)+1))))))</f>
        <v/>
      </c>
      <c r="E408" s="539">
        <f>IF($D$401="Flat Oval",IF(OR($N$403="",ISTEXT($N$401),ISTEXT($N$402)),"",IF(6&lt;=$N$402,IF(2&gt;$N$401,"",IF(((6-1)*$N$401+2)&gt;80,"",IF(INDEX($P$403:$W$412,MOD(((6-1)*$N$401+2)-1,10)+1,INT((((6-1)*$N$401+2)-1)/10)+1)="","",INDEX($P$403:$W$412,MOD(((6-1)*$N$401+2)-1,10)+1,INT((((6-1)*$N$401+2)-1)/10)+1)))),IF(AND(6=$N$402+1,2&lt;=$O$401),IF(($N$401*$N$402+2)&gt;80,"",IF(INDEX($P$403:$W$412,MOD(($N$401*$N$402+2)-1,10)+1,INT((($N$401*$N$402+2)-1)/10)+1)="","",INDEX($P$403:$W$412,MOD(($N$401*$N$402+2)-1,10)+1,INT((($N$401*$N$402+2)-1)/10)+1))),""))),IF($N$403="","",IF(OR(ISTEXT($N$401),ISTEXT($N$402),ISTEXT($N$403)),"",IF(OR(2&gt;$N$401,6&gt;$N$402,((6-1)*$N$401+2)&gt;$N$403),"",IF(INDEX($P$403:$W$412,MOD(((6-1)*$N$401+2)-1,10)+1,INT((((6-1)*$N$401+2)-1)/10)+1)="","",INDEX($P$403:$W$412,MOD(((6-1)*$N$401+2)-1,10)+1,INT((((6-1)*$N$401+2)-1)/10)+1))))))</f>
        <v/>
      </c>
      <c r="F408" s="539">
        <f>IF($D$401="Flat Oval",IF(OR($N$403="",ISTEXT($N$401),ISTEXT($N$402)),"",IF(6&lt;=$N$402,IF(3&gt;$N$401,"",IF(((6-1)*$N$401+3)&gt;80,"",IF(INDEX($P$403:$W$412,MOD(((6-1)*$N$401+3)-1,10)+1,INT((((6-1)*$N$401+3)-1)/10)+1)="","",INDEX($P$403:$W$412,MOD(((6-1)*$N$401+3)-1,10)+1,INT((((6-1)*$N$401+3)-1)/10)+1)))),IF(AND(6=$N$402+1,3&lt;=$O$401),IF(($N$401*$N$402+3)&gt;80,"",IF(INDEX($P$403:$W$412,MOD(($N$401*$N$402+3)-1,10)+1,INT((($N$401*$N$402+3)-1)/10)+1)="","",INDEX($P$403:$W$412,MOD(($N$401*$N$402+3)-1,10)+1,INT((($N$401*$N$402+3)-1)/10)+1))),""))),IF($N$403="","",IF(OR(ISTEXT($N$401),ISTEXT($N$402),ISTEXT($N$403)),"",IF(OR(3&gt;$N$401,6&gt;$N$402,((6-1)*$N$401+3)&gt;$N$403),"",IF(INDEX($P$403:$W$412,MOD(((6-1)*$N$401+3)-1,10)+1,INT((((6-1)*$N$401+3)-1)/10)+1)="","",INDEX($P$403:$W$412,MOD(((6-1)*$N$401+3)-1,10)+1,INT((((6-1)*$N$401+3)-1)/10)+1))))))</f>
        <v/>
      </c>
      <c r="G408" s="539">
        <f>IF($D$401="Flat Oval",IF(OR($N$403="",ISTEXT($N$401),ISTEXT($N$402)),"",IF(6&lt;=$N$402,IF(4&gt;$N$401,"",IF(((6-1)*$N$401+4)&gt;80,"",IF(INDEX($P$403:$W$412,MOD(((6-1)*$N$401+4)-1,10)+1,INT((((6-1)*$N$401+4)-1)/10)+1)="","",INDEX($P$403:$W$412,MOD(((6-1)*$N$401+4)-1,10)+1,INT((((6-1)*$N$401+4)-1)/10)+1)))),IF(AND(6=$N$402+1,4&lt;=$O$401),IF(($N$401*$N$402+4)&gt;80,"",IF(INDEX($P$403:$W$412,MOD(($N$401*$N$402+4)-1,10)+1,INT((($N$401*$N$402+4)-1)/10)+1)="","",INDEX($P$403:$W$412,MOD(($N$401*$N$402+4)-1,10)+1,INT((($N$401*$N$402+4)-1)/10)+1))),""))),IF($N$403="","",IF(OR(ISTEXT($N$401),ISTEXT($N$402),ISTEXT($N$403)),"",IF(OR(4&gt;$N$401,6&gt;$N$402,((6-1)*$N$401+4)&gt;$N$403),"",IF(INDEX($P$403:$W$412,MOD(((6-1)*$N$401+4)-1,10)+1,INT((((6-1)*$N$401+4)-1)/10)+1)="","",INDEX($P$403:$W$412,MOD(((6-1)*$N$401+4)-1,10)+1,INT((((6-1)*$N$401+4)-1)/10)+1))))))</f>
        <v/>
      </c>
      <c r="H408" s="539">
        <f>IF($D$401="Flat Oval",IF(OR($N$403="",ISTEXT($N$401),ISTEXT($N$402)),"",IF(6&lt;=$N$402,IF(5&gt;$N$401,"",IF(((6-1)*$N$401+5)&gt;80,"",IF(INDEX($P$403:$W$412,MOD(((6-1)*$N$401+5)-1,10)+1,INT((((6-1)*$N$401+5)-1)/10)+1)="","",INDEX($P$403:$W$412,MOD(((6-1)*$N$401+5)-1,10)+1,INT((((6-1)*$N$401+5)-1)/10)+1)))),IF(AND(6=$N$402+1,5&lt;=$O$401),IF(($N$401*$N$402+5)&gt;80,"",IF(INDEX($P$403:$W$412,MOD(($N$401*$N$402+5)-1,10)+1,INT((($N$401*$N$402+5)-1)/10)+1)="","",INDEX($P$403:$W$412,MOD(($N$401*$N$402+5)-1,10)+1,INT((($N$401*$N$402+5)-1)/10)+1))),""))),IF($N$403="","",IF(OR(ISTEXT($N$401),ISTEXT($N$402),ISTEXT($N$403)),"",IF(OR(5&gt;$N$401,6&gt;$N$402,((6-1)*$N$401+5)&gt;$N$403),"",IF(INDEX($P$403:$W$412,MOD(((6-1)*$N$401+5)-1,10)+1,INT((((6-1)*$N$401+5)-1)/10)+1)="","",INDEX($P$403:$W$412,MOD(((6-1)*$N$401+5)-1,10)+1,INT((((6-1)*$N$401+5)-1)/10)+1))))))</f>
        <v/>
      </c>
      <c r="I408" s="539">
        <f>IF($D$401="Flat Oval",IF(OR($N$403="",ISTEXT($N$401),ISTEXT($N$402)),"",IF(6&lt;=$N$402,IF(6&gt;$N$401,"",IF(((6-1)*$N$401+6)&gt;80,"",IF(INDEX($P$403:$W$412,MOD(((6-1)*$N$401+6)-1,10)+1,INT((((6-1)*$N$401+6)-1)/10)+1)="","",INDEX($P$403:$W$412,MOD(((6-1)*$N$401+6)-1,10)+1,INT((((6-1)*$N$401+6)-1)/10)+1)))),IF(AND(6=$N$402+1,6&lt;=$O$401),IF(($N$401*$N$402+6)&gt;80,"",IF(INDEX($P$403:$W$412,MOD(($N$401*$N$402+6)-1,10)+1,INT((($N$401*$N$402+6)-1)/10)+1)="","",INDEX($P$403:$W$412,MOD(($N$401*$N$402+6)-1,10)+1,INT((($N$401*$N$402+6)-1)/10)+1))),""))),IF($N$403="","",IF(OR(ISTEXT($N$401),ISTEXT($N$402),ISTEXT($N$403)),"",IF(OR(6&gt;$N$401,6&gt;$N$402,((6-1)*$N$401+6)&gt;$N$403),"",IF(INDEX($P$403:$W$412,MOD(((6-1)*$N$401+6)-1,10)+1,INT((((6-1)*$N$401+6)-1)/10)+1)="","",INDEX($P$403:$W$412,MOD(((6-1)*$N$401+6)-1,10)+1,INT((((6-1)*$N$401+6)-1)/10)+1))))))</f>
        <v/>
      </c>
      <c r="J408" s="539">
        <f>IF($D$401="Flat Oval",IF(OR($N$403="",ISTEXT($N$401),ISTEXT($N$402)),"",IF(6&lt;=$N$402,IF(7&gt;$N$401,"",IF(((6-1)*$N$401+7)&gt;80,"",IF(INDEX($P$403:$W$412,MOD(((6-1)*$N$401+7)-1,10)+1,INT((((6-1)*$N$401+7)-1)/10)+1)="","",INDEX($P$403:$W$412,MOD(((6-1)*$N$401+7)-1,10)+1,INT((((6-1)*$N$401+7)-1)/10)+1)))),IF(AND(6=$N$402+1,7&lt;=$O$401),IF(($N$401*$N$402+7)&gt;80,"",IF(INDEX($P$403:$W$412,MOD(($N$401*$N$402+7)-1,10)+1,INT((($N$401*$N$402+7)-1)/10)+1)="","",INDEX($P$403:$W$412,MOD(($N$401*$N$402+7)-1,10)+1,INT((($N$401*$N$402+7)-1)/10)+1))),""))),IF($N$403="","",IF(OR(ISTEXT($N$401),ISTEXT($N$402),ISTEXT($N$403)),"",IF(OR(7&gt;$N$401,6&gt;$N$402,((6-1)*$N$401+7)&gt;$N$403),"",IF(INDEX($P$403:$W$412,MOD(((6-1)*$N$401+7)-1,10)+1,INT((((6-1)*$N$401+7)-1)/10)+1)="","",INDEX($P$403:$W$412,MOD(((6-1)*$N$401+7)-1,10)+1,INT((((6-1)*$N$401+7)-1)/10)+1))))))</f>
        <v/>
      </c>
      <c r="K408" s="539">
        <f>IF($D$401="Flat Oval",IF(OR($N$403="",ISTEXT($N$401),ISTEXT($N$402)),"",IF(6&lt;=$N$402,IF(8&gt;$N$401,"",IF(((6-1)*$N$401+8)&gt;80,"",IF(INDEX($P$403:$W$412,MOD(((6-1)*$N$401+8)-1,10)+1,INT((((6-1)*$N$401+8)-1)/10)+1)="","",INDEX($P$403:$W$412,MOD(((6-1)*$N$401+8)-1,10)+1,INT((((6-1)*$N$401+8)-1)/10)+1)))),IF(AND(6=$N$402+1,8&lt;=$O$401),IF(($N$401*$N$402+8)&gt;80,"",IF(INDEX($P$403:$W$412,MOD(($N$401*$N$402+8)-1,10)+1,INT((($N$401*$N$402+8)-1)/10)+1)="","",INDEX($P$403:$W$412,MOD(($N$401*$N$402+8)-1,10)+1,INT((($N$401*$N$402+8)-1)/10)+1))),""))),IF($N$403="","",IF(OR(ISTEXT($N$401),ISTEXT($N$402),ISTEXT($N$403)),"",IF(OR(8&gt;$N$401,6&gt;$N$402,((6-1)*$N$401+8)&gt;$N$403),"",IF(INDEX($P$403:$W$412,MOD(((6-1)*$N$401+8)-1,10)+1,INT((((6-1)*$N$401+8)-1)/10)+1)="","",INDEX($P$403:$W$412,MOD(((6-1)*$N$401+8)-1,10)+1,INT((((6-1)*$N$401+8)-1)/10)+1))))))</f>
        <v/>
      </c>
      <c r="L408" s="539">
        <f>IF($D$401="Flat Oval",IF(OR($N$403="",ISTEXT($N$401),ISTEXT($N$402)),"",IF(6&lt;=$N$402,IF(9&gt;$N$401,"",IF(((6-1)*$N$401+9)&gt;80,"",IF(INDEX($P$403:$W$412,MOD(((6-1)*$N$401+9)-1,10)+1,INT((((6-1)*$N$401+9)-1)/10)+1)="","",INDEX($P$403:$W$412,MOD(((6-1)*$N$401+9)-1,10)+1,INT((((6-1)*$N$401+9)-1)/10)+1)))),IF(AND(6=$N$402+1,9&lt;=$O$401),IF(($N$401*$N$402+9)&gt;80,"",IF(INDEX($P$403:$W$412,MOD(($N$401*$N$402+9)-1,10)+1,INT((($N$401*$N$402+9)-1)/10)+1)="","",INDEX($P$403:$W$412,MOD(($N$401*$N$402+9)-1,10)+1,INT((($N$401*$N$402+9)-1)/10)+1))),""))),IF($N$403="","",IF(OR(ISTEXT($N$401),ISTEXT($N$402),ISTEXT($N$403)),"",IF(OR(9&gt;$N$401,6&gt;$N$402,((6-1)*$N$401+9)&gt;$N$403),"",IF(INDEX($P$403:$W$412,MOD(((6-1)*$N$401+9)-1,10)+1,INT((((6-1)*$N$401+9)-1)/10)+1)="","",INDEX($P$403:$W$412,MOD(((6-1)*$N$401+9)-1,10)+1,INT((((6-1)*$N$401+9)-1)/10)+1))))))</f>
        <v/>
      </c>
      <c r="M408" s="539">
        <f>IF($D$401="Flat Oval",IF(OR($N$403="",ISTEXT($N$401),ISTEXT($N$402)),"",IF(6&lt;=$N$402,IF(10&gt;$N$401,"",IF(((6-1)*$N$401+10)&gt;80,"",IF(INDEX($P$403:$W$412,MOD(((6-1)*$N$401+10)-1,10)+1,INT((((6-1)*$N$401+10)-1)/10)+1)="","",INDEX($P$403:$W$412,MOD(((6-1)*$N$401+10)-1,10)+1,INT((((6-1)*$N$401+10)-1)/10)+1)))),IF(AND(6=$N$402+1,10&lt;=$O$401),IF(($N$401*$N$402+10)&gt;80,"",IF(INDEX($P$403:$W$412,MOD(($N$401*$N$402+10)-1,10)+1,INT((($N$401*$N$402+10)-1)/10)+1)="","",INDEX($P$403:$W$412,MOD(($N$401*$N$402+10)-1,10)+1,INT((($N$401*$N$402+10)-1)/10)+1))),""))),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IF($D$401="Flat Oval",IF(OR($N$402="",ISTEXT($N$402)),"",IF(7&lt;=$N$402,ROUND((7-0.5)*$I$401/$N$402,1),IF(7=$N$402+1,"Ends",""))),IF(OR($D$401="",$G$401=""),"",IF($D$401="Round",IF(7=1,"Axis 1 (0°)",IF(7=2,"Axis 2 (90°)","")),IF(ISTEXT($N$402),"",IF(7&gt;$N$402,"",IF(ISTEXT($I$401),"",ROUND((7-0.5)*$I$401/$N$402,1)))))))</f>
        <v/>
      </c>
      <c r="C409" s="538" t="n"/>
      <c r="D409" s="539">
        <f>IF($D$401="Flat Oval",IF(OR($N$403="",ISTEXT($N$401),ISTEXT($N$402)),"",IF(7&lt;=$N$402,IF(1&gt;$N$401,"",IF(((7-1)*$N$401+1)&gt;80,"",IF(INDEX($P$403:$W$412,MOD(((7-1)*$N$401+1)-1,10)+1,INT((((7-1)*$N$401+1)-1)/10)+1)="","",INDEX($P$403:$W$412,MOD(((7-1)*$N$401+1)-1,10)+1,INT((((7-1)*$N$401+1)-1)/10)+1)))),IF(AND(7=$N$402+1,1&lt;=$O$401),IF(($N$401*$N$402+1)&gt;80,"",IF(INDEX($P$403:$W$412,MOD(($N$401*$N$402+1)-1,10)+1,INT((($N$401*$N$402+1)-1)/10)+1)="","",INDEX($P$403:$W$412,MOD(($N$401*$N$402+1)-1,10)+1,INT((($N$401*$N$402+1)-1)/10)+1))),""))),IF($N$403="","",IF(OR(ISTEXT($N$401),ISTEXT($N$402),ISTEXT($N$403)),"",IF(OR(1&gt;$N$401,7&gt;$N$402,((7-1)*$N$401+1)&gt;$N$403),"",IF(INDEX($P$403:$W$412,MOD(((7-1)*$N$401+1)-1,10)+1,INT((((7-1)*$N$401+1)-1)/10)+1)="","",INDEX($P$403:$W$412,MOD(((7-1)*$N$401+1)-1,10)+1,INT((((7-1)*$N$401+1)-1)/10)+1))))))</f>
        <v/>
      </c>
      <c r="E409" s="539">
        <f>IF($D$401="Flat Oval",IF(OR($N$403="",ISTEXT($N$401),ISTEXT($N$402)),"",IF(7&lt;=$N$402,IF(2&gt;$N$401,"",IF(((7-1)*$N$401+2)&gt;80,"",IF(INDEX($P$403:$W$412,MOD(((7-1)*$N$401+2)-1,10)+1,INT((((7-1)*$N$401+2)-1)/10)+1)="","",INDEX($P$403:$W$412,MOD(((7-1)*$N$401+2)-1,10)+1,INT((((7-1)*$N$401+2)-1)/10)+1)))),IF(AND(7=$N$402+1,2&lt;=$O$401),IF(($N$401*$N$402+2)&gt;80,"",IF(INDEX($P$403:$W$412,MOD(($N$401*$N$402+2)-1,10)+1,INT((($N$401*$N$402+2)-1)/10)+1)="","",INDEX($P$403:$W$412,MOD(($N$401*$N$402+2)-1,10)+1,INT((($N$401*$N$402+2)-1)/10)+1))),""))),IF($N$403="","",IF(OR(ISTEXT($N$401),ISTEXT($N$402),ISTEXT($N$403)),"",IF(OR(2&gt;$N$401,7&gt;$N$402,((7-1)*$N$401+2)&gt;$N$403),"",IF(INDEX($P$403:$W$412,MOD(((7-1)*$N$401+2)-1,10)+1,INT((((7-1)*$N$401+2)-1)/10)+1)="","",INDEX($P$403:$W$412,MOD(((7-1)*$N$401+2)-1,10)+1,INT((((7-1)*$N$401+2)-1)/10)+1))))))</f>
        <v/>
      </c>
      <c r="F409" s="539">
        <f>IF($D$401="Flat Oval",IF(OR($N$403="",ISTEXT($N$401),ISTEXT($N$402)),"",IF(7&lt;=$N$402,IF(3&gt;$N$401,"",IF(((7-1)*$N$401+3)&gt;80,"",IF(INDEX($P$403:$W$412,MOD(((7-1)*$N$401+3)-1,10)+1,INT((((7-1)*$N$401+3)-1)/10)+1)="","",INDEX($P$403:$W$412,MOD(((7-1)*$N$401+3)-1,10)+1,INT((((7-1)*$N$401+3)-1)/10)+1)))),IF(AND(7=$N$402+1,3&lt;=$O$401),IF(($N$401*$N$402+3)&gt;80,"",IF(INDEX($P$403:$W$412,MOD(($N$401*$N$402+3)-1,10)+1,INT((($N$401*$N$402+3)-1)/10)+1)="","",INDEX($P$403:$W$412,MOD(($N$401*$N$402+3)-1,10)+1,INT((($N$401*$N$402+3)-1)/10)+1))),""))),IF($N$403="","",IF(OR(ISTEXT($N$401),ISTEXT($N$402),ISTEXT($N$403)),"",IF(OR(3&gt;$N$401,7&gt;$N$402,((7-1)*$N$401+3)&gt;$N$403),"",IF(INDEX($P$403:$W$412,MOD(((7-1)*$N$401+3)-1,10)+1,INT((((7-1)*$N$401+3)-1)/10)+1)="","",INDEX($P$403:$W$412,MOD(((7-1)*$N$401+3)-1,10)+1,INT((((7-1)*$N$401+3)-1)/10)+1))))))</f>
        <v/>
      </c>
      <c r="G409" s="539">
        <f>IF($D$401="Flat Oval",IF(OR($N$403="",ISTEXT($N$401),ISTEXT($N$402)),"",IF(7&lt;=$N$402,IF(4&gt;$N$401,"",IF(((7-1)*$N$401+4)&gt;80,"",IF(INDEX($P$403:$W$412,MOD(((7-1)*$N$401+4)-1,10)+1,INT((((7-1)*$N$401+4)-1)/10)+1)="","",INDEX($P$403:$W$412,MOD(((7-1)*$N$401+4)-1,10)+1,INT((((7-1)*$N$401+4)-1)/10)+1)))),IF(AND(7=$N$402+1,4&lt;=$O$401),IF(($N$401*$N$402+4)&gt;80,"",IF(INDEX($P$403:$W$412,MOD(($N$401*$N$402+4)-1,10)+1,INT((($N$401*$N$402+4)-1)/10)+1)="","",INDEX($P$403:$W$412,MOD(($N$401*$N$402+4)-1,10)+1,INT((($N$401*$N$402+4)-1)/10)+1))),""))),IF($N$403="","",IF(OR(ISTEXT($N$401),ISTEXT($N$402),ISTEXT($N$403)),"",IF(OR(4&gt;$N$401,7&gt;$N$402,((7-1)*$N$401+4)&gt;$N$403),"",IF(INDEX($P$403:$W$412,MOD(((7-1)*$N$401+4)-1,10)+1,INT((((7-1)*$N$401+4)-1)/10)+1)="","",INDEX($P$403:$W$412,MOD(((7-1)*$N$401+4)-1,10)+1,INT((((7-1)*$N$401+4)-1)/10)+1))))))</f>
        <v/>
      </c>
      <c r="H409" s="539">
        <f>IF($D$401="Flat Oval",IF(OR($N$403="",ISTEXT($N$401),ISTEXT($N$402)),"",IF(7&lt;=$N$402,IF(5&gt;$N$401,"",IF(((7-1)*$N$401+5)&gt;80,"",IF(INDEX($P$403:$W$412,MOD(((7-1)*$N$401+5)-1,10)+1,INT((((7-1)*$N$401+5)-1)/10)+1)="","",INDEX($P$403:$W$412,MOD(((7-1)*$N$401+5)-1,10)+1,INT((((7-1)*$N$401+5)-1)/10)+1)))),IF(AND(7=$N$402+1,5&lt;=$O$401),IF(($N$401*$N$402+5)&gt;80,"",IF(INDEX($P$403:$W$412,MOD(($N$401*$N$402+5)-1,10)+1,INT((($N$401*$N$402+5)-1)/10)+1)="","",INDEX($P$403:$W$412,MOD(($N$401*$N$402+5)-1,10)+1,INT((($N$401*$N$402+5)-1)/10)+1))),""))),IF($N$403="","",IF(OR(ISTEXT($N$401),ISTEXT($N$402),ISTEXT($N$403)),"",IF(OR(5&gt;$N$401,7&gt;$N$402,((7-1)*$N$401+5)&gt;$N$403),"",IF(INDEX($P$403:$W$412,MOD(((7-1)*$N$401+5)-1,10)+1,INT((((7-1)*$N$401+5)-1)/10)+1)="","",INDEX($P$403:$W$412,MOD(((7-1)*$N$401+5)-1,10)+1,INT((((7-1)*$N$401+5)-1)/10)+1))))))</f>
        <v/>
      </c>
      <c r="I409" s="539">
        <f>IF($D$401="Flat Oval",IF(OR($N$403="",ISTEXT($N$401),ISTEXT($N$402)),"",IF(7&lt;=$N$402,IF(6&gt;$N$401,"",IF(((7-1)*$N$401+6)&gt;80,"",IF(INDEX($P$403:$W$412,MOD(((7-1)*$N$401+6)-1,10)+1,INT((((7-1)*$N$401+6)-1)/10)+1)="","",INDEX($P$403:$W$412,MOD(((7-1)*$N$401+6)-1,10)+1,INT((((7-1)*$N$401+6)-1)/10)+1)))),IF(AND(7=$N$402+1,6&lt;=$O$401),IF(($N$401*$N$402+6)&gt;80,"",IF(INDEX($P$403:$W$412,MOD(($N$401*$N$402+6)-1,10)+1,INT((($N$401*$N$402+6)-1)/10)+1)="","",INDEX($P$403:$W$412,MOD(($N$401*$N$402+6)-1,10)+1,INT((($N$401*$N$402+6)-1)/10)+1))),""))),IF($N$403="","",IF(OR(ISTEXT($N$401),ISTEXT($N$402),ISTEXT($N$403)),"",IF(OR(6&gt;$N$401,7&gt;$N$402,((7-1)*$N$401+6)&gt;$N$403),"",IF(INDEX($P$403:$W$412,MOD(((7-1)*$N$401+6)-1,10)+1,INT((((7-1)*$N$401+6)-1)/10)+1)="","",INDEX($P$403:$W$412,MOD(((7-1)*$N$401+6)-1,10)+1,INT((((7-1)*$N$401+6)-1)/10)+1))))))</f>
        <v/>
      </c>
      <c r="J409" s="539">
        <f>IF($D$401="Flat Oval",IF(OR($N$403="",ISTEXT($N$401),ISTEXT($N$402)),"",IF(7&lt;=$N$402,IF(7&gt;$N$401,"",IF(((7-1)*$N$401+7)&gt;80,"",IF(INDEX($P$403:$W$412,MOD(((7-1)*$N$401+7)-1,10)+1,INT((((7-1)*$N$401+7)-1)/10)+1)="","",INDEX($P$403:$W$412,MOD(((7-1)*$N$401+7)-1,10)+1,INT((((7-1)*$N$401+7)-1)/10)+1)))),IF(AND(7=$N$402+1,7&lt;=$O$401),IF(($N$401*$N$402+7)&gt;80,"",IF(INDEX($P$403:$W$412,MOD(($N$401*$N$402+7)-1,10)+1,INT((($N$401*$N$402+7)-1)/10)+1)="","",INDEX($P$403:$W$412,MOD(($N$401*$N$402+7)-1,10)+1,INT((($N$401*$N$402+7)-1)/10)+1))),""))),IF($N$403="","",IF(OR(ISTEXT($N$401),ISTEXT($N$402),ISTEXT($N$403)),"",IF(OR(7&gt;$N$401,7&gt;$N$402,((7-1)*$N$401+7)&gt;$N$403),"",IF(INDEX($P$403:$W$412,MOD(((7-1)*$N$401+7)-1,10)+1,INT((((7-1)*$N$401+7)-1)/10)+1)="","",INDEX($P$403:$W$412,MOD(((7-1)*$N$401+7)-1,10)+1,INT((((7-1)*$N$401+7)-1)/10)+1))))))</f>
        <v/>
      </c>
      <c r="K409" s="539">
        <f>IF($D$401="Flat Oval",IF(OR($N$403="",ISTEXT($N$401),ISTEXT($N$402)),"",IF(7&lt;=$N$402,IF(8&gt;$N$401,"",IF(((7-1)*$N$401+8)&gt;80,"",IF(INDEX($P$403:$W$412,MOD(((7-1)*$N$401+8)-1,10)+1,INT((((7-1)*$N$401+8)-1)/10)+1)="","",INDEX($P$403:$W$412,MOD(((7-1)*$N$401+8)-1,10)+1,INT((((7-1)*$N$401+8)-1)/10)+1)))),IF(AND(7=$N$402+1,8&lt;=$O$401),IF(($N$401*$N$402+8)&gt;80,"",IF(INDEX($P$403:$W$412,MOD(($N$401*$N$402+8)-1,10)+1,INT((($N$401*$N$402+8)-1)/10)+1)="","",INDEX($P$403:$W$412,MOD(($N$401*$N$402+8)-1,10)+1,INT((($N$401*$N$402+8)-1)/10)+1))),""))),IF($N$403="","",IF(OR(ISTEXT($N$401),ISTEXT($N$402),ISTEXT($N$403)),"",IF(OR(8&gt;$N$401,7&gt;$N$402,((7-1)*$N$401+8)&gt;$N$403),"",IF(INDEX($P$403:$W$412,MOD(((7-1)*$N$401+8)-1,10)+1,INT((((7-1)*$N$401+8)-1)/10)+1)="","",INDEX($P$403:$W$412,MOD(((7-1)*$N$401+8)-1,10)+1,INT((((7-1)*$N$401+8)-1)/10)+1))))))</f>
        <v/>
      </c>
      <c r="L409" s="539">
        <f>IF($D$401="Flat Oval",IF(OR($N$403="",ISTEXT($N$401),ISTEXT($N$402)),"",IF(7&lt;=$N$402,IF(9&gt;$N$401,"",IF(((7-1)*$N$401+9)&gt;80,"",IF(INDEX($P$403:$W$412,MOD(((7-1)*$N$401+9)-1,10)+1,INT((((7-1)*$N$401+9)-1)/10)+1)="","",INDEX($P$403:$W$412,MOD(((7-1)*$N$401+9)-1,10)+1,INT((((7-1)*$N$401+9)-1)/10)+1)))),IF(AND(7=$N$402+1,9&lt;=$O$401),IF(($N$401*$N$402+9)&gt;80,"",IF(INDEX($P$403:$W$412,MOD(($N$401*$N$402+9)-1,10)+1,INT((($N$401*$N$402+9)-1)/10)+1)="","",INDEX($P$403:$W$412,MOD(($N$401*$N$402+9)-1,10)+1,INT((($N$401*$N$402+9)-1)/10)+1))),""))),IF($N$403="","",IF(OR(ISTEXT($N$401),ISTEXT($N$402),ISTEXT($N$403)),"",IF(OR(9&gt;$N$401,7&gt;$N$402,((7-1)*$N$401+9)&gt;$N$403),"",IF(INDEX($P$403:$W$412,MOD(((7-1)*$N$401+9)-1,10)+1,INT((((7-1)*$N$401+9)-1)/10)+1)="","",INDEX($P$403:$W$412,MOD(((7-1)*$N$401+9)-1,10)+1,INT((((7-1)*$N$401+9)-1)/10)+1))))))</f>
        <v/>
      </c>
      <c r="M409" s="539">
        <f>IF($D$401="Flat Oval",IF(OR($N$403="",ISTEXT($N$401),ISTEXT($N$402)),"",IF(7&lt;=$N$402,IF(10&gt;$N$401,"",IF(((7-1)*$N$401+10)&gt;80,"",IF(INDEX($P$403:$W$412,MOD(((7-1)*$N$401+10)-1,10)+1,INT((((7-1)*$N$401+10)-1)/10)+1)="","",INDEX($P$403:$W$412,MOD(((7-1)*$N$401+10)-1,10)+1,INT((((7-1)*$N$401+10)-1)/10)+1)))),IF(AND(7=$N$402+1,10&lt;=$O$401),IF(($N$401*$N$402+10)&gt;80,"",IF(INDEX($P$403:$W$412,MOD(($N$401*$N$402+10)-1,10)+1,INT((($N$401*$N$402+10)-1)/10)+1)="","",INDEX($P$403:$W$412,MOD(($N$401*$N$402+10)-1,10)+1,INT((($N$401*$N$402+10)-1)/10)+1))),""))),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IF($D$401="Flat Oval",IF(OR($N$402="",ISTEXT($N$402)),"",IF(8&lt;=$N$402,ROUND((8-0.5)*$I$401/$N$402,1),IF(8=$N$402+1,"Ends",""))),IF(OR($D$401="",$G$401=""),"",IF($D$401="Round",IF(8=1,"Axis 1 (0°)",IF(8=2,"Axis 2 (90°)","")),IF(ISTEXT($N$402),"",IF(8&gt;$N$402,"",IF(ISTEXT($I$401),"",ROUND((8-0.5)*$I$401/$N$402,1)))))))</f>
        <v/>
      </c>
      <c r="C410" s="538" t="n"/>
      <c r="D410" s="539">
        <f>IF($D$401="Flat Oval",IF(OR($N$403="",ISTEXT($N$401),ISTEXT($N$402)),"",IF(8&lt;=$N$402,IF(1&gt;$N$401,"",IF(((8-1)*$N$401+1)&gt;80,"",IF(INDEX($P$403:$W$412,MOD(((8-1)*$N$401+1)-1,10)+1,INT((((8-1)*$N$401+1)-1)/10)+1)="","",INDEX($P$403:$W$412,MOD(((8-1)*$N$401+1)-1,10)+1,INT((((8-1)*$N$401+1)-1)/10)+1)))),IF(AND(8=$N$402+1,1&lt;=$O$401),IF(($N$401*$N$402+1)&gt;80,"",IF(INDEX($P$403:$W$412,MOD(($N$401*$N$402+1)-1,10)+1,INT((($N$401*$N$402+1)-1)/10)+1)="","",INDEX($P$403:$W$412,MOD(($N$401*$N$402+1)-1,10)+1,INT((($N$401*$N$402+1)-1)/10)+1))),""))),IF($N$403="","",IF(OR(ISTEXT($N$401),ISTEXT($N$402),ISTEXT($N$403)),"",IF(OR(1&gt;$N$401,8&gt;$N$402,((8-1)*$N$401+1)&gt;$N$403),"",IF(INDEX($P$403:$W$412,MOD(((8-1)*$N$401+1)-1,10)+1,INT((((8-1)*$N$401+1)-1)/10)+1)="","",INDEX($P$403:$W$412,MOD(((8-1)*$N$401+1)-1,10)+1,INT((((8-1)*$N$401+1)-1)/10)+1))))))</f>
        <v/>
      </c>
      <c r="E410" s="539">
        <f>IF($D$401="Flat Oval",IF(OR($N$403="",ISTEXT($N$401),ISTEXT($N$402)),"",IF(8&lt;=$N$402,IF(2&gt;$N$401,"",IF(((8-1)*$N$401+2)&gt;80,"",IF(INDEX($P$403:$W$412,MOD(((8-1)*$N$401+2)-1,10)+1,INT((((8-1)*$N$401+2)-1)/10)+1)="","",INDEX($P$403:$W$412,MOD(((8-1)*$N$401+2)-1,10)+1,INT((((8-1)*$N$401+2)-1)/10)+1)))),IF(AND(8=$N$402+1,2&lt;=$O$401),IF(($N$401*$N$402+2)&gt;80,"",IF(INDEX($P$403:$W$412,MOD(($N$401*$N$402+2)-1,10)+1,INT((($N$401*$N$402+2)-1)/10)+1)="","",INDEX($P$403:$W$412,MOD(($N$401*$N$402+2)-1,10)+1,INT((($N$401*$N$402+2)-1)/10)+1))),""))),IF($N$403="","",IF(OR(ISTEXT($N$401),ISTEXT($N$402),ISTEXT($N$403)),"",IF(OR(2&gt;$N$401,8&gt;$N$402,((8-1)*$N$401+2)&gt;$N$403),"",IF(INDEX($P$403:$W$412,MOD(((8-1)*$N$401+2)-1,10)+1,INT((((8-1)*$N$401+2)-1)/10)+1)="","",INDEX($P$403:$W$412,MOD(((8-1)*$N$401+2)-1,10)+1,INT((((8-1)*$N$401+2)-1)/10)+1))))))</f>
        <v/>
      </c>
      <c r="F410" s="539">
        <f>IF($D$401="Flat Oval",IF(OR($N$403="",ISTEXT($N$401),ISTEXT($N$402)),"",IF(8&lt;=$N$402,IF(3&gt;$N$401,"",IF(((8-1)*$N$401+3)&gt;80,"",IF(INDEX($P$403:$W$412,MOD(((8-1)*$N$401+3)-1,10)+1,INT((((8-1)*$N$401+3)-1)/10)+1)="","",INDEX($P$403:$W$412,MOD(((8-1)*$N$401+3)-1,10)+1,INT((((8-1)*$N$401+3)-1)/10)+1)))),IF(AND(8=$N$402+1,3&lt;=$O$401),IF(($N$401*$N$402+3)&gt;80,"",IF(INDEX($P$403:$W$412,MOD(($N$401*$N$402+3)-1,10)+1,INT((($N$401*$N$402+3)-1)/10)+1)="","",INDEX($P$403:$W$412,MOD(($N$401*$N$402+3)-1,10)+1,INT((($N$401*$N$402+3)-1)/10)+1))),""))),IF($N$403="","",IF(OR(ISTEXT($N$401),ISTEXT($N$402),ISTEXT($N$403)),"",IF(OR(3&gt;$N$401,8&gt;$N$402,((8-1)*$N$401+3)&gt;$N$403),"",IF(INDEX($P$403:$W$412,MOD(((8-1)*$N$401+3)-1,10)+1,INT((((8-1)*$N$401+3)-1)/10)+1)="","",INDEX($P$403:$W$412,MOD(((8-1)*$N$401+3)-1,10)+1,INT((((8-1)*$N$401+3)-1)/10)+1))))))</f>
        <v/>
      </c>
      <c r="G410" s="539">
        <f>IF($D$401="Flat Oval",IF(OR($N$403="",ISTEXT($N$401),ISTEXT($N$402)),"",IF(8&lt;=$N$402,IF(4&gt;$N$401,"",IF(((8-1)*$N$401+4)&gt;80,"",IF(INDEX($P$403:$W$412,MOD(((8-1)*$N$401+4)-1,10)+1,INT((((8-1)*$N$401+4)-1)/10)+1)="","",INDEX($P$403:$W$412,MOD(((8-1)*$N$401+4)-1,10)+1,INT((((8-1)*$N$401+4)-1)/10)+1)))),IF(AND(8=$N$402+1,4&lt;=$O$401),IF(($N$401*$N$402+4)&gt;80,"",IF(INDEX($P$403:$W$412,MOD(($N$401*$N$402+4)-1,10)+1,INT((($N$401*$N$402+4)-1)/10)+1)="","",INDEX($P$403:$W$412,MOD(($N$401*$N$402+4)-1,10)+1,INT((($N$401*$N$402+4)-1)/10)+1))),""))),IF($N$403="","",IF(OR(ISTEXT($N$401),ISTEXT($N$402),ISTEXT($N$403)),"",IF(OR(4&gt;$N$401,8&gt;$N$402,((8-1)*$N$401+4)&gt;$N$403),"",IF(INDEX($P$403:$W$412,MOD(((8-1)*$N$401+4)-1,10)+1,INT((((8-1)*$N$401+4)-1)/10)+1)="","",INDEX($P$403:$W$412,MOD(((8-1)*$N$401+4)-1,10)+1,INT((((8-1)*$N$401+4)-1)/10)+1))))))</f>
        <v/>
      </c>
      <c r="H410" s="539">
        <f>IF($D$401="Flat Oval",IF(OR($N$403="",ISTEXT($N$401),ISTEXT($N$402)),"",IF(8&lt;=$N$402,IF(5&gt;$N$401,"",IF(((8-1)*$N$401+5)&gt;80,"",IF(INDEX($P$403:$W$412,MOD(((8-1)*$N$401+5)-1,10)+1,INT((((8-1)*$N$401+5)-1)/10)+1)="","",INDEX($P$403:$W$412,MOD(((8-1)*$N$401+5)-1,10)+1,INT((((8-1)*$N$401+5)-1)/10)+1)))),IF(AND(8=$N$402+1,5&lt;=$O$401),IF(($N$401*$N$402+5)&gt;80,"",IF(INDEX($P$403:$W$412,MOD(($N$401*$N$402+5)-1,10)+1,INT((($N$401*$N$402+5)-1)/10)+1)="","",INDEX($P$403:$W$412,MOD(($N$401*$N$402+5)-1,10)+1,INT((($N$401*$N$402+5)-1)/10)+1))),""))),IF($N$403="","",IF(OR(ISTEXT($N$401),ISTEXT($N$402),ISTEXT($N$403)),"",IF(OR(5&gt;$N$401,8&gt;$N$402,((8-1)*$N$401+5)&gt;$N$403),"",IF(INDEX($P$403:$W$412,MOD(((8-1)*$N$401+5)-1,10)+1,INT((((8-1)*$N$401+5)-1)/10)+1)="","",INDEX($P$403:$W$412,MOD(((8-1)*$N$401+5)-1,10)+1,INT((((8-1)*$N$401+5)-1)/10)+1))))))</f>
        <v/>
      </c>
      <c r="I410" s="539">
        <f>IF($D$401="Flat Oval",IF(OR($N$403="",ISTEXT($N$401),ISTEXT($N$402)),"",IF(8&lt;=$N$402,IF(6&gt;$N$401,"",IF(((8-1)*$N$401+6)&gt;80,"",IF(INDEX($P$403:$W$412,MOD(((8-1)*$N$401+6)-1,10)+1,INT((((8-1)*$N$401+6)-1)/10)+1)="","",INDEX($P$403:$W$412,MOD(((8-1)*$N$401+6)-1,10)+1,INT((((8-1)*$N$401+6)-1)/10)+1)))),IF(AND(8=$N$402+1,6&lt;=$O$401),IF(($N$401*$N$402+6)&gt;80,"",IF(INDEX($P$403:$W$412,MOD(($N$401*$N$402+6)-1,10)+1,INT((($N$401*$N$402+6)-1)/10)+1)="","",INDEX($P$403:$W$412,MOD(($N$401*$N$402+6)-1,10)+1,INT((($N$401*$N$402+6)-1)/10)+1))),""))),IF($N$403="","",IF(OR(ISTEXT($N$401),ISTEXT($N$402),ISTEXT($N$403)),"",IF(OR(6&gt;$N$401,8&gt;$N$402,((8-1)*$N$401+6)&gt;$N$403),"",IF(INDEX($P$403:$W$412,MOD(((8-1)*$N$401+6)-1,10)+1,INT((((8-1)*$N$401+6)-1)/10)+1)="","",INDEX($P$403:$W$412,MOD(((8-1)*$N$401+6)-1,10)+1,INT((((8-1)*$N$401+6)-1)/10)+1))))))</f>
        <v/>
      </c>
      <c r="J410" s="539">
        <f>IF($D$401="Flat Oval",IF(OR($N$403="",ISTEXT($N$401),ISTEXT($N$402)),"",IF(8&lt;=$N$402,IF(7&gt;$N$401,"",IF(((8-1)*$N$401+7)&gt;80,"",IF(INDEX($P$403:$W$412,MOD(((8-1)*$N$401+7)-1,10)+1,INT((((8-1)*$N$401+7)-1)/10)+1)="","",INDEX($P$403:$W$412,MOD(((8-1)*$N$401+7)-1,10)+1,INT((((8-1)*$N$401+7)-1)/10)+1)))),IF(AND(8=$N$402+1,7&lt;=$O$401),IF(($N$401*$N$402+7)&gt;80,"",IF(INDEX($P$403:$W$412,MOD(($N$401*$N$402+7)-1,10)+1,INT((($N$401*$N$402+7)-1)/10)+1)="","",INDEX($P$403:$W$412,MOD(($N$401*$N$402+7)-1,10)+1,INT((($N$401*$N$402+7)-1)/10)+1))),""))),IF($N$403="","",IF(OR(ISTEXT($N$401),ISTEXT($N$402),ISTEXT($N$403)),"",IF(OR(7&gt;$N$401,8&gt;$N$402,((8-1)*$N$401+7)&gt;$N$403),"",IF(INDEX($P$403:$W$412,MOD(((8-1)*$N$401+7)-1,10)+1,INT((((8-1)*$N$401+7)-1)/10)+1)="","",INDEX($P$403:$W$412,MOD(((8-1)*$N$401+7)-1,10)+1,INT((((8-1)*$N$401+7)-1)/10)+1))))))</f>
        <v/>
      </c>
      <c r="K410" s="539">
        <f>IF($D$401="Flat Oval",IF(OR($N$403="",ISTEXT($N$401),ISTEXT($N$402)),"",IF(8&lt;=$N$402,IF(8&gt;$N$401,"",IF(((8-1)*$N$401+8)&gt;80,"",IF(INDEX($P$403:$W$412,MOD(((8-1)*$N$401+8)-1,10)+1,INT((((8-1)*$N$401+8)-1)/10)+1)="","",INDEX($P$403:$W$412,MOD(((8-1)*$N$401+8)-1,10)+1,INT((((8-1)*$N$401+8)-1)/10)+1)))),IF(AND(8=$N$402+1,8&lt;=$O$401),IF(($N$401*$N$402+8)&gt;80,"",IF(INDEX($P$403:$W$412,MOD(($N$401*$N$402+8)-1,10)+1,INT((($N$401*$N$402+8)-1)/10)+1)="","",INDEX($P$403:$W$412,MOD(($N$401*$N$402+8)-1,10)+1,INT((($N$401*$N$402+8)-1)/10)+1))),""))),IF($N$403="","",IF(OR(ISTEXT($N$401),ISTEXT($N$402),ISTEXT($N$403)),"",IF(OR(8&gt;$N$401,8&gt;$N$402,((8-1)*$N$401+8)&gt;$N$403),"",IF(INDEX($P$403:$W$412,MOD(((8-1)*$N$401+8)-1,10)+1,INT((((8-1)*$N$401+8)-1)/10)+1)="","",INDEX($P$403:$W$412,MOD(((8-1)*$N$401+8)-1,10)+1,INT((((8-1)*$N$401+8)-1)/10)+1))))))</f>
        <v/>
      </c>
      <c r="L410" s="539">
        <f>IF($D$401="Flat Oval",IF(OR($N$403="",ISTEXT($N$401),ISTEXT($N$402)),"",IF(8&lt;=$N$402,IF(9&gt;$N$401,"",IF(((8-1)*$N$401+9)&gt;80,"",IF(INDEX($P$403:$W$412,MOD(((8-1)*$N$401+9)-1,10)+1,INT((((8-1)*$N$401+9)-1)/10)+1)="","",INDEX($P$403:$W$412,MOD(((8-1)*$N$401+9)-1,10)+1,INT((((8-1)*$N$401+9)-1)/10)+1)))),IF(AND(8=$N$402+1,9&lt;=$O$401),IF(($N$401*$N$402+9)&gt;80,"",IF(INDEX($P$403:$W$412,MOD(($N$401*$N$402+9)-1,10)+1,INT((($N$401*$N$402+9)-1)/10)+1)="","",INDEX($P$403:$W$412,MOD(($N$401*$N$402+9)-1,10)+1,INT((($N$401*$N$402+9)-1)/10)+1))),""))),IF($N$403="","",IF(OR(ISTEXT($N$401),ISTEXT($N$402),ISTEXT($N$403)),"",IF(OR(9&gt;$N$401,8&gt;$N$402,((8-1)*$N$401+9)&gt;$N$403),"",IF(INDEX($P$403:$W$412,MOD(((8-1)*$N$401+9)-1,10)+1,INT((((8-1)*$N$401+9)-1)/10)+1)="","",INDEX($P$403:$W$412,MOD(((8-1)*$N$401+9)-1,10)+1,INT((((8-1)*$N$401+9)-1)/10)+1))))))</f>
        <v/>
      </c>
      <c r="M410" s="539">
        <f>IF($D$401="Flat Oval",IF(OR($N$403="",ISTEXT($N$401),ISTEXT($N$402)),"",IF(8&lt;=$N$402,IF(10&gt;$N$401,"",IF(((8-1)*$N$401+10)&gt;80,"",IF(INDEX($P$403:$W$412,MOD(((8-1)*$N$401+10)-1,10)+1,INT((((8-1)*$N$401+10)-1)/10)+1)="","",INDEX($P$403:$W$412,MOD(((8-1)*$N$401+10)-1,10)+1,INT((((8-1)*$N$401+10)-1)/10)+1)))),IF(AND(8=$N$402+1,10&lt;=$O$401),IF(($N$401*$N$402+10)&gt;80,"",IF(INDEX($P$403:$W$412,MOD(($N$401*$N$402+10)-1,10)+1,INT((($N$401*$N$402+10)-1)/10)+1)="","",INDEX($P$403:$W$412,MOD(($N$401*$N$402+10)-1,10)+1,INT((($N$401*$N$402+10)-1)/10)+1))),""))),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IF($D$416="Flat Oval",IF(OR($G$416="",$I$416=""),"",$G$416&amp;""" x "&amp;$I$416&amp;""" oval"),IF($G$416="","",IF($D$416="Round",$G$416&amp;""" dia",$G$416&amp;""" x "&amp;$I$416&amp;"""")))</f>
        <v/>
      </c>
      <c r="G414" s="173" t="n"/>
      <c r="H414" s="525">
        <f>IF($D$416="Flat Oval",IF(OR($G$416="",$I$416=""),"",IF(OR(ISTEXT($G$416),ISTEXT($I$416)),"",ROUND(((($G$416-2*N($K$416))-($I$416-2*N($K$416)))*($I$416-2*N($K$416))+PI()*(($I$416-2*N($K$416))/2)^2)/144,3))),IF(OR($D$416="",$G$416=""),"",IF($D$416="Round",IF(ISTEXT($G$416),"",ROUND(PI()*(($G$416-2*N($K$416))/2)^2/144,3)),IF($I$416="","",IF(OR(ISTEXT($G$416),ISTEXT($I$416)),"",ROUND(($G$416-2*N($K$416))*($I$416-2*N($K$416))/144,3))))))</f>
        <v/>
      </c>
      <c r="I414" s="189" t="n"/>
      <c r="J414" s="189" t="n"/>
      <c r="K414" s="189">
        <f>IF(N(J414)*N(H414)=0,"",ROUND(N(J414)*N(H414),0))</f>
        <v/>
      </c>
      <c r="L414" s="189">
        <f>IF($D$416="Flat Oval",IF(OR($O$417="",$O$418="",N($O$419)+N($O$420)=0),"",ROUND(($O$417*$O$419+$O$418*$O$420)/($O$419+$O$420),0)),IF(COUNT(D418:M425)=0,"",ROUND(AVERAGE(D418:M425),0)))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IF($D$416="Flat Oval",IF($N$418="","",$N$416&amp;"x"&amp;$N$417&amp;"+"&amp;$O$416&amp;" ends"),IF($N$416="","",IF($D$416="Round",$N$416&amp;" x 2 axes",IF($N$417="","",$N$416&amp;" x "&amp;$N$417))))</f>
        <v/>
      </c>
      <c r="N416" s="534">
        <f>IF($D$416="Flat Oval",IF(OR($G$416="",$I$416=""),"",IF(OR(ISTEXT($G$416),ISTEXT($I$416)),"",IF($G$416-$I$416&lt;12,2,MIN(10,MAX(3,ROUNDUP(($G$416-$I$416)/6,0)))))),IF(OR($D$416="",$G$416=""),"",IF($D$416="Round",IF(ISTEXT($G$416),"",IF($G$416&lt;=9,6,IF($G$416&lt;=12,8,10))),IF(ISTEXT($G$416),"",IF($G$416&lt;12,2,MIN(10,MAX(3,ROUNDUP($G$416/6,0))))))))</f>
        <v/>
      </c>
      <c r="O416">
        <f>IF(AND($D$416="Flat Oval",NOT(OR($G$416="",$I$416="")),NOT(OR(ISTEXT($G$416),ISTEXT($I$416)))),IF($I$416&lt;=9,6,IF($I$416&lt;=12,8,10)),"")</f>
        <v/>
      </c>
      <c r="P416" s="473" t="inlineStr">
        <is>
          <t>Quick entry – type readings in order (row by row of the grid), down this column then the next:</t>
        </is>
      </c>
    </row>
    <row r="417" ht="13.35" customHeight="1" s="162">
      <c r="B417" s="535" t="inlineStr">
        <is>
          <t>Depth↓ Pos→ (in)</t>
        </is>
      </c>
      <c r="C417" s="414" t="n"/>
      <c r="D417" s="535">
        <f>IF($D$416="Flat Oval",IF(OR($N$416="",ISTEXT($N$416),1&gt;$N$416),"",ROUND((1-0.5)*($G$416-$I$416)/$N$416,1)),IF(ISTEXT($N$416),"",IF(OR($D$416="",$G$416="",1&gt;$N$416),"",IF($D$416="Round",IF(ISTEXT($G$416),"",ROUND(IF(1&lt;=$N$416/2,$G$416/2*(1-SQRT(($N$416-2*1+1)/$N$416)),$G$416-$G$416/2*(1-SQRT(($N$416-2*($N$416-1+1)+1)/$N$416))),1)),IF(ISTEXT($G$416),"",ROUND((1-0.5)*$G$416/$N$416,1))))))</f>
        <v/>
      </c>
      <c r="E417" s="535">
        <f>IF($D$416="Flat Oval",IF(OR($N$416="",ISTEXT($N$416),2&gt;$N$416),"",ROUND((2-0.5)*($G$416-$I$416)/$N$416,1)),IF(ISTEXT($N$416),"",IF(OR($D$416="",$G$416="",2&gt;$N$416),"",IF($D$416="Round",IF(ISTEXT($G$416),"",ROUND(IF(2&lt;=$N$416/2,$G$416/2*(1-SQRT(($N$416-2*2+1)/$N$416)),$G$416-$G$416/2*(1-SQRT(($N$416-2*($N$416-2+1)+1)/$N$416))),1)),IF(ISTEXT($G$416),"",ROUND((2-0.5)*$G$416/$N$416,1))))))</f>
        <v/>
      </c>
      <c r="F417" s="535">
        <f>IF($D$416="Flat Oval",IF(OR($N$416="",ISTEXT($N$416),3&gt;$N$416),"",ROUND((3-0.5)*($G$416-$I$416)/$N$416,1)),IF(ISTEXT($N$416),"",IF(OR($D$416="",$G$416="",3&gt;$N$416),"",IF($D$416="Round",IF(ISTEXT($G$416),"",ROUND(IF(3&lt;=$N$416/2,$G$416/2*(1-SQRT(($N$416-2*3+1)/$N$416)),$G$416-$G$416/2*(1-SQRT(($N$416-2*($N$416-3+1)+1)/$N$416))),1)),IF(ISTEXT($G$416),"",ROUND((3-0.5)*$G$416/$N$416,1))))))</f>
        <v/>
      </c>
      <c r="G417" s="535">
        <f>IF($D$416="Flat Oval",IF(OR($N$416="",ISTEXT($N$416),4&gt;$N$416),"",ROUND((4-0.5)*($G$416-$I$416)/$N$416,1)),IF(ISTEXT($N$416),"",IF(OR($D$416="",$G$416="",4&gt;$N$416),"",IF($D$416="Round",IF(ISTEXT($G$416),"",ROUND(IF(4&lt;=$N$416/2,$G$416/2*(1-SQRT(($N$416-2*4+1)/$N$416)),$G$416-$G$416/2*(1-SQRT(($N$416-2*($N$416-4+1)+1)/$N$416))),1)),IF(ISTEXT($G$416),"",ROUND((4-0.5)*$G$416/$N$416,1))))))</f>
        <v/>
      </c>
      <c r="H417" s="535">
        <f>IF($D$416="Flat Oval",IF(OR($N$416="",ISTEXT($N$416),5&gt;$N$416),"",ROUND((5-0.5)*($G$416-$I$416)/$N$416,1)),IF(ISTEXT($N$416),"",IF(OR($D$416="",$G$416="",5&gt;$N$416),"",IF($D$416="Round",IF(ISTEXT($G$416),"",ROUND(IF(5&lt;=$N$416/2,$G$416/2*(1-SQRT(($N$416-2*5+1)/$N$416)),$G$416-$G$416/2*(1-SQRT(($N$416-2*($N$416-5+1)+1)/$N$416))),1)),IF(ISTEXT($G$416),"",ROUND((5-0.5)*$G$416/$N$416,1))))))</f>
        <v/>
      </c>
      <c r="I417" s="535">
        <f>IF($D$416="Flat Oval",IF(OR($N$416="",ISTEXT($N$416),6&gt;$N$416),"",ROUND((6-0.5)*($G$416-$I$416)/$N$416,1)),IF(ISTEXT($N$416),"",IF(OR($D$416="",$G$416="",6&gt;$N$416),"",IF($D$416="Round",IF(ISTEXT($G$416),"",ROUND(IF(6&lt;=$N$416/2,$G$416/2*(1-SQRT(($N$416-2*6+1)/$N$416)),$G$416-$G$416/2*(1-SQRT(($N$416-2*($N$416-6+1)+1)/$N$416))),1)),IF(ISTEXT($G$416),"",ROUND((6-0.5)*$G$416/$N$416,1))))))</f>
        <v/>
      </c>
      <c r="J417" s="535">
        <f>IF($D$416="Flat Oval",IF(OR($N$416="",ISTEXT($N$416),7&gt;$N$416),"",ROUND((7-0.5)*($G$416-$I$416)/$N$416,1)),IF(ISTEXT($N$416),"",IF(OR($D$416="",$G$416="",7&gt;$N$416),"",IF($D$416="Round",IF(ISTEXT($G$416),"",ROUND(IF(7&lt;=$N$416/2,$G$416/2*(1-SQRT(($N$416-2*7+1)/$N$416)),$G$416-$G$416/2*(1-SQRT(($N$416-2*($N$416-7+1)+1)/$N$416))),1)),IF(ISTEXT($G$416),"",ROUND((7-0.5)*$G$416/$N$416,1))))))</f>
        <v/>
      </c>
      <c r="K417" s="535">
        <f>IF($D$416="Flat Oval",IF(OR($N$416="",ISTEXT($N$416),8&gt;$N$416),"",ROUND((8-0.5)*($G$416-$I$416)/$N$416,1)),IF(ISTEXT($N$416),"",IF(OR($D$416="",$G$416="",8&gt;$N$416),"",IF($D$416="Round",IF(ISTEXT($G$416),"",ROUND(IF(8&lt;=$N$416/2,$G$416/2*(1-SQRT(($N$416-2*8+1)/$N$416)),$G$416-$G$416/2*(1-SQRT(($N$416-2*($N$416-8+1)+1)/$N$416))),1)),IF(ISTEXT($G$416),"",ROUND((8-0.5)*$G$416/$N$416,1))))))</f>
        <v/>
      </c>
      <c r="L417" s="535">
        <f>IF($D$416="Flat Oval",IF(OR($N$416="",ISTEXT($N$416),9&gt;$N$416),"",ROUND((9-0.5)*($G$416-$I$416)/$N$416,1)),IF(ISTEXT($N$416),"",IF(OR($D$416="",$G$416="",9&gt;$N$416),"",IF($D$416="Round",IF(ISTEXT($G$416),"",ROUND(IF(9&lt;=$N$416/2,$G$416/2*(1-SQRT(($N$416-2*9+1)/$N$416)),$G$416-$G$416/2*(1-SQRT(($N$416-2*($N$416-9+1)+1)/$N$416))),1)),IF(ISTEXT($G$416),"",ROUND((9-0.5)*$G$416/$N$416,1))))))</f>
        <v/>
      </c>
      <c r="M417" s="535">
        <f>IF($D$416="Flat Oval",IF(OR($N$416="",ISTEXT($N$416),10&gt;$N$416),"",ROUND((10-0.5)*($G$416-$I$416)/$N$416,1)),IF(ISTEXT($N$416),"",IF(OR($D$416="",$G$416="",10&gt;$N$416),"",IF($D$416="Round",IF(ISTEXT($G$416),"",ROUND(IF(10&lt;=$N$416/2,$G$416/2*(1-SQRT(($N$416-2*10+1)/$N$416)),$G$416-$G$416/2*(1-SQRT(($N$416-2*($N$416-10+1)+1)/$N$416))),1)),IF(ISTEXT($G$416),"",ROUND((10-0.5)*$G$416/$N$416,1))))))</f>
        <v/>
      </c>
      <c r="N417" s="534">
        <f>IF($D$416="Flat Oval",IF(OR($G$416="",$I$416=""),"",IF(OR(ISTEXT($G$416),ISTEXT($I$416)),"",IF($I$416&lt;12,2,MIN(7,MAX(3,ROUNDUP($I$416/6,0)))))),IF(OR($D$416="",$G$416=""),"",IF($D$416="Round",2,IF($I$416="","",IF(ISTEXT($I$416),"",IF($I$416&lt;12,2,MIN(8,MAX(3,ROUNDUP($I$416/6,0)))))))))</f>
        <v/>
      </c>
      <c r="O417">
        <f>IF(OR(NOT($D$416="Flat Oval"),N($N$418)=0),"",IF(COUNT(D418:INDEX(M418:M425,$N$417))=0,"",AVERAGE(D418:INDEX(M418:M425,$N$417))))</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IF($D$416="Flat Oval",IF(OR($N$417="",ISTEXT($N$417)),"",IF(1&lt;=$N$417,ROUND((1-0.5)*$I$416/$N$417,1),IF(1=$N$417+1,"Ends",""))),IF(OR($D$416="",$G$416=""),"",IF($D$416="Round",IF(1=1,"Axis 1 (0°)",IF(1=2,"Axis 2 (90°)","")),IF(ISTEXT($N$417),"",IF(1&gt;$N$417,"",IF(ISTEXT($I$416),"",ROUND((1-0.5)*$I$416/$N$417,1)))))))</f>
        <v/>
      </c>
      <c r="C418" s="538" t="n"/>
      <c r="D418" s="539">
        <f>IF($D$416="Flat Oval",IF(OR($N$418="",ISTEXT($N$416),ISTEXT($N$417)),"",IF(1&lt;=$N$417,IF(1&gt;$N$416,"",IF(((1-1)*$N$416+1)&gt;80,"",IF(INDEX($P$418:$W$427,MOD(((1-1)*$N$416+1)-1,10)+1,INT((((1-1)*$N$416+1)-1)/10)+1)="","",INDEX($P$418:$W$427,MOD(((1-1)*$N$416+1)-1,10)+1,INT((((1-1)*$N$416+1)-1)/10)+1)))),IF(AND(1=$N$417+1,1&lt;=$O$416),IF(($N$416*$N$417+1)&gt;80,"",IF(INDEX($P$418:$W$427,MOD(($N$416*$N$417+1)-1,10)+1,INT((($N$416*$N$417+1)-1)/10)+1)="","",INDEX($P$418:$W$427,MOD(($N$416*$N$417+1)-1,10)+1,INT((($N$416*$N$417+1)-1)/10)+1))),""))),IF($N$418="","",IF(OR(ISTEXT($N$416),ISTEXT($N$417),ISTEXT($N$418)),"",IF(OR(1&gt;$N$416,1&gt;$N$417,((1-1)*$N$416+1)&gt;$N$418),"",IF(INDEX($P$418:$W$427,MOD(((1-1)*$N$416+1)-1,10)+1,INT((((1-1)*$N$416+1)-1)/10)+1)="","",INDEX($P$418:$W$427,MOD(((1-1)*$N$416+1)-1,10)+1,INT((((1-1)*$N$416+1)-1)/10)+1))))))</f>
        <v/>
      </c>
      <c r="E418" s="539">
        <f>IF($D$416="Flat Oval",IF(OR($N$418="",ISTEXT($N$416),ISTEXT($N$417)),"",IF(1&lt;=$N$417,IF(2&gt;$N$416,"",IF(((1-1)*$N$416+2)&gt;80,"",IF(INDEX($P$418:$W$427,MOD(((1-1)*$N$416+2)-1,10)+1,INT((((1-1)*$N$416+2)-1)/10)+1)="","",INDEX($P$418:$W$427,MOD(((1-1)*$N$416+2)-1,10)+1,INT((((1-1)*$N$416+2)-1)/10)+1)))),IF(AND(1=$N$417+1,2&lt;=$O$416),IF(($N$416*$N$417+2)&gt;80,"",IF(INDEX($P$418:$W$427,MOD(($N$416*$N$417+2)-1,10)+1,INT((($N$416*$N$417+2)-1)/10)+1)="","",INDEX($P$418:$W$427,MOD(($N$416*$N$417+2)-1,10)+1,INT((($N$416*$N$417+2)-1)/10)+1))),""))),IF($N$418="","",IF(OR(ISTEXT($N$416),ISTEXT($N$417),ISTEXT($N$418)),"",IF(OR(2&gt;$N$416,1&gt;$N$417,((1-1)*$N$416+2)&gt;$N$418),"",IF(INDEX($P$418:$W$427,MOD(((1-1)*$N$416+2)-1,10)+1,INT((((1-1)*$N$416+2)-1)/10)+1)="","",INDEX($P$418:$W$427,MOD(((1-1)*$N$416+2)-1,10)+1,INT((((1-1)*$N$416+2)-1)/10)+1))))))</f>
        <v/>
      </c>
      <c r="F418" s="539">
        <f>IF($D$416="Flat Oval",IF(OR($N$418="",ISTEXT($N$416),ISTEXT($N$417)),"",IF(1&lt;=$N$417,IF(3&gt;$N$416,"",IF(((1-1)*$N$416+3)&gt;80,"",IF(INDEX($P$418:$W$427,MOD(((1-1)*$N$416+3)-1,10)+1,INT((((1-1)*$N$416+3)-1)/10)+1)="","",INDEX($P$418:$W$427,MOD(((1-1)*$N$416+3)-1,10)+1,INT((((1-1)*$N$416+3)-1)/10)+1)))),IF(AND(1=$N$417+1,3&lt;=$O$416),IF(($N$416*$N$417+3)&gt;80,"",IF(INDEX($P$418:$W$427,MOD(($N$416*$N$417+3)-1,10)+1,INT((($N$416*$N$417+3)-1)/10)+1)="","",INDEX($P$418:$W$427,MOD(($N$416*$N$417+3)-1,10)+1,INT((($N$416*$N$417+3)-1)/10)+1))),""))),IF($N$418="","",IF(OR(ISTEXT($N$416),ISTEXT($N$417),ISTEXT($N$418)),"",IF(OR(3&gt;$N$416,1&gt;$N$417,((1-1)*$N$416+3)&gt;$N$418),"",IF(INDEX($P$418:$W$427,MOD(((1-1)*$N$416+3)-1,10)+1,INT((((1-1)*$N$416+3)-1)/10)+1)="","",INDEX($P$418:$W$427,MOD(((1-1)*$N$416+3)-1,10)+1,INT((((1-1)*$N$416+3)-1)/10)+1))))))</f>
        <v/>
      </c>
      <c r="G418" s="539">
        <f>IF($D$416="Flat Oval",IF(OR($N$418="",ISTEXT($N$416),ISTEXT($N$417)),"",IF(1&lt;=$N$417,IF(4&gt;$N$416,"",IF(((1-1)*$N$416+4)&gt;80,"",IF(INDEX($P$418:$W$427,MOD(((1-1)*$N$416+4)-1,10)+1,INT((((1-1)*$N$416+4)-1)/10)+1)="","",INDEX($P$418:$W$427,MOD(((1-1)*$N$416+4)-1,10)+1,INT((((1-1)*$N$416+4)-1)/10)+1)))),IF(AND(1=$N$417+1,4&lt;=$O$416),IF(($N$416*$N$417+4)&gt;80,"",IF(INDEX($P$418:$W$427,MOD(($N$416*$N$417+4)-1,10)+1,INT((($N$416*$N$417+4)-1)/10)+1)="","",INDEX($P$418:$W$427,MOD(($N$416*$N$417+4)-1,10)+1,INT((($N$416*$N$417+4)-1)/10)+1))),""))),IF($N$418="","",IF(OR(ISTEXT($N$416),ISTEXT($N$417),ISTEXT($N$418)),"",IF(OR(4&gt;$N$416,1&gt;$N$417,((1-1)*$N$416+4)&gt;$N$418),"",IF(INDEX($P$418:$W$427,MOD(((1-1)*$N$416+4)-1,10)+1,INT((((1-1)*$N$416+4)-1)/10)+1)="","",INDEX($P$418:$W$427,MOD(((1-1)*$N$416+4)-1,10)+1,INT((((1-1)*$N$416+4)-1)/10)+1))))))</f>
        <v/>
      </c>
      <c r="H418" s="539">
        <f>IF($D$416="Flat Oval",IF(OR($N$418="",ISTEXT($N$416),ISTEXT($N$417)),"",IF(1&lt;=$N$417,IF(5&gt;$N$416,"",IF(((1-1)*$N$416+5)&gt;80,"",IF(INDEX($P$418:$W$427,MOD(((1-1)*$N$416+5)-1,10)+1,INT((((1-1)*$N$416+5)-1)/10)+1)="","",INDEX($P$418:$W$427,MOD(((1-1)*$N$416+5)-1,10)+1,INT((((1-1)*$N$416+5)-1)/10)+1)))),IF(AND(1=$N$417+1,5&lt;=$O$416),IF(($N$416*$N$417+5)&gt;80,"",IF(INDEX($P$418:$W$427,MOD(($N$416*$N$417+5)-1,10)+1,INT((($N$416*$N$417+5)-1)/10)+1)="","",INDEX($P$418:$W$427,MOD(($N$416*$N$417+5)-1,10)+1,INT((($N$416*$N$417+5)-1)/10)+1))),""))),IF($N$418="","",IF(OR(ISTEXT($N$416),ISTEXT($N$417),ISTEXT($N$418)),"",IF(OR(5&gt;$N$416,1&gt;$N$417,((1-1)*$N$416+5)&gt;$N$418),"",IF(INDEX($P$418:$W$427,MOD(((1-1)*$N$416+5)-1,10)+1,INT((((1-1)*$N$416+5)-1)/10)+1)="","",INDEX($P$418:$W$427,MOD(((1-1)*$N$416+5)-1,10)+1,INT((((1-1)*$N$416+5)-1)/10)+1))))))</f>
        <v/>
      </c>
      <c r="I418" s="539">
        <f>IF($D$416="Flat Oval",IF(OR($N$418="",ISTEXT($N$416),ISTEXT($N$417)),"",IF(1&lt;=$N$417,IF(6&gt;$N$416,"",IF(((1-1)*$N$416+6)&gt;80,"",IF(INDEX($P$418:$W$427,MOD(((1-1)*$N$416+6)-1,10)+1,INT((((1-1)*$N$416+6)-1)/10)+1)="","",INDEX($P$418:$W$427,MOD(((1-1)*$N$416+6)-1,10)+1,INT((((1-1)*$N$416+6)-1)/10)+1)))),IF(AND(1=$N$417+1,6&lt;=$O$416),IF(($N$416*$N$417+6)&gt;80,"",IF(INDEX($P$418:$W$427,MOD(($N$416*$N$417+6)-1,10)+1,INT((($N$416*$N$417+6)-1)/10)+1)="","",INDEX($P$418:$W$427,MOD(($N$416*$N$417+6)-1,10)+1,INT((($N$416*$N$417+6)-1)/10)+1))),""))),IF($N$418="","",IF(OR(ISTEXT($N$416),ISTEXT($N$417),ISTEXT($N$418)),"",IF(OR(6&gt;$N$416,1&gt;$N$417,((1-1)*$N$416+6)&gt;$N$418),"",IF(INDEX($P$418:$W$427,MOD(((1-1)*$N$416+6)-1,10)+1,INT((((1-1)*$N$416+6)-1)/10)+1)="","",INDEX($P$418:$W$427,MOD(((1-1)*$N$416+6)-1,10)+1,INT((((1-1)*$N$416+6)-1)/10)+1))))))</f>
        <v/>
      </c>
      <c r="J418" s="539">
        <f>IF($D$416="Flat Oval",IF(OR($N$418="",ISTEXT($N$416),ISTEXT($N$417)),"",IF(1&lt;=$N$417,IF(7&gt;$N$416,"",IF(((1-1)*$N$416+7)&gt;80,"",IF(INDEX($P$418:$W$427,MOD(((1-1)*$N$416+7)-1,10)+1,INT((((1-1)*$N$416+7)-1)/10)+1)="","",INDEX($P$418:$W$427,MOD(((1-1)*$N$416+7)-1,10)+1,INT((((1-1)*$N$416+7)-1)/10)+1)))),IF(AND(1=$N$417+1,7&lt;=$O$416),IF(($N$416*$N$417+7)&gt;80,"",IF(INDEX($P$418:$W$427,MOD(($N$416*$N$417+7)-1,10)+1,INT((($N$416*$N$417+7)-1)/10)+1)="","",INDEX($P$418:$W$427,MOD(($N$416*$N$417+7)-1,10)+1,INT((($N$416*$N$417+7)-1)/10)+1))),""))),IF($N$418="","",IF(OR(ISTEXT($N$416),ISTEXT($N$417),ISTEXT($N$418)),"",IF(OR(7&gt;$N$416,1&gt;$N$417,((1-1)*$N$416+7)&gt;$N$418),"",IF(INDEX($P$418:$W$427,MOD(((1-1)*$N$416+7)-1,10)+1,INT((((1-1)*$N$416+7)-1)/10)+1)="","",INDEX($P$418:$W$427,MOD(((1-1)*$N$416+7)-1,10)+1,INT((((1-1)*$N$416+7)-1)/10)+1))))))</f>
        <v/>
      </c>
      <c r="K418" s="539">
        <f>IF($D$416="Flat Oval",IF(OR($N$418="",ISTEXT($N$416),ISTEXT($N$417)),"",IF(1&lt;=$N$417,IF(8&gt;$N$416,"",IF(((1-1)*$N$416+8)&gt;80,"",IF(INDEX($P$418:$W$427,MOD(((1-1)*$N$416+8)-1,10)+1,INT((((1-1)*$N$416+8)-1)/10)+1)="","",INDEX($P$418:$W$427,MOD(((1-1)*$N$416+8)-1,10)+1,INT((((1-1)*$N$416+8)-1)/10)+1)))),IF(AND(1=$N$417+1,8&lt;=$O$416),IF(($N$416*$N$417+8)&gt;80,"",IF(INDEX($P$418:$W$427,MOD(($N$416*$N$417+8)-1,10)+1,INT((($N$416*$N$417+8)-1)/10)+1)="","",INDEX($P$418:$W$427,MOD(($N$416*$N$417+8)-1,10)+1,INT((($N$416*$N$417+8)-1)/10)+1))),""))),IF($N$418="","",IF(OR(ISTEXT($N$416),ISTEXT($N$417),ISTEXT($N$418)),"",IF(OR(8&gt;$N$416,1&gt;$N$417,((1-1)*$N$416+8)&gt;$N$418),"",IF(INDEX($P$418:$W$427,MOD(((1-1)*$N$416+8)-1,10)+1,INT((((1-1)*$N$416+8)-1)/10)+1)="","",INDEX($P$418:$W$427,MOD(((1-1)*$N$416+8)-1,10)+1,INT((((1-1)*$N$416+8)-1)/10)+1))))))</f>
        <v/>
      </c>
      <c r="L418" s="539">
        <f>IF($D$416="Flat Oval",IF(OR($N$418="",ISTEXT($N$416),ISTEXT($N$417)),"",IF(1&lt;=$N$417,IF(9&gt;$N$416,"",IF(((1-1)*$N$416+9)&gt;80,"",IF(INDEX($P$418:$W$427,MOD(((1-1)*$N$416+9)-1,10)+1,INT((((1-1)*$N$416+9)-1)/10)+1)="","",INDEX($P$418:$W$427,MOD(((1-1)*$N$416+9)-1,10)+1,INT((((1-1)*$N$416+9)-1)/10)+1)))),IF(AND(1=$N$417+1,9&lt;=$O$416),IF(($N$416*$N$417+9)&gt;80,"",IF(INDEX($P$418:$W$427,MOD(($N$416*$N$417+9)-1,10)+1,INT((($N$416*$N$417+9)-1)/10)+1)="","",INDEX($P$418:$W$427,MOD(($N$416*$N$417+9)-1,10)+1,INT((($N$416*$N$417+9)-1)/10)+1))),""))),IF($N$418="","",IF(OR(ISTEXT($N$416),ISTEXT($N$417),ISTEXT($N$418)),"",IF(OR(9&gt;$N$416,1&gt;$N$417,((1-1)*$N$416+9)&gt;$N$418),"",IF(INDEX($P$418:$W$427,MOD(((1-1)*$N$416+9)-1,10)+1,INT((((1-1)*$N$416+9)-1)/10)+1)="","",INDEX($P$418:$W$427,MOD(((1-1)*$N$416+9)-1,10)+1,INT((((1-1)*$N$416+9)-1)/10)+1))))))</f>
        <v/>
      </c>
      <c r="M418" s="539">
        <f>IF($D$416="Flat Oval",IF(OR($N$418="",ISTEXT($N$416),ISTEXT($N$417)),"",IF(1&lt;=$N$417,IF(10&gt;$N$416,"",IF(((1-1)*$N$416+10)&gt;80,"",IF(INDEX($P$418:$W$427,MOD(((1-1)*$N$416+10)-1,10)+1,INT((((1-1)*$N$416+10)-1)/10)+1)="","",INDEX($P$418:$W$427,MOD(((1-1)*$N$416+10)-1,10)+1,INT((((1-1)*$N$416+10)-1)/10)+1)))),IF(AND(1=$N$417+1,10&lt;=$O$416),IF(($N$416*$N$417+10)&gt;80,"",IF(INDEX($P$418:$W$427,MOD(($N$416*$N$417+10)-1,10)+1,INT((($N$416*$N$417+10)-1)/10)+1)="","",INDEX($P$418:$W$427,MOD(($N$416*$N$417+10)-1,10)+1,INT((($N$416*$N$417+10)-1)/10)+1))),""))),IF($N$418="","",IF(OR(ISTEXT($N$416),ISTEXT($N$417),ISTEXT($N$418)),"",IF(OR(10&gt;$N$416,1&gt;$N$417,((1-1)*$N$416+10)&gt;$N$418),"",IF(INDEX($P$418:$W$427,MOD(((1-1)*$N$416+10)-1,10)+1,INT((((1-1)*$N$416+10)-1)/10)+1)="","",INDEX($P$418:$W$427,MOD(((1-1)*$N$416+10)-1,10)+1,INT((((1-1)*$N$416+10)-1)/10)+1))))))</f>
        <v/>
      </c>
      <c r="N418" s="534">
        <f>IF($D$416="Flat Oval",IF(OR($N$416="",$N$417="",$O$416=""),"",$N$416*$N$417+$O$416),IF(OR(N416="",N417=""),"",IF(OR(ISTEXT(N416),ISTEXT(N417)),"",N416*N417)))</f>
        <v/>
      </c>
      <c r="O418">
        <f>IF(OR(NOT($D$416="Flat Oval"),N($N$418)=0),"",IF(COUNT(INDEX(D418:D425,$N$417+1):INDEX(M418:M425,$N$417+1))=0,"",AVERAGE(INDEX(D418:D425,$N$417+1):INDEX(M418:M425,$N$417+1))))</f>
        <v/>
      </c>
      <c r="P418" s="540" t="n"/>
      <c r="Q418" s="540" t="n"/>
      <c r="R418" s="540" t="n"/>
      <c r="S418" s="540" t="n"/>
      <c r="T418" s="540" t="n"/>
      <c r="U418" s="540" t="n"/>
      <c r="V418" s="540" t="n"/>
      <c r="W418" s="540" t="n"/>
    </row>
    <row r="419" ht="13.35" customHeight="1" s="162">
      <c r="B419" s="537">
        <f>IF($D$416="Flat Oval",IF(OR($N$417="",ISTEXT($N$417)),"",IF(2&lt;=$N$417,ROUND((2-0.5)*$I$416/$N$417,1),IF(2=$N$417+1,"Ends",""))),IF(OR($D$416="",$G$416=""),"",IF($D$416="Round",IF(2=1,"Axis 1 (0°)",IF(2=2,"Axis 2 (90°)","")),IF(ISTEXT($N$417),"",IF(2&gt;$N$417,"",IF(ISTEXT($I$416),"",ROUND((2-0.5)*$I$416/$N$417,1)))))))</f>
        <v/>
      </c>
      <c r="C419" s="538" t="n"/>
      <c r="D419" s="539">
        <f>IF($D$416="Flat Oval",IF(OR($N$418="",ISTEXT($N$416),ISTEXT($N$417)),"",IF(2&lt;=$N$417,IF(1&gt;$N$416,"",IF(((2-1)*$N$416+1)&gt;80,"",IF(INDEX($P$418:$W$427,MOD(((2-1)*$N$416+1)-1,10)+1,INT((((2-1)*$N$416+1)-1)/10)+1)="","",INDEX($P$418:$W$427,MOD(((2-1)*$N$416+1)-1,10)+1,INT((((2-1)*$N$416+1)-1)/10)+1)))),IF(AND(2=$N$417+1,1&lt;=$O$416),IF(($N$416*$N$417+1)&gt;80,"",IF(INDEX($P$418:$W$427,MOD(($N$416*$N$417+1)-1,10)+1,INT((($N$416*$N$417+1)-1)/10)+1)="","",INDEX($P$418:$W$427,MOD(($N$416*$N$417+1)-1,10)+1,INT((($N$416*$N$417+1)-1)/10)+1))),""))),IF($N$418="","",IF(OR(ISTEXT($N$416),ISTEXT($N$417),ISTEXT($N$418)),"",IF(OR(1&gt;$N$416,2&gt;$N$417,((2-1)*$N$416+1)&gt;$N$418),"",IF(INDEX($P$418:$W$427,MOD(((2-1)*$N$416+1)-1,10)+1,INT((((2-1)*$N$416+1)-1)/10)+1)="","",INDEX($P$418:$W$427,MOD(((2-1)*$N$416+1)-1,10)+1,INT((((2-1)*$N$416+1)-1)/10)+1))))))</f>
        <v/>
      </c>
      <c r="E419" s="539">
        <f>IF($D$416="Flat Oval",IF(OR($N$418="",ISTEXT($N$416),ISTEXT($N$417)),"",IF(2&lt;=$N$417,IF(2&gt;$N$416,"",IF(((2-1)*$N$416+2)&gt;80,"",IF(INDEX($P$418:$W$427,MOD(((2-1)*$N$416+2)-1,10)+1,INT((((2-1)*$N$416+2)-1)/10)+1)="","",INDEX($P$418:$W$427,MOD(((2-1)*$N$416+2)-1,10)+1,INT((((2-1)*$N$416+2)-1)/10)+1)))),IF(AND(2=$N$417+1,2&lt;=$O$416),IF(($N$416*$N$417+2)&gt;80,"",IF(INDEX($P$418:$W$427,MOD(($N$416*$N$417+2)-1,10)+1,INT((($N$416*$N$417+2)-1)/10)+1)="","",INDEX($P$418:$W$427,MOD(($N$416*$N$417+2)-1,10)+1,INT((($N$416*$N$417+2)-1)/10)+1))),""))),IF($N$418="","",IF(OR(ISTEXT($N$416),ISTEXT($N$417),ISTEXT($N$418)),"",IF(OR(2&gt;$N$416,2&gt;$N$417,((2-1)*$N$416+2)&gt;$N$418),"",IF(INDEX($P$418:$W$427,MOD(((2-1)*$N$416+2)-1,10)+1,INT((((2-1)*$N$416+2)-1)/10)+1)="","",INDEX($P$418:$W$427,MOD(((2-1)*$N$416+2)-1,10)+1,INT((((2-1)*$N$416+2)-1)/10)+1))))))</f>
        <v/>
      </c>
      <c r="F419" s="539">
        <f>IF($D$416="Flat Oval",IF(OR($N$418="",ISTEXT($N$416),ISTEXT($N$417)),"",IF(2&lt;=$N$417,IF(3&gt;$N$416,"",IF(((2-1)*$N$416+3)&gt;80,"",IF(INDEX($P$418:$W$427,MOD(((2-1)*$N$416+3)-1,10)+1,INT((((2-1)*$N$416+3)-1)/10)+1)="","",INDEX($P$418:$W$427,MOD(((2-1)*$N$416+3)-1,10)+1,INT((((2-1)*$N$416+3)-1)/10)+1)))),IF(AND(2=$N$417+1,3&lt;=$O$416),IF(($N$416*$N$417+3)&gt;80,"",IF(INDEX($P$418:$W$427,MOD(($N$416*$N$417+3)-1,10)+1,INT((($N$416*$N$417+3)-1)/10)+1)="","",INDEX($P$418:$W$427,MOD(($N$416*$N$417+3)-1,10)+1,INT((($N$416*$N$417+3)-1)/10)+1))),""))),IF($N$418="","",IF(OR(ISTEXT($N$416),ISTEXT($N$417),ISTEXT($N$418)),"",IF(OR(3&gt;$N$416,2&gt;$N$417,((2-1)*$N$416+3)&gt;$N$418),"",IF(INDEX($P$418:$W$427,MOD(((2-1)*$N$416+3)-1,10)+1,INT((((2-1)*$N$416+3)-1)/10)+1)="","",INDEX($P$418:$W$427,MOD(((2-1)*$N$416+3)-1,10)+1,INT((((2-1)*$N$416+3)-1)/10)+1))))))</f>
        <v/>
      </c>
      <c r="G419" s="539">
        <f>IF($D$416="Flat Oval",IF(OR($N$418="",ISTEXT($N$416),ISTEXT($N$417)),"",IF(2&lt;=$N$417,IF(4&gt;$N$416,"",IF(((2-1)*$N$416+4)&gt;80,"",IF(INDEX($P$418:$W$427,MOD(((2-1)*$N$416+4)-1,10)+1,INT((((2-1)*$N$416+4)-1)/10)+1)="","",INDEX($P$418:$W$427,MOD(((2-1)*$N$416+4)-1,10)+1,INT((((2-1)*$N$416+4)-1)/10)+1)))),IF(AND(2=$N$417+1,4&lt;=$O$416),IF(($N$416*$N$417+4)&gt;80,"",IF(INDEX($P$418:$W$427,MOD(($N$416*$N$417+4)-1,10)+1,INT((($N$416*$N$417+4)-1)/10)+1)="","",INDEX($P$418:$W$427,MOD(($N$416*$N$417+4)-1,10)+1,INT((($N$416*$N$417+4)-1)/10)+1))),""))),IF($N$418="","",IF(OR(ISTEXT($N$416),ISTEXT($N$417),ISTEXT($N$418)),"",IF(OR(4&gt;$N$416,2&gt;$N$417,((2-1)*$N$416+4)&gt;$N$418),"",IF(INDEX($P$418:$W$427,MOD(((2-1)*$N$416+4)-1,10)+1,INT((((2-1)*$N$416+4)-1)/10)+1)="","",INDEX($P$418:$W$427,MOD(((2-1)*$N$416+4)-1,10)+1,INT((((2-1)*$N$416+4)-1)/10)+1))))))</f>
        <v/>
      </c>
      <c r="H419" s="539">
        <f>IF($D$416="Flat Oval",IF(OR($N$418="",ISTEXT($N$416),ISTEXT($N$417)),"",IF(2&lt;=$N$417,IF(5&gt;$N$416,"",IF(((2-1)*$N$416+5)&gt;80,"",IF(INDEX($P$418:$W$427,MOD(((2-1)*$N$416+5)-1,10)+1,INT((((2-1)*$N$416+5)-1)/10)+1)="","",INDEX($P$418:$W$427,MOD(((2-1)*$N$416+5)-1,10)+1,INT((((2-1)*$N$416+5)-1)/10)+1)))),IF(AND(2=$N$417+1,5&lt;=$O$416),IF(($N$416*$N$417+5)&gt;80,"",IF(INDEX($P$418:$W$427,MOD(($N$416*$N$417+5)-1,10)+1,INT((($N$416*$N$417+5)-1)/10)+1)="","",INDEX($P$418:$W$427,MOD(($N$416*$N$417+5)-1,10)+1,INT((($N$416*$N$417+5)-1)/10)+1))),""))),IF($N$418="","",IF(OR(ISTEXT($N$416),ISTEXT($N$417),ISTEXT($N$418)),"",IF(OR(5&gt;$N$416,2&gt;$N$417,((2-1)*$N$416+5)&gt;$N$418),"",IF(INDEX($P$418:$W$427,MOD(((2-1)*$N$416+5)-1,10)+1,INT((((2-1)*$N$416+5)-1)/10)+1)="","",INDEX($P$418:$W$427,MOD(((2-1)*$N$416+5)-1,10)+1,INT((((2-1)*$N$416+5)-1)/10)+1))))))</f>
        <v/>
      </c>
      <c r="I419" s="539">
        <f>IF($D$416="Flat Oval",IF(OR($N$418="",ISTEXT($N$416),ISTEXT($N$417)),"",IF(2&lt;=$N$417,IF(6&gt;$N$416,"",IF(((2-1)*$N$416+6)&gt;80,"",IF(INDEX($P$418:$W$427,MOD(((2-1)*$N$416+6)-1,10)+1,INT((((2-1)*$N$416+6)-1)/10)+1)="","",INDEX($P$418:$W$427,MOD(((2-1)*$N$416+6)-1,10)+1,INT((((2-1)*$N$416+6)-1)/10)+1)))),IF(AND(2=$N$417+1,6&lt;=$O$416),IF(($N$416*$N$417+6)&gt;80,"",IF(INDEX($P$418:$W$427,MOD(($N$416*$N$417+6)-1,10)+1,INT((($N$416*$N$417+6)-1)/10)+1)="","",INDEX($P$418:$W$427,MOD(($N$416*$N$417+6)-1,10)+1,INT((($N$416*$N$417+6)-1)/10)+1))),""))),IF($N$418="","",IF(OR(ISTEXT($N$416),ISTEXT($N$417),ISTEXT($N$418)),"",IF(OR(6&gt;$N$416,2&gt;$N$417,((2-1)*$N$416+6)&gt;$N$418),"",IF(INDEX($P$418:$W$427,MOD(((2-1)*$N$416+6)-1,10)+1,INT((((2-1)*$N$416+6)-1)/10)+1)="","",INDEX($P$418:$W$427,MOD(((2-1)*$N$416+6)-1,10)+1,INT((((2-1)*$N$416+6)-1)/10)+1))))))</f>
        <v/>
      </c>
      <c r="J419" s="539">
        <f>IF($D$416="Flat Oval",IF(OR($N$418="",ISTEXT($N$416),ISTEXT($N$417)),"",IF(2&lt;=$N$417,IF(7&gt;$N$416,"",IF(((2-1)*$N$416+7)&gt;80,"",IF(INDEX($P$418:$W$427,MOD(((2-1)*$N$416+7)-1,10)+1,INT((((2-1)*$N$416+7)-1)/10)+1)="","",INDEX($P$418:$W$427,MOD(((2-1)*$N$416+7)-1,10)+1,INT((((2-1)*$N$416+7)-1)/10)+1)))),IF(AND(2=$N$417+1,7&lt;=$O$416),IF(($N$416*$N$417+7)&gt;80,"",IF(INDEX($P$418:$W$427,MOD(($N$416*$N$417+7)-1,10)+1,INT((($N$416*$N$417+7)-1)/10)+1)="","",INDEX($P$418:$W$427,MOD(($N$416*$N$417+7)-1,10)+1,INT((($N$416*$N$417+7)-1)/10)+1))),""))),IF($N$418="","",IF(OR(ISTEXT($N$416),ISTEXT($N$417),ISTEXT($N$418)),"",IF(OR(7&gt;$N$416,2&gt;$N$417,((2-1)*$N$416+7)&gt;$N$418),"",IF(INDEX($P$418:$W$427,MOD(((2-1)*$N$416+7)-1,10)+1,INT((((2-1)*$N$416+7)-1)/10)+1)="","",INDEX($P$418:$W$427,MOD(((2-1)*$N$416+7)-1,10)+1,INT((((2-1)*$N$416+7)-1)/10)+1))))))</f>
        <v/>
      </c>
      <c r="K419" s="539">
        <f>IF($D$416="Flat Oval",IF(OR($N$418="",ISTEXT($N$416),ISTEXT($N$417)),"",IF(2&lt;=$N$417,IF(8&gt;$N$416,"",IF(((2-1)*$N$416+8)&gt;80,"",IF(INDEX($P$418:$W$427,MOD(((2-1)*$N$416+8)-1,10)+1,INT((((2-1)*$N$416+8)-1)/10)+1)="","",INDEX($P$418:$W$427,MOD(((2-1)*$N$416+8)-1,10)+1,INT((((2-1)*$N$416+8)-1)/10)+1)))),IF(AND(2=$N$417+1,8&lt;=$O$416),IF(($N$416*$N$417+8)&gt;80,"",IF(INDEX($P$418:$W$427,MOD(($N$416*$N$417+8)-1,10)+1,INT((($N$416*$N$417+8)-1)/10)+1)="","",INDEX($P$418:$W$427,MOD(($N$416*$N$417+8)-1,10)+1,INT((($N$416*$N$417+8)-1)/10)+1))),""))),IF($N$418="","",IF(OR(ISTEXT($N$416),ISTEXT($N$417),ISTEXT($N$418)),"",IF(OR(8&gt;$N$416,2&gt;$N$417,((2-1)*$N$416+8)&gt;$N$418),"",IF(INDEX($P$418:$W$427,MOD(((2-1)*$N$416+8)-1,10)+1,INT((((2-1)*$N$416+8)-1)/10)+1)="","",INDEX($P$418:$W$427,MOD(((2-1)*$N$416+8)-1,10)+1,INT((((2-1)*$N$416+8)-1)/10)+1))))))</f>
        <v/>
      </c>
      <c r="L419" s="539">
        <f>IF($D$416="Flat Oval",IF(OR($N$418="",ISTEXT($N$416),ISTEXT($N$417)),"",IF(2&lt;=$N$417,IF(9&gt;$N$416,"",IF(((2-1)*$N$416+9)&gt;80,"",IF(INDEX($P$418:$W$427,MOD(((2-1)*$N$416+9)-1,10)+1,INT((((2-1)*$N$416+9)-1)/10)+1)="","",INDEX($P$418:$W$427,MOD(((2-1)*$N$416+9)-1,10)+1,INT((((2-1)*$N$416+9)-1)/10)+1)))),IF(AND(2=$N$417+1,9&lt;=$O$416),IF(($N$416*$N$417+9)&gt;80,"",IF(INDEX($P$418:$W$427,MOD(($N$416*$N$417+9)-1,10)+1,INT((($N$416*$N$417+9)-1)/10)+1)="","",INDEX($P$418:$W$427,MOD(($N$416*$N$417+9)-1,10)+1,INT((($N$416*$N$417+9)-1)/10)+1))),""))),IF($N$418="","",IF(OR(ISTEXT($N$416),ISTEXT($N$417),ISTEXT($N$418)),"",IF(OR(9&gt;$N$416,2&gt;$N$417,((2-1)*$N$416+9)&gt;$N$418),"",IF(INDEX($P$418:$W$427,MOD(((2-1)*$N$416+9)-1,10)+1,INT((((2-1)*$N$416+9)-1)/10)+1)="","",INDEX($P$418:$W$427,MOD(((2-1)*$N$416+9)-1,10)+1,INT((((2-1)*$N$416+9)-1)/10)+1))))))</f>
        <v/>
      </c>
      <c r="M419" s="539">
        <f>IF($D$416="Flat Oval",IF(OR($N$418="",ISTEXT($N$416),ISTEXT($N$417)),"",IF(2&lt;=$N$417,IF(10&gt;$N$416,"",IF(((2-1)*$N$416+10)&gt;80,"",IF(INDEX($P$418:$W$427,MOD(((2-1)*$N$416+10)-1,10)+1,INT((((2-1)*$N$416+10)-1)/10)+1)="","",INDEX($P$418:$W$427,MOD(((2-1)*$N$416+10)-1,10)+1,INT((((2-1)*$N$416+10)-1)/10)+1)))),IF(AND(2=$N$417+1,10&lt;=$O$416),IF(($N$416*$N$417+10)&gt;80,"",IF(INDEX($P$418:$W$427,MOD(($N$416*$N$417+10)-1,10)+1,INT((($N$416*$N$417+10)-1)/10)+1)="","",INDEX($P$418:$W$427,MOD(($N$416*$N$417+10)-1,10)+1,INT((($N$416*$N$417+10)-1)/10)+1))),""))),IF($N$418="","",IF(OR(ISTEXT($N$416),ISTEXT($N$417),ISTEXT($N$418)),"",IF(OR(10&gt;$N$416,2&gt;$N$417,((2-1)*$N$416+10)&gt;$N$418),"",IF(INDEX($P$418:$W$427,MOD(((2-1)*$N$416+10)-1,10)+1,INT((((2-1)*$N$416+10)-1)/10)+1)="","",INDEX($P$418:$W$427,MOD(((2-1)*$N$416+10)-1,10)+1,INT((((2-1)*$N$416+10)-1)/10)+1))))))</f>
        <v/>
      </c>
      <c r="O419">
        <f>IF(AND($D$416="Flat Oval",NOT(OR($G$416="",$I$416="")),NOT(OR(ISTEXT($G$416),ISTEXT($I$416)))),(($G$416-2*N($K$416))-($I$416-2*N($K$416)))*($I$416-2*N($K$416))/144,"")</f>
        <v/>
      </c>
      <c r="P419" s="540" t="n"/>
      <c r="Q419" s="540" t="n"/>
      <c r="R419" s="540" t="n"/>
      <c r="S419" s="540" t="n"/>
      <c r="T419" s="540" t="n"/>
      <c r="U419" s="540" t="n"/>
      <c r="V419" s="540" t="n"/>
      <c r="W419" s="540" t="n"/>
    </row>
    <row r="420" ht="13.35" customHeight="1" s="162">
      <c r="B420" s="537">
        <f>IF($D$416="Flat Oval",IF(OR($N$417="",ISTEXT($N$417)),"",IF(3&lt;=$N$417,ROUND((3-0.5)*$I$416/$N$417,1),IF(3=$N$417+1,"Ends",""))),IF(OR($D$416="",$G$416=""),"",IF($D$416="Round",IF(3=1,"Axis 1 (0°)",IF(3=2,"Axis 2 (90°)","")),IF(ISTEXT($N$417),"",IF(3&gt;$N$417,"",IF(ISTEXT($I$416),"",ROUND((3-0.5)*$I$416/$N$417,1)))))))</f>
        <v/>
      </c>
      <c r="C420" s="538" t="n"/>
      <c r="D420" s="539">
        <f>IF($D$416="Flat Oval",IF(OR($N$418="",ISTEXT($N$416),ISTEXT($N$417)),"",IF(3&lt;=$N$417,IF(1&gt;$N$416,"",IF(((3-1)*$N$416+1)&gt;80,"",IF(INDEX($P$418:$W$427,MOD(((3-1)*$N$416+1)-1,10)+1,INT((((3-1)*$N$416+1)-1)/10)+1)="","",INDEX($P$418:$W$427,MOD(((3-1)*$N$416+1)-1,10)+1,INT((((3-1)*$N$416+1)-1)/10)+1)))),IF(AND(3=$N$417+1,1&lt;=$O$416),IF(($N$416*$N$417+1)&gt;80,"",IF(INDEX($P$418:$W$427,MOD(($N$416*$N$417+1)-1,10)+1,INT((($N$416*$N$417+1)-1)/10)+1)="","",INDEX($P$418:$W$427,MOD(($N$416*$N$417+1)-1,10)+1,INT((($N$416*$N$417+1)-1)/10)+1))),""))),IF($N$418="","",IF(OR(ISTEXT($N$416),ISTEXT($N$417),ISTEXT($N$418)),"",IF(OR(1&gt;$N$416,3&gt;$N$417,((3-1)*$N$416+1)&gt;$N$418),"",IF(INDEX($P$418:$W$427,MOD(((3-1)*$N$416+1)-1,10)+1,INT((((3-1)*$N$416+1)-1)/10)+1)="","",INDEX($P$418:$W$427,MOD(((3-1)*$N$416+1)-1,10)+1,INT((((3-1)*$N$416+1)-1)/10)+1))))))</f>
        <v/>
      </c>
      <c r="E420" s="539">
        <f>IF($D$416="Flat Oval",IF(OR($N$418="",ISTEXT($N$416),ISTEXT($N$417)),"",IF(3&lt;=$N$417,IF(2&gt;$N$416,"",IF(((3-1)*$N$416+2)&gt;80,"",IF(INDEX($P$418:$W$427,MOD(((3-1)*$N$416+2)-1,10)+1,INT((((3-1)*$N$416+2)-1)/10)+1)="","",INDEX($P$418:$W$427,MOD(((3-1)*$N$416+2)-1,10)+1,INT((((3-1)*$N$416+2)-1)/10)+1)))),IF(AND(3=$N$417+1,2&lt;=$O$416),IF(($N$416*$N$417+2)&gt;80,"",IF(INDEX($P$418:$W$427,MOD(($N$416*$N$417+2)-1,10)+1,INT((($N$416*$N$417+2)-1)/10)+1)="","",INDEX($P$418:$W$427,MOD(($N$416*$N$417+2)-1,10)+1,INT((($N$416*$N$417+2)-1)/10)+1))),""))),IF($N$418="","",IF(OR(ISTEXT($N$416),ISTEXT($N$417),ISTEXT($N$418)),"",IF(OR(2&gt;$N$416,3&gt;$N$417,((3-1)*$N$416+2)&gt;$N$418),"",IF(INDEX($P$418:$W$427,MOD(((3-1)*$N$416+2)-1,10)+1,INT((((3-1)*$N$416+2)-1)/10)+1)="","",INDEX($P$418:$W$427,MOD(((3-1)*$N$416+2)-1,10)+1,INT((((3-1)*$N$416+2)-1)/10)+1))))))</f>
        <v/>
      </c>
      <c r="F420" s="539">
        <f>IF($D$416="Flat Oval",IF(OR($N$418="",ISTEXT($N$416),ISTEXT($N$417)),"",IF(3&lt;=$N$417,IF(3&gt;$N$416,"",IF(((3-1)*$N$416+3)&gt;80,"",IF(INDEX($P$418:$W$427,MOD(((3-1)*$N$416+3)-1,10)+1,INT((((3-1)*$N$416+3)-1)/10)+1)="","",INDEX($P$418:$W$427,MOD(((3-1)*$N$416+3)-1,10)+1,INT((((3-1)*$N$416+3)-1)/10)+1)))),IF(AND(3=$N$417+1,3&lt;=$O$416),IF(($N$416*$N$417+3)&gt;80,"",IF(INDEX($P$418:$W$427,MOD(($N$416*$N$417+3)-1,10)+1,INT((($N$416*$N$417+3)-1)/10)+1)="","",INDEX($P$418:$W$427,MOD(($N$416*$N$417+3)-1,10)+1,INT((($N$416*$N$417+3)-1)/10)+1))),""))),IF($N$418="","",IF(OR(ISTEXT($N$416),ISTEXT($N$417),ISTEXT($N$418)),"",IF(OR(3&gt;$N$416,3&gt;$N$417,((3-1)*$N$416+3)&gt;$N$418),"",IF(INDEX($P$418:$W$427,MOD(((3-1)*$N$416+3)-1,10)+1,INT((((3-1)*$N$416+3)-1)/10)+1)="","",INDEX($P$418:$W$427,MOD(((3-1)*$N$416+3)-1,10)+1,INT((((3-1)*$N$416+3)-1)/10)+1))))))</f>
        <v/>
      </c>
      <c r="G420" s="539">
        <f>IF($D$416="Flat Oval",IF(OR($N$418="",ISTEXT($N$416),ISTEXT($N$417)),"",IF(3&lt;=$N$417,IF(4&gt;$N$416,"",IF(((3-1)*$N$416+4)&gt;80,"",IF(INDEX($P$418:$W$427,MOD(((3-1)*$N$416+4)-1,10)+1,INT((((3-1)*$N$416+4)-1)/10)+1)="","",INDEX($P$418:$W$427,MOD(((3-1)*$N$416+4)-1,10)+1,INT((((3-1)*$N$416+4)-1)/10)+1)))),IF(AND(3=$N$417+1,4&lt;=$O$416),IF(($N$416*$N$417+4)&gt;80,"",IF(INDEX($P$418:$W$427,MOD(($N$416*$N$417+4)-1,10)+1,INT((($N$416*$N$417+4)-1)/10)+1)="","",INDEX($P$418:$W$427,MOD(($N$416*$N$417+4)-1,10)+1,INT((($N$416*$N$417+4)-1)/10)+1))),""))),IF($N$418="","",IF(OR(ISTEXT($N$416),ISTEXT($N$417),ISTEXT($N$418)),"",IF(OR(4&gt;$N$416,3&gt;$N$417,((3-1)*$N$416+4)&gt;$N$418),"",IF(INDEX($P$418:$W$427,MOD(((3-1)*$N$416+4)-1,10)+1,INT((((3-1)*$N$416+4)-1)/10)+1)="","",INDEX($P$418:$W$427,MOD(((3-1)*$N$416+4)-1,10)+1,INT((((3-1)*$N$416+4)-1)/10)+1))))))</f>
        <v/>
      </c>
      <c r="H420" s="539">
        <f>IF($D$416="Flat Oval",IF(OR($N$418="",ISTEXT($N$416),ISTEXT($N$417)),"",IF(3&lt;=$N$417,IF(5&gt;$N$416,"",IF(((3-1)*$N$416+5)&gt;80,"",IF(INDEX($P$418:$W$427,MOD(((3-1)*$N$416+5)-1,10)+1,INT((((3-1)*$N$416+5)-1)/10)+1)="","",INDEX($P$418:$W$427,MOD(((3-1)*$N$416+5)-1,10)+1,INT((((3-1)*$N$416+5)-1)/10)+1)))),IF(AND(3=$N$417+1,5&lt;=$O$416),IF(($N$416*$N$417+5)&gt;80,"",IF(INDEX($P$418:$W$427,MOD(($N$416*$N$417+5)-1,10)+1,INT((($N$416*$N$417+5)-1)/10)+1)="","",INDEX($P$418:$W$427,MOD(($N$416*$N$417+5)-1,10)+1,INT((($N$416*$N$417+5)-1)/10)+1))),""))),IF($N$418="","",IF(OR(ISTEXT($N$416),ISTEXT($N$417),ISTEXT($N$418)),"",IF(OR(5&gt;$N$416,3&gt;$N$417,((3-1)*$N$416+5)&gt;$N$418),"",IF(INDEX($P$418:$W$427,MOD(((3-1)*$N$416+5)-1,10)+1,INT((((3-1)*$N$416+5)-1)/10)+1)="","",INDEX($P$418:$W$427,MOD(((3-1)*$N$416+5)-1,10)+1,INT((((3-1)*$N$416+5)-1)/10)+1))))))</f>
        <v/>
      </c>
      <c r="I420" s="539">
        <f>IF($D$416="Flat Oval",IF(OR($N$418="",ISTEXT($N$416),ISTEXT($N$417)),"",IF(3&lt;=$N$417,IF(6&gt;$N$416,"",IF(((3-1)*$N$416+6)&gt;80,"",IF(INDEX($P$418:$W$427,MOD(((3-1)*$N$416+6)-1,10)+1,INT((((3-1)*$N$416+6)-1)/10)+1)="","",INDEX($P$418:$W$427,MOD(((3-1)*$N$416+6)-1,10)+1,INT((((3-1)*$N$416+6)-1)/10)+1)))),IF(AND(3=$N$417+1,6&lt;=$O$416),IF(($N$416*$N$417+6)&gt;80,"",IF(INDEX($P$418:$W$427,MOD(($N$416*$N$417+6)-1,10)+1,INT((($N$416*$N$417+6)-1)/10)+1)="","",INDEX($P$418:$W$427,MOD(($N$416*$N$417+6)-1,10)+1,INT((($N$416*$N$417+6)-1)/10)+1))),""))),IF($N$418="","",IF(OR(ISTEXT($N$416),ISTEXT($N$417),ISTEXT($N$418)),"",IF(OR(6&gt;$N$416,3&gt;$N$417,((3-1)*$N$416+6)&gt;$N$418),"",IF(INDEX($P$418:$W$427,MOD(((3-1)*$N$416+6)-1,10)+1,INT((((3-1)*$N$416+6)-1)/10)+1)="","",INDEX($P$418:$W$427,MOD(((3-1)*$N$416+6)-1,10)+1,INT((((3-1)*$N$416+6)-1)/10)+1))))))</f>
        <v/>
      </c>
      <c r="J420" s="539">
        <f>IF($D$416="Flat Oval",IF(OR($N$418="",ISTEXT($N$416),ISTEXT($N$417)),"",IF(3&lt;=$N$417,IF(7&gt;$N$416,"",IF(((3-1)*$N$416+7)&gt;80,"",IF(INDEX($P$418:$W$427,MOD(((3-1)*$N$416+7)-1,10)+1,INT((((3-1)*$N$416+7)-1)/10)+1)="","",INDEX($P$418:$W$427,MOD(((3-1)*$N$416+7)-1,10)+1,INT((((3-1)*$N$416+7)-1)/10)+1)))),IF(AND(3=$N$417+1,7&lt;=$O$416),IF(($N$416*$N$417+7)&gt;80,"",IF(INDEX($P$418:$W$427,MOD(($N$416*$N$417+7)-1,10)+1,INT((($N$416*$N$417+7)-1)/10)+1)="","",INDEX($P$418:$W$427,MOD(($N$416*$N$417+7)-1,10)+1,INT((($N$416*$N$417+7)-1)/10)+1))),""))),IF($N$418="","",IF(OR(ISTEXT($N$416),ISTEXT($N$417),ISTEXT($N$418)),"",IF(OR(7&gt;$N$416,3&gt;$N$417,((3-1)*$N$416+7)&gt;$N$418),"",IF(INDEX($P$418:$W$427,MOD(((3-1)*$N$416+7)-1,10)+1,INT((((3-1)*$N$416+7)-1)/10)+1)="","",INDEX($P$418:$W$427,MOD(((3-1)*$N$416+7)-1,10)+1,INT((((3-1)*$N$416+7)-1)/10)+1))))))</f>
        <v/>
      </c>
      <c r="K420" s="539">
        <f>IF($D$416="Flat Oval",IF(OR($N$418="",ISTEXT($N$416),ISTEXT($N$417)),"",IF(3&lt;=$N$417,IF(8&gt;$N$416,"",IF(((3-1)*$N$416+8)&gt;80,"",IF(INDEX($P$418:$W$427,MOD(((3-1)*$N$416+8)-1,10)+1,INT((((3-1)*$N$416+8)-1)/10)+1)="","",INDEX($P$418:$W$427,MOD(((3-1)*$N$416+8)-1,10)+1,INT((((3-1)*$N$416+8)-1)/10)+1)))),IF(AND(3=$N$417+1,8&lt;=$O$416),IF(($N$416*$N$417+8)&gt;80,"",IF(INDEX($P$418:$W$427,MOD(($N$416*$N$417+8)-1,10)+1,INT((($N$416*$N$417+8)-1)/10)+1)="","",INDEX($P$418:$W$427,MOD(($N$416*$N$417+8)-1,10)+1,INT((($N$416*$N$417+8)-1)/10)+1))),""))),IF($N$418="","",IF(OR(ISTEXT($N$416),ISTEXT($N$417),ISTEXT($N$418)),"",IF(OR(8&gt;$N$416,3&gt;$N$417,((3-1)*$N$416+8)&gt;$N$418),"",IF(INDEX($P$418:$W$427,MOD(((3-1)*$N$416+8)-1,10)+1,INT((((3-1)*$N$416+8)-1)/10)+1)="","",INDEX($P$418:$W$427,MOD(((3-1)*$N$416+8)-1,10)+1,INT((((3-1)*$N$416+8)-1)/10)+1))))))</f>
        <v/>
      </c>
      <c r="L420" s="539">
        <f>IF($D$416="Flat Oval",IF(OR($N$418="",ISTEXT($N$416),ISTEXT($N$417)),"",IF(3&lt;=$N$417,IF(9&gt;$N$416,"",IF(((3-1)*$N$416+9)&gt;80,"",IF(INDEX($P$418:$W$427,MOD(((3-1)*$N$416+9)-1,10)+1,INT((((3-1)*$N$416+9)-1)/10)+1)="","",INDEX($P$418:$W$427,MOD(((3-1)*$N$416+9)-1,10)+1,INT((((3-1)*$N$416+9)-1)/10)+1)))),IF(AND(3=$N$417+1,9&lt;=$O$416),IF(($N$416*$N$417+9)&gt;80,"",IF(INDEX($P$418:$W$427,MOD(($N$416*$N$417+9)-1,10)+1,INT((($N$416*$N$417+9)-1)/10)+1)="","",INDEX($P$418:$W$427,MOD(($N$416*$N$417+9)-1,10)+1,INT((($N$416*$N$417+9)-1)/10)+1))),""))),IF($N$418="","",IF(OR(ISTEXT($N$416),ISTEXT($N$417),ISTEXT($N$418)),"",IF(OR(9&gt;$N$416,3&gt;$N$417,((3-1)*$N$416+9)&gt;$N$418),"",IF(INDEX($P$418:$W$427,MOD(((3-1)*$N$416+9)-1,10)+1,INT((((3-1)*$N$416+9)-1)/10)+1)="","",INDEX($P$418:$W$427,MOD(((3-1)*$N$416+9)-1,10)+1,INT((((3-1)*$N$416+9)-1)/10)+1))))))</f>
        <v/>
      </c>
      <c r="M420" s="539">
        <f>IF($D$416="Flat Oval",IF(OR($N$418="",ISTEXT($N$416),ISTEXT($N$417)),"",IF(3&lt;=$N$417,IF(10&gt;$N$416,"",IF(((3-1)*$N$416+10)&gt;80,"",IF(INDEX($P$418:$W$427,MOD(((3-1)*$N$416+10)-1,10)+1,INT((((3-1)*$N$416+10)-1)/10)+1)="","",INDEX($P$418:$W$427,MOD(((3-1)*$N$416+10)-1,10)+1,INT((((3-1)*$N$416+10)-1)/10)+1)))),IF(AND(3=$N$417+1,10&lt;=$O$416),IF(($N$416*$N$417+10)&gt;80,"",IF(INDEX($P$418:$W$427,MOD(($N$416*$N$417+10)-1,10)+1,INT((($N$416*$N$417+10)-1)/10)+1)="","",INDEX($P$418:$W$427,MOD(($N$416*$N$417+10)-1,10)+1,INT((($N$416*$N$417+10)-1)/10)+1))),""))),IF($N$418="","",IF(OR(ISTEXT($N$416),ISTEXT($N$417),ISTEXT($N$418)),"",IF(OR(10&gt;$N$416,3&gt;$N$417,((3-1)*$N$416+10)&gt;$N$418),"",IF(INDEX($P$418:$W$427,MOD(((3-1)*$N$416+10)-1,10)+1,INT((((3-1)*$N$416+10)-1)/10)+1)="","",INDEX($P$418:$W$427,MOD(((3-1)*$N$416+10)-1,10)+1,INT((((3-1)*$N$416+10)-1)/10)+1))))))</f>
        <v/>
      </c>
      <c r="O420">
        <f>IF(AND($D$416="Flat Oval",NOT(OR($G$416="",$I$416="")),NOT(OR(ISTEXT($G$416),ISTEXT($I$416)))),PI()*(($I$416-2*N($K$416))/2)^2/144,"")</f>
        <v/>
      </c>
      <c r="P420" s="540" t="n"/>
      <c r="Q420" s="540" t="n"/>
      <c r="R420" s="540" t="n"/>
      <c r="S420" s="540" t="n"/>
      <c r="T420" s="540" t="n"/>
      <c r="U420" s="540" t="n"/>
      <c r="V420" s="540" t="n"/>
      <c r="W420" s="540" t="n"/>
    </row>
    <row r="421" ht="13.35" customHeight="1" s="162">
      <c r="B421" s="537">
        <f>IF($D$416="Flat Oval",IF(OR($N$417="",ISTEXT($N$417)),"",IF(4&lt;=$N$417,ROUND((4-0.5)*$I$416/$N$417,1),IF(4=$N$417+1,"Ends",""))),IF(OR($D$416="",$G$416=""),"",IF($D$416="Round",IF(4=1,"Axis 1 (0°)",IF(4=2,"Axis 2 (90°)","")),IF(ISTEXT($N$417),"",IF(4&gt;$N$417,"",IF(ISTEXT($I$416),"",ROUND((4-0.5)*$I$416/$N$417,1)))))))</f>
        <v/>
      </c>
      <c r="C421" s="538" t="n"/>
      <c r="D421" s="539">
        <f>IF($D$416="Flat Oval",IF(OR($N$418="",ISTEXT($N$416),ISTEXT($N$417)),"",IF(4&lt;=$N$417,IF(1&gt;$N$416,"",IF(((4-1)*$N$416+1)&gt;80,"",IF(INDEX($P$418:$W$427,MOD(((4-1)*$N$416+1)-1,10)+1,INT((((4-1)*$N$416+1)-1)/10)+1)="","",INDEX($P$418:$W$427,MOD(((4-1)*$N$416+1)-1,10)+1,INT((((4-1)*$N$416+1)-1)/10)+1)))),IF(AND(4=$N$417+1,1&lt;=$O$416),IF(($N$416*$N$417+1)&gt;80,"",IF(INDEX($P$418:$W$427,MOD(($N$416*$N$417+1)-1,10)+1,INT((($N$416*$N$417+1)-1)/10)+1)="","",INDEX($P$418:$W$427,MOD(($N$416*$N$417+1)-1,10)+1,INT((($N$416*$N$417+1)-1)/10)+1))),""))),IF($N$418="","",IF(OR(ISTEXT($N$416),ISTEXT($N$417),ISTEXT($N$418)),"",IF(OR(1&gt;$N$416,4&gt;$N$417,((4-1)*$N$416+1)&gt;$N$418),"",IF(INDEX($P$418:$W$427,MOD(((4-1)*$N$416+1)-1,10)+1,INT((((4-1)*$N$416+1)-1)/10)+1)="","",INDEX($P$418:$W$427,MOD(((4-1)*$N$416+1)-1,10)+1,INT((((4-1)*$N$416+1)-1)/10)+1))))))</f>
        <v/>
      </c>
      <c r="E421" s="539">
        <f>IF($D$416="Flat Oval",IF(OR($N$418="",ISTEXT($N$416),ISTEXT($N$417)),"",IF(4&lt;=$N$417,IF(2&gt;$N$416,"",IF(((4-1)*$N$416+2)&gt;80,"",IF(INDEX($P$418:$W$427,MOD(((4-1)*$N$416+2)-1,10)+1,INT((((4-1)*$N$416+2)-1)/10)+1)="","",INDEX($P$418:$W$427,MOD(((4-1)*$N$416+2)-1,10)+1,INT((((4-1)*$N$416+2)-1)/10)+1)))),IF(AND(4=$N$417+1,2&lt;=$O$416),IF(($N$416*$N$417+2)&gt;80,"",IF(INDEX($P$418:$W$427,MOD(($N$416*$N$417+2)-1,10)+1,INT((($N$416*$N$417+2)-1)/10)+1)="","",INDEX($P$418:$W$427,MOD(($N$416*$N$417+2)-1,10)+1,INT((($N$416*$N$417+2)-1)/10)+1))),""))),IF($N$418="","",IF(OR(ISTEXT($N$416),ISTEXT($N$417),ISTEXT($N$418)),"",IF(OR(2&gt;$N$416,4&gt;$N$417,((4-1)*$N$416+2)&gt;$N$418),"",IF(INDEX($P$418:$W$427,MOD(((4-1)*$N$416+2)-1,10)+1,INT((((4-1)*$N$416+2)-1)/10)+1)="","",INDEX($P$418:$W$427,MOD(((4-1)*$N$416+2)-1,10)+1,INT((((4-1)*$N$416+2)-1)/10)+1))))))</f>
        <v/>
      </c>
      <c r="F421" s="539">
        <f>IF($D$416="Flat Oval",IF(OR($N$418="",ISTEXT($N$416),ISTEXT($N$417)),"",IF(4&lt;=$N$417,IF(3&gt;$N$416,"",IF(((4-1)*$N$416+3)&gt;80,"",IF(INDEX($P$418:$W$427,MOD(((4-1)*$N$416+3)-1,10)+1,INT((((4-1)*$N$416+3)-1)/10)+1)="","",INDEX($P$418:$W$427,MOD(((4-1)*$N$416+3)-1,10)+1,INT((((4-1)*$N$416+3)-1)/10)+1)))),IF(AND(4=$N$417+1,3&lt;=$O$416),IF(($N$416*$N$417+3)&gt;80,"",IF(INDEX($P$418:$W$427,MOD(($N$416*$N$417+3)-1,10)+1,INT((($N$416*$N$417+3)-1)/10)+1)="","",INDEX($P$418:$W$427,MOD(($N$416*$N$417+3)-1,10)+1,INT((($N$416*$N$417+3)-1)/10)+1))),""))),IF($N$418="","",IF(OR(ISTEXT($N$416),ISTEXT($N$417),ISTEXT($N$418)),"",IF(OR(3&gt;$N$416,4&gt;$N$417,((4-1)*$N$416+3)&gt;$N$418),"",IF(INDEX($P$418:$W$427,MOD(((4-1)*$N$416+3)-1,10)+1,INT((((4-1)*$N$416+3)-1)/10)+1)="","",INDEX($P$418:$W$427,MOD(((4-1)*$N$416+3)-1,10)+1,INT((((4-1)*$N$416+3)-1)/10)+1))))))</f>
        <v/>
      </c>
      <c r="G421" s="539">
        <f>IF($D$416="Flat Oval",IF(OR($N$418="",ISTEXT($N$416),ISTEXT($N$417)),"",IF(4&lt;=$N$417,IF(4&gt;$N$416,"",IF(((4-1)*$N$416+4)&gt;80,"",IF(INDEX($P$418:$W$427,MOD(((4-1)*$N$416+4)-1,10)+1,INT((((4-1)*$N$416+4)-1)/10)+1)="","",INDEX($P$418:$W$427,MOD(((4-1)*$N$416+4)-1,10)+1,INT((((4-1)*$N$416+4)-1)/10)+1)))),IF(AND(4=$N$417+1,4&lt;=$O$416),IF(($N$416*$N$417+4)&gt;80,"",IF(INDEX($P$418:$W$427,MOD(($N$416*$N$417+4)-1,10)+1,INT((($N$416*$N$417+4)-1)/10)+1)="","",INDEX($P$418:$W$427,MOD(($N$416*$N$417+4)-1,10)+1,INT((($N$416*$N$417+4)-1)/10)+1))),""))),IF($N$418="","",IF(OR(ISTEXT($N$416),ISTEXT($N$417),ISTEXT($N$418)),"",IF(OR(4&gt;$N$416,4&gt;$N$417,((4-1)*$N$416+4)&gt;$N$418),"",IF(INDEX($P$418:$W$427,MOD(((4-1)*$N$416+4)-1,10)+1,INT((((4-1)*$N$416+4)-1)/10)+1)="","",INDEX($P$418:$W$427,MOD(((4-1)*$N$416+4)-1,10)+1,INT((((4-1)*$N$416+4)-1)/10)+1))))))</f>
        <v/>
      </c>
      <c r="H421" s="539">
        <f>IF($D$416="Flat Oval",IF(OR($N$418="",ISTEXT($N$416),ISTEXT($N$417)),"",IF(4&lt;=$N$417,IF(5&gt;$N$416,"",IF(((4-1)*$N$416+5)&gt;80,"",IF(INDEX($P$418:$W$427,MOD(((4-1)*$N$416+5)-1,10)+1,INT((((4-1)*$N$416+5)-1)/10)+1)="","",INDEX($P$418:$W$427,MOD(((4-1)*$N$416+5)-1,10)+1,INT((((4-1)*$N$416+5)-1)/10)+1)))),IF(AND(4=$N$417+1,5&lt;=$O$416),IF(($N$416*$N$417+5)&gt;80,"",IF(INDEX($P$418:$W$427,MOD(($N$416*$N$417+5)-1,10)+1,INT((($N$416*$N$417+5)-1)/10)+1)="","",INDEX($P$418:$W$427,MOD(($N$416*$N$417+5)-1,10)+1,INT((($N$416*$N$417+5)-1)/10)+1))),""))),IF($N$418="","",IF(OR(ISTEXT($N$416),ISTEXT($N$417),ISTEXT($N$418)),"",IF(OR(5&gt;$N$416,4&gt;$N$417,((4-1)*$N$416+5)&gt;$N$418),"",IF(INDEX($P$418:$W$427,MOD(((4-1)*$N$416+5)-1,10)+1,INT((((4-1)*$N$416+5)-1)/10)+1)="","",INDEX($P$418:$W$427,MOD(((4-1)*$N$416+5)-1,10)+1,INT((((4-1)*$N$416+5)-1)/10)+1))))))</f>
        <v/>
      </c>
      <c r="I421" s="539">
        <f>IF($D$416="Flat Oval",IF(OR($N$418="",ISTEXT($N$416),ISTEXT($N$417)),"",IF(4&lt;=$N$417,IF(6&gt;$N$416,"",IF(((4-1)*$N$416+6)&gt;80,"",IF(INDEX($P$418:$W$427,MOD(((4-1)*$N$416+6)-1,10)+1,INT((((4-1)*$N$416+6)-1)/10)+1)="","",INDEX($P$418:$W$427,MOD(((4-1)*$N$416+6)-1,10)+1,INT((((4-1)*$N$416+6)-1)/10)+1)))),IF(AND(4=$N$417+1,6&lt;=$O$416),IF(($N$416*$N$417+6)&gt;80,"",IF(INDEX($P$418:$W$427,MOD(($N$416*$N$417+6)-1,10)+1,INT((($N$416*$N$417+6)-1)/10)+1)="","",INDEX($P$418:$W$427,MOD(($N$416*$N$417+6)-1,10)+1,INT((($N$416*$N$417+6)-1)/10)+1))),""))),IF($N$418="","",IF(OR(ISTEXT($N$416),ISTEXT($N$417),ISTEXT($N$418)),"",IF(OR(6&gt;$N$416,4&gt;$N$417,((4-1)*$N$416+6)&gt;$N$418),"",IF(INDEX($P$418:$W$427,MOD(((4-1)*$N$416+6)-1,10)+1,INT((((4-1)*$N$416+6)-1)/10)+1)="","",INDEX($P$418:$W$427,MOD(((4-1)*$N$416+6)-1,10)+1,INT((((4-1)*$N$416+6)-1)/10)+1))))))</f>
        <v/>
      </c>
      <c r="J421" s="539">
        <f>IF($D$416="Flat Oval",IF(OR($N$418="",ISTEXT($N$416),ISTEXT($N$417)),"",IF(4&lt;=$N$417,IF(7&gt;$N$416,"",IF(((4-1)*$N$416+7)&gt;80,"",IF(INDEX($P$418:$W$427,MOD(((4-1)*$N$416+7)-1,10)+1,INT((((4-1)*$N$416+7)-1)/10)+1)="","",INDEX($P$418:$W$427,MOD(((4-1)*$N$416+7)-1,10)+1,INT((((4-1)*$N$416+7)-1)/10)+1)))),IF(AND(4=$N$417+1,7&lt;=$O$416),IF(($N$416*$N$417+7)&gt;80,"",IF(INDEX($P$418:$W$427,MOD(($N$416*$N$417+7)-1,10)+1,INT((($N$416*$N$417+7)-1)/10)+1)="","",INDEX($P$418:$W$427,MOD(($N$416*$N$417+7)-1,10)+1,INT((($N$416*$N$417+7)-1)/10)+1))),""))),IF($N$418="","",IF(OR(ISTEXT($N$416),ISTEXT($N$417),ISTEXT($N$418)),"",IF(OR(7&gt;$N$416,4&gt;$N$417,((4-1)*$N$416+7)&gt;$N$418),"",IF(INDEX($P$418:$W$427,MOD(((4-1)*$N$416+7)-1,10)+1,INT((((4-1)*$N$416+7)-1)/10)+1)="","",INDEX($P$418:$W$427,MOD(((4-1)*$N$416+7)-1,10)+1,INT((((4-1)*$N$416+7)-1)/10)+1))))))</f>
        <v/>
      </c>
      <c r="K421" s="539">
        <f>IF($D$416="Flat Oval",IF(OR($N$418="",ISTEXT($N$416),ISTEXT($N$417)),"",IF(4&lt;=$N$417,IF(8&gt;$N$416,"",IF(((4-1)*$N$416+8)&gt;80,"",IF(INDEX($P$418:$W$427,MOD(((4-1)*$N$416+8)-1,10)+1,INT((((4-1)*$N$416+8)-1)/10)+1)="","",INDEX($P$418:$W$427,MOD(((4-1)*$N$416+8)-1,10)+1,INT((((4-1)*$N$416+8)-1)/10)+1)))),IF(AND(4=$N$417+1,8&lt;=$O$416),IF(($N$416*$N$417+8)&gt;80,"",IF(INDEX($P$418:$W$427,MOD(($N$416*$N$417+8)-1,10)+1,INT((($N$416*$N$417+8)-1)/10)+1)="","",INDEX($P$418:$W$427,MOD(($N$416*$N$417+8)-1,10)+1,INT((($N$416*$N$417+8)-1)/10)+1))),""))),IF($N$418="","",IF(OR(ISTEXT($N$416),ISTEXT($N$417),ISTEXT($N$418)),"",IF(OR(8&gt;$N$416,4&gt;$N$417,((4-1)*$N$416+8)&gt;$N$418),"",IF(INDEX($P$418:$W$427,MOD(((4-1)*$N$416+8)-1,10)+1,INT((((4-1)*$N$416+8)-1)/10)+1)="","",INDEX($P$418:$W$427,MOD(((4-1)*$N$416+8)-1,10)+1,INT((((4-1)*$N$416+8)-1)/10)+1))))))</f>
        <v/>
      </c>
      <c r="L421" s="539">
        <f>IF($D$416="Flat Oval",IF(OR($N$418="",ISTEXT($N$416),ISTEXT($N$417)),"",IF(4&lt;=$N$417,IF(9&gt;$N$416,"",IF(((4-1)*$N$416+9)&gt;80,"",IF(INDEX($P$418:$W$427,MOD(((4-1)*$N$416+9)-1,10)+1,INT((((4-1)*$N$416+9)-1)/10)+1)="","",INDEX($P$418:$W$427,MOD(((4-1)*$N$416+9)-1,10)+1,INT((((4-1)*$N$416+9)-1)/10)+1)))),IF(AND(4=$N$417+1,9&lt;=$O$416),IF(($N$416*$N$417+9)&gt;80,"",IF(INDEX($P$418:$W$427,MOD(($N$416*$N$417+9)-1,10)+1,INT((($N$416*$N$417+9)-1)/10)+1)="","",INDEX($P$418:$W$427,MOD(($N$416*$N$417+9)-1,10)+1,INT((($N$416*$N$417+9)-1)/10)+1))),""))),IF($N$418="","",IF(OR(ISTEXT($N$416),ISTEXT($N$417),ISTEXT($N$418)),"",IF(OR(9&gt;$N$416,4&gt;$N$417,((4-1)*$N$416+9)&gt;$N$418),"",IF(INDEX($P$418:$W$427,MOD(((4-1)*$N$416+9)-1,10)+1,INT((((4-1)*$N$416+9)-1)/10)+1)="","",INDEX($P$418:$W$427,MOD(((4-1)*$N$416+9)-1,10)+1,INT((((4-1)*$N$416+9)-1)/10)+1))))))</f>
        <v/>
      </c>
      <c r="M421" s="539">
        <f>IF($D$416="Flat Oval",IF(OR($N$418="",ISTEXT($N$416),ISTEXT($N$417)),"",IF(4&lt;=$N$417,IF(10&gt;$N$416,"",IF(((4-1)*$N$416+10)&gt;80,"",IF(INDEX($P$418:$W$427,MOD(((4-1)*$N$416+10)-1,10)+1,INT((((4-1)*$N$416+10)-1)/10)+1)="","",INDEX($P$418:$W$427,MOD(((4-1)*$N$416+10)-1,10)+1,INT((((4-1)*$N$416+10)-1)/10)+1)))),IF(AND(4=$N$417+1,10&lt;=$O$416),IF(($N$416*$N$417+10)&gt;80,"",IF(INDEX($P$418:$W$427,MOD(($N$416*$N$417+10)-1,10)+1,INT((($N$416*$N$417+10)-1)/10)+1)="","",INDEX($P$418:$W$427,MOD(($N$416*$N$417+10)-1,10)+1,INT((($N$416*$N$417+10)-1)/10)+1))),""))),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IF($D$416="Flat Oval",IF(OR($N$417="",ISTEXT($N$417)),"",IF(5&lt;=$N$417,ROUND((5-0.5)*$I$416/$N$417,1),IF(5=$N$417+1,"Ends",""))),IF(OR($D$416="",$G$416=""),"",IF($D$416="Round",IF(5=1,"Axis 1 (0°)",IF(5=2,"Axis 2 (90°)","")),IF(ISTEXT($N$417),"",IF(5&gt;$N$417,"",IF(ISTEXT($I$416),"",ROUND((5-0.5)*$I$416/$N$417,1)))))))</f>
        <v/>
      </c>
      <c r="C422" s="538" t="n"/>
      <c r="D422" s="539">
        <f>IF($D$416="Flat Oval",IF(OR($N$418="",ISTEXT($N$416),ISTEXT($N$417)),"",IF(5&lt;=$N$417,IF(1&gt;$N$416,"",IF(((5-1)*$N$416+1)&gt;80,"",IF(INDEX($P$418:$W$427,MOD(((5-1)*$N$416+1)-1,10)+1,INT((((5-1)*$N$416+1)-1)/10)+1)="","",INDEX($P$418:$W$427,MOD(((5-1)*$N$416+1)-1,10)+1,INT((((5-1)*$N$416+1)-1)/10)+1)))),IF(AND(5=$N$417+1,1&lt;=$O$416),IF(($N$416*$N$417+1)&gt;80,"",IF(INDEX($P$418:$W$427,MOD(($N$416*$N$417+1)-1,10)+1,INT((($N$416*$N$417+1)-1)/10)+1)="","",INDEX($P$418:$W$427,MOD(($N$416*$N$417+1)-1,10)+1,INT((($N$416*$N$417+1)-1)/10)+1))),""))),IF($N$418="","",IF(OR(ISTEXT($N$416),ISTEXT($N$417),ISTEXT($N$418)),"",IF(OR(1&gt;$N$416,5&gt;$N$417,((5-1)*$N$416+1)&gt;$N$418),"",IF(INDEX($P$418:$W$427,MOD(((5-1)*$N$416+1)-1,10)+1,INT((((5-1)*$N$416+1)-1)/10)+1)="","",INDEX($P$418:$W$427,MOD(((5-1)*$N$416+1)-1,10)+1,INT((((5-1)*$N$416+1)-1)/10)+1))))))</f>
        <v/>
      </c>
      <c r="E422" s="539">
        <f>IF($D$416="Flat Oval",IF(OR($N$418="",ISTEXT($N$416),ISTEXT($N$417)),"",IF(5&lt;=$N$417,IF(2&gt;$N$416,"",IF(((5-1)*$N$416+2)&gt;80,"",IF(INDEX($P$418:$W$427,MOD(((5-1)*$N$416+2)-1,10)+1,INT((((5-1)*$N$416+2)-1)/10)+1)="","",INDEX($P$418:$W$427,MOD(((5-1)*$N$416+2)-1,10)+1,INT((((5-1)*$N$416+2)-1)/10)+1)))),IF(AND(5=$N$417+1,2&lt;=$O$416),IF(($N$416*$N$417+2)&gt;80,"",IF(INDEX($P$418:$W$427,MOD(($N$416*$N$417+2)-1,10)+1,INT((($N$416*$N$417+2)-1)/10)+1)="","",INDEX($P$418:$W$427,MOD(($N$416*$N$417+2)-1,10)+1,INT((($N$416*$N$417+2)-1)/10)+1))),""))),IF($N$418="","",IF(OR(ISTEXT($N$416),ISTEXT($N$417),ISTEXT($N$418)),"",IF(OR(2&gt;$N$416,5&gt;$N$417,((5-1)*$N$416+2)&gt;$N$418),"",IF(INDEX($P$418:$W$427,MOD(((5-1)*$N$416+2)-1,10)+1,INT((((5-1)*$N$416+2)-1)/10)+1)="","",INDEX($P$418:$W$427,MOD(((5-1)*$N$416+2)-1,10)+1,INT((((5-1)*$N$416+2)-1)/10)+1))))))</f>
        <v/>
      </c>
      <c r="F422" s="539">
        <f>IF($D$416="Flat Oval",IF(OR($N$418="",ISTEXT($N$416),ISTEXT($N$417)),"",IF(5&lt;=$N$417,IF(3&gt;$N$416,"",IF(((5-1)*$N$416+3)&gt;80,"",IF(INDEX($P$418:$W$427,MOD(((5-1)*$N$416+3)-1,10)+1,INT((((5-1)*$N$416+3)-1)/10)+1)="","",INDEX($P$418:$W$427,MOD(((5-1)*$N$416+3)-1,10)+1,INT((((5-1)*$N$416+3)-1)/10)+1)))),IF(AND(5=$N$417+1,3&lt;=$O$416),IF(($N$416*$N$417+3)&gt;80,"",IF(INDEX($P$418:$W$427,MOD(($N$416*$N$417+3)-1,10)+1,INT((($N$416*$N$417+3)-1)/10)+1)="","",INDEX($P$418:$W$427,MOD(($N$416*$N$417+3)-1,10)+1,INT((($N$416*$N$417+3)-1)/10)+1))),""))),IF($N$418="","",IF(OR(ISTEXT($N$416),ISTEXT($N$417),ISTEXT($N$418)),"",IF(OR(3&gt;$N$416,5&gt;$N$417,((5-1)*$N$416+3)&gt;$N$418),"",IF(INDEX($P$418:$W$427,MOD(((5-1)*$N$416+3)-1,10)+1,INT((((5-1)*$N$416+3)-1)/10)+1)="","",INDEX($P$418:$W$427,MOD(((5-1)*$N$416+3)-1,10)+1,INT((((5-1)*$N$416+3)-1)/10)+1))))))</f>
        <v/>
      </c>
      <c r="G422" s="539">
        <f>IF($D$416="Flat Oval",IF(OR($N$418="",ISTEXT($N$416),ISTEXT($N$417)),"",IF(5&lt;=$N$417,IF(4&gt;$N$416,"",IF(((5-1)*$N$416+4)&gt;80,"",IF(INDEX($P$418:$W$427,MOD(((5-1)*$N$416+4)-1,10)+1,INT((((5-1)*$N$416+4)-1)/10)+1)="","",INDEX($P$418:$W$427,MOD(((5-1)*$N$416+4)-1,10)+1,INT((((5-1)*$N$416+4)-1)/10)+1)))),IF(AND(5=$N$417+1,4&lt;=$O$416),IF(($N$416*$N$417+4)&gt;80,"",IF(INDEX($P$418:$W$427,MOD(($N$416*$N$417+4)-1,10)+1,INT((($N$416*$N$417+4)-1)/10)+1)="","",INDEX($P$418:$W$427,MOD(($N$416*$N$417+4)-1,10)+1,INT((($N$416*$N$417+4)-1)/10)+1))),""))),IF($N$418="","",IF(OR(ISTEXT($N$416),ISTEXT($N$417),ISTEXT($N$418)),"",IF(OR(4&gt;$N$416,5&gt;$N$417,((5-1)*$N$416+4)&gt;$N$418),"",IF(INDEX($P$418:$W$427,MOD(((5-1)*$N$416+4)-1,10)+1,INT((((5-1)*$N$416+4)-1)/10)+1)="","",INDEX($P$418:$W$427,MOD(((5-1)*$N$416+4)-1,10)+1,INT((((5-1)*$N$416+4)-1)/10)+1))))))</f>
        <v/>
      </c>
      <c r="H422" s="539">
        <f>IF($D$416="Flat Oval",IF(OR($N$418="",ISTEXT($N$416),ISTEXT($N$417)),"",IF(5&lt;=$N$417,IF(5&gt;$N$416,"",IF(((5-1)*$N$416+5)&gt;80,"",IF(INDEX($P$418:$W$427,MOD(((5-1)*$N$416+5)-1,10)+1,INT((((5-1)*$N$416+5)-1)/10)+1)="","",INDEX($P$418:$W$427,MOD(((5-1)*$N$416+5)-1,10)+1,INT((((5-1)*$N$416+5)-1)/10)+1)))),IF(AND(5=$N$417+1,5&lt;=$O$416),IF(($N$416*$N$417+5)&gt;80,"",IF(INDEX($P$418:$W$427,MOD(($N$416*$N$417+5)-1,10)+1,INT((($N$416*$N$417+5)-1)/10)+1)="","",INDEX($P$418:$W$427,MOD(($N$416*$N$417+5)-1,10)+1,INT((($N$416*$N$417+5)-1)/10)+1))),""))),IF($N$418="","",IF(OR(ISTEXT($N$416),ISTEXT($N$417),ISTEXT($N$418)),"",IF(OR(5&gt;$N$416,5&gt;$N$417,((5-1)*$N$416+5)&gt;$N$418),"",IF(INDEX($P$418:$W$427,MOD(((5-1)*$N$416+5)-1,10)+1,INT((((5-1)*$N$416+5)-1)/10)+1)="","",INDEX($P$418:$W$427,MOD(((5-1)*$N$416+5)-1,10)+1,INT((((5-1)*$N$416+5)-1)/10)+1))))))</f>
        <v/>
      </c>
      <c r="I422" s="539">
        <f>IF($D$416="Flat Oval",IF(OR($N$418="",ISTEXT($N$416),ISTEXT($N$417)),"",IF(5&lt;=$N$417,IF(6&gt;$N$416,"",IF(((5-1)*$N$416+6)&gt;80,"",IF(INDEX($P$418:$W$427,MOD(((5-1)*$N$416+6)-1,10)+1,INT((((5-1)*$N$416+6)-1)/10)+1)="","",INDEX($P$418:$W$427,MOD(((5-1)*$N$416+6)-1,10)+1,INT((((5-1)*$N$416+6)-1)/10)+1)))),IF(AND(5=$N$417+1,6&lt;=$O$416),IF(($N$416*$N$417+6)&gt;80,"",IF(INDEX($P$418:$W$427,MOD(($N$416*$N$417+6)-1,10)+1,INT((($N$416*$N$417+6)-1)/10)+1)="","",INDEX($P$418:$W$427,MOD(($N$416*$N$417+6)-1,10)+1,INT((($N$416*$N$417+6)-1)/10)+1))),""))),IF($N$418="","",IF(OR(ISTEXT($N$416),ISTEXT($N$417),ISTEXT($N$418)),"",IF(OR(6&gt;$N$416,5&gt;$N$417,((5-1)*$N$416+6)&gt;$N$418),"",IF(INDEX($P$418:$W$427,MOD(((5-1)*$N$416+6)-1,10)+1,INT((((5-1)*$N$416+6)-1)/10)+1)="","",INDEX($P$418:$W$427,MOD(((5-1)*$N$416+6)-1,10)+1,INT((((5-1)*$N$416+6)-1)/10)+1))))))</f>
        <v/>
      </c>
      <c r="J422" s="539">
        <f>IF($D$416="Flat Oval",IF(OR($N$418="",ISTEXT($N$416),ISTEXT($N$417)),"",IF(5&lt;=$N$417,IF(7&gt;$N$416,"",IF(((5-1)*$N$416+7)&gt;80,"",IF(INDEX($P$418:$W$427,MOD(((5-1)*$N$416+7)-1,10)+1,INT((((5-1)*$N$416+7)-1)/10)+1)="","",INDEX($P$418:$W$427,MOD(((5-1)*$N$416+7)-1,10)+1,INT((((5-1)*$N$416+7)-1)/10)+1)))),IF(AND(5=$N$417+1,7&lt;=$O$416),IF(($N$416*$N$417+7)&gt;80,"",IF(INDEX($P$418:$W$427,MOD(($N$416*$N$417+7)-1,10)+1,INT((($N$416*$N$417+7)-1)/10)+1)="","",INDEX($P$418:$W$427,MOD(($N$416*$N$417+7)-1,10)+1,INT((($N$416*$N$417+7)-1)/10)+1))),""))),IF($N$418="","",IF(OR(ISTEXT($N$416),ISTEXT($N$417),ISTEXT($N$418)),"",IF(OR(7&gt;$N$416,5&gt;$N$417,((5-1)*$N$416+7)&gt;$N$418),"",IF(INDEX($P$418:$W$427,MOD(((5-1)*$N$416+7)-1,10)+1,INT((((5-1)*$N$416+7)-1)/10)+1)="","",INDEX($P$418:$W$427,MOD(((5-1)*$N$416+7)-1,10)+1,INT((((5-1)*$N$416+7)-1)/10)+1))))))</f>
        <v/>
      </c>
      <c r="K422" s="539">
        <f>IF($D$416="Flat Oval",IF(OR($N$418="",ISTEXT($N$416),ISTEXT($N$417)),"",IF(5&lt;=$N$417,IF(8&gt;$N$416,"",IF(((5-1)*$N$416+8)&gt;80,"",IF(INDEX($P$418:$W$427,MOD(((5-1)*$N$416+8)-1,10)+1,INT((((5-1)*$N$416+8)-1)/10)+1)="","",INDEX($P$418:$W$427,MOD(((5-1)*$N$416+8)-1,10)+1,INT((((5-1)*$N$416+8)-1)/10)+1)))),IF(AND(5=$N$417+1,8&lt;=$O$416),IF(($N$416*$N$417+8)&gt;80,"",IF(INDEX($P$418:$W$427,MOD(($N$416*$N$417+8)-1,10)+1,INT((($N$416*$N$417+8)-1)/10)+1)="","",INDEX($P$418:$W$427,MOD(($N$416*$N$417+8)-1,10)+1,INT((($N$416*$N$417+8)-1)/10)+1))),""))),IF($N$418="","",IF(OR(ISTEXT($N$416),ISTEXT($N$417),ISTEXT($N$418)),"",IF(OR(8&gt;$N$416,5&gt;$N$417,((5-1)*$N$416+8)&gt;$N$418),"",IF(INDEX($P$418:$W$427,MOD(((5-1)*$N$416+8)-1,10)+1,INT((((5-1)*$N$416+8)-1)/10)+1)="","",INDEX($P$418:$W$427,MOD(((5-1)*$N$416+8)-1,10)+1,INT((((5-1)*$N$416+8)-1)/10)+1))))))</f>
        <v/>
      </c>
      <c r="L422" s="539">
        <f>IF($D$416="Flat Oval",IF(OR($N$418="",ISTEXT($N$416),ISTEXT($N$417)),"",IF(5&lt;=$N$417,IF(9&gt;$N$416,"",IF(((5-1)*$N$416+9)&gt;80,"",IF(INDEX($P$418:$W$427,MOD(((5-1)*$N$416+9)-1,10)+1,INT((((5-1)*$N$416+9)-1)/10)+1)="","",INDEX($P$418:$W$427,MOD(((5-1)*$N$416+9)-1,10)+1,INT((((5-1)*$N$416+9)-1)/10)+1)))),IF(AND(5=$N$417+1,9&lt;=$O$416),IF(($N$416*$N$417+9)&gt;80,"",IF(INDEX($P$418:$W$427,MOD(($N$416*$N$417+9)-1,10)+1,INT((($N$416*$N$417+9)-1)/10)+1)="","",INDEX($P$418:$W$427,MOD(($N$416*$N$417+9)-1,10)+1,INT((($N$416*$N$417+9)-1)/10)+1))),""))),IF($N$418="","",IF(OR(ISTEXT($N$416),ISTEXT($N$417),ISTEXT($N$418)),"",IF(OR(9&gt;$N$416,5&gt;$N$417,((5-1)*$N$416+9)&gt;$N$418),"",IF(INDEX($P$418:$W$427,MOD(((5-1)*$N$416+9)-1,10)+1,INT((((5-1)*$N$416+9)-1)/10)+1)="","",INDEX($P$418:$W$427,MOD(((5-1)*$N$416+9)-1,10)+1,INT((((5-1)*$N$416+9)-1)/10)+1))))))</f>
        <v/>
      </c>
      <c r="M422" s="539">
        <f>IF($D$416="Flat Oval",IF(OR($N$418="",ISTEXT($N$416),ISTEXT($N$417)),"",IF(5&lt;=$N$417,IF(10&gt;$N$416,"",IF(((5-1)*$N$416+10)&gt;80,"",IF(INDEX($P$418:$W$427,MOD(((5-1)*$N$416+10)-1,10)+1,INT((((5-1)*$N$416+10)-1)/10)+1)="","",INDEX($P$418:$W$427,MOD(((5-1)*$N$416+10)-1,10)+1,INT((((5-1)*$N$416+10)-1)/10)+1)))),IF(AND(5=$N$417+1,10&lt;=$O$416),IF(($N$416*$N$417+10)&gt;80,"",IF(INDEX($P$418:$W$427,MOD(($N$416*$N$417+10)-1,10)+1,INT((($N$416*$N$417+10)-1)/10)+1)="","",INDEX($P$418:$W$427,MOD(($N$416*$N$417+10)-1,10)+1,INT((($N$416*$N$417+10)-1)/10)+1))),""))),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IF($D$416="Flat Oval",IF(OR($N$417="",ISTEXT($N$417)),"",IF(6&lt;=$N$417,ROUND((6-0.5)*$I$416/$N$417,1),IF(6=$N$417+1,"Ends",""))),IF(OR($D$416="",$G$416=""),"",IF($D$416="Round",IF(6=1,"Axis 1 (0°)",IF(6=2,"Axis 2 (90°)","")),IF(ISTEXT($N$417),"",IF(6&gt;$N$417,"",IF(ISTEXT($I$416),"",ROUND((6-0.5)*$I$416/$N$417,1)))))))</f>
        <v/>
      </c>
      <c r="C423" s="538" t="n"/>
      <c r="D423" s="539">
        <f>IF($D$416="Flat Oval",IF(OR($N$418="",ISTEXT($N$416),ISTEXT($N$417)),"",IF(6&lt;=$N$417,IF(1&gt;$N$416,"",IF(((6-1)*$N$416+1)&gt;80,"",IF(INDEX($P$418:$W$427,MOD(((6-1)*$N$416+1)-1,10)+1,INT((((6-1)*$N$416+1)-1)/10)+1)="","",INDEX($P$418:$W$427,MOD(((6-1)*$N$416+1)-1,10)+1,INT((((6-1)*$N$416+1)-1)/10)+1)))),IF(AND(6=$N$417+1,1&lt;=$O$416),IF(($N$416*$N$417+1)&gt;80,"",IF(INDEX($P$418:$W$427,MOD(($N$416*$N$417+1)-1,10)+1,INT((($N$416*$N$417+1)-1)/10)+1)="","",INDEX($P$418:$W$427,MOD(($N$416*$N$417+1)-1,10)+1,INT((($N$416*$N$417+1)-1)/10)+1))),""))),IF($N$418="","",IF(OR(ISTEXT($N$416),ISTEXT($N$417),ISTEXT($N$418)),"",IF(OR(1&gt;$N$416,6&gt;$N$417,((6-1)*$N$416+1)&gt;$N$418),"",IF(INDEX($P$418:$W$427,MOD(((6-1)*$N$416+1)-1,10)+1,INT((((6-1)*$N$416+1)-1)/10)+1)="","",INDEX($P$418:$W$427,MOD(((6-1)*$N$416+1)-1,10)+1,INT((((6-1)*$N$416+1)-1)/10)+1))))))</f>
        <v/>
      </c>
      <c r="E423" s="539">
        <f>IF($D$416="Flat Oval",IF(OR($N$418="",ISTEXT($N$416),ISTEXT($N$417)),"",IF(6&lt;=$N$417,IF(2&gt;$N$416,"",IF(((6-1)*$N$416+2)&gt;80,"",IF(INDEX($P$418:$W$427,MOD(((6-1)*$N$416+2)-1,10)+1,INT((((6-1)*$N$416+2)-1)/10)+1)="","",INDEX($P$418:$W$427,MOD(((6-1)*$N$416+2)-1,10)+1,INT((((6-1)*$N$416+2)-1)/10)+1)))),IF(AND(6=$N$417+1,2&lt;=$O$416),IF(($N$416*$N$417+2)&gt;80,"",IF(INDEX($P$418:$W$427,MOD(($N$416*$N$417+2)-1,10)+1,INT((($N$416*$N$417+2)-1)/10)+1)="","",INDEX($P$418:$W$427,MOD(($N$416*$N$417+2)-1,10)+1,INT((($N$416*$N$417+2)-1)/10)+1))),""))),IF($N$418="","",IF(OR(ISTEXT($N$416),ISTEXT($N$417),ISTEXT($N$418)),"",IF(OR(2&gt;$N$416,6&gt;$N$417,((6-1)*$N$416+2)&gt;$N$418),"",IF(INDEX($P$418:$W$427,MOD(((6-1)*$N$416+2)-1,10)+1,INT((((6-1)*$N$416+2)-1)/10)+1)="","",INDEX($P$418:$W$427,MOD(((6-1)*$N$416+2)-1,10)+1,INT((((6-1)*$N$416+2)-1)/10)+1))))))</f>
        <v/>
      </c>
      <c r="F423" s="539">
        <f>IF($D$416="Flat Oval",IF(OR($N$418="",ISTEXT($N$416),ISTEXT($N$417)),"",IF(6&lt;=$N$417,IF(3&gt;$N$416,"",IF(((6-1)*$N$416+3)&gt;80,"",IF(INDEX($P$418:$W$427,MOD(((6-1)*$N$416+3)-1,10)+1,INT((((6-1)*$N$416+3)-1)/10)+1)="","",INDEX($P$418:$W$427,MOD(((6-1)*$N$416+3)-1,10)+1,INT((((6-1)*$N$416+3)-1)/10)+1)))),IF(AND(6=$N$417+1,3&lt;=$O$416),IF(($N$416*$N$417+3)&gt;80,"",IF(INDEX($P$418:$W$427,MOD(($N$416*$N$417+3)-1,10)+1,INT((($N$416*$N$417+3)-1)/10)+1)="","",INDEX($P$418:$W$427,MOD(($N$416*$N$417+3)-1,10)+1,INT((($N$416*$N$417+3)-1)/10)+1))),""))),IF($N$418="","",IF(OR(ISTEXT($N$416),ISTEXT($N$417),ISTEXT($N$418)),"",IF(OR(3&gt;$N$416,6&gt;$N$417,((6-1)*$N$416+3)&gt;$N$418),"",IF(INDEX($P$418:$W$427,MOD(((6-1)*$N$416+3)-1,10)+1,INT((((6-1)*$N$416+3)-1)/10)+1)="","",INDEX($P$418:$W$427,MOD(((6-1)*$N$416+3)-1,10)+1,INT((((6-1)*$N$416+3)-1)/10)+1))))))</f>
        <v/>
      </c>
      <c r="G423" s="539">
        <f>IF($D$416="Flat Oval",IF(OR($N$418="",ISTEXT($N$416),ISTEXT($N$417)),"",IF(6&lt;=$N$417,IF(4&gt;$N$416,"",IF(((6-1)*$N$416+4)&gt;80,"",IF(INDEX($P$418:$W$427,MOD(((6-1)*$N$416+4)-1,10)+1,INT((((6-1)*$N$416+4)-1)/10)+1)="","",INDEX($P$418:$W$427,MOD(((6-1)*$N$416+4)-1,10)+1,INT((((6-1)*$N$416+4)-1)/10)+1)))),IF(AND(6=$N$417+1,4&lt;=$O$416),IF(($N$416*$N$417+4)&gt;80,"",IF(INDEX($P$418:$W$427,MOD(($N$416*$N$417+4)-1,10)+1,INT((($N$416*$N$417+4)-1)/10)+1)="","",INDEX($P$418:$W$427,MOD(($N$416*$N$417+4)-1,10)+1,INT((($N$416*$N$417+4)-1)/10)+1))),""))),IF($N$418="","",IF(OR(ISTEXT($N$416),ISTEXT($N$417),ISTEXT($N$418)),"",IF(OR(4&gt;$N$416,6&gt;$N$417,((6-1)*$N$416+4)&gt;$N$418),"",IF(INDEX($P$418:$W$427,MOD(((6-1)*$N$416+4)-1,10)+1,INT((((6-1)*$N$416+4)-1)/10)+1)="","",INDEX($P$418:$W$427,MOD(((6-1)*$N$416+4)-1,10)+1,INT((((6-1)*$N$416+4)-1)/10)+1))))))</f>
        <v/>
      </c>
      <c r="H423" s="539">
        <f>IF($D$416="Flat Oval",IF(OR($N$418="",ISTEXT($N$416),ISTEXT($N$417)),"",IF(6&lt;=$N$417,IF(5&gt;$N$416,"",IF(((6-1)*$N$416+5)&gt;80,"",IF(INDEX($P$418:$W$427,MOD(((6-1)*$N$416+5)-1,10)+1,INT((((6-1)*$N$416+5)-1)/10)+1)="","",INDEX($P$418:$W$427,MOD(((6-1)*$N$416+5)-1,10)+1,INT((((6-1)*$N$416+5)-1)/10)+1)))),IF(AND(6=$N$417+1,5&lt;=$O$416),IF(($N$416*$N$417+5)&gt;80,"",IF(INDEX($P$418:$W$427,MOD(($N$416*$N$417+5)-1,10)+1,INT((($N$416*$N$417+5)-1)/10)+1)="","",INDEX($P$418:$W$427,MOD(($N$416*$N$417+5)-1,10)+1,INT((($N$416*$N$417+5)-1)/10)+1))),""))),IF($N$418="","",IF(OR(ISTEXT($N$416),ISTEXT($N$417),ISTEXT($N$418)),"",IF(OR(5&gt;$N$416,6&gt;$N$417,((6-1)*$N$416+5)&gt;$N$418),"",IF(INDEX($P$418:$W$427,MOD(((6-1)*$N$416+5)-1,10)+1,INT((((6-1)*$N$416+5)-1)/10)+1)="","",INDEX($P$418:$W$427,MOD(((6-1)*$N$416+5)-1,10)+1,INT((((6-1)*$N$416+5)-1)/10)+1))))))</f>
        <v/>
      </c>
      <c r="I423" s="539">
        <f>IF($D$416="Flat Oval",IF(OR($N$418="",ISTEXT($N$416),ISTEXT($N$417)),"",IF(6&lt;=$N$417,IF(6&gt;$N$416,"",IF(((6-1)*$N$416+6)&gt;80,"",IF(INDEX($P$418:$W$427,MOD(((6-1)*$N$416+6)-1,10)+1,INT((((6-1)*$N$416+6)-1)/10)+1)="","",INDEX($P$418:$W$427,MOD(((6-1)*$N$416+6)-1,10)+1,INT((((6-1)*$N$416+6)-1)/10)+1)))),IF(AND(6=$N$417+1,6&lt;=$O$416),IF(($N$416*$N$417+6)&gt;80,"",IF(INDEX($P$418:$W$427,MOD(($N$416*$N$417+6)-1,10)+1,INT((($N$416*$N$417+6)-1)/10)+1)="","",INDEX($P$418:$W$427,MOD(($N$416*$N$417+6)-1,10)+1,INT((($N$416*$N$417+6)-1)/10)+1))),""))),IF($N$418="","",IF(OR(ISTEXT($N$416),ISTEXT($N$417),ISTEXT($N$418)),"",IF(OR(6&gt;$N$416,6&gt;$N$417,((6-1)*$N$416+6)&gt;$N$418),"",IF(INDEX($P$418:$W$427,MOD(((6-1)*$N$416+6)-1,10)+1,INT((((6-1)*$N$416+6)-1)/10)+1)="","",INDEX($P$418:$W$427,MOD(((6-1)*$N$416+6)-1,10)+1,INT((((6-1)*$N$416+6)-1)/10)+1))))))</f>
        <v/>
      </c>
      <c r="J423" s="539">
        <f>IF($D$416="Flat Oval",IF(OR($N$418="",ISTEXT($N$416),ISTEXT($N$417)),"",IF(6&lt;=$N$417,IF(7&gt;$N$416,"",IF(((6-1)*$N$416+7)&gt;80,"",IF(INDEX($P$418:$W$427,MOD(((6-1)*$N$416+7)-1,10)+1,INT((((6-1)*$N$416+7)-1)/10)+1)="","",INDEX($P$418:$W$427,MOD(((6-1)*$N$416+7)-1,10)+1,INT((((6-1)*$N$416+7)-1)/10)+1)))),IF(AND(6=$N$417+1,7&lt;=$O$416),IF(($N$416*$N$417+7)&gt;80,"",IF(INDEX($P$418:$W$427,MOD(($N$416*$N$417+7)-1,10)+1,INT((($N$416*$N$417+7)-1)/10)+1)="","",INDEX($P$418:$W$427,MOD(($N$416*$N$417+7)-1,10)+1,INT((($N$416*$N$417+7)-1)/10)+1))),""))),IF($N$418="","",IF(OR(ISTEXT($N$416),ISTEXT($N$417),ISTEXT($N$418)),"",IF(OR(7&gt;$N$416,6&gt;$N$417,((6-1)*$N$416+7)&gt;$N$418),"",IF(INDEX($P$418:$W$427,MOD(((6-1)*$N$416+7)-1,10)+1,INT((((6-1)*$N$416+7)-1)/10)+1)="","",INDEX($P$418:$W$427,MOD(((6-1)*$N$416+7)-1,10)+1,INT((((6-1)*$N$416+7)-1)/10)+1))))))</f>
        <v/>
      </c>
      <c r="K423" s="539">
        <f>IF($D$416="Flat Oval",IF(OR($N$418="",ISTEXT($N$416),ISTEXT($N$417)),"",IF(6&lt;=$N$417,IF(8&gt;$N$416,"",IF(((6-1)*$N$416+8)&gt;80,"",IF(INDEX($P$418:$W$427,MOD(((6-1)*$N$416+8)-1,10)+1,INT((((6-1)*$N$416+8)-1)/10)+1)="","",INDEX($P$418:$W$427,MOD(((6-1)*$N$416+8)-1,10)+1,INT((((6-1)*$N$416+8)-1)/10)+1)))),IF(AND(6=$N$417+1,8&lt;=$O$416),IF(($N$416*$N$417+8)&gt;80,"",IF(INDEX($P$418:$W$427,MOD(($N$416*$N$417+8)-1,10)+1,INT((($N$416*$N$417+8)-1)/10)+1)="","",INDEX($P$418:$W$427,MOD(($N$416*$N$417+8)-1,10)+1,INT((($N$416*$N$417+8)-1)/10)+1))),""))),IF($N$418="","",IF(OR(ISTEXT($N$416),ISTEXT($N$417),ISTEXT($N$418)),"",IF(OR(8&gt;$N$416,6&gt;$N$417,((6-1)*$N$416+8)&gt;$N$418),"",IF(INDEX($P$418:$W$427,MOD(((6-1)*$N$416+8)-1,10)+1,INT((((6-1)*$N$416+8)-1)/10)+1)="","",INDEX($P$418:$W$427,MOD(((6-1)*$N$416+8)-1,10)+1,INT((((6-1)*$N$416+8)-1)/10)+1))))))</f>
        <v/>
      </c>
      <c r="L423" s="539">
        <f>IF($D$416="Flat Oval",IF(OR($N$418="",ISTEXT($N$416),ISTEXT($N$417)),"",IF(6&lt;=$N$417,IF(9&gt;$N$416,"",IF(((6-1)*$N$416+9)&gt;80,"",IF(INDEX($P$418:$W$427,MOD(((6-1)*$N$416+9)-1,10)+1,INT((((6-1)*$N$416+9)-1)/10)+1)="","",INDEX($P$418:$W$427,MOD(((6-1)*$N$416+9)-1,10)+1,INT((((6-1)*$N$416+9)-1)/10)+1)))),IF(AND(6=$N$417+1,9&lt;=$O$416),IF(($N$416*$N$417+9)&gt;80,"",IF(INDEX($P$418:$W$427,MOD(($N$416*$N$417+9)-1,10)+1,INT((($N$416*$N$417+9)-1)/10)+1)="","",INDEX($P$418:$W$427,MOD(($N$416*$N$417+9)-1,10)+1,INT((($N$416*$N$417+9)-1)/10)+1))),""))),IF($N$418="","",IF(OR(ISTEXT($N$416),ISTEXT($N$417),ISTEXT($N$418)),"",IF(OR(9&gt;$N$416,6&gt;$N$417,((6-1)*$N$416+9)&gt;$N$418),"",IF(INDEX($P$418:$W$427,MOD(((6-1)*$N$416+9)-1,10)+1,INT((((6-1)*$N$416+9)-1)/10)+1)="","",INDEX($P$418:$W$427,MOD(((6-1)*$N$416+9)-1,10)+1,INT((((6-1)*$N$416+9)-1)/10)+1))))))</f>
        <v/>
      </c>
      <c r="M423" s="539">
        <f>IF($D$416="Flat Oval",IF(OR($N$418="",ISTEXT($N$416),ISTEXT($N$417)),"",IF(6&lt;=$N$417,IF(10&gt;$N$416,"",IF(((6-1)*$N$416+10)&gt;80,"",IF(INDEX($P$418:$W$427,MOD(((6-1)*$N$416+10)-1,10)+1,INT((((6-1)*$N$416+10)-1)/10)+1)="","",INDEX($P$418:$W$427,MOD(((6-1)*$N$416+10)-1,10)+1,INT((((6-1)*$N$416+10)-1)/10)+1)))),IF(AND(6=$N$417+1,10&lt;=$O$416),IF(($N$416*$N$417+10)&gt;80,"",IF(INDEX($P$418:$W$427,MOD(($N$416*$N$417+10)-1,10)+1,INT((($N$416*$N$417+10)-1)/10)+1)="","",INDEX($P$418:$W$427,MOD(($N$416*$N$417+10)-1,10)+1,INT((($N$416*$N$417+10)-1)/10)+1))),""))),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IF($D$416="Flat Oval",IF(OR($N$417="",ISTEXT($N$417)),"",IF(7&lt;=$N$417,ROUND((7-0.5)*$I$416/$N$417,1),IF(7=$N$417+1,"Ends",""))),IF(OR($D$416="",$G$416=""),"",IF($D$416="Round",IF(7=1,"Axis 1 (0°)",IF(7=2,"Axis 2 (90°)","")),IF(ISTEXT($N$417),"",IF(7&gt;$N$417,"",IF(ISTEXT($I$416),"",ROUND((7-0.5)*$I$416/$N$417,1)))))))</f>
        <v/>
      </c>
      <c r="C424" s="538" t="n"/>
      <c r="D424" s="539">
        <f>IF($D$416="Flat Oval",IF(OR($N$418="",ISTEXT($N$416),ISTEXT($N$417)),"",IF(7&lt;=$N$417,IF(1&gt;$N$416,"",IF(((7-1)*$N$416+1)&gt;80,"",IF(INDEX($P$418:$W$427,MOD(((7-1)*$N$416+1)-1,10)+1,INT((((7-1)*$N$416+1)-1)/10)+1)="","",INDEX($P$418:$W$427,MOD(((7-1)*$N$416+1)-1,10)+1,INT((((7-1)*$N$416+1)-1)/10)+1)))),IF(AND(7=$N$417+1,1&lt;=$O$416),IF(($N$416*$N$417+1)&gt;80,"",IF(INDEX($P$418:$W$427,MOD(($N$416*$N$417+1)-1,10)+1,INT((($N$416*$N$417+1)-1)/10)+1)="","",INDEX($P$418:$W$427,MOD(($N$416*$N$417+1)-1,10)+1,INT((($N$416*$N$417+1)-1)/10)+1))),""))),IF($N$418="","",IF(OR(ISTEXT($N$416),ISTEXT($N$417),ISTEXT($N$418)),"",IF(OR(1&gt;$N$416,7&gt;$N$417,((7-1)*$N$416+1)&gt;$N$418),"",IF(INDEX($P$418:$W$427,MOD(((7-1)*$N$416+1)-1,10)+1,INT((((7-1)*$N$416+1)-1)/10)+1)="","",INDEX($P$418:$W$427,MOD(((7-1)*$N$416+1)-1,10)+1,INT((((7-1)*$N$416+1)-1)/10)+1))))))</f>
        <v/>
      </c>
      <c r="E424" s="539">
        <f>IF($D$416="Flat Oval",IF(OR($N$418="",ISTEXT($N$416),ISTEXT($N$417)),"",IF(7&lt;=$N$417,IF(2&gt;$N$416,"",IF(((7-1)*$N$416+2)&gt;80,"",IF(INDEX($P$418:$W$427,MOD(((7-1)*$N$416+2)-1,10)+1,INT((((7-1)*$N$416+2)-1)/10)+1)="","",INDEX($P$418:$W$427,MOD(((7-1)*$N$416+2)-1,10)+1,INT((((7-1)*$N$416+2)-1)/10)+1)))),IF(AND(7=$N$417+1,2&lt;=$O$416),IF(($N$416*$N$417+2)&gt;80,"",IF(INDEX($P$418:$W$427,MOD(($N$416*$N$417+2)-1,10)+1,INT((($N$416*$N$417+2)-1)/10)+1)="","",INDEX($P$418:$W$427,MOD(($N$416*$N$417+2)-1,10)+1,INT((($N$416*$N$417+2)-1)/10)+1))),""))),IF($N$418="","",IF(OR(ISTEXT($N$416),ISTEXT($N$417),ISTEXT($N$418)),"",IF(OR(2&gt;$N$416,7&gt;$N$417,((7-1)*$N$416+2)&gt;$N$418),"",IF(INDEX($P$418:$W$427,MOD(((7-1)*$N$416+2)-1,10)+1,INT((((7-1)*$N$416+2)-1)/10)+1)="","",INDEX($P$418:$W$427,MOD(((7-1)*$N$416+2)-1,10)+1,INT((((7-1)*$N$416+2)-1)/10)+1))))))</f>
        <v/>
      </c>
      <c r="F424" s="539">
        <f>IF($D$416="Flat Oval",IF(OR($N$418="",ISTEXT($N$416),ISTEXT($N$417)),"",IF(7&lt;=$N$417,IF(3&gt;$N$416,"",IF(((7-1)*$N$416+3)&gt;80,"",IF(INDEX($P$418:$W$427,MOD(((7-1)*$N$416+3)-1,10)+1,INT((((7-1)*$N$416+3)-1)/10)+1)="","",INDEX($P$418:$W$427,MOD(((7-1)*$N$416+3)-1,10)+1,INT((((7-1)*$N$416+3)-1)/10)+1)))),IF(AND(7=$N$417+1,3&lt;=$O$416),IF(($N$416*$N$417+3)&gt;80,"",IF(INDEX($P$418:$W$427,MOD(($N$416*$N$417+3)-1,10)+1,INT((($N$416*$N$417+3)-1)/10)+1)="","",INDEX($P$418:$W$427,MOD(($N$416*$N$417+3)-1,10)+1,INT((($N$416*$N$417+3)-1)/10)+1))),""))),IF($N$418="","",IF(OR(ISTEXT($N$416),ISTEXT($N$417),ISTEXT($N$418)),"",IF(OR(3&gt;$N$416,7&gt;$N$417,((7-1)*$N$416+3)&gt;$N$418),"",IF(INDEX($P$418:$W$427,MOD(((7-1)*$N$416+3)-1,10)+1,INT((((7-1)*$N$416+3)-1)/10)+1)="","",INDEX($P$418:$W$427,MOD(((7-1)*$N$416+3)-1,10)+1,INT((((7-1)*$N$416+3)-1)/10)+1))))))</f>
        <v/>
      </c>
      <c r="G424" s="539">
        <f>IF($D$416="Flat Oval",IF(OR($N$418="",ISTEXT($N$416),ISTEXT($N$417)),"",IF(7&lt;=$N$417,IF(4&gt;$N$416,"",IF(((7-1)*$N$416+4)&gt;80,"",IF(INDEX($P$418:$W$427,MOD(((7-1)*$N$416+4)-1,10)+1,INT((((7-1)*$N$416+4)-1)/10)+1)="","",INDEX($P$418:$W$427,MOD(((7-1)*$N$416+4)-1,10)+1,INT((((7-1)*$N$416+4)-1)/10)+1)))),IF(AND(7=$N$417+1,4&lt;=$O$416),IF(($N$416*$N$417+4)&gt;80,"",IF(INDEX($P$418:$W$427,MOD(($N$416*$N$417+4)-1,10)+1,INT((($N$416*$N$417+4)-1)/10)+1)="","",INDEX($P$418:$W$427,MOD(($N$416*$N$417+4)-1,10)+1,INT((($N$416*$N$417+4)-1)/10)+1))),""))),IF($N$418="","",IF(OR(ISTEXT($N$416),ISTEXT($N$417),ISTEXT($N$418)),"",IF(OR(4&gt;$N$416,7&gt;$N$417,((7-1)*$N$416+4)&gt;$N$418),"",IF(INDEX($P$418:$W$427,MOD(((7-1)*$N$416+4)-1,10)+1,INT((((7-1)*$N$416+4)-1)/10)+1)="","",INDEX($P$418:$W$427,MOD(((7-1)*$N$416+4)-1,10)+1,INT((((7-1)*$N$416+4)-1)/10)+1))))))</f>
        <v/>
      </c>
      <c r="H424" s="539">
        <f>IF($D$416="Flat Oval",IF(OR($N$418="",ISTEXT($N$416),ISTEXT($N$417)),"",IF(7&lt;=$N$417,IF(5&gt;$N$416,"",IF(((7-1)*$N$416+5)&gt;80,"",IF(INDEX($P$418:$W$427,MOD(((7-1)*$N$416+5)-1,10)+1,INT((((7-1)*$N$416+5)-1)/10)+1)="","",INDEX($P$418:$W$427,MOD(((7-1)*$N$416+5)-1,10)+1,INT((((7-1)*$N$416+5)-1)/10)+1)))),IF(AND(7=$N$417+1,5&lt;=$O$416),IF(($N$416*$N$417+5)&gt;80,"",IF(INDEX($P$418:$W$427,MOD(($N$416*$N$417+5)-1,10)+1,INT((($N$416*$N$417+5)-1)/10)+1)="","",INDEX($P$418:$W$427,MOD(($N$416*$N$417+5)-1,10)+1,INT((($N$416*$N$417+5)-1)/10)+1))),""))),IF($N$418="","",IF(OR(ISTEXT($N$416),ISTEXT($N$417),ISTEXT($N$418)),"",IF(OR(5&gt;$N$416,7&gt;$N$417,((7-1)*$N$416+5)&gt;$N$418),"",IF(INDEX($P$418:$W$427,MOD(((7-1)*$N$416+5)-1,10)+1,INT((((7-1)*$N$416+5)-1)/10)+1)="","",INDEX($P$418:$W$427,MOD(((7-1)*$N$416+5)-1,10)+1,INT((((7-1)*$N$416+5)-1)/10)+1))))))</f>
        <v/>
      </c>
      <c r="I424" s="539">
        <f>IF($D$416="Flat Oval",IF(OR($N$418="",ISTEXT($N$416),ISTEXT($N$417)),"",IF(7&lt;=$N$417,IF(6&gt;$N$416,"",IF(((7-1)*$N$416+6)&gt;80,"",IF(INDEX($P$418:$W$427,MOD(((7-1)*$N$416+6)-1,10)+1,INT((((7-1)*$N$416+6)-1)/10)+1)="","",INDEX($P$418:$W$427,MOD(((7-1)*$N$416+6)-1,10)+1,INT((((7-1)*$N$416+6)-1)/10)+1)))),IF(AND(7=$N$417+1,6&lt;=$O$416),IF(($N$416*$N$417+6)&gt;80,"",IF(INDEX($P$418:$W$427,MOD(($N$416*$N$417+6)-1,10)+1,INT((($N$416*$N$417+6)-1)/10)+1)="","",INDEX($P$418:$W$427,MOD(($N$416*$N$417+6)-1,10)+1,INT((($N$416*$N$417+6)-1)/10)+1))),""))),IF($N$418="","",IF(OR(ISTEXT($N$416),ISTEXT($N$417),ISTEXT($N$418)),"",IF(OR(6&gt;$N$416,7&gt;$N$417,((7-1)*$N$416+6)&gt;$N$418),"",IF(INDEX($P$418:$W$427,MOD(((7-1)*$N$416+6)-1,10)+1,INT((((7-1)*$N$416+6)-1)/10)+1)="","",INDEX($P$418:$W$427,MOD(((7-1)*$N$416+6)-1,10)+1,INT((((7-1)*$N$416+6)-1)/10)+1))))))</f>
        <v/>
      </c>
      <c r="J424" s="539">
        <f>IF($D$416="Flat Oval",IF(OR($N$418="",ISTEXT($N$416),ISTEXT($N$417)),"",IF(7&lt;=$N$417,IF(7&gt;$N$416,"",IF(((7-1)*$N$416+7)&gt;80,"",IF(INDEX($P$418:$W$427,MOD(((7-1)*$N$416+7)-1,10)+1,INT((((7-1)*$N$416+7)-1)/10)+1)="","",INDEX($P$418:$W$427,MOD(((7-1)*$N$416+7)-1,10)+1,INT((((7-1)*$N$416+7)-1)/10)+1)))),IF(AND(7=$N$417+1,7&lt;=$O$416),IF(($N$416*$N$417+7)&gt;80,"",IF(INDEX($P$418:$W$427,MOD(($N$416*$N$417+7)-1,10)+1,INT((($N$416*$N$417+7)-1)/10)+1)="","",INDEX($P$418:$W$427,MOD(($N$416*$N$417+7)-1,10)+1,INT((($N$416*$N$417+7)-1)/10)+1))),""))),IF($N$418="","",IF(OR(ISTEXT($N$416),ISTEXT($N$417),ISTEXT($N$418)),"",IF(OR(7&gt;$N$416,7&gt;$N$417,((7-1)*$N$416+7)&gt;$N$418),"",IF(INDEX($P$418:$W$427,MOD(((7-1)*$N$416+7)-1,10)+1,INT((((7-1)*$N$416+7)-1)/10)+1)="","",INDEX($P$418:$W$427,MOD(((7-1)*$N$416+7)-1,10)+1,INT((((7-1)*$N$416+7)-1)/10)+1))))))</f>
        <v/>
      </c>
      <c r="K424" s="539">
        <f>IF($D$416="Flat Oval",IF(OR($N$418="",ISTEXT($N$416),ISTEXT($N$417)),"",IF(7&lt;=$N$417,IF(8&gt;$N$416,"",IF(((7-1)*$N$416+8)&gt;80,"",IF(INDEX($P$418:$W$427,MOD(((7-1)*$N$416+8)-1,10)+1,INT((((7-1)*$N$416+8)-1)/10)+1)="","",INDEX($P$418:$W$427,MOD(((7-1)*$N$416+8)-1,10)+1,INT((((7-1)*$N$416+8)-1)/10)+1)))),IF(AND(7=$N$417+1,8&lt;=$O$416),IF(($N$416*$N$417+8)&gt;80,"",IF(INDEX($P$418:$W$427,MOD(($N$416*$N$417+8)-1,10)+1,INT((($N$416*$N$417+8)-1)/10)+1)="","",INDEX($P$418:$W$427,MOD(($N$416*$N$417+8)-1,10)+1,INT((($N$416*$N$417+8)-1)/10)+1))),""))),IF($N$418="","",IF(OR(ISTEXT($N$416),ISTEXT($N$417),ISTEXT($N$418)),"",IF(OR(8&gt;$N$416,7&gt;$N$417,((7-1)*$N$416+8)&gt;$N$418),"",IF(INDEX($P$418:$W$427,MOD(((7-1)*$N$416+8)-1,10)+1,INT((((7-1)*$N$416+8)-1)/10)+1)="","",INDEX($P$418:$W$427,MOD(((7-1)*$N$416+8)-1,10)+1,INT((((7-1)*$N$416+8)-1)/10)+1))))))</f>
        <v/>
      </c>
      <c r="L424" s="539">
        <f>IF($D$416="Flat Oval",IF(OR($N$418="",ISTEXT($N$416),ISTEXT($N$417)),"",IF(7&lt;=$N$417,IF(9&gt;$N$416,"",IF(((7-1)*$N$416+9)&gt;80,"",IF(INDEX($P$418:$W$427,MOD(((7-1)*$N$416+9)-1,10)+1,INT((((7-1)*$N$416+9)-1)/10)+1)="","",INDEX($P$418:$W$427,MOD(((7-1)*$N$416+9)-1,10)+1,INT((((7-1)*$N$416+9)-1)/10)+1)))),IF(AND(7=$N$417+1,9&lt;=$O$416),IF(($N$416*$N$417+9)&gt;80,"",IF(INDEX($P$418:$W$427,MOD(($N$416*$N$417+9)-1,10)+1,INT((($N$416*$N$417+9)-1)/10)+1)="","",INDEX($P$418:$W$427,MOD(($N$416*$N$417+9)-1,10)+1,INT((($N$416*$N$417+9)-1)/10)+1))),""))),IF($N$418="","",IF(OR(ISTEXT($N$416),ISTEXT($N$417),ISTEXT($N$418)),"",IF(OR(9&gt;$N$416,7&gt;$N$417,((7-1)*$N$416+9)&gt;$N$418),"",IF(INDEX($P$418:$W$427,MOD(((7-1)*$N$416+9)-1,10)+1,INT((((7-1)*$N$416+9)-1)/10)+1)="","",INDEX($P$418:$W$427,MOD(((7-1)*$N$416+9)-1,10)+1,INT((((7-1)*$N$416+9)-1)/10)+1))))))</f>
        <v/>
      </c>
      <c r="M424" s="539">
        <f>IF($D$416="Flat Oval",IF(OR($N$418="",ISTEXT($N$416),ISTEXT($N$417)),"",IF(7&lt;=$N$417,IF(10&gt;$N$416,"",IF(((7-1)*$N$416+10)&gt;80,"",IF(INDEX($P$418:$W$427,MOD(((7-1)*$N$416+10)-1,10)+1,INT((((7-1)*$N$416+10)-1)/10)+1)="","",INDEX($P$418:$W$427,MOD(((7-1)*$N$416+10)-1,10)+1,INT((((7-1)*$N$416+10)-1)/10)+1)))),IF(AND(7=$N$417+1,10&lt;=$O$416),IF(($N$416*$N$417+10)&gt;80,"",IF(INDEX($P$418:$W$427,MOD(($N$416*$N$417+10)-1,10)+1,INT((($N$416*$N$417+10)-1)/10)+1)="","",INDEX($P$418:$W$427,MOD(($N$416*$N$417+10)-1,10)+1,INT((($N$416*$N$417+10)-1)/10)+1))),""))),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IF($D$416="Flat Oval",IF(OR($N$417="",ISTEXT($N$417)),"",IF(8&lt;=$N$417,ROUND((8-0.5)*$I$416/$N$417,1),IF(8=$N$417+1,"Ends",""))),IF(OR($D$416="",$G$416=""),"",IF($D$416="Round",IF(8=1,"Axis 1 (0°)",IF(8=2,"Axis 2 (90°)","")),IF(ISTEXT($N$417),"",IF(8&gt;$N$417,"",IF(ISTEXT($I$416),"",ROUND((8-0.5)*$I$416/$N$417,1)))))))</f>
        <v/>
      </c>
      <c r="C425" s="538" t="n"/>
      <c r="D425" s="539">
        <f>IF($D$416="Flat Oval",IF(OR($N$418="",ISTEXT($N$416),ISTEXT($N$417)),"",IF(8&lt;=$N$417,IF(1&gt;$N$416,"",IF(((8-1)*$N$416+1)&gt;80,"",IF(INDEX($P$418:$W$427,MOD(((8-1)*$N$416+1)-1,10)+1,INT((((8-1)*$N$416+1)-1)/10)+1)="","",INDEX($P$418:$W$427,MOD(((8-1)*$N$416+1)-1,10)+1,INT((((8-1)*$N$416+1)-1)/10)+1)))),IF(AND(8=$N$417+1,1&lt;=$O$416),IF(($N$416*$N$417+1)&gt;80,"",IF(INDEX($P$418:$W$427,MOD(($N$416*$N$417+1)-1,10)+1,INT((($N$416*$N$417+1)-1)/10)+1)="","",INDEX($P$418:$W$427,MOD(($N$416*$N$417+1)-1,10)+1,INT((($N$416*$N$417+1)-1)/10)+1))),""))),IF($N$418="","",IF(OR(ISTEXT($N$416),ISTEXT($N$417),ISTEXT($N$418)),"",IF(OR(1&gt;$N$416,8&gt;$N$417,((8-1)*$N$416+1)&gt;$N$418),"",IF(INDEX($P$418:$W$427,MOD(((8-1)*$N$416+1)-1,10)+1,INT((((8-1)*$N$416+1)-1)/10)+1)="","",INDEX($P$418:$W$427,MOD(((8-1)*$N$416+1)-1,10)+1,INT((((8-1)*$N$416+1)-1)/10)+1))))))</f>
        <v/>
      </c>
      <c r="E425" s="539">
        <f>IF($D$416="Flat Oval",IF(OR($N$418="",ISTEXT($N$416),ISTEXT($N$417)),"",IF(8&lt;=$N$417,IF(2&gt;$N$416,"",IF(((8-1)*$N$416+2)&gt;80,"",IF(INDEX($P$418:$W$427,MOD(((8-1)*$N$416+2)-1,10)+1,INT((((8-1)*$N$416+2)-1)/10)+1)="","",INDEX($P$418:$W$427,MOD(((8-1)*$N$416+2)-1,10)+1,INT((((8-1)*$N$416+2)-1)/10)+1)))),IF(AND(8=$N$417+1,2&lt;=$O$416),IF(($N$416*$N$417+2)&gt;80,"",IF(INDEX($P$418:$W$427,MOD(($N$416*$N$417+2)-1,10)+1,INT((($N$416*$N$417+2)-1)/10)+1)="","",INDEX($P$418:$W$427,MOD(($N$416*$N$417+2)-1,10)+1,INT((($N$416*$N$417+2)-1)/10)+1))),""))),IF($N$418="","",IF(OR(ISTEXT($N$416),ISTEXT($N$417),ISTEXT($N$418)),"",IF(OR(2&gt;$N$416,8&gt;$N$417,((8-1)*$N$416+2)&gt;$N$418),"",IF(INDEX($P$418:$W$427,MOD(((8-1)*$N$416+2)-1,10)+1,INT((((8-1)*$N$416+2)-1)/10)+1)="","",INDEX($P$418:$W$427,MOD(((8-1)*$N$416+2)-1,10)+1,INT((((8-1)*$N$416+2)-1)/10)+1))))))</f>
        <v/>
      </c>
      <c r="F425" s="539">
        <f>IF($D$416="Flat Oval",IF(OR($N$418="",ISTEXT($N$416),ISTEXT($N$417)),"",IF(8&lt;=$N$417,IF(3&gt;$N$416,"",IF(((8-1)*$N$416+3)&gt;80,"",IF(INDEX($P$418:$W$427,MOD(((8-1)*$N$416+3)-1,10)+1,INT((((8-1)*$N$416+3)-1)/10)+1)="","",INDEX($P$418:$W$427,MOD(((8-1)*$N$416+3)-1,10)+1,INT((((8-1)*$N$416+3)-1)/10)+1)))),IF(AND(8=$N$417+1,3&lt;=$O$416),IF(($N$416*$N$417+3)&gt;80,"",IF(INDEX($P$418:$W$427,MOD(($N$416*$N$417+3)-1,10)+1,INT((($N$416*$N$417+3)-1)/10)+1)="","",INDEX($P$418:$W$427,MOD(($N$416*$N$417+3)-1,10)+1,INT((($N$416*$N$417+3)-1)/10)+1))),""))),IF($N$418="","",IF(OR(ISTEXT($N$416),ISTEXT($N$417),ISTEXT($N$418)),"",IF(OR(3&gt;$N$416,8&gt;$N$417,((8-1)*$N$416+3)&gt;$N$418),"",IF(INDEX($P$418:$W$427,MOD(((8-1)*$N$416+3)-1,10)+1,INT((((8-1)*$N$416+3)-1)/10)+1)="","",INDEX($P$418:$W$427,MOD(((8-1)*$N$416+3)-1,10)+1,INT((((8-1)*$N$416+3)-1)/10)+1))))))</f>
        <v/>
      </c>
      <c r="G425" s="539">
        <f>IF($D$416="Flat Oval",IF(OR($N$418="",ISTEXT($N$416),ISTEXT($N$417)),"",IF(8&lt;=$N$417,IF(4&gt;$N$416,"",IF(((8-1)*$N$416+4)&gt;80,"",IF(INDEX($P$418:$W$427,MOD(((8-1)*$N$416+4)-1,10)+1,INT((((8-1)*$N$416+4)-1)/10)+1)="","",INDEX($P$418:$W$427,MOD(((8-1)*$N$416+4)-1,10)+1,INT((((8-1)*$N$416+4)-1)/10)+1)))),IF(AND(8=$N$417+1,4&lt;=$O$416),IF(($N$416*$N$417+4)&gt;80,"",IF(INDEX($P$418:$W$427,MOD(($N$416*$N$417+4)-1,10)+1,INT((($N$416*$N$417+4)-1)/10)+1)="","",INDEX($P$418:$W$427,MOD(($N$416*$N$417+4)-1,10)+1,INT((($N$416*$N$417+4)-1)/10)+1))),""))),IF($N$418="","",IF(OR(ISTEXT($N$416),ISTEXT($N$417),ISTEXT($N$418)),"",IF(OR(4&gt;$N$416,8&gt;$N$417,((8-1)*$N$416+4)&gt;$N$418),"",IF(INDEX($P$418:$W$427,MOD(((8-1)*$N$416+4)-1,10)+1,INT((((8-1)*$N$416+4)-1)/10)+1)="","",INDEX($P$418:$W$427,MOD(((8-1)*$N$416+4)-1,10)+1,INT((((8-1)*$N$416+4)-1)/10)+1))))))</f>
        <v/>
      </c>
      <c r="H425" s="539">
        <f>IF($D$416="Flat Oval",IF(OR($N$418="",ISTEXT($N$416),ISTEXT($N$417)),"",IF(8&lt;=$N$417,IF(5&gt;$N$416,"",IF(((8-1)*$N$416+5)&gt;80,"",IF(INDEX($P$418:$W$427,MOD(((8-1)*$N$416+5)-1,10)+1,INT((((8-1)*$N$416+5)-1)/10)+1)="","",INDEX($P$418:$W$427,MOD(((8-1)*$N$416+5)-1,10)+1,INT((((8-1)*$N$416+5)-1)/10)+1)))),IF(AND(8=$N$417+1,5&lt;=$O$416),IF(($N$416*$N$417+5)&gt;80,"",IF(INDEX($P$418:$W$427,MOD(($N$416*$N$417+5)-1,10)+1,INT((($N$416*$N$417+5)-1)/10)+1)="","",INDEX($P$418:$W$427,MOD(($N$416*$N$417+5)-1,10)+1,INT((($N$416*$N$417+5)-1)/10)+1))),""))),IF($N$418="","",IF(OR(ISTEXT($N$416),ISTEXT($N$417),ISTEXT($N$418)),"",IF(OR(5&gt;$N$416,8&gt;$N$417,((8-1)*$N$416+5)&gt;$N$418),"",IF(INDEX($P$418:$W$427,MOD(((8-1)*$N$416+5)-1,10)+1,INT((((8-1)*$N$416+5)-1)/10)+1)="","",INDEX($P$418:$W$427,MOD(((8-1)*$N$416+5)-1,10)+1,INT((((8-1)*$N$416+5)-1)/10)+1))))))</f>
        <v/>
      </c>
      <c r="I425" s="539">
        <f>IF($D$416="Flat Oval",IF(OR($N$418="",ISTEXT($N$416),ISTEXT($N$417)),"",IF(8&lt;=$N$417,IF(6&gt;$N$416,"",IF(((8-1)*$N$416+6)&gt;80,"",IF(INDEX($P$418:$W$427,MOD(((8-1)*$N$416+6)-1,10)+1,INT((((8-1)*$N$416+6)-1)/10)+1)="","",INDEX($P$418:$W$427,MOD(((8-1)*$N$416+6)-1,10)+1,INT((((8-1)*$N$416+6)-1)/10)+1)))),IF(AND(8=$N$417+1,6&lt;=$O$416),IF(($N$416*$N$417+6)&gt;80,"",IF(INDEX($P$418:$W$427,MOD(($N$416*$N$417+6)-1,10)+1,INT((($N$416*$N$417+6)-1)/10)+1)="","",INDEX($P$418:$W$427,MOD(($N$416*$N$417+6)-1,10)+1,INT((($N$416*$N$417+6)-1)/10)+1))),""))),IF($N$418="","",IF(OR(ISTEXT($N$416),ISTEXT($N$417),ISTEXT($N$418)),"",IF(OR(6&gt;$N$416,8&gt;$N$417,((8-1)*$N$416+6)&gt;$N$418),"",IF(INDEX($P$418:$W$427,MOD(((8-1)*$N$416+6)-1,10)+1,INT((((8-1)*$N$416+6)-1)/10)+1)="","",INDEX($P$418:$W$427,MOD(((8-1)*$N$416+6)-1,10)+1,INT((((8-1)*$N$416+6)-1)/10)+1))))))</f>
        <v/>
      </c>
      <c r="J425" s="539">
        <f>IF($D$416="Flat Oval",IF(OR($N$418="",ISTEXT($N$416),ISTEXT($N$417)),"",IF(8&lt;=$N$417,IF(7&gt;$N$416,"",IF(((8-1)*$N$416+7)&gt;80,"",IF(INDEX($P$418:$W$427,MOD(((8-1)*$N$416+7)-1,10)+1,INT((((8-1)*$N$416+7)-1)/10)+1)="","",INDEX($P$418:$W$427,MOD(((8-1)*$N$416+7)-1,10)+1,INT((((8-1)*$N$416+7)-1)/10)+1)))),IF(AND(8=$N$417+1,7&lt;=$O$416),IF(($N$416*$N$417+7)&gt;80,"",IF(INDEX($P$418:$W$427,MOD(($N$416*$N$417+7)-1,10)+1,INT((($N$416*$N$417+7)-1)/10)+1)="","",INDEX($P$418:$W$427,MOD(($N$416*$N$417+7)-1,10)+1,INT((($N$416*$N$417+7)-1)/10)+1))),""))),IF($N$418="","",IF(OR(ISTEXT($N$416),ISTEXT($N$417),ISTEXT($N$418)),"",IF(OR(7&gt;$N$416,8&gt;$N$417,((8-1)*$N$416+7)&gt;$N$418),"",IF(INDEX($P$418:$W$427,MOD(((8-1)*$N$416+7)-1,10)+1,INT((((8-1)*$N$416+7)-1)/10)+1)="","",INDEX($P$418:$W$427,MOD(((8-1)*$N$416+7)-1,10)+1,INT((((8-1)*$N$416+7)-1)/10)+1))))))</f>
        <v/>
      </c>
      <c r="K425" s="539">
        <f>IF($D$416="Flat Oval",IF(OR($N$418="",ISTEXT($N$416),ISTEXT($N$417)),"",IF(8&lt;=$N$417,IF(8&gt;$N$416,"",IF(((8-1)*$N$416+8)&gt;80,"",IF(INDEX($P$418:$W$427,MOD(((8-1)*$N$416+8)-1,10)+1,INT((((8-1)*$N$416+8)-1)/10)+1)="","",INDEX($P$418:$W$427,MOD(((8-1)*$N$416+8)-1,10)+1,INT((((8-1)*$N$416+8)-1)/10)+1)))),IF(AND(8=$N$417+1,8&lt;=$O$416),IF(($N$416*$N$417+8)&gt;80,"",IF(INDEX($P$418:$W$427,MOD(($N$416*$N$417+8)-1,10)+1,INT((($N$416*$N$417+8)-1)/10)+1)="","",INDEX($P$418:$W$427,MOD(($N$416*$N$417+8)-1,10)+1,INT((($N$416*$N$417+8)-1)/10)+1))),""))),IF($N$418="","",IF(OR(ISTEXT($N$416),ISTEXT($N$417),ISTEXT($N$418)),"",IF(OR(8&gt;$N$416,8&gt;$N$417,((8-1)*$N$416+8)&gt;$N$418),"",IF(INDEX($P$418:$W$427,MOD(((8-1)*$N$416+8)-1,10)+1,INT((((8-1)*$N$416+8)-1)/10)+1)="","",INDEX($P$418:$W$427,MOD(((8-1)*$N$416+8)-1,10)+1,INT((((8-1)*$N$416+8)-1)/10)+1))))))</f>
        <v/>
      </c>
      <c r="L425" s="539">
        <f>IF($D$416="Flat Oval",IF(OR($N$418="",ISTEXT($N$416),ISTEXT($N$417)),"",IF(8&lt;=$N$417,IF(9&gt;$N$416,"",IF(((8-1)*$N$416+9)&gt;80,"",IF(INDEX($P$418:$W$427,MOD(((8-1)*$N$416+9)-1,10)+1,INT((((8-1)*$N$416+9)-1)/10)+1)="","",INDEX($P$418:$W$427,MOD(((8-1)*$N$416+9)-1,10)+1,INT((((8-1)*$N$416+9)-1)/10)+1)))),IF(AND(8=$N$417+1,9&lt;=$O$416),IF(($N$416*$N$417+9)&gt;80,"",IF(INDEX($P$418:$W$427,MOD(($N$416*$N$417+9)-1,10)+1,INT((($N$416*$N$417+9)-1)/10)+1)="","",INDEX($P$418:$W$427,MOD(($N$416*$N$417+9)-1,10)+1,INT((($N$416*$N$417+9)-1)/10)+1))),""))),IF($N$418="","",IF(OR(ISTEXT($N$416),ISTEXT($N$417),ISTEXT($N$418)),"",IF(OR(9&gt;$N$416,8&gt;$N$417,((8-1)*$N$416+9)&gt;$N$418),"",IF(INDEX($P$418:$W$427,MOD(((8-1)*$N$416+9)-1,10)+1,INT((((8-1)*$N$416+9)-1)/10)+1)="","",INDEX($P$418:$W$427,MOD(((8-1)*$N$416+9)-1,10)+1,INT((((8-1)*$N$416+9)-1)/10)+1))))))</f>
        <v/>
      </c>
      <c r="M425" s="539">
        <f>IF($D$416="Flat Oval",IF(OR($N$418="",ISTEXT($N$416),ISTEXT($N$417)),"",IF(8&lt;=$N$417,IF(10&gt;$N$416,"",IF(((8-1)*$N$416+10)&gt;80,"",IF(INDEX($P$418:$W$427,MOD(((8-1)*$N$416+10)-1,10)+1,INT((((8-1)*$N$416+10)-1)/10)+1)="","",INDEX($P$418:$W$427,MOD(((8-1)*$N$416+10)-1,10)+1,INT((((8-1)*$N$416+10)-1)/10)+1)))),IF(AND(8=$N$417+1,10&lt;=$O$416),IF(($N$416*$N$417+10)&gt;80,"",IF(INDEX($P$418:$W$427,MOD(($N$416*$N$417+10)-1,10)+1,INT((($N$416*$N$417+10)-1)/10)+1)="","",INDEX($P$418:$W$427,MOD(($N$416*$N$417+10)-1,10)+1,INT((($N$416*$N$417+10)-1)/10)+1))),""))),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IF($D$431="Flat Oval",IF(OR($G$431="",$I$431=""),"",$G$431&amp;""" x "&amp;$I$431&amp;""" oval"),IF($G$431="","",IF($D$431="Round",$G$431&amp;""" dia",$G$431&amp;""" x "&amp;$I$431&amp;"""")))</f>
        <v/>
      </c>
      <c r="G429" s="173" t="n"/>
      <c r="H429" s="525">
        <f>IF($D$431="Flat Oval",IF(OR($G$431="",$I$431=""),"",IF(OR(ISTEXT($G$431),ISTEXT($I$431)),"",ROUND(((($G$431-2*N($K$431))-($I$431-2*N($K$431)))*($I$431-2*N($K$431))+PI()*(($I$431-2*N($K$431))/2)^2)/144,3))),IF(OR($D$431="",$G$431=""),"",IF($D$431="Round",IF(ISTEXT($G$431),"",ROUND(PI()*(($G$431-2*N($K$431))/2)^2/144,3)),IF($I$431="","",IF(OR(ISTEXT($G$431),ISTEXT($I$431)),"",ROUND(($G$431-2*N($K$431))*($I$431-2*N($K$431))/144,3))))))</f>
        <v/>
      </c>
      <c r="I429" s="189" t="n"/>
      <c r="J429" s="189" t="n"/>
      <c r="K429" s="189">
        <f>IF(N(J429)*N(H429)=0,"",ROUND(N(J429)*N(H429),0))</f>
        <v/>
      </c>
      <c r="L429" s="189">
        <f>IF($D$431="Flat Oval",IF(OR($O$432="",$O$433="",N($O$434)+N($O$435)=0),"",ROUND(($O$432*$O$434+$O$433*$O$435)/($O$434+$O$435),0)),IF(COUNT(D433:M440)=0,"",ROUND(AVERAGE(D433:M440),0)))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IF($D$431="Flat Oval",IF($N$433="","",$N$431&amp;"x"&amp;$N$432&amp;"+"&amp;$O$431&amp;" ends"),IF($N$431="","",IF($D$431="Round",$N$431&amp;" x 2 axes",IF($N$432="","",$N$431&amp;" x "&amp;$N$432))))</f>
        <v/>
      </c>
      <c r="N431" s="534">
        <f>IF($D$431="Flat Oval",IF(OR($G$431="",$I$431=""),"",IF(OR(ISTEXT($G$431),ISTEXT($I$431)),"",IF($G$431-$I$431&lt;12,2,MIN(10,MAX(3,ROUNDUP(($G$431-$I$431)/6,0)))))),IF(OR($D$431="",$G$431=""),"",IF($D$431="Round",IF(ISTEXT($G$431),"",IF($G$431&lt;=9,6,IF($G$431&lt;=12,8,10))),IF(ISTEXT($G$431),"",IF($G$431&lt;12,2,MIN(10,MAX(3,ROUNDUP($G$431/6,0))))))))</f>
        <v/>
      </c>
      <c r="O431">
        <f>IF(AND($D$431="Flat Oval",NOT(OR($G$431="",$I$431="")),NOT(OR(ISTEXT($G$431),ISTEXT($I$431)))),IF($I$431&lt;=9,6,IF($I$431&lt;=12,8,10)),"")</f>
        <v/>
      </c>
      <c r="P431" s="473" t="inlineStr">
        <is>
          <t>Quick entry – type readings in order (row by row of the grid), down this column then the next:</t>
        </is>
      </c>
    </row>
    <row r="432" ht="13.35" customHeight="1" s="162">
      <c r="B432" s="535" t="inlineStr">
        <is>
          <t>Depth↓ Pos→ (in)</t>
        </is>
      </c>
      <c r="C432" s="414" t="n"/>
      <c r="D432" s="535">
        <f>IF($D$431="Flat Oval",IF(OR($N$431="",ISTEXT($N$431),1&gt;$N$431),"",ROUND((1-0.5)*($G$431-$I$431)/$N$431,1)),IF(ISTEXT($N$431),"",IF(OR($D$431="",$G$431="",1&gt;$N$431),"",IF($D$431="Round",IF(ISTEXT($G$431),"",ROUND(IF(1&lt;=$N$431/2,$G$431/2*(1-SQRT(($N$431-2*1+1)/$N$431)),$G$431-$G$431/2*(1-SQRT(($N$431-2*($N$431-1+1)+1)/$N$431))),1)),IF(ISTEXT($G$431),"",ROUND((1-0.5)*$G$431/$N$431,1))))))</f>
        <v/>
      </c>
      <c r="E432" s="535">
        <f>IF($D$431="Flat Oval",IF(OR($N$431="",ISTEXT($N$431),2&gt;$N$431),"",ROUND((2-0.5)*($G$431-$I$431)/$N$431,1)),IF(ISTEXT($N$431),"",IF(OR($D$431="",$G$431="",2&gt;$N$431),"",IF($D$431="Round",IF(ISTEXT($G$431),"",ROUND(IF(2&lt;=$N$431/2,$G$431/2*(1-SQRT(($N$431-2*2+1)/$N$431)),$G$431-$G$431/2*(1-SQRT(($N$431-2*($N$431-2+1)+1)/$N$431))),1)),IF(ISTEXT($G$431),"",ROUND((2-0.5)*$G$431/$N$431,1))))))</f>
        <v/>
      </c>
      <c r="F432" s="535">
        <f>IF($D$431="Flat Oval",IF(OR($N$431="",ISTEXT($N$431),3&gt;$N$431),"",ROUND((3-0.5)*($G$431-$I$431)/$N$431,1)),IF(ISTEXT($N$431),"",IF(OR($D$431="",$G$431="",3&gt;$N$431),"",IF($D$431="Round",IF(ISTEXT($G$431),"",ROUND(IF(3&lt;=$N$431/2,$G$431/2*(1-SQRT(($N$431-2*3+1)/$N$431)),$G$431-$G$431/2*(1-SQRT(($N$431-2*($N$431-3+1)+1)/$N$431))),1)),IF(ISTEXT($G$431),"",ROUND((3-0.5)*$G$431/$N$431,1))))))</f>
        <v/>
      </c>
      <c r="G432" s="535">
        <f>IF($D$431="Flat Oval",IF(OR($N$431="",ISTEXT($N$431),4&gt;$N$431),"",ROUND((4-0.5)*($G$431-$I$431)/$N$431,1)),IF(ISTEXT($N$431),"",IF(OR($D$431="",$G$431="",4&gt;$N$431),"",IF($D$431="Round",IF(ISTEXT($G$431),"",ROUND(IF(4&lt;=$N$431/2,$G$431/2*(1-SQRT(($N$431-2*4+1)/$N$431)),$G$431-$G$431/2*(1-SQRT(($N$431-2*($N$431-4+1)+1)/$N$431))),1)),IF(ISTEXT($G$431),"",ROUND((4-0.5)*$G$431/$N$431,1))))))</f>
        <v/>
      </c>
      <c r="H432" s="535">
        <f>IF($D$431="Flat Oval",IF(OR($N$431="",ISTEXT($N$431),5&gt;$N$431),"",ROUND((5-0.5)*($G$431-$I$431)/$N$431,1)),IF(ISTEXT($N$431),"",IF(OR($D$431="",$G$431="",5&gt;$N$431),"",IF($D$431="Round",IF(ISTEXT($G$431),"",ROUND(IF(5&lt;=$N$431/2,$G$431/2*(1-SQRT(($N$431-2*5+1)/$N$431)),$G$431-$G$431/2*(1-SQRT(($N$431-2*($N$431-5+1)+1)/$N$431))),1)),IF(ISTEXT($G$431),"",ROUND((5-0.5)*$G$431/$N$431,1))))))</f>
        <v/>
      </c>
      <c r="I432" s="535">
        <f>IF($D$431="Flat Oval",IF(OR($N$431="",ISTEXT($N$431),6&gt;$N$431),"",ROUND((6-0.5)*($G$431-$I$431)/$N$431,1)),IF(ISTEXT($N$431),"",IF(OR($D$431="",$G$431="",6&gt;$N$431),"",IF($D$431="Round",IF(ISTEXT($G$431),"",ROUND(IF(6&lt;=$N$431/2,$G$431/2*(1-SQRT(($N$431-2*6+1)/$N$431)),$G$431-$G$431/2*(1-SQRT(($N$431-2*($N$431-6+1)+1)/$N$431))),1)),IF(ISTEXT($G$431),"",ROUND((6-0.5)*$G$431/$N$431,1))))))</f>
        <v/>
      </c>
      <c r="J432" s="535">
        <f>IF($D$431="Flat Oval",IF(OR($N$431="",ISTEXT($N$431),7&gt;$N$431),"",ROUND((7-0.5)*($G$431-$I$431)/$N$431,1)),IF(ISTEXT($N$431),"",IF(OR($D$431="",$G$431="",7&gt;$N$431),"",IF($D$431="Round",IF(ISTEXT($G$431),"",ROUND(IF(7&lt;=$N$431/2,$G$431/2*(1-SQRT(($N$431-2*7+1)/$N$431)),$G$431-$G$431/2*(1-SQRT(($N$431-2*($N$431-7+1)+1)/$N$431))),1)),IF(ISTEXT($G$431),"",ROUND((7-0.5)*$G$431/$N$431,1))))))</f>
        <v/>
      </c>
      <c r="K432" s="535">
        <f>IF($D$431="Flat Oval",IF(OR($N$431="",ISTEXT($N$431),8&gt;$N$431),"",ROUND((8-0.5)*($G$431-$I$431)/$N$431,1)),IF(ISTEXT($N$431),"",IF(OR($D$431="",$G$431="",8&gt;$N$431),"",IF($D$431="Round",IF(ISTEXT($G$431),"",ROUND(IF(8&lt;=$N$431/2,$G$431/2*(1-SQRT(($N$431-2*8+1)/$N$431)),$G$431-$G$431/2*(1-SQRT(($N$431-2*($N$431-8+1)+1)/$N$431))),1)),IF(ISTEXT($G$431),"",ROUND((8-0.5)*$G$431/$N$431,1))))))</f>
        <v/>
      </c>
      <c r="L432" s="535">
        <f>IF($D$431="Flat Oval",IF(OR($N$431="",ISTEXT($N$431),9&gt;$N$431),"",ROUND((9-0.5)*($G$431-$I$431)/$N$431,1)),IF(ISTEXT($N$431),"",IF(OR($D$431="",$G$431="",9&gt;$N$431),"",IF($D$431="Round",IF(ISTEXT($G$431),"",ROUND(IF(9&lt;=$N$431/2,$G$431/2*(1-SQRT(($N$431-2*9+1)/$N$431)),$G$431-$G$431/2*(1-SQRT(($N$431-2*($N$431-9+1)+1)/$N$431))),1)),IF(ISTEXT($G$431),"",ROUND((9-0.5)*$G$431/$N$431,1))))))</f>
        <v/>
      </c>
      <c r="M432" s="535">
        <f>IF($D$431="Flat Oval",IF(OR($N$431="",ISTEXT($N$431),10&gt;$N$431),"",ROUND((10-0.5)*($G$431-$I$431)/$N$431,1)),IF(ISTEXT($N$431),"",IF(OR($D$431="",$G$431="",10&gt;$N$431),"",IF($D$431="Round",IF(ISTEXT($G$431),"",ROUND(IF(10&lt;=$N$431/2,$G$431/2*(1-SQRT(($N$431-2*10+1)/$N$431)),$G$431-$G$431/2*(1-SQRT(($N$431-2*($N$431-10+1)+1)/$N$431))),1)),IF(ISTEXT($G$431),"",ROUND((10-0.5)*$G$431/$N$431,1))))))</f>
        <v/>
      </c>
      <c r="N432" s="534">
        <f>IF($D$431="Flat Oval",IF(OR($G$431="",$I$431=""),"",IF(OR(ISTEXT($G$431),ISTEXT($I$431)),"",IF($I$431&lt;12,2,MIN(7,MAX(3,ROUNDUP($I$431/6,0)))))),IF(OR($D$431="",$G$431=""),"",IF($D$431="Round",2,IF($I$431="","",IF(ISTEXT($I$431),"",IF($I$431&lt;12,2,MIN(8,MAX(3,ROUNDUP($I$431/6,0)))))))))</f>
        <v/>
      </c>
      <c r="O432">
        <f>IF(OR(NOT($D$431="Flat Oval"),N($N$433)=0),"",IF(COUNT(D433:INDEX(M433:M440,$N$432))=0,"",AVERAGE(D433:INDEX(M433:M440,$N$432))))</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IF($D$431="Flat Oval",IF(OR($N$432="",ISTEXT($N$432)),"",IF(1&lt;=$N$432,ROUND((1-0.5)*$I$431/$N$432,1),IF(1=$N$432+1,"Ends",""))),IF(OR($D$431="",$G$431=""),"",IF($D$431="Round",IF(1=1,"Axis 1 (0°)",IF(1=2,"Axis 2 (90°)","")),IF(ISTEXT($N$432),"",IF(1&gt;$N$432,"",IF(ISTEXT($I$431),"",ROUND((1-0.5)*$I$431/$N$432,1)))))))</f>
        <v/>
      </c>
      <c r="C433" s="538" t="n"/>
      <c r="D433" s="539">
        <f>IF($D$431="Flat Oval",IF(OR($N$433="",ISTEXT($N$431),ISTEXT($N$432)),"",IF(1&lt;=$N$432,IF(1&gt;$N$431,"",IF(((1-1)*$N$431+1)&gt;80,"",IF(INDEX($P$433:$W$442,MOD(((1-1)*$N$431+1)-1,10)+1,INT((((1-1)*$N$431+1)-1)/10)+1)="","",INDEX($P$433:$W$442,MOD(((1-1)*$N$431+1)-1,10)+1,INT((((1-1)*$N$431+1)-1)/10)+1)))),IF(AND(1=$N$432+1,1&lt;=$O$431),IF(($N$431*$N$432+1)&gt;80,"",IF(INDEX($P$433:$W$442,MOD(($N$431*$N$432+1)-1,10)+1,INT((($N$431*$N$432+1)-1)/10)+1)="","",INDEX($P$433:$W$442,MOD(($N$431*$N$432+1)-1,10)+1,INT((($N$431*$N$432+1)-1)/10)+1))),""))),IF($N$433="","",IF(OR(ISTEXT($N$431),ISTEXT($N$432),ISTEXT($N$433)),"",IF(OR(1&gt;$N$431,1&gt;$N$432,((1-1)*$N$431+1)&gt;$N$433),"",IF(INDEX($P$433:$W$442,MOD(((1-1)*$N$431+1)-1,10)+1,INT((((1-1)*$N$431+1)-1)/10)+1)="","",INDEX($P$433:$W$442,MOD(((1-1)*$N$431+1)-1,10)+1,INT((((1-1)*$N$431+1)-1)/10)+1))))))</f>
        <v/>
      </c>
      <c r="E433" s="539">
        <f>IF($D$431="Flat Oval",IF(OR($N$433="",ISTEXT($N$431),ISTEXT($N$432)),"",IF(1&lt;=$N$432,IF(2&gt;$N$431,"",IF(((1-1)*$N$431+2)&gt;80,"",IF(INDEX($P$433:$W$442,MOD(((1-1)*$N$431+2)-1,10)+1,INT((((1-1)*$N$431+2)-1)/10)+1)="","",INDEX($P$433:$W$442,MOD(((1-1)*$N$431+2)-1,10)+1,INT((((1-1)*$N$431+2)-1)/10)+1)))),IF(AND(1=$N$432+1,2&lt;=$O$431),IF(($N$431*$N$432+2)&gt;80,"",IF(INDEX($P$433:$W$442,MOD(($N$431*$N$432+2)-1,10)+1,INT((($N$431*$N$432+2)-1)/10)+1)="","",INDEX($P$433:$W$442,MOD(($N$431*$N$432+2)-1,10)+1,INT((($N$431*$N$432+2)-1)/10)+1))),""))),IF($N$433="","",IF(OR(ISTEXT($N$431),ISTEXT($N$432),ISTEXT($N$433)),"",IF(OR(2&gt;$N$431,1&gt;$N$432,((1-1)*$N$431+2)&gt;$N$433),"",IF(INDEX($P$433:$W$442,MOD(((1-1)*$N$431+2)-1,10)+1,INT((((1-1)*$N$431+2)-1)/10)+1)="","",INDEX($P$433:$W$442,MOD(((1-1)*$N$431+2)-1,10)+1,INT((((1-1)*$N$431+2)-1)/10)+1))))))</f>
        <v/>
      </c>
      <c r="F433" s="539">
        <f>IF($D$431="Flat Oval",IF(OR($N$433="",ISTEXT($N$431),ISTEXT($N$432)),"",IF(1&lt;=$N$432,IF(3&gt;$N$431,"",IF(((1-1)*$N$431+3)&gt;80,"",IF(INDEX($P$433:$W$442,MOD(((1-1)*$N$431+3)-1,10)+1,INT((((1-1)*$N$431+3)-1)/10)+1)="","",INDEX($P$433:$W$442,MOD(((1-1)*$N$431+3)-1,10)+1,INT((((1-1)*$N$431+3)-1)/10)+1)))),IF(AND(1=$N$432+1,3&lt;=$O$431),IF(($N$431*$N$432+3)&gt;80,"",IF(INDEX($P$433:$W$442,MOD(($N$431*$N$432+3)-1,10)+1,INT((($N$431*$N$432+3)-1)/10)+1)="","",INDEX($P$433:$W$442,MOD(($N$431*$N$432+3)-1,10)+1,INT((($N$431*$N$432+3)-1)/10)+1))),""))),IF($N$433="","",IF(OR(ISTEXT($N$431),ISTEXT($N$432),ISTEXT($N$433)),"",IF(OR(3&gt;$N$431,1&gt;$N$432,((1-1)*$N$431+3)&gt;$N$433),"",IF(INDEX($P$433:$W$442,MOD(((1-1)*$N$431+3)-1,10)+1,INT((((1-1)*$N$431+3)-1)/10)+1)="","",INDEX($P$433:$W$442,MOD(((1-1)*$N$431+3)-1,10)+1,INT((((1-1)*$N$431+3)-1)/10)+1))))))</f>
        <v/>
      </c>
      <c r="G433" s="539">
        <f>IF($D$431="Flat Oval",IF(OR($N$433="",ISTEXT($N$431),ISTEXT($N$432)),"",IF(1&lt;=$N$432,IF(4&gt;$N$431,"",IF(((1-1)*$N$431+4)&gt;80,"",IF(INDEX($P$433:$W$442,MOD(((1-1)*$N$431+4)-1,10)+1,INT((((1-1)*$N$431+4)-1)/10)+1)="","",INDEX($P$433:$W$442,MOD(((1-1)*$N$431+4)-1,10)+1,INT((((1-1)*$N$431+4)-1)/10)+1)))),IF(AND(1=$N$432+1,4&lt;=$O$431),IF(($N$431*$N$432+4)&gt;80,"",IF(INDEX($P$433:$W$442,MOD(($N$431*$N$432+4)-1,10)+1,INT((($N$431*$N$432+4)-1)/10)+1)="","",INDEX($P$433:$W$442,MOD(($N$431*$N$432+4)-1,10)+1,INT((($N$431*$N$432+4)-1)/10)+1))),""))),IF($N$433="","",IF(OR(ISTEXT($N$431),ISTEXT($N$432),ISTEXT($N$433)),"",IF(OR(4&gt;$N$431,1&gt;$N$432,((1-1)*$N$431+4)&gt;$N$433),"",IF(INDEX($P$433:$W$442,MOD(((1-1)*$N$431+4)-1,10)+1,INT((((1-1)*$N$431+4)-1)/10)+1)="","",INDEX($P$433:$W$442,MOD(((1-1)*$N$431+4)-1,10)+1,INT((((1-1)*$N$431+4)-1)/10)+1))))))</f>
        <v/>
      </c>
      <c r="H433" s="539">
        <f>IF($D$431="Flat Oval",IF(OR($N$433="",ISTEXT($N$431),ISTEXT($N$432)),"",IF(1&lt;=$N$432,IF(5&gt;$N$431,"",IF(((1-1)*$N$431+5)&gt;80,"",IF(INDEX($P$433:$W$442,MOD(((1-1)*$N$431+5)-1,10)+1,INT((((1-1)*$N$431+5)-1)/10)+1)="","",INDEX($P$433:$W$442,MOD(((1-1)*$N$431+5)-1,10)+1,INT((((1-1)*$N$431+5)-1)/10)+1)))),IF(AND(1=$N$432+1,5&lt;=$O$431),IF(($N$431*$N$432+5)&gt;80,"",IF(INDEX($P$433:$W$442,MOD(($N$431*$N$432+5)-1,10)+1,INT((($N$431*$N$432+5)-1)/10)+1)="","",INDEX($P$433:$W$442,MOD(($N$431*$N$432+5)-1,10)+1,INT((($N$431*$N$432+5)-1)/10)+1))),""))),IF($N$433="","",IF(OR(ISTEXT($N$431),ISTEXT($N$432),ISTEXT($N$433)),"",IF(OR(5&gt;$N$431,1&gt;$N$432,((1-1)*$N$431+5)&gt;$N$433),"",IF(INDEX($P$433:$W$442,MOD(((1-1)*$N$431+5)-1,10)+1,INT((((1-1)*$N$431+5)-1)/10)+1)="","",INDEX($P$433:$W$442,MOD(((1-1)*$N$431+5)-1,10)+1,INT((((1-1)*$N$431+5)-1)/10)+1))))))</f>
        <v/>
      </c>
      <c r="I433" s="539">
        <f>IF($D$431="Flat Oval",IF(OR($N$433="",ISTEXT($N$431),ISTEXT($N$432)),"",IF(1&lt;=$N$432,IF(6&gt;$N$431,"",IF(((1-1)*$N$431+6)&gt;80,"",IF(INDEX($P$433:$W$442,MOD(((1-1)*$N$431+6)-1,10)+1,INT((((1-1)*$N$431+6)-1)/10)+1)="","",INDEX($P$433:$W$442,MOD(((1-1)*$N$431+6)-1,10)+1,INT((((1-1)*$N$431+6)-1)/10)+1)))),IF(AND(1=$N$432+1,6&lt;=$O$431),IF(($N$431*$N$432+6)&gt;80,"",IF(INDEX($P$433:$W$442,MOD(($N$431*$N$432+6)-1,10)+1,INT((($N$431*$N$432+6)-1)/10)+1)="","",INDEX($P$433:$W$442,MOD(($N$431*$N$432+6)-1,10)+1,INT((($N$431*$N$432+6)-1)/10)+1))),""))),IF($N$433="","",IF(OR(ISTEXT($N$431),ISTEXT($N$432),ISTEXT($N$433)),"",IF(OR(6&gt;$N$431,1&gt;$N$432,((1-1)*$N$431+6)&gt;$N$433),"",IF(INDEX($P$433:$W$442,MOD(((1-1)*$N$431+6)-1,10)+1,INT((((1-1)*$N$431+6)-1)/10)+1)="","",INDEX($P$433:$W$442,MOD(((1-1)*$N$431+6)-1,10)+1,INT((((1-1)*$N$431+6)-1)/10)+1))))))</f>
        <v/>
      </c>
      <c r="J433" s="539">
        <f>IF($D$431="Flat Oval",IF(OR($N$433="",ISTEXT($N$431),ISTEXT($N$432)),"",IF(1&lt;=$N$432,IF(7&gt;$N$431,"",IF(((1-1)*$N$431+7)&gt;80,"",IF(INDEX($P$433:$W$442,MOD(((1-1)*$N$431+7)-1,10)+1,INT((((1-1)*$N$431+7)-1)/10)+1)="","",INDEX($P$433:$W$442,MOD(((1-1)*$N$431+7)-1,10)+1,INT((((1-1)*$N$431+7)-1)/10)+1)))),IF(AND(1=$N$432+1,7&lt;=$O$431),IF(($N$431*$N$432+7)&gt;80,"",IF(INDEX($P$433:$W$442,MOD(($N$431*$N$432+7)-1,10)+1,INT((($N$431*$N$432+7)-1)/10)+1)="","",INDEX($P$433:$W$442,MOD(($N$431*$N$432+7)-1,10)+1,INT((($N$431*$N$432+7)-1)/10)+1))),""))),IF($N$433="","",IF(OR(ISTEXT($N$431),ISTEXT($N$432),ISTEXT($N$433)),"",IF(OR(7&gt;$N$431,1&gt;$N$432,((1-1)*$N$431+7)&gt;$N$433),"",IF(INDEX($P$433:$W$442,MOD(((1-1)*$N$431+7)-1,10)+1,INT((((1-1)*$N$431+7)-1)/10)+1)="","",INDEX($P$433:$W$442,MOD(((1-1)*$N$431+7)-1,10)+1,INT((((1-1)*$N$431+7)-1)/10)+1))))))</f>
        <v/>
      </c>
      <c r="K433" s="539">
        <f>IF($D$431="Flat Oval",IF(OR($N$433="",ISTEXT($N$431),ISTEXT($N$432)),"",IF(1&lt;=$N$432,IF(8&gt;$N$431,"",IF(((1-1)*$N$431+8)&gt;80,"",IF(INDEX($P$433:$W$442,MOD(((1-1)*$N$431+8)-1,10)+1,INT((((1-1)*$N$431+8)-1)/10)+1)="","",INDEX($P$433:$W$442,MOD(((1-1)*$N$431+8)-1,10)+1,INT((((1-1)*$N$431+8)-1)/10)+1)))),IF(AND(1=$N$432+1,8&lt;=$O$431),IF(($N$431*$N$432+8)&gt;80,"",IF(INDEX($P$433:$W$442,MOD(($N$431*$N$432+8)-1,10)+1,INT((($N$431*$N$432+8)-1)/10)+1)="","",INDEX($P$433:$W$442,MOD(($N$431*$N$432+8)-1,10)+1,INT((($N$431*$N$432+8)-1)/10)+1))),""))),IF($N$433="","",IF(OR(ISTEXT($N$431),ISTEXT($N$432),ISTEXT($N$433)),"",IF(OR(8&gt;$N$431,1&gt;$N$432,((1-1)*$N$431+8)&gt;$N$433),"",IF(INDEX($P$433:$W$442,MOD(((1-1)*$N$431+8)-1,10)+1,INT((((1-1)*$N$431+8)-1)/10)+1)="","",INDEX($P$433:$W$442,MOD(((1-1)*$N$431+8)-1,10)+1,INT((((1-1)*$N$431+8)-1)/10)+1))))))</f>
        <v/>
      </c>
      <c r="L433" s="539">
        <f>IF($D$431="Flat Oval",IF(OR($N$433="",ISTEXT($N$431),ISTEXT($N$432)),"",IF(1&lt;=$N$432,IF(9&gt;$N$431,"",IF(((1-1)*$N$431+9)&gt;80,"",IF(INDEX($P$433:$W$442,MOD(((1-1)*$N$431+9)-1,10)+1,INT((((1-1)*$N$431+9)-1)/10)+1)="","",INDEX($P$433:$W$442,MOD(((1-1)*$N$431+9)-1,10)+1,INT((((1-1)*$N$431+9)-1)/10)+1)))),IF(AND(1=$N$432+1,9&lt;=$O$431),IF(($N$431*$N$432+9)&gt;80,"",IF(INDEX($P$433:$W$442,MOD(($N$431*$N$432+9)-1,10)+1,INT((($N$431*$N$432+9)-1)/10)+1)="","",INDEX($P$433:$W$442,MOD(($N$431*$N$432+9)-1,10)+1,INT((($N$431*$N$432+9)-1)/10)+1))),""))),IF($N$433="","",IF(OR(ISTEXT($N$431),ISTEXT($N$432),ISTEXT($N$433)),"",IF(OR(9&gt;$N$431,1&gt;$N$432,((1-1)*$N$431+9)&gt;$N$433),"",IF(INDEX($P$433:$W$442,MOD(((1-1)*$N$431+9)-1,10)+1,INT((((1-1)*$N$431+9)-1)/10)+1)="","",INDEX($P$433:$W$442,MOD(((1-1)*$N$431+9)-1,10)+1,INT((((1-1)*$N$431+9)-1)/10)+1))))))</f>
        <v/>
      </c>
      <c r="M433" s="539">
        <f>IF($D$431="Flat Oval",IF(OR($N$433="",ISTEXT($N$431),ISTEXT($N$432)),"",IF(1&lt;=$N$432,IF(10&gt;$N$431,"",IF(((1-1)*$N$431+10)&gt;80,"",IF(INDEX($P$433:$W$442,MOD(((1-1)*$N$431+10)-1,10)+1,INT((((1-1)*$N$431+10)-1)/10)+1)="","",INDEX($P$433:$W$442,MOD(((1-1)*$N$431+10)-1,10)+1,INT((((1-1)*$N$431+10)-1)/10)+1)))),IF(AND(1=$N$432+1,10&lt;=$O$431),IF(($N$431*$N$432+10)&gt;80,"",IF(INDEX($P$433:$W$442,MOD(($N$431*$N$432+10)-1,10)+1,INT((($N$431*$N$432+10)-1)/10)+1)="","",INDEX($P$433:$W$442,MOD(($N$431*$N$432+10)-1,10)+1,INT((($N$431*$N$432+10)-1)/10)+1))),""))),IF($N$433="","",IF(OR(ISTEXT($N$431),ISTEXT($N$432),ISTEXT($N$433)),"",IF(OR(10&gt;$N$431,1&gt;$N$432,((1-1)*$N$431+10)&gt;$N$433),"",IF(INDEX($P$433:$W$442,MOD(((1-1)*$N$431+10)-1,10)+1,INT((((1-1)*$N$431+10)-1)/10)+1)="","",INDEX($P$433:$W$442,MOD(((1-1)*$N$431+10)-1,10)+1,INT((((1-1)*$N$431+10)-1)/10)+1))))))</f>
        <v/>
      </c>
      <c r="N433" s="534">
        <f>IF($D$431="Flat Oval",IF(OR($N$431="",$N$432="",$O$431=""),"",$N$431*$N$432+$O$431),IF(OR(N431="",N432=""),"",IF(OR(ISTEXT(N431),ISTEXT(N432)),"",N431*N432)))</f>
        <v/>
      </c>
      <c r="O433">
        <f>IF(OR(NOT($D$431="Flat Oval"),N($N$433)=0),"",IF(COUNT(INDEX(D433:D440,$N$432+1):INDEX(M433:M440,$N$432+1))=0,"",AVERAGE(INDEX(D433:D440,$N$432+1):INDEX(M433:M440,$N$432+1))))</f>
        <v/>
      </c>
      <c r="P433" s="540" t="n"/>
      <c r="Q433" s="540" t="n"/>
      <c r="R433" s="540" t="n"/>
      <c r="S433" s="540" t="n"/>
      <c r="T433" s="540" t="n"/>
      <c r="U433" s="540" t="n"/>
      <c r="V433" s="540" t="n"/>
      <c r="W433" s="540" t="n"/>
    </row>
    <row r="434" ht="13.35" customHeight="1" s="162">
      <c r="B434" s="537">
        <f>IF($D$431="Flat Oval",IF(OR($N$432="",ISTEXT($N$432)),"",IF(2&lt;=$N$432,ROUND((2-0.5)*$I$431/$N$432,1),IF(2=$N$432+1,"Ends",""))),IF(OR($D$431="",$G$431=""),"",IF($D$431="Round",IF(2=1,"Axis 1 (0°)",IF(2=2,"Axis 2 (90°)","")),IF(ISTEXT($N$432),"",IF(2&gt;$N$432,"",IF(ISTEXT($I$431),"",ROUND((2-0.5)*$I$431/$N$432,1)))))))</f>
        <v/>
      </c>
      <c r="C434" s="538" t="n"/>
      <c r="D434" s="539">
        <f>IF($D$431="Flat Oval",IF(OR($N$433="",ISTEXT($N$431),ISTEXT($N$432)),"",IF(2&lt;=$N$432,IF(1&gt;$N$431,"",IF(((2-1)*$N$431+1)&gt;80,"",IF(INDEX($P$433:$W$442,MOD(((2-1)*$N$431+1)-1,10)+1,INT((((2-1)*$N$431+1)-1)/10)+1)="","",INDEX($P$433:$W$442,MOD(((2-1)*$N$431+1)-1,10)+1,INT((((2-1)*$N$431+1)-1)/10)+1)))),IF(AND(2=$N$432+1,1&lt;=$O$431),IF(($N$431*$N$432+1)&gt;80,"",IF(INDEX($P$433:$W$442,MOD(($N$431*$N$432+1)-1,10)+1,INT((($N$431*$N$432+1)-1)/10)+1)="","",INDEX($P$433:$W$442,MOD(($N$431*$N$432+1)-1,10)+1,INT((($N$431*$N$432+1)-1)/10)+1))),""))),IF($N$433="","",IF(OR(ISTEXT($N$431),ISTEXT($N$432),ISTEXT($N$433)),"",IF(OR(1&gt;$N$431,2&gt;$N$432,((2-1)*$N$431+1)&gt;$N$433),"",IF(INDEX($P$433:$W$442,MOD(((2-1)*$N$431+1)-1,10)+1,INT((((2-1)*$N$431+1)-1)/10)+1)="","",INDEX($P$433:$W$442,MOD(((2-1)*$N$431+1)-1,10)+1,INT((((2-1)*$N$431+1)-1)/10)+1))))))</f>
        <v/>
      </c>
      <c r="E434" s="539">
        <f>IF($D$431="Flat Oval",IF(OR($N$433="",ISTEXT($N$431),ISTEXT($N$432)),"",IF(2&lt;=$N$432,IF(2&gt;$N$431,"",IF(((2-1)*$N$431+2)&gt;80,"",IF(INDEX($P$433:$W$442,MOD(((2-1)*$N$431+2)-1,10)+1,INT((((2-1)*$N$431+2)-1)/10)+1)="","",INDEX($P$433:$W$442,MOD(((2-1)*$N$431+2)-1,10)+1,INT((((2-1)*$N$431+2)-1)/10)+1)))),IF(AND(2=$N$432+1,2&lt;=$O$431),IF(($N$431*$N$432+2)&gt;80,"",IF(INDEX($P$433:$W$442,MOD(($N$431*$N$432+2)-1,10)+1,INT((($N$431*$N$432+2)-1)/10)+1)="","",INDEX($P$433:$W$442,MOD(($N$431*$N$432+2)-1,10)+1,INT((($N$431*$N$432+2)-1)/10)+1))),""))),IF($N$433="","",IF(OR(ISTEXT($N$431),ISTEXT($N$432),ISTEXT($N$433)),"",IF(OR(2&gt;$N$431,2&gt;$N$432,((2-1)*$N$431+2)&gt;$N$433),"",IF(INDEX($P$433:$W$442,MOD(((2-1)*$N$431+2)-1,10)+1,INT((((2-1)*$N$431+2)-1)/10)+1)="","",INDEX($P$433:$W$442,MOD(((2-1)*$N$431+2)-1,10)+1,INT((((2-1)*$N$431+2)-1)/10)+1))))))</f>
        <v/>
      </c>
      <c r="F434" s="539">
        <f>IF($D$431="Flat Oval",IF(OR($N$433="",ISTEXT($N$431),ISTEXT($N$432)),"",IF(2&lt;=$N$432,IF(3&gt;$N$431,"",IF(((2-1)*$N$431+3)&gt;80,"",IF(INDEX($P$433:$W$442,MOD(((2-1)*$N$431+3)-1,10)+1,INT((((2-1)*$N$431+3)-1)/10)+1)="","",INDEX($P$433:$W$442,MOD(((2-1)*$N$431+3)-1,10)+1,INT((((2-1)*$N$431+3)-1)/10)+1)))),IF(AND(2=$N$432+1,3&lt;=$O$431),IF(($N$431*$N$432+3)&gt;80,"",IF(INDEX($P$433:$W$442,MOD(($N$431*$N$432+3)-1,10)+1,INT((($N$431*$N$432+3)-1)/10)+1)="","",INDEX($P$433:$W$442,MOD(($N$431*$N$432+3)-1,10)+1,INT((($N$431*$N$432+3)-1)/10)+1))),""))),IF($N$433="","",IF(OR(ISTEXT($N$431),ISTEXT($N$432),ISTEXT($N$433)),"",IF(OR(3&gt;$N$431,2&gt;$N$432,((2-1)*$N$431+3)&gt;$N$433),"",IF(INDEX($P$433:$W$442,MOD(((2-1)*$N$431+3)-1,10)+1,INT((((2-1)*$N$431+3)-1)/10)+1)="","",INDEX($P$433:$W$442,MOD(((2-1)*$N$431+3)-1,10)+1,INT((((2-1)*$N$431+3)-1)/10)+1))))))</f>
        <v/>
      </c>
      <c r="G434" s="539">
        <f>IF($D$431="Flat Oval",IF(OR($N$433="",ISTEXT($N$431),ISTEXT($N$432)),"",IF(2&lt;=$N$432,IF(4&gt;$N$431,"",IF(((2-1)*$N$431+4)&gt;80,"",IF(INDEX($P$433:$W$442,MOD(((2-1)*$N$431+4)-1,10)+1,INT((((2-1)*$N$431+4)-1)/10)+1)="","",INDEX($P$433:$W$442,MOD(((2-1)*$N$431+4)-1,10)+1,INT((((2-1)*$N$431+4)-1)/10)+1)))),IF(AND(2=$N$432+1,4&lt;=$O$431),IF(($N$431*$N$432+4)&gt;80,"",IF(INDEX($P$433:$W$442,MOD(($N$431*$N$432+4)-1,10)+1,INT((($N$431*$N$432+4)-1)/10)+1)="","",INDEX($P$433:$W$442,MOD(($N$431*$N$432+4)-1,10)+1,INT((($N$431*$N$432+4)-1)/10)+1))),""))),IF($N$433="","",IF(OR(ISTEXT($N$431),ISTEXT($N$432),ISTEXT($N$433)),"",IF(OR(4&gt;$N$431,2&gt;$N$432,((2-1)*$N$431+4)&gt;$N$433),"",IF(INDEX($P$433:$W$442,MOD(((2-1)*$N$431+4)-1,10)+1,INT((((2-1)*$N$431+4)-1)/10)+1)="","",INDEX($P$433:$W$442,MOD(((2-1)*$N$431+4)-1,10)+1,INT((((2-1)*$N$431+4)-1)/10)+1))))))</f>
        <v/>
      </c>
      <c r="H434" s="539">
        <f>IF($D$431="Flat Oval",IF(OR($N$433="",ISTEXT($N$431),ISTEXT($N$432)),"",IF(2&lt;=$N$432,IF(5&gt;$N$431,"",IF(((2-1)*$N$431+5)&gt;80,"",IF(INDEX($P$433:$W$442,MOD(((2-1)*$N$431+5)-1,10)+1,INT((((2-1)*$N$431+5)-1)/10)+1)="","",INDEX($P$433:$W$442,MOD(((2-1)*$N$431+5)-1,10)+1,INT((((2-1)*$N$431+5)-1)/10)+1)))),IF(AND(2=$N$432+1,5&lt;=$O$431),IF(($N$431*$N$432+5)&gt;80,"",IF(INDEX($P$433:$W$442,MOD(($N$431*$N$432+5)-1,10)+1,INT((($N$431*$N$432+5)-1)/10)+1)="","",INDEX($P$433:$W$442,MOD(($N$431*$N$432+5)-1,10)+1,INT((($N$431*$N$432+5)-1)/10)+1))),""))),IF($N$433="","",IF(OR(ISTEXT($N$431),ISTEXT($N$432),ISTEXT($N$433)),"",IF(OR(5&gt;$N$431,2&gt;$N$432,((2-1)*$N$431+5)&gt;$N$433),"",IF(INDEX($P$433:$W$442,MOD(((2-1)*$N$431+5)-1,10)+1,INT((((2-1)*$N$431+5)-1)/10)+1)="","",INDEX($P$433:$W$442,MOD(((2-1)*$N$431+5)-1,10)+1,INT((((2-1)*$N$431+5)-1)/10)+1))))))</f>
        <v/>
      </c>
      <c r="I434" s="539">
        <f>IF($D$431="Flat Oval",IF(OR($N$433="",ISTEXT($N$431),ISTEXT($N$432)),"",IF(2&lt;=$N$432,IF(6&gt;$N$431,"",IF(((2-1)*$N$431+6)&gt;80,"",IF(INDEX($P$433:$W$442,MOD(((2-1)*$N$431+6)-1,10)+1,INT((((2-1)*$N$431+6)-1)/10)+1)="","",INDEX($P$433:$W$442,MOD(((2-1)*$N$431+6)-1,10)+1,INT((((2-1)*$N$431+6)-1)/10)+1)))),IF(AND(2=$N$432+1,6&lt;=$O$431),IF(($N$431*$N$432+6)&gt;80,"",IF(INDEX($P$433:$W$442,MOD(($N$431*$N$432+6)-1,10)+1,INT((($N$431*$N$432+6)-1)/10)+1)="","",INDEX($P$433:$W$442,MOD(($N$431*$N$432+6)-1,10)+1,INT((($N$431*$N$432+6)-1)/10)+1))),""))),IF($N$433="","",IF(OR(ISTEXT($N$431),ISTEXT($N$432),ISTEXT($N$433)),"",IF(OR(6&gt;$N$431,2&gt;$N$432,((2-1)*$N$431+6)&gt;$N$433),"",IF(INDEX($P$433:$W$442,MOD(((2-1)*$N$431+6)-1,10)+1,INT((((2-1)*$N$431+6)-1)/10)+1)="","",INDEX($P$433:$W$442,MOD(((2-1)*$N$431+6)-1,10)+1,INT((((2-1)*$N$431+6)-1)/10)+1))))))</f>
        <v/>
      </c>
      <c r="J434" s="539">
        <f>IF($D$431="Flat Oval",IF(OR($N$433="",ISTEXT($N$431),ISTEXT($N$432)),"",IF(2&lt;=$N$432,IF(7&gt;$N$431,"",IF(((2-1)*$N$431+7)&gt;80,"",IF(INDEX($P$433:$W$442,MOD(((2-1)*$N$431+7)-1,10)+1,INT((((2-1)*$N$431+7)-1)/10)+1)="","",INDEX($P$433:$W$442,MOD(((2-1)*$N$431+7)-1,10)+1,INT((((2-1)*$N$431+7)-1)/10)+1)))),IF(AND(2=$N$432+1,7&lt;=$O$431),IF(($N$431*$N$432+7)&gt;80,"",IF(INDEX($P$433:$W$442,MOD(($N$431*$N$432+7)-1,10)+1,INT((($N$431*$N$432+7)-1)/10)+1)="","",INDEX($P$433:$W$442,MOD(($N$431*$N$432+7)-1,10)+1,INT((($N$431*$N$432+7)-1)/10)+1))),""))),IF($N$433="","",IF(OR(ISTEXT($N$431),ISTEXT($N$432),ISTEXT($N$433)),"",IF(OR(7&gt;$N$431,2&gt;$N$432,((2-1)*$N$431+7)&gt;$N$433),"",IF(INDEX($P$433:$W$442,MOD(((2-1)*$N$431+7)-1,10)+1,INT((((2-1)*$N$431+7)-1)/10)+1)="","",INDEX($P$433:$W$442,MOD(((2-1)*$N$431+7)-1,10)+1,INT((((2-1)*$N$431+7)-1)/10)+1))))))</f>
        <v/>
      </c>
      <c r="K434" s="539">
        <f>IF($D$431="Flat Oval",IF(OR($N$433="",ISTEXT($N$431),ISTEXT($N$432)),"",IF(2&lt;=$N$432,IF(8&gt;$N$431,"",IF(((2-1)*$N$431+8)&gt;80,"",IF(INDEX($P$433:$W$442,MOD(((2-1)*$N$431+8)-1,10)+1,INT((((2-1)*$N$431+8)-1)/10)+1)="","",INDEX($P$433:$W$442,MOD(((2-1)*$N$431+8)-1,10)+1,INT((((2-1)*$N$431+8)-1)/10)+1)))),IF(AND(2=$N$432+1,8&lt;=$O$431),IF(($N$431*$N$432+8)&gt;80,"",IF(INDEX($P$433:$W$442,MOD(($N$431*$N$432+8)-1,10)+1,INT((($N$431*$N$432+8)-1)/10)+1)="","",INDEX($P$433:$W$442,MOD(($N$431*$N$432+8)-1,10)+1,INT((($N$431*$N$432+8)-1)/10)+1))),""))),IF($N$433="","",IF(OR(ISTEXT($N$431),ISTEXT($N$432),ISTEXT($N$433)),"",IF(OR(8&gt;$N$431,2&gt;$N$432,((2-1)*$N$431+8)&gt;$N$433),"",IF(INDEX($P$433:$W$442,MOD(((2-1)*$N$431+8)-1,10)+1,INT((((2-1)*$N$431+8)-1)/10)+1)="","",INDEX($P$433:$W$442,MOD(((2-1)*$N$431+8)-1,10)+1,INT((((2-1)*$N$431+8)-1)/10)+1))))))</f>
        <v/>
      </c>
      <c r="L434" s="539">
        <f>IF($D$431="Flat Oval",IF(OR($N$433="",ISTEXT($N$431),ISTEXT($N$432)),"",IF(2&lt;=$N$432,IF(9&gt;$N$431,"",IF(((2-1)*$N$431+9)&gt;80,"",IF(INDEX($P$433:$W$442,MOD(((2-1)*$N$431+9)-1,10)+1,INT((((2-1)*$N$431+9)-1)/10)+1)="","",INDEX($P$433:$W$442,MOD(((2-1)*$N$431+9)-1,10)+1,INT((((2-1)*$N$431+9)-1)/10)+1)))),IF(AND(2=$N$432+1,9&lt;=$O$431),IF(($N$431*$N$432+9)&gt;80,"",IF(INDEX($P$433:$W$442,MOD(($N$431*$N$432+9)-1,10)+1,INT((($N$431*$N$432+9)-1)/10)+1)="","",INDEX($P$433:$W$442,MOD(($N$431*$N$432+9)-1,10)+1,INT((($N$431*$N$432+9)-1)/10)+1))),""))),IF($N$433="","",IF(OR(ISTEXT($N$431),ISTEXT($N$432),ISTEXT($N$433)),"",IF(OR(9&gt;$N$431,2&gt;$N$432,((2-1)*$N$431+9)&gt;$N$433),"",IF(INDEX($P$433:$W$442,MOD(((2-1)*$N$431+9)-1,10)+1,INT((((2-1)*$N$431+9)-1)/10)+1)="","",INDEX($P$433:$W$442,MOD(((2-1)*$N$431+9)-1,10)+1,INT((((2-1)*$N$431+9)-1)/10)+1))))))</f>
        <v/>
      </c>
      <c r="M434" s="539">
        <f>IF($D$431="Flat Oval",IF(OR($N$433="",ISTEXT($N$431),ISTEXT($N$432)),"",IF(2&lt;=$N$432,IF(10&gt;$N$431,"",IF(((2-1)*$N$431+10)&gt;80,"",IF(INDEX($P$433:$W$442,MOD(((2-1)*$N$431+10)-1,10)+1,INT((((2-1)*$N$431+10)-1)/10)+1)="","",INDEX($P$433:$W$442,MOD(((2-1)*$N$431+10)-1,10)+1,INT((((2-1)*$N$431+10)-1)/10)+1)))),IF(AND(2=$N$432+1,10&lt;=$O$431),IF(($N$431*$N$432+10)&gt;80,"",IF(INDEX($P$433:$W$442,MOD(($N$431*$N$432+10)-1,10)+1,INT((($N$431*$N$432+10)-1)/10)+1)="","",INDEX($P$433:$W$442,MOD(($N$431*$N$432+10)-1,10)+1,INT((($N$431*$N$432+10)-1)/10)+1))),""))),IF($N$433="","",IF(OR(ISTEXT($N$431),ISTEXT($N$432),ISTEXT($N$433)),"",IF(OR(10&gt;$N$431,2&gt;$N$432,((2-1)*$N$431+10)&gt;$N$433),"",IF(INDEX($P$433:$W$442,MOD(((2-1)*$N$431+10)-1,10)+1,INT((((2-1)*$N$431+10)-1)/10)+1)="","",INDEX($P$433:$W$442,MOD(((2-1)*$N$431+10)-1,10)+1,INT((((2-1)*$N$431+10)-1)/10)+1))))))</f>
        <v/>
      </c>
      <c r="O434">
        <f>IF(AND($D$431="Flat Oval",NOT(OR($G$431="",$I$431="")),NOT(OR(ISTEXT($G$431),ISTEXT($I$431)))),(($G$431-2*N($K$431))-($I$431-2*N($K$431)))*($I$431-2*N($K$431))/144,"")</f>
        <v/>
      </c>
      <c r="P434" s="540" t="n"/>
      <c r="Q434" s="540" t="n"/>
      <c r="R434" s="540" t="n"/>
      <c r="S434" s="540" t="n"/>
      <c r="T434" s="540" t="n"/>
      <c r="U434" s="540" t="n"/>
      <c r="V434" s="540" t="n"/>
      <c r="W434" s="540" t="n"/>
    </row>
    <row r="435" ht="13.35" customHeight="1" s="162">
      <c r="B435" s="537">
        <f>IF($D$431="Flat Oval",IF(OR($N$432="",ISTEXT($N$432)),"",IF(3&lt;=$N$432,ROUND((3-0.5)*$I$431/$N$432,1),IF(3=$N$432+1,"Ends",""))),IF(OR($D$431="",$G$431=""),"",IF($D$431="Round",IF(3=1,"Axis 1 (0°)",IF(3=2,"Axis 2 (90°)","")),IF(ISTEXT($N$432),"",IF(3&gt;$N$432,"",IF(ISTEXT($I$431),"",ROUND((3-0.5)*$I$431/$N$432,1)))))))</f>
        <v/>
      </c>
      <c r="C435" s="538" t="n"/>
      <c r="D435" s="539">
        <f>IF($D$431="Flat Oval",IF(OR($N$433="",ISTEXT($N$431),ISTEXT($N$432)),"",IF(3&lt;=$N$432,IF(1&gt;$N$431,"",IF(((3-1)*$N$431+1)&gt;80,"",IF(INDEX($P$433:$W$442,MOD(((3-1)*$N$431+1)-1,10)+1,INT((((3-1)*$N$431+1)-1)/10)+1)="","",INDEX($P$433:$W$442,MOD(((3-1)*$N$431+1)-1,10)+1,INT((((3-1)*$N$431+1)-1)/10)+1)))),IF(AND(3=$N$432+1,1&lt;=$O$431),IF(($N$431*$N$432+1)&gt;80,"",IF(INDEX($P$433:$W$442,MOD(($N$431*$N$432+1)-1,10)+1,INT((($N$431*$N$432+1)-1)/10)+1)="","",INDEX($P$433:$W$442,MOD(($N$431*$N$432+1)-1,10)+1,INT((($N$431*$N$432+1)-1)/10)+1))),""))),IF($N$433="","",IF(OR(ISTEXT($N$431),ISTEXT($N$432),ISTEXT($N$433)),"",IF(OR(1&gt;$N$431,3&gt;$N$432,((3-1)*$N$431+1)&gt;$N$433),"",IF(INDEX($P$433:$W$442,MOD(((3-1)*$N$431+1)-1,10)+1,INT((((3-1)*$N$431+1)-1)/10)+1)="","",INDEX($P$433:$W$442,MOD(((3-1)*$N$431+1)-1,10)+1,INT((((3-1)*$N$431+1)-1)/10)+1))))))</f>
        <v/>
      </c>
      <c r="E435" s="539">
        <f>IF($D$431="Flat Oval",IF(OR($N$433="",ISTEXT($N$431),ISTEXT($N$432)),"",IF(3&lt;=$N$432,IF(2&gt;$N$431,"",IF(((3-1)*$N$431+2)&gt;80,"",IF(INDEX($P$433:$W$442,MOD(((3-1)*$N$431+2)-1,10)+1,INT((((3-1)*$N$431+2)-1)/10)+1)="","",INDEX($P$433:$W$442,MOD(((3-1)*$N$431+2)-1,10)+1,INT((((3-1)*$N$431+2)-1)/10)+1)))),IF(AND(3=$N$432+1,2&lt;=$O$431),IF(($N$431*$N$432+2)&gt;80,"",IF(INDEX($P$433:$W$442,MOD(($N$431*$N$432+2)-1,10)+1,INT((($N$431*$N$432+2)-1)/10)+1)="","",INDEX($P$433:$W$442,MOD(($N$431*$N$432+2)-1,10)+1,INT((($N$431*$N$432+2)-1)/10)+1))),""))),IF($N$433="","",IF(OR(ISTEXT($N$431),ISTEXT($N$432),ISTEXT($N$433)),"",IF(OR(2&gt;$N$431,3&gt;$N$432,((3-1)*$N$431+2)&gt;$N$433),"",IF(INDEX($P$433:$W$442,MOD(((3-1)*$N$431+2)-1,10)+1,INT((((3-1)*$N$431+2)-1)/10)+1)="","",INDEX($P$433:$W$442,MOD(((3-1)*$N$431+2)-1,10)+1,INT((((3-1)*$N$431+2)-1)/10)+1))))))</f>
        <v/>
      </c>
      <c r="F435" s="539">
        <f>IF($D$431="Flat Oval",IF(OR($N$433="",ISTEXT($N$431),ISTEXT($N$432)),"",IF(3&lt;=$N$432,IF(3&gt;$N$431,"",IF(((3-1)*$N$431+3)&gt;80,"",IF(INDEX($P$433:$W$442,MOD(((3-1)*$N$431+3)-1,10)+1,INT((((3-1)*$N$431+3)-1)/10)+1)="","",INDEX($P$433:$W$442,MOD(((3-1)*$N$431+3)-1,10)+1,INT((((3-1)*$N$431+3)-1)/10)+1)))),IF(AND(3=$N$432+1,3&lt;=$O$431),IF(($N$431*$N$432+3)&gt;80,"",IF(INDEX($P$433:$W$442,MOD(($N$431*$N$432+3)-1,10)+1,INT((($N$431*$N$432+3)-1)/10)+1)="","",INDEX($P$433:$W$442,MOD(($N$431*$N$432+3)-1,10)+1,INT((($N$431*$N$432+3)-1)/10)+1))),""))),IF($N$433="","",IF(OR(ISTEXT($N$431),ISTEXT($N$432),ISTEXT($N$433)),"",IF(OR(3&gt;$N$431,3&gt;$N$432,((3-1)*$N$431+3)&gt;$N$433),"",IF(INDEX($P$433:$W$442,MOD(((3-1)*$N$431+3)-1,10)+1,INT((((3-1)*$N$431+3)-1)/10)+1)="","",INDEX($P$433:$W$442,MOD(((3-1)*$N$431+3)-1,10)+1,INT((((3-1)*$N$431+3)-1)/10)+1))))))</f>
        <v/>
      </c>
      <c r="G435" s="539">
        <f>IF($D$431="Flat Oval",IF(OR($N$433="",ISTEXT($N$431),ISTEXT($N$432)),"",IF(3&lt;=$N$432,IF(4&gt;$N$431,"",IF(((3-1)*$N$431+4)&gt;80,"",IF(INDEX($P$433:$W$442,MOD(((3-1)*$N$431+4)-1,10)+1,INT((((3-1)*$N$431+4)-1)/10)+1)="","",INDEX($P$433:$W$442,MOD(((3-1)*$N$431+4)-1,10)+1,INT((((3-1)*$N$431+4)-1)/10)+1)))),IF(AND(3=$N$432+1,4&lt;=$O$431),IF(($N$431*$N$432+4)&gt;80,"",IF(INDEX($P$433:$W$442,MOD(($N$431*$N$432+4)-1,10)+1,INT((($N$431*$N$432+4)-1)/10)+1)="","",INDEX($P$433:$W$442,MOD(($N$431*$N$432+4)-1,10)+1,INT((($N$431*$N$432+4)-1)/10)+1))),""))),IF($N$433="","",IF(OR(ISTEXT($N$431),ISTEXT($N$432),ISTEXT($N$433)),"",IF(OR(4&gt;$N$431,3&gt;$N$432,((3-1)*$N$431+4)&gt;$N$433),"",IF(INDEX($P$433:$W$442,MOD(((3-1)*$N$431+4)-1,10)+1,INT((((3-1)*$N$431+4)-1)/10)+1)="","",INDEX($P$433:$W$442,MOD(((3-1)*$N$431+4)-1,10)+1,INT((((3-1)*$N$431+4)-1)/10)+1))))))</f>
        <v/>
      </c>
      <c r="H435" s="539">
        <f>IF($D$431="Flat Oval",IF(OR($N$433="",ISTEXT($N$431),ISTEXT($N$432)),"",IF(3&lt;=$N$432,IF(5&gt;$N$431,"",IF(((3-1)*$N$431+5)&gt;80,"",IF(INDEX($P$433:$W$442,MOD(((3-1)*$N$431+5)-1,10)+1,INT((((3-1)*$N$431+5)-1)/10)+1)="","",INDEX($P$433:$W$442,MOD(((3-1)*$N$431+5)-1,10)+1,INT((((3-1)*$N$431+5)-1)/10)+1)))),IF(AND(3=$N$432+1,5&lt;=$O$431),IF(($N$431*$N$432+5)&gt;80,"",IF(INDEX($P$433:$W$442,MOD(($N$431*$N$432+5)-1,10)+1,INT((($N$431*$N$432+5)-1)/10)+1)="","",INDEX($P$433:$W$442,MOD(($N$431*$N$432+5)-1,10)+1,INT((($N$431*$N$432+5)-1)/10)+1))),""))),IF($N$433="","",IF(OR(ISTEXT($N$431),ISTEXT($N$432),ISTEXT($N$433)),"",IF(OR(5&gt;$N$431,3&gt;$N$432,((3-1)*$N$431+5)&gt;$N$433),"",IF(INDEX($P$433:$W$442,MOD(((3-1)*$N$431+5)-1,10)+1,INT((((3-1)*$N$431+5)-1)/10)+1)="","",INDEX($P$433:$W$442,MOD(((3-1)*$N$431+5)-1,10)+1,INT((((3-1)*$N$431+5)-1)/10)+1))))))</f>
        <v/>
      </c>
      <c r="I435" s="539">
        <f>IF($D$431="Flat Oval",IF(OR($N$433="",ISTEXT($N$431),ISTEXT($N$432)),"",IF(3&lt;=$N$432,IF(6&gt;$N$431,"",IF(((3-1)*$N$431+6)&gt;80,"",IF(INDEX($P$433:$W$442,MOD(((3-1)*$N$431+6)-1,10)+1,INT((((3-1)*$N$431+6)-1)/10)+1)="","",INDEX($P$433:$W$442,MOD(((3-1)*$N$431+6)-1,10)+1,INT((((3-1)*$N$431+6)-1)/10)+1)))),IF(AND(3=$N$432+1,6&lt;=$O$431),IF(($N$431*$N$432+6)&gt;80,"",IF(INDEX($P$433:$W$442,MOD(($N$431*$N$432+6)-1,10)+1,INT((($N$431*$N$432+6)-1)/10)+1)="","",INDEX($P$433:$W$442,MOD(($N$431*$N$432+6)-1,10)+1,INT((($N$431*$N$432+6)-1)/10)+1))),""))),IF($N$433="","",IF(OR(ISTEXT($N$431),ISTEXT($N$432),ISTEXT($N$433)),"",IF(OR(6&gt;$N$431,3&gt;$N$432,((3-1)*$N$431+6)&gt;$N$433),"",IF(INDEX($P$433:$W$442,MOD(((3-1)*$N$431+6)-1,10)+1,INT((((3-1)*$N$431+6)-1)/10)+1)="","",INDEX($P$433:$W$442,MOD(((3-1)*$N$431+6)-1,10)+1,INT((((3-1)*$N$431+6)-1)/10)+1))))))</f>
        <v/>
      </c>
      <c r="J435" s="539">
        <f>IF($D$431="Flat Oval",IF(OR($N$433="",ISTEXT($N$431),ISTEXT($N$432)),"",IF(3&lt;=$N$432,IF(7&gt;$N$431,"",IF(((3-1)*$N$431+7)&gt;80,"",IF(INDEX($P$433:$W$442,MOD(((3-1)*$N$431+7)-1,10)+1,INT((((3-1)*$N$431+7)-1)/10)+1)="","",INDEX($P$433:$W$442,MOD(((3-1)*$N$431+7)-1,10)+1,INT((((3-1)*$N$431+7)-1)/10)+1)))),IF(AND(3=$N$432+1,7&lt;=$O$431),IF(($N$431*$N$432+7)&gt;80,"",IF(INDEX($P$433:$W$442,MOD(($N$431*$N$432+7)-1,10)+1,INT((($N$431*$N$432+7)-1)/10)+1)="","",INDEX($P$433:$W$442,MOD(($N$431*$N$432+7)-1,10)+1,INT((($N$431*$N$432+7)-1)/10)+1))),""))),IF($N$433="","",IF(OR(ISTEXT($N$431),ISTEXT($N$432),ISTEXT($N$433)),"",IF(OR(7&gt;$N$431,3&gt;$N$432,((3-1)*$N$431+7)&gt;$N$433),"",IF(INDEX($P$433:$W$442,MOD(((3-1)*$N$431+7)-1,10)+1,INT((((3-1)*$N$431+7)-1)/10)+1)="","",INDEX($P$433:$W$442,MOD(((3-1)*$N$431+7)-1,10)+1,INT((((3-1)*$N$431+7)-1)/10)+1))))))</f>
        <v/>
      </c>
      <c r="K435" s="539">
        <f>IF($D$431="Flat Oval",IF(OR($N$433="",ISTEXT($N$431),ISTEXT($N$432)),"",IF(3&lt;=$N$432,IF(8&gt;$N$431,"",IF(((3-1)*$N$431+8)&gt;80,"",IF(INDEX($P$433:$W$442,MOD(((3-1)*$N$431+8)-1,10)+1,INT((((3-1)*$N$431+8)-1)/10)+1)="","",INDEX($P$433:$W$442,MOD(((3-1)*$N$431+8)-1,10)+1,INT((((3-1)*$N$431+8)-1)/10)+1)))),IF(AND(3=$N$432+1,8&lt;=$O$431),IF(($N$431*$N$432+8)&gt;80,"",IF(INDEX($P$433:$W$442,MOD(($N$431*$N$432+8)-1,10)+1,INT((($N$431*$N$432+8)-1)/10)+1)="","",INDEX($P$433:$W$442,MOD(($N$431*$N$432+8)-1,10)+1,INT((($N$431*$N$432+8)-1)/10)+1))),""))),IF($N$433="","",IF(OR(ISTEXT($N$431),ISTEXT($N$432),ISTEXT($N$433)),"",IF(OR(8&gt;$N$431,3&gt;$N$432,((3-1)*$N$431+8)&gt;$N$433),"",IF(INDEX($P$433:$W$442,MOD(((3-1)*$N$431+8)-1,10)+1,INT((((3-1)*$N$431+8)-1)/10)+1)="","",INDEX($P$433:$W$442,MOD(((3-1)*$N$431+8)-1,10)+1,INT((((3-1)*$N$431+8)-1)/10)+1))))))</f>
        <v/>
      </c>
      <c r="L435" s="539">
        <f>IF($D$431="Flat Oval",IF(OR($N$433="",ISTEXT($N$431),ISTEXT($N$432)),"",IF(3&lt;=$N$432,IF(9&gt;$N$431,"",IF(((3-1)*$N$431+9)&gt;80,"",IF(INDEX($P$433:$W$442,MOD(((3-1)*$N$431+9)-1,10)+1,INT((((3-1)*$N$431+9)-1)/10)+1)="","",INDEX($P$433:$W$442,MOD(((3-1)*$N$431+9)-1,10)+1,INT((((3-1)*$N$431+9)-1)/10)+1)))),IF(AND(3=$N$432+1,9&lt;=$O$431),IF(($N$431*$N$432+9)&gt;80,"",IF(INDEX($P$433:$W$442,MOD(($N$431*$N$432+9)-1,10)+1,INT((($N$431*$N$432+9)-1)/10)+1)="","",INDEX($P$433:$W$442,MOD(($N$431*$N$432+9)-1,10)+1,INT((($N$431*$N$432+9)-1)/10)+1))),""))),IF($N$433="","",IF(OR(ISTEXT($N$431),ISTEXT($N$432),ISTEXT($N$433)),"",IF(OR(9&gt;$N$431,3&gt;$N$432,((3-1)*$N$431+9)&gt;$N$433),"",IF(INDEX($P$433:$W$442,MOD(((3-1)*$N$431+9)-1,10)+1,INT((((3-1)*$N$431+9)-1)/10)+1)="","",INDEX($P$433:$W$442,MOD(((3-1)*$N$431+9)-1,10)+1,INT((((3-1)*$N$431+9)-1)/10)+1))))))</f>
        <v/>
      </c>
      <c r="M435" s="539">
        <f>IF($D$431="Flat Oval",IF(OR($N$433="",ISTEXT($N$431),ISTEXT($N$432)),"",IF(3&lt;=$N$432,IF(10&gt;$N$431,"",IF(((3-1)*$N$431+10)&gt;80,"",IF(INDEX($P$433:$W$442,MOD(((3-1)*$N$431+10)-1,10)+1,INT((((3-1)*$N$431+10)-1)/10)+1)="","",INDEX($P$433:$W$442,MOD(((3-1)*$N$431+10)-1,10)+1,INT((((3-1)*$N$431+10)-1)/10)+1)))),IF(AND(3=$N$432+1,10&lt;=$O$431),IF(($N$431*$N$432+10)&gt;80,"",IF(INDEX($P$433:$W$442,MOD(($N$431*$N$432+10)-1,10)+1,INT((($N$431*$N$432+10)-1)/10)+1)="","",INDEX($P$433:$W$442,MOD(($N$431*$N$432+10)-1,10)+1,INT((($N$431*$N$432+10)-1)/10)+1))),""))),IF($N$433="","",IF(OR(ISTEXT($N$431),ISTEXT($N$432),ISTEXT($N$433)),"",IF(OR(10&gt;$N$431,3&gt;$N$432,((3-1)*$N$431+10)&gt;$N$433),"",IF(INDEX($P$433:$W$442,MOD(((3-1)*$N$431+10)-1,10)+1,INT((((3-1)*$N$431+10)-1)/10)+1)="","",INDEX($P$433:$W$442,MOD(((3-1)*$N$431+10)-1,10)+1,INT((((3-1)*$N$431+10)-1)/10)+1))))))</f>
        <v/>
      </c>
      <c r="O435">
        <f>IF(AND($D$431="Flat Oval",NOT(OR($G$431="",$I$431="")),NOT(OR(ISTEXT($G$431),ISTEXT($I$431)))),PI()*(($I$431-2*N($K$431))/2)^2/144,"")</f>
        <v/>
      </c>
      <c r="P435" s="540" t="n"/>
      <c r="Q435" s="540" t="n"/>
      <c r="R435" s="540" t="n"/>
      <c r="S435" s="540" t="n"/>
      <c r="T435" s="540" t="n"/>
      <c r="U435" s="540" t="n"/>
      <c r="V435" s="540" t="n"/>
      <c r="W435" s="540" t="n"/>
    </row>
    <row r="436" ht="13.35" customHeight="1" s="162">
      <c r="B436" s="537">
        <f>IF($D$431="Flat Oval",IF(OR($N$432="",ISTEXT($N$432)),"",IF(4&lt;=$N$432,ROUND((4-0.5)*$I$431/$N$432,1),IF(4=$N$432+1,"Ends",""))),IF(OR($D$431="",$G$431=""),"",IF($D$431="Round",IF(4=1,"Axis 1 (0°)",IF(4=2,"Axis 2 (90°)","")),IF(ISTEXT($N$432),"",IF(4&gt;$N$432,"",IF(ISTEXT($I$431),"",ROUND((4-0.5)*$I$431/$N$432,1)))))))</f>
        <v/>
      </c>
      <c r="C436" s="538" t="n"/>
      <c r="D436" s="539">
        <f>IF($D$431="Flat Oval",IF(OR($N$433="",ISTEXT($N$431),ISTEXT($N$432)),"",IF(4&lt;=$N$432,IF(1&gt;$N$431,"",IF(((4-1)*$N$431+1)&gt;80,"",IF(INDEX($P$433:$W$442,MOD(((4-1)*$N$431+1)-1,10)+1,INT((((4-1)*$N$431+1)-1)/10)+1)="","",INDEX($P$433:$W$442,MOD(((4-1)*$N$431+1)-1,10)+1,INT((((4-1)*$N$431+1)-1)/10)+1)))),IF(AND(4=$N$432+1,1&lt;=$O$431),IF(($N$431*$N$432+1)&gt;80,"",IF(INDEX($P$433:$W$442,MOD(($N$431*$N$432+1)-1,10)+1,INT((($N$431*$N$432+1)-1)/10)+1)="","",INDEX($P$433:$W$442,MOD(($N$431*$N$432+1)-1,10)+1,INT((($N$431*$N$432+1)-1)/10)+1))),""))),IF($N$433="","",IF(OR(ISTEXT($N$431),ISTEXT($N$432),ISTEXT($N$433)),"",IF(OR(1&gt;$N$431,4&gt;$N$432,((4-1)*$N$431+1)&gt;$N$433),"",IF(INDEX($P$433:$W$442,MOD(((4-1)*$N$431+1)-1,10)+1,INT((((4-1)*$N$431+1)-1)/10)+1)="","",INDEX($P$433:$W$442,MOD(((4-1)*$N$431+1)-1,10)+1,INT((((4-1)*$N$431+1)-1)/10)+1))))))</f>
        <v/>
      </c>
      <c r="E436" s="539">
        <f>IF($D$431="Flat Oval",IF(OR($N$433="",ISTEXT($N$431),ISTEXT($N$432)),"",IF(4&lt;=$N$432,IF(2&gt;$N$431,"",IF(((4-1)*$N$431+2)&gt;80,"",IF(INDEX($P$433:$W$442,MOD(((4-1)*$N$431+2)-1,10)+1,INT((((4-1)*$N$431+2)-1)/10)+1)="","",INDEX($P$433:$W$442,MOD(((4-1)*$N$431+2)-1,10)+1,INT((((4-1)*$N$431+2)-1)/10)+1)))),IF(AND(4=$N$432+1,2&lt;=$O$431),IF(($N$431*$N$432+2)&gt;80,"",IF(INDEX($P$433:$W$442,MOD(($N$431*$N$432+2)-1,10)+1,INT((($N$431*$N$432+2)-1)/10)+1)="","",INDEX($P$433:$W$442,MOD(($N$431*$N$432+2)-1,10)+1,INT((($N$431*$N$432+2)-1)/10)+1))),""))),IF($N$433="","",IF(OR(ISTEXT($N$431),ISTEXT($N$432),ISTEXT($N$433)),"",IF(OR(2&gt;$N$431,4&gt;$N$432,((4-1)*$N$431+2)&gt;$N$433),"",IF(INDEX($P$433:$W$442,MOD(((4-1)*$N$431+2)-1,10)+1,INT((((4-1)*$N$431+2)-1)/10)+1)="","",INDEX($P$433:$W$442,MOD(((4-1)*$N$431+2)-1,10)+1,INT((((4-1)*$N$431+2)-1)/10)+1))))))</f>
        <v/>
      </c>
      <c r="F436" s="539">
        <f>IF($D$431="Flat Oval",IF(OR($N$433="",ISTEXT($N$431),ISTEXT($N$432)),"",IF(4&lt;=$N$432,IF(3&gt;$N$431,"",IF(((4-1)*$N$431+3)&gt;80,"",IF(INDEX($P$433:$W$442,MOD(((4-1)*$N$431+3)-1,10)+1,INT((((4-1)*$N$431+3)-1)/10)+1)="","",INDEX($P$433:$W$442,MOD(((4-1)*$N$431+3)-1,10)+1,INT((((4-1)*$N$431+3)-1)/10)+1)))),IF(AND(4=$N$432+1,3&lt;=$O$431),IF(($N$431*$N$432+3)&gt;80,"",IF(INDEX($P$433:$W$442,MOD(($N$431*$N$432+3)-1,10)+1,INT((($N$431*$N$432+3)-1)/10)+1)="","",INDEX($P$433:$W$442,MOD(($N$431*$N$432+3)-1,10)+1,INT((($N$431*$N$432+3)-1)/10)+1))),""))),IF($N$433="","",IF(OR(ISTEXT($N$431),ISTEXT($N$432),ISTEXT($N$433)),"",IF(OR(3&gt;$N$431,4&gt;$N$432,((4-1)*$N$431+3)&gt;$N$433),"",IF(INDEX($P$433:$W$442,MOD(((4-1)*$N$431+3)-1,10)+1,INT((((4-1)*$N$431+3)-1)/10)+1)="","",INDEX($P$433:$W$442,MOD(((4-1)*$N$431+3)-1,10)+1,INT((((4-1)*$N$431+3)-1)/10)+1))))))</f>
        <v/>
      </c>
      <c r="G436" s="539">
        <f>IF($D$431="Flat Oval",IF(OR($N$433="",ISTEXT($N$431),ISTEXT($N$432)),"",IF(4&lt;=$N$432,IF(4&gt;$N$431,"",IF(((4-1)*$N$431+4)&gt;80,"",IF(INDEX($P$433:$W$442,MOD(((4-1)*$N$431+4)-1,10)+1,INT((((4-1)*$N$431+4)-1)/10)+1)="","",INDEX($P$433:$W$442,MOD(((4-1)*$N$431+4)-1,10)+1,INT((((4-1)*$N$431+4)-1)/10)+1)))),IF(AND(4=$N$432+1,4&lt;=$O$431),IF(($N$431*$N$432+4)&gt;80,"",IF(INDEX($P$433:$W$442,MOD(($N$431*$N$432+4)-1,10)+1,INT((($N$431*$N$432+4)-1)/10)+1)="","",INDEX($P$433:$W$442,MOD(($N$431*$N$432+4)-1,10)+1,INT((($N$431*$N$432+4)-1)/10)+1))),""))),IF($N$433="","",IF(OR(ISTEXT($N$431),ISTEXT($N$432),ISTEXT($N$433)),"",IF(OR(4&gt;$N$431,4&gt;$N$432,((4-1)*$N$431+4)&gt;$N$433),"",IF(INDEX($P$433:$W$442,MOD(((4-1)*$N$431+4)-1,10)+1,INT((((4-1)*$N$431+4)-1)/10)+1)="","",INDEX($P$433:$W$442,MOD(((4-1)*$N$431+4)-1,10)+1,INT((((4-1)*$N$431+4)-1)/10)+1))))))</f>
        <v/>
      </c>
      <c r="H436" s="539">
        <f>IF($D$431="Flat Oval",IF(OR($N$433="",ISTEXT($N$431),ISTEXT($N$432)),"",IF(4&lt;=$N$432,IF(5&gt;$N$431,"",IF(((4-1)*$N$431+5)&gt;80,"",IF(INDEX($P$433:$W$442,MOD(((4-1)*$N$431+5)-1,10)+1,INT((((4-1)*$N$431+5)-1)/10)+1)="","",INDEX($P$433:$W$442,MOD(((4-1)*$N$431+5)-1,10)+1,INT((((4-1)*$N$431+5)-1)/10)+1)))),IF(AND(4=$N$432+1,5&lt;=$O$431),IF(($N$431*$N$432+5)&gt;80,"",IF(INDEX($P$433:$W$442,MOD(($N$431*$N$432+5)-1,10)+1,INT((($N$431*$N$432+5)-1)/10)+1)="","",INDEX($P$433:$W$442,MOD(($N$431*$N$432+5)-1,10)+1,INT((($N$431*$N$432+5)-1)/10)+1))),""))),IF($N$433="","",IF(OR(ISTEXT($N$431),ISTEXT($N$432),ISTEXT($N$433)),"",IF(OR(5&gt;$N$431,4&gt;$N$432,((4-1)*$N$431+5)&gt;$N$433),"",IF(INDEX($P$433:$W$442,MOD(((4-1)*$N$431+5)-1,10)+1,INT((((4-1)*$N$431+5)-1)/10)+1)="","",INDEX($P$433:$W$442,MOD(((4-1)*$N$431+5)-1,10)+1,INT((((4-1)*$N$431+5)-1)/10)+1))))))</f>
        <v/>
      </c>
      <c r="I436" s="539">
        <f>IF($D$431="Flat Oval",IF(OR($N$433="",ISTEXT($N$431),ISTEXT($N$432)),"",IF(4&lt;=$N$432,IF(6&gt;$N$431,"",IF(((4-1)*$N$431+6)&gt;80,"",IF(INDEX($P$433:$W$442,MOD(((4-1)*$N$431+6)-1,10)+1,INT((((4-1)*$N$431+6)-1)/10)+1)="","",INDEX($P$433:$W$442,MOD(((4-1)*$N$431+6)-1,10)+1,INT((((4-1)*$N$431+6)-1)/10)+1)))),IF(AND(4=$N$432+1,6&lt;=$O$431),IF(($N$431*$N$432+6)&gt;80,"",IF(INDEX($P$433:$W$442,MOD(($N$431*$N$432+6)-1,10)+1,INT((($N$431*$N$432+6)-1)/10)+1)="","",INDEX($P$433:$W$442,MOD(($N$431*$N$432+6)-1,10)+1,INT((($N$431*$N$432+6)-1)/10)+1))),""))),IF($N$433="","",IF(OR(ISTEXT($N$431),ISTEXT($N$432),ISTEXT($N$433)),"",IF(OR(6&gt;$N$431,4&gt;$N$432,((4-1)*$N$431+6)&gt;$N$433),"",IF(INDEX($P$433:$W$442,MOD(((4-1)*$N$431+6)-1,10)+1,INT((((4-1)*$N$431+6)-1)/10)+1)="","",INDEX($P$433:$W$442,MOD(((4-1)*$N$431+6)-1,10)+1,INT((((4-1)*$N$431+6)-1)/10)+1))))))</f>
        <v/>
      </c>
      <c r="J436" s="539">
        <f>IF($D$431="Flat Oval",IF(OR($N$433="",ISTEXT($N$431),ISTEXT($N$432)),"",IF(4&lt;=$N$432,IF(7&gt;$N$431,"",IF(((4-1)*$N$431+7)&gt;80,"",IF(INDEX($P$433:$W$442,MOD(((4-1)*$N$431+7)-1,10)+1,INT((((4-1)*$N$431+7)-1)/10)+1)="","",INDEX($P$433:$W$442,MOD(((4-1)*$N$431+7)-1,10)+1,INT((((4-1)*$N$431+7)-1)/10)+1)))),IF(AND(4=$N$432+1,7&lt;=$O$431),IF(($N$431*$N$432+7)&gt;80,"",IF(INDEX($P$433:$W$442,MOD(($N$431*$N$432+7)-1,10)+1,INT((($N$431*$N$432+7)-1)/10)+1)="","",INDEX($P$433:$W$442,MOD(($N$431*$N$432+7)-1,10)+1,INT((($N$431*$N$432+7)-1)/10)+1))),""))),IF($N$433="","",IF(OR(ISTEXT($N$431),ISTEXT($N$432),ISTEXT($N$433)),"",IF(OR(7&gt;$N$431,4&gt;$N$432,((4-1)*$N$431+7)&gt;$N$433),"",IF(INDEX($P$433:$W$442,MOD(((4-1)*$N$431+7)-1,10)+1,INT((((4-1)*$N$431+7)-1)/10)+1)="","",INDEX($P$433:$W$442,MOD(((4-1)*$N$431+7)-1,10)+1,INT((((4-1)*$N$431+7)-1)/10)+1))))))</f>
        <v/>
      </c>
      <c r="K436" s="539">
        <f>IF($D$431="Flat Oval",IF(OR($N$433="",ISTEXT($N$431),ISTEXT($N$432)),"",IF(4&lt;=$N$432,IF(8&gt;$N$431,"",IF(((4-1)*$N$431+8)&gt;80,"",IF(INDEX($P$433:$W$442,MOD(((4-1)*$N$431+8)-1,10)+1,INT((((4-1)*$N$431+8)-1)/10)+1)="","",INDEX($P$433:$W$442,MOD(((4-1)*$N$431+8)-1,10)+1,INT((((4-1)*$N$431+8)-1)/10)+1)))),IF(AND(4=$N$432+1,8&lt;=$O$431),IF(($N$431*$N$432+8)&gt;80,"",IF(INDEX($P$433:$W$442,MOD(($N$431*$N$432+8)-1,10)+1,INT((($N$431*$N$432+8)-1)/10)+1)="","",INDEX($P$433:$W$442,MOD(($N$431*$N$432+8)-1,10)+1,INT((($N$431*$N$432+8)-1)/10)+1))),""))),IF($N$433="","",IF(OR(ISTEXT($N$431),ISTEXT($N$432),ISTEXT($N$433)),"",IF(OR(8&gt;$N$431,4&gt;$N$432,((4-1)*$N$431+8)&gt;$N$433),"",IF(INDEX($P$433:$W$442,MOD(((4-1)*$N$431+8)-1,10)+1,INT((((4-1)*$N$431+8)-1)/10)+1)="","",INDEX($P$433:$W$442,MOD(((4-1)*$N$431+8)-1,10)+1,INT((((4-1)*$N$431+8)-1)/10)+1))))))</f>
        <v/>
      </c>
      <c r="L436" s="539">
        <f>IF($D$431="Flat Oval",IF(OR($N$433="",ISTEXT($N$431),ISTEXT($N$432)),"",IF(4&lt;=$N$432,IF(9&gt;$N$431,"",IF(((4-1)*$N$431+9)&gt;80,"",IF(INDEX($P$433:$W$442,MOD(((4-1)*$N$431+9)-1,10)+1,INT((((4-1)*$N$431+9)-1)/10)+1)="","",INDEX($P$433:$W$442,MOD(((4-1)*$N$431+9)-1,10)+1,INT((((4-1)*$N$431+9)-1)/10)+1)))),IF(AND(4=$N$432+1,9&lt;=$O$431),IF(($N$431*$N$432+9)&gt;80,"",IF(INDEX($P$433:$W$442,MOD(($N$431*$N$432+9)-1,10)+1,INT((($N$431*$N$432+9)-1)/10)+1)="","",INDEX($P$433:$W$442,MOD(($N$431*$N$432+9)-1,10)+1,INT((($N$431*$N$432+9)-1)/10)+1))),""))),IF($N$433="","",IF(OR(ISTEXT($N$431),ISTEXT($N$432),ISTEXT($N$433)),"",IF(OR(9&gt;$N$431,4&gt;$N$432,((4-1)*$N$431+9)&gt;$N$433),"",IF(INDEX($P$433:$W$442,MOD(((4-1)*$N$431+9)-1,10)+1,INT((((4-1)*$N$431+9)-1)/10)+1)="","",INDEX($P$433:$W$442,MOD(((4-1)*$N$431+9)-1,10)+1,INT((((4-1)*$N$431+9)-1)/10)+1))))))</f>
        <v/>
      </c>
      <c r="M436" s="539">
        <f>IF($D$431="Flat Oval",IF(OR($N$433="",ISTEXT($N$431),ISTEXT($N$432)),"",IF(4&lt;=$N$432,IF(10&gt;$N$431,"",IF(((4-1)*$N$431+10)&gt;80,"",IF(INDEX($P$433:$W$442,MOD(((4-1)*$N$431+10)-1,10)+1,INT((((4-1)*$N$431+10)-1)/10)+1)="","",INDEX($P$433:$W$442,MOD(((4-1)*$N$431+10)-1,10)+1,INT((((4-1)*$N$431+10)-1)/10)+1)))),IF(AND(4=$N$432+1,10&lt;=$O$431),IF(($N$431*$N$432+10)&gt;80,"",IF(INDEX($P$433:$W$442,MOD(($N$431*$N$432+10)-1,10)+1,INT((($N$431*$N$432+10)-1)/10)+1)="","",INDEX($P$433:$W$442,MOD(($N$431*$N$432+10)-1,10)+1,INT((($N$431*$N$432+10)-1)/10)+1))),""))),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IF($D$431="Flat Oval",IF(OR($N$432="",ISTEXT($N$432)),"",IF(5&lt;=$N$432,ROUND((5-0.5)*$I$431/$N$432,1),IF(5=$N$432+1,"Ends",""))),IF(OR($D$431="",$G$431=""),"",IF($D$431="Round",IF(5=1,"Axis 1 (0°)",IF(5=2,"Axis 2 (90°)","")),IF(ISTEXT($N$432),"",IF(5&gt;$N$432,"",IF(ISTEXT($I$431),"",ROUND((5-0.5)*$I$431/$N$432,1)))))))</f>
        <v/>
      </c>
      <c r="C437" s="538" t="n"/>
      <c r="D437" s="539">
        <f>IF($D$431="Flat Oval",IF(OR($N$433="",ISTEXT($N$431),ISTEXT($N$432)),"",IF(5&lt;=$N$432,IF(1&gt;$N$431,"",IF(((5-1)*$N$431+1)&gt;80,"",IF(INDEX($P$433:$W$442,MOD(((5-1)*$N$431+1)-1,10)+1,INT((((5-1)*$N$431+1)-1)/10)+1)="","",INDEX($P$433:$W$442,MOD(((5-1)*$N$431+1)-1,10)+1,INT((((5-1)*$N$431+1)-1)/10)+1)))),IF(AND(5=$N$432+1,1&lt;=$O$431),IF(($N$431*$N$432+1)&gt;80,"",IF(INDEX($P$433:$W$442,MOD(($N$431*$N$432+1)-1,10)+1,INT((($N$431*$N$432+1)-1)/10)+1)="","",INDEX($P$433:$W$442,MOD(($N$431*$N$432+1)-1,10)+1,INT((($N$431*$N$432+1)-1)/10)+1))),""))),IF($N$433="","",IF(OR(ISTEXT($N$431),ISTEXT($N$432),ISTEXT($N$433)),"",IF(OR(1&gt;$N$431,5&gt;$N$432,((5-1)*$N$431+1)&gt;$N$433),"",IF(INDEX($P$433:$W$442,MOD(((5-1)*$N$431+1)-1,10)+1,INT((((5-1)*$N$431+1)-1)/10)+1)="","",INDEX($P$433:$W$442,MOD(((5-1)*$N$431+1)-1,10)+1,INT((((5-1)*$N$431+1)-1)/10)+1))))))</f>
        <v/>
      </c>
      <c r="E437" s="539">
        <f>IF($D$431="Flat Oval",IF(OR($N$433="",ISTEXT($N$431),ISTEXT($N$432)),"",IF(5&lt;=$N$432,IF(2&gt;$N$431,"",IF(((5-1)*$N$431+2)&gt;80,"",IF(INDEX($P$433:$W$442,MOD(((5-1)*$N$431+2)-1,10)+1,INT((((5-1)*$N$431+2)-1)/10)+1)="","",INDEX($P$433:$W$442,MOD(((5-1)*$N$431+2)-1,10)+1,INT((((5-1)*$N$431+2)-1)/10)+1)))),IF(AND(5=$N$432+1,2&lt;=$O$431),IF(($N$431*$N$432+2)&gt;80,"",IF(INDEX($P$433:$W$442,MOD(($N$431*$N$432+2)-1,10)+1,INT((($N$431*$N$432+2)-1)/10)+1)="","",INDEX($P$433:$W$442,MOD(($N$431*$N$432+2)-1,10)+1,INT((($N$431*$N$432+2)-1)/10)+1))),""))),IF($N$433="","",IF(OR(ISTEXT($N$431),ISTEXT($N$432),ISTEXT($N$433)),"",IF(OR(2&gt;$N$431,5&gt;$N$432,((5-1)*$N$431+2)&gt;$N$433),"",IF(INDEX($P$433:$W$442,MOD(((5-1)*$N$431+2)-1,10)+1,INT((((5-1)*$N$431+2)-1)/10)+1)="","",INDEX($P$433:$W$442,MOD(((5-1)*$N$431+2)-1,10)+1,INT((((5-1)*$N$431+2)-1)/10)+1))))))</f>
        <v/>
      </c>
      <c r="F437" s="539">
        <f>IF($D$431="Flat Oval",IF(OR($N$433="",ISTEXT($N$431),ISTEXT($N$432)),"",IF(5&lt;=$N$432,IF(3&gt;$N$431,"",IF(((5-1)*$N$431+3)&gt;80,"",IF(INDEX($P$433:$W$442,MOD(((5-1)*$N$431+3)-1,10)+1,INT((((5-1)*$N$431+3)-1)/10)+1)="","",INDEX($P$433:$W$442,MOD(((5-1)*$N$431+3)-1,10)+1,INT((((5-1)*$N$431+3)-1)/10)+1)))),IF(AND(5=$N$432+1,3&lt;=$O$431),IF(($N$431*$N$432+3)&gt;80,"",IF(INDEX($P$433:$W$442,MOD(($N$431*$N$432+3)-1,10)+1,INT((($N$431*$N$432+3)-1)/10)+1)="","",INDEX($P$433:$W$442,MOD(($N$431*$N$432+3)-1,10)+1,INT((($N$431*$N$432+3)-1)/10)+1))),""))),IF($N$433="","",IF(OR(ISTEXT($N$431),ISTEXT($N$432),ISTEXT($N$433)),"",IF(OR(3&gt;$N$431,5&gt;$N$432,((5-1)*$N$431+3)&gt;$N$433),"",IF(INDEX($P$433:$W$442,MOD(((5-1)*$N$431+3)-1,10)+1,INT((((5-1)*$N$431+3)-1)/10)+1)="","",INDEX($P$433:$W$442,MOD(((5-1)*$N$431+3)-1,10)+1,INT((((5-1)*$N$431+3)-1)/10)+1))))))</f>
        <v/>
      </c>
      <c r="G437" s="539">
        <f>IF($D$431="Flat Oval",IF(OR($N$433="",ISTEXT($N$431),ISTEXT($N$432)),"",IF(5&lt;=$N$432,IF(4&gt;$N$431,"",IF(((5-1)*$N$431+4)&gt;80,"",IF(INDEX($P$433:$W$442,MOD(((5-1)*$N$431+4)-1,10)+1,INT((((5-1)*$N$431+4)-1)/10)+1)="","",INDEX($P$433:$W$442,MOD(((5-1)*$N$431+4)-1,10)+1,INT((((5-1)*$N$431+4)-1)/10)+1)))),IF(AND(5=$N$432+1,4&lt;=$O$431),IF(($N$431*$N$432+4)&gt;80,"",IF(INDEX($P$433:$W$442,MOD(($N$431*$N$432+4)-1,10)+1,INT((($N$431*$N$432+4)-1)/10)+1)="","",INDEX($P$433:$W$442,MOD(($N$431*$N$432+4)-1,10)+1,INT((($N$431*$N$432+4)-1)/10)+1))),""))),IF($N$433="","",IF(OR(ISTEXT($N$431),ISTEXT($N$432),ISTEXT($N$433)),"",IF(OR(4&gt;$N$431,5&gt;$N$432,((5-1)*$N$431+4)&gt;$N$433),"",IF(INDEX($P$433:$W$442,MOD(((5-1)*$N$431+4)-1,10)+1,INT((((5-1)*$N$431+4)-1)/10)+1)="","",INDEX($P$433:$W$442,MOD(((5-1)*$N$431+4)-1,10)+1,INT((((5-1)*$N$431+4)-1)/10)+1))))))</f>
        <v/>
      </c>
      <c r="H437" s="539">
        <f>IF($D$431="Flat Oval",IF(OR($N$433="",ISTEXT($N$431),ISTEXT($N$432)),"",IF(5&lt;=$N$432,IF(5&gt;$N$431,"",IF(((5-1)*$N$431+5)&gt;80,"",IF(INDEX($P$433:$W$442,MOD(((5-1)*$N$431+5)-1,10)+1,INT((((5-1)*$N$431+5)-1)/10)+1)="","",INDEX($P$433:$W$442,MOD(((5-1)*$N$431+5)-1,10)+1,INT((((5-1)*$N$431+5)-1)/10)+1)))),IF(AND(5=$N$432+1,5&lt;=$O$431),IF(($N$431*$N$432+5)&gt;80,"",IF(INDEX($P$433:$W$442,MOD(($N$431*$N$432+5)-1,10)+1,INT((($N$431*$N$432+5)-1)/10)+1)="","",INDEX($P$433:$W$442,MOD(($N$431*$N$432+5)-1,10)+1,INT((($N$431*$N$432+5)-1)/10)+1))),""))),IF($N$433="","",IF(OR(ISTEXT($N$431),ISTEXT($N$432),ISTEXT($N$433)),"",IF(OR(5&gt;$N$431,5&gt;$N$432,((5-1)*$N$431+5)&gt;$N$433),"",IF(INDEX($P$433:$W$442,MOD(((5-1)*$N$431+5)-1,10)+1,INT((((5-1)*$N$431+5)-1)/10)+1)="","",INDEX($P$433:$W$442,MOD(((5-1)*$N$431+5)-1,10)+1,INT((((5-1)*$N$431+5)-1)/10)+1))))))</f>
        <v/>
      </c>
      <c r="I437" s="539">
        <f>IF($D$431="Flat Oval",IF(OR($N$433="",ISTEXT($N$431),ISTEXT($N$432)),"",IF(5&lt;=$N$432,IF(6&gt;$N$431,"",IF(((5-1)*$N$431+6)&gt;80,"",IF(INDEX($P$433:$W$442,MOD(((5-1)*$N$431+6)-1,10)+1,INT((((5-1)*$N$431+6)-1)/10)+1)="","",INDEX($P$433:$W$442,MOD(((5-1)*$N$431+6)-1,10)+1,INT((((5-1)*$N$431+6)-1)/10)+1)))),IF(AND(5=$N$432+1,6&lt;=$O$431),IF(($N$431*$N$432+6)&gt;80,"",IF(INDEX($P$433:$W$442,MOD(($N$431*$N$432+6)-1,10)+1,INT((($N$431*$N$432+6)-1)/10)+1)="","",INDEX($P$433:$W$442,MOD(($N$431*$N$432+6)-1,10)+1,INT((($N$431*$N$432+6)-1)/10)+1))),""))),IF($N$433="","",IF(OR(ISTEXT($N$431),ISTEXT($N$432),ISTEXT($N$433)),"",IF(OR(6&gt;$N$431,5&gt;$N$432,((5-1)*$N$431+6)&gt;$N$433),"",IF(INDEX($P$433:$W$442,MOD(((5-1)*$N$431+6)-1,10)+1,INT((((5-1)*$N$431+6)-1)/10)+1)="","",INDEX($P$433:$W$442,MOD(((5-1)*$N$431+6)-1,10)+1,INT((((5-1)*$N$431+6)-1)/10)+1))))))</f>
        <v/>
      </c>
      <c r="J437" s="539">
        <f>IF($D$431="Flat Oval",IF(OR($N$433="",ISTEXT($N$431),ISTEXT($N$432)),"",IF(5&lt;=$N$432,IF(7&gt;$N$431,"",IF(((5-1)*$N$431+7)&gt;80,"",IF(INDEX($P$433:$W$442,MOD(((5-1)*$N$431+7)-1,10)+1,INT((((5-1)*$N$431+7)-1)/10)+1)="","",INDEX($P$433:$W$442,MOD(((5-1)*$N$431+7)-1,10)+1,INT((((5-1)*$N$431+7)-1)/10)+1)))),IF(AND(5=$N$432+1,7&lt;=$O$431),IF(($N$431*$N$432+7)&gt;80,"",IF(INDEX($P$433:$W$442,MOD(($N$431*$N$432+7)-1,10)+1,INT((($N$431*$N$432+7)-1)/10)+1)="","",INDEX($P$433:$W$442,MOD(($N$431*$N$432+7)-1,10)+1,INT((($N$431*$N$432+7)-1)/10)+1))),""))),IF($N$433="","",IF(OR(ISTEXT($N$431),ISTEXT($N$432),ISTEXT($N$433)),"",IF(OR(7&gt;$N$431,5&gt;$N$432,((5-1)*$N$431+7)&gt;$N$433),"",IF(INDEX($P$433:$W$442,MOD(((5-1)*$N$431+7)-1,10)+1,INT((((5-1)*$N$431+7)-1)/10)+1)="","",INDEX($P$433:$W$442,MOD(((5-1)*$N$431+7)-1,10)+1,INT((((5-1)*$N$431+7)-1)/10)+1))))))</f>
        <v/>
      </c>
      <c r="K437" s="539">
        <f>IF($D$431="Flat Oval",IF(OR($N$433="",ISTEXT($N$431),ISTEXT($N$432)),"",IF(5&lt;=$N$432,IF(8&gt;$N$431,"",IF(((5-1)*$N$431+8)&gt;80,"",IF(INDEX($P$433:$W$442,MOD(((5-1)*$N$431+8)-1,10)+1,INT((((5-1)*$N$431+8)-1)/10)+1)="","",INDEX($P$433:$W$442,MOD(((5-1)*$N$431+8)-1,10)+1,INT((((5-1)*$N$431+8)-1)/10)+1)))),IF(AND(5=$N$432+1,8&lt;=$O$431),IF(($N$431*$N$432+8)&gt;80,"",IF(INDEX($P$433:$W$442,MOD(($N$431*$N$432+8)-1,10)+1,INT((($N$431*$N$432+8)-1)/10)+1)="","",INDEX($P$433:$W$442,MOD(($N$431*$N$432+8)-1,10)+1,INT((($N$431*$N$432+8)-1)/10)+1))),""))),IF($N$433="","",IF(OR(ISTEXT($N$431),ISTEXT($N$432),ISTEXT($N$433)),"",IF(OR(8&gt;$N$431,5&gt;$N$432,((5-1)*$N$431+8)&gt;$N$433),"",IF(INDEX($P$433:$W$442,MOD(((5-1)*$N$431+8)-1,10)+1,INT((((5-1)*$N$431+8)-1)/10)+1)="","",INDEX($P$433:$W$442,MOD(((5-1)*$N$431+8)-1,10)+1,INT((((5-1)*$N$431+8)-1)/10)+1))))))</f>
        <v/>
      </c>
      <c r="L437" s="539">
        <f>IF($D$431="Flat Oval",IF(OR($N$433="",ISTEXT($N$431),ISTEXT($N$432)),"",IF(5&lt;=$N$432,IF(9&gt;$N$431,"",IF(((5-1)*$N$431+9)&gt;80,"",IF(INDEX($P$433:$W$442,MOD(((5-1)*$N$431+9)-1,10)+1,INT((((5-1)*$N$431+9)-1)/10)+1)="","",INDEX($P$433:$W$442,MOD(((5-1)*$N$431+9)-1,10)+1,INT((((5-1)*$N$431+9)-1)/10)+1)))),IF(AND(5=$N$432+1,9&lt;=$O$431),IF(($N$431*$N$432+9)&gt;80,"",IF(INDEX($P$433:$W$442,MOD(($N$431*$N$432+9)-1,10)+1,INT((($N$431*$N$432+9)-1)/10)+1)="","",INDEX($P$433:$W$442,MOD(($N$431*$N$432+9)-1,10)+1,INT((($N$431*$N$432+9)-1)/10)+1))),""))),IF($N$433="","",IF(OR(ISTEXT($N$431),ISTEXT($N$432),ISTEXT($N$433)),"",IF(OR(9&gt;$N$431,5&gt;$N$432,((5-1)*$N$431+9)&gt;$N$433),"",IF(INDEX($P$433:$W$442,MOD(((5-1)*$N$431+9)-1,10)+1,INT((((5-1)*$N$431+9)-1)/10)+1)="","",INDEX($P$433:$W$442,MOD(((5-1)*$N$431+9)-1,10)+1,INT((((5-1)*$N$431+9)-1)/10)+1))))))</f>
        <v/>
      </c>
      <c r="M437" s="539">
        <f>IF($D$431="Flat Oval",IF(OR($N$433="",ISTEXT($N$431),ISTEXT($N$432)),"",IF(5&lt;=$N$432,IF(10&gt;$N$431,"",IF(((5-1)*$N$431+10)&gt;80,"",IF(INDEX($P$433:$W$442,MOD(((5-1)*$N$431+10)-1,10)+1,INT((((5-1)*$N$431+10)-1)/10)+1)="","",INDEX($P$433:$W$442,MOD(((5-1)*$N$431+10)-1,10)+1,INT((((5-1)*$N$431+10)-1)/10)+1)))),IF(AND(5=$N$432+1,10&lt;=$O$431),IF(($N$431*$N$432+10)&gt;80,"",IF(INDEX($P$433:$W$442,MOD(($N$431*$N$432+10)-1,10)+1,INT((($N$431*$N$432+10)-1)/10)+1)="","",INDEX($P$433:$W$442,MOD(($N$431*$N$432+10)-1,10)+1,INT((($N$431*$N$432+10)-1)/10)+1))),""))),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IF($D$431="Flat Oval",IF(OR($N$432="",ISTEXT($N$432)),"",IF(6&lt;=$N$432,ROUND((6-0.5)*$I$431/$N$432,1),IF(6=$N$432+1,"Ends",""))),IF(OR($D$431="",$G$431=""),"",IF($D$431="Round",IF(6=1,"Axis 1 (0°)",IF(6=2,"Axis 2 (90°)","")),IF(ISTEXT($N$432),"",IF(6&gt;$N$432,"",IF(ISTEXT($I$431),"",ROUND((6-0.5)*$I$431/$N$432,1)))))))</f>
        <v/>
      </c>
      <c r="C438" s="538" t="n"/>
      <c r="D438" s="539">
        <f>IF($D$431="Flat Oval",IF(OR($N$433="",ISTEXT($N$431),ISTEXT($N$432)),"",IF(6&lt;=$N$432,IF(1&gt;$N$431,"",IF(((6-1)*$N$431+1)&gt;80,"",IF(INDEX($P$433:$W$442,MOD(((6-1)*$N$431+1)-1,10)+1,INT((((6-1)*$N$431+1)-1)/10)+1)="","",INDEX($P$433:$W$442,MOD(((6-1)*$N$431+1)-1,10)+1,INT((((6-1)*$N$431+1)-1)/10)+1)))),IF(AND(6=$N$432+1,1&lt;=$O$431),IF(($N$431*$N$432+1)&gt;80,"",IF(INDEX($P$433:$W$442,MOD(($N$431*$N$432+1)-1,10)+1,INT((($N$431*$N$432+1)-1)/10)+1)="","",INDEX($P$433:$W$442,MOD(($N$431*$N$432+1)-1,10)+1,INT((($N$431*$N$432+1)-1)/10)+1))),""))),IF($N$433="","",IF(OR(ISTEXT($N$431),ISTEXT($N$432),ISTEXT($N$433)),"",IF(OR(1&gt;$N$431,6&gt;$N$432,((6-1)*$N$431+1)&gt;$N$433),"",IF(INDEX($P$433:$W$442,MOD(((6-1)*$N$431+1)-1,10)+1,INT((((6-1)*$N$431+1)-1)/10)+1)="","",INDEX($P$433:$W$442,MOD(((6-1)*$N$431+1)-1,10)+1,INT((((6-1)*$N$431+1)-1)/10)+1))))))</f>
        <v/>
      </c>
      <c r="E438" s="539">
        <f>IF($D$431="Flat Oval",IF(OR($N$433="",ISTEXT($N$431),ISTEXT($N$432)),"",IF(6&lt;=$N$432,IF(2&gt;$N$431,"",IF(((6-1)*$N$431+2)&gt;80,"",IF(INDEX($P$433:$W$442,MOD(((6-1)*$N$431+2)-1,10)+1,INT((((6-1)*$N$431+2)-1)/10)+1)="","",INDEX($P$433:$W$442,MOD(((6-1)*$N$431+2)-1,10)+1,INT((((6-1)*$N$431+2)-1)/10)+1)))),IF(AND(6=$N$432+1,2&lt;=$O$431),IF(($N$431*$N$432+2)&gt;80,"",IF(INDEX($P$433:$W$442,MOD(($N$431*$N$432+2)-1,10)+1,INT((($N$431*$N$432+2)-1)/10)+1)="","",INDEX($P$433:$W$442,MOD(($N$431*$N$432+2)-1,10)+1,INT((($N$431*$N$432+2)-1)/10)+1))),""))),IF($N$433="","",IF(OR(ISTEXT($N$431),ISTEXT($N$432),ISTEXT($N$433)),"",IF(OR(2&gt;$N$431,6&gt;$N$432,((6-1)*$N$431+2)&gt;$N$433),"",IF(INDEX($P$433:$W$442,MOD(((6-1)*$N$431+2)-1,10)+1,INT((((6-1)*$N$431+2)-1)/10)+1)="","",INDEX($P$433:$W$442,MOD(((6-1)*$N$431+2)-1,10)+1,INT((((6-1)*$N$431+2)-1)/10)+1))))))</f>
        <v/>
      </c>
      <c r="F438" s="539">
        <f>IF($D$431="Flat Oval",IF(OR($N$433="",ISTEXT($N$431),ISTEXT($N$432)),"",IF(6&lt;=$N$432,IF(3&gt;$N$431,"",IF(((6-1)*$N$431+3)&gt;80,"",IF(INDEX($P$433:$W$442,MOD(((6-1)*$N$431+3)-1,10)+1,INT((((6-1)*$N$431+3)-1)/10)+1)="","",INDEX($P$433:$W$442,MOD(((6-1)*$N$431+3)-1,10)+1,INT((((6-1)*$N$431+3)-1)/10)+1)))),IF(AND(6=$N$432+1,3&lt;=$O$431),IF(($N$431*$N$432+3)&gt;80,"",IF(INDEX($P$433:$W$442,MOD(($N$431*$N$432+3)-1,10)+1,INT((($N$431*$N$432+3)-1)/10)+1)="","",INDEX($P$433:$W$442,MOD(($N$431*$N$432+3)-1,10)+1,INT((($N$431*$N$432+3)-1)/10)+1))),""))),IF($N$433="","",IF(OR(ISTEXT($N$431),ISTEXT($N$432),ISTEXT($N$433)),"",IF(OR(3&gt;$N$431,6&gt;$N$432,((6-1)*$N$431+3)&gt;$N$433),"",IF(INDEX($P$433:$W$442,MOD(((6-1)*$N$431+3)-1,10)+1,INT((((6-1)*$N$431+3)-1)/10)+1)="","",INDEX($P$433:$W$442,MOD(((6-1)*$N$431+3)-1,10)+1,INT((((6-1)*$N$431+3)-1)/10)+1))))))</f>
        <v/>
      </c>
      <c r="G438" s="539">
        <f>IF($D$431="Flat Oval",IF(OR($N$433="",ISTEXT($N$431),ISTEXT($N$432)),"",IF(6&lt;=$N$432,IF(4&gt;$N$431,"",IF(((6-1)*$N$431+4)&gt;80,"",IF(INDEX($P$433:$W$442,MOD(((6-1)*$N$431+4)-1,10)+1,INT((((6-1)*$N$431+4)-1)/10)+1)="","",INDEX($P$433:$W$442,MOD(((6-1)*$N$431+4)-1,10)+1,INT((((6-1)*$N$431+4)-1)/10)+1)))),IF(AND(6=$N$432+1,4&lt;=$O$431),IF(($N$431*$N$432+4)&gt;80,"",IF(INDEX($P$433:$W$442,MOD(($N$431*$N$432+4)-1,10)+1,INT((($N$431*$N$432+4)-1)/10)+1)="","",INDEX($P$433:$W$442,MOD(($N$431*$N$432+4)-1,10)+1,INT((($N$431*$N$432+4)-1)/10)+1))),""))),IF($N$433="","",IF(OR(ISTEXT($N$431),ISTEXT($N$432),ISTEXT($N$433)),"",IF(OR(4&gt;$N$431,6&gt;$N$432,((6-1)*$N$431+4)&gt;$N$433),"",IF(INDEX($P$433:$W$442,MOD(((6-1)*$N$431+4)-1,10)+1,INT((((6-1)*$N$431+4)-1)/10)+1)="","",INDEX($P$433:$W$442,MOD(((6-1)*$N$431+4)-1,10)+1,INT((((6-1)*$N$431+4)-1)/10)+1))))))</f>
        <v/>
      </c>
      <c r="H438" s="539">
        <f>IF($D$431="Flat Oval",IF(OR($N$433="",ISTEXT($N$431),ISTEXT($N$432)),"",IF(6&lt;=$N$432,IF(5&gt;$N$431,"",IF(((6-1)*$N$431+5)&gt;80,"",IF(INDEX($P$433:$W$442,MOD(((6-1)*$N$431+5)-1,10)+1,INT((((6-1)*$N$431+5)-1)/10)+1)="","",INDEX($P$433:$W$442,MOD(((6-1)*$N$431+5)-1,10)+1,INT((((6-1)*$N$431+5)-1)/10)+1)))),IF(AND(6=$N$432+1,5&lt;=$O$431),IF(($N$431*$N$432+5)&gt;80,"",IF(INDEX($P$433:$W$442,MOD(($N$431*$N$432+5)-1,10)+1,INT((($N$431*$N$432+5)-1)/10)+1)="","",INDEX($P$433:$W$442,MOD(($N$431*$N$432+5)-1,10)+1,INT((($N$431*$N$432+5)-1)/10)+1))),""))),IF($N$433="","",IF(OR(ISTEXT($N$431),ISTEXT($N$432),ISTEXT($N$433)),"",IF(OR(5&gt;$N$431,6&gt;$N$432,((6-1)*$N$431+5)&gt;$N$433),"",IF(INDEX($P$433:$W$442,MOD(((6-1)*$N$431+5)-1,10)+1,INT((((6-1)*$N$431+5)-1)/10)+1)="","",INDEX($P$433:$W$442,MOD(((6-1)*$N$431+5)-1,10)+1,INT((((6-1)*$N$431+5)-1)/10)+1))))))</f>
        <v/>
      </c>
      <c r="I438" s="539">
        <f>IF($D$431="Flat Oval",IF(OR($N$433="",ISTEXT($N$431),ISTEXT($N$432)),"",IF(6&lt;=$N$432,IF(6&gt;$N$431,"",IF(((6-1)*$N$431+6)&gt;80,"",IF(INDEX($P$433:$W$442,MOD(((6-1)*$N$431+6)-1,10)+1,INT((((6-1)*$N$431+6)-1)/10)+1)="","",INDEX($P$433:$W$442,MOD(((6-1)*$N$431+6)-1,10)+1,INT((((6-1)*$N$431+6)-1)/10)+1)))),IF(AND(6=$N$432+1,6&lt;=$O$431),IF(($N$431*$N$432+6)&gt;80,"",IF(INDEX($P$433:$W$442,MOD(($N$431*$N$432+6)-1,10)+1,INT((($N$431*$N$432+6)-1)/10)+1)="","",INDEX($P$433:$W$442,MOD(($N$431*$N$432+6)-1,10)+1,INT((($N$431*$N$432+6)-1)/10)+1))),""))),IF($N$433="","",IF(OR(ISTEXT($N$431),ISTEXT($N$432),ISTEXT($N$433)),"",IF(OR(6&gt;$N$431,6&gt;$N$432,((6-1)*$N$431+6)&gt;$N$433),"",IF(INDEX($P$433:$W$442,MOD(((6-1)*$N$431+6)-1,10)+1,INT((((6-1)*$N$431+6)-1)/10)+1)="","",INDEX($P$433:$W$442,MOD(((6-1)*$N$431+6)-1,10)+1,INT((((6-1)*$N$431+6)-1)/10)+1))))))</f>
        <v/>
      </c>
      <c r="J438" s="539">
        <f>IF($D$431="Flat Oval",IF(OR($N$433="",ISTEXT($N$431),ISTEXT($N$432)),"",IF(6&lt;=$N$432,IF(7&gt;$N$431,"",IF(((6-1)*$N$431+7)&gt;80,"",IF(INDEX($P$433:$W$442,MOD(((6-1)*$N$431+7)-1,10)+1,INT((((6-1)*$N$431+7)-1)/10)+1)="","",INDEX($P$433:$W$442,MOD(((6-1)*$N$431+7)-1,10)+1,INT((((6-1)*$N$431+7)-1)/10)+1)))),IF(AND(6=$N$432+1,7&lt;=$O$431),IF(($N$431*$N$432+7)&gt;80,"",IF(INDEX($P$433:$W$442,MOD(($N$431*$N$432+7)-1,10)+1,INT((($N$431*$N$432+7)-1)/10)+1)="","",INDEX($P$433:$W$442,MOD(($N$431*$N$432+7)-1,10)+1,INT((($N$431*$N$432+7)-1)/10)+1))),""))),IF($N$433="","",IF(OR(ISTEXT($N$431),ISTEXT($N$432),ISTEXT($N$433)),"",IF(OR(7&gt;$N$431,6&gt;$N$432,((6-1)*$N$431+7)&gt;$N$433),"",IF(INDEX($P$433:$W$442,MOD(((6-1)*$N$431+7)-1,10)+1,INT((((6-1)*$N$431+7)-1)/10)+1)="","",INDEX($P$433:$W$442,MOD(((6-1)*$N$431+7)-1,10)+1,INT((((6-1)*$N$431+7)-1)/10)+1))))))</f>
        <v/>
      </c>
      <c r="K438" s="539">
        <f>IF($D$431="Flat Oval",IF(OR($N$433="",ISTEXT($N$431),ISTEXT($N$432)),"",IF(6&lt;=$N$432,IF(8&gt;$N$431,"",IF(((6-1)*$N$431+8)&gt;80,"",IF(INDEX($P$433:$W$442,MOD(((6-1)*$N$431+8)-1,10)+1,INT((((6-1)*$N$431+8)-1)/10)+1)="","",INDEX($P$433:$W$442,MOD(((6-1)*$N$431+8)-1,10)+1,INT((((6-1)*$N$431+8)-1)/10)+1)))),IF(AND(6=$N$432+1,8&lt;=$O$431),IF(($N$431*$N$432+8)&gt;80,"",IF(INDEX($P$433:$W$442,MOD(($N$431*$N$432+8)-1,10)+1,INT((($N$431*$N$432+8)-1)/10)+1)="","",INDEX($P$433:$W$442,MOD(($N$431*$N$432+8)-1,10)+1,INT((($N$431*$N$432+8)-1)/10)+1))),""))),IF($N$433="","",IF(OR(ISTEXT($N$431),ISTEXT($N$432),ISTEXT($N$433)),"",IF(OR(8&gt;$N$431,6&gt;$N$432,((6-1)*$N$431+8)&gt;$N$433),"",IF(INDEX($P$433:$W$442,MOD(((6-1)*$N$431+8)-1,10)+1,INT((((6-1)*$N$431+8)-1)/10)+1)="","",INDEX($P$433:$W$442,MOD(((6-1)*$N$431+8)-1,10)+1,INT((((6-1)*$N$431+8)-1)/10)+1))))))</f>
        <v/>
      </c>
      <c r="L438" s="539">
        <f>IF($D$431="Flat Oval",IF(OR($N$433="",ISTEXT($N$431),ISTEXT($N$432)),"",IF(6&lt;=$N$432,IF(9&gt;$N$431,"",IF(((6-1)*$N$431+9)&gt;80,"",IF(INDEX($P$433:$W$442,MOD(((6-1)*$N$431+9)-1,10)+1,INT((((6-1)*$N$431+9)-1)/10)+1)="","",INDEX($P$433:$W$442,MOD(((6-1)*$N$431+9)-1,10)+1,INT((((6-1)*$N$431+9)-1)/10)+1)))),IF(AND(6=$N$432+1,9&lt;=$O$431),IF(($N$431*$N$432+9)&gt;80,"",IF(INDEX($P$433:$W$442,MOD(($N$431*$N$432+9)-1,10)+1,INT((($N$431*$N$432+9)-1)/10)+1)="","",INDEX($P$433:$W$442,MOD(($N$431*$N$432+9)-1,10)+1,INT((($N$431*$N$432+9)-1)/10)+1))),""))),IF($N$433="","",IF(OR(ISTEXT($N$431),ISTEXT($N$432),ISTEXT($N$433)),"",IF(OR(9&gt;$N$431,6&gt;$N$432,((6-1)*$N$431+9)&gt;$N$433),"",IF(INDEX($P$433:$W$442,MOD(((6-1)*$N$431+9)-1,10)+1,INT((((6-1)*$N$431+9)-1)/10)+1)="","",INDEX($P$433:$W$442,MOD(((6-1)*$N$431+9)-1,10)+1,INT((((6-1)*$N$431+9)-1)/10)+1))))))</f>
        <v/>
      </c>
      <c r="M438" s="539">
        <f>IF($D$431="Flat Oval",IF(OR($N$433="",ISTEXT($N$431),ISTEXT($N$432)),"",IF(6&lt;=$N$432,IF(10&gt;$N$431,"",IF(((6-1)*$N$431+10)&gt;80,"",IF(INDEX($P$433:$W$442,MOD(((6-1)*$N$431+10)-1,10)+1,INT((((6-1)*$N$431+10)-1)/10)+1)="","",INDEX($P$433:$W$442,MOD(((6-1)*$N$431+10)-1,10)+1,INT((((6-1)*$N$431+10)-1)/10)+1)))),IF(AND(6=$N$432+1,10&lt;=$O$431),IF(($N$431*$N$432+10)&gt;80,"",IF(INDEX($P$433:$W$442,MOD(($N$431*$N$432+10)-1,10)+1,INT((($N$431*$N$432+10)-1)/10)+1)="","",INDEX($P$433:$W$442,MOD(($N$431*$N$432+10)-1,10)+1,INT((($N$431*$N$432+10)-1)/10)+1))),""))),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IF($D$431="Flat Oval",IF(OR($N$432="",ISTEXT($N$432)),"",IF(7&lt;=$N$432,ROUND((7-0.5)*$I$431/$N$432,1),IF(7=$N$432+1,"Ends",""))),IF(OR($D$431="",$G$431=""),"",IF($D$431="Round",IF(7=1,"Axis 1 (0°)",IF(7=2,"Axis 2 (90°)","")),IF(ISTEXT($N$432),"",IF(7&gt;$N$432,"",IF(ISTEXT($I$431),"",ROUND((7-0.5)*$I$431/$N$432,1)))))))</f>
        <v/>
      </c>
      <c r="C439" s="538" t="n"/>
      <c r="D439" s="539">
        <f>IF($D$431="Flat Oval",IF(OR($N$433="",ISTEXT($N$431),ISTEXT($N$432)),"",IF(7&lt;=$N$432,IF(1&gt;$N$431,"",IF(((7-1)*$N$431+1)&gt;80,"",IF(INDEX($P$433:$W$442,MOD(((7-1)*$N$431+1)-1,10)+1,INT((((7-1)*$N$431+1)-1)/10)+1)="","",INDEX($P$433:$W$442,MOD(((7-1)*$N$431+1)-1,10)+1,INT((((7-1)*$N$431+1)-1)/10)+1)))),IF(AND(7=$N$432+1,1&lt;=$O$431),IF(($N$431*$N$432+1)&gt;80,"",IF(INDEX($P$433:$W$442,MOD(($N$431*$N$432+1)-1,10)+1,INT((($N$431*$N$432+1)-1)/10)+1)="","",INDEX($P$433:$W$442,MOD(($N$431*$N$432+1)-1,10)+1,INT((($N$431*$N$432+1)-1)/10)+1))),""))),IF($N$433="","",IF(OR(ISTEXT($N$431),ISTEXT($N$432),ISTEXT($N$433)),"",IF(OR(1&gt;$N$431,7&gt;$N$432,((7-1)*$N$431+1)&gt;$N$433),"",IF(INDEX($P$433:$W$442,MOD(((7-1)*$N$431+1)-1,10)+1,INT((((7-1)*$N$431+1)-1)/10)+1)="","",INDEX($P$433:$W$442,MOD(((7-1)*$N$431+1)-1,10)+1,INT((((7-1)*$N$431+1)-1)/10)+1))))))</f>
        <v/>
      </c>
      <c r="E439" s="539">
        <f>IF($D$431="Flat Oval",IF(OR($N$433="",ISTEXT($N$431),ISTEXT($N$432)),"",IF(7&lt;=$N$432,IF(2&gt;$N$431,"",IF(((7-1)*$N$431+2)&gt;80,"",IF(INDEX($P$433:$W$442,MOD(((7-1)*$N$431+2)-1,10)+1,INT((((7-1)*$N$431+2)-1)/10)+1)="","",INDEX($P$433:$W$442,MOD(((7-1)*$N$431+2)-1,10)+1,INT((((7-1)*$N$431+2)-1)/10)+1)))),IF(AND(7=$N$432+1,2&lt;=$O$431),IF(($N$431*$N$432+2)&gt;80,"",IF(INDEX($P$433:$W$442,MOD(($N$431*$N$432+2)-1,10)+1,INT((($N$431*$N$432+2)-1)/10)+1)="","",INDEX($P$433:$W$442,MOD(($N$431*$N$432+2)-1,10)+1,INT((($N$431*$N$432+2)-1)/10)+1))),""))),IF($N$433="","",IF(OR(ISTEXT($N$431),ISTEXT($N$432),ISTEXT($N$433)),"",IF(OR(2&gt;$N$431,7&gt;$N$432,((7-1)*$N$431+2)&gt;$N$433),"",IF(INDEX($P$433:$W$442,MOD(((7-1)*$N$431+2)-1,10)+1,INT((((7-1)*$N$431+2)-1)/10)+1)="","",INDEX($P$433:$W$442,MOD(((7-1)*$N$431+2)-1,10)+1,INT((((7-1)*$N$431+2)-1)/10)+1))))))</f>
        <v/>
      </c>
      <c r="F439" s="539">
        <f>IF($D$431="Flat Oval",IF(OR($N$433="",ISTEXT($N$431),ISTEXT($N$432)),"",IF(7&lt;=$N$432,IF(3&gt;$N$431,"",IF(((7-1)*$N$431+3)&gt;80,"",IF(INDEX($P$433:$W$442,MOD(((7-1)*$N$431+3)-1,10)+1,INT((((7-1)*$N$431+3)-1)/10)+1)="","",INDEX($P$433:$W$442,MOD(((7-1)*$N$431+3)-1,10)+1,INT((((7-1)*$N$431+3)-1)/10)+1)))),IF(AND(7=$N$432+1,3&lt;=$O$431),IF(($N$431*$N$432+3)&gt;80,"",IF(INDEX($P$433:$W$442,MOD(($N$431*$N$432+3)-1,10)+1,INT((($N$431*$N$432+3)-1)/10)+1)="","",INDEX($P$433:$W$442,MOD(($N$431*$N$432+3)-1,10)+1,INT((($N$431*$N$432+3)-1)/10)+1))),""))),IF($N$433="","",IF(OR(ISTEXT($N$431),ISTEXT($N$432),ISTEXT($N$433)),"",IF(OR(3&gt;$N$431,7&gt;$N$432,((7-1)*$N$431+3)&gt;$N$433),"",IF(INDEX($P$433:$W$442,MOD(((7-1)*$N$431+3)-1,10)+1,INT((((7-1)*$N$431+3)-1)/10)+1)="","",INDEX($P$433:$W$442,MOD(((7-1)*$N$431+3)-1,10)+1,INT((((7-1)*$N$431+3)-1)/10)+1))))))</f>
        <v/>
      </c>
      <c r="G439" s="539">
        <f>IF($D$431="Flat Oval",IF(OR($N$433="",ISTEXT($N$431),ISTEXT($N$432)),"",IF(7&lt;=$N$432,IF(4&gt;$N$431,"",IF(((7-1)*$N$431+4)&gt;80,"",IF(INDEX($P$433:$W$442,MOD(((7-1)*$N$431+4)-1,10)+1,INT((((7-1)*$N$431+4)-1)/10)+1)="","",INDEX($P$433:$W$442,MOD(((7-1)*$N$431+4)-1,10)+1,INT((((7-1)*$N$431+4)-1)/10)+1)))),IF(AND(7=$N$432+1,4&lt;=$O$431),IF(($N$431*$N$432+4)&gt;80,"",IF(INDEX($P$433:$W$442,MOD(($N$431*$N$432+4)-1,10)+1,INT((($N$431*$N$432+4)-1)/10)+1)="","",INDEX($P$433:$W$442,MOD(($N$431*$N$432+4)-1,10)+1,INT((($N$431*$N$432+4)-1)/10)+1))),""))),IF($N$433="","",IF(OR(ISTEXT($N$431),ISTEXT($N$432),ISTEXT($N$433)),"",IF(OR(4&gt;$N$431,7&gt;$N$432,((7-1)*$N$431+4)&gt;$N$433),"",IF(INDEX($P$433:$W$442,MOD(((7-1)*$N$431+4)-1,10)+1,INT((((7-1)*$N$431+4)-1)/10)+1)="","",INDEX($P$433:$W$442,MOD(((7-1)*$N$431+4)-1,10)+1,INT((((7-1)*$N$431+4)-1)/10)+1))))))</f>
        <v/>
      </c>
      <c r="H439" s="539">
        <f>IF($D$431="Flat Oval",IF(OR($N$433="",ISTEXT($N$431),ISTEXT($N$432)),"",IF(7&lt;=$N$432,IF(5&gt;$N$431,"",IF(((7-1)*$N$431+5)&gt;80,"",IF(INDEX($P$433:$W$442,MOD(((7-1)*$N$431+5)-1,10)+1,INT((((7-1)*$N$431+5)-1)/10)+1)="","",INDEX($P$433:$W$442,MOD(((7-1)*$N$431+5)-1,10)+1,INT((((7-1)*$N$431+5)-1)/10)+1)))),IF(AND(7=$N$432+1,5&lt;=$O$431),IF(($N$431*$N$432+5)&gt;80,"",IF(INDEX($P$433:$W$442,MOD(($N$431*$N$432+5)-1,10)+1,INT((($N$431*$N$432+5)-1)/10)+1)="","",INDEX($P$433:$W$442,MOD(($N$431*$N$432+5)-1,10)+1,INT((($N$431*$N$432+5)-1)/10)+1))),""))),IF($N$433="","",IF(OR(ISTEXT($N$431),ISTEXT($N$432),ISTEXT($N$433)),"",IF(OR(5&gt;$N$431,7&gt;$N$432,((7-1)*$N$431+5)&gt;$N$433),"",IF(INDEX($P$433:$W$442,MOD(((7-1)*$N$431+5)-1,10)+1,INT((((7-1)*$N$431+5)-1)/10)+1)="","",INDEX($P$433:$W$442,MOD(((7-1)*$N$431+5)-1,10)+1,INT((((7-1)*$N$431+5)-1)/10)+1))))))</f>
        <v/>
      </c>
      <c r="I439" s="539">
        <f>IF($D$431="Flat Oval",IF(OR($N$433="",ISTEXT($N$431),ISTEXT($N$432)),"",IF(7&lt;=$N$432,IF(6&gt;$N$431,"",IF(((7-1)*$N$431+6)&gt;80,"",IF(INDEX($P$433:$W$442,MOD(((7-1)*$N$431+6)-1,10)+1,INT((((7-1)*$N$431+6)-1)/10)+1)="","",INDEX($P$433:$W$442,MOD(((7-1)*$N$431+6)-1,10)+1,INT((((7-1)*$N$431+6)-1)/10)+1)))),IF(AND(7=$N$432+1,6&lt;=$O$431),IF(($N$431*$N$432+6)&gt;80,"",IF(INDEX($P$433:$W$442,MOD(($N$431*$N$432+6)-1,10)+1,INT((($N$431*$N$432+6)-1)/10)+1)="","",INDEX($P$433:$W$442,MOD(($N$431*$N$432+6)-1,10)+1,INT((($N$431*$N$432+6)-1)/10)+1))),""))),IF($N$433="","",IF(OR(ISTEXT($N$431),ISTEXT($N$432),ISTEXT($N$433)),"",IF(OR(6&gt;$N$431,7&gt;$N$432,((7-1)*$N$431+6)&gt;$N$433),"",IF(INDEX($P$433:$W$442,MOD(((7-1)*$N$431+6)-1,10)+1,INT((((7-1)*$N$431+6)-1)/10)+1)="","",INDEX($P$433:$W$442,MOD(((7-1)*$N$431+6)-1,10)+1,INT((((7-1)*$N$431+6)-1)/10)+1))))))</f>
        <v/>
      </c>
      <c r="J439" s="539">
        <f>IF($D$431="Flat Oval",IF(OR($N$433="",ISTEXT($N$431),ISTEXT($N$432)),"",IF(7&lt;=$N$432,IF(7&gt;$N$431,"",IF(((7-1)*$N$431+7)&gt;80,"",IF(INDEX($P$433:$W$442,MOD(((7-1)*$N$431+7)-1,10)+1,INT((((7-1)*$N$431+7)-1)/10)+1)="","",INDEX($P$433:$W$442,MOD(((7-1)*$N$431+7)-1,10)+1,INT((((7-1)*$N$431+7)-1)/10)+1)))),IF(AND(7=$N$432+1,7&lt;=$O$431),IF(($N$431*$N$432+7)&gt;80,"",IF(INDEX($P$433:$W$442,MOD(($N$431*$N$432+7)-1,10)+1,INT((($N$431*$N$432+7)-1)/10)+1)="","",INDEX($P$433:$W$442,MOD(($N$431*$N$432+7)-1,10)+1,INT((($N$431*$N$432+7)-1)/10)+1))),""))),IF($N$433="","",IF(OR(ISTEXT($N$431),ISTEXT($N$432),ISTEXT($N$433)),"",IF(OR(7&gt;$N$431,7&gt;$N$432,((7-1)*$N$431+7)&gt;$N$433),"",IF(INDEX($P$433:$W$442,MOD(((7-1)*$N$431+7)-1,10)+1,INT((((7-1)*$N$431+7)-1)/10)+1)="","",INDEX($P$433:$W$442,MOD(((7-1)*$N$431+7)-1,10)+1,INT((((7-1)*$N$431+7)-1)/10)+1))))))</f>
        <v/>
      </c>
      <c r="K439" s="539">
        <f>IF($D$431="Flat Oval",IF(OR($N$433="",ISTEXT($N$431),ISTEXT($N$432)),"",IF(7&lt;=$N$432,IF(8&gt;$N$431,"",IF(((7-1)*$N$431+8)&gt;80,"",IF(INDEX($P$433:$W$442,MOD(((7-1)*$N$431+8)-1,10)+1,INT((((7-1)*$N$431+8)-1)/10)+1)="","",INDEX($P$433:$W$442,MOD(((7-1)*$N$431+8)-1,10)+1,INT((((7-1)*$N$431+8)-1)/10)+1)))),IF(AND(7=$N$432+1,8&lt;=$O$431),IF(($N$431*$N$432+8)&gt;80,"",IF(INDEX($P$433:$W$442,MOD(($N$431*$N$432+8)-1,10)+1,INT((($N$431*$N$432+8)-1)/10)+1)="","",INDEX($P$433:$W$442,MOD(($N$431*$N$432+8)-1,10)+1,INT((($N$431*$N$432+8)-1)/10)+1))),""))),IF($N$433="","",IF(OR(ISTEXT($N$431),ISTEXT($N$432),ISTEXT($N$433)),"",IF(OR(8&gt;$N$431,7&gt;$N$432,((7-1)*$N$431+8)&gt;$N$433),"",IF(INDEX($P$433:$W$442,MOD(((7-1)*$N$431+8)-1,10)+1,INT((((7-1)*$N$431+8)-1)/10)+1)="","",INDEX($P$433:$W$442,MOD(((7-1)*$N$431+8)-1,10)+1,INT((((7-1)*$N$431+8)-1)/10)+1))))))</f>
        <v/>
      </c>
      <c r="L439" s="539">
        <f>IF($D$431="Flat Oval",IF(OR($N$433="",ISTEXT($N$431),ISTEXT($N$432)),"",IF(7&lt;=$N$432,IF(9&gt;$N$431,"",IF(((7-1)*$N$431+9)&gt;80,"",IF(INDEX($P$433:$W$442,MOD(((7-1)*$N$431+9)-1,10)+1,INT((((7-1)*$N$431+9)-1)/10)+1)="","",INDEX($P$433:$W$442,MOD(((7-1)*$N$431+9)-1,10)+1,INT((((7-1)*$N$431+9)-1)/10)+1)))),IF(AND(7=$N$432+1,9&lt;=$O$431),IF(($N$431*$N$432+9)&gt;80,"",IF(INDEX($P$433:$W$442,MOD(($N$431*$N$432+9)-1,10)+1,INT((($N$431*$N$432+9)-1)/10)+1)="","",INDEX($P$433:$W$442,MOD(($N$431*$N$432+9)-1,10)+1,INT((($N$431*$N$432+9)-1)/10)+1))),""))),IF($N$433="","",IF(OR(ISTEXT($N$431),ISTEXT($N$432),ISTEXT($N$433)),"",IF(OR(9&gt;$N$431,7&gt;$N$432,((7-1)*$N$431+9)&gt;$N$433),"",IF(INDEX($P$433:$W$442,MOD(((7-1)*$N$431+9)-1,10)+1,INT((((7-1)*$N$431+9)-1)/10)+1)="","",INDEX($P$433:$W$442,MOD(((7-1)*$N$431+9)-1,10)+1,INT((((7-1)*$N$431+9)-1)/10)+1))))))</f>
        <v/>
      </c>
      <c r="M439" s="539">
        <f>IF($D$431="Flat Oval",IF(OR($N$433="",ISTEXT($N$431),ISTEXT($N$432)),"",IF(7&lt;=$N$432,IF(10&gt;$N$431,"",IF(((7-1)*$N$431+10)&gt;80,"",IF(INDEX($P$433:$W$442,MOD(((7-1)*$N$431+10)-1,10)+1,INT((((7-1)*$N$431+10)-1)/10)+1)="","",INDEX($P$433:$W$442,MOD(((7-1)*$N$431+10)-1,10)+1,INT((((7-1)*$N$431+10)-1)/10)+1)))),IF(AND(7=$N$432+1,10&lt;=$O$431),IF(($N$431*$N$432+10)&gt;80,"",IF(INDEX($P$433:$W$442,MOD(($N$431*$N$432+10)-1,10)+1,INT((($N$431*$N$432+10)-1)/10)+1)="","",INDEX($P$433:$W$442,MOD(($N$431*$N$432+10)-1,10)+1,INT((($N$431*$N$432+10)-1)/10)+1))),""))),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IF($D$431="Flat Oval",IF(OR($N$432="",ISTEXT($N$432)),"",IF(8&lt;=$N$432,ROUND((8-0.5)*$I$431/$N$432,1),IF(8=$N$432+1,"Ends",""))),IF(OR($D$431="",$G$431=""),"",IF($D$431="Round",IF(8=1,"Axis 1 (0°)",IF(8=2,"Axis 2 (90°)","")),IF(ISTEXT($N$432),"",IF(8&gt;$N$432,"",IF(ISTEXT($I$431),"",ROUND((8-0.5)*$I$431/$N$432,1)))))))</f>
        <v/>
      </c>
      <c r="C440" s="538" t="n"/>
      <c r="D440" s="539">
        <f>IF($D$431="Flat Oval",IF(OR($N$433="",ISTEXT($N$431),ISTEXT($N$432)),"",IF(8&lt;=$N$432,IF(1&gt;$N$431,"",IF(((8-1)*$N$431+1)&gt;80,"",IF(INDEX($P$433:$W$442,MOD(((8-1)*$N$431+1)-1,10)+1,INT((((8-1)*$N$431+1)-1)/10)+1)="","",INDEX($P$433:$W$442,MOD(((8-1)*$N$431+1)-1,10)+1,INT((((8-1)*$N$431+1)-1)/10)+1)))),IF(AND(8=$N$432+1,1&lt;=$O$431),IF(($N$431*$N$432+1)&gt;80,"",IF(INDEX($P$433:$W$442,MOD(($N$431*$N$432+1)-1,10)+1,INT((($N$431*$N$432+1)-1)/10)+1)="","",INDEX($P$433:$W$442,MOD(($N$431*$N$432+1)-1,10)+1,INT((($N$431*$N$432+1)-1)/10)+1))),""))),IF($N$433="","",IF(OR(ISTEXT($N$431),ISTEXT($N$432),ISTEXT($N$433)),"",IF(OR(1&gt;$N$431,8&gt;$N$432,((8-1)*$N$431+1)&gt;$N$433),"",IF(INDEX($P$433:$W$442,MOD(((8-1)*$N$431+1)-1,10)+1,INT((((8-1)*$N$431+1)-1)/10)+1)="","",INDEX($P$433:$W$442,MOD(((8-1)*$N$431+1)-1,10)+1,INT((((8-1)*$N$431+1)-1)/10)+1))))))</f>
        <v/>
      </c>
      <c r="E440" s="539">
        <f>IF($D$431="Flat Oval",IF(OR($N$433="",ISTEXT($N$431),ISTEXT($N$432)),"",IF(8&lt;=$N$432,IF(2&gt;$N$431,"",IF(((8-1)*$N$431+2)&gt;80,"",IF(INDEX($P$433:$W$442,MOD(((8-1)*$N$431+2)-1,10)+1,INT((((8-1)*$N$431+2)-1)/10)+1)="","",INDEX($P$433:$W$442,MOD(((8-1)*$N$431+2)-1,10)+1,INT((((8-1)*$N$431+2)-1)/10)+1)))),IF(AND(8=$N$432+1,2&lt;=$O$431),IF(($N$431*$N$432+2)&gt;80,"",IF(INDEX($P$433:$W$442,MOD(($N$431*$N$432+2)-1,10)+1,INT((($N$431*$N$432+2)-1)/10)+1)="","",INDEX($P$433:$W$442,MOD(($N$431*$N$432+2)-1,10)+1,INT((($N$431*$N$432+2)-1)/10)+1))),""))),IF($N$433="","",IF(OR(ISTEXT($N$431),ISTEXT($N$432),ISTEXT($N$433)),"",IF(OR(2&gt;$N$431,8&gt;$N$432,((8-1)*$N$431+2)&gt;$N$433),"",IF(INDEX($P$433:$W$442,MOD(((8-1)*$N$431+2)-1,10)+1,INT((((8-1)*$N$431+2)-1)/10)+1)="","",INDEX($P$433:$W$442,MOD(((8-1)*$N$431+2)-1,10)+1,INT((((8-1)*$N$431+2)-1)/10)+1))))))</f>
        <v/>
      </c>
      <c r="F440" s="539">
        <f>IF($D$431="Flat Oval",IF(OR($N$433="",ISTEXT($N$431),ISTEXT($N$432)),"",IF(8&lt;=$N$432,IF(3&gt;$N$431,"",IF(((8-1)*$N$431+3)&gt;80,"",IF(INDEX($P$433:$W$442,MOD(((8-1)*$N$431+3)-1,10)+1,INT((((8-1)*$N$431+3)-1)/10)+1)="","",INDEX($P$433:$W$442,MOD(((8-1)*$N$431+3)-1,10)+1,INT((((8-1)*$N$431+3)-1)/10)+1)))),IF(AND(8=$N$432+1,3&lt;=$O$431),IF(($N$431*$N$432+3)&gt;80,"",IF(INDEX($P$433:$W$442,MOD(($N$431*$N$432+3)-1,10)+1,INT((($N$431*$N$432+3)-1)/10)+1)="","",INDEX($P$433:$W$442,MOD(($N$431*$N$432+3)-1,10)+1,INT((($N$431*$N$432+3)-1)/10)+1))),""))),IF($N$433="","",IF(OR(ISTEXT($N$431),ISTEXT($N$432),ISTEXT($N$433)),"",IF(OR(3&gt;$N$431,8&gt;$N$432,((8-1)*$N$431+3)&gt;$N$433),"",IF(INDEX($P$433:$W$442,MOD(((8-1)*$N$431+3)-1,10)+1,INT((((8-1)*$N$431+3)-1)/10)+1)="","",INDEX($P$433:$W$442,MOD(((8-1)*$N$431+3)-1,10)+1,INT((((8-1)*$N$431+3)-1)/10)+1))))))</f>
        <v/>
      </c>
      <c r="G440" s="539">
        <f>IF($D$431="Flat Oval",IF(OR($N$433="",ISTEXT($N$431),ISTEXT($N$432)),"",IF(8&lt;=$N$432,IF(4&gt;$N$431,"",IF(((8-1)*$N$431+4)&gt;80,"",IF(INDEX($P$433:$W$442,MOD(((8-1)*$N$431+4)-1,10)+1,INT((((8-1)*$N$431+4)-1)/10)+1)="","",INDEX($P$433:$W$442,MOD(((8-1)*$N$431+4)-1,10)+1,INT((((8-1)*$N$431+4)-1)/10)+1)))),IF(AND(8=$N$432+1,4&lt;=$O$431),IF(($N$431*$N$432+4)&gt;80,"",IF(INDEX($P$433:$W$442,MOD(($N$431*$N$432+4)-1,10)+1,INT((($N$431*$N$432+4)-1)/10)+1)="","",INDEX($P$433:$W$442,MOD(($N$431*$N$432+4)-1,10)+1,INT((($N$431*$N$432+4)-1)/10)+1))),""))),IF($N$433="","",IF(OR(ISTEXT($N$431),ISTEXT($N$432),ISTEXT($N$433)),"",IF(OR(4&gt;$N$431,8&gt;$N$432,((8-1)*$N$431+4)&gt;$N$433),"",IF(INDEX($P$433:$W$442,MOD(((8-1)*$N$431+4)-1,10)+1,INT((((8-1)*$N$431+4)-1)/10)+1)="","",INDEX($P$433:$W$442,MOD(((8-1)*$N$431+4)-1,10)+1,INT((((8-1)*$N$431+4)-1)/10)+1))))))</f>
        <v/>
      </c>
      <c r="H440" s="539">
        <f>IF($D$431="Flat Oval",IF(OR($N$433="",ISTEXT($N$431),ISTEXT($N$432)),"",IF(8&lt;=$N$432,IF(5&gt;$N$431,"",IF(((8-1)*$N$431+5)&gt;80,"",IF(INDEX($P$433:$W$442,MOD(((8-1)*$N$431+5)-1,10)+1,INT((((8-1)*$N$431+5)-1)/10)+1)="","",INDEX($P$433:$W$442,MOD(((8-1)*$N$431+5)-1,10)+1,INT((((8-1)*$N$431+5)-1)/10)+1)))),IF(AND(8=$N$432+1,5&lt;=$O$431),IF(($N$431*$N$432+5)&gt;80,"",IF(INDEX($P$433:$W$442,MOD(($N$431*$N$432+5)-1,10)+1,INT((($N$431*$N$432+5)-1)/10)+1)="","",INDEX($P$433:$W$442,MOD(($N$431*$N$432+5)-1,10)+1,INT((($N$431*$N$432+5)-1)/10)+1))),""))),IF($N$433="","",IF(OR(ISTEXT($N$431),ISTEXT($N$432),ISTEXT($N$433)),"",IF(OR(5&gt;$N$431,8&gt;$N$432,((8-1)*$N$431+5)&gt;$N$433),"",IF(INDEX($P$433:$W$442,MOD(((8-1)*$N$431+5)-1,10)+1,INT((((8-1)*$N$431+5)-1)/10)+1)="","",INDEX($P$433:$W$442,MOD(((8-1)*$N$431+5)-1,10)+1,INT((((8-1)*$N$431+5)-1)/10)+1))))))</f>
        <v/>
      </c>
      <c r="I440" s="539">
        <f>IF($D$431="Flat Oval",IF(OR($N$433="",ISTEXT($N$431),ISTEXT($N$432)),"",IF(8&lt;=$N$432,IF(6&gt;$N$431,"",IF(((8-1)*$N$431+6)&gt;80,"",IF(INDEX($P$433:$W$442,MOD(((8-1)*$N$431+6)-1,10)+1,INT((((8-1)*$N$431+6)-1)/10)+1)="","",INDEX($P$433:$W$442,MOD(((8-1)*$N$431+6)-1,10)+1,INT((((8-1)*$N$431+6)-1)/10)+1)))),IF(AND(8=$N$432+1,6&lt;=$O$431),IF(($N$431*$N$432+6)&gt;80,"",IF(INDEX($P$433:$W$442,MOD(($N$431*$N$432+6)-1,10)+1,INT((($N$431*$N$432+6)-1)/10)+1)="","",INDEX($P$433:$W$442,MOD(($N$431*$N$432+6)-1,10)+1,INT((($N$431*$N$432+6)-1)/10)+1))),""))),IF($N$433="","",IF(OR(ISTEXT($N$431),ISTEXT($N$432),ISTEXT($N$433)),"",IF(OR(6&gt;$N$431,8&gt;$N$432,((8-1)*$N$431+6)&gt;$N$433),"",IF(INDEX($P$433:$W$442,MOD(((8-1)*$N$431+6)-1,10)+1,INT((((8-1)*$N$431+6)-1)/10)+1)="","",INDEX($P$433:$W$442,MOD(((8-1)*$N$431+6)-1,10)+1,INT((((8-1)*$N$431+6)-1)/10)+1))))))</f>
        <v/>
      </c>
      <c r="J440" s="539">
        <f>IF($D$431="Flat Oval",IF(OR($N$433="",ISTEXT($N$431),ISTEXT($N$432)),"",IF(8&lt;=$N$432,IF(7&gt;$N$431,"",IF(((8-1)*$N$431+7)&gt;80,"",IF(INDEX($P$433:$W$442,MOD(((8-1)*$N$431+7)-1,10)+1,INT((((8-1)*$N$431+7)-1)/10)+1)="","",INDEX($P$433:$W$442,MOD(((8-1)*$N$431+7)-1,10)+1,INT((((8-1)*$N$431+7)-1)/10)+1)))),IF(AND(8=$N$432+1,7&lt;=$O$431),IF(($N$431*$N$432+7)&gt;80,"",IF(INDEX($P$433:$W$442,MOD(($N$431*$N$432+7)-1,10)+1,INT((($N$431*$N$432+7)-1)/10)+1)="","",INDEX($P$433:$W$442,MOD(($N$431*$N$432+7)-1,10)+1,INT((($N$431*$N$432+7)-1)/10)+1))),""))),IF($N$433="","",IF(OR(ISTEXT($N$431),ISTEXT($N$432),ISTEXT($N$433)),"",IF(OR(7&gt;$N$431,8&gt;$N$432,((8-1)*$N$431+7)&gt;$N$433),"",IF(INDEX($P$433:$W$442,MOD(((8-1)*$N$431+7)-1,10)+1,INT((((8-1)*$N$431+7)-1)/10)+1)="","",INDEX($P$433:$W$442,MOD(((8-1)*$N$431+7)-1,10)+1,INT((((8-1)*$N$431+7)-1)/10)+1))))))</f>
        <v/>
      </c>
      <c r="K440" s="539">
        <f>IF($D$431="Flat Oval",IF(OR($N$433="",ISTEXT($N$431),ISTEXT($N$432)),"",IF(8&lt;=$N$432,IF(8&gt;$N$431,"",IF(((8-1)*$N$431+8)&gt;80,"",IF(INDEX($P$433:$W$442,MOD(((8-1)*$N$431+8)-1,10)+1,INT((((8-1)*$N$431+8)-1)/10)+1)="","",INDEX($P$433:$W$442,MOD(((8-1)*$N$431+8)-1,10)+1,INT((((8-1)*$N$431+8)-1)/10)+1)))),IF(AND(8=$N$432+1,8&lt;=$O$431),IF(($N$431*$N$432+8)&gt;80,"",IF(INDEX($P$433:$W$442,MOD(($N$431*$N$432+8)-1,10)+1,INT((($N$431*$N$432+8)-1)/10)+1)="","",INDEX($P$433:$W$442,MOD(($N$431*$N$432+8)-1,10)+1,INT((($N$431*$N$432+8)-1)/10)+1))),""))),IF($N$433="","",IF(OR(ISTEXT($N$431),ISTEXT($N$432),ISTEXT($N$433)),"",IF(OR(8&gt;$N$431,8&gt;$N$432,((8-1)*$N$431+8)&gt;$N$433),"",IF(INDEX($P$433:$W$442,MOD(((8-1)*$N$431+8)-1,10)+1,INT((((8-1)*$N$431+8)-1)/10)+1)="","",INDEX($P$433:$W$442,MOD(((8-1)*$N$431+8)-1,10)+1,INT((((8-1)*$N$431+8)-1)/10)+1))))))</f>
        <v/>
      </c>
      <c r="L440" s="539">
        <f>IF($D$431="Flat Oval",IF(OR($N$433="",ISTEXT($N$431),ISTEXT($N$432)),"",IF(8&lt;=$N$432,IF(9&gt;$N$431,"",IF(((8-1)*$N$431+9)&gt;80,"",IF(INDEX($P$433:$W$442,MOD(((8-1)*$N$431+9)-1,10)+1,INT((((8-1)*$N$431+9)-1)/10)+1)="","",INDEX($P$433:$W$442,MOD(((8-1)*$N$431+9)-1,10)+1,INT((((8-1)*$N$431+9)-1)/10)+1)))),IF(AND(8=$N$432+1,9&lt;=$O$431),IF(($N$431*$N$432+9)&gt;80,"",IF(INDEX($P$433:$W$442,MOD(($N$431*$N$432+9)-1,10)+1,INT((($N$431*$N$432+9)-1)/10)+1)="","",INDEX($P$433:$W$442,MOD(($N$431*$N$432+9)-1,10)+1,INT((($N$431*$N$432+9)-1)/10)+1))),""))),IF($N$433="","",IF(OR(ISTEXT($N$431),ISTEXT($N$432),ISTEXT($N$433)),"",IF(OR(9&gt;$N$431,8&gt;$N$432,((8-1)*$N$431+9)&gt;$N$433),"",IF(INDEX($P$433:$W$442,MOD(((8-1)*$N$431+9)-1,10)+1,INT((((8-1)*$N$431+9)-1)/10)+1)="","",INDEX($P$433:$W$442,MOD(((8-1)*$N$431+9)-1,10)+1,INT((((8-1)*$N$431+9)-1)/10)+1))))))</f>
        <v/>
      </c>
      <c r="M440" s="539">
        <f>IF($D$431="Flat Oval",IF(OR($N$433="",ISTEXT($N$431),ISTEXT($N$432)),"",IF(8&lt;=$N$432,IF(10&gt;$N$431,"",IF(((8-1)*$N$431+10)&gt;80,"",IF(INDEX($P$433:$W$442,MOD(((8-1)*$N$431+10)-1,10)+1,INT((((8-1)*$N$431+10)-1)/10)+1)="","",INDEX($P$433:$W$442,MOD(((8-1)*$N$431+10)-1,10)+1,INT((((8-1)*$N$431+10)-1)/10)+1)))),IF(AND(8=$N$432+1,10&lt;=$O$431),IF(($N$431*$N$432+10)&gt;80,"",IF(INDEX($P$433:$W$442,MOD(($N$431*$N$432+10)-1,10)+1,INT((($N$431*$N$432+10)-1)/10)+1)="","",INDEX($P$433:$W$442,MOD(($N$431*$N$432+10)-1,10)+1,INT((($N$431*$N$432+10)-1)/10)+1))),""))),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IF($D$450="Flat Oval",IF(OR($G$450="",$I$450=""),"",$G$450&amp;""" x "&amp;$I$450&amp;""" oval"),IF($G$450="","",IF($D$450="Round",$G$450&amp;""" dia",$G$450&amp;""" x "&amp;$I$450&amp;"""")))</f>
        <v/>
      </c>
      <c r="G448" s="173" t="n"/>
      <c r="H448" s="525">
        <f>IF($D$450="Flat Oval",IF(OR($G$450="",$I$450=""),"",IF(OR(ISTEXT($G$450),ISTEXT($I$450)),"",ROUND(((($G$450-2*N($K$450))-($I$450-2*N($K$450)))*($I$450-2*N($K$450))+PI()*(($I$450-2*N($K$450))/2)^2)/144,3))),IF(OR($D$450="",$G$450=""),"",IF($D$450="Round",IF(ISTEXT($G$450),"",ROUND(PI()*(($G$450-2*N($K$450))/2)^2/144,3)),IF($I$450="","",IF(OR(ISTEXT($G$450),ISTEXT($I$450)),"",ROUND(($G$450-2*N($K$450))*($I$450-2*N($K$450))/144,3))))))</f>
        <v/>
      </c>
      <c r="I448" s="189" t="n"/>
      <c r="J448" s="189" t="n"/>
      <c r="K448" s="189">
        <f>IF(N(J448)*N(H448)=0,"",ROUND(N(J448)*N(H448),0))</f>
        <v/>
      </c>
      <c r="L448" s="189">
        <f>IF($D$450="Flat Oval",IF(OR($O$451="",$O$452="",N($O$453)+N($O$454)=0),"",ROUND(($O$451*$O$453+$O$452*$O$454)/($O$453+$O$454),0)),IF(COUNT(D452:M459)=0,"",ROUND(AVERAGE(D452:M459),0)))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IF($D$450="Flat Oval",IF($N$452="","",$N$450&amp;"x"&amp;$N$451&amp;"+"&amp;$O$450&amp;" ends"),IF($N$450="","",IF($D$450="Round",$N$450&amp;" x 2 axes",IF($N$451="","",$N$450&amp;" x "&amp;$N$451))))</f>
        <v/>
      </c>
      <c r="N450" s="534">
        <f>IF($D$450="Flat Oval",IF(OR($G$450="",$I$450=""),"",IF(OR(ISTEXT($G$450),ISTEXT($I$450)),"",IF($G$450-$I$450&lt;12,2,MIN(10,MAX(3,ROUNDUP(($G$450-$I$450)/6,0)))))),IF(OR($D$450="",$G$450=""),"",IF($D$450="Round",IF(ISTEXT($G$450),"",IF($G$450&lt;=9,6,IF($G$450&lt;=12,8,10))),IF(ISTEXT($G$450),"",IF($G$450&lt;12,2,MIN(10,MAX(3,ROUNDUP($G$450/6,0))))))))</f>
        <v/>
      </c>
      <c r="O450">
        <f>IF(AND($D$450="Flat Oval",NOT(OR($G$450="",$I$450="")),NOT(OR(ISTEXT($G$450),ISTEXT($I$450)))),IF($I$450&lt;=9,6,IF($I$450&lt;=12,8,10)),"")</f>
        <v/>
      </c>
      <c r="P450" s="473" t="inlineStr">
        <is>
          <t>Quick entry – type readings in order (row by row of the grid), down this column then the next:</t>
        </is>
      </c>
    </row>
    <row r="451" ht="13.35" customHeight="1" s="162">
      <c r="B451" s="535" t="inlineStr">
        <is>
          <t>Depth↓ Pos→ (in)</t>
        </is>
      </c>
      <c r="C451" s="414" t="n"/>
      <c r="D451" s="535">
        <f>IF($D$450="Flat Oval",IF(OR($N$450="",ISTEXT($N$450),1&gt;$N$450),"",ROUND((1-0.5)*($G$450-$I$450)/$N$450,1)),IF(ISTEXT($N$450),"",IF(OR($D$450="",$G$450="",1&gt;$N$450),"",IF($D$450="Round",IF(ISTEXT($G$450),"",ROUND(IF(1&lt;=$N$450/2,$G$450/2*(1-SQRT(($N$450-2*1+1)/$N$450)),$G$450-$G$450/2*(1-SQRT(($N$450-2*($N$450-1+1)+1)/$N$450))),1)),IF(ISTEXT($G$450),"",ROUND((1-0.5)*$G$450/$N$450,1))))))</f>
        <v/>
      </c>
      <c r="E451" s="535">
        <f>IF($D$450="Flat Oval",IF(OR($N$450="",ISTEXT($N$450),2&gt;$N$450),"",ROUND((2-0.5)*($G$450-$I$450)/$N$450,1)),IF(ISTEXT($N$450),"",IF(OR($D$450="",$G$450="",2&gt;$N$450),"",IF($D$450="Round",IF(ISTEXT($G$450),"",ROUND(IF(2&lt;=$N$450/2,$G$450/2*(1-SQRT(($N$450-2*2+1)/$N$450)),$G$450-$G$450/2*(1-SQRT(($N$450-2*($N$450-2+1)+1)/$N$450))),1)),IF(ISTEXT($G$450),"",ROUND((2-0.5)*$G$450/$N$450,1))))))</f>
        <v/>
      </c>
      <c r="F451" s="535">
        <f>IF($D$450="Flat Oval",IF(OR($N$450="",ISTEXT($N$450),3&gt;$N$450),"",ROUND((3-0.5)*($G$450-$I$450)/$N$450,1)),IF(ISTEXT($N$450),"",IF(OR($D$450="",$G$450="",3&gt;$N$450),"",IF($D$450="Round",IF(ISTEXT($G$450),"",ROUND(IF(3&lt;=$N$450/2,$G$450/2*(1-SQRT(($N$450-2*3+1)/$N$450)),$G$450-$G$450/2*(1-SQRT(($N$450-2*($N$450-3+1)+1)/$N$450))),1)),IF(ISTEXT($G$450),"",ROUND((3-0.5)*$G$450/$N$450,1))))))</f>
        <v/>
      </c>
      <c r="G451" s="535">
        <f>IF($D$450="Flat Oval",IF(OR($N$450="",ISTEXT($N$450),4&gt;$N$450),"",ROUND((4-0.5)*($G$450-$I$450)/$N$450,1)),IF(ISTEXT($N$450),"",IF(OR($D$450="",$G$450="",4&gt;$N$450),"",IF($D$450="Round",IF(ISTEXT($G$450),"",ROUND(IF(4&lt;=$N$450/2,$G$450/2*(1-SQRT(($N$450-2*4+1)/$N$450)),$G$450-$G$450/2*(1-SQRT(($N$450-2*($N$450-4+1)+1)/$N$450))),1)),IF(ISTEXT($G$450),"",ROUND((4-0.5)*$G$450/$N$450,1))))))</f>
        <v/>
      </c>
      <c r="H451" s="535">
        <f>IF($D$450="Flat Oval",IF(OR($N$450="",ISTEXT($N$450),5&gt;$N$450),"",ROUND((5-0.5)*($G$450-$I$450)/$N$450,1)),IF(ISTEXT($N$450),"",IF(OR($D$450="",$G$450="",5&gt;$N$450),"",IF($D$450="Round",IF(ISTEXT($G$450),"",ROUND(IF(5&lt;=$N$450/2,$G$450/2*(1-SQRT(($N$450-2*5+1)/$N$450)),$G$450-$G$450/2*(1-SQRT(($N$450-2*($N$450-5+1)+1)/$N$450))),1)),IF(ISTEXT($G$450),"",ROUND((5-0.5)*$G$450/$N$450,1))))))</f>
        <v/>
      </c>
      <c r="I451" s="535">
        <f>IF($D$450="Flat Oval",IF(OR($N$450="",ISTEXT($N$450),6&gt;$N$450),"",ROUND((6-0.5)*($G$450-$I$450)/$N$450,1)),IF(ISTEXT($N$450),"",IF(OR($D$450="",$G$450="",6&gt;$N$450),"",IF($D$450="Round",IF(ISTEXT($G$450),"",ROUND(IF(6&lt;=$N$450/2,$G$450/2*(1-SQRT(($N$450-2*6+1)/$N$450)),$G$450-$G$450/2*(1-SQRT(($N$450-2*($N$450-6+1)+1)/$N$450))),1)),IF(ISTEXT($G$450),"",ROUND((6-0.5)*$G$450/$N$450,1))))))</f>
        <v/>
      </c>
      <c r="J451" s="535">
        <f>IF($D$450="Flat Oval",IF(OR($N$450="",ISTEXT($N$450),7&gt;$N$450),"",ROUND((7-0.5)*($G$450-$I$450)/$N$450,1)),IF(ISTEXT($N$450),"",IF(OR($D$450="",$G$450="",7&gt;$N$450),"",IF($D$450="Round",IF(ISTEXT($G$450),"",ROUND(IF(7&lt;=$N$450/2,$G$450/2*(1-SQRT(($N$450-2*7+1)/$N$450)),$G$450-$G$450/2*(1-SQRT(($N$450-2*($N$450-7+1)+1)/$N$450))),1)),IF(ISTEXT($G$450),"",ROUND((7-0.5)*$G$450/$N$450,1))))))</f>
        <v/>
      </c>
      <c r="K451" s="535">
        <f>IF($D$450="Flat Oval",IF(OR($N$450="",ISTEXT($N$450),8&gt;$N$450),"",ROUND((8-0.5)*($G$450-$I$450)/$N$450,1)),IF(ISTEXT($N$450),"",IF(OR($D$450="",$G$450="",8&gt;$N$450),"",IF($D$450="Round",IF(ISTEXT($G$450),"",ROUND(IF(8&lt;=$N$450/2,$G$450/2*(1-SQRT(($N$450-2*8+1)/$N$450)),$G$450-$G$450/2*(1-SQRT(($N$450-2*($N$450-8+1)+1)/$N$450))),1)),IF(ISTEXT($G$450),"",ROUND((8-0.5)*$G$450/$N$450,1))))))</f>
        <v/>
      </c>
      <c r="L451" s="535">
        <f>IF($D$450="Flat Oval",IF(OR($N$450="",ISTEXT($N$450),9&gt;$N$450),"",ROUND((9-0.5)*($G$450-$I$450)/$N$450,1)),IF(ISTEXT($N$450),"",IF(OR($D$450="",$G$450="",9&gt;$N$450),"",IF($D$450="Round",IF(ISTEXT($G$450),"",ROUND(IF(9&lt;=$N$450/2,$G$450/2*(1-SQRT(($N$450-2*9+1)/$N$450)),$G$450-$G$450/2*(1-SQRT(($N$450-2*($N$450-9+1)+1)/$N$450))),1)),IF(ISTEXT($G$450),"",ROUND((9-0.5)*$G$450/$N$450,1))))))</f>
        <v/>
      </c>
      <c r="M451" s="535">
        <f>IF($D$450="Flat Oval",IF(OR($N$450="",ISTEXT($N$450),10&gt;$N$450),"",ROUND((10-0.5)*($G$450-$I$450)/$N$450,1)),IF(ISTEXT($N$450),"",IF(OR($D$450="",$G$450="",10&gt;$N$450),"",IF($D$450="Round",IF(ISTEXT($G$450),"",ROUND(IF(10&lt;=$N$450/2,$G$450/2*(1-SQRT(($N$450-2*10+1)/$N$450)),$G$450-$G$450/2*(1-SQRT(($N$450-2*($N$450-10+1)+1)/$N$450))),1)),IF(ISTEXT($G$450),"",ROUND((10-0.5)*$G$450/$N$450,1))))))</f>
        <v/>
      </c>
      <c r="N451" s="534">
        <f>IF($D$450="Flat Oval",IF(OR($G$450="",$I$450=""),"",IF(OR(ISTEXT($G$450),ISTEXT($I$450)),"",IF($I$450&lt;12,2,MIN(7,MAX(3,ROUNDUP($I$450/6,0)))))),IF(OR($D$450="",$G$450=""),"",IF($D$450="Round",2,IF($I$450="","",IF(ISTEXT($I$450),"",IF($I$450&lt;12,2,MIN(8,MAX(3,ROUNDUP($I$450/6,0)))))))))</f>
        <v/>
      </c>
      <c r="O451">
        <f>IF(OR(NOT($D$450="Flat Oval"),N($N$452)=0),"",IF(COUNT(D452:INDEX(M452:M459,$N$451))=0,"",AVERAGE(D452:INDEX(M452:M459,$N$451))))</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IF($D$450="Flat Oval",IF(OR($N$451="",ISTEXT($N$451)),"",IF(1&lt;=$N$451,ROUND((1-0.5)*$I$450/$N$451,1),IF(1=$N$451+1,"Ends",""))),IF(OR($D$450="",$G$450=""),"",IF($D$450="Round",IF(1=1,"Axis 1 (0°)",IF(1=2,"Axis 2 (90°)","")),IF(ISTEXT($N$451),"",IF(1&gt;$N$451,"",IF(ISTEXT($I$450),"",ROUND((1-0.5)*$I$450/$N$451,1)))))))</f>
        <v/>
      </c>
      <c r="C452" s="538" t="n"/>
      <c r="D452" s="539">
        <f>IF($D$450="Flat Oval",IF(OR($N$452="",ISTEXT($N$450),ISTEXT($N$451)),"",IF(1&lt;=$N$451,IF(1&gt;$N$450,"",IF(((1-1)*$N$450+1)&gt;80,"",IF(INDEX($P$452:$W$461,MOD(((1-1)*$N$450+1)-1,10)+1,INT((((1-1)*$N$450+1)-1)/10)+1)="","",INDEX($P$452:$W$461,MOD(((1-1)*$N$450+1)-1,10)+1,INT((((1-1)*$N$450+1)-1)/10)+1)))),IF(AND(1=$N$451+1,1&lt;=$O$450),IF(($N$450*$N$451+1)&gt;80,"",IF(INDEX($P$452:$W$461,MOD(($N$450*$N$451+1)-1,10)+1,INT((($N$450*$N$451+1)-1)/10)+1)="","",INDEX($P$452:$W$461,MOD(($N$450*$N$451+1)-1,10)+1,INT((($N$450*$N$451+1)-1)/10)+1))),""))),IF($N$452="","",IF(OR(ISTEXT($N$450),ISTEXT($N$451),ISTEXT($N$452)),"",IF(OR(1&gt;$N$450,1&gt;$N$451,((1-1)*$N$450+1)&gt;$N$452),"",IF(INDEX($P$452:$W$461,MOD(((1-1)*$N$450+1)-1,10)+1,INT((((1-1)*$N$450+1)-1)/10)+1)="","",INDEX($P$452:$W$461,MOD(((1-1)*$N$450+1)-1,10)+1,INT((((1-1)*$N$450+1)-1)/10)+1))))))</f>
        <v/>
      </c>
      <c r="E452" s="539">
        <f>IF($D$450="Flat Oval",IF(OR($N$452="",ISTEXT($N$450),ISTEXT($N$451)),"",IF(1&lt;=$N$451,IF(2&gt;$N$450,"",IF(((1-1)*$N$450+2)&gt;80,"",IF(INDEX($P$452:$W$461,MOD(((1-1)*$N$450+2)-1,10)+1,INT((((1-1)*$N$450+2)-1)/10)+1)="","",INDEX($P$452:$W$461,MOD(((1-1)*$N$450+2)-1,10)+1,INT((((1-1)*$N$450+2)-1)/10)+1)))),IF(AND(1=$N$451+1,2&lt;=$O$450),IF(($N$450*$N$451+2)&gt;80,"",IF(INDEX($P$452:$W$461,MOD(($N$450*$N$451+2)-1,10)+1,INT((($N$450*$N$451+2)-1)/10)+1)="","",INDEX($P$452:$W$461,MOD(($N$450*$N$451+2)-1,10)+1,INT((($N$450*$N$451+2)-1)/10)+1))),""))),IF($N$452="","",IF(OR(ISTEXT($N$450),ISTEXT($N$451),ISTEXT($N$452)),"",IF(OR(2&gt;$N$450,1&gt;$N$451,((1-1)*$N$450+2)&gt;$N$452),"",IF(INDEX($P$452:$W$461,MOD(((1-1)*$N$450+2)-1,10)+1,INT((((1-1)*$N$450+2)-1)/10)+1)="","",INDEX($P$452:$W$461,MOD(((1-1)*$N$450+2)-1,10)+1,INT((((1-1)*$N$450+2)-1)/10)+1))))))</f>
        <v/>
      </c>
      <c r="F452" s="539">
        <f>IF($D$450="Flat Oval",IF(OR($N$452="",ISTEXT($N$450),ISTEXT($N$451)),"",IF(1&lt;=$N$451,IF(3&gt;$N$450,"",IF(((1-1)*$N$450+3)&gt;80,"",IF(INDEX($P$452:$W$461,MOD(((1-1)*$N$450+3)-1,10)+1,INT((((1-1)*$N$450+3)-1)/10)+1)="","",INDEX($P$452:$W$461,MOD(((1-1)*$N$450+3)-1,10)+1,INT((((1-1)*$N$450+3)-1)/10)+1)))),IF(AND(1=$N$451+1,3&lt;=$O$450),IF(($N$450*$N$451+3)&gt;80,"",IF(INDEX($P$452:$W$461,MOD(($N$450*$N$451+3)-1,10)+1,INT((($N$450*$N$451+3)-1)/10)+1)="","",INDEX($P$452:$W$461,MOD(($N$450*$N$451+3)-1,10)+1,INT((($N$450*$N$451+3)-1)/10)+1))),""))),IF($N$452="","",IF(OR(ISTEXT($N$450),ISTEXT($N$451),ISTEXT($N$452)),"",IF(OR(3&gt;$N$450,1&gt;$N$451,((1-1)*$N$450+3)&gt;$N$452),"",IF(INDEX($P$452:$W$461,MOD(((1-1)*$N$450+3)-1,10)+1,INT((((1-1)*$N$450+3)-1)/10)+1)="","",INDEX($P$452:$W$461,MOD(((1-1)*$N$450+3)-1,10)+1,INT((((1-1)*$N$450+3)-1)/10)+1))))))</f>
        <v/>
      </c>
      <c r="G452" s="539">
        <f>IF($D$450="Flat Oval",IF(OR($N$452="",ISTEXT($N$450),ISTEXT($N$451)),"",IF(1&lt;=$N$451,IF(4&gt;$N$450,"",IF(((1-1)*$N$450+4)&gt;80,"",IF(INDEX($P$452:$W$461,MOD(((1-1)*$N$450+4)-1,10)+1,INT((((1-1)*$N$450+4)-1)/10)+1)="","",INDEX($P$452:$W$461,MOD(((1-1)*$N$450+4)-1,10)+1,INT((((1-1)*$N$450+4)-1)/10)+1)))),IF(AND(1=$N$451+1,4&lt;=$O$450),IF(($N$450*$N$451+4)&gt;80,"",IF(INDEX($P$452:$W$461,MOD(($N$450*$N$451+4)-1,10)+1,INT((($N$450*$N$451+4)-1)/10)+1)="","",INDEX($P$452:$W$461,MOD(($N$450*$N$451+4)-1,10)+1,INT((($N$450*$N$451+4)-1)/10)+1))),""))),IF($N$452="","",IF(OR(ISTEXT($N$450),ISTEXT($N$451),ISTEXT($N$452)),"",IF(OR(4&gt;$N$450,1&gt;$N$451,((1-1)*$N$450+4)&gt;$N$452),"",IF(INDEX($P$452:$W$461,MOD(((1-1)*$N$450+4)-1,10)+1,INT((((1-1)*$N$450+4)-1)/10)+1)="","",INDEX($P$452:$W$461,MOD(((1-1)*$N$450+4)-1,10)+1,INT((((1-1)*$N$450+4)-1)/10)+1))))))</f>
        <v/>
      </c>
      <c r="H452" s="539">
        <f>IF($D$450="Flat Oval",IF(OR($N$452="",ISTEXT($N$450),ISTEXT($N$451)),"",IF(1&lt;=$N$451,IF(5&gt;$N$450,"",IF(((1-1)*$N$450+5)&gt;80,"",IF(INDEX($P$452:$W$461,MOD(((1-1)*$N$450+5)-1,10)+1,INT((((1-1)*$N$450+5)-1)/10)+1)="","",INDEX($P$452:$W$461,MOD(((1-1)*$N$450+5)-1,10)+1,INT((((1-1)*$N$450+5)-1)/10)+1)))),IF(AND(1=$N$451+1,5&lt;=$O$450),IF(($N$450*$N$451+5)&gt;80,"",IF(INDEX($P$452:$W$461,MOD(($N$450*$N$451+5)-1,10)+1,INT((($N$450*$N$451+5)-1)/10)+1)="","",INDEX($P$452:$W$461,MOD(($N$450*$N$451+5)-1,10)+1,INT((($N$450*$N$451+5)-1)/10)+1))),""))),IF($N$452="","",IF(OR(ISTEXT($N$450),ISTEXT($N$451),ISTEXT($N$452)),"",IF(OR(5&gt;$N$450,1&gt;$N$451,((1-1)*$N$450+5)&gt;$N$452),"",IF(INDEX($P$452:$W$461,MOD(((1-1)*$N$450+5)-1,10)+1,INT((((1-1)*$N$450+5)-1)/10)+1)="","",INDEX($P$452:$W$461,MOD(((1-1)*$N$450+5)-1,10)+1,INT((((1-1)*$N$450+5)-1)/10)+1))))))</f>
        <v/>
      </c>
      <c r="I452" s="539">
        <f>IF($D$450="Flat Oval",IF(OR($N$452="",ISTEXT($N$450),ISTEXT($N$451)),"",IF(1&lt;=$N$451,IF(6&gt;$N$450,"",IF(((1-1)*$N$450+6)&gt;80,"",IF(INDEX($P$452:$W$461,MOD(((1-1)*$N$450+6)-1,10)+1,INT((((1-1)*$N$450+6)-1)/10)+1)="","",INDEX($P$452:$W$461,MOD(((1-1)*$N$450+6)-1,10)+1,INT((((1-1)*$N$450+6)-1)/10)+1)))),IF(AND(1=$N$451+1,6&lt;=$O$450),IF(($N$450*$N$451+6)&gt;80,"",IF(INDEX($P$452:$W$461,MOD(($N$450*$N$451+6)-1,10)+1,INT((($N$450*$N$451+6)-1)/10)+1)="","",INDEX($P$452:$W$461,MOD(($N$450*$N$451+6)-1,10)+1,INT((($N$450*$N$451+6)-1)/10)+1))),""))),IF($N$452="","",IF(OR(ISTEXT($N$450),ISTEXT($N$451),ISTEXT($N$452)),"",IF(OR(6&gt;$N$450,1&gt;$N$451,((1-1)*$N$450+6)&gt;$N$452),"",IF(INDEX($P$452:$W$461,MOD(((1-1)*$N$450+6)-1,10)+1,INT((((1-1)*$N$450+6)-1)/10)+1)="","",INDEX($P$452:$W$461,MOD(((1-1)*$N$450+6)-1,10)+1,INT((((1-1)*$N$450+6)-1)/10)+1))))))</f>
        <v/>
      </c>
      <c r="J452" s="539">
        <f>IF($D$450="Flat Oval",IF(OR($N$452="",ISTEXT($N$450),ISTEXT($N$451)),"",IF(1&lt;=$N$451,IF(7&gt;$N$450,"",IF(((1-1)*$N$450+7)&gt;80,"",IF(INDEX($P$452:$W$461,MOD(((1-1)*$N$450+7)-1,10)+1,INT((((1-1)*$N$450+7)-1)/10)+1)="","",INDEX($P$452:$W$461,MOD(((1-1)*$N$450+7)-1,10)+1,INT((((1-1)*$N$450+7)-1)/10)+1)))),IF(AND(1=$N$451+1,7&lt;=$O$450),IF(($N$450*$N$451+7)&gt;80,"",IF(INDEX($P$452:$W$461,MOD(($N$450*$N$451+7)-1,10)+1,INT((($N$450*$N$451+7)-1)/10)+1)="","",INDEX($P$452:$W$461,MOD(($N$450*$N$451+7)-1,10)+1,INT((($N$450*$N$451+7)-1)/10)+1))),""))),IF($N$452="","",IF(OR(ISTEXT($N$450),ISTEXT($N$451),ISTEXT($N$452)),"",IF(OR(7&gt;$N$450,1&gt;$N$451,((1-1)*$N$450+7)&gt;$N$452),"",IF(INDEX($P$452:$W$461,MOD(((1-1)*$N$450+7)-1,10)+1,INT((((1-1)*$N$450+7)-1)/10)+1)="","",INDEX($P$452:$W$461,MOD(((1-1)*$N$450+7)-1,10)+1,INT((((1-1)*$N$450+7)-1)/10)+1))))))</f>
        <v/>
      </c>
      <c r="K452" s="539">
        <f>IF($D$450="Flat Oval",IF(OR($N$452="",ISTEXT($N$450),ISTEXT($N$451)),"",IF(1&lt;=$N$451,IF(8&gt;$N$450,"",IF(((1-1)*$N$450+8)&gt;80,"",IF(INDEX($P$452:$W$461,MOD(((1-1)*$N$450+8)-1,10)+1,INT((((1-1)*$N$450+8)-1)/10)+1)="","",INDEX($P$452:$W$461,MOD(((1-1)*$N$450+8)-1,10)+1,INT((((1-1)*$N$450+8)-1)/10)+1)))),IF(AND(1=$N$451+1,8&lt;=$O$450),IF(($N$450*$N$451+8)&gt;80,"",IF(INDEX($P$452:$W$461,MOD(($N$450*$N$451+8)-1,10)+1,INT((($N$450*$N$451+8)-1)/10)+1)="","",INDEX($P$452:$W$461,MOD(($N$450*$N$451+8)-1,10)+1,INT((($N$450*$N$451+8)-1)/10)+1))),""))),IF($N$452="","",IF(OR(ISTEXT($N$450),ISTEXT($N$451),ISTEXT($N$452)),"",IF(OR(8&gt;$N$450,1&gt;$N$451,((1-1)*$N$450+8)&gt;$N$452),"",IF(INDEX($P$452:$W$461,MOD(((1-1)*$N$450+8)-1,10)+1,INT((((1-1)*$N$450+8)-1)/10)+1)="","",INDEX($P$452:$W$461,MOD(((1-1)*$N$450+8)-1,10)+1,INT((((1-1)*$N$450+8)-1)/10)+1))))))</f>
        <v/>
      </c>
      <c r="L452" s="539">
        <f>IF($D$450="Flat Oval",IF(OR($N$452="",ISTEXT($N$450),ISTEXT($N$451)),"",IF(1&lt;=$N$451,IF(9&gt;$N$450,"",IF(((1-1)*$N$450+9)&gt;80,"",IF(INDEX($P$452:$W$461,MOD(((1-1)*$N$450+9)-1,10)+1,INT((((1-1)*$N$450+9)-1)/10)+1)="","",INDEX($P$452:$W$461,MOD(((1-1)*$N$450+9)-1,10)+1,INT((((1-1)*$N$450+9)-1)/10)+1)))),IF(AND(1=$N$451+1,9&lt;=$O$450),IF(($N$450*$N$451+9)&gt;80,"",IF(INDEX($P$452:$W$461,MOD(($N$450*$N$451+9)-1,10)+1,INT((($N$450*$N$451+9)-1)/10)+1)="","",INDEX($P$452:$W$461,MOD(($N$450*$N$451+9)-1,10)+1,INT((($N$450*$N$451+9)-1)/10)+1))),""))),IF($N$452="","",IF(OR(ISTEXT($N$450),ISTEXT($N$451),ISTEXT($N$452)),"",IF(OR(9&gt;$N$450,1&gt;$N$451,((1-1)*$N$450+9)&gt;$N$452),"",IF(INDEX($P$452:$W$461,MOD(((1-1)*$N$450+9)-1,10)+1,INT((((1-1)*$N$450+9)-1)/10)+1)="","",INDEX($P$452:$W$461,MOD(((1-1)*$N$450+9)-1,10)+1,INT((((1-1)*$N$450+9)-1)/10)+1))))))</f>
        <v/>
      </c>
      <c r="M452" s="539">
        <f>IF($D$450="Flat Oval",IF(OR($N$452="",ISTEXT($N$450),ISTEXT($N$451)),"",IF(1&lt;=$N$451,IF(10&gt;$N$450,"",IF(((1-1)*$N$450+10)&gt;80,"",IF(INDEX($P$452:$W$461,MOD(((1-1)*$N$450+10)-1,10)+1,INT((((1-1)*$N$450+10)-1)/10)+1)="","",INDEX($P$452:$W$461,MOD(((1-1)*$N$450+10)-1,10)+1,INT((((1-1)*$N$450+10)-1)/10)+1)))),IF(AND(1=$N$451+1,10&lt;=$O$450),IF(($N$450*$N$451+10)&gt;80,"",IF(INDEX($P$452:$W$461,MOD(($N$450*$N$451+10)-1,10)+1,INT((($N$450*$N$451+10)-1)/10)+1)="","",INDEX($P$452:$W$461,MOD(($N$450*$N$451+10)-1,10)+1,INT((($N$450*$N$451+10)-1)/10)+1))),""))),IF($N$452="","",IF(OR(ISTEXT($N$450),ISTEXT($N$451),ISTEXT($N$452)),"",IF(OR(10&gt;$N$450,1&gt;$N$451,((1-1)*$N$450+10)&gt;$N$452),"",IF(INDEX($P$452:$W$461,MOD(((1-1)*$N$450+10)-1,10)+1,INT((((1-1)*$N$450+10)-1)/10)+1)="","",INDEX($P$452:$W$461,MOD(((1-1)*$N$450+10)-1,10)+1,INT((((1-1)*$N$450+10)-1)/10)+1))))))</f>
        <v/>
      </c>
      <c r="N452" s="534">
        <f>IF($D$450="Flat Oval",IF(OR($N$450="",$N$451="",$O$450=""),"",$N$450*$N$451+$O$450),IF(OR(N450="",N451=""),"",IF(OR(ISTEXT(N450),ISTEXT(N451)),"",N450*N451)))</f>
        <v/>
      </c>
      <c r="O452">
        <f>IF(OR(NOT($D$450="Flat Oval"),N($N$452)=0),"",IF(COUNT(INDEX(D452:D459,$N$451+1):INDEX(M452:M459,$N$451+1))=0,"",AVERAGE(INDEX(D452:D459,$N$451+1):INDEX(M452:M459,$N$451+1))))</f>
        <v/>
      </c>
      <c r="P452" s="540" t="n"/>
      <c r="Q452" s="540" t="n"/>
      <c r="R452" s="540" t="n"/>
      <c r="S452" s="540" t="n"/>
      <c r="T452" s="540" t="n"/>
      <c r="U452" s="540" t="n"/>
      <c r="V452" s="540" t="n"/>
      <c r="W452" s="540" t="n"/>
    </row>
    <row r="453" ht="13.35" customHeight="1" s="162">
      <c r="B453" s="537">
        <f>IF($D$450="Flat Oval",IF(OR($N$451="",ISTEXT($N$451)),"",IF(2&lt;=$N$451,ROUND((2-0.5)*$I$450/$N$451,1),IF(2=$N$451+1,"Ends",""))),IF(OR($D$450="",$G$450=""),"",IF($D$450="Round",IF(2=1,"Axis 1 (0°)",IF(2=2,"Axis 2 (90°)","")),IF(ISTEXT($N$451),"",IF(2&gt;$N$451,"",IF(ISTEXT($I$450),"",ROUND((2-0.5)*$I$450/$N$451,1)))))))</f>
        <v/>
      </c>
      <c r="C453" s="538" t="n"/>
      <c r="D453" s="539">
        <f>IF($D$450="Flat Oval",IF(OR($N$452="",ISTEXT($N$450),ISTEXT($N$451)),"",IF(2&lt;=$N$451,IF(1&gt;$N$450,"",IF(((2-1)*$N$450+1)&gt;80,"",IF(INDEX($P$452:$W$461,MOD(((2-1)*$N$450+1)-1,10)+1,INT((((2-1)*$N$450+1)-1)/10)+1)="","",INDEX($P$452:$W$461,MOD(((2-1)*$N$450+1)-1,10)+1,INT((((2-1)*$N$450+1)-1)/10)+1)))),IF(AND(2=$N$451+1,1&lt;=$O$450),IF(($N$450*$N$451+1)&gt;80,"",IF(INDEX($P$452:$W$461,MOD(($N$450*$N$451+1)-1,10)+1,INT((($N$450*$N$451+1)-1)/10)+1)="","",INDEX($P$452:$W$461,MOD(($N$450*$N$451+1)-1,10)+1,INT((($N$450*$N$451+1)-1)/10)+1))),""))),IF($N$452="","",IF(OR(ISTEXT($N$450),ISTEXT($N$451),ISTEXT($N$452)),"",IF(OR(1&gt;$N$450,2&gt;$N$451,((2-1)*$N$450+1)&gt;$N$452),"",IF(INDEX($P$452:$W$461,MOD(((2-1)*$N$450+1)-1,10)+1,INT((((2-1)*$N$450+1)-1)/10)+1)="","",INDEX($P$452:$W$461,MOD(((2-1)*$N$450+1)-1,10)+1,INT((((2-1)*$N$450+1)-1)/10)+1))))))</f>
        <v/>
      </c>
      <c r="E453" s="539">
        <f>IF($D$450="Flat Oval",IF(OR($N$452="",ISTEXT($N$450),ISTEXT($N$451)),"",IF(2&lt;=$N$451,IF(2&gt;$N$450,"",IF(((2-1)*$N$450+2)&gt;80,"",IF(INDEX($P$452:$W$461,MOD(((2-1)*$N$450+2)-1,10)+1,INT((((2-1)*$N$450+2)-1)/10)+1)="","",INDEX($P$452:$W$461,MOD(((2-1)*$N$450+2)-1,10)+1,INT((((2-1)*$N$450+2)-1)/10)+1)))),IF(AND(2=$N$451+1,2&lt;=$O$450),IF(($N$450*$N$451+2)&gt;80,"",IF(INDEX($P$452:$W$461,MOD(($N$450*$N$451+2)-1,10)+1,INT((($N$450*$N$451+2)-1)/10)+1)="","",INDEX($P$452:$W$461,MOD(($N$450*$N$451+2)-1,10)+1,INT((($N$450*$N$451+2)-1)/10)+1))),""))),IF($N$452="","",IF(OR(ISTEXT($N$450),ISTEXT($N$451),ISTEXT($N$452)),"",IF(OR(2&gt;$N$450,2&gt;$N$451,((2-1)*$N$450+2)&gt;$N$452),"",IF(INDEX($P$452:$W$461,MOD(((2-1)*$N$450+2)-1,10)+1,INT((((2-1)*$N$450+2)-1)/10)+1)="","",INDEX($P$452:$W$461,MOD(((2-1)*$N$450+2)-1,10)+1,INT((((2-1)*$N$450+2)-1)/10)+1))))))</f>
        <v/>
      </c>
      <c r="F453" s="539">
        <f>IF($D$450="Flat Oval",IF(OR($N$452="",ISTEXT($N$450),ISTEXT($N$451)),"",IF(2&lt;=$N$451,IF(3&gt;$N$450,"",IF(((2-1)*$N$450+3)&gt;80,"",IF(INDEX($P$452:$W$461,MOD(((2-1)*$N$450+3)-1,10)+1,INT((((2-1)*$N$450+3)-1)/10)+1)="","",INDEX($P$452:$W$461,MOD(((2-1)*$N$450+3)-1,10)+1,INT((((2-1)*$N$450+3)-1)/10)+1)))),IF(AND(2=$N$451+1,3&lt;=$O$450),IF(($N$450*$N$451+3)&gt;80,"",IF(INDEX($P$452:$W$461,MOD(($N$450*$N$451+3)-1,10)+1,INT((($N$450*$N$451+3)-1)/10)+1)="","",INDEX($P$452:$W$461,MOD(($N$450*$N$451+3)-1,10)+1,INT((($N$450*$N$451+3)-1)/10)+1))),""))),IF($N$452="","",IF(OR(ISTEXT($N$450),ISTEXT($N$451),ISTEXT($N$452)),"",IF(OR(3&gt;$N$450,2&gt;$N$451,((2-1)*$N$450+3)&gt;$N$452),"",IF(INDEX($P$452:$W$461,MOD(((2-1)*$N$450+3)-1,10)+1,INT((((2-1)*$N$450+3)-1)/10)+1)="","",INDEX($P$452:$W$461,MOD(((2-1)*$N$450+3)-1,10)+1,INT((((2-1)*$N$450+3)-1)/10)+1))))))</f>
        <v/>
      </c>
      <c r="G453" s="539">
        <f>IF($D$450="Flat Oval",IF(OR($N$452="",ISTEXT($N$450),ISTEXT($N$451)),"",IF(2&lt;=$N$451,IF(4&gt;$N$450,"",IF(((2-1)*$N$450+4)&gt;80,"",IF(INDEX($P$452:$W$461,MOD(((2-1)*$N$450+4)-1,10)+1,INT((((2-1)*$N$450+4)-1)/10)+1)="","",INDEX($P$452:$W$461,MOD(((2-1)*$N$450+4)-1,10)+1,INT((((2-1)*$N$450+4)-1)/10)+1)))),IF(AND(2=$N$451+1,4&lt;=$O$450),IF(($N$450*$N$451+4)&gt;80,"",IF(INDEX($P$452:$W$461,MOD(($N$450*$N$451+4)-1,10)+1,INT((($N$450*$N$451+4)-1)/10)+1)="","",INDEX($P$452:$W$461,MOD(($N$450*$N$451+4)-1,10)+1,INT((($N$450*$N$451+4)-1)/10)+1))),""))),IF($N$452="","",IF(OR(ISTEXT($N$450),ISTEXT($N$451),ISTEXT($N$452)),"",IF(OR(4&gt;$N$450,2&gt;$N$451,((2-1)*$N$450+4)&gt;$N$452),"",IF(INDEX($P$452:$W$461,MOD(((2-1)*$N$450+4)-1,10)+1,INT((((2-1)*$N$450+4)-1)/10)+1)="","",INDEX($P$452:$W$461,MOD(((2-1)*$N$450+4)-1,10)+1,INT((((2-1)*$N$450+4)-1)/10)+1))))))</f>
        <v/>
      </c>
      <c r="H453" s="539">
        <f>IF($D$450="Flat Oval",IF(OR($N$452="",ISTEXT($N$450),ISTEXT($N$451)),"",IF(2&lt;=$N$451,IF(5&gt;$N$450,"",IF(((2-1)*$N$450+5)&gt;80,"",IF(INDEX($P$452:$W$461,MOD(((2-1)*$N$450+5)-1,10)+1,INT((((2-1)*$N$450+5)-1)/10)+1)="","",INDEX($P$452:$W$461,MOD(((2-1)*$N$450+5)-1,10)+1,INT((((2-1)*$N$450+5)-1)/10)+1)))),IF(AND(2=$N$451+1,5&lt;=$O$450),IF(($N$450*$N$451+5)&gt;80,"",IF(INDEX($P$452:$W$461,MOD(($N$450*$N$451+5)-1,10)+1,INT((($N$450*$N$451+5)-1)/10)+1)="","",INDEX($P$452:$W$461,MOD(($N$450*$N$451+5)-1,10)+1,INT((($N$450*$N$451+5)-1)/10)+1))),""))),IF($N$452="","",IF(OR(ISTEXT($N$450),ISTEXT($N$451),ISTEXT($N$452)),"",IF(OR(5&gt;$N$450,2&gt;$N$451,((2-1)*$N$450+5)&gt;$N$452),"",IF(INDEX($P$452:$W$461,MOD(((2-1)*$N$450+5)-1,10)+1,INT((((2-1)*$N$450+5)-1)/10)+1)="","",INDEX($P$452:$W$461,MOD(((2-1)*$N$450+5)-1,10)+1,INT((((2-1)*$N$450+5)-1)/10)+1))))))</f>
        <v/>
      </c>
      <c r="I453" s="539">
        <f>IF($D$450="Flat Oval",IF(OR($N$452="",ISTEXT($N$450),ISTEXT($N$451)),"",IF(2&lt;=$N$451,IF(6&gt;$N$450,"",IF(((2-1)*$N$450+6)&gt;80,"",IF(INDEX($P$452:$W$461,MOD(((2-1)*$N$450+6)-1,10)+1,INT((((2-1)*$N$450+6)-1)/10)+1)="","",INDEX($P$452:$W$461,MOD(((2-1)*$N$450+6)-1,10)+1,INT((((2-1)*$N$450+6)-1)/10)+1)))),IF(AND(2=$N$451+1,6&lt;=$O$450),IF(($N$450*$N$451+6)&gt;80,"",IF(INDEX($P$452:$W$461,MOD(($N$450*$N$451+6)-1,10)+1,INT((($N$450*$N$451+6)-1)/10)+1)="","",INDEX($P$452:$W$461,MOD(($N$450*$N$451+6)-1,10)+1,INT((($N$450*$N$451+6)-1)/10)+1))),""))),IF($N$452="","",IF(OR(ISTEXT($N$450),ISTEXT($N$451),ISTEXT($N$452)),"",IF(OR(6&gt;$N$450,2&gt;$N$451,((2-1)*$N$450+6)&gt;$N$452),"",IF(INDEX($P$452:$W$461,MOD(((2-1)*$N$450+6)-1,10)+1,INT((((2-1)*$N$450+6)-1)/10)+1)="","",INDEX($P$452:$W$461,MOD(((2-1)*$N$450+6)-1,10)+1,INT((((2-1)*$N$450+6)-1)/10)+1))))))</f>
        <v/>
      </c>
      <c r="J453" s="539">
        <f>IF($D$450="Flat Oval",IF(OR($N$452="",ISTEXT($N$450),ISTEXT($N$451)),"",IF(2&lt;=$N$451,IF(7&gt;$N$450,"",IF(((2-1)*$N$450+7)&gt;80,"",IF(INDEX($P$452:$W$461,MOD(((2-1)*$N$450+7)-1,10)+1,INT((((2-1)*$N$450+7)-1)/10)+1)="","",INDEX($P$452:$W$461,MOD(((2-1)*$N$450+7)-1,10)+1,INT((((2-1)*$N$450+7)-1)/10)+1)))),IF(AND(2=$N$451+1,7&lt;=$O$450),IF(($N$450*$N$451+7)&gt;80,"",IF(INDEX($P$452:$W$461,MOD(($N$450*$N$451+7)-1,10)+1,INT((($N$450*$N$451+7)-1)/10)+1)="","",INDEX($P$452:$W$461,MOD(($N$450*$N$451+7)-1,10)+1,INT((($N$450*$N$451+7)-1)/10)+1))),""))),IF($N$452="","",IF(OR(ISTEXT($N$450),ISTEXT($N$451),ISTEXT($N$452)),"",IF(OR(7&gt;$N$450,2&gt;$N$451,((2-1)*$N$450+7)&gt;$N$452),"",IF(INDEX($P$452:$W$461,MOD(((2-1)*$N$450+7)-1,10)+1,INT((((2-1)*$N$450+7)-1)/10)+1)="","",INDEX($P$452:$W$461,MOD(((2-1)*$N$450+7)-1,10)+1,INT((((2-1)*$N$450+7)-1)/10)+1))))))</f>
        <v/>
      </c>
      <c r="K453" s="539">
        <f>IF($D$450="Flat Oval",IF(OR($N$452="",ISTEXT($N$450),ISTEXT($N$451)),"",IF(2&lt;=$N$451,IF(8&gt;$N$450,"",IF(((2-1)*$N$450+8)&gt;80,"",IF(INDEX($P$452:$W$461,MOD(((2-1)*$N$450+8)-1,10)+1,INT((((2-1)*$N$450+8)-1)/10)+1)="","",INDEX($P$452:$W$461,MOD(((2-1)*$N$450+8)-1,10)+1,INT((((2-1)*$N$450+8)-1)/10)+1)))),IF(AND(2=$N$451+1,8&lt;=$O$450),IF(($N$450*$N$451+8)&gt;80,"",IF(INDEX($P$452:$W$461,MOD(($N$450*$N$451+8)-1,10)+1,INT((($N$450*$N$451+8)-1)/10)+1)="","",INDEX($P$452:$W$461,MOD(($N$450*$N$451+8)-1,10)+1,INT((($N$450*$N$451+8)-1)/10)+1))),""))),IF($N$452="","",IF(OR(ISTEXT($N$450),ISTEXT($N$451),ISTEXT($N$452)),"",IF(OR(8&gt;$N$450,2&gt;$N$451,((2-1)*$N$450+8)&gt;$N$452),"",IF(INDEX($P$452:$W$461,MOD(((2-1)*$N$450+8)-1,10)+1,INT((((2-1)*$N$450+8)-1)/10)+1)="","",INDEX($P$452:$W$461,MOD(((2-1)*$N$450+8)-1,10)+1,INT((((2-1)*$N$450+8)-1)/10)+1))))))</f>
        <v/>
      </c>
      <c r="L453" s="539">
        <f>IF($D$450="Flat Oval",IF(OR($N$452="",ISTEXT($N$450),ISTEXT($N$451)),"",IF(2&lt;=$N$451,IF(9&gt;$N$450,"",IF(((2-1)*$N$450+9)&gt;80,"",IF(INDEX($P$452:$W$461,MOD(((2-1)*$N$450+9)-1,10)+1,INT((((2-1)*$N$450+9)-1)/10)+1)="","",INDEX($P$452:$W$461,MOD(((2-1)*$N$450+9)-1,10)+1,INT((((2-1)*$N$450+9)-1)/10)+1)))),IF(AND(2=$N$451+1,9&lt;=$O$450),IF(($N$450*$N$451+9)&gt;80,"",IF(INDEX($P$452:$W$461,MOD(($N$450*$N$451+9)-1,10)+1,INT((($N$450*$N$451+9)-1)/10)+1)="","",INDEX($P$452:$W$461,MOD(($N$450*$N$451+9)-1,10)+1,INT((($N$450*$N$451+9)-1)/10)+1))),""))),IF($N$452="","",IF(OR(ISTEXT($N$450),ISTEXT($N$451),ISTEXT($N$452)),"",IF(OR(9&gt;$N$450,2&gt;$N$451,((2-1)*$N$450+9)&gt;$N$452),"",IF(INDEX($P$452:$W$461,MOD(((2-1)*$N$450+9)-1,10)+1,INT((((2-1)*$N$450+9)-1)/10)+1)="","",INDEX($P$452:$W$461,MOD(((2-1)*$N$450+9)-1,10)+1,INT((((2-1)*$N$450+9)-1)/10)+1))))))</f>
        <v/>
      </c>
      <c r="M453" s="539">
        <f>IF($D$450="Flat Oval",IF(OR($N$452="",ISTEXT($N$450),ISTEXT($N$451)),"",IF(2&lt;=$N$451,IF(10&gt;$N$450,"",IF(((2-1)*$N$450+10)&gt;80,"",IF(INDEX($P$452:$W$461,MOD(((2-1)*$N$450+10)-1,10)+1,INT((((2-1)*$N$450+10)-1)/10)+1)="","",INDEX($P$452:$W$461,MOD(((2-1)*$N$450+10)-1,10)+1,INT((((2-1)*$N$450+10)-1)/10)+1)))),IF(AND(2=$N$451+1,10&lt;=$O$450),IF(($N$450*$N$451+10)&gt;80,"",IF(INDEX($P$452:$W$461,MOD(($N$450*$N$451+10)-1,10)+1,INT((($N$450*$N$451+10)-1)/10)+1)="","",INDEX($P$452:$W$461,MOD(($N$450*$N$451+10)-1,10)+1,INT((($N$450*$N$451+10)-1)/10)+1))),""))),IF($N$452="","",IF(OR(ISTEXT($N$450),ISTEXT($N$451),ISTEXT($N$452)),"",IF(OR(10&gt;$N$450,2&gt;$N$451,((2-1)*$N$450+10)&gt;$N$452),"",IF(INDEX($P$452:$W$461,MOD(((2-1)*$N$450+10)-1,10)+1,INT((((2-1)*$N$450+10)-1)/10)+1)="","",INDEX($P$452:$W$461,MOD(((2-1)*$N$450+10)-1,10)+1,INT((((2-1)*$N$450+10)-1)/10)+1))))))</f>
        <v/>
      </c>
      <c r="O453">
        <f>IF(AND($D$450="Flat Oval",NOT(OR($G$450="",$I$450="")),NOT(OR(ISTEXT($G$450),ISTEXT($I$450)))),(($G$450-2*N($K$450))-($I$450-2*N($K$450)))*($I$450-2*N($K$450))/144,"")</f>
        <v/>
      </c>
      <c r="P453" s="540" t="n"/>
      <c r="Q453" s="540" t="n"/>
      <c r="R453" s="540" t="n"/>
      <c r="S453" s="540" t="n"/>
      <c r="T453" s="540" t="n"/>
      <c r="U453" s="540" t="n"/>
      <c r="V453" s="540" t="n"/>
      <c r="W453" s="540" t="n"/>
    </row>
    <row r="454" ht="13.35" customHeight="1" s="162">
      <c r="B454" s="537">
        <f>IF($D$450="Flat Oval",IF(OR($N$451="",ISTEXT($N$451)),"",IF(3&lt;=$N$451,ROUND((3-0.5)*$I$450/$N$451,1),IF(3=$N$451+1,"Ends",""))),IF(OR($D$450="",$G$450=""),"",IF($D$450="Round",IF(3=1,"Axis 1 (0°)",IF(3=2,"Axis 2 (90°)","")),IF(ISTEXT($N$451),"",IF(3&gt;$N$451,"",IF(ISTEXT($I$450),"",ROUND((3-0.5)*$I$450/$N$451,1)))))))</f>
        <v/>
      </c>
      <c r="C454" s="538" t="n"/>
      <c r="D454" s="539">
        <f>IF($D$450="Flat Oval",IF(OR($N$452="",ISTEXT($N$450),ISTEXT($N$451)),"",IF(3&lt;=$N$451,IF(1&gt;$N$450,"",IF(((3-1)*$N$450+1)&gt;80,"",IF(INDEX($P$452:$W$461,MOD(((3-1)*$N$450+1)-1,10)+1,INT((((3-1)*$N$450+1)-1)/10)+1)="","",INDEX($P$452:$W$461,MOD(((3-1)*$N$450+1)-1,10)+1,INT((((3-1)*$N$450+1)-1)/10)+1)))),IF(AND(3=$N$451+1,1&lt;=$O$450),IF(($N$450*$N$451+1)&gt;80,"",IF(INDEX($P$452:$W$461,MOD(($N$450*$N$451+1)-1,10)+1,INT((($N$450*$N$451+1)-1)/10)+1)="","",INDEX($P$452:$W$461,MOD(($N$450*$N$451+1)-1,10)+1,INT((($N$450*$N$451+1)-1)/10)+1))),""))),IF($N$452="","",IF(OR(ISTEXT($N$450),ISTEXT($N$451),ISTEXT($N$452)),"",IF(OR(1&gt;$N$450,3&gt;$N$451,((3-1)*$N$450+1)&gt;$N$452),"",IF(INDEX($P$452:$W$461,MOD(((3-1)*$N$450+1)-1,10)+1,INT((((3-1)*$N$450+1)-1)/10)+1)="","",INDEX($P$452:$W$461,MOD(((3-1)*$N$450+1)-1,10)+1,INT((((3-1)*$N$450+1)-1)/10)+1))))))</f>
        <v/>
      </c>
      <c r="E454" s="539">
        <f>IF($D$450="Flat Oval",IF(OR($N$452="",ISTEXT($N$450),ISTEXT($N$451)),"",IF(3&lt;=$N$451,IF(2&gt;$N$450,"",IF(((3-1)*$N$450+2)&gt;80,"",IF(INDEX($P$452:$W$461,MOD(((3-1)*$N$450+2)-1,10)+1,INT((((3-1)*$N$450+2)-1)/10)+1)="","",INDEX($P$452:$W$461,MOD(((3-1)*$N$450+2)-1,10)+1,INT((((3-1)*$N$450+2)-1)/10)+1)))),IF(AND(3=$N$451+1,2&lt;=$O$450),IF(($N$450*$N$451+2)&gt;80,"",IF(INDEX($P$452:$W$461,MOD(($N$450*$N$451+2)-1,10)+1,INT((($N$450*$N$451+2)-1)/10)+1)="","",INDEX($P$452:$W$461,MOD(($N$450*$N$451+2)-1,10)+1,INT((($N$450*$N$451+2)-1)/10)+1))),""))),IF($N$452="","",IF(OR(ISTEXT($N$450),ISTEXT($N$451),ISTEXT($N$452)),"",IF(OR(2&gt;$N$450,3&gt;$N$451,((3-1)*$N$450+2)&gt;$N$452),"",IF(INDEX($P$452:$W$461,MOD(((3-1)*$N$450+2)-1,10)+1,INT((((3-1)*$N$450+2)-1)/10)+1)="","",INDEX($P$452:$W$461,MOD(((3-1)*$N$450+2)-1,10)+1,INT((((3-1)*$N$450+2)-1)/10)+1))))))</f>
        <v/>
      </c>
      <c r="F454" s="539">
        <f>IF($D$450="Flat Oval",IF(OR($N$452="",ISTEXT($N$450),ISTEXT($N$451)),"",IF(3&lt;=$N$451,IF(3&gt;$N$450,"",IF(((3-1)*$N$450+3)&gt;80,"",IF(INDEX($P$452:$W$461,MOD(((3-1)*$N$450+3)-1,10)+1,INT((((3-1)*$N$450+3)-1)/10)+1)="","",INDEX($P$452:$W$461,MOD(((3-1)*$N$450+3)-1,10)+1,INT((((3-1)*$N$450+3)-1)/10)+1)))),IF(AND(3=$N$451+1,3&lt;=$O$450),IF(($N$450*$N$451+3)&gt;80,"",IF(INDEX($P$452:$W$461,MOD(($N$450*$N$451+3)-1,10)+1,INT((($N$450*$N$451+3)-1)/10)+1)="","",INDEX($P$452:$W$461,MOD(($N$450*$N$451+3)-1,10)+1,INT((($N$450*$N$451+3)-1)/10)+1))),""))),IF($N$452="","",IF(OR(ISTEXT($N$450),ISTEXT($N$451),ISTEXT($N$452)),"",IF(OR(3&gt;$N$450,3&gt;$N$451,((3-1)*$N$450+3)&gt;$N$452),"",IF(INDEX($P$452:$W$461,MOD(((3-1)*$N$450+3)-1,10)+1,INT((((3-1)*$N$450+3)-1)/10)+1)="","",INDEX($P$452:$W$461,MOD(((3-1)*$N$450+3)-1,10)+1,INT((((3-1)*$N$450+3)-1)/10)+1))))))</f>
        <v/>
      </c>
      <c r="G454" s="539">
        <f>IF($D$450="Flat Oval",IF(OR($N$452="",ISTEXT($N$450),ISTEXT($N$451)),"",IF(3&lt;=$N$451,IF(4&gt;$N$450,"",IF(((3-1)*$N$450+4)&gt;80,"",IF(INDEX($P$452:$W$461,MOD(((3-1)*$N$450+4)-1,10)+1,INT((((3-1)*$N$450+4)-1)/10)+1)="","",INDEX($P$452:$W$461,MOD(((3-1)*$N$450+4)-1,10)+1,INT((((3-1)*$N$450+4)-1)/10)+1)))),IF(AND(3=$N$451+1,4&lt;=$O$450),IF(($N$450*$N$451+4)&gt;80,"",IF(INDEX($P$452:$W$461,MOD(($N$450*$N$451+4)-1,10)+1,INT((($N$450*$N$451+4)-1)/10)+1)="","",INDEX($P$452:$W$461,MOD(($N$450*$N$451+4)-1,10)+1,INT((($N$450*$N$451+4)-1)/10)+1))),""))),IF($N$452="","",IF(OR(ISTEXT($N$450),ISTEXT($N$451),ISTEXT($N$452)),"",IF(OR(4&gt;$N$450,3&gt;$N$451,((3-1)*$N$450+4)&gt;$N$452),"",IF(INDEX($P$452:$W$461,MOD(((3-1)*$N$450+4)-1,10)+1,INT((((3-1)*$N$450+4)-1)/10)+1)="","",INDEX($P$452:$W$461,MOD(((3-1)*$N$450+4)-1,10)+1,INT((((3-1)*$N$450+4)-1)/10)+1))))))</f>
        <v/>
      </c>
      <c r="H454" s="539">
        <f>IF($D$450="Flat Oval",IF(OR($N$452="",ISTEXT($N$450),ISTEXT($N$451)),"",IF(3&lt;=$N$451,IF(5&gt;$N$450,"",IF(((3-1)*$N$450+5)&gt;80,"",IF(INDEX($P$452:$W$461,MOD(((3-1)*$N$450+5)-1,10)+1,INT((((3-1)*$N$450+5)-1)/10)+1)="","",INDEX($P$452:$W$461,MOD(((3-1)*$N$450+5)-1,10)+1,INT((((3-1)*$N$450+5)-1)/10)+1)))),IF(AND(3=$N$451+1,5&lt;=$O$450),IF(($N$450*$N$451+5)&gt;80,"",IF(INDEX($P$452:$W$461,MOD(($N$450*$N$451+5)-1,10)+1,INT((($N$450*$N$451+5)-1)/10)+1)="","",INDEX($P$452:$W$461,MOD(($N$450*$N$451+5)-1,10)+1,INT((($N$450*$N$451+5)-1)/10)+1))),""))),IF($N$452="","",IF(OR(ISTEXT($N$450),ISTEXT($N$451),ISTEXT($N$452)),"",IF(OR(5&gt;$N$450,3&gt;$N$451,((3-1)*$N$450+5)&gt;$N$452),"",IF(INDEX($P$452:$W$461,MOD(((3-1)*$N$450+5)-1,10)+1,INT((((3-1)*$N$450+5)-1)/10)+1)="","",INDEX($P$452:$W$461,MOD(((3-1)*$N$450+5)-1,10)+1,INT((((3-1)*$N$450+5)-1)/10)+1))))))</f>
        <v/>
      </c>
      <c r="I454" s="539">
        <f>IF($D$450="Flat Oval",IF(OR($N$452="",ISTEXT($N$450),ISTEXT($N$451)),"",IF(3&lt;=$N$451,IF(6&gt;$N$450,"",IF(((3-1)*$N$450+6)&gt;80,"",IF(INDEX($P$452:$W$461,MOD(((3-1)*$N$450+6)-1,10)+1,INT((((3-1)*$N$450+6)-1)/10)+1)="","",INDEX($P$452:$W$461,MOD(((3-1)*$N$450+6)-1,10)+1,INT((((3-1)*$N$450+6)-1)/10)+1)))),IF(AND(3=$N$451+1,6&lt;=$O$450),IF(($N$450*$N$451+6)&gt;80,"",IF(INDEX($P$452:$W$461,MOD(($N$450*$N$451+6)-1,10)+1,INT((($N$450*$N$451+6)-1)/10)+1)="","",INDEX($P$452:$W$461,MOD(($N$450*$N$451+6)-1,10)+1,INT((($N$450*$N$451+6)-1)/10)+1))),""))),IF($N$452="","",IF(OR(ISTEXT($N$450),ISTEXT($N$451),ISTEXT($N$452)),"",IF(OR(6&gt;$N$450,3&gt;$N$451,((3-1)*$N$450+6)&gt;$N$452),"",IF(INDEX($P$452:$W$461,MOD(((3-1)*$N$450+6)-1,10)+1,INT((((3-1)*$N$450+6)-1)/10)+1)="","",INDEX($P$452:$W$461,MOD(((3-1)*$N$450+6)-1,10)+1,INT((((3-1)*$N$450+6)-1)/10)+1))))))</f>
        <v/>
      </c>
      <c r="J454" s="539">
        <f>IF($D$450="Flat Oval",IF(OR($N$452="",ISTEXT($N$450),ISTEXT($N$451)),"",IF(3&lt;=$N$451,IF(7&gt;$N$450,"",IF(((3-1)*$N$450+7)&gt;80,"",IF(INDEX($P$452:$W$461,MOD(((3-1)*$N$450+7)-1,10)+1,INT((((3-1)*$N$450+7)-1)/10)+1)="","",INDEX($P$452:$W$461,MOD(((3-1)*$N$450+7)-1,10)+1,INT((((3-1)*$N$450+7)-1)/10)+1)))),IF(AND(3=$N$451+1,7&lt;=$O$450),IF(($N$450*$N$451+7)&gt;80,"",IF(INDEX($P$452:$W$461,MOD(($N$450*$N$451+7)-1,10)+1,INT((($N$450*$N$451+7)-1)/10)+1)="","",INDEX($P$452:$W$461,MOD(($N$450*$N$451+7)-1,10)+1,INT((($N$450*$N$451+7)-1)/10)+1))),""))),IF($N$452="","",IF(OR(ISTEXT($N$450),ISTEXT($N$451),ISTEXT($N$452)),"",IF(OR(7&gt;$N$450,3&gt;$N$451,((3-1)*$N$450+7)&gt;$N$452),"",IF(INDEX($P$452:$W$461,MOD(((3-1)*$N$450+7)-1,10)+1,INT((((3-1)*$N$450+7)-1)/10)+1)="","",INDEX($P$452:$W$461,MOD(((3-1)*$N$450+7)-1,10)+1,INT((((3-1)*$N$450+7)-1)/10)+1))))))</f>
        <v/>
      </c>
      <c r="K454" s="539">
        <f>IF($D$450="Flat Oval",IF(OR($N$452="",ISTEXT($N$450),ISTEXT($N$451)),"",IF(3&lt;=$N$451,IF(8&gt;$N$450,"",IF(((3-1)*$N$450+8)&gt;80,"",IF(INDEX($P$452:$W$461,MOD(((3-1)*$N$450+8)-1,10)+1,INT((((3-1)*$N$450+8)-1)/10)+1)="","",INDEX($P$452:$W$461,MOD(((3-1)*$N$450+8)-1,10)+1,INT((((3-1)*$N$450+8)-1)/10)+1)))),IF(AND(3=$N$451+1,8&lt;=$O$450),IF(($N$450*$N$451+8)&gt;80,"",IF(INDEX($P$452:$W$461,MOD(($N$450*$N$451+8)-1,10)+1,INT((($N$450*$N$451+8)-1)/10)+1)="","",INDEX($P$452:$W$461,MOD(($N$450*$N$451+8)-1,10)+1,INT((($N$450*$N$451+8)-1)/10)+1))),""))),IF($N$452="","",IF(OR(ISTEXT($N$450),ISTEXT($N$451),ISTEXT($N$452)),"",IF(OR(8&gt;$N$450,3&gt;$N$451,((3-1)*$N$450+8)&gt;$N$452),"",IF(INDEX($P$452:$W$461,MOD(((3-1)*$N$450+8)-1,10)+1,INT((((3-1)*$N$450+8)-1)/10)+1)="","",INDEX($P$452:$W$461,MOD(((3-1)*$N$450+8)-1,10)+1,INT((((3-1)*$N$450+8)-1)/10)+1))))))</f>
        <v/>
      </c>
      <c r="L454" s="539">
        <f>IF($D$450="Flat Oval",IF(OR($N$452="",ISTEXT($N$450),ISTEXT($N$451)),"",IF(3&lt;=$N$451,IF(9&gt;$N$450,"",IF(((3-1)*$N$450+9)&gt;80,"",IF(INDEX($P$452:$W$461,MOD(((3-1)*$N$450+9)-1,10)+1,INT((((3-1)*$N$450+9)-1)/10)+1)="","",INDEX($P$452:$W$461,MOD(((3-1)*$N$450+9)-1,10)+1,INT((((3-1)*$N$450+9)-1)/10)+1)))),IF(AND(3=$N$451+1,9&lt;=$O$450),IF(($N$450*$N$451+9)&gt;80,"",IF(INDEX($P$452:$W$461,MOD(($N$450*$N$451+9)-1,10)+1,INT((($N$450*$N$451+9)-1)/10)+1)="","",INDEX($P$452:$W$461,MOD(($N$450*$N$451+9)-1,10)+1,INT((($N$450*$N$451+9)-1)/10)+1))),""))),IF($N$452="","",IF(OR(ISTEXT($N$450),ISTEXT($N$451),ISTEXT($N$452)),"",IF(OR(9&gt;$N$450,3&gt;$N$451,((3-1)*$N$450+9)&gt;$N$452),"",IF(INDEX($P$452:$W$461,MOD(((3-1)*$N$450+9)-1,10)+1,INT((((3-1)*$N$450+9)-1)/10)+1)="","",INDEX($P$452:$W$461,MOD(((3-1)*$N$450+9)-1,10)+1,INT((((3-1)*$N$450+9)-1)/10)+1))))))</f>
        <v/>
      </c>
      <c r="M454" s="539">
        <f>IF($D$450="Flat Oval",IF(OR($N$452="",ISTEXT($N$450),ISTEXT($N$451)),"",IF(3&lt;=$N$451,IF(10&gt;$N$450,"",IF(((3-1)*$N$450+10)&gt;80,"",IF(INDEX($P$452:$W$461,MOD(((3-1)*$N$450+10)-1,10)+1,INT((((3-1)*$N$450+10)-1)/10)+1)="","",INDEX($P$452:$W$461,MOD(((3-1)*$N$450+10)-1,10)+1,INT((((3-1)*$N$450+10)-1)/10)+1)))),IF(AND(3=$N$451+1,10&lt;=$O$450),IF(($N$450*$N$451+10)&gt;80,"",IF(INDEX($P$452:$W$461,MOD(($N$450*$N$451+10)-1,10)+1,INT((($N$450*$N$451+10)-1)/10)+1)="","",INDEX($P$452:$W$461,MOD(($N$450*$N$451+10)-1,10)+1,INT((($N$450*$N$451+10)-1)/10)+1))),""))),IF($N$452="","",IF(OR(ISTEXT($N$450),ISTEXT($N$451),ISTEXT($N$452)),"",IF(OR(10&gt;$N$450,3&gt;$N$451,((3-1)*$N$450+10)&gt;$N$452),"",IF(INDEX($P$452:$W$461,MOD(((3-1)*$N$450+10)-1,10)+1,INT((((3-1)*$N$450+10)-1)/10)+1)="","",INDEX($P$452:$W$461,MOD(((3-1)*$N$450+10)-1,10)+1,INT((((3-1)*$N$450+10)-1)/10)+1))))))</f>
        <v/>
      </c>
      <c r="O454">
        <f>IF(AND($D$450="Flat Oval",NOT(OR($G$450="",$I$450="")),NOT(OR(ISTEXT($G$450),ISTEXT($I$450)))),PI()*(($I$450-2*N($K$450))/2)^2/144,"")</f>
        <v/>
      </c>
      <c r="P454" s="540" t="n"/>
      <c r="Q454" s="540" t="n"/>
      <c r="R454" s="540" t="n"/>
      <c r="S454" s="540" t="n"/>
      <c r="T454" s="540" t="n"/>
      <c r="U454" s="540" t="n"/>
      <c r="V454" s="540" t="n"/>
      <c r="W454" s="540" t="n"/>
    </row>
    <row r="455" ht="13.35" customHeight="1" s="162">
      <c r="B455" s="537">
        <f>IF($D$450="Flat Oval",IF(OR($N$451="",ISTEXT($N$451)),"",IF(4&lt;=$N$451,ROUND((4-0.5)*$I$450/$N$451,1),IF(4=$N$451+1,"Ends",""))),IF(OR($D$450="",$G$450=""),"",IF($D$450="Round",IF(4=1,"Axis 1 (0°)",IF(4=2,"Axis 2 (90°)","")),IF(ISTEXT($N$451),"",IF(4&gt;$N$451,"",IF(ISTEXT($I$450),"",ROUND((4-0.5)*$I$450/$N$451,1)))))))</f>
        <v/>
      </c>
      <c r="C455" s="538" t="n"/>
      <c r="D455" s="539">
        <f>IF($D$450="Flat Oval",IF(OR($N$452="",ISTEXT($N$450),ISTEXT($N$451)),"",IF(4&lt;=$N$451,IF(1&gt;$N$450,"",IF(((4-1)*$N$450+1)&gt;80,"",IF(INDEX($P$452:$W$461,MOD(((4-1)*$N$450+1)-1,10)+1,INT((((4-1)*$N$450+1)-1)/10)+1)="","",INDEX($P$452:$W$461,MOD(((4-1)*$N$450+1)-1,10)+1,INT((((4-1)*$N$450+1)-1)/10)+1)))),IF(AND(4=$N$451+1,1&lt;=$O$450),IF(($N$450*$N$451+1)&gt;80,"",IF(INDEX($P$452:$W$461,MOD(($N$450*$N$451+1)-1,10)+1,INT((($N$450*$N$451+1)-1)/10)+1)="","",INDEX($P$452:$W$461,MOD(($N$450*$N$451+1)-1,10)+1,INT((($N$450*$N$451+1)-1)/10)+1))),""))),IF($N$452="","",IF(OR(ISTEXT($N$450),ISTEXT($N$451),ISTEXT($N$452)),"",IF(OR(1&gt;$N$450,4&gt;$N$451,((4-1)*$N$450+1)&gt;$N$452),"",IF(INDEX($P$452:$W$461,MOD(((4-1)*$N$450+1)-1,10)+1,INT((((4-1)*$N$450+1)-1)/10)+1)="","",INDEX($P$452:$W$461,MOD(((4-1)*$N$450+1)-1,10)+1,INT((((4-1)*$N$450+1)-1)/10)+1))))))</f>
        <v/>
      </c>
      <c r="E455" s="539">
        <f>IF($D$450="Flat Oval",IF(OR($N$452="",ISTEXT($N$450),ISTEXT($N$451)),"",IF(4&lt;=$N$451,IF(2&gt;$N$450,"",IF(((4-1)*$N$450+2)&gt;80,"",IF(INDEX($P$452:$W$461,MOD(((4-1)*$N$450+2)-1,10)+1,INT((((4-1)*$N$450+2)-1)/10)+1)="","",INDEX($P$452:$W$461,MOD(((4-1)*$N$450+2)-1,10)+1,INT((((4-1)*$N$450+2)-1)/10)+1)))),IF(AND(4=$N$451+1,2&lt;=$O$450),IF(($N$450*$N$451+2)&gt;80,"",IF(INDEX($P$452:$W$461,MOD(($N$450*$N$451+2)-1,10)+1,INT((($N$450*$N$451+2)-1)/10)+1)="","",INDEX($P$452:$W$461,MOD(($N$450*$N$451+2)-1,10)+1,INT((($N$450*$N$451+2)-1)/10)+1))),""))),IF($N$452="","",IF(OR(ISTEXT($N$450),ISTEXT($N$451),ISTEXT($N$452)),"",IF(OR(2&gt;$N$450,4&gt;$N$451,((4-1)*$N$450+2)&gt;$N$452),"",IF(INDEX($P$452:$W$461,MOD(((4-1)*$N$450+2)-1,10)+1,INT((((4-1)*$N$450+2)-1)/10)+1)="","",INDEX($P$452:$W$461,MOD(((4-1)*$N$450+2)-1,10)+1,INT((((4-1)*$N$450+2)-1)/10)+1))))))</f>
        <v/>
      </c>
      <c r="F455" s="539">
        <f>IF($D$450="Flat Oval",IF(OR($N$452="",ISTEXT($N$450),ISTEXT($N$451)),"",IF(4&lt;=$N$451,IF(3&gt;$N$450,"",IF(((4-1)*$N$450+3)&gt;80,"",IF(INDEX($P$452:$W$461,MOD(((4-1)*$N$450+3)-1,10)+1,INT((((4-1)*$N$450+3)-1)/10)+1)="","",INDEX($P$452:$W$461,MOD(((4-1)*$N$450+3)-1,10)+1,INT((((4-1)*$N$450+3)-1)/10)+1)))),IF(AND(4=$N$451+1,3&lt;=$O$450),IF(($N$450*$N$451+3)&gt;80,"",IF(INDEX($P$452:$W$461,MOD(($N$450*$N$451+3)-1,10)+1,INT((($N$450*$N$451+3)-1)/10)+1)="","",INDEX($P$452:$W$461,MOD(($N$450*$N$451+3)-1,10)+1,INT((($N$450*$N$451+3)-1)/10)+1))),""))),IF($N$452="","",IF(OR(ISTEXT($N$450),ISTEXT($N$451),ISTEXT($N$452)),"",IF(OR(3&gt;$N$450,4&gt;$N$451,((4-1)*$N$450+3)&gt;$N$452),"",IF(INDEX($P$452:$W$461,MOD(((4-1)*$N$450+3)-1,10)+1,INT((((4-1)*$N$450+3)-1)/10)+1)="","",INDEX($P$452:$W$461,MOD(((4-1)*$N$450+3)-1,10)+1,INT((((4-1)*$N$450+3)-1)/10)+1))))))</f>
        <v/>
      </c>
      <c r="G455" s="539">
        <f>IF($D$450="Flat Oval",IF(OR($N$452="",ISTEXT($N$450),ISTEXT($N$451)),"",IF(4&lt;=$N$451,IF(4&gt;$N$450,"",IF(((4-1)*$N$450+4)&gt;80,"",IF(INDEX($P$452:$W$461,MOD(((4-1)*$N$450+4)-1,10)+1,INT((((4-1)*$N$450+4)-1)/10)+1)="","",INDEX($P$452:$W$461,MOD(((4-1)*$N$450+4)-1,10)+1,INT((((4-1)*$N$450+4)-1)/10)+1)))),IF(AND(4=$N$451+1,4&lt;=$O$450),IF(($N$450*$N$451+4)&gt;80,"",IF(INDEX($P$452:$W$461,MOD(($N$450*$N$451+4)-1,10)+1,INT((($N$450*$N$451+4)-1)/10)+1)="","",INDEX($P$452:$W$461,MOD(($N$450*$N$451+4)-1,10)+1,INT((($N$450*$N$451+4)-1)/10)+1))),""))),IF($N$452="","",IF(OR(ISTEXT($N$450),ISTEXT($N$451),ISTEXT($N$452)),"",IF(OR(4&gt;$N$450,4&gt;$N$451,((4-1)*$N$450+4)&gt;$N$452),"",IF(INDEX($P$452:$W$461,MOD(((4-1)*$N$450+4)-1,10)+1,INT((((4-1)*$N$450+4)-1)/10)+1)="","",INDEX($P$452:$W$461,MOD(((4-1)*$N$450+4)-1,10)+1,INT((((4-1)*$N$450+4)-1)/10)+1))))))</f>
        <v/>
      </c>
      <c r="H455" s="539">
        <f>IF($D$450="Flat Oval",IF(OR($N$452="",ISTEXT($N$450),ISTEXT($N$451)),"",IF(4&lt;=$N$451,IF(5&gt;$N$450,"",IF(((4-1)*$N$450+5)&gt;80,"",IF(INDEX($P$452:$W$461,MOD(((4-1)*$N$450+5)-1,10)+1,INT((((4-1)*$N$450+5)-1)/10)+1)="","",INDEX($P$452:$W$461,MOD(((4-1)*$N$450+5)-1,10)+1,INT((((4-1)*$N$450+5)-1)/10)+1)))),IF(AND(4=$N$451+1,5&lt;=$O$450),IF(($N$450*$N$451+5)&gt;80,"",IF(INDEX($P$452:$W$461,MOD(($N$450*$N$451+5)-1,10)+1,INT((($N$450*$N$451+5)-1)/10)+1)="","",INDEX($P$452:$W$461,MOD(($N$450*$N$451+5)-1,10)+1,INT((($N$450*$N$451+5)-1)/10)+1))),""))),IF($N$452="","",IF(OR(ISTEXT($N$450),ISTEXT($N$451),ISTEXT($N$452)),"",IF(OR(5&gt;$N$450,4&gt;$N$451,((4-1)*$N$450+5)&gt;$N$452),"",IF(INDEX($P$452:$W$461,MOD(((4-1)*$N$450+5)-1,10)+1,INT((((4-1)*$N$450+5)-1)/10)+1)="","",INDEX($P$452:$W$461,MOD(((4-1)*$N$450+5)-1,10)+1,INT((((4-1)*$N$450+5)-1)/10)+1))))))</f>
        <v/>
      </c>
      <c r="I455" s="539">
        <f>IF($D$450="Flat Oval",IF(OR($N$452="",ISTEXT($N$450),ISTEXT($N$451)),"",IF(4&lt;=$N$451,IF(6&gt;$N$450,"",IF(((4-1)*$N$450+6)&gt;80,"",IF(INDEX($P$452:$W$461,MOD(((4-1)*$N$450+6)-1,10)+1,INT((((4-1)*$N$450+6)-1)/10)+1)="","",INDEX($P$452:$W$461,MOD(((4-1)*$N$450+6)-1,10)+1,INT((((4-1)*$N$450+6)-1)/10)+1)))),IF(AND(4=$N$451+1,6&lt;=$O$450),IF(($N$450*$N$451+6)&gt;80,"",IF(INDEX($P$452:$W$461,MOD(($N$450*$N$451+6)-1,10)+1,INT((($N$450*$N$451+6)-1)/10)+1)="","",INDEX($P$452:$W$461,MOD(($N$450*$N$451+6)-1,10)+1,INT((($N$450*$N$451+6)-1)/10)+1))),""))),IF($N$452="","",IF(OR(ISTEXT($N$450),ISTEXT($N$451),ISTEXT($N$452)),"",IF(OR(6&gt;$N$450,4&gt;$N$451,((4-1)*$N$450+6)&gt;$N$452),"",IF(INDEX($P$452:$W$461,MOD(((4-1)*$N$450+6)-1,10)+1,INT((((4-1)*$N$450+6)-1)/10)+1)="","",INDEX($P$452:$W$461,MOD(((4-1)*$N$450+6)-1,10)+1,INT((((4-1)*$N$450+6)-1)/10)+1))))))</f>
        <v/>
      </c>
      <c r="J455" s="539">
        <f>IF($D$450="Flat Oval",IF(OR($N$452="",ISTEXT($N$450),ISTEXT($N$451)),"",IF(4&lt;=$N$451,IF(7&gt;$N$450,"",IF(((4-1)*$N$450+7)&gt;80,"",IF(INDEX($P$452:$W$461,MOD(((4-1)*$N$450+7)-1,10)+1,INT((((4-1)*$N$450+7)-1)/10)+1)="","",INDEX($P$452:$W$461,MOD(((4-1)*$N$450+7)-1,10)+1,INT((((4-1)*$N$450+7)-1)/10)+1)))),IF(AND(4=$N$451+1,7&lt;=$O$450),IF(($N$450*$N$451+7)&gt;80,"",IF(INDEX($P$452:$W$461,MOD(($N$450*$N$451+7)-1,10)+1,INT((($N$450*$N$451+7)-1)/10)+1)="","",INDEX($P$452:$W$461,MOD(($N$450*$N$451+7)-1,10)+1,INT((($N$450*$N$451+7)-1)/10)+1))),""))),IF($N$452="","",IF(OR(ISTEXT($N$450),ISTEXT($N$451),ISTEXT($N$452)),"",IF(OR(7&gt;$N$450,4&gt;$N$451,((4-1)*$N$450+7)&gt;$N$452),"",IF(INDEX($P$452:$W$461,MOD(((4-1)*$N$450+7)-1,10)+1,INT((((4-1)*$N$450+7)-1)/10)+1)="","",INDEX($P$452:$W$461,MOD(((4-1)*$N$450+7)-1,10)+1,INT((((4-1)*$N$450+7)-1)/10)+1))))))</f>
        <v/>
      </c>
      <c r="K455" s="539">
        <f>IF($D$450="Flat Oval",IF(OR($N$452="",ISTEXT($N$450),ISTEXT($N$451)),"",IF(4&lt;=$N$451,IF(8&gt;$N$450,"",IF(((4-1)*$N$450+8)&gt;80,"",IF(INDEX($P$452:$W$461,MOD(((4-1)*$N$450+8)-1,10)+1,INT((((4-1)*$N$450+8)-1)/10)+1)="","",INDEX($P$452:$W$461,MOD(((4-1)*$N$450+8)-1,10)+1,INT((((4-1)*$N$450+8)-1)/10)+1)))),IF(AND(4=$N$451+1,8&lt;=$O$450),IF(($N$450*$N$451+8)&gt;80,"",IF(INDEX($P$452:$W$461,MOD(($N$450*$N$451+8)-1,10)+1,INT((($N$450*$N$451+8)-1)/10)+1)="","",INDEX($P$452:$W$461,MOD(($N$450*$N$451+8)-1,10)+1,INT((($N$450*$N$451+8)-1)/10)+1))),""))),IF($N$452="","",IF(OR(ISTEXT($N$450),ISTEXT($N$451),ISTEXT($N$452)),"",IF(OR(8&gt;$N$450,4&gt;$N$451,((4-1)*$N$450+8)&gt;$N$452),"",IF(INDEX($P$452:$W$461,MOD(((4-1)*$N$450+8)-1,10)+1,INT((((4-1)*$N$450+8)-1)/10)+1)="","",INDEX($P$452:$W$461,MOD(((4-1)*$N$450+8)-1,10)+1,INT((((4-1)*$N$450+8)-1)/10)+1))))))</f>
        <v/>
      </c>
      <c r="L455" s="539">
        <f>IF($D$450="Flat Oval",IF(OR($N$452="",ISTEXT($N$450),ISTEXT($N$451)),"",IF(4&lt;=$N$451,IF(9&gt;$N$450,"",IF(((4-1)*$N$450+9)&gt;80,"",IF(INDEX($P$452:$W$461,MOD(((4-1)*$N$450+9)-1,10)+1,INT((((4-1)*$N$450+9)-1)/10)+1)="","",INDEX($P$452:$W$461,MOD(((4-1)*$N$450+9)-1,10)+1,INT((((4-1)*$N$450+9)-1)/10)+1)))),IF(AND(4=$N$451+1,9&lt;=$O$450),IF(($N$450*$N$451+9)&gt;80,"",IF(INDEX($P$452:$W$461,MOD(($N$450*$N$451+9)-1,10)+1,INT((($N$450*$N$451+9)-1)/10)+1)="","",INDEX($P$452:$W$461,MOD(($N$450*$N$451+9)-1,10)+1,INT((($N$450*$N$451+9)-1)/10)+1))),""))),IF($N$452="","",IF(OR(ISTEXT($N$450),ISTEXT($N$451),ISTEXT($N$452)),"",IF(OR(9&gt;$N$450,4&gt;$N$451,((4-1)*$N$450+9)&gt;$N$452),"",IF(INDEX($P$452:$W$461,MOD(((4-1)*$N$450+9)-1,10)+1,INT((((4-1)*$N$450+9)-1)/10)+1)="","",INDEX($P$452:$W$461,MOD(((4-1)*$N$450+9)-1,10)+1,INT((((4-1)*$N$450+9)-1)/10)+1))))))</f>
        <v/>
      </c>
      <c r="M455" s="539">
        <f>IF($D$450="Flat Oval",IF(OR($N$452="",ISTEXT($N$450),ISTEXT($N$451)),"",IF(4&lt;=$N$451,IF(10&gt;$N$450,"",IF(((4-1)*$N$450+10)&gt;80,"",IF(INDEX($P$452:$W$461,MOD(((4-1)*$N$450+10)-1,10)+1,INT((((4-1)*$N$450+10)-1)/10)+1)="","",INDEX($P$452:$W$461,MOD(((4-1)*$N$450+10)-1,10)+1,INT((((4-1)*$N$450+10)-1)/10)+1)))),IF(AND(4=$N$451+1,10&lt;=$O$450),IF(($N$450*$N$451+10)&gt;80,"",IF(INDEX($P$452:$W$461,MOD(($N$450*$N$451+10)-1,10)+1,INT((($N$450*$N$451+10)-1)/10)+1)="","",INDEX($P$452:$W$461,MOD(($N$450*$N$451+10)-1,10)+1,INT((($N$450*$N$451+10)-1)/10)+1))),""))),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IF($D$450="Flat Oval",IF(OR($N$451="",ISTEXT($N$451)),"",IF(5&lt;=$N$451,ROUND((5-0.5)*$I$450/$N$451,1),IF(5=$N$451+1,"Ends",""))),IF(OR($D$450="",$G$450=""),"",IF($D$450="Round",IF(5=1,"Axis 1 (0°)",IF(5=2,"Axis 2 (90°)","")),IF(ISTEXT($N$451),"",IF(5&gt;$N$451,"",IF(ISTEXT($I$450),"",ROUND((5-0.5)*$I$450/$N$451,1)))))))</f>
        <v/>
      </c>
      <c r="C456" s="538" t="n"/>
      <c r="D456" s="539">
        <f>IF($D$450="Flat Oval",IF(OR($N$452="",ISTEXT($N$450),ISTEXT($N$451)),"",IF(5&lt;=$N$451,IF(1&gt;$N$450,"",IF(((5-1)*$N$450+1)&gt;80,"",IF(INDEX($P$452:$W$461,MOD(((5-1)*$N$450+1)-1,10)+1,INT((((5-1)*$N$450+1)-1)/10)+1)="","",INDEX($P$452:$W$461,MOD(((5-1)*$N$450+1)-1,10)+1,INT((((5-1)*$N$450+1)-1)/10)+1)))),IF(AND(5=$N$451+1,1&lt;=$O$450),IF(($N$450*$N$451+1)&gt;80,"",IF(INDEX($P$452:$W$461,MOD(($N$450*$N$451+1)-1,10)+1,INT((($N$450*$N$451+1)-1)/10)+1)="","",INDEX($P$452:$W$461,MOD(($N$450*$N$451+1)-1,10)+1,INT((($N$450*$N$451+1)-1)/10)+1))),""))),IF($N$452="","",IF(OR(ISTEXT($N$450),ISTEXT($N$451),ISTEXT($N$452)),"",IF(OR(1&gt;$N$450,5&gt;$N$451,((5-1)*$N$450+1)&gt;$N$452),"",IF(INDEX($P$452:$W$461,MOD(((5-1)*$N$450+1)-1,10)+1,INT((((5-1)*$N$450+1)-1)/10)+1)="","",INDEX($P$452:$W$461,MOD(((5-1)*$N$450+1)-1,10)+1,INT((((5-1)*$N$450+1)-1)/10)+1))))))</f>
        <v/>
      </c>
      <c r="E456" s="539">
        <f>IF($D$450="Flat Oval",IF(OR($N$452="",ISTEXT($N$450),ISTEXT($N$451)),"",IF(5&lt;=$N$451,IF(2&gt;$N$450,"",IF(((5-1)*$N$450+2)&gt;80,"",IF(INDEX($P$452:$W$461,MOD(((5-1)*$N$450+2)-1,10)+1,INT((((5-1)*$N$450+2)-1)/10)+1)="","",INDEX($P$452:$W$461,MOD(((5-1)*$N$450+2)-1,10)+1,INT((((5-1)*$N$450+2)-1)/10)+1)))),IF(AND(5=$N$451+1,2&lt;=$O$450),IF(($N$450*$N$451+2)&gt;80,"",IF(INDEX($P$452:$W$461,MOD(($N$450*$N$451+2)-1,10)+1,INT((($N$450*$N$451+2)-1)/10)+1)="","",INDEX($P$452:$W$461,MOD(($N$450*$N$451+2)-1,10)+1,INT((($N$450*$N$451+2)-1)/10)+1))),""))),IF($N$452="","",IF(OR(ISTEXT($N$450),ISTEXT($N$451),ISTEXT($N$452)),"",IF(OR(2&gt;$N$450,5&gt;$N$451,((5-1)*$N$450+2)&gt;$N$452),"",IF(INDEX($P$452:$W$461,MOD(((5-1)*$N$450+2)-1,10)+1,INT((((5-1)*$N$450+2)-1)/10)+1)="","",INDEX($P$452:$W$461,MOD(((5-1)*$N$450+2)-1,10)+1,INT((((5-1)*$N$450+2)-1)/10)+1))))))</f>
        <v/>
      </c>
      <c r="F456" s="539">
        <f>IF($D$450="Flat Oval",IF(OR($N$452="",ISTEXT($N$450),ISTEXT($N$451)),"",IF(5&lt;=$N$451,IF(3&gt;$N$450,"",IF(((5-1)*$N$450+3)&gt;80,"",IF(INDEX($P$452:$W$461,MOD(((5-1)*$N$450+3)-1,10)+1,INT((((5-1)*$N$450+3)-1)/10)+1)="","",INDEX($P$452:$W$461,MOD(((5-1)*$N$450+3)-1,10)+1,INT((((5-1)*$N$450+3)-1)/10)+1)))),IF(AND(5=$N$451+1,3&lt;=$O$450),IF(($N$450*$N$451+3)&gt;80,"",IF(INDEX($P$452:$W$461,MOD(($N$450*$N$451+3)-1,10)+1,INT((($N$450*$N$451+3)-1)/10)+1)="","",INDEX($P$452:$W$461,MOD(($N$450*$N$451+3)-1,10)+1,INT((($N$450*$N$451+3)-1)/10)+1))),""))),IF($N$452="","",IF(OR(ISTEXT($N$450),ISTEXT($N$451),ISTEXT($N$452)),"",IF(OR(3&gt;$N$450,5&gt;$N$451,((5-1)*$N$450+3)&gt;$N$452),"",IF(INDEX($P$452:$W$461,MOD(((5-1)*$N$450+3)-1,10)+1,INT((((5-1)*$N$450+3)-1)/10)+1)="","",INDEX($P$452:$W$461,MOD(((5-1)*$N$450+3)-1,10)+1,INT((((5-1)*$N$450+3)-1)/10)+1))))))</f>
        <v/>
      </c>
      <c r="G456" s="539">
        <f>IF($D$450="Flat Oval",IF(OR($N$452="",ISTEXT($N$450),ISTEXT($N$451)),"",IF(5&lt;=$N$451,IF(4&gt;$N$450,"",IF(((5-1)*$N$450+4)&gt;80,"",IF(INDEX($P$452:$W$461,MOD(((5-1)*$N$450+4)-1,10)+1,INT((((5-1)*$N$450+4)-1)/10)+1)="","",INDEX($P$452:$W$461,MOD(((5-1)*$N$450+4)-1,10)+1,INT((((5-1)*$N$450+4)-1)/10)+1)))),IF(AND(5=$N$451+1,4&lt;=$O$450),IF(($N$450*$N$451+4)&gt;80,"",IF(INDEX($P$452:$W$461,MOD(($N$450*$N$451+4)-1,10)+1,INT((($N$450*$N$451+4)-1)/10)+1)="","",INDEX($P$452:$W$461,MOD(($N$450*$N$451+4)-1,10)+1,INT((($N$450*$N$451+4)-1)/10)+1))),""))),IF($N$452="","",IF(OR(ISTEXT($N$450),ISTEXT($N$451),ISTEXT($N$452)),"",IF(OR(4&gt;$N$450,5&gt;$N$451,((5-1)*$N$450+4)&gt;$N$452),"",IF(INDEX($P$452:$W$461,MOD(((5-1)*$N$450+4)-1,10)+1,INT((((5-1)*$N$450+4)-1)/10)+1)="","",INDEX($P$452:$W$461,MOD(((5-1)*$N$450+4)-1,10)+1,INT((((5-1)*$N$450+4)-1)/10)+1))))))</f>
        <v/>
      </c>
      <c r="H456" s="539">
        <f>IF($D$450="Flat Oval",IF(OR($N$452="",ISTEXT($N$450),ISTEXT($N$451)),"",IF(5&lt;=$N$451,IF(5&gt;$N$450,"",IF(((5-1)*$N$450+5)&gt;80,"",IF(INDEX($P$452:$W$461,MOD(((5-1)*$N$450+5)-1,10)+1,INT((((5-1)*$N$450+5)-1)/10)+1)="","",INDEX($P$452:$W$461,MOD(((5-1)*$N$450+5)-1,10)+1,INT((((5-1)*$N$450+5)-1)/10)+1)))),IF(AND(5=$N$451+1,5&lt;=$O$450),IF(($N$450*$N$451+5)&gt;80,"",IF(INDEX($P$452:$W$461,MOD(($N$450*$N$451+5)-1,10)+1,INT((($N$450*$N$451+5)-1)/10)+1)="","",INDEX($P$452:$W$461,MOD(($N$450*$N$451+5)-1,10)+1,INT((($N$450*$N$451+5)-1)/10)+1))),""))),IF($N$452="","",IF(OR(ISTEXT($N$450),ISTEXT($N$451),ISTEXT($N$452)),"",IF(OR(5&gt;$N$450,5&gt;$N$451,((5-1)*$N$450+5)&gt;$N$452),"",IF(INDEX($P$452:$W$461,MOD(((5-1)*$N$450+5)-1,10)+1,INT((((5-1)*$N$450+5)-1)/10)+1)="","",INDEX($P$452:$W$461,MOD(((5-1)*$N$450+5)-1,10)+1,INT((((5-1)*$N$450+5)-1)/10)+1))))))</f>
        <v/>
      </c>
      <c r="I456" s="539">
        <f>IF($D$450="Flat Oval",IF(OR($N$452="",ISTEXT($N$450),ISTEXT($N$451)),"",IF(5&lt;=$N$451,IF(6&gt;$N$450,"",IF(((5-1)*$N$450+6)&gt;80,"",IF(INDEX($P$452:$W$461,MOD(((5-1)*$N$450+6)-1,10)+1,INT((((5-1)*$N$450+6)-1)/10)+1)="","",INDEX($P$452:$W$461,MOD(((5-1)*$N$450+6)-1,10)+1,INT((((5-1)*$N$450+6)-1)/10)+1)))),IF(AND(5=$N$451+1,6&lt;=$O$450),IF(($N$450*$N$451+6)&gt;80,"",IF(INDEX($P$452:$W$461,MOD(($N$450*$N$451+6)-1,10)+1,INT((($N$450*$N$451+6)-1)/10)+1)="","",INDEX($P$452:$W$461,MOD(($N$450*$N$451+6)-1,10)+1,INT((($N$450*$N$451+6)-1)/10)+1))),""))),IF($N$452="","",IF(OR(ISTEXT($N$450),ISTEXT($N$451),ISTEXT($N$452)),"",IF(OR(6&gt;$N$450,5&gt;$N$451,((5-1)*$N$450+6)&gt;$N$452),"",IF(INDEX($P$452:$W$461,MOD(((5-1)*$N$450+6)-1,10)+1,INT((((5-1)*$N$450+6)-1)/10)+1)="","",INDEX($P$452:$W$461,MOD(((5-1)*$N$450+6)-1,10)+1,INT((((5-1)*$N$450+6)-1)/10)+1))))))</f>
        <v/>
      </c>
      <c r="J456" s="539">
        <f>IF($D$450="Flat Oval",IF(OR($N$452="",ISTEXT($N$450),ISTEXT($N$451)),"",IF(5&lt;=$N$451,IF(7&gt;$N$450,"",IF(((5-1)*$N$450+7)&gt;80,"",IF(INDEX($P$452:$W$461,MOD(((5-1)*$N$450+7)-1,10)+1,INT((((5-1)*$N$450+7)-1)/10)+1)="","",INDEX($P$452:$W$461,MOD(((5-1)*$N$450+7)-1,10)+1,INT((((5-1)*$N$450+7)-1)/10)+1)))),IF(AND(5=$N$451+1,7&lt;=$O$450),IF(($N$450*$N$451+7)&gt;80,"",IF(INDEX($P$452:$W$461,MOD(($N$450*$N$451+7)-1,10)+1,INT((($N$450*$N$451+7)-1)/10)+1)="","",INDEX($P$452:$W$461,MOD(($N$450*$N$451+7)-1,10)+1,INT((($N$450*$N$451+7)-1)/10)+1))),""))),IF($N$452="","",IF(OR(ISTEXT($N$450),ISTEXT($N$451),ISTEXT($N$452)),"",IF(OR(7&gt;$N$450,5&gt;$N$451,((5-1)*$N$450+7)&gt;$N$452),"",IF(INDEX($P$452:$W$461,MOD(((5-1)*$N$450+7)-1,10)+1,INT((((5-1)*$N$450+7)-1)/10)+1)="","",INDEX($P$452:$W$461,MOD(((5-1)*$N$450+7)-1,10)+1,INT((((5-1)*$N$450+7)-1)/10)+1))))))</f>
        <v/>
      </c>
      <c r="K456" s="539">
        <f>IF($D$450="Flat Oval",IF(OR($N$452="",ISTEXT($N$450),ISTEXT($N$451)),"",IF(5&lt;=$N$451,IF(8&gt;$N$450,"",IF(((5-1)*$N$450+8)&gt;80,"",IF(INDEX($P$452:$W$461,MOD(((5-1)*$N$450+8)-1,10)+1,INT((((5-1)*$N$450+8)-1)/10)+1)="","",INDEX($P$452:$W$461,MOD(((5-1)*$N$450+8)-1,10)+1,INT((((5-1)*$N$450+8)-1)/10)+1)))),IF(AND(5=$N$451+1,8&lt;=$O$450),IF(($N$450*$N$451+8)&gt;80,"",IF(INDEX($P$452:$W$461,MOD(($N$450*$N$451+8)-1,10)+1,INT((($N$450*$N$451+8)-1)/10)+1)="","",INDEX($P$452:$W$461,MOD(($N$450*$N$451+8)-1,10)+1,INT((($N$450*$N$451+8)-1)/10)+1))),""))),IF($N$452="","",IF(OR(ISTEXT($N$450),ISTEXT($N$451),ISTEXT($N$452)),"",IF(OR(8&gt;$N$450,5&gt;$N$451,((5-1)*$N$450+8)&gt;$N$452),"",IF(INDEX($P$452:$W$461,MOD(((5-1)*$N$450+8)-1,10)+1,INT((((5-1)*$N$450+8)-1)/10)+1)="","",INDEX($P$452:$W$461,MOD(((5-1)*$N$450+8)-1,10)+1,INT((((5-1)*$N$450+8)-1)/10)+1))))))</f>
        <v/>
      </c>
      <c r="L456" s="539">
        <f>IF($D$450="Flat Oval",IF(OR($N$452="",ISTEXT($N$450),ISTEXT($N$451)),"",IF(5&lt;=$N$451,IF(9&gt;$N$450,"",IF(((5-1)*$N$450+9)&gt;80,"",IF(INDEX($P$452:$W$461,MOD(((5-1)*$N$450+9)-1,10)+1,INT((((5-1)*$N$450+9)-1)/10)+1)="","",INDEX($P$452:$W$461,MOD(((5-1)*$N$450+9)-1,10)+1,INT((((5-1)*$N$450+9)-1)/10)+1)))),IF(AND(5=$N$451+1,9&lt;=$O$450),IF(($N$450*$N$451+9)&gt;80,"",IF(INDEX($P$452:$W$461,MOD(($N$450*$N$451+9)-1,10)+1,INT((($N$450*$N$451+9)-1)/10)+1)="","",INDEX($P$452:$W$461,MOD(($N$450*$N$451+9)-1,10)+1,INT((($N$450*$N$451+9)-1)/10)+1))),""))),IF($N$452="","",IF(OR(ISTEXT($N$450),ISTEXT($N$451),ISTEXT($N$452)),"",IF(OR(9&gt;$N$450,5&gt;$N$451,((5-1)*$N$450+9)&gt;$N$452),"",IF(INDEX($P$452:$W$461,MOD(((5-1)*$N$450+9)-1,10)+1,INT((((5-1)*$N$450+9)-1)/10)+1)="","",INDEX($P$452:$W$461,MOD(((5-1)*$N$450+9)-1,10)+1,INT((((5-1)*$N$450+9)-1)/10)+1))))))</f>
        <v/>
      </c>
      <c r="M456" s="539">
        <f>IF($D$450="Flat Oval",IF(OR($N$452="",ISTEXT($N$450),ISTEXT($N$451)),"",IF(5&lt;=$N$451,IF(10&gt;$N$450,"",IF(((5-1)*$N$450+10)&gt;80,"",IF(INDEX($P$452:$W$461,MOD(((5-1)*$N$450+10)-1,10)+1,INT((((5-1)*$N$450+10)-1)/10)+1)="","",INDEX($P$452:$W$461,MOD(((5-1)*$N$450+10)-1,10)+1,INT((((5-1)*$N$450+10)-1)/10)+1)))),IF(AND(5=$N$451+1,10&lt;=$O$450),IF(($N$450*$N$451+10)&gt;80,"",IF(INDEX($P$452:$W$461,MOD(($N$450*$N$451+10)-1,10)+1,INT((($N$450*$N$451+10)-1)/10)+1)="","",INDEX($P$452:$W$461,MOD(($N$450*$N$451+10)-1,10)+1,INT((($N$450*$N$451+10)-1)/10)+1))),""))),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IF($D$450="Flat Oval",IF(OR($N$451="",ISTEXT($N$451)),"",IF(6&lt;=$N$451,ROUND((6-0.5)*$I$450/$N$451,1),IF(6=$N$451+1,"Ends",""))),IF(OR($D$450="",$G$450=""),"",IF($D$450="Round",IF(6=1,"Axis 1 (0°)",IF(6=2,"Axis 2 (90°)","")),IF(ISTEXT($N$451),"",IF(6&gt;$N$451,"",IF(ISTEXT($I$450),"",ROUND((6-0.5)*$I$450/$N$451,1)))))))</f>
        <v/>
      </c>
      <c r="C457" s="538" t="n"/>
      <c r="D457" s="539">
        <f>IF($D$450="Flat Oval",IF(OR($N$452="",ISTEXT($N$450),ISTEXT($N$451)),"",IF(6&lt;=$N$451,IF(1&gt;$N$450,"",IF(((6-1)*$N$450+1)&gt;80,"",IF(INDEX($P$452:$W$461,MOD(((6-1)*$N$450+1)-1,10)+1,INT((((6-1)*$N$450+1)-1)/10)+1)="","",INDEX($P$452:$W$461,MOD(((6-1)*$N$450+1)-1,10)+1,INT((((6-1)*$N$450+1)-1)/10)+1)))),IF(AND(6=$N$451+1,1&lt;=$O$450),IF(($N$450*$N$451+1)&gt;80,"",IF(INDEX($P$452:$W$461,MOD(($N$450*$N$451+1)-1,10)+1,INT((($N$450*$N$451+1)-1)/10)+1)="","",INDEX($P$452:$W$461,MOD(($N$450*$N$451+1)-1,10)+1,INT((($N$450*$N$451+1)-1)/10)+1))),""))),IF($N$452="","",IF(OR(ISTEXT($N$450),ISTEXT($N$451),ISTEXT($N$452)),"",IF(OR(1&gt;$N$450,6&gt;$N$451,((6-1)*$N$450+1)&gt;$N$452),"",IF(INDEX($P$452:$W$461,MOD(((6-1)*$N$450+1)-1,10)+1,INT((((6-1)*$N$450+1)-1)/10)+1)="","",INDEX($P$452:$W$461,MOD(((6-1)*$N$450+1)-1,10)+1,INT((((6-1)*$N$450+1)-1)/10)+1))))))</f>
        <v/>
      </c>
      <c r="E457" s="539">
        <f>IF($D$450="Flat Oval",IF(OR($N$452="",ISTEXT($N$450),ISTEXT($N$451)),"",IF(6&lt;=$N$451,IF(2&gt;$N$450,"",IF(((6-1)*$N$450+2)&gt;80,"",IF(INDEX($P$452:$W$461,MOD(((6-1)*$N$450+2)-1,10)+1,INT((((6-1)*$N$450+2)-1)/10)+1)="","",INDEX($P$452:$W$461,MOD(((6-1)*$N$450+2)-1,10)+1,INT((((6-1)*$N$450+2)-1)/10)+1)))),IF(AND(6=$N$451+1,2&lt;=$O$450),IF(($N$450*$N$451+2)&gt;80,"",IF(INDEX($P$452:$W$461,MOD(($N$450*$N$451+2)-1,10)+1,INT((($N$450*$N$451+2)-1)/10)+1)="","",INDEX($P$452:$W$461,MOD(($N$450*$N$451+2)-1,10)+1,INT((($N$450*$N$451+2)-1)/10)+1))),""))),IF($N$452="","",IF(OR(ISTEXT($N$450),ISTEXT($N$451),ISTEXT($N$452)),"",IF(OR(2&gt;$N$450,6&gt;$N$451,((6-1)*$N$450+2)&gt;$N$452),"",IF(INDEX($P$452:$W$461,MOD(((6-1)*$N$450+2)-1,10)+1,INT((((6-1)*$N$450+2)-1)/10)+1)="","",INDEX($P$452:$W$461,MOD(((6-1)*$N$450+2)-1,10)+1,INT((((6-1)*$N$450+2)-1)/10)+1))))))</f>
        <v/>
      </c>
      <c r="F457" s="539">
        <f>IF($D$450="Flat Oval",IF(OR($N$452="",ISTEXT($N$450),ISTEXT($N$451)),"",IF(6&lt;=$N$451,IF(3&gt;$N$450,"",IF(((6-1)*$N$450+3)&gt;80,"",IF(INDEX($P$452:$W$461,MOD(((6-1)*$N$450+3)-1,10)+1,INT((((6-1)*$N$450+3)-1)/10)+1)="","",INDEX($P$452:$W$461,MOD(((6-1)*$N$450+3)-1,10)+1,INT((((6-1)*$N$450+3)-1)/10)+1)))),IF(AND(6=$N$451+1,3&lt;=$O$450),IF(($N$450*$N$451+3)&gt;80,"",IF(INDEX($P$452:$W$461,MOD(($N$450*$N$451+3)-1,10)+1,INT((($N$450*$N$451+3)-1)/10)+1)="","",INDEX($P$452:$W$461,MOD(($N$450*$N$451+3)-1,10)+1,INT((($N$450*$N$451+3)-1)/10)+1))),""))),IF($N$452="","",IF(OR(ISTEXT($N$450),ISTEXT($N$451),ISTEXT($N$452)),"",IF(OR(3&gt;$N$450,6&gt;$N$451,((6-1)*$N$450+3)&gt;$N$452),"",IF(INDEX($P$452:$W$461,MOD(((6-1)*$N$450+3)-1,10)+1,INT((((6-1)*$N$450+3)-1)/10)+1)="","",INDEX($P$452:$W$461,MOD(((6-1)*$N$450+3)-1,10)+1,INT((((6-1)*$N$450+3)-1)/10)+1))))))</f>
        <v/>
      </c>
      <c r="G457" s="539">
        <f>IF($D$450="Flat Oval",IF(OR($N$452="",ISTEXT($N$450),ISTEXT($N$451)),"",IF(6&lt;=$N$451,IF(4&gt;$N$450,"",IF(((6-1)*$N$450+4)&gt;80,"",IF(INDEX($P$452:$W$461,MOD(((6-1)*$N$450+4)-1,10)+1,INT((((6-1)*$N$450+4)-1)/10)+1)="","",INDEX($P$452:$W$461,MOD(((6-1)*$N$450+4)-1,10)+1,INT((((6-1)*$N$450+4)-1)/10)+1)))),IF(AND(6=$N$451+1,4&lt;=$O$450),IF(($N$450*$N$451+4)&gt;80,"",IF(INDEX($P$452:$W$461,MOD(($N$450*$N$451+4)-1,10)+1,INT((($N$450*$N$451+4)-1)/10)+1)="","",INDEX($P$452:$W$461,MOD(($N$450*$N$451+4)-1,10)+1,INT((($N$450*$N$451+4)-1)/10)+1))),""))),IF($N$452="","",IF(OR(ISTEXT($N$450),ISTEXT($N$451),ISTEXT($N$452)),"",IF(OR(4&gt;$N$450,6&gt;$N$451,((6-1)*$N$450+4)&gt;$N$452),"",IF(INDEX($P$452:$W$461,MOD(((6-1)*$N$450+4)-1,10)+1,INT((((6-1)*$N$450+4)-1)/10)+1)="","",INDEX($P$452:$W$461,MOD(((6-1)*$N$450+4)-1,10)+1,INT((((6-1)*$N$450+4)-1)/10)+1))))))</f>
        <v/>
      </c>
      <c r="H457" s="539">
        <f>IF($D$450="Flat Oval",IF(OR($N$452="",ISTEXT($N$450),ISTEXT($N$451)),"",IF(6&lt;=$N$451,IF(5&gt;$N$450,"",IF(((6-1)*$N$450+5)&gt;80,"",IF(INDEX($P$452:$W$461,MOD(((6-1)*$N$450+5)-1,10)+1,INT((((6-1)*$N$450+5)-1)/10)+1)="","",INDEX($P$452:$W$461,MOD(((6-1)*$N$450+5)-1,10)+1,INT((((6-1)*$N$450+5)-1)/10)+1)))),IF(AND(6=$N$451+1,5&lt;=$O$450),IF(($N$450*$N$451+5)&gt;80,"",IF(INDEX($P$452:$W$461,MOD(($N$450*$N$451+5)-1,10)+1,INT((($N$450*$N$451+5)-1)/10)+1)="","",INDEX($P$452:$W$461,MOD(($N$450*$N$451+5)-1,10)+1,INT((($N$450*$N$451+5)-1)/10)+1))),""))),IF($N$452="","",IF(OR(ISTEXT($N$450),ISTEXT($N$451),ISTEXT($N$452)),"",IF(OR(5&gt;$N$450,6&gt;$N$451,((6-1)*$N$450+5)&gt;$N$452),"",IF(INDEX($P$452:$W$461,MOD(((6-1)*$N$450+5)-1,10)+1,INT((((6-1)*$N$450+5)-1)/10)+1)="","",INDEX($P$452:$W$461,MOD(((6-1)*$N$450+5)-1,10)+1,INT((((6-1)*$N$450+5)-1)/10)+1))))))</f>
        <v/>
      </c>
      <c r="I457" s="539">
        <f>IF($D$450="Flat Oval",IF(OR($N$452="",ISTEXT($N$450),ISTEXT($N$451)),"",IF(6&lt;=$N$451,IF(6&gt;$N$450,"",IF(((6-1)*$N$450+6)&gt;80,"",IF(INDEX($P$452:$W$461,MOD(((6-1)*$N$450+6)-1,10)+1,INT((((6-1)*$N$450+6)-1)/10)+1)="","",INDEX($P$452:$W$461,MOD(((6-1)*$N$450+6)-1,10)+1,INT((((6-1)*$N$450+6)-1)/10)+1)))),IF(AND(6=$N$451+1,6&lt;=$O$450),IF(($N$450*$N$451+6)&gt;80,"",IF(INDEX($P$452:$W$461,MOD(($N$450*$N$451+6)-1,10)+1,INT((($N$450*$N$451+6)-1)/10)+1)="","",INDEX($P$452:$W$461,MOD(($N$450*$N$451+6)-1,10)+1,INT((($N$450*$N$451+6)-1)/10)+1))),""))),IF($N$452="","",IF(OR(ISTEXT($N$450),ISTEXT($N$451),ISTEXT($N$452)),"",IF(OR(6&gt;$N$450,6&gt;$N$451,((6-1)*$N$450+6)&gt;$N$452),"",IF(INDEX($P$452:$W$461,MOD(((6-1)*$N$450+6)-1,10)+1,INT((((6-1)*$N$450+6)-1)/10)+1)="","",INDEX($P$452:$W$461,MOD(((6-1)*$N$450+6)-1,10)+1,INT((((6-1)*$N$450+6)-1)/10)+1))))))</f>
        <v/>
      </c>
      <c r="J457" s="539">
        <f>IF($D$450="Flat Oval",IF(OR($N$452="",ISTEXT($N$450),ISTEXT($N$451)),"",IF(6&lt;=$N$451,IF(7&gt;$N$450,"",IF(((6-1)*$N$450+7)&gt;80,"",IF(INDEX($P$452:$W$461,MOD(((6-1)*$N$450+7)-1,10)+1,INT((((6-1)*$N$450+7)-1)/10)+1)="","",INDEX($P$452:$W$461,MOD(((6-1)*$N$450+7)-1,10)+1,INT((((6-1)*$N$450+7)-1)/10)+1)))),IF(AND(6=$N$451+1,7&lt;=$O$450),IF(($N$450*$N$451+7)&gt;80,"",IF(INDEX($P$452:$W$461,MOD(($N$450*$N$451+7)-1,10)+1,INT((($N$450*$N$451+7)-1)/10)+1)="","",INDEX($P$452:$W$461,MOD(($N$450*$N$451+7)-1,10)+1,INT((($N$450*$N$451+7)-1)/10)+1))),""))),IF($N$452="","",IF(OR(ISTEXT($N$450),ISTEXT($N$451),ISTEXT($N$452)),"",IF(OR(7&gt;$N$450,6&gt;$N$451,((6-1)*$N$450+7)&gt;$N$452),"",IF(INDEX($P$452:$W$461,MOD(((6-1)*$N$450+7)-1,10)+1,INT((((6-1)*$N$450+7)-1)/10)+1)="","",INDEX($P$452:$W$461,MOD(((6-1)*$N$450+7)-1,10)+1,INT((((6-1)*$N$450+7)-1)/10)+1))))))</f>
        <v/>
      </c>
      <c r="K457" s="539">
        <f>IF($D$450="Flat Oval",IF(OR($N$452="",ISTEXT($N$450),ISTEXT($N$451)),"",IF(6&lt;=$N$451,IF(8&gt;$N$450,"",IF(((6-1)*$N$450+8)&gt;80,"",IF(INDEX($P$452:$W$461,MOD(((6-1)*$N$450+8)-1,10)+1,INT((((6-1)*$N$450+8)-1)/10)+1)="","",INDEX($P$452:$W$461,MOD(((6-1)*$N$450+8)-1,10)+1,INT((((6-1)*$N$450+8)-1)/10)+1)))),IF(AND(6=$N$451+1,8&lt;=$O$450),IF(($N$450*$N$451+8)&gt;80,"",IF(INDEX($P$452:$W$461,MOD(($N$450*$N$451+8)-1,10)+1,INT((($N$450*$N$451+8)-1)/10)+1)="","",INDEX($P$452:$W$461,MOD(($N$450*$N$451+8)-1,10)+1,INT((($N$450*$N$451+8)-1)/10)+1))),""))),IF($N$452="","",IF(OR(ISTEXT($N$450),ISTEXT($N$451),ISTEXT($N$452)),"",IF(OR(8&gt;$N$450,6&gt;$N$451,((6-1)*$N$450+8)&gt;$N$452),"",IF(INDEX($P$452:$W$461,MOD(((6-1)*$N$450+8)-1,10)+1,INT((((6-1)*$N$450+8)-1)/10)+1)="","",INDEX($P$452:$W$461,MOD(((6-1)*$N$450+8)-1,10)+1,INT((((6-1)*$N$450+8)-1)/10)+1))))))</f>
        <v/>
      </c>
      <c r="L457" s="539">
        <f>IF($D$450="Flat Oval",IF(OR($N$452="",ISTEXT($N$450),ISTEXT($N$451)),"",IF(6&lt;=$N$451,IF(9&gt;$N$450,"",IF(((6-1)*$N$450+9)&gt;80,"",IF(INDEX($P$452:$W$461,MOD(((6-1)*$N$450+9)-1,10)+1,INT((((6-1)*$N$450+9)-1)/10)+1)="","",INDEX($P$452:$W$461,MOD(((6-1)*$N$450+9)-1,10)+1,INT((((6-1)*$N$450+9)-1)/10)+1)))),IF(AND(6=$N$451+1,9&lt;=$O$450),IF(($N$450*$N$451+9)&gt;80,"",IF(INDEX($P$452:$W$461,MOD(($N$450*$N$451+9)-1,10)+1,INT((($N$450*$N$451+9)-1)/10)+1)="","",INDEX($P$452:$W$461,MOD(($N$450*$N$451+9)-1,10)+1,INT((($N$450*$N$451+9)-1)/10)+1))),""))),IF($N$452="","",IF(OR(ISTEXT($N$450),ISTEXT($N$451),ISTEXT($N$452)),"",IF(OR(9&gt;$N$450,6&gt;$N$451,((6-1)*$N$450+9)&gt;$N$452),"",IF(INDEX($P$452:$W$461,MOD(((6-1)*$N$450+9)-1,10)+1,INT((((6-1)*$N$450+9)-1)/10)+1)="","",INDEX($P$452:$W$461,MOD(((6-1)*$N$450+9)-1,10)+1,INT((((6-1)*$N$450+9)-1)/10)+1))))))</f>
        <v/>
      </c>
      <c r="M457" s="539">
        <f>IF($D$450="Flat Oval",IF(OR($N$452="",ISTEXT($N$450),ISTEXT($N$451)),"",IF(6&lt;=$N$451,IF(10&gt;$N$450,"",IF(((6-1)*$N$450+10)&gt;80,"",IF(INDEX($P$452:$W$461,MOD(((6-1)*$N$450+10)-1,10)+1,INT((((6-1)*$N$450+10)-1)/10)+1)="","",INDEX($P$452:$W$461,MOD(((6-1)*$N$450+10)-1,10)+1,INT((((6-1)*$N$450+10)-1)/10)+1)))),IF(AND(6=$N$451+1,10&lt;=$O$450),IF(($N$450*$N$451+10)&gt;80,"",IF(INDEX($P$452:$W$461,MOD(($N$450*$N$451+10)-1,10)+1,INT((($N$450*$N$451+10)-1)/10)+1)="","",INDEX($P$452:$W$461,MOD(($N$450*$N$451+10)-1,10)+1,INT((($N$450*$N$451+10)-1)/10)+1))),""))),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IF($D$450="Flat Oval",IF(OR($N$451="",ISTEXT($N$451)),"",IF(7&lt;=$N$451,ROUND((7-0.5)*$I$450/$N$451,1),IF(7=$N$451+1,"Ends",""))),IF(OR($D$450="",$G$450=""),"",IF($D$450="Round",IF(7=1,"Axis 1 (0°)",IF(7=2,"Axis 2 (90°)","")),IF(ISTEXT($N$451),"",IF(7&gt;$N$451,"",IF(ISTEXT($I$450),"",ROUND((7-0.5)*$I$450/$N$451,1)))))))</f>
        <v/>
      </c>
      <c r="C458" s="538" t="n"/>
      <c r="D458" s="539">
        <f>IF($D$450="Flat Oval",IF(OR($N$452="",ISTEXT($N$450),ISTEXT($N$451)),"",IF(7&lt;=$N$451,IF(1&gt;$N$450,"",IF(((7-1)*$N$450+1)&gt;80,"",IF(INDEX($P$452:$W$461,MOD(((7-1)*$N$450+1)-1,10)+1,INT((((7-1)*$N$450+1)-1)/10)+1)="","",INDEX($P$452:$W$461,MOD(((7-1)*$N$450+1)-1,10)+1,INT((((7-1)*$N$450+1)-1)/10)+1)))),IF(AND(7=$N$451+1,1&lt;=$O$450),IF(($N$450*$N$451+1)&gt;80,"",IF(INDEX($P$452:$W$461,MOD(($N$450*$N$451+1)-1,10)+1,INT((($N$450*$N$451+1)-1)/10)+1)="","",INDEX($P$452:$W$461,MOD(($N$450*$N$451+1)-1,10)+1,INT((($N$450*$N$451+1)-1)/10)+1))),""))),IF($N$452="","",IF(OR(ISTEXT($N$450),ISTEXT($N$451),ISTEXT($N$452)),"",IF(OR(1&gt;$N$450,7&gt;$N$451,((7-1)*$N$450+1)&gt;$N$452),"",IF(INDEX($P$452:$W$461,MOD(((7-1)*$N$450+1)-1,10)+1,INT((((7-1)*$N$450+1)-1)/10)+1)="","",INDEX($P$452:$W$461,MOD(((7-1)*$N$450+1)-1,10)+1,INT((((7-1)*$N$450+1)-1)/10)+1))))))</f>
        <v/>
      </c>
      <c r="E458" s="539">
        <f>IF($D$450="Flat Oval",IF(OR($N$452="",ISTEXT($N$450),ISTEXT($N$451)),"",IF(7&lt;=$N$451,IF(2&gt;$N$450,"",IF(((7-1)*$N$450+2)&gt;80,"",IF(INDEX($P$452:$W$461,MOD(((7-1)*$N$450+2)-1,10)+1,INT((((7-1)*$N$450+2)-1)/10)+1)="","",INDEX($P$452:$W$461,MOD(((7-1)*$N$450+2)-1,10)+1,INT((((7-1)*$N$450+2)-1)/10)+1)))),IF(AND(7=$N$451+1,2&lt;=$O$450),IF(($N$450*$N$451+2)&gt;80,"",IF(INDEX($P$452:$W$461,MOD(($N$450*$N$451+2)-1,10)+1,INT((($N$450*$N$451+2)-1)/10)+1)="","",INDEX($P$452:$W$461,MOD(($N$450*$N$451+2)-1,10)+1,INT((($N$450*$N$451+2)-1)/10)+1))),""))),IF($N$452="","",IF(OR(ISTEXT($N$450),ISTEXT($N$451),ISTEXT($N$452)),"",IF(OR(2&gt;$N$450,7&gt;$N$451,((7-1)*$N$450+2)&gt;$N$452),"",IF(INDEX($P$452:$W$461,MOD(((7-1)*$N$450+2)-1,10)+1,INT((((7-1)*$N$450+2)-1)/10)+1)="","",INDEX($P$452:$W$461,MOD(((7-1)*$N$450+2)-1,10)+1,INT((((7-1)*$N$450+2)-1)/10)+1))))))</f>
        <v/>
      </c>
      <c r="F458" s="539">
        <f>IF($D$450="Flat Oval",IF(OR($N$452="",ISTEXT($N$450),ISTEXT($N$451)),"",IF(7&lt;=$N$451,IF(3&gt;$N$450,"",IF(((7-1)*$N$450+3)&gt;80,"",IF(INDEX($P$452:$W$461,MOD(((7-1)*$N$450+3)-1,10)+1,INT((((7-1)*$N$450+3)-1)/10)+1)="","",INDEX($P$452:$W$461,MOD(((7-1)*$N$450+3)-1,10)+1,INT((((7-1)*$N$450+3)-1)/10)+1)))),IF(AND(7=$N$451+1,3&lt;=$O$450),IF(($N$450*$N$451+3)&gt;80,"",IF(INDEX($P$452:$W$461,MOD(($N$450*$N$451+3)-1,10)+1,INT((($N$450*$N$451+3)-1)/10)+1)="","",INDEX($P$452:$W$461,MOD(($N$450*$N$451+3)-1,10)+1,INT((($N$450*$N$451+3)-1)/10)+1))),""))),IF($N$452="","",IF(OR(ISTEXT($N$450),ISTEXT($N$451),ISTEXT($N$452)),"",IF(OR(3&gt;$N$450,7&gt;$N$451,((7-1)*$N$450+3)&gt;$N$452),"",IF(INDEX($P$452:$W$461,MOD(((7-1)*$N$450+3)-1,10)+1,INT((((7-1)*$N$450+3)-1)/10)+1)="","",INDEX($P$452:$W$461,MOD(((7-1)*$N$450+3)-1,10)+1,INT((((7-1)*$N$450+3)-1)/10)+1))))))</f>
        <v/>
      </c>
      <c r="G458" s="539">
        <f>IF($D$450="Flat Oval",IF(OR($N$452="",ISTEXT($N$450),ISTEXT($N$451)),"",IF(7&lt;=$N$451,IF(4&gt;$N$450,"",IF(((7-1)*$N$450+4)&gt;80,"",IF(INDEX($P$452:$W$461,MOD(((7-1)*$N$450+4)-1,10)+1,INT((((7-1)*$N$450+4)-1)/10)+1)="","",INDEX($P$452:$W$461,MOD(((7-1)*$N$450+4)-1,10)+1,INT((((7-1)*$N$450+4)-1)/10)+1)))),IF(AND(7=$N$451+1,4&lt;=$O$450),IF(($N$450*$N$451+4)&gt;80,"",IF(INDEX($P$452:$W$461,MOD(($N$450*$N$451+4)-1,10)+1,INT((($N$450*$N$451+4)-1)/10)+1)="","",INDEX($P$452:$W$461,MOD(($N$450*$N$451+4)-1,10)+1,INT((($N$450*$N$451+4)-1)/10)+1))),""))),IF($N$452="","",IF(OR(ISTEXT($N$450),ISTEXT($N$451),ISTEXT($N$452)),"",IF(OR(4&gt;$N$450,7&gt;$N$451,((7-1)*$N$450+4)&gt;$N$452),"",IF(INDEX($P$452:$W$461,MOD(((7-1)*$N$450+4)-1,10)+1,INT((((7-1)*$N$450+4)-1)/10)+1)="","",INDEX($P$452:$W$461,MOD(((7-1)*$N$450+4)-1,10)+1,INT((((7-1)*$N$450+4)-1)/10)+1))))))</f>
        <v/>
      </c>
      <c r="H458" s="539">
        <f>IF($D$450="Flat Oval",IF(OR($N$452="",ISTEXT($N$450),ISTEXT($N$451)),"",IF(7&lt;=$N$451,IF(5&gt;$N$450,"",IF(((7-1)*$N$450+5)&gt;80,"",IF(INDEX($P$452:$W$461,MOD(((7-1)*$N$450+5)-1,10)+1,INT((((7-1)*$N$450+5)-1)/10)+1)="","",INDEX($P$452:$W$461,MOD(((7-1)*$N$450+5)-1,10)+1,INT((((7-1)*$N$450+5)-1)/10)+1)))),IF(AND(7=$N$451+1,5&lt;=$O$450),IF(($N$450*$N$451+5)&gt;80,"",IF(INDEX($P$452:$W$461,MOD(($N$450*$N$451+5)-1,10)+1,INT((($N$450*$N$451+5)-1)/10)+1)="","",INDEX($P$452:$W$461,MOD(($N$450*$N$451+5)-1,10)+1,INT((($N$450*$N$451+5)-1)/10)+1))),""))),IF($N$452="","",IF(OR(ISTEXT($N$450),ISTEXT($N$451),ISTEXT($N$452)),"",IF(OR(5&gt;$N$450,7&gt;$N$451,((7-1)*$N$450+5)&gt;$N$452),"",IF(INDEX($P$452:$W$461,MOD(((7-1)*$N$450+5)-1,10)+1,INT((((7-1)*$N$450+5)-1)/10)+1)="","",INDEX($P$452:$W$461,MOD(((7-1)*$N$450+5)-1,10)+1,INT((((7-1)*$N$450+5)-1)/10)+1))))))</f>
        <v/>
      </c>
      <c r="I458" s="539">
        <f>IF($D$450="Flat Oval",IF(OR($N$452="",ISTEXT($N$450),ISTEXT($N$451)),"",IF(7&lt;=$N$451,IF(6&gt;$N$450,"",IF(((7-1)*$N$450+6)&gt;80,"",IF(INDEX($P$452:$W$461,MOD(((7-1)*$N$450+6)-1,10)+1,INT((((7-1)*$N$450+6)-1)/10)+1)="","",INDEX($P$452:$W$461,MOD(((7-1)*$N$450+6)-1,10)+1,INT((((7-1)*$N$450+6)-1)/10)+1)))),IF(AND(7=$N$451+1,6&lt;=$O$450),IF(($N$450*$N$451+6)&gt;80,"",IF(INDEX($P$452:$W$461,MOD(($N$450*$N$451+6)-1,10)+1,INT((($N$450*$N$451+6)-1)/10)+1)="","",INDEX($P$452:$W$461,MOD(($N$450*$N$451+6)-1,10)+1,INT((($N$450*$N$451+6)-1)/10)+1))),""))),IF($N$452="","",IF(OR(ISTEXT($N$450),ISTEXT($N$451),ISTEXT($N$452)),"",IF(OR(6&gt;$N$450,7&gt;$N$451,((7-1)*$N$450+6)&gt;$N$452),"",IF(INDEX($P$452:$W$461,MOD(((7-1)*$N$450+6)-1,10)+1,INT((((7-1)*$N$450+6)-1)/10)+1)="","",INDEX($P$452:$W$461,MOD(((7-1)*$N$450+6)-1,10)+1,INT((((7-1)*$N$450+6)-1)/10)+1))))))</f>
        <v/>
      </c>
      <c r="J458" s="539">
        <f>IF($D$450="Flat Oval",IF(OR($N$452="",ISTEXT($N$450),ISTEXT($N$451)),"",IF(7&lt;=$N$451,IF(7&gt;$N$450,"",IF(((7-1)*$N$450+7)&gt;80,"",IF(INDEX($P$452:$W$461,MOD(((7-1)*$N$450+7)-1,10)+1,INT((((7-1)*$N$450+7)-1)/10)+1)="","",INDEX($P$452:$W$461,MOD(((7-1)*$N$450+7)-1,10)+1,INT((((7-1)*$N$450+7)-1)/10)+1)))),IF(AND(7=$N$451+1,7&lt;=$O$450),IF(($N$450*$N$451+7)&gt;80,"",IF(INDEX($P$452:$W$461,MOD(($N$450*$N$451+7)-1,10)+1,INT((($N$450*$N$451+7)-1)/10)+1)="","",INDEX($P$452:$W$461,MOD(($N$450*$N$451+7)-1,10)+1,INT((($N$450*$N$451+7)-1)/10)+1))),""))),IF($N$452="","",IF(OR(ISTEXT($N$450),ISTEXT($N$451),ISTEXT($N$452)),"",IF(OR(7&gt;$N$450,7&gt;$N$451,((7-1)*$N$450+7)&gt;$N$452),"",IF(INDEX($P$452:$W$461,MOD(((7-1)*$N$450+7)-1,10)+1,INT((((7-1)*$N$450+7)-1)/10)+1)="","",INDEX($P$452:$W$461,MOD(((7-1)*$N$450+7)-1,10)+1,INT((((7-1)*$N$450+7)-1)/10)+1))))))</f>
        <v/>
      </c>
      <c r="K458" s="539">
        <f>IF($D$450="Flat Oval",IF(OR($N$452="",ISTEXT($N$450),ISTEXT($N$451)),"",IF(7&lt;=$N$451,IF(8&gt;$N$450,"",IF(((7-1)*$N$450+8)&gt;80,"",IF(INDEX($P$452:$W$461,MOD(((7-1)*$N$450+8)-1,10)+1,INT((((7-1)*$N$450+8)-1)/10)+1)="","",INDEX($P$452:$W$461,MOD(((7-1)*$N$450+8)-1,10)+1,INT((((7-1)*$N$450+8)-1)/10)+1)))),IF(AND(7=$N$451+1,8&lt;=$O$450),IF(($N$450*$N$451+8)&gt;80,"",IF(INDEX($P$452:$W$461,MOD(($N$450*$N$451+8)-1,10)+1,INT((($N$450*$N$451+8)-1)/10)+1)="","",INDEX($P$452:$W$461,MOD(($N$450*$N$451+8)-1,10)+1,INT((($N$450*$N$451+8)-1)/10)+1))),""))),IF($N$452="","",IF(OR(ISTEXT($N$450),ISTEXT($N$451),ISTEXT($N$452)),"",IF(OR(8&gt;$N$450,7&gt;$N$451,((7-1)*$N$450+8)&gt;$N$452),"",IF(INDEX($P$452:$W$461,MOD(((7-1)*$N$450+8)-1,10)+1,INT((((7-1)*$N$450+8)-1)/10)+1)="","",INDEX($P$452:$W$461,MOD(((7-1)*$N$450+8)-1,10)+1,INT((((7-1)*$N$450+8)-1)/10)+1))))))</f>
        <v/>
      </c>
      <c r="L458" s="539">
        <f>IF($D$450="Flat Oval",IF(OR($N$452="",ISTEXT($N$450),ISTEXT($N$451)),"",IF(7&lt;=$N$451,IF(9&gt;$N$450,"",IF(((7-1)*$N$450+9)&gt;80,"",IF(INDEX($P$452:$W$461,MOD(((7-1)*$N$450+9)-1,10)+1,INT((((7-1)*$N$450+9)-1)/10)+1)="","",INDEX($P$452:$W$461,MOD(((7-1)*$N$450+9)-1,10)+1,INT((((7-1)*$N$450+9)-1)/10)+1)))),IF(AND(7=$N$451+1,9&lt;=$O$450),IF(($N$450*$N$451+9)&gt;80,"",IF(INDEX($P$452:$W$461,MOD(($N$450*$N$451+9)-1,10)+1,INT((($N$450*$N$451+9)-1)/10)+1)="","",INDEX($P$452:$W$461,MOD(($N$450*$N$451+9)-1,10)+1,INT((($N$450*$N$451+9)-1)/10)+1))),""))),IF($N$452="","",IF(OR(ISTEXT($N$450),ISTEXT($N$451),ISTEXT($N$452)),"",IF(OR(9&gt;$N$450,7&gt;$N$451,((7-1)*$N$450+9)&gt;$N$452),"",IF(INDEX($P$452:$W$461,MOD(((7-1)*$N$450+9)-1,10)+1,INT((((7-1)*$N$450+9)-1)/10)+1)="","",INDEX($P$452:$W$461,MOD(((7-1)*$N$450+9)-1,10)+1,INT((((7-1)*$N$450+9)-1)/10)+1))))))</f>
        <v/>
      </c>
      <c r="M458" s="539">
        <f>IF($D$450="Flat Oval",IF(OR($N$452="",ISTEXT($N$450),ISTEXT($N$451)),"",IF(7&lt;=$N$451,IF(10&gt;$N$450,"",IF(((7-1)*$N$450+10)&gt;80,"",IF(INDEX($P$452:$W$461,MOD(((7-1)*$N$450+10)-1,10)+1,INT((((7-1)*$N$450+10)-1)/10)+1)="","",INDEX($P$452:$W$461,MOD(((7-1)*$N$450+10)-1,10)+1,INT((((7-1)*$N$450+10)-1)/10)+1)))),IF(AND(7=$N$451+1,10&lt;=$O$450),IF(($N$450*$N$451+10)&gt;80,"",IF(INDEX($P$452:$W$461,MOD(($N$450*$N$451+10)-1,10)+1,INT((($N$450*$N$451+10)-1)/10)+1)="","",INDEX($P$452:$W$461,MOD(($N$450*$N$451+10)-1,10)+1,INT((($N$450*$N$451+10)-1)/10)+1))),""))),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IF($D$450="Flat Oval",IF(OR($N$451="",ISTEXT($N$451)),"",IF(8&lt;=$N$451,ROUND((8-0.5)*$I$450/$N$451,1),IF(8=$N$451+1,"Ends",""))),IF(OR($D$450="",$G$450=""),"",IF($D$450="Round",IF(8=1,"Axis 1 (0°)",IF(8=2,"Axis 2 (90°)","")),IF(ISTEXT($N$451),"",IF(8&gt;$N$451,"",IF(ISTEXT($I$450),"",ROUND((8-0.5)*$I$450/$N$451,1)))))))</f>
        <v/>
      </c>
      <c r="C459" s="538" t="n"/>
      <c r="D459" s="539">
        <f>IF($D$450="Flat Oval",IF(OR($N$452="",ISTEXT($N$450),ISTEXT($N$451)),"",IF(8&lt;=$N$451,IF(1&gt;$N$450,"",IF(((8-1)*$N$450+1)&gt;80,"",IF(INDEX($P$452:$W$461,MOD(((8-1)*$N$450+1)-1,10)+1,INT((((8-1)*$N$450+1)-1)/10)+1)="","",INDEX($P$452:$W$461,MOD(((8-1)*$N$450+1)-1,10)+1,INT((((8-1)*$N$450+1)-1)/10)+1)))),IF(AND(8=$N$451+1,1&lt;=$O$450),IF(($N$450*$N$451+1)&gt;80,"",IF(INDEX($P$452:$W$461,MOD(($N$450*$N$451+1)-1,10)+1,INT((($N$450*$N$451+1)-1)/10)+1)="","",INDEX($P$452:$W$461,MOD(($N$450*$N$451+1)-1,10)+1,INT((($N$450*$N$451+1)-1)/10)+1))),""))),IF($N$452="","",IF(OR(ISTEXT($N$450),ISTEXT($N$451),ISTEXT($N$452)),"",IF(OR(1&gt;$N$450,8&gt;$N$451,((8-1)*$N$450+1)&gt;$N$452),"",IF(INDEX($P$452:$W$461,MOD(((8-1)*$N$450+1)-1,10)+1,INT((((8-1)*$N$450+1)-1)/10)+1)="","",INDEX($P$452:$W$461,MOD(((8-1)*$N$450+1)-1,10)+1,INT((((8-1)*$N$450+1)-1)/10)+1))))))</f>
        <v/>
      </c>
      <c r="E459" s="539">
        <f>IF($D$450="Flat Oval",IF(OR($N$452="",ISTEXT($N$450),ISTEXT($N$451)),"",IF(8&lt;=$N$451,IF(2&gt;$N$450,"",IF(((8-1)*$N$450+2)&gt;80,"",IF(INDEX($P$452:$W$461,MOD(((8-1)*$N$450+2)-1,10)+1,INT((((8-1)*$N$450+2)-1)/10)+1)="","",INDEX($P$452:$W$461,MOD(((8-1)*$N$450+2)-1,10)+1,INT((((8-1)*$N$450+2)-1)/10)+1)))),IF(AND(8=$N$451+1,2&lt;=$O$450),IF(($N$450*$N$451+2)&gt;80,"",IF(INDEX($P$452:$W$461,MOD(($N$450*$N$451+2)-1,10)+1,INT((($N$450*$N$451+2)-1)/10)+1)="","",INDEX($P$452:$W$461,MOD(($N$450*$N$451+2)-1,10)+1,INT((($N$450*$N$451+2)-1)/10)+1))),""))),IF($N$452="","",IF(OR(ISTEXT($N$450),ISTEXT($N$451),ISTEXT($N$452)),"",IF(OR(2&gt;$N$450,8&gt;$N$451,((8-1)*$N$450+2)&gt;$N$452),"",IF(INDEX($P$452:$W$461,MOD(((8-1)*$N$450+2)-1,10)+1,INT((((8-1)*$N$450+2)-1)/10)+1)="","",INDEX($P$452:$W$461,MOD(((8-1)*$N$450+2)-1,10)+1,INT((((8-1)*$N$450+2)-1)/10)+1))))))</f>
        <v/>
      </c>
      <c r="F459" s="539">
        <f>IF($D$450="Flat Oval",IF(OR($N$452="",ISTEXT($N$450),ISTEXT($N$451)),"",IF(8&lt;=$N$451,IF(3&gt;$N$450,"",IF(((8-1)*$N$450+3)&gt;80,"",IF(INDEX($P$452:$W$461,MOD(((8-1)*$N$450+3)-1,10)+1,INT((((8-1)*$N$450+3)-1)/10)+1)="","",INDEX($P$452:$W$461,MOD(((8-1)*$N$450+3)-1,10)+1,INT((((8-1)*$N$450+3)-1)/10)+1)))),IF(AND(8=$N$451+1,3&lt;=$O$450),IF(($N$450*$N$451+3)&gt;80,"",IF(INDEX($P$452:$W$461,MOD(($N$450*$N$451+3)-1,10)+1,INT((($N$450*$N$451+3)-1)/10)+1)="","",INDEX($P$452:$W$461,MOD(($N$450*$N$451+3)-1,10)+1,INT((($N$450*$N$451+3)-1)/10)+1))),""))),IF($N$452="","",IF(OR(ISTEXT($N$450),ISTEXT($N$451),ISTEXT($N$452)),"",IF(OR(3&gt;$N$450,8&gt;$N$451,((8-1)*$N$450+3)&gt;$N$452),"",IF(INDEX($P$452:$W$461,MOD(((8-1)*$N$450+3)-1,10)+1,INT((((8-1)*$N$450+3)-1)/10)+1)="","",INDEX($P$452:$W$461,MOD(((8-1)*$N$450+3)-1,10)+1,INT((((8-1)*$N$450+3)-1)/10)+1))))))</f>
        <v/>
      </c>
      <c r="G459" s="539">
        <f>IF($D$450="Flat Oval",IF(OR($N$452="",ISTEXT($N$450),ISTEXT($N$451)),"",IF(8&lt;=$N$451,IF(4&gt;$N$450,"",IF(((8-1)*$N$450+4)&gt;80,"",IF(INDEX($P$452:$W$461,MOD(((8-1)*$N$450+4)-1,10)+1,INT((((8-1)*$N$450+4)-1)/10)+1)="","",INDEX($P$452:$W$461,MOD(((8-1)*$N$450+4)-1,10)+1,INT((((8-1)*$N$450+4)-1)/10)+1)))),IF(AND(8=$N$451+1,4&lt;=$O$450),IF(($N$450*$N$451+4)&gt;80,"",IF(INDEX($P$452:$W$461,MOD(($N$450*$N$451+4)-1,10)+1,INT((($N$450*$N$451+4)-1)/10)+1)="","",INDEX($P$452:$W$461,MOD(($N$450*$N$451+4)-1,10)+1,INT((($N$450*$N$451+4)-1)/10)+1))),""))),IF($N$452="","",IF(OR(ISTEXT($N$450),ISTEXT($N$451),ISTEXT($N$452)),"",IF(OR(4&gt;$N$450,8&gt;$N$451,((8-1)*$N$450+4)&gt;$N$452),"",IF(INDEX($P$452:$W$461,MOD(((8-1)*$N$450+4)-1,10)+1,INT((((8-1)*$N$450+4)-1)/10)+1)="","",INDEX($P$452:$W$461,MOD(((8-1)*$N$450+4)-1,10)+1,INT((((8-1)*$N$450+4)-1)/10)+1))))))</f>
        <v/>
      </c>
      <c r="H459" s="539">
        <f>IF($D$450="Flat Oval",IF(OR($N$452="",ISTEXT($N$450),ISTEXT($N$451)),"",IF(8&lt;=$N$451,IF(5&gt;$N$450,"",IF(((8-1)*$N$450+5)&gt;80,"",IF(INDEX($P$452:$W$461,MOD(((8-1)*$N$450+5)-1,10)+1,INT((((8-1)*$N$450+5)-1)/10)+1)="","",INDEX($P$452:$W$461,MOD(((8-1)*$N$450+5)-1,10)+1,INT((((8-1)*$N$450+5)-1)/10)+1)))),IF(AND(8=$N$451+1,5&lt;=$O$450),IF(($N$450*$N$451+5)&gt;80,"",IF(INDEX($P$452:$W$461,MOD(($N$450*$N$451+5)-1,10)+1,INT((($N$450*$N$451+5)-1)/10)+1)="","",INDEX($P$452:$W$461,MOD(($N$450*$N$451+5)-1,10)+1,INT((($N$450*$N$451+5)-1)/10)+1))),""))),IF($N$452="","",IF(OR(ISTEXT($N$450),ISTEXT($N$451),ISTEXT($N$452)),"",IF(OR(5&gt;$N$450,8&gt;$N$451,((8-1)*$N$450+5)&gt;$N$452),"",IF(INDEX($P$452:$W$461,MOD(((8-1)*$N$450+5)-1,10)+1,INT((((8-1)*$N$450+5)-1)/10)+1)="","",INDEX($P$452:$W$461,MOD(((8-1)*$N$450+5)-1,10)+1,INT((((8-1)*$N$450+5)-1)/10)+1))))))</f>
        <v/>
      </c>
      <c r="I459" s="539">
        <f>IF($D$450="Flat Oval",IF(OR($N$452="",ISTEXT($N$450),ISTEXT($N$451)),"",IF(8&lt;=$N$451,IF(6&gt;$N$450,"",IF(((8-1)*$N$450+6)&gt;80,"",IF(INDEX($P$452:$W$461,MOD(((8-1)*$N$450+6)-1,10)+1,INT((((8-1)*$N$450+6)-1)/10)+1)="","",INDEX($P$452:$W$461,MOD(((8-1)*$N$450+6)-1,10)+1,INT((((8-1)*$N$450+6)-1)/10)+1)))),IF(AND(8=$N$451+1,6&lt;=$O$450),IF(($N$450*$N$451+6)&gt;80,"",IF(INDEX($P$452:$W$461,MOD(($N$450*$N$451+6)-1,10)+1,INT((($N$450*$N$451+6)-1)/10)+1)="","",INDEX($P$452:$W$461,MOD(($N$450*$N$451+6)-1,10)+1,INT((($N$450*$N$451+6)-1)/10)+1))),""))),IF($N$452="","",IF(OR(ISTEXT($N$450),ISTEXT($N$451),ISTEXT($N$452)),"",IF(OR(6&gt;$N$450,8&gt;$N$451,((8-1)*$N$450+6)&gt;$N$452),"",IF(INDEX($P$452:$W$461,MOD(((8-1)*$N$450+6)-1,10)+1,INT((((8-1)*$N$450+6)-1)/10)+1)="","",INDEX($P$452:$W$461,MOD(((8-1)*$N$450+6)-1,10)+1,INT((((8-1)*$N$450+6)-1)/10)+1))))))</f>
        <v/>
      </c>
      <c r="J459" s="539">
        <f>IF($D$450="Flat Oval",IF(OR($N$452="",ISTEXT($N$450),ISTEXT($N$451)),"",IF(8&lt;=$N$451,IF(7&gt;$N$450,"",IF(((8-1)*$N$450+7)&gt;80,"",IF(INDEX($P$452:$W$461,MOD(((8-1)*$N$450+7)-1,10)+1,INT((((8-1)*$N$450+7)-1)/10)+1)="","",INDEX($P$452:$W$461,MOD(((8-1)*$N$450+7)-1,10)+1,INT((((8-1)*$N$450+7)-1)/10)+1)))),IF(AND(8=$N$451+1,7&lt;=$O$450),IF(($N$450*$N$451+7)&gt;80,"",IF(INDEX($P$452:$W$461,MOD(($N$450*$N$451+7)-1,10)+1,INT((($N$450*$N$451+7)-1)/10)+1)="","",INDEX($P$452:$W$461,MOD(($N$450*$N$451+7)-1,10)+1,INT((($N$450*$N$451+7)-1)/10)+1))),""))),IF($N$452="","",IF(OR(ISTEXT($N$450),ISTEXT($N$451),ISTEXT($N$452)),"",IF(OR(7&gt;$N$450,8&gt;$N$451,((8-1)*$N$450+7)&gt;$N$452),"",IF(INDEX($P$452:$W$461,MOD(((8-1)*$N$450+7)-1,10)+1,INT((((8-1)*$N$450+7)-1)/10)+1)="","",INDEX($P$452:$W$461,MOD(((8-1)*$N$450+7)-1,10)+1,INT((((8-1)*$N$450+7)-1)/10)+1))))))</f>
        <v/>
      </c>
      <c r="K459" s="539">
        <f>IF($D$450="Flat Oval",IF(OR($N$452="",ISTEXT($N$450),ISTEXT($N$451)),"",IF(8&lt;=$N$451,IF(8&gt;$N$450,"",IF(((8-1)*$N$450+8)&gt;80,"",IF(INDEX($P$452:$W$461,MOD(((8-1)*$N$450+8)-1,10)+1,INT((((8-1)*$N$450+8)-1)/10)+1)="","",INDEX($P$452:$W$461,MOD(((8-1)*$N$450+8)-1,10)+1,INT((((8-1)*$N$450+8)-1)/10)+1)))),IF(AND(8=$N$451+1,8&lt;=$O$450),IF(($N$450*$N$451+8)&gt;80,"",IF(INDEX($P$452:$W$461,MOD(($N$450*$N$451+8)-1,10)+1,INT((($N$450*$N$451+8)-1)/10)+1)="","",INDEX($P$452:$W$461,MOD(($N$450*$N$451+8)-1,10)+1,INT((($N$450*$N$451+8)-1)/10)+1))),""))),IF($N$452="","",IF(OR(ISTEXT($N$450),ISTEXT($N$451),ISTEXT($N$452)),"",IF(OR(8&gt;$N$450,8&gt;$N$451,((8-1)*$N$450+8)&gt;$N$452),"",IF(INDEX($P$452:$W$461,MOD(((8-1)*$N$450+8)-1,10)+1,INT((((8-1)*$N$450+8)-1)/10)+1)="","",INDEX($P$452:$W$461,MOD(((8-1)*$N$450+8)-1,10)+1,INT((((8-1)*$N$450+8)-1)/10)+1))))))</f>
        <v/>
      </c>
      <c r="L459" s="539">
        <f>IF($D$450="Flat Oval",IF(OR($N$452="",ISTEXT($N$450),ISTEXT($N$451)),"",IF(8&lt;=$N$451,IF(9&gt;$N$450,"",IF(((8-1)*$N$450+9)&gt;80,"",IF(INDEX($P$452:$W$461,MOD(((8-1)*$N$450+9)-1,10)+1,INT((((8-1)*$N$450+9)-1)/10)+1)="","",INDEX($P$452:$W$461,MOD(((8-1)*$N$450+9)-1,10)+1,INT((((8-1)*$N$450+9)-1)/10)+1)))),IF(AND(8=$N$451+1,9&lt;=$O$450),IF(($N$450*$N$451+9)&gt;80,"",IF(INDEX($P$452:$W$461,MOD(($N$450*$N$451+9)-1,10)+1,INT((($N$450*$N$451+9)-1)/10)+1)="","",INDEX($P$452:$W$461,MOD(($N$450*$N$451+9)-1,10)+1,INT((($N$450*$N$451+9)-1)/10)+1))),""))),IF($N$452="","",IF(OR(ISTEXT($N$450),ISTEXT($N$451),ISTEXT($N$452)),"",IF(OR(9&gt;$N$450,8&gt;$N$451,((8-1)*$N$450+9)&gt;$N$452),"",IF(INDEX($P$452:$W$461,MOD(((8-1)*$N$450+9)-1,10)+1,INT((((8-1)*$N$450+9)-1)/10)+1)="","",INDEX($P$452:$W$461,MOD(((8-1)*$N$450+9)-1,10)+1,INT((((8-1)*$N$450+9)-1)/10)+1))))))</f>
        <v/>
      </c>
      <c r="M459" s="539">
        <f>IF($D$450="Flat Oval",IF(OR($N$452="",ISTEXT($N$450),ISTEXT($N$451)),"",IF(8&lt;=$N$451,IF(10&gt;$N$450,"",IF(((8-1)*$N$450+10)&gt;80,"",IF(INDEX($P$452:$W$461,MOD(((8-1)*$N$450+10)-1,10)+1,INT((((8-1)*$N$450+10)-1)/10)+1)="","",INDEX($P$452:$W$461,MOD(((8-1)*$N$450+10)-1,10)+1,INT((((8-1)*$N$450+10)-1)/10)+1)))),IF(AND(8=$N$451+1,10&lt;=$O$450),IF(($N$450*$N$451+10)&gt;80,"",IF(INDEX($P$452:$W$461,MOD(($N$450*$N$451+10)-1,10)+1,INT((($N$450*$N$451+10)-1)/10)+1)="","",INDEX($P$452:$W$461,MOD(($N$450*$N$451+10)-1,10)+1,INT((($N$450*$N$451+10)-1)/10)+1))),""))),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IF($D$465="Flat Oval",IF(OR($G$465="",$I$465=""),"",$G$465&amp;""" x "&amp;$I$465&amp;""" oval"),IF($G$465="","",IF($D$465="Round",$G$465&amp;""" dia",$G$465&amp;""" x "&amp;$I$465&amp;"""")))</f>
        <v/>
      </c>
      <c r="G463" s="173" t="n"/>
      <c r="H463" s="525">
        <f>IF($D$465="Flat Oval",IF(OR($G$465="",$I$465=""),"",IF(OR(ISTEXT($G$465),ISTEXT($I$465)),"",ROUND(((($G$465-2*N($K$465))-($I$465-2*N($K$465)))*($I$465-2*N($K$465))+PI()*(($I$465-2*N($K$465))/2)^2)/144,3))),IF(OR($D$465="",$G$465=""),"",IF($D$465="Round",IF(ISTEXT($G$465),"",ROUND(PI()*(($G$465-2*N($K$465))/2)^2/144,3)),IF($I$465="","",IF(OR(ISTEXT($G$465),ISTEXT($I$465)),"",ROUND(($G$465-2*N($K$465))*($I$465-2*N($K$465))/144,3))))))</f>
        <v/>
      </c>
      <c r="I463" s="189" t="n"/>
      <c r="J463" s="189" t="n"/>
      <c r="K463" s="189">
        <f>IF(N(J463)*N(H463)=0,"",ROUND(N(J463)*N(H463),0))</f>
        <v/>
      </c>
      <c r="L463" s="189">
        <f>IF($D$465="Flat Oval",IF(OR($O$466="",$O$467="",N($O$468)+N($O$469)=0),"",ROUND(($O$466*$O$468+$O$467*$O$469)/($O$468+$O$469),0)),IF(COUNT(D467:M474)=0,"",ROUND(AVERAGE(D467:M474),0)))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IF($D$465="Flat Oval",IF($N$467="","",$N$465&amp;"x"&amp;$N$466&amp;"+"&amp;$O$465&amp;" ends"),IF($N$465="","",IF($D$465="Round",$N$465&amp;" x 2 axes",IF($N$466="","",$N$465&amp;" x "&amp;$N$466))))</f>
        <v/>
      </c>
      <c r="N465" s="534">
        <f>IF($D$465="Flat Oval",IF(OR($G$465="",$I$465=""),"",IF(OR(ISTEXT($G$465),ISTEXT($I$465)),"",IF($G$465-$I$465&lt;12,2,MIN(10,MAX(3,ROUNDUP(($G$465-$I$465)/6,0)))))),IF(OR($D$465="",$G$465=""),"",IF($D$465="Round",IF(ISTEXT($G$465),"",IF($G$465&lt;=9,6,IF($G$465&lt;=12,8,10))),IF(ISTEXT($G$465),"",IF($G$465&lt;12,2,MIN(10,MAX(3,ROUNDUP($G$465/6,0))))))))</f>
        <v/>
      </c>
      <c r="O465">
        <f>IF(AND($D$465="Flat Oval",NOT(OR($G$465="",$I$465="")),NOT(OR(ISTEXT($G$465),ISTEXT($I$465)))),IF($I$465&lt;=9,6,IF($I$465&lt;=12,8,10)),"")</f>
        <v/>
      </c>
      <c r="P465" s="473" t="inlineStr">
        <is>
          <t>Quick entry – type readings in order (row by row of the grid), down this column then the next:</t>
        </is>
      </c>
    </row>
    <row r="466" ht="13.35" customHeight="1" s="162">
      <c r="B466" s="535" t="inlineStr">
        <is>
          <t>Depth↓ Pos→ (in)</t>
        </is>
      </c>
      <c r="C466" s="414" t="n"/>
      <c r="D466" s="535">
        <f>IF($D$465="Flat Oval",IF(OR($N$465="",ISTEXT($N$465),1&gt;$N$465),"",ROUND((1-0.5)*($G$465-$I$465)/$N$465,1)),IF(ISTEXT($N$465),"",IF(OR($D$465="",$G$465="",1&gt;$N$465),"",IF($D$465="Round",IF(ISTEXT($G$465),"",ROUND(IF(1&lt;=$N$465/2,$G$465/2*(1-SQRT(($N$465-2*1+1)/$N$465)),$G$465-$G$465/2*(1-SQRT(($N$465-2*($N$465-1+1)+1)/$N$465))),1)),IF(ISTEXT($G$465),"",ROUND((1-0.5)*$G$465/$N$465,1))))))</f>
        <v/>
      </c>
      <c r="E466" s="535">
        <f>IF($D$465="Flat Oval",IF(OR($N$465="",ISTEXT($N$465),2&gt;$N$465),"",ROUND((2-0.5)*($G$465-$I$465)/$N$465,1)),IF(ISTEXT($N$465),"",IF(OR($D$465="",$G$465="",2&gt;$N$465),"",IF($D$465="Round",IF(ISTEXT($G$465),"",ROUND(IF(2&lt;=$N$465/2,$G$465/2*(1-SQRT(($N$465-2*2+1)/$N$465)),$G$465-$G$465/2*(1-SQRT(($N$465-2*($N$465-2+1)+1)/$N$465))),1)),IF(ISTEXT($G$465),"",ROUND((2-0.5)*$G$465/$N$465,1))))))</f>
        <v/>
      </c>
      <c r="F466" s="535">
        <f>IF($D$465="Flat Oval",IF(OR($N$465="",ISTEXT($N$465),3&gt;$N$465),"",ROUND((3-0.5)*($G$465-$I$465)/$N$465,1)),IF(ISTEXT($N$465),"",IF(OR($D$465="",$G$465="",3&gt;$N$465),"",IF($D$465="Round",IF(ISTEXT($G$465),"",ROUND(IF(3&lt;=$N$465/2,$G$465/2*(1-SQRT(($N$465-2*3+1)/$N$465)),$G$465-$G$465/2*(1-SQRT(($N$465-2*($N$465-3+1)+1)/$N$465))),1)),IF(ISTEXT($G$465),"",ROUND((3-0.5)*$G$465/$N$465,1))))))</f>
        <v/>
      </c>
      <c r="G466" s="535">
        <f>IF($D$465="Flat Oval",IF(OR($N$465="",ISTEXT($N$465),4&gt;$N$465),"",ROUND((4-0.5)*($G$465-$I$465)/$N$465,1)),IF(ISTEXT($N$465),"",IF(OR($D$465="",$G$465="",4&gt;$N$465),"",IF($D$465="Round",IF(ISTEXT($G$465),"",ROUND(IF(4&lt;=$N$465/2,$G$465/2*(1-SQRT(($N$465-2*4+1)/$N$465)),$G$465-$G$465/2*(1-SQRT(($N$465-2*($N$465-4+1)+1)/$N$465))),1)),IF(ISTEXT($G$465),"",ROUND((4-0.5)*$G$465/$N$465,1))))))</f>
        <v/>
      </c>
      <c r="H466" s="535">
        <f>IF($D$465="Flat Oval",IF(OR($N$465="",ISTEXT($N$465),5&gt;$N$465),"",ROUND((5-0.5)*($G$465-$I$465)/$N$465,1)),IF(ISTEXT($N$465),"",IF(OR($D$465="",$G$465="",5&gt;$N$465),"",IF($D$465="Round",IF(ISTEXT($G$465),"",ROUND(IF(5&lt;=$N$465/2,$G$465/2*(1-SQRT(($N$465-2*5+1)/$N$465)),$G$465-$G$465/2*(1-SQRT(($N$465-2*($N$465-5+1)+1)/$N$465))),1)),IF(ISTEXT($G$465),"",ROUND((5-0.5)*$G$465/$N$465,1))))))</f>
        <v/>
      </c>
      <c r="I466" s="535">
        <f>IF($D$465="Flat Oval",IF(OR($N$465="",ISTEXT($N$465),6&gt;$N$465),"",ROUND((6-0.5)*($G$465-$I$465)/$N$465,1)),IF(ISTEXT($N$465),"",IF(OR($D$465="",$G$465="",6&gt;$N$465),"",IF($D$465="Round",IF(ISTEXT($G$465),"",ROUND(IF(6&lt;=$N$465/2,$G$465/2*(1-SQRT(($N$465-2*6+1)/$N$465)),$G$465-$G$465/2*(1-SQRT(($N$465-2*($N$465-6+1)+1)/$N$465))),1)),IF(ISTEXT($G$465),"",ROUND((6-0.5)*$G$465/$N$465,1))))))</f>
        <v/>
      </c>
      <c r="J466" s="535">
        <f>IF($D$465="Flat Oval",IF(OR($N$465="",ISTEXT($N$465),7&gt;$N$465),"",ROUND((7-0.5)*($G$465-$I$465)/$N$465,1)),IF(ISTEXT($N$465),"",IF(OR($D$465="",$G$465="",7&gt;$N$465),"",IF($D$465="Round",IF(ISTEXT($G$465),"",ROUND(IF(7&lt;=$N$465/2,$G$465/2*(1-SQRT(($N$465-2*7+1)/$N$465)),$G$465-$G$465/2*(1-SQRT(($N$465-2*($N$465-7+1)+1)/$N$465))),1)),IF(ISTEXT($G$465),"",ROUND((7-0.5)*$G$465/$N$465,1))))))</f>
        <v/>
      </c>
      <c r="K466" s="535">
        <f>IF($D$465="Flat Oval",IF(OR($N$465="",ISTEXT($N$465),8&gt;$N$465),"",ROUND((8-0.5)*($G$465-$I$465)/$N$465,1)),IF(ISTEXT($N$465),"",IF(OR($D$465="",$G$465="",8&gt;$N$465),"",IF($D$465="Round",IF(ISTEXT($G$465),"",ROUND(IF(8&lt;=$N$465/2,$G$465/2*(1-SQRT(($N$465-2*8+1)/$N$465)),$G$465-$G$465/2*(1-SQRT(($N$465-2*($N$465-8+1)+1)/$N$465))),1)),IF(ISTEXT($G$465),"",ROUND((8-0.5)*$G$465/$N$465,1))))))</f>
        <v/>
      </c>
      <c r="L466" s="535">
        <f>IF($D$465="Flat Oval",IF(OR($N$465="",ISTEXT($N$465),9&gt;$N$465),"",ROUND((9-0.5)*($G$465-$I$465)/$N$465,1)),IF(ISTEXT($N$465),"",IF(OR($D$465="",$G$465="",9&gt;$N$465),"",IF($D$465="Round",IF(ISTEXT($G$465),"",ROUND(IF(9&lt;=$N$465/2,$G$465/2*(1-SQRT(($N$465-2*9+1)/$N$465)),$G$465-$G$465/2*(1-SQRT(($N$465-2*($N$465-9+1)+1)/$N$465))),1)),IF(ISTEXT($G$465),"",ROUND((9-0.5)*$G$465/$N$465,1))))))</f>
        <v/>
      </c>
      <c r="M466" s="535">
        <f>IF($D$465="Flat Oval",IF(OR($N$465="",ISTEXT($N$465),10&gt;$N$465),"",ROUND((10-0.5)*($G$465-$I$465)/$N$465,1)),IF(ISTEXT($N$465),"",IF(OR($D$465="",$G$465="",10&gt;$N$465),"",IF($D$465="Round",IF(ISTEXT($G$465),"",ROUND(IF(10&lt;=$N$465/2,$G$465/2*(1-SQRT(($N$465-2*10+1)/$N$465)),$G$465-$G$465/2*(1-SQRT(($N$465-2*($N$465-10+1)+1)/$N$465))),1)),IF(ISTEXT($G$465),"",ROUND((10-0.5)*$G$465/$N$465,1))))))</f>
        <v/>
      </c>
      <c r="N466" s="534">
        <f>IF($D$465="Flat Oval",IF(OR($G$465="",$I$465=""),"",IF(OR(ISTEXT($G$465),ISTEXT($I$465)),"",IF($I$465&lt;12,2,MIN(7,MAX(3,ROUNDUP($I$465/6,0)))))),IF(OR($D$465="",$G$465=""),"",IF($D$465="Round",2,IF($I$465="","",IF(ISTEXT($I$465),"",IF($I$465&lt;12,2,MIN(8,MAX(3,ROUNDUP($I$465/6,0)))))))))</f>
        <v/>
      </c>
      <c r="O466">
        <f>IF(OR(NOT($D$465="Flat Oval"),N($N$467)=0),"",IF(COUNT(D467:INDEX(M467:M474,$N$466))=0,"",AVERAGE(D467:INDEX(M467:M474,$N$466))))</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IF($D$465="Flat Oval",IF(OR($N$466="",ISTEXT($N$466)),"",IF(1&lt;=$N$466,ROUND((1-0.5)*$I$465/$N$466,1),IF(1=$N$466+1,"Ends",""))),IF(OR($D$465="",$G$465=""),"",IF($D$465="Round",IF(1=1,"Axis 1 (0°)",IF(1=2,"Axis 2 (90°)","")),IF(ISTEXT($N$466),"",IF(1&gt;$N$466,"",IF(ISTEXT($I$465),"",ROUND((1-0.5)*$I$465/$N$466,1)))))))</f>
        <v/>
      </c>
      <c r="C467" s="538" t="n"/>
      <c r="D467" s="539">
        <f>IF($D$465="Flat Oval",IF(OR($N$467="",ISTEXT($N$465),ISTEXT($N$466)),"",IF(1&lt;=$N$466,IF(1&gt;$N$465,"",IF(((1-1)*$N$465+1)&gt;80,"",IF(INDEX($P$467:$W$476,MOD(((1-1)*$N$465+1)-1,10)+1,INT((((1-1)*$N$465+1)-1)/10)+1)="","",INDEX($P$467:$W$476,MOD(((1-1)*$N$465+1)-1,10)+1,INT((((1-1)*$N$465+1)-1)/10)+1)))),IF(AND(1=$N$466+1,1&lt;=$O$465),IF(($N$465*$N$466+1)&gt;80,"",IF(INDEX($P$467:$W$476,MOD(($N$465*$N$466+1)-1,10)+1,INT((($N$465*$N$466+1)-1)/10)+1)="","",INDEX($P$467:$W$476,MOD(($N$465*$N$466+1)-1,10)+1,INT((($N$465*$N$466+1)-1)/10)+1))),""))),IF($N$467="","",IF(OR(ISTEXT($N$465),ISTEXT($N$466),ISTEXT($N$467)),"",IF(OR(1&gt;$N$465,1&gt;$N$466,((1-1)*$N$465+1)&gt;$N$467),"",IF(INDEX($P$467:$W$476,MOD(((1-1)*$N$465+1)-1,10)+1,INT((((1-1)*$N$465+1)-1)/10)+1)="","",INDEX($P$467:$W$476,MOD(((1-1)*$N$465+1)-1,10)+1,INT((((1-1)*$N$465+1)-1)/10)+1))))))</f>
        <v/>
      </c>
      <c r="E467" s="539">
        <f>IF($D$465="Flat Oval",IF(OR($N$467="",ISTEXT($N$465),ISTEXT($N$466)),"",IF(1&lt;=$N$466,IF(2&gt;$N$465,"",IF(((1-1)*$N$465+2)&gt;80,"",IF(INDEX($P$467:$W$476,MOD(((1-1)*$N$465+2)-1,10)+1,INT((((1-1)*$N$465+2)-1)/10)+1)="","",INDEX($P$467:$W$476,MOD(((1-1)*$N$465+2)-1,10)+1,INT((((1-1)*$N$465+2)-1)/10)+1)))),IF(AND(1=$N$466+1,2&lt;=$O$465),IF(($N$465*$N$466+2)&gt;80,"",IF(INDEX($P$467:$W$476,MOD(($N$465*$N$466+2)-1,10)+1,INT((($N$465*$N$466+2)-1)/10)+1)="","",INDEX($P$467:$W$476,MOD(($N$465*$N$466+2)-1,10)+1,INT((($N$465*$N$466+2)-1)/10)+1))),""))),IF($N$467="","",IF(OR(ISTEXT($N$465),ISTEXT($N$466),ISTEXT($N$467)),"",IF(OR(2&gt;$N$465,1&gt;$N$466,((1-1)*$N$465+2)&gt;$N$467),"",IF(INDEX($P$467:$W$476,MOD(((1-1)*$N$465+2)-1,10)+1,INT((((1-1)*$N$465+2)-1)/10)+1)="","",INDEX($P$467:$W$476,MOD(((1-1)*$N$465+2)-1,10)+1,INT((((1-1)*$N$465+2)-1)/10)+1))))))</f>
        <v/>
      </c>
      <c r="F467" s="539">
        <f>IF($D$465="Flat Oval",IF(OR($N$467="",ISTEXT($N$465),ISTEXT($N$466)),"",IF(1&lt;=$N$466,IF(3&gt;$N$465,"",IF(((1-1)*$N$465+3)&gt;80,"",IF(INDEX($P$467:$W$476,MOD(((1-1)*$N$465+3)-1,10)+1,INT((((1-1)*$N$465+3)-1)/10)+1)="","",INDEX($P$467:$W$476,MOD(((1-1)*$N$465+3)-1,10)+1,INT((((1-1)*$N$465+3)-1)/10)+1)))),IF(AND(1=$N$466+1,3&lt;=$O$465),IF(($N$465*$N$466+3)&gt;80,"",IF(INDEX($P$467:$W$476,MOD(($N$465*$N$466+3)-1,10)+1,INT((($N$465*$N$466+3)-1)/10)+1)="","",INDEX($P$467:$W$476,MOD(($N$465*$N$466+3)-1,10)+1,INT((($N$465*$N$466+3)-1)/10)+1))),""))),IF($N$467="","",IF(OR(ISTEXT($N$465),ISTEXT($N$466),ISTEXT($N$467)),"",IF(OR(3&gt;$N$465,1&gt;$N$466,((1-1)*$N$465+3)&gt;$N$467),"",IF(INDEX($P$467:$W$476,MOD(((1-1)*$N$465+3)-1,10)+1,INT((((1-1)*$N$465+3)-1)/10)+1)="","",INDEX($P$467:$W$476,MOD(((1-1)*$N$465+3)-1,10)+1,INT((((1-1)*$N$465+3)-1)/10)+1))))))</f>
        <v/>
      </c>
      <c r="G467" s="539">
        <f>IF($D$465="Flat Oval",IF(OR($N$467="",ISTEXT($N$465),ISTEXT($N$466)),"",IF(1&lt;=$N$466,IF(4&gt;$N$465,"",IF(((1-1)*$N$465+4)&gt;80,"",IF(INDEX($P$467:$W$476,MOD(((1-1)*$N$465+4)-1,10)+1,INT((((1-1)*$N$465+4)-1)/10)+1)="","",INDEX($P$467:$W$476,MOD(((1-1)*$N$465+4)-1,10)+1,INT((((1-1)*$N$465+4)-1)/10)+1)))),IF(AND(1=$N$466+1,4&lt;=$O$465),IF(($N$465*$N$466+4)&gt;80,"",IF(INDEX($P$467:$W$476,MOD(($N$465*$N$466+4)-1,10)+1,INT((($N$465*$N$466+4)-1)/10)+1)="","",INDEX($P$467:$W$476,MOD(($N$465*$N$466+4)-1,10)+1,INT((($N$465*$N$466+4)-1)/10)+1))),""))),IF($N$467="","",IF(OR(ISTEXT($N$465),ISTEXT($N$466),ISTEXT($N$467)),"",IF(OR(4&gt;$N$465,1&gt;$N$466,((1-1)*$N$465+4)&gt;$N$467),"",IF(INDEX($P$467:$W$476,MOD(((1-1)*$N$465+4)-1,10)+1,INT((((1-1)*$N$465+4)-1)/10)+1)="","",INDEX($P$467:$W$476,MOD(((1-1)*$N$465+4)-1,10)+1,INT((((1-1)*$N$465+4)-1)/10)+1))))))</f>
        <v/>
      </c>
      <c r="H467" s="539">
        <f>IF($D$465="Flat Oval",IF(OR($N$467="",ISTEXT($N$465),ISTEXT($N$466)),"",IF(1&lt;=$N$466,IF(5&gt;$N$465,"",IF(((1-1)*$N$465+5)&gt;80,"",IF(INDEX($P$467:$W$476,MOD(((1-1)*$N$465+5)-1,10)+1,INT((((1-1)*$N$465+5)-1)/10)+1)="","",INDEX($P$467:$W$476,MOD(((1-1)*$N$465+5)-1,10)+1,INT((((1-1)*$N$465+5)-1)/10)+1)))),IF(AND(1=$N$466+1,5&lt;=$O$465),IF(($N$465*$N$466+5)&gt;80,"",IF(INDEX($P$467:$W$476,MOD(($N$465*$N$466+5)-1,10)+1,INT((($N$465*$N$466+5)-1)/10)+1)="","",INDEX($P$467:$W$476,MOD(($N$465*$N$466+5)-1,10)+1,INT((($N$465*$N$466+5)-1)/10)+1))),""))),IF($N$467="","",IF(OR(ISTEXT($N$465),ISTEXT($N$466),ISTEXT($N$467)),"",IF(OR(5&gt;$N$465,1&gt;$N$466,((1-1)*$N$465+5)&gt;$N$467),"",IF(INDEX($P$467:$W$476,MOD(((1-1)*$N$465+5)-1,10)+1,INT((((1-1)*$N$465+5)-1)/10)+1)="","",INDEX($P$467:$W$476,MOD(((1-1)*$N$465+5)-1,10)+1,INT((((1-1)*$N$465+5)-1)/10)+1))))))</f>
        <v/>
      </c>
      <c r="I467" s="539">
        <f>IF($D$465="Flat Oval",IF(OR($N$467="",ISTEXT($N$465),ISTEXT($N$466)),"",IF(1&lt;=$N$466,IF(6&gt;$N$465,"",IF(((1-1)*$N$465+6)&gt;80,"",IF(INDEX($P$467:$W$476,MOD(((1-1)*$N$465+6)-1,10)+1,INT((((1-1)*$N$465+6)-1)/10)+1)="","",INDEX($P$467:$W$476,MOD(((1-1)*$N$465+6)-1,10)+1,INT((((1-1)*$N$465+6)-1)/10)+1)))),IF(AND(1=$N$466+1,6&lt;=$O$465),IF(($N$465*$N$466+6)&gt;80,"",IF(INDEX($P$467:$W$476,MOD(($N$465*$N$466+6)-1,10)+1,INT((($N$465*$N$466+6)-1)/10)+1)="","",INDEX($P$467:$W$476,MOD(($N$465*$N$466+6)-1,10)+1,INT((($N$465*$N$466+6)-1)/10)+1))),""))),IF($N$467="","",IF(OR(ISTEXT($N$465),ISTEXT($N$466),ISTEXT($N$467)),"",IF(OR(6&gt;$N$465,1&gt;$N$466,((1-1)*$N$465+6)&gt;$N$467),"",IF(INDEX($P$467:$W$476,MOD(((1-1)*$N$465+6)-1,10)+1,INT((((1-1)*$N$465+6)-1)/10)+1)="","",INDEX($P$467:$W$476,MOD(((1-1)*$N$465+6)-1,10)+1,INT((((1-1)*$N$465+6)-1)/10)+1))))))</f>
        <v/>
      </c>
      <c r="J467" s="539">
        <f>IF($D$465="Flat Oval",IF(OR($N$467="",ISTEXT($N$465),ISTEXT($N$466)),"",IF(1&lt;=$N$466,IF(7&gt;$N$465,"",IF(((1-1)*$N$465+7)&gt;80,"",IF(INDEX($P$467:$W$476,MOD(((1-1)*$N$465+7)-1,10)+1,INT((((1-1)*$N$465+7)-1)/10)+1)="","",INDEX($P$467:$W$476,MOD(((1-1)*$N$465+7)-1,10)+1,INT((((1-1)*$N$465+7)-1)/10)+1)))),IF(AND(1=$N$466+1,7&lt;=$O$465),IF(($N$465*$N$466+7)&gt;80,"",IF(INDEX($P$467:$W$476,MOD(($N$465*$N$466+7)-1,10)+1,INT((($N$465*$N$466+7)-1)/10)+1)="","",INDEX($P$467:$W$476,MOD(($N$465*$N$466+7)-1,10)+1,INT((($N$465*$N$466+7)-1)/10)+1))),""))),IF($N$467="","",IF(OR(ISTEXT($N$465),ISTEXT($N$466),ISTEXT($N$467)),"",IF(OR(7&gt;$N$465,1&gt;$N$466,((1-1)*$N$465+7)&gt;$N$467),"",IF(INDEX($P$467:$W$476,MOD(((1-1)*$N$465+7)-1,10)+1,INT((((1-1)*$N$465+7)-1)/10)+1)="","",INDEX($P$467:$W$476,MOD(((1-1)*$N$465+7)-1,10)+1,INT((((1-1)*$N$465+7)-1)/10)+1))))))</f>
        <v/>
      </c>
      <c r="K467" s="539">
        <f>IF($D$465="Flat Oval",IF(OR($N$467="",ISTEXT($N$465),ISTEXT($N$466)),"",IF(1&lt;=$N$466,IF(8&gt;$N$465,"",IF(((1-1)*$N$465+8)&gt;80,"",IF(INDEX($P$467:$W$476,MOD(((1-1)*$N$465+8)-1,10)+1,INT((((1-1)*$N$465+8)-1)/10)+1)="","",INDEX($P$467:$W$476,MOD(((1-1)*$N$465+8)-1,10)+1,INT((((1-1)*$N$465+8)-1)/10)+1)))),IF(AND(1=$N$466+1,8&lt;=$O$465),IF(($N$465*$N$466+8)&gt;80,"",IF(INDEX($P$467:$W$476,MOD(($N$465*$N$466+8)-1,10)+1,INT((($N$465*$N$466+8)-1)/10)+1)="","",INDEX($P$467:$W$476,MOD(($N$465*$N$466+8)-1,10)+1,INT((($N$465*$N$466+8)-1)/10)+1))),""))),IF($N$467="","",IF(OR(ISTEXT($N$465),ISTEXT($N$466),ISTEXT($N$467)),"",IF(OR(8&gt;$N$465,1&gt;$N$466,((1-1)*$N$465+8)&gt;$N$467),"",IF(INDEX($P$467:$W$476,MOD(((1-1)*$N$465+8)-1,10)+1,INT((((1-1)*$N$465+8)-1)/10)+1)="","",INDEX($P$467:$W$476,MOD(((1-1)*$N$465+8)-1,10)+1,INT((((1-1)*$N$465+8)-1)/10)+1))))))</f>
        <v/>
      </c>
      <c r="L467" s="539">
        <f>IF($D$465="Flat Oval",IF(OR($N$467="",ISTEXT($N$465),ISTEXT($N$466)),"",IF(1&lt;=$N$466,IF(9&gt;$N$465,"",IF(((1-1)*$N$465+9)&gt;80,"",IF(INDEX($P$467:$W$476,MOD(((1-1)*$N$465+9)-1,10)+1,INT((((1-1)*$N$465+9)-1)/10)+1)="","",INDEX($P$467:$W$476,MOD(((1-1)*$N$465+9)-1,10)+1,INT((((1-1)*$N$465+9)-1)/10)+1)))),IF(AND(1=$N$466+1,9&lt;=$O$465),IF(($N$465*$N$466+9)&gt;80,"",IF(INDEX($P$467:$W$476,MOD(($N$465*$N$466+9)-1,10)+1,INT((($N$465*$N$466+9)-1)/10)+1)="","",INDEX($P$467:$W$476,MOD(($N$465*$N$466+9)-1,10)+1,INT((($N$465*$N$466+9)-1)/10)+1))),""))),IF($N$467="","",IF(OR(ISTEXT($N$465),ISTEXT($N$466),ISTEXT($N$467)),"",IF(OR(9&gt;$N$465,1&gt;$N$466,((1-1)*$N$465+9)&gt;$N$467),"",IF(INDEX($P$467:$W$476,MOD(((1-1)*$N$465+9)-1,10)+1,INT((((1-1)*$N$465+9)-1)/10)+1)="","",INDEX($P$467:$W$476,MOD(((1-1)*$N$465+9)-1,10)+1,INT((((1-1)*$N$465+9)-1)/10)+1))))))</f>
        <v/>
      </c>
      <c r="M467" s="539">
        <f>IF($D$465="Flat Oval",IF(OR($N$467="",ISTEXT($N$465),ISTEXT($N$466)),"",IF(1&lt;=$N$466,IF(10&gt;$N$465,"",IF(((1-1)*$N$465+10)&gt;80,"",IF(INDEX($P$467:$W$476,MOD(((1-1)*$N$465+10)-1,10)+1,INT((((1-1)*$N$465+10)-1)/10)+1)="","",INDEX($P$467:$W$476,MOD(((1-1)*$N$465+10)-1,10)+1,INT((((1-1)*$N$465+10)-1)/10)+1)))),IF(AND(1=$N$466+1,10&lt;=$O$465),IF(($N$465*$N$466+10)&gt;80,"",IF(INDEX($P$467:$W$476,MOD(($N$465*$N$466+10)-1,10)+1,INT((($N$465*$N$466+10)-1)/10)+1)="","",INDEX($P$467:$W$476,MOD(($N$465*$N$466+10)-1,10)+1,INT((($N$465*$N$466+10)-1)/10)+1))),""))),IF($N$467="","",IF(OR(ISTEXT($N$465),ISTEXT($N$466),ISTEXT($N$467)),"",IF(OR(10&gt;$N$465,1&gt;$N$466,((1-1)*$N$465+10)&gt;$N$467),"",IF(INDEX($P$467:$W$476,MOD(((1-1)*$N$465+10)-1,10)+1,INT((((1-1)*$N$465+10)-1)/10)+1)="","",INDEX($P$467:$W$476,MOD(((1-1)*$N$465+10)-1,10)+1,INT((((1-1)*$N$465+10)-1)/10)+1))))))</f>
        <v/>
      </c>
      <c r="N467" s="534">
        <f>IF($D$465="Flat Oval",IF(OR($N$465="",$N$466="",$O$465=""),"",$N$465*$N$466+$O$465),IF(OR(N465="",N466=""),"",IF(OR(ISTEXT(N465),ISTEXT(N466)),"",N465*N466)))</f>
        <v/>
      </c>
      <c r="O467">
        <f>IF(OR(NOT($D$465="Flat Oval"),N($N$467)=0),"",IF(COUNT(INDEX(D467:D474,$N$466+1):INDEX(M467:M474,$N$466+1))=0,"",AVERAGE(INDEX(D467:D474,$N$466+1):INDEX(M467:M474,$N$466+1))))</f>
        <v/>
      </c>
      <c r="P467" s="540" t="n"/>
      <c r="Q467" s="540" t="n"/>
      <c r="R467" s="540" t="n"/>
      <c r="S467" s="540" t="n"/>
      <c r="T467" s="540" t="n"/>
      <c r="U467" s="540" t="n"/>
      <c r="V467" s="540" t="n"/>
      <c r="W467" s="540" t="n"/>
    </row>
    <row r="468" ht="13.35" customHeight="1" s="162">
      <c r="B468" s="537">
        <f>IF($D$465="Flat Oval",IF(OR($N$466="",ISTEXT($N$466)),"",IF(2&lt;=$N$466,ROUND((2-0.5)*$I$465/$N$466,1),IF(2=$N$466+1,"Ends",""))),IF(OR($D$465="",$G$465=""),"",IF($D$465="Round",IF(2=1,"Axis 1 (0°)",IF(2=2,"Axis 2 (90°)","")),IF(ISTEXT($N$466),"",IF(2&gt;$N$466,"",IF(ISTEXT($I$465),"",ROUND((2-0.5)*$I$465/$N$466,1)))))))</f>
        <v/>
      </c>
      <c r="C468" s="538" t="n"/>
      <c r="D468" s="539">
        <f>IF($D$465="Flat Oval",IF(OR($N$467="",ISTEXT($N$465),ISTEXT($N$466)),"",IF(2&lt;=$N$466,IF(1&gt;$N$465,"",IF(((2-1)*$N$465+1)&gt;80,"",IF(INDEX($P$467:$W$476,MOD(((2-1)*$N$465+1)-1,10)+1,INT((((2-1)*$N$465+1)-1)/10)+1)="","",INDEX($P$467:$W$476,MOD(((2-1)*$N$465+1)-1,10)+1,INT((((2-1)*$N$465+1)-1)/10)+1)))),IF(AND(2=$N$466+1,1&lt;=$O$465),IF(($N$465*$N$466+1)&gt;80,"",IF(INDEX($P$467:$W$476,MOD(($N$465*$N$466+1)-1,10)+1,INT((($N$465*$N$466+1)-1)/10)+1)="","",INDEX($P$467:$W$476,MOD(($N$465*$N$466+1)-1,10)+1,INT((($N$465*$N$466+1)-1)/10)+1))),""))),IF($N$467="","",IF(OR(ISTEXT($N$465),ISTEXT($N$466),ISTEXT($N$467)),"",IF(OR(1&gt;$N$465,2&gt;$N$466,((2-1)*$N$465+1)&gt;$N$467),"",IF(INDEX($P$467:$W$476,MOD(((2-1)*$N$465+1)-1,10)+1,INT((((2-1)*$N$465+1)-1)/10)+1)="","",INDEX($P$467:$W$476,MOD(((2-1)*$N$465+1)-1,10)+1,INT((((2-1)*$N$465+1)-1)/10)+1))))))</f>
        <v/>
      </c>
      <c r="E468" s="539">
        <f>IF($D$465="Flat Oval",IF(OR($N$467="",ISTEXT($N$465),ISTEXT($N$466)),"",IF(2&lt;=$N$466,IF(2&gt;$N$465,"",IF(((2-1)*$N$465+2)&gt;80,"",IF(INDEX($P$467:$W$476,MOD(((2-1)*$N$465+2)-1,10)+1,INT((((2-1)*$N$465+2)-1)/10)+1)="","",INDEX($P$467:$W$476,MOD(((2-1)*$N$465+2)-1,10)+1,INT((((2-1)*$N$465+2)-1)/10)+1)))),IF(AND(2=$N$466+1,2&lt;=$O$465),IF(($N$465*$N$466+2)&gt;80,"",IF(INDEX($P$467:$W$476,MOD(($N$465*$N$466+2)-1,10)+1,INT((($N$465*$N$466+2)-1)/10)+1)="","",INDEX($P$467:$W$476,MOD(($N$465*$N$466+2)-1,10)+1,INT((($N$465*$N$466+2)-1)/10)+1))),""))),IF($N$467="","",IF(OR(ISTEXT($N$465),ISTEXT($N$466),ISTEXT($N$467)),"",IF(OR(2&gt;$N$465,2&gt;$N$466,((2-1)*$N$465+2)&gt;$N$467),"",IF(INDEX($P$467:$W$476,MOD(((2-1)*$N$465+2)-1,10)+1,INT((((2-1)*$N$465+2)-1)/10)+1)="","",INDEX($P$467:$W$476,MOD(((2-1)*$N$465+2)-1,10)+1,INT((((2-1)*$N$465+2)-1)/10)+1))))))</f>
        <v/>
      </c>
      <c r="F468" s="539">
        <f>IF($D$465="Flat Oval",IF(OR($N$467="",ISTEXT($N$465),ISTEXT($N$466)),"",IF(2&lt;=$N$466,IF(3&gt;$N$465,"",IF(((2-1)*$N$465+3)&gt;80,"",IF(INDEX($P$467:$W$476,MOD(((2-1)*$N$465+3)-1,10)+1,INT((((2-1)*$N$465+3)-1)/10)+1)="","",INDEX($P$467:$W$476,MOD(((2-1)*$N$465+3)-1,10)+1,INT((((2-1)*$N$465+3)-1)/10)+1)))),IF(AND(2=$N$466+1,3&lt;=$O$465),IF(($N$465*$N$466+3)&gt;80,"",IF(INDEX($P$467:$W$476,MOD(($N$465*$N$466+3)-1,10)+1,INT((($N$465*$N$466+3)-1)/10)+1)="","",INDEX($P$467:$W$476,MOD(($N$465*$N$466+3)-1,10)+1,INT((($N$465*$N$466+3)-1)/10)+1))),""))),IF($N$467="","",IF(OR(ISTEXT($N$465),ISTEXT($N$466),ISTEXT($N$467)),"",IF(OR(3&gt;$N$465,2&gt;$N$466,((2-1)*$N$465+3)&gt;$N$467),"",IF(INDEX($P$467:$W$476,MOD(((2-1)*$N$465+3)-1,10)+1,INT((((2-1)*$N$465+3)-1)/10)+1)="","",INDEX($P$467:$W$476,MOD(((2-1)*$N$465+3)-1,10)+1,INT((((2-1)*$N$465+3)-1)/10)+1))))))</f>
        <v/>
      </c>
      <c r="G468" s="539">
        <f>IF($D$465="Flat Oval",IF(OR($N$467="",ISTEXT($N$465),ISTEXT($N$466)),"",IF(2&lt;=$N$466,IF(4&gt;$N$465,"",IF(((2-1)*$N$465+4)&gt;80,"",IF(INDEX($P$467:$W$476,MOD(((2-1)*$N$465+4)-1,10)+1,INT((((2-1)*$N$465+4)-1)/10)+1)="","",INDEX($P$467:$W$476,MOD(((2-1)*$N$465+4)-1,10)+1,INT((((2-1)*$N$465+4)-1)/10)+1)))),IF(AND(2=$N$466+1,4&lt;=$O$465),IF(($N$465*$N$466+4)&gt;80,"",IF(INDEX($P$467:$W$476,MOD(($N$465*$N$466+4)-1,10)+1,INT((($N$465*$N$466+4)-1)/10)+1)="","",INDEX($P$467:$W$476,MOD(($N$465*$N$466+4)-1,10)+1,INT((($N$465*$N$466+4)-1)/10)+1))),""))),IF($N$467="","",IF(OR(ISTEXT($N$465),ISTEXT($N$466),ISTEXT($N$467)),"",IF(OR(4&gt;$N$465,2&gt;$N$466,((2-1)*$N$465+4)&gt;$N$467),"",IF(INDEX($P$467:$W$476,MOD(((2-1)*$N$465+4)-1,10)+1,INT((((2-1)*$N$465+4)-1)/10)+1)="","",INDEX($P$467:$W$476,MOD(((2-1)*$N$465+4)-1,10)+1,INT((((2-1)*$N$465+4)-1)/10)+1))))))</f>
        <v/>
      </c>
      <c r="H468" s="539">
        <f>IF($D$465="Flat Oval",IF(OR($N$467="",ISTEXT($N$465),ISTEXT($N$466)),"",IF(2&lt;=$N$466,IF(5&gt;$N$465,"",IF(((2-1)*$N$465+5)&gt;80,"",IF(INDEX($P$467:$W$476,MOD(((2-1)*$N$465+5)-1,10)+1,INT((((2-1)*$N$465+5)-1)/10)+1)="","",INDEX($P$467:$W$476,MOD(((2-1)*$N$465+5)-1,10)+1,INT((((2-1)*$N$465+5)-1)/10)+1)))),IF(AND(2=$N$466+1,5&lt;=$O$465),IF(($N$465*$N$466+5)&gt;80,"",IF(INDEX($P$467:$W$476,MOD(($N$465*$N$466+5)-1,10)+1,INT((($N$465*$N$466+5)-1)/10)+1)="","",INDEX($P$467:$W$476,MOD(($N$465*$N$466+5)-1,10)+1,INT((($N$465*$N$466+5)-1)/10)+1))),""))),IF($N$467="","",IF(OR(ISTEXT($N$465),ISTEXT($N$466),ISTEXT($N$467)),"",IF(OR(5&gt;$N$465,2&gt;$N$466,((2-1)*$N$465+5)&gt;$N$467),"",IF(INDEX($P$467:$W$476,MOD(((2-1)*$N$465+5)-1,10)+1,INT((((2-1)*$N$465+5)-1)/10)+1)="","",INDEX($P$467:$W$476,MOD(((2-1)*$N$465+5)-1,10)+1,INT((((2-1)*$N$465+5)-1)/10)+1))))))</f>
        <v/>
      </c>
      <c r="I468" s="539">
        <f>IF($D$465="Flat Oval",IF(OR($N$467="",ISTEXT($N$465),ISTEXT($N$466)),"",IF(2&lt;=$N$466,IF(6&gt;$N$465,"",IF(((2-1)*$N$465+6)&gt;80,"",IF(INDEX($P$467:$W$476,MOD(((2-1)*$N$465+6)-1,10)+1,INT((((2-1)*$N$465+6)-1)/10)+1)="","",INDEX($P$467:$W$476,MOD(((2-1)*$N$465+6)-1,10)+1,INT((((2-1)*$N$465+6)-1)/10)+1)))),IF(AND(2=$N$466+1,6&lt;=$O$465),IF(($N$465*$N$466+6)&gt;80,"",IF(INDEX($P$467:$W$476,MOD(($N$465*$N$466+6)-1,10)+1,INT((($N$465*$N$466+6)-1)/10)+1)="","",INDEX($P$467:$W$476,MOD(($N$465*$N$466+6)-1,10)+1,INT((($N$465*$N$466+6)-1)/10)+1))),""))),IF($N$467="","",IF(OR(ISTEXT($N$465),ISTEXT($N$466),ISTEXT($N$467)),"",IF(OR(6&gt;$N$465,2&gt;$N$466,((2-1)*$N$465+6)&gt;$N$467),"",IF(INDEX($P$467:$W$476,MOD(((2-1)*$N$465+6)-1,10)+1,INT((((2-1)*$N$465+6)-1)/10)+1)="","",INDEX($P$467:$W$476,MOD(((2-1)*$N$465+6)-1,10)+1,INT((((2-1)*$N$465+6)-1)/10)+1))))))</f>
        <v/>
      </c>
      <c r="J468" s="539">
        <f>IF($D$465="Flat Oval",IF(OR($N$467="",ISTEXT($N$465),ISTEXT($N$466)),"",IF(2&lt;=$N$466,IF(7&gt;$N$465,"",IF(((2-1)*$N$465+7)&gt;80,"",IF(INDEX($P$467:$W$476,MOD(((2-1)*$N$465+7)-1,10)+1,INT((((2-1)*$N$465+7)-1)/10)+1)="","",INDEX($P$467:$W$476,MOD(((2-1)*$N$465+7)-1,10)+1,INT((((2-1)*$N$465+7)-1)/10)+1)))),IF(AND(2=$N$466+1,7&lt;=$O$465),IF(($N$465*$N$466+7)&gt;80,"",IF(INDEX($P$467:$W$476,MOD(($N$465*$N$466+7)-1,10)+1,INT((($N$465*$N$466+7)-1)/10)+1)="","",INDEX($P$467:$W$476,MOD(($N$465*$N$466+7)-1,10)+1,INT((($N$465*$N$466+7)-1)/10)+1))),""))),IF($N$467="","",IF(OR(ISTEXT($N$465),ISTEXT($N$466),ISTEXT($N$467)),"",IF(OR(7&gt;$N$465,2&gt;$N$466,((2-1)*$N$465+7)&gt;$N$467),"",IF(INDEX($P$467:$W$476,MOD(((2-1)*$N$465+7)-1,10)+1,INT((((2-1)*$N$465+7)-1)/10)+1)="","",INDEX($P$467:$W$476,MOD(((2-1)*$N$465+7)-1,10)+1,INT((((2-1)*$N$465+7)-1)/10)+1))))))</f>
        <v/>
      </c>
      <c r="K468" s="539">
        <f>IF($D$465="Flat Oval",IF(OR($N$467="",ISTEXT($N$465),ISTEXT($N$466)),"",IF(2&lt;=$N$466,IF(8&gt;$N$465,"",IF(((2-1)*$N$465+8)&gt;80,"",IF(INDEX($P$467:$W$476,MOD(((2-1)*$N$465+8)-1,10)+1,INT((((2-1)*$N$465+8)-1)/10)+1)="","",INDEX($P$467:$W$476,MOD(((2-1)*$N$465+8)-1,10)+1,INT((((2-1)*$N$465+8)-1)/10)+1)))),IF(AND(2=$N$466+1,8&lt;=$O$465),IF(($N$465*$N$466+8)&gt;80,"",IF(INDEX($P$467:$W$476,MOD(($N$465*$N$466+8)-1,10)+1,INT((($N$465*$N$466+8)-1)/10)+1)="","",INDEX($P$467:$W$476,MOD(($N$465*$N$466+8)-1,10)+1,INT((($N$465*$N$466+8)-1)/10)+1))),""))),IF($N$467="","",IF(OR(ISTEXT($N$465),ISTEXT($N$466),ISTEXT($N$467)),"",IF(OR(8&gt;$N$465,2&gt;$N$466,((2-1)*$N$465+8)&gt;$N$467),"",IF(INDEX($P$467:$W$476,MOD(((2-1)*$N$465+8)-1,10)+1,INT((((2-1)*$N$465+8)-1)/10)+1)="","",INDEX($P$467:$W$476,MOD(((2-1)*$N$465+8)-1,10)+1,INT((((2-1)*$N$465+8)-1)/10)+1))))))</f>
        <v/>
      </c>
      <c r="L468" s="539">
        <f>IF($D$465="Flat Oval",IF(OR($N$467="",ISTEXT($N$465),ISTEXT($N$466)),"",IF(2&lt;=$N$466,IF(9&gt;$N$465,"",IF(((2-1)*$N$465+9)&gt;80,"",IF(INDEX($P$467:$W$476,MOD(((2-1)*$N$465+9)-1,10)+1,INT((((2-1)*$N$465+9)-1)/10)+1)="","",INDEX($P$467:$W$476,MOD(((2-1)*$N$465+9)-1,10)+1,INT((((2-1)*$N$465+9)-1)/10)+1)))),IF(AND(2=$N$466+1,9&lt;=$O$465),IF(($N$465*$N$466+9)&gt;80,"",IF(INDEX($P$467:$W$476,MOD(($N$465*$N$466+9)-1,10)+1,INT((($N$465*$N$466+9)-1)/10)+1)="","",INDEX($P$467:$W$476,MOD(($N$465*$N$466+9)-1,10)+1,INT((($N$465*$N$466+9)-1)/10)+1))),""))),IF($N$467="","",IF(OR(ISTEXT($N$465),ISTEXT($N$466),ISTEXT($N$467)),"",IF(OR(9&gt;$N$465,2&gt;$N$466,((2-1)*$N$465+9)&gt;$N$467),"",IF(INDEX($P$467:$W$476,MOD(((2-1)*$N$465+9)-1,10)+1,INT((((2-1)*$N$465+9)-1)/10)+1)="","",INDEX($P$467:$W$476,MOD(((2-1)*$N$465+9)-1,10)+1,INT((((2-1)*$N$465+9)-1)/10)+1))))))</f>
        <v/>
      </c>
      <c r="M468" s="539">
        <f>IF($D$465="Flat Oval",IF(OR($N$467="",ISTEXT($N$465),ISTEXT($N$466)),"",IF(2&lt;=$N$466,IF(10&gt;$N$465,"",IF(((2-1)*$N$465+10)&gt;80,"",IF(INDEX($P$467:$W$476,MOD(((2-1)*$N$465+10)-1,10)+1,INT((((2-1)*$N$465+10)-1)/10)+1)="","",INDEX($P$467:$W$476,MOD(((2-1)*$N$465+10)-1,10)+1,INT((((2-1)*$N$465+10)-1)/10)+1)))),IF(AND(2=$N$466+1,10&lt;=$O$465),IF(($N$465*$N$466+10)&gt;80,"",IF(INDEX($P$467:$W$476,MOD(($N$465*$N$466+10)-1,10)+1,INT((($N$465*$N$466+10)-1)/10)+1)="","",INDEX($P$467:$W$476,MOD(($N$465*$N$466+10)-1,10)+1,INT((($N$465*$N$466+10)-1)/10)+1))),""))),IF($N$467="","",IF(OR(ISTEXT($N$465),ISTEXT($N$466),ISTEXT($N$467)),"",IF(OR(10&gt;$N$465,2&gt;$N$466,((2-1)*$N$465+10)&gt;$N$467),"",IF(INDEX($P$467:$W$476,MOD(((2-1)*$N$465+10)-1,10)+1,INT((((2-1)*$N$465+10)-1)/10)+1)="","",INDEX($P$467:$W$476,MOD(((2-1)*$N$465+10)-1,10)+1,INT((((2-1)*$N$465+10)-1)/10)+1))))))</f>
        <v/>
      </c>
      <c r="O468">
        <f>IF(AND($D$465="Flat Oval",NOT(OR($G$465="",$I$465="")),NOT(OR(ISTEXT($G$465),ISTEXT($I$465)))),(($G$465-2*N($K$465))-($I$465-2*N($K$465)))*($I$465-2*N($K$465))/144,"")</f>
        <v/>
      </c>
      <c r="P468" s="540" t="n"/>
      <c r="Q468" s="540" t="n"/>
      <c r="R468" s="540" t="n"/>
      <c r="S468" s="540" t="n"/>
      <c r="T468" s="540" t="n"/>
      <c r="U468" s="540" t="n"/>
      <c r="V468" s="540" t="n"/>
      <c r="W468" s="540" t="n"/>
    </row>
    <row r="469" ht="13.35" customHeight="1" s="162">
      <c r="B469" s="537">
        <f>IF($D$465="Flat Oval",IF(OR($N$466="",ISTEXT($N$466)),"",IF(3&lt;=$N$466,ROUND((3-0.5)*$I$465/$N$466,1),IF(3=$N$466+1,"Ends",""))),IF(OR($D$465="",$G$465=""),"",IF($D$465="Round",IF(3=1,"Axis 1 (0°)",IF(3=2,"Axis 2 (90°)","")),IF(ISTEXT($N$466),"",IF(3&gt;$N$466,"",IF(ISTEXT($I$465),"",ROUND((3-0.5)*$I$465/$N$466,1)))))))</f>
        <v/>
      </c>
      <c r="C469" s="538" t="n"/>
      <c r="D469" s="539">
        <f>IF($D$465="Flat Oval",IF(OR($N$467="",ISTEXT($N$465),ISTEXT($N$466)),"",IF(3&lt;=$N$466,IF(1&gt;$N$465,"",IF(((3-1)*$N$465+1)&gt;80,"",IF(INDEX($P$467:$W$476,MOD(((3-1)*$N$465+1)-1,10)+1,INT((((3-1)*$N$465+1)-1)/10)+1)="","",INDEX($P$467:$W$476,MOD(((3-1)*$N$465+1)-1,10)+1,INT((((3-1)*$N$465+1)-1)/10)+1)))),IF(AND(3=$N$466+1,1&lt;=$O$465),IF(($N$465*$N$466+1)&gt;80,"",IF(INDEX($P$467:$W$476,MOD(($N$465*$N$466+1)-1,10)+1,INT((($N$465*$N$466+1)-1)/10)+1)="","",INDEX($P$467:$W$476,MOD(($N$465*$N$466+1)-1,10)+1,INT((($N$465*$N$466+1)-1)/10)+1))),""))),IF($N$467="","",IF(OR(ISTEXT($N$465),ISTEXT($N$466),ISTEXT($N$467)),"",IF(OR(1&gt;$N$465,3&gt;$N$466,((3-1)*$N$465+1)&gt;$N$467),"",IF(INDEX($P$467:$W$476,MOD(((3-1)*$N$465+1)-1,10)+1,INT((((3-1)*$N$465+1)-1)/10)+1)="","",INDEX($P$467:$W$476,MOD(((3-1)*$N$465+1)-1,10)+1,INT((((3-1)*$N$465+1)-1)/10)+1))))))</f>
        <v/>
      </c>
      <c r="E469" s="539">
        <f>IF($D$465="Flat Oval",IF(OR($N$467="",ISTEXT($N$465),ISTEXT($N$466)),"",IF(3&lt;=$N$466,IF(2&gt;$N$465,"",IF(((3-1)*$N$465+2)&gt;80,"",IF(INDEX($P$467:$W$476,MOD(((3-1)*$N$465+2)-1,10)+1,INT((((3-1)*$N$465+2)-1)/10)+1)="","",INDEX($P$467:$W$476,MOD(((3-1)*$N$465+2)-1,10)+1,INT((((3-1)*$N$465+2)-1)/10)+1)))),IF(AND(3=$N$466+1,2&lt;=$O$465),IF(($N$465*$N$466+2)&gt;80,"",IF(INDEX($P$467:$W$476,MOD(($N$465*$N$466+2)-1,10)+1,INT((($N$465*$N$466+2)-1)/10)+1)="","",INDEX($P$467:$W$476,MOD(($N$465*$N$466+2)-1,10)+1,INT((($N$465*$N$466+2)-1)/10)+1))),""))),IF($N$467="","",IF(OR(ISTEXT($N$465),ISTEXT($N$466),ISTEXT($N$467)),"",IF(OR(2&gt;$N$465,3&gt;$N$466,((3-1)*$N$465+2)&gt;$N$467),"",IF(INDEX($P$467:$W$476,MOD(((3-1)*$N$465+2)-1,10)+1,INT((((3-1)*$N$465+2)-1)/10)+1)="","",INDEX($P$467:$W$476,MOD(((3-1)*$N$465+2)-1,10)+1,INT((((3-1)*$N$465+2)-1)/10)+1))))))</f>
        <v/>
      </c>
      <c r="F469" s="539">
        <f>IF($D$465="Flat Oval",IF(OR($N$467="",ISTEXT($N$465),ISTEXT($N$466)),"",IF(3&lt;=$N$466,IF(3&gt;$N$465,"",IF(((3-1)*$N$465+3)&gt;80,"",IF(INDEX($P$467:$W$476,MOD(((3-1)*$N$465+3)-1,10)+1,INT((((3-1)*$N$465+3)-1)/10)+1)="","",INDEX($P$467:$W$476,MOD(((3-1)*$N$465+3)-1,10)+1,INT((((3-1)*$N$465+3)-1)/10)+1)))),IF(AND(3=$N$466+1,3&lt;=$O$465),IF(($N$465*$N$466+3)&gt;80,"",IF(INDEX($P$467:$W$476,MOD(($N$465*$N$466+3)-1,10)+1,INT((($N$465*$N$466+3)-1)/10)+1)="","",INDEX($P$467:$W$476,MOD(($N$465*$N$466+3)-1,10)+1,INT((($N$465*$N$466+3)-1)/10)+1))),""))),IF($N$467="","",IF(OR(ISTEXT($N$465),ISTEXT($N$466),ISTEXT($N$467)),"",IF(OR(3&gt;$N$465,3&gt;$N$466,((3-1)*$N$465+3)&gt;$N$467),"",IF(INDEX($P$467:$W$476,MOD(((3-1)*$N$465+3)-1,10)+1,INT((((3-1)*$N$465+3)-1)/10)+1)="","",INDEX($P$467:$W$476,MOD(((3-1)*$N$465+3)-1,10)+1,INT((((3-1)*$N$465+3)-1)/10)+1))))))</f>
        <v/>
      </c>
      <c r="G469" s="539">
        <f>IF($D$465="Flat Oval",IF(OR($N$467="",ISTEXT($N$465),ISTEXT($N$466)),"",IF(3&lt;=$N$466,IF(4&gt;$N$465,"",IF(((3-1)*$N$465+4)&gt;80,"",IF(INDEX($P$467:$W$476,MOD(((3-1)*$N$465+4)-1,10)+1,INT((((3-1)*$N$465+4)-1)/10)+1)="","",INDEX($P$467:$W$476,MOD(((3-1)*$N$465+4)-1,10)+1,INT((((3-1)*$N$465+4)-1)/10)+1)))),IF(AND(3=$N$466+1,4&lt;=$O$465),IF(($N$465*$N$466+4)&gt;80,"",IF(INDEX($P$467:$W$476,MOD(($N$465*$N$466+4)-1,10)+1,INT((($N$465*$N$466+4)-1)/10)+1)="","",INDEX($P$467:$W$476,MOD(($N$465*$N$466+4)-1,10)+1,INT((($N$465*$N$466+4)-1)/10)+1))),""))),IF($N$467="","",IF(OR(ISTEXT($N$465),ISTEXT($N$466),ISTEXT($N$467)),"",IF(OR(4&gt;$N$465,3&gt;$N$466,((3-1)*$N$465+4)&gt;$N$467),"",IF(INDEX($P$467:$W$476,MOD(((3-1)*$N$465+4)-1,10)+1,INT((((3-1)*$N$465+4)-1)/10)+1)="","",INDEX($P$467:$W$476,MOD(((3-1)*$N$465+4)-1,10)+1,INT((((3-1)*$N$465+4)-1)/10)+1))))))</f>
        <v/>
      </c>
      <c r="H469" s="539">
        <f>IF($D$465="Flat Oval",IF(OR($N$467="",ISTEXT($N$465),ISTEXT($N$466)),"",IF(3&lt;=$N$466,IF(5&gt;$N$465,"",IF(((3-1)*$N$465+5)&gt;80,"",IF(INDEX($P$467:$W$476,MOD(((3-1)*$N$465+5)-1,10)+1,INT((((3-1)*$N$465+5)-1)/10)+1)="","",INDEX($P$467:$W$476,MOD(((3-1)*$N$465+5)-1,10)+1,INT((((3-1)*$N$465+5)-1)/10)+1)))),IF(AND(3=$N$466+1,5&lt;=$O$465),IF(($N$465*$N$466+5)&gt;80,"",IF(INDEX($P$467:$W$476,MOD(($N$465*$N$466+5)-1,10)+1,INT((($N$465*$N$466+5)-1)/10)+1)="","",INDEX($P$467:$W$476,MOD(($N$465*$N$466+5)-1,10)+1,INT((($N$465*$N$466+5)-1)/10)+1))),""))),IF($N$467="","",IF(OR(ISTEXT($N$465),ISTEXT($N$466),ISTEXT($N$467)),"",IF(OR(5&gt;$N$465,3&gt;$N$466,((3-1)*$N$465+5)&gt;$N$467),"",IF(INDEX($P$467:$W$476,MOD(((3-1)*$N$465+5)-1,10)+1,INT((((3-1)*$N$465+5)-1)/10)+1)="","",INDEX($P$467:$W$476,MOD(((3-1)*$N$465+5)-1,10)+1,INT((((3-1)*$N$465+5)-1)/10)+1))))))</f>
        <v/>
      </c>
      <c r="I469" s="539">
        <f>IF($D$465="Flat Oval",IF(OR($N$467="",ISTEXT($N$465),ISTEXT($N$466)),"",IF(3&lt;=$N$466,IF(6&gt;$N$465,"",IF(((3-1)*$N$465+6)&gt;80,"",IF(INDEX($P$467:$W$476,MOD(((3-1)*$N$465+6)-1,10)+1,INT((((3-1)*$N$465+6)-1)/10)+1)="","",INDEX($P$467:$W$476,MOD(((3-1)*$N$465+6)-1,10)+1,INT((((3-1)*$N$465+6)-1)/10)+1)))),IF(AND(3=$N$466+1,6&lt;=$O$465),IF(($N$465*$N$466+6)&gt;80,"",IF(INDEX($P$467:$W$476,MOD(($N$465*$N$466+6)-1,10)+1,INT((($N$465*$N$466+6)-1)/10)+1)="","",INDEX($P$467:$W$476,MOD(($N$465*$N$466+6)-1,10)+1,INT((($N$465*$N$466+6)-1)/10)+1))),""))),IF($N$467="","",IF(OR(ISTEXT($N$465),ISTEXT($N$466),ISTEXT($N$467)),"",IF(OR(6&gt;$N$465,3&gt;$N$466,((3-1)*$N$465+6)&gt;$N$467),"",IF(INDEX($P$467:$W$476,MOD(((3-1)*$N$465+6)-1,10)+1,INT((((3-1)*$N$465+6)-1)/10)+1)="","",INDEX($P$467:$W$476,MOD(((3-1)*$N$465+6)-1,10)+1,INT((((3-1)*$N$465+6)-1)/10)+1))))))</f>
        <v/>
      </c>
      <c r="J469" s="539">
        <f>IF($D$465="Flat Oval",IF(OR($N$467="",ISTEXT($N$465),ISTEXT($N$466)),"",IF(3&lt;=$N$466,IF(7&gt;$N$465,"",IF(((3-1)*$N$465+7)&gt;80,"",IF(INDEX($P$467:$W$476,MOD(((3-1)*$N$465+7)-1,10)+1,INT((((3-1)*$N$465+7)-1)/10)+1)="","",INDEX($P$467:$W$476,MOD(((3-1)*$N$465+7)-1,10)+1,INT((((3-1)*$N$465+7)-1)/10)+1)))),IF(AND(3=$N$466+1,7&lt;=$O$465),IF(($N$465*$N$466+7)&gt;80,"",IF(INDEX($P$467:$W$476,MOD(($N$465*$N$466+7)-1,10)+1,INT((($N$465*$N$466+7)-1)/10)+1)="","",INDEX($P$467:$W$476,MOD(($N$465*$N$466+7)-1,10)+1,INT((($N$465*$N$466+7)-1)/10)+1))),""))),IF($N$467="","",IF(OR(ISTEXT($N$465),ISTEXT($N$466),ISTEXT($N$467)),"",IF(OR(7&gt;$N$465,3&gt;$N$466,((3-1)*$N$465+7)&gt;$N$467),"",IF(INDEX($P$467:$W$476,MOD(((3-1)*$N$465+7)-1,10)+1,INT((((3-1)*$N$465+7)-1)/10)+1)="","",INDEX($P$467:$W$476,MOD(((3-1)*$N$465+7)-1,10)+1,INT((((3-1)*$N$465+7)-1)/10)+1))))))</f>
        <v/>
      </c>
      <c r="K469" s="539">
        <f>IF($D$465="Flat Oval",IF(OR($N$467="",ISTEXT($N$465),ISTEXT($N$466)),"",IF(3&lt;=$N$466,IF(8&gt;$N$465,"",IF(((3-1)*$N$465+8)&gt;80,"",IF(INDEX($P$467:$W$476,MOD(((3-1)*$N$465+8)-1,10)+1,INT((((3-1)*$N$465+8)-1)/10)+1)="","",INDEX($P$467:$W$476,MOD(((3-1)*$N$465+8)-1,10)+1,INT((((3-1)*$N$465+8)-1)/10)+1)))),IF(AND(3=$N$466+1,8&lt;=$O$465),IF(($N$465*$N$466+8)&gt;80,"",IF(INDEX($P$467:$W$476,MOD(($N$465*$N$466+8)-1,10)+1,INT((($N$465*$N$466+8)-1)/10)+1)="","",INDEX($P$467:$W$476,MOD(($N$465*$N$466+8)-1,10)+1,INT((($N$465*$N$466+8)-1)/10)+1))),""))),IF($N$467="","",IF(OR(ISTEXT($N$465),ISTEXT($N$466),ISTEXT($N$467)),"",IF(OR(8&gt;$N$465,3&gt;$N$466,((3-1)*$N$465+8)&gt;$N$467),"",IF(INDEX($P$467:$W$476,MOD(((3-1)*$N$465+8)-1,10)+1,INT((((3-1)*$N$465+8)-1)/10)+1)="","",INDEX($P$467:$W$476,MOD(((3-1)*$N$465+8)-1,10)+1,INT((((3-1)*$N$465+8)-1)/10)+1))))))</f>
        <v/>
      </c>
      <c r="L469" s="539">
        <f>IF($D$465="Flat Oval",IF(OR($N$467="",ISTEXT($N$465),ISTEXT($N$466)),"",IF(3&lt;=$N$466,IF(9&gt;$N$465,"",IF(((3-1)*$N$465+9)&gt;80,"",IF(INDEX($P$467:$W$476,MOD(((3-1)*$N$465+9)-1,10)+1,INT((((3-1)*$N$465+9)-1)/10)+1)="","",INDEX($P$467:$W$476,MOD(((3-1)*$N$465+9)-1,10)+1,INT((((3-1)*$N$465+9)-1)/10)+1)))),IF(AND(3=$N$466+1,9&lt;=$O$465),IF(($N$465*$N$466+9)&gt;80,"",IF(INDEX($P$467:$W$476,MOD(($N$465*$N$466+9)-1,10)+1,INT((($N$465*$N$466+9)-1)/10)+1)="","",INDEX($P$467:$W$476,MOD(($N$465*$N$466+9)-1,10)+1,INT((($N$465*$N$466+9)-1)/10)+1))),""))),IF($N$467="","",IF(OR(ISTEXT($N$465),ISTEXT($N$466),ISTEXT($N$467)),"",IF(OR(9&gt;$N$465,3&gt;$N$466,((3-1)*$N$465+9)&gt;$N$467),"",IF(INDEX($P$467:$W$476,MOD(((3-1)*$N$465+9)-1,10)+1,INT((((3-1)*$N$465+9)-1)/10)+1)="","",INDEX($P$467:$W$476,MOD(((3-1)*$N$465+9)-1,10)+1,INT((((3-1)*$N$465+9)-1)/10)+1))))))</f>
        <v/>
      </c>
      <c r="M469" s="539">
        <f>IF($D$465="Flat Oval",IF(OR($N$467="",ISTEXT($N$465),ISTEXT($N$466)),"",IF(3&lt;=$N$466,IF(10&gt;$N$465,"",IF(((3-1)*$N$465+10)&gt;80,"",IF(INDEX($P$467:$W$476,MOD(((3-1)*$N$465+10)-1,10)+1,INT((((3-1)*$N$465+10)-1)/10)+1)="","",INDEX($P$467:$W$476,MOD(((3-1)*$N$465+10)-1,10)+1,INT((((3-1)*$N$465+10)-1)/10)+1)))),IF(AND(3=$N$466+1,10&lt;=$O$465),IF(($N$465*$N$466+10)&gt;80,"",IF(INDEX($P$467:$W$476,MOD(($N$465*$N$466+10)-1,10)+1,INT((($N$465*$N$466+10)-1)/10)+1)="","",INDEX($P$467:$W$476,MOD(($N$465*$N$466+10)-1,10)+1,INT((($N$465*$N$466+10)-1)/10)+1))),""))),IF($N$467="","",IF(OR(ISTEXT($N$465),ISTEXT($N$466),ISTEXT($N$467)),"",IF(OR(10&gt;$N$465,3&gt;$N$466,((3-1)*$N$465+10)&gt;$N$467),"",IF(INDEX($P$467:$W$476,MOD(((3-1)*$N$465+10)-1,10)+1,INT((((3-1)*$N$465+10)-1)/10)+1)="","",INDEX($P$467:$W$476,MOD(((3-1)*$N$465+10)-1,10)+1,INT((((3-1)*$N$465+10)-1)/10)+1))))))</f>
        <v/>
      </c>
      <c r="O469">
        <f>IF(AND($D$465="Flat Oval",NOT(OR($G$465="",$I$465="")),NOT(OR(ISTEXT($G$465),ISTEXT($I$465)))),PI()*(($I$465-2*N($K$465))/2)^2/144,"")</f>
        <v/>
      </c>
      <c r="P469" s="540" t="n"/>
      <c r="Q469" s="540" t="n"/>
      <c r="R469" s="540" t="n"/>
      <c r="S469" s="540" t="n"/>
      <c r="T469" s="540" t="n"/>
      <c r="U469" s="540" t="n"/>
      <c r="V469" s="540" t="n"/>
      <c r="W469" s="540" t="n"/>
    </row>
    <row r="470" ht="13.35" customHeight="1" s="162">
      <c r="B470" s="537">
        <f>IF($D$465="Flat Oval",IF(OR($N$466="",ISTEXT($N$466)),"",IF(4&lt;=$N$466,ROUND((4-0.5)*$I$465/$N$466,1),IF(4=$N$466+1,"Ends",""))),IF(OR($D$465="",$G$465=""),"",IF($D$465="Round",IF(4=1,"Axis 1 (0°)",IF(4=2,"Axis 2 (90°)","")),IF(ISTEXT($N$466),"",IF(4&gt;$N$466,"",IF(ISTEXT($I$465),"",ROUND((4-0.5)*$I$465/$N$466,1)))))))</f>
        <v/>
      </c>
      <c r="C470" s="538" t="n"/>
      <c r="D470" s="539">
        <f>IF($D$465="Flat Oval",IF(OR($N$467="",ISTEXT($N$465),ISTEXT($N$466)),"",IF(4&lt;=$N$466,IF(1&gt;$N$465,"",IF(((4-1)*$N$465+1)&gt;80,"",IF(INDEX($P$467:$W$476,MOD(((4-1)*$N$465+1)-1,10)+1,INT((((4-1)*$N$465+1)-1)/10)+1)="","",INDEX($P$467:$W$476,MOD(((4-1)*$N$465+1)-1,10)+1,INT((((4-1)*$N$465+1)-1)/10)+1)))),IF(AND(4=$N$466+1,1&lt;=$O$465),IF(($N$465*$N$466+1)&gt;80,"",IF(INDEX($P$467:$W$476,MOD(($N$465*$N$466+1)-1,10)+1,INT((($N$465*$N$466+1)-1)/10)+1)="","",INDEX($P$467:$W$476,MOD(($N$465*$N$466+1)-1,10)+1,INT((($N$465*$N$466+1)-1)/10)+1))),""))),IF($N$467="","",IF(OR(ISTEXT($N$465),ISTEXT($N$466),ISTEXT($N$467)),"",IF(OR(1&gt;$N$465,4&gt;$N$466,((4-1)*$N$465+1)&gt;$N$467),"",IF(INDEX($P$467:$W$476,MOD(((4-1)*$N$465+1)-1,10)+1,INT((((4-1)*$N$465+1)-1)/10)+1)="","",INDEX($P$467:$W$476,MOD(((4-1)*$N$465+1)-1,10)+1,INT((((4-1)*$N$465+1)-1)/10)+1))))))</f>
        <v/>
      </c>
      <c r="E470" s="539">
        <f>IF($D$465="Flat Oval",IF(OR($N$467="",ISTEXT($N$465),ISTEXT($N$466)),"",IF(4&lt;=$N$466,IF(2&gt;$N$465,"",IF(((4-1)*$N$465+2)&gt;80,"",IF(INDEX($P$467:$W$476,MOD(((4-1)*$N$465+2)-1,10)+1,INT((((4-1)*$N$465+2)-1)/10)+1)="","",INDEX($P$467:$W$476,MOD(((4-1)*$N$465+2)-1,10)+1,INT((((4-1)*$N$465+2)-1)/10)+1)))),IF(AND(4=$N$466+1,2&lt;=$O$465),IF(($N$465*$N$466+2)&gt;80,"",IF(INDEX($P$467:$W$476,MOD(($N$465*$N$466+2)-1,10)+1,INT((($N$465*$N$466+2)-1)/10)+1)="","",INDEX($P$467:$W$476,MOD(($N$465*$N$466+2)-1,10)+1,INT((($N$465*$N$466+2)-1)/10)+1))),""))),IF($N$467="","",IF(OR(ISTEXT($N$465),ISTEXT($N$466),ISTEXT($N$467)),"",IF(OR(2&gt;$N$465,4&gt;$N$466,((4-1)*$N$465+2)&gt;$N$467),"",IF(INDEX($P$467:$W$476,MOD(((4-1)*$N$465+2)-1,10)+1,INT((((4-1)*$N$465+2)-1)/10)+1)="","",INDEX($P$467:$W$476,MOD(((4-1)*$N$465+2)-1,10)+1,INT((((4-1)*$N$465+2)-1)/10)+1))))))</f>
        <v/>
      </c>
      <c r="F470" s="539">
        <f>IF($D$465="Flat Oval",IF(OR($N$467="",ISTEXT($N$465),ISTEXT($N$466)),"",IF(4&lt;=$N$466,IF(3&gt;$N$465,"",IF(((4-1)*$N$465+3)&gt;80,"",IF(INDEX($P$467:$W$476,MOD(((4-1)*$N$465+3)-1,10)+1,INT((((4-1)*$N$465+3)-1)/10)+1)="","",INDEX($P$467:$W$476,MOD(((4-1)*$N$465+3)-1,10)+1,INT((((4-1)*$N$465+3)-1)/10)+1)))),IF(AND(4=$N$466+1,3&lt;=$O$465),IF(($N$465*$N$466+3)&gt;80,"",IF(INDEX($P$467:$W$476,MOD(($N$465*$N$466+3)-1,10)+1,INT((($N$465*$N$466+3)-1)/10)+1)="","",INDEX($P$467:$W$476,MOD(($N$465*$N$466+3)-1,10)+1,INT((($N$465*$N$466+3)-1)/10)+1))),""))),IF($N$467="","",IF(OR(ISTEXT($N$465),ISTEXT($N$466),ISTEXT($N$467)),"",IF(OR(3&gt;$N$465,4&gt;$N$466,((4-1)*$N$465+3)&gt;$N$467),"",IF(INDEX($P$467:$W$476,MOD(((4-1)*$N$465+3)-1,10)+1,INT((((4-1)*$N$465+3)-1)/10)+1)="","",INDEX($P$467:$W$476,MOD(((4-1)*$N$465+3)-1,10)+1,INT((((4-1)*$N$465+3)-1)/10)+1))))))</f>
        <v/>
      </c>
      <c r="G470" s="539">
        <f>IF($D$465="Flat Oval",IF(OR($N$467="",ISTEXT($N$465),ISTEXT($N$466)),"",IF(4&lt;=$N$466,IF(4&gt;$N$465,"",IF(((4-1)*$N$465+4)&gt;80,"",IF(INDEX($P$467:$W$476,MOD(((4-1)*$N$465+4)-1,10)+1,INT((((4-1)*$N$465+4)-1)/10)+1)="","",INDEX($P$467:$W$476,MOD(((4-1)*$N$465+4)-1,10)+1,INT((((4-1)*$N$465+4)-1)/10)+1)))),IF(AND(4=$N$466+1,4&lt;=$O$465),IF(($N$465*$N$466+4)&gt;80,"",IF(INDEX($P$467:$W$476,MOD(($N$465*$N$466+4)-1,10)+1,INT((($N$465*$N$466+4)-1)/10)+1)="","",INDEX($P$467:$W$476,MOD(($N$465*$N$466+4)-1,10)+1,INT((($N$465*$N$466+4)-1)/10)+1))),""))),IF($N$467="","",IF(OR(ISTEXT($N$465),ISTEXT($N$466),ISTEXT($N$467)),"",IF(OR(4&gt;$N$465,4&gt;$N$466,((4-1)*$N$465+4)&gt;$N$467),"",IF(INDEX($P$467:$W$476,MOD(((4-1)*$N$465+4)-1,10)+1,INT((((4-1)*$N$465+4)-1)/10)+1)="","",INDEX($P$467:$W$476,MOD(((4-1)*$N$465+4)-1,10)+1,INT((((4-1)*$N$465+4)-1)/10)+1))))))</f>
        <v/>
      </c>
      <c r="H470" s="539">
        <f>IF($D$465="Flat Oval",IF(OR($N$467="",ISTEXT($N$465),ISTEXT($N$466)),"",IF(4&lt;=$N$466,IF(5&gt;$N$465,"",IF(((4-1)*$N$465+5)&gt;80,"",IF(INDEX($P$467:$W$476,MOD(((4-1)*$N$465+5)-1,10)+1,INT((((4-1)*$N$465+5)-1)/10)+1)="","",INDEX($P$467:$W$476,MOD(((4-1)*$N$465+5)-1,10)+1,INT((((4-1)*$N$465+5)-1)/10)+1)))),IF(AND(4=$N$466+1,5&lt;=$O$465),IF(($N$465*$N$466+5)&gt;80,"",IF(INDEX($P$467:$W$476,MOD(($N$465*$N$466+5)-1,10)+1,INT((($N$465*$N$466+5)-1)/10)+1)="","",INDEX($P$467:$W$476,MOD(($N$465*$N$466+5)-1,10)+1,INT((($N$465*$N$466+5)-1)/10)+1))),""))),IF($N$467="","",IF(OR(ISTEXT($N$465),ISTEXT($N$466),ISTEXT($N$467)),"",IF(OR(5&gt;$N$465,4&gt;$N$466,((4-1)*$N$465+5)&gt;$N$467),"",IF(INDEX($P$467:$W$476,MOD(((4-1)*$N$465+5)-1,10)+1,INT((((4-1)*$N$465+5)-1)/10)+1)="","",INDEX($P$467:$W$476,MOD(((4-1)*$N$465+5)-1,10)+1,INT((((4-1)*$N$465+5)-1)/10)+1))))))</f>
        <v/>
      </c>
      <c r="I470" s="539">
        <f>IF($D$465="Flat Oval",IF(OR($N$467="",ISTEXT($N$465),ISTEXT($N$466)),"",IF(4&lt;=$N$466,IF(6&gt;$N$465,"",IF(((4-1)*$N$465+6)&gt;80,"",IF(INDEX($P$467:$W$476,MOD(((4-1)*$N$465+6)-1,10)+1,INT((((4-1)*$N$465+6)-1)/10)+1)="","",INDEX($P$467:$W$476,MOD(((4-1)*$N$465+6)-1,10)+1,INT((((4-1)*$N$465+6)-1)/10)+1)))),IF(AND(4=$N$466+1,6&lt;=$O$465),IF(($N$465*$N$466+6)&gt;80,"",IF(INDEX($P$467:$W$476,MOD(($N$465*$N$466+6)-1,10)+1,INT((($N$465*$N$466+6)-1)/10)+1)="","",INDEX($P$467:$W$476,MOD(($N$465*$N$466+6)-1,10)+1,INT((($N$465*$N$466+6)-1)/10)+1))),""))),IF($N$467="","",IF(OR(ISTEXT($N$465),ISTEXT($N$466),ISTEXT($N$467)),"",IF(OR(6&gt;$N$465,4&gt;$N$466,((4-1)*$N$465+6)&gt;$N$467),"",IF(INDEX($P$467:$W$476,MOD(((4-1)*$N$465+6)-1,10)+1,INT((((4-1)*$N$465+6)-1)/10)+1)="","",INDEX($P$467:$W$476,MOD(((4-1)*$N$465+6)-1,10)+1,INT((((4-1)*$N$465+6)-1)/10)+1))))))</f>
        <v/>
      </c>
      <c r="J470" s="539">
        <f>IF($D$465="Flat Oval",IF(OR($N$467="",ISTEXT($N$465),ISTEXT($N$466)),"",IF(4&lt;=$N$466,IF(7&gt;$N$465,"",IF(((4-1)*$N$465+7)&gt;80,"",IF(INDEX($P$467:$W$476,MOD(((4-1)*$N$465+7)-1,10)+1,INT((((4-1)*$N$465+7)-1)/10)+1)="","",INDEX($P$467:$W$476,MOD(((4-1)*$N$465+7)-1,10)+1,INT((((4-1)*$N$465+7)-1)/10)+1)))),IF(AND(4=$N$466+1,7&lt;=$O$465),IF(($N$465*$N$466+7)&gt;80,"",IF(INDEX($P$467:$W$476,MOD(($N$465*$N$466+7)-1,10)+1,INT((($N$465*$N$466+7)-1)/10)+1)="","",INDEX($P$467:$W$476,MOD(($N$465*$N$466+7)-1,10)+1,INT((($N$465*$N$466+7)-1)/10)+1))),""))),IF($N$467="","",IF(OR(ISTEXT($N$465),ISTEXT($N$466),ISTEXT($N$467)),"",IF(OR(7&gt;$N$465,4&gt;$N$466,((4-1)*$N$465+7)&gt;$N$467),"",IF(INDEX($P$467:$W$476,MOD(((4-1)*$N$465+7)-1,10)+1,INT((((4-1)*$N$465+7)-1)/10)+1)="","",INDEX($P$467:$W$476,MOD(((4-1)*$N$465+7)-1,10)+1,INT((((4-1)*$N$465+7)-1)/10)+1))))))</f>
        <v/>
      </c>
      <c r="K470" s="539">
        <f>IF($D$465="Flat Oval",IF(OR($N$467="",ISTEXT($N$465),ISTEXT($N$466)),"",IF(4&lt;=$N$466,IF(8&gt;$N$465,"",IF(((4-1)*$N$465+8)&gt;80,"",IF(INDEX($P$467:$W$476,MOD(((4-1)*$N$465+8)-1,10)+1,INT((((4-1)*$N$465+8)-1)/10)+1)="","",INDEX($P$467:$W$476,MOD(((4-1)*$N$465+8)-1,10)+1,INT((((4-1)*$N$465+8)-1)/10)+1)))),IF(AND(4=$N$466+1,8&lt;=$O$465),IF(($N$465*$N$466+8)&gt;80,"",IF(INDEX($P$467:$W$476,MOD(($N$465*$N$466+8)-1,10)+1,INT((($N$465*$N$466+8)-1)/10)+1)="","",INDEX($P$467:$W$476,MOD(($N$465*$N$466+8)-1,10)+1,INT((($N$465*$N$466+8)-1)/10)+1))),""))),IF($N$467="","",IF(OR(ISTEXT($N$465),ISTEXT($N$466),ISTEXT($N$467)),"",IF(OR(8&gt;$N$465,4&gt;$N$466,((4-1)*$N$465+8)&gt;$N$467),"",IF(INDEX($P$467:$W$476,MOD(((4-1)*$N$465+8)-1,10)+1,INT((((4-1)*$N$465+8)-1)/10)+1)="","",INDEX($P$467:$W$476,MOD(((4-1)*$N$465+8)-1,10)+1,INT((((4-1)*$N$465+8)-1)/10)+1))))))</f>
        <v/>
      </c>
      <c r="L470" s="539">
        <f>IF($D$465="Flat Oval",IF(OR($N$467="",ISTEXT($N$465),ISTEXT($N$466)),"",IF(4&lt;=$N$466,IF(9&gt;$N$465,"",IF(((4-1)*$N$465+9)&gt;80,"",IF(INDEX($P$467:$W$476,MOD(((4-1)*$N$465+9)-1,10)+1,INT((((4-1)*$N$465+9)-1)/10)+1)="","",INDEX($P$467:$W$476,MOD(((4-1)*$N$465+9)-1,10)+1,INT((((4-1)*$N$465+9)-1)/10)+1)))),IF(AND(4=$N$466+1,9&lt;=$O$465),IF(($N$465*$N$466+9)&gt;80,"",IF(INDEX($P$467:$W$476,MOD(($N$465*$N$466+9)-1,10)+1,INT((($N$465*$N$466+9)-1)/10)+1)="","",INDEX($P$467:$W$476,MOD(($N$465*$N$466+9)-1,10)+1,INT((($N$465*$N$466+9)-1)/10)+1))),""))),IF($N$467="","",IF(OR(ISTEXT($N$465),ISTEXT($N$466),ISTEXT($N$467)),"",IF(OR(9&gt;$N$465,4&gt;$N$466,((4-1)*$N$465+9)&gt;$N$467),"",IF(INDEX($P$467:$W$476,MOD(((4-1)*$N$465+9)-1,10)+1,INT((((4-1)*$N$465+9)-1)/10)+1)="","",INDEX($P$467:$W$476,MOD(((4-1)*$N$465+9)-1,10)+1,INT((((4-1)*$N$465+9)-1)/10)+1))))))</f>
        <v/>
      </c>
      <c r="M470" s="539">
        <f>IF($D$465="Flat Oval",IF(OR($N$467="",ISTEXT($N$465),ISTEXT($N$466)),"",IF(4&lt;=$N$466,IF(10&gt;$N$465,"",IF(((4-1)*$N$465+10)&gt;80,"",IF(INDEX($P$467:$W$476,MOD(((4-1)*$N$465+10)-1,10)+1,INT((((4-1)*$N$465+10)-1)/10)+1)="","",INDEX($P$467:$W$476,MOD(((4-1)*$N$465+10)-1,10)+1,INT((((4-1)*$N$465+10)-1)/10)+1)))),IF(AND(4=$N$466+1,10&lt;=$O$465),IF(($N$465*$N$466+10)&gt;80,"",IF(INDEX($P$467:$W$476,MOD(($N$465*$N$466+10)-1,10)+1,INT((($N$465*$N$466+10)-1)/10)+1)="","",INDEX($P$467:$W$476,MOD(($N$465*$N$466+10)-1,10)+1,INT((($N$465*$N$466+10)-1)/10)+1))),""))),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IF($D$465="Flat Oval",IF(OR($N$466="",ISTEXT($N$466)),"",IF(5&lt;=$N$466,ROUND((5-0.5)*$I$465/$N$466,1),IF(5=$N$466+1,"Ends",""))),IF(OR($D$465="",$G$465=""),"",IF($D$465="Round",IF(5=1,"Axis 1 (0°)",IF(5=2,"Axis 2 (90°)","")),IF(ISTEXT($N$466),"",IF(5&gt;$N$466,"",IF(ISTEXT($I$465),"",ROUND((5-0.5)*$I$465/$N$466,1)))))))</f>
        <v/>
      </c>
      <c r="C471" s="538" t="n"/>
      <c r="D471" s="539">
        <f>IF($D$465="Flat Oval",IF(OR($N$467="",ISTEXT($N$465),ISTEXT($N$466)),"",IF(5&lt;=$N$466,IF(1&gt;$N$465,"",IF(((5-1)*$N$465+1)&gt;80,"",IF(INDEX($P$467:$W$476,MOD(((5-1)*$N$465+1)-1,10)+1,INT((((5-1)*$N$465+1)-1)/10)+1)="","",INDEX($P$467:$W$476,MOD(((5-1)*$N$465+1)-1,10)+1,INT((((5-1)*$N$465+1)-1)/10)+1)))),IF(AND(5=$N$466+1,1&lt;=$O$465),IF(($N$465*$N$466+1)&gt;80,"",IF(INDEX($P$467:$W$476,MOD(($N$465*$N$466+1)-1,10)+1,INT((($N$465*$N$466+1)-1)/10)+1)="","",INDEX($P$467:$W$476,MOD(($N$465*$N$466+1)-1,10)+1,INT((($N$465*$N$466+1)-1)/10)+1))),""))),IF($N$467="","",IF(OR(ISTEXT($N$465),ISTEXT($N$466),ISTEXT($N$467)),"",IF(OR(1&gt;$N$465,5&gt;$N$466,((5-1)*$N$465+1)&gt;$N$467),"",IF(INDEX($P$467:$W$476,MOD(((5-1)*$N$465+1)-1,10)+1,INT((((5-1)*$N$465+1)-1)/10)+1)="","",INDEX($P$467:$W$476,MOD(((5-1)*$N$465+1)-1,10)+1,INT((((5-1)*$N$465+1)-1)/10)+1))))))</f>
        <v/>
      </c>
      <c r="E471" s="539">
        <f>IF($D$465="Flat Oval",IF(OR($N$467="",ISTEXT($N$465),ISTEXT($N$466)),"",IF(5&lt;=$N$466,IF(2&gt;$N$465,"",IF(((5-1)*$N$465+2)&gt;80,"",IF(INDEX($P$467:$W$476,MOD(((5-1)*$N$465+2)-1,10)+1,INT((((5-1)*$N$465+2)-1)/10)+1)="","",INDEX($P$467:$W$476,MOD(((5-1)*$N$465+2)-1,10)+1,INT((((5-1)*$N$465+2)-1)/10)+1)))),IF(AND(5=$N$466+1,2&lt;=$O$465),IF(($N$465*$N$466+2)&gt;80,"",IF(INDEX($P$467:$W$476,MOD(($N$465*$N$466+2)-1,10)+1,INT((($N$465*$N$466+2)-1)/10)+1)="","",INDEX($P$467:$W$476,MOD(($N$465*$N$466+2)-1,10)+1,INT((($N$465*$N$466+2)-1)/10)+1))),""))),IF($N$467="","",IF(OR(ISTEXT($N$465),ISTEXT($N$466),ISTEXT($N$467)),"",IF(OR(2&gt;$N$465,5&gt;$N$466,((5-1)*$N$465+2)&gt;$N$467),"",IF(INDEX($P$467:$W$476,MOD(((5-1)*$N$465+2)-1,10)+1,INT((((5-1)*$N$465+2)-1)/10)+1)="","",INDEX($P$467:$W$476,MOD(((5-1)*$N$465+2)-1,10)+1,INT((((5-1)*$N$465+2)-1)/10)+1))))))</f>
        <v/>
      </c>
      <c r="F471" s="539">
        <f>IF($D$465="Flat Oval",IF(OR($N$467="",ISTEXT($N$465),ISTEXT($N$466)),"",IF(5&lt;=$N$466,IF(3&gt;$N$465,"",IF(((5-1)*$N$465+3)&gt;80,"",IF(INDEX($P$467:$W$476,MOD(((5-1)*$N$465+3)-1,10)+1,INT((((5-1)*$N$465+3)-1)/10)+1)="","",INDEX($P$467:$W$476,MOD(((5-1)*$N$465+3)-1,10)+1,INT((((5-1)*$N$465+3)-1)/10)+1)))),IF(AND(5=$N$466+1,3&lt;=$O$465),IF(($N$465*$N$466+3)&gt;80,"",IF(INDEX($P$467:$W$476,MOD(($N$465*$N$466+3)-1,10)+1,INT((($N$465*$N$466+3)-1)/10)+1)="","",INDEX($P$467:$W$476,MOD(($N$465*$N$466+3)-1,10)+1,INT((($N$465*$N$466+3)-1)/10)+1))),""))),IF($N$467="","",IF(OR(ISTEXT($N$465),ISTEXT($N$466),ISTEXT($N$467)),"",IF(OR(3&gt;$N$465,5&gt;$N$466,((5-1)*$N$465+3)&gt;$N$467),"",IF(INDEX($P$467:$W$476,MOD(((5-1)*$N$465+3)-1,10)+1,INT((((5-1)*$N$465+3)-1)/10)+1)="","",INDEX($P$467:$W$476,MOD(((5-1)*$N$465+3)-1,10)+1,INT((((5-1)*$N$465+3)-1)/10)+1))))))</f>
        <v/>
      </c>
      <c r="G471" s="539">
        <f>IF($D$465="Flat Oval",IF(OR($N$467="",ISTEXT($N$465),ISTEXT($N$466)),"",IF(5&lt;=$N$466,IF(4&gt;$N$465,"",IF(((5-1)*$N$465+4)&gt;80,"",IF(INDEX($P$467:$W$476,MOD(((5-1)*$N$465+4)-1,10)+1,INT((((5-1)*$N$465+4)-1)/10)+1)="","",INDEX($P$467:$W$476,MOD(((5-1)*$N$465+4)-1,10)+1,INT((((5-1)*$N$465+4)-1)/10)+1)))),IF(AND(5=$N$466+1,4&lt;=$O$465),IF(($N$465*$N$466+4)&gt;80,"",IF(INDEX($P$467:$W$476,MOD(($N$465*$N$466+4)-1,10)+1,INT((($N$465*$N$466+4)-1)/10)+1)="","",INDEX($P$467:$W$476,MOD(($N$465*$N$466+4)-1,10)+1,INT((($N$465*$N$466+4)-1)/10)+1))),""))),IF($N$467="","",IF(OR(ISTEXT($N$465),ISTEXT($N$466),ISTEXT($N$467)),"",IF(OR(4&gt;$N$465,5&gt;$N$466,((5-1)*$N$465+4)&gt;$N$467),"",IF(INDEX($P$467:$W$476,MOD(((5-1)*$N$465+4)-1,10)+1,INT((((5-1)*$N$465+4)-1)/10)+1)="","",INDEX($P$467:$W$476,MOD(((5-1)*$N$465+4)-1,10)+1,INT((((5-1)*$N$465+4)-1)/10)+1))))))</f>
        <v/>
      </c>
      <c r="H471" s="539">
        <f>IF($D$465="Flat Oval",IF(OR($N$467="",ISTEXT($N$465),ISTEXT($N$466)),"",IF(5&lt;=$N$466,IF(5&gt;$N$465,"",IF(((5-1)*$N$465+5)&gt;80,"",IF(INDEX($P$467:$W$476,MOD(((5-1)*$N$465+5)-1,10)+1,INT((((5-1)*$N$465+5)-1)/10)+1)="","",INDEX($P$467:$W$476,MOD(((5-1)*$N$465+5)-1,10)+1,INT((((5-1)*$N$465+5)-1)/10)+1)))),IF(AND(5=$N$466+1,5&lt;=$O$465),IF(($N$465*$N$466+5)&gt;80,"",IF(INDEX($P$467:$W$476,MOD(($N$465*$N$466+5)-1,10)+1,INT((($N$465*$N$466+5)-1)/10)+1)="","",INDEX($P$467:$W$476,MOD(($N$465*$N$466+5)-1,10)+1,INT((($N$465*$N$466+5)-1)/10)+1))),""))),IF($N$467="","",IF(OR(ISTEXT($N$465),ISTEXT($N$466),ISTEXT($N$467)),"",IF(OR(5&gt;$N$465,5&gt;$N$466,((5-1)*$N$465+5)&gt;$N$467),"",IF(INDEX($P$467:$W$476,MOD(((5-1)*$N$465+5)-1,10)+1,INT((((5-1)*$N$465+5)-1)/10)+1)="","",INDEX($P$467:$W$476,MOD(((5-1)*$N$465+5)-1,10)+1,INT((((5-1)*$N$465+5)-1)/10)+1))))))</f>
        <v/>
      </c>
      <c r="I471" s="539">
        <f>IF($D$465="Flat Oval",IF(OR($N$467="",ISTEXT($N$465),ISTEXT($N$466)),"",IF(5&lt;=$N$466,IF(6&gt;$N$465,"",IF(((5-1)*$N$465+6)&gt;80,"",IF(INDEX($P$467:$W$476,MOD(((5-1)*$N$465+6)-1,10)+1,INT((((5-1)*$N$465+6)-1)/10)+1)="","",INDEX($P$467:$W$476,MOD(((5-1)*$N$465+6)-1,10)+1,INT((((5-1)*$N$465+6)-1)/10)+1)))),IF(AND(5=$N$466+1,6&lt;=$O$465),IF(($N$465*$N$466+6)&gt;80,"",IF(INDEX($P$467:$W$476,MOD(($N$465*$N$466+6)-1,10)+1,INT((($N$465*$N$466+6)-1)/10)+1)="","",INDEX($P$467:$W$476,MOD(($N$465*$N$466+6)-1,10)+1,INT((($N$465*$N$466+6)-1)/10)+1))),""))),IF($N$467="","",IF(OR(ISTEXT($N$465),ISTEXT($N$466),ISTEXT($N$467)),"",IF(OR(6&gt;$N$465,5&gt;$N$466,((5-1)*$N$465+6)&gt;$N$467),"",IF(INDEX($P$467:$W$476,MOD(((5-1)*$N$465+6)-1,10)+1,INT((((5-1)*$N$465+6)-1)/10)+1)="","",INDEX($P$467:$W$476,MOD(((5-1)*$N$465+6)-1,10)+1,INT((((5-1)*$N$465+6)-1)/10)+1))))))</f>
        <v/>
      </c>
      <c r="J471" s="539">
        <f>IF($D$465="Flat Oval",IF(OR($N$467="",ISTEXT($N$465),ISTEXT($N$466)),"",IF(5&lt;=$N$466,IF(7&gt;$N$465,"",IF(((5-1)*$N$465+7)&gt;80,"",IF(INDEX($P$467:$W$476,MOD(((5-1)*$N$465+7)-1,10)+1,INT((((5-1)*$N$465+7)-1)/10)+1)="","",INDEX($P$467:$W$476,MOD(((5-1)*$N$465+7)-1,10)+1,INT((((5-1)*$N$465+7)-1)/10)+1)))),IF(AND(5=$N$466+1,7&lt;=$O$465),IF(($N$465*$N$466+7)&gt;80,"",IF(INDEX($P$467:$W$476,MOD(($N$465*$N$466+7)-1,10)+1,INT((($N$465*$N$466+7)-1)/10)+1)="","",INDEX($P$467:$W$476,MOD(($N$465*$N$466+7)-1,10)+1,INT((($N$465*$N$466+7)-1)/10)+1))),""))),IF($N$467="","",IF(OR(ISTEXT($N$465),ISTEXT($N$466),ISTEXT($N$467)),"",IF(OR(7&gt;$N$465,5&gt;$N$466,((5-1)*$N$465+7)&gt;$N$467),"",IF(INDEX($P$467:$W$476,MOD(((5-1)*$N$465+7)-1,10)+1,INT((((5-1)*$N$465+7)-1)/10)+1)="","",INDEX($P$467:$W$476,MOD(((5-1)*$N$465+7)-1,10)+1,INT((((5-1)*$N$465+7)-1)/10)+1))))))</f>
        <v/>
      </c>
      <c r="K471" s="539">
        <f>IF($D$465="Flat Oval",IF(OR($N$467="",ISTEXT($N$465),ISTEXT($N$466)),"",IF(5&lt;=$N$466,IF(8&gt;$N$465,"",IF(((5-1)*$N$465+8)&gt;80,"",IF(INDEX($P$467:$W$476,MOD(((5-1)*$N$465+8)-1,10)+1,INT((((5-1)*$N$465+8)-1)/10)+1)="","",INDEX($P$467:$W$476,MOD(((5-1)*$N$465+8)-1,10)+1,INT((((5-1)*$N$465+8)-1)/10)+1)))),IF(AND(5=$N$466+1,8&lt;=$O$465),IF(($N$465*$N$466+8)&gt;80,"",IF(INDEX($P$467:$W$476,MOD(($N$465*$N$466+8)-1,10)+1,INT((($N$465*$N$466+8)-1)/10)+1)="","",INDEX($P$467:$W$476,MOD(($N$465*$N$466+8)-1,10)+1,INT((($N$465*$N$466+8)-1)/10)+1))),""))),IF($N$467="","",IF(OR(ISTEXT($N$465),ISTEXT($N$466),ISTEXT($N$467)),"",IF(OR(8&gt;$N$465,5&gt;$N$466,((5-1)*$N$465+8)&gt;$N$467),"",IF(INDEX($P$467:$W$476,MOD(((5-1)*$N$465+8)-1,10)+1,INT((((5-1)*$N$465+8)-1)/10)+1)="","",INDEX($P$467:$W$476,MOD(((5-1)*$N$465+8)-1,10)+1,INT((((5-1)*$N$465+8)-1)/10)+1))))))</f>
        <v/>
      </c>
      <c r="L471" s="539">
        <f>IF($D$465="Flat Oval",IF(OR($N$467="",ISTEXT($N$465),ISTEXT($N$466)),"",IF(5&lt;=$N$466,IF(9&gt;$N$465,"",IF(((5-1)*$N$465+9)&gt;80,"",IF(INDEX($P$467:$W$476,MOD(((5-1)*$N$465+9)-1,10)+1,INT((((5-1)*$N$465+9)-1)/10)+1)="","",INDEX($P$467:$W$476,MOD(((5-1)*$N$465+9)-1,10)+1,INT((((5-1)*$N$465+9)-1)/10)+1)))),IF(AND(5=$N$466+1,9&lt;=$O$465),IF(($N$465*$N$466+9)&gt;80,"",IF(INDEX($P$467:$W$476,MOD(($N$465*$N$466+9)-1,10)+1,INT((($N$465*$N$466+9)-1)/10)+1)="","",INDEX($P$467:$W$476,MOD(($N$465*$N$466+9)-1,10)+1,INT((($N$465*$N$466+9)-1)/10)+1))),""))),IF($N$467="","",IF(OR(ISTEXT($N$465),ISTEXT($N$466),ISTEXT($N$467)),"",IF(OR(9&gt;$N$465,5&gt;$N$466,((5-1)*$N$465+9)&gt;$N$467),"",IF(INDEX($P$467:$W$476,MOD(((5-1)*$N$465+9)-1,10)+1,INT((((5-1)*$N$465+9)-1)/10)+1)="","",INDEX($P$467:$W$476,MOD(((5-1)*$N$465+9)-1,10)+1,INT((((5-1)*$N$465+9)-1)/10)+1))))))</f>
        <v/>
      </c>
      <c r="M471" s="539">
        <f>IF($D$465="Flat Oval",IF(OR($N$467="",ISTEXT($N$465),ISTEXT($N$466)),"",IF(5&lt;=$N$466,IF(10&gt;$N$465,"",IF(((5-1)*$N$465+10)&gt;80,"",IF(INDEX($P$467:$W$476,MOD(((5-1)*$N$465+10)-1,10)+1,INT((((5-1)*$N$465+10)-1)/10)+1)="","",INDEX($P$467:$W$476,MOD(((5-1)*$N$465+10)-1,10)+1,INT((((5-1)*$N$465+10)-1)/10)+1)))),IF(AND(5=$N$466+1,10&lt;=$O$465),IF(($N$465*$N$466+10)&gt;80,"",IF(INDEX($P$467:$W$476,MOD(($N$465*$N$466+10)-1,10)+1,INT((($N$465*$N$466+10)-1)/10)+1)="","",INDEX($P$467:$W$476,MOD(($N$465*$N$466+10)-1,10)+1,INT((($N$465*$N$466+10)-1)/10)+1))),""))),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IF($D$465="Flat Oval",IF(OR($N$466="",ISTEXT($N$466)),"",IF(6&lt;=$N$466,ROUND((6-0.5)*$I$465/$N$466,1),IF(6=$N$466+1,"Ends",""))),IF(OR($D$465="",$G$465=""),"",IF($D$465="Round",IF(6=1,"Axis 1 (0°)",IF(6=2,"Axis 2 (90°)","")),IF(ISTEXT($N$466),"",IF(6&gt;$N$466,"",IF(ISTEXT($I$465),"",ROUND((6-0.5)*$I$465/$N$466,1)))))))</f>
        <v/>
      </c>
      <c r="C472" s="538" t="n"/>
      <c r="D472" s="539">
        <f>IF($D$465="Flat Oval",IF(OR($N$467="",ISTEXT($N$465),ISTEXT($N$466)),"",IF(6&lt;=$N$466,IF(1&gt;$N$465,"",IF(((6-1)*$N$465+1)&gt;80,"",IF(INDEX($P$467:$W$476,MOD(((6-1)*$N$465+1)-1,10)+1,INT((((6-1)*$N$465+1)-1)/10)+1)="","",INDEX($P$467:$W$476,MOD(((6-1)*$N$465+1)-1,10)+1,INT((((6-1)*$N$465+1)-1)/10)+1)))),IF(AND(6=$N$466+1,1&lt;=$O$465),IF(($N$465*$N$466+1)&gt;80,"",IF(INDEX($P$467:$W$476,MOD(($N$465*$N$466+1)-1,10)+1,INT((($N$465*$N$466+1)-1)/10)+1)="","",INDEX($P$467:$W$476,MOD(($N$465*$N$466+1)-1,10)+1,INT((($N$465*$N$466+1)-1)/10)+1))),""))),IF($N$467="","",IF(OR(ISTEXT($N$465),ISTEXT($N$466),ISTEXT($N$467)),"",IF(OR(1&gt;$N$465,6&gt;$N$466,((6-1)*$N$465+1)&gt;$N$467),"",IF(INDEX($P$467:$W$476,MOD(((6-1)*$N$465+1)-1,10)+1,INT((((6-1)*$N$465+1)-1)/10)+1)="","",INDEX($P$467:$W$476,MOD(((6-1)*$N$465+1)-1,10)+1,INT((((6-1)*$N$465+1)-1)/10)+1))))))</f>
        <v/>
      </c>
      <c r="E472" s="539">
        <f>IF($D$465="Flat Oval",IF(OR($N$467="",ISTEXT($N$465),ISTEXT($N$466)),"",IF(6&lt;=$N$466,IF(2&gt;$N$465,"",IF(((6-1)*$N$465+2)&gt;80,"",IF(INDEX($P$467:$W$476,MOD(((6-1)*$N$465+2)-1,10)+1,INT((((6-1)*$N$465+2)-1)/10)+1)="","",INDEX($P$467:$W$476,MOD(((6-1)*$N$465+2)-1,10)+1,INT((((6-1)*$N$465+2)-1)/10)+1)))),IF(AND(6=$N$466+1,2&lt;=$O$465),IF(($N$465*$N$466+2)&gt;80,"",IF(INDEX($P$467:$W$476,MOD(($N$465*$N$466+2)-1,10)+1,INT((($N$465*$N$466+2)-1)/10)+1)="","",INDEX($P$467:$W$476,MOD(($N$465*$N$466+2)-1,10)+1,INT((($N$465*$N$466+2)-1)/10)+1))),""))),IF($N$467="","",IF(OR(ISTEXT($N$465),ISTEXT($N$466),ISTEXT($N$467)),"",IF(OR(2&gt;$N$465,6&gt;$N$466,((6-1)*$N$465+2)&gt;$N$467),"",IF(INDEX($P$467:$W$476,MOD(((6-1)*$N$465+2)-1,10)+1,INT((((6-1)*$N$465+2)-1)/10)+1)="","",INDEX($P$467:$W$476,MOD(((6-1)*$N$465+2)-1,10)+1,INT((((6-1)*$N$465+2)-1)/10)+1))))))</f>
        <v/>
      </c>
      <c r="F472" s="539">
        <f>IF($D$465="Flat Oval",IF(OR($N$467="",ISTEXT($N$465),ISTEXT($N$466)),"",IF(6&lt;=$N$466,IF(3&gt;$N$465,"",IF(((6-1)*$N$465+3)&gt;80,"",IF(INDEX($P$467:$W$476,MOD(((6-1)*$N$465+3)-1,10)+1,INT((((6-1)*$N$465+3)-1)/10)+1)="","",INDEX($P$467:$W$476,MOD(((6-1)*$N$465+3)-1,10)+1,INT((((6-1)*$N$465+3)-1)/10)+1)))),IF(AND(6=$N$466+1,3&lt;=$O$465),IF(($N$465*$N$466+3)&gt;80,"",IF(INDEX($P$467:$W$476,MOD(($N$465*$N$466+3)-1,10)+1,INT((($N$465*$N$466+3)-1)/10)+1)="","",INDEX($P$467:$W$476,MOD(($N$465*$N$466+3)-1,10)+1,INT((($N$465*$N$466+3)-1)/10)+1))),""))),IF($N$467="","",IF(OR(ISTEXT($N$465),ISTEXT($N$466),ISTEXT($N$467)),"",IF(OR(3&gt;$N$465,6&gt;$N$466,((6-1)*$N$465+3)&gt;$N$467),"",IF(INDEX($P$467:$W$476,MOD(((6-1)*$N$465+3)-1,10)+1,INT((((6-1)*$N$465+3)-1)/10)+1)="","",INDEX($P$467:$W$476,MOD(((6-1)*$N$465+3)-1,10)+1,INT((((6-1)*$N$465+3)-1)/10)+1))))))</f>
        <v/>
      </c>
      <c r="G472" s="539">
        <f>IF($D$465="Flat Oval",IF(OR($N$467="",ISTEXT($N$465),ISTEXT($N$466)),"",IF(6&lt;=$N$466,IF(4&gt;$N$465,"",IF(((6-1)*$N$465+4)&gt;80,"",IF(INDEX($P$467:$W$476,MOD(((6-1)*$N$465+4)-1,10)+1,INT((((6-1)*$N$465+4)-1)/10)+1)="","",INDEX($P$467:$W$476,MOD(((6-1)*$N$465+4)-1,10)+1,INT((((6-1)*$N$465+4)-1)/10)+1)))),IF(AND(6=$N$466+1,4&lt;=$O$465),IF(($N$465*$N$466+4)&gt;80,"",IF(INDEX($P$467:$W$476,MOD(($N$465*$N$466+4)-1,10)+1,INT((($N$465*$N$466+4)-1)/10)+1)="","",INDEX($P$467:$W$476,MOD(($N$465*$N$466+4)-1,10)+1,INT((($N$465*$N$466+4)-1)/10)+1))),""))),IF($N$467="","",IF(OR(ISTEXT($N$465),ISTEXT($N$466),ISTEXT($N$467)),"",IF(OR(4&gt;$N$465,6&gt;$N$466,((6-1)*$N$465+4)&gt;$N$467),"",IF(INDEX($P$467:$W$476,MOD(((6-1)*$N$465+4)-1,10)+1,INT((((6-1)*$N$465+4)-1)/10)+1)="","",INDEX($P$467:$W$476,MOD(((6-1)*$N$465+4)-1,10)+1,INT((((6-1)*$N$465+4)-1)/10)+1))))))</f>
        <v/>
      </c>
      <c r="H472" s="539">
        <f>IF($D$465="Flat Oval",IF(OR($N$467="",ISTEXT($N$465),ISTEXT($N$466)),"",IF(6&lt;=$N$466,IF(5&gt;$N$465,"",IF(((6-1)*$N$465+5)&gt;80,"",IF(INDEX($P$467:$W$476,MOD(((6-1)*$N$465+5)-1,10)+1,INT((((6-1)*$N$465+5)-1)/10)+1)="","",INDEX($P$467:$W$476,MOD(((6-1)*$N$465+5)-1,10)+1,INT((((6-1)*$N$465+5)-1)/10)+1)))),IF(AND(6=$N$466+1,5&lt;=$O$465),IF(($N$465*$N$466+5)&gt;80,"",IF(INDEX($P$467:$W$476,MOD(($N$465*$N$466+5)-1,10)+1,INT((($N$465*$N$466+5)-1)/10)+1)="","",INDEX($P$467:$W$476,MOD(($N$465*$N$466+5)-1,10)+1,INT((($N$465*$N$466+5)-1)/10)+1))),""))),IF($N$467="","",IF(OR(ISTEXT($N$465),ISTEXT($N$466),ISTEXT($N$467)),"",IF(OR(5&gt;$N$465,6&gt;$N$466,((6-1)*$N$465+5)&gt;$N$467),"",IF(INDEX($P$467:$W$476,MOD(((6-1)*$N$465+5)-1,10)+1,INT((((6-1)*$N$465+5)-1)/10)+1)="","",INDEX($P$467:$W$476,MOD(((6-1)*$N$465+5)-1,10)+1,INT((((6-1)*$N$465+5)-1)/10)+1))))))</f>
        <v/>
      </c>
      <c r="I472" s="539">
        <f>IF($D$465="Flat Oval",IF(OR($N$467="",ISTEXT($N$465),ISTEXT($N$466)),"",IF(6&lt;=$N$466,IF(6&gt;$N$465,"",IF(((6-1)*$N$465+6)&gt;80,"",IF(INDEX($P$467:$W$476,MOD(((6-1)*$N$465+6)-1,10)+1,INT((((6-1)*$N$465+6)-1)/10)+1)="","",INDEX($P$467:$W$476,MOD(((6-1)*$N$465+6)-1,10)+1,INT((((6-1)*$N$465+6)-1)/10)+1)))),IF(AND(6=$N$466+1,6&lt;=$O$465),IF(($N$465*$N$466+6)&gt;80,"",IF(INDEX($P$467:$W$476,MOD(($N$465*$N$466+6)-1,10)+1,INT((($N$465*$N$466+6)-1)/10)+1)="","",INDEX($P$467:$W$476,MOD(($N$465*$N$466+6)-1,10)+1,INT((($N$465*$N$466+6)-1)/10)+1))),""))),IF($N$467="","",IF(OR(ISTEXT($N$465),ISTEXT($N$466),ISTEXT($N$467)),"",IF(OR(6&gt;$N$465,6&gt;$N$466,((6-1)*$N$465+6)&gt;$N$467),"",IF(INDEX($P$467:$W$476,MOD(((6-1)*$N$465+6)-1,10)+1,INT((((6-1)*$N$465+6)-1)/10)+1)="","",INDEX($P$467:$W$476,MOD(((6-1)*$N$465+6)-1,10)+1,INT((((6-1)*$N$465+6)-1)/10)+1))))))</f>
        <v/>
      </c>
      <c r="J472" s="539">
        <f>IF($D$465="Flat Oval",IF(OR($N$467="",ISTEXT($N$465),ISTEXT($N$466)),"",IF(6&lt;=$N$466,IF(7&gt;$N$465,"",IF(((6-1)*$N$465+7)&gt;80,"",IF(INDEX($P$467:$W$476,MOD(((6-1)*$N$465+7)-1,10)+1,INT((((6-1)*$N$465+7)-1)/10)+1)="","",INDEX($P$467:$W$476,MOD(((6-1)*$N$465+7)-1,10)+1,INT((((6-1)*$N$465+7)-1)/10)+1)))),IF(AND(6=$N$466+1,7&lt;=$O$465),IF(($N$465*$N$466+7)&gt;80,"",IF(INDEX($P$467:$W$476,MOD(($N$465*$N$466+7)-1,10)+1,INT((($N$465*$N$466+7)-1)/10)+1)="","",INDEX($P$467:$W$476,MOD(($N$465*$N$466+7)-1,10)+1,INT((($N$465*$N$466+7)-1)/10)+1))),""))),IF($N$467="","",IF(OR(ISTEXT($N$465),ISTEXT($N$466),ISTEXT($N$467)),"",IF(OR(7&gt;$N$465,6&gt;$N$466,((6-1)*$N$465+7)&gt;$N$467),"",IF(INDEX($P$467:$W$476,MOD(((6-1)*$N$465+7)-1,10)+1,INT((((6-1)*$N$465+7)-1)/10)+1)="","",INDEX($P$467:$W$476,MOD(((6-1)*$N$465+7)-1,10)+1,INT((((6-1)*$N$465+7)-1)/10)+1))))))</f>
        <v/>
      </c>
      <c r="K472" s="539">
        <f>IF($D$465="Flat Oval",IF(OR($N$467="",ISTEXT($N$465),ISTEXT($N$466)),"",IF(6&lt;=$N$466,IF(8&gt;$N$465,"",IF(((6-1)*$N$465+8)&gt;80,"",IF(INDEX($P$467:$W$476,MOD(((6-1)*$N$465+8)-1,10)+1,INT((((6-1)*$N$465+8)-1)/10)+1)="","",INDEX($P$467:$W$476,MOD(((6-1)*$N$465+8)-1,10)+1,INT((((6-1)*$N$465+8)-1)/10)+1)))),IF(AND(6=$N$466+1,8&lt;=$O$465),IF(($N$465*$N$466+8)&gt;80,"",IF(INDEX($P$467:$W$476,MOD(($N$465*$N$466+8)-1,10)+1,INT((($N$465*$N$466+8)-1)/10)+1)="","",INDEX($P$467:$W$476,MOD(($N$465*$N$466+8)-1,10)+1,INT((($N$465*$N$466+8)-1)/10)+1))),""))),IF($N$467="","",IF(OR(ISTEXT($N$465),ISTEXT($N$466),ISTEXT($N$467)),"",IF(OR(8&gt;$N$465,6&gt;$N$466,((6-1)*$N$465+8)&gt;$N$467),"",IF(INDEX($P$467:$W$476,MOD(((6-1)*$N$465+8)-1,10)+1,INT((((6-1)*$N$465+8)-1)/10)+1)="","",INDEX($P$467:$W$476,MOD(((6-1)*$N$465+8)-1,10)+1,INT((((6-1)*$N$465+8)-1)/10)+1))))))</f>
        <v/>
      </c>
      <c r="L472" s="539">
        <f>IF($D$465="Flat Oval",IF(OR($N$467="",ISTEXT($N$465),ISTEXT($N$466)),"",IF(6&lt;=$N$466,IF(9&gt;$N$465,"",IF(((6-1)*$N$465+9)&gt;80,"",IF(INDEX($P$467:$W$476,MOD(((6-1)*$N$465+9)-1,10)+1,INT((((6-1)*$N$465+9)-1)/10)+1)="","",INDEX($P$467:$W$476,MOD(((6-1)*$N$465+9)-1,10)+1,INT((((6-1)*$N$465+9)-1)/10)+1)))),IF(AND(6=$N$466+1,9&lt;=$O$465),IF(($N$465*$N$466+9)&gt;80,"",IF(INDEX($P$467:$W$476,MOD(($N$465*$N$466+9)-1,10)+1,INT((($N$465*$N$466+9)-1)/10)+1)="","",INDEX($P$467:$W$476,MOD(($N$465*$N$466+9)-1,10)+1,INT((($N$465*$N$466+9)-1)/10)+1))),""))),IF($N$467="","",IF(OR(ISTEXT($N$465),ISTEXT($N$466),ISTEXT($N$467)),"",IF(OR(9&gt;$N$465,6&gt;$N$466,((6-1)*$N$465+9)&gt;$N$467),"",IF(INDEX($P$467:$W$476,MOD(((6-1)*$N$465+9)-1,10)+1,INT((((6-1)*$N$465+9)-1)/10)+1)="","",INDEX($P$467:$W$476,MOD(((6-1)*$N$465+9)-1,10)+1,INT((((6-1)*$N$465+9)-1)/10)+1))))))</f>
        <v/>
      </c>
      <c r="M472" s="539">
        <f>IF($D$465="Flat Oval",IF(OR($N$467="",ISTEXT($N$465),ISTEXT($N$466)),"",IF(6&lt;=$N$466,IF(10&gt;$N$465,"",IF(((6-1)*$N$465+10)&gt;80,"",IF(INDEX($P$467:$W$476,MOD(((6-1)*$N$465+10)-1,10)+1,INT((((6-1)*$N$465+10)-1)/10)+1)="","",INDEX($P$467:$W$476,MOD(((6-1)*$N$465+10)-1,10)+1,INT((((6-1)*$N$465+10)-1)/10)+1)))),IF(AND(6=$N$466+1,10&lt;=$O$465),IF(($N$465*$N$466+10)&gt;80,"",IF(INDEX($P$467:$W$476,MOD(($N$465*$N$466+10)-1,10)+1,INT((($N$465*$N$466+10)-1)/10)+1)="","",INDEX($P$467:$W$476,MOD(($N$465*$N$466+10)-1,10)+1,INT((($N$465*$N$466+10)-1)/10)+1))),""))),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IF($D$465="Flat Oval",IF(OR($N$466="",ISTEXT($N$466)),"",IF(7&lt;=$N$466,ROUND((7-0.5)*$I$465/$N$466,1),IF(7=$N$466+1,"Ends",""))),IF(OR($D$465="",$G$465=""),"",IF($D$465="Round",IF(7=1,"Axis 1 (0°)",IF(7=2,"Axis 2 (90°)","")),IF(ISTEXT($N$466),"",IF(7&gt;$N$466,"",IF(ISTEXT($I$465),"",ROUND((7-0.5)*$I$465/$N$466,1)))))))</f>
        <v/>
      </c>
      <c r="C473" s="538" t="n"/>
      <c r="D473" s="539">
        <f>IF($D$465="Flat Oval",IF(OR($N$467="",ISTEXT($N$465),ISTEXT($N$466)),"",IF(7&lt;=$N$466,IF(1&gt;$N$465,"",IF(((7-1)*$N$465+1)&gt;80,"",IF(INDEX($P$467:$W$476,MOD(((7-1)*$N$465+1)-1,10)+1,INT((((7-1)*$N$465+1)-1)/10)+1)="","",INDEX($P$467:$W$476,MOD(((7-1)*$N$465+1)-1,10)+1,INT((((7-1)*$N$465+1)-1)/10)+1)))),IF(AND(7=$N$466+1,1&lt;=$O$465),IF(($N$465*$N$466+1)&gt;80,"",IF(INDEX($P$467:$W$476,MOD(($N$465*$N$466+1)-1,10)+1,INT((($N$465*$N$466+1)-1)/10)+1)="","",INDEX($P$467:$W$476,MOD(($N$465*$N$466+1)-1,10)+1,INT((($N$465*$N$466+1)-1)/10)+1))),""))),IF($N$467="","",IF(OR(ISTEXT($N$465),ISTEXT($N$466),ISTEXT($N$467)),"",IF(OR(1&gt;$N$465,7&gt;$N$466,((7-1)*$N$465+1)&gt;$N$467),"",IF(INDEX($P$467:$W$476,MOD(((7-1)*$N$465+1)-1,10)+1,INT((((7-1)*$N$465+1)-1)/10)+1)="","",INDEX($P$467:$W$476,MOD(((7-1)*$N$465+1)-1,10)+1,INT((((7-1)*$N$465+1)-1)/10)+1))))))</f>
        <v/>
      </c>
      <c r="E473" s="539">
        <f>IF($D$465="Flat Oval",IF(OR($N$467="",ISTEXT($N$465),ISTEXT($N$466)),"",IF(7&lt;=$N$466,IF(2&gt;$N$465,"",IF(((7-1)*$N$465+2)&gt;80,"",IF(INDEX($P$467:$W$476,MOD(((7-1)*$N$465+2)-1,10)+1,INT((((7-1)*$N$465+2)-1)/10)+1)="","",INDEX($P$467:$W$476,MOD(((7-1)*$N$465+2)-1,10)+1,INT((((7-1)*$N$465+2)-1)/10)+1)))),IF(AND(7=$N$466+1,2&lt;=$O$465),IF(($N$465*$N$466+2)&gt;80,"",IF(INDEX($P$467:$W$476,MOD(($N$465*$N$466+2)-1,10)+1,INT((($N$465*$N$466+2)-1)/10)+1)="","",INDEX($P$467:$W$476,MOD(($N$465*$N$466+2)-1,10)+1,INT((($N$465*$N$466+2)-1)/10)+1))),""))),IF($N$467="","",IF(OR(ISTEXT($N$465),ISTEXT($N$466),ISTEXT($N$467)),"",IF(OR(2&gt;$N$465,7&gt;$N$466,((7-1)*$N$465+2)&gt;$N$467),"",IF(INDEX($P$467:$W$476,MOD(((7-1)*$N$465+2)-1,10)+1,INT((((7-1)*$N$465+2)-1)/10)+1)="","",INDEX($P$467:$W$476,MOD(((7-1)*$N$465+2)-1,10)+1,INT((((7-1)*$N$465+2)-1)/10)+1))))))</f>
        <v/>
      </c>
      <c r="F473" s="539">
        <f>IF($D$465="Flat Oval",IF(OR($N$467="",ISTEXT($N$465),ISTEXT($N$466)),"",IF(7&lt;=$N$466,IF(3&gt;$N$465,"",IF(((7-1)*$N$465+3)&gt;80,"",IF(INDEX($P$467:$W$476,MOD(((7-1)*$N$465+3)-1,10)+1,INT((((7-1)*$N$465+3)-1)/10)+1)="","",INDEX($P$467:$W$476,MOD(((7-1)*$N$465+3)-1,10)+1,INT((((7-1)*$N$465+3)-1)/10)+1)))),IF(AND(7=$N$466+1,3&lt;=$O$465),IF(($N$465*$N$466+3)&gt;80,"",IF(INDEX($P$467:$W$476,MOD(($N$465*$N$466+3)-1,10)+1,INT((($N$465*$N$466+3)-1)/10)+1)="","",INDEX($P$467:$W$476,MOD(($N$465*$N$466+3)-1,10)+1,INT((($N$465*$N$466+3)-1)/10)+1))),""))),IF($N$467="","",IF(OR(ISTEXT($N$465),ISTEXT($N$466),ISTEXT($N$467)),"",IF(OR(3&gt;$N$465,7&gt;$N$466,((7-1)*$N$465+3)&gt;$N$467),"",IF(INDEX($P$467:$W$476,MOD(((7-1)*$N$465+3)-1,10)+1,INT((((7-1)*$N$465+3)-1)/10)+1)="","",INDEX($P$467:$W$476,MOD(((7-1)*$N$465+3)-1,10)+1,INT((((7-1)*$N$465+3)-1)/10)+1))))))</f>
        <v/>
      </c>
      <c r="G473" s="539">
        <f>IF($D$465="Flat Oval",IF(OR($N$467="",ISTEXT($N$465),ISTEXT($N$466)),"",IF(7&lt;=$N$466,IF(4&gt;$N$465,"",IF(((7-1)*$N$465+4)&gt;80,"",IF(INDEX($P$467:$W$476,MOD(((7-1)*$N$465+4)-1,10)+1,INT((((7-1)*$N$465+4)-1)/10)+1)="","",INDEX($P$467:$W$476,MOD(((7-1)*$N$465+4)-1,10)+1,INT((((7-1)*$N$465+4)-1)/10)+1)))),IF(AND(7=$N$466+1,4&lt;=$O$465),IF(($N$465*$N$466+4)&gt;80,"",IF(INDEX($P$467:$W$476,MOD(($N$465*$N$466+4)-1,10)+1,INT((($N$465*$N$466+4)-1)/10)+1)="","",INDEX($P$467:$W$476,MOD(($N$465*$N$466+4)-1,10)+1,INT((($N$465*$N$466+4)-1)/10)+1))),""))),IF($N$467="","",IF(OR(ISTEXT($N$465),ISTEXT($N$466),ISTEXT($N$467)),"",IF(OR(4&gt;$N$465,7&gt;$N$466,((7-1)*$N$465+4)&gt;$N$467),"",IF(INDEX($P$467:$W$476,MOD(((7-1)*$N$465+4)-1,10)+1,INT((((7-1)*$N$465+4)-1)/10)+1)="","",INDEX($P$467:$W$476,MOD(((7-1)*$N$465+4)-1,10)+1,INT((((7-1)*$N$465+4)-1)/10)+1))))))</f>
        <v/>
      </c>
      <c r="H473" s="539">
        <f>IF($D$465="Flat Oval",IF(OR($N$467="",ISTEXT($N$465),ISTEXT($N$466)),"",IF(7&lt;=$N$466,IF(5&gt;$N$465,"",IF(((7-1)*$N$465+5)&gt;80,"",IF(INDEX($P$467:$W$476,MOD(((7-1)*$N$465+5)-1,10)+1,INT((((7-1)*$N$465+5)-1)/10)+1)="","",INDEX($P$467:$W$476,MOD(((7-1)*$N$465+5)-1,10)+1,INT((((7-1)*$N$465+5)-1)/10)+1)))),IF(AND(7=$N$466+1,5&lt;=$O$465),IF(($N$465*$N$466+5)&gt;80,"",IF(INDEX($P$467:$W$476,MOD(($N$465*$N$466+5)-1,10)+1,INT((($N$465*$N$466+5)-1)/10)+1)="","",INDEX($P$467:$W$476,MOD(($N$465*$N$466+5)-1,10)+1,INT((($N$465*$N$466+5)-1)/10)+1))),""))),IF($N$467="","",IF(OR(ISTEXT($N$465),ISTEXT($N$466),ISTEXT($N$467)),"",IF(OR(5&gt;$N$465,7&gt;$N$466,((7-1)*$N$465+5)&gt;$N$467),"",IF(INDEX($P$467:$W$476,MOD(((7-1)*$N$465+5)-1,10)+1,INT((((7-1)*$N$465+5)-1)/10)+1)="","",INDEX($P$467:$W$476,MOD(((7-1)*$N$465+5)-1,10)+1,INT((((7-1)*$N$465+5)-1)/10)+1))))))</f>
        <v/>
      </c>
      <c r="I473" s="539">
        <f>IF($D$465="Flat Oval",IF(OR($N$467="",ISTEXT($N$465),ISTEXT($N$466)),"",IF(7&lt;=$N$466,IF(6&gt;$N$465,"",IF(((7-1)*$N$465+6)&gt;80,"",IF(INDEX($P$467:$W$476,MOD(((7-1)*$N$465+6)-1,10)+1,INT((((7-1)*$N$465+6)-1)/10)+1)="","",INDEX($P$467:$W$476,MOD(((7-1)*$N$465+6)-1,10)+1,INT((((7-1)*$N$465+6)-1)/10)+1)))),IF(AND(7=$N$466+1,6&lt;=$O$465),IF(($N$465*$N$466+6)&gt;80,"",IF(INDEX($P$467:$W$476,MOD(($N$465*$N$466+6)-1,10)+1,INT((($N$465*$N$466+6)-1)/10)+1)="","",INDEX($P$467:$W$476,MOD(($N$465*$N$466+6)-1,10)+1,INT((($N$465*$N$466+6)-1)/10)+1))),""))),IF($N$467="","",IF(OR(ISTEXT($N$465),ISTEXT($N$466),ISTEXT($N$467)),"",IF(OR(6&gt;$N$465,7&gt;$N$466,((7-1)*$N$465+6)&gt;$N$467),"",IF(INDEX($P$467:$W$476,MOD(((7-1)*$N$465+6)-1,10)+1,INT((((7-1)*$N$465+6)-1)/10)+1)="","",INDEX($P$467:$W$476,MOD(((7-1)*$N$465+6)-1,10)+1,INT((((7-1)*$N$465+6)-1)/10)+1))))))</f>
        <v/>
      </c>
      <c r="J473" s="539">
        <f>IF($D$465="Flat Oval",IF(OR($N$467="",ISTEXT($N$465),ISTEXT($N$466)),"",IF(7&lt;=$N$466,IF(7&gt;$N$465,"",IF(((7-1)*$N$465+7)&gt;80,"",IF(INDEX($P$467:$W$476,MOD(((7-1)*$N$465+7)-1,10)+1,INT((((7-1)*$N$465+7)-1)/10)+1)="","",INDEX($P$467:$W$476,MOD(((7-1)*$N$465+7)-1,10)+1,INT((((7-1)*$N$465+7)-1)/10)+1)))),IF(AND(7=$N$466+1,7&lt;=$O$465),IF(($N$465*$N$466+7)&gt;80,"",IF(INDEX($P$467:$W$476,MOD(($N$465*$N$466+7)-1,10)+1,INT((($N$465*$N$466+7)-1)/10)+1)="","",INDEX($P$467:$W$476,MOD(($N$465*$N$466+7)-1,10)+1,INT((($N$465*$N$466+7)-1)/10)+1))),""))),IF($N$467="","",IF(OR(ISTEXT($N$465),ISTEXT($N$466),ISTEXT($N$467)),"",IF(OR(7&gt;$N$465,7&gt;$N$466,((7-1)*$N$465+7)&gt;$N$467),"",IF(INDEX($P$467:$W$476,MOD(((7-1)*$N$465+7)-1,10)+1,INT((((7-1)*$N$465+7)-1)/10)+1)="","",INDEX($P$467:$W$476,MOD(((7-1)*$N$465+7)-1,10)+1,INT((((7-1)*$N$465+7)-1)/10)+1))))))</f>
        <v/>
      </c>
      <c r="K473" s="539">
        <f>IF($D$465="Flat Oval",IF(OR($N$467="",ISTEXT($N$465),ISTEXT($N$466)),"",IF(7&lt;=$N$466,IF(8&gt;$N$465,"",IF(((7-1)*$N$465+8)&gt;80,"",IF(INDEX($P$467:$W$476,MOD(((7-1)*$N$465+8)-1,10)+1,INT((((7-1)*$N$465+8)-1)/10)+1)="","",INDEX($P$467:$W$476,MOD(((7-1)*$N$465+8)-1,10)+1,INT((((7-1)*$N$465+8)-1)/10)+1)))),IF(AND(7=$N$466+1,8&lt;=$O$465),IF(($N$465*$N$466+8)&gt;80,"",IF(INDEX($P$467:$W$476,MOD(($N$465*$N$466+8)-1,10)+1,INT((($N$465*$N$466+8)-1)/10)+1)="","",INDEX($P$467:$W$476,MOD(($N$465*$N$466+8)-1,10)+1,INT((($N$465*$N$466+8)-1)/10)+1))),""))),IF($N$467="","",IF(OR(ISTEXT($N$465),ISTEXT($N$466),ISTEXT($N$467)),"",IF(OR(8&gt;$N$465,7&gt;$N$466,((7-1)*$N$465+8)&gt;$N$467),"",IF(INDEX($P$467:$W$476,MOD(((7-1)*$N$465+8)-1,10)+1,INT((((7-1)*$N$465+8)-1)/10)+1)="","",INDEX($P$467:$W$476,MOD(((7-1)*$N$465+8)-1,10)+1,INT((((7-1)*$N$465+8)-1)/10)+1))))))</f>
        <v/>
      </c>
      <c r="L473" s="539">
        <f>IF($D$465="Flat Oval",IF(OR($N$467="",ISTEXT($N$465),ISTEXT($N$466)),"",IF(7&lt;=$N$466,IF(9&gt;$N$465,"",IF(((7-1)*$N$465+9)&gt;80,"",IF(INDEX($P$467:$W$476,MOD(((7-1)*$N$465+9)-1,10)+1,INT((((7-1)*$N$465+9)-1)/10)+1)="","",INDEX($P$467:$W$476,MOD(((7-1)*$N$465+9)-1,10)+1,INT((((7-1)*$N$465+9)-1)/10)+1)))),IF(AND(7=$N$466+1,9&lt;=$O$465),IF(($N$465*$N$466+9)&gt;80,"",IF(INDEX($P$467:$W$476,MOD(($N$465*$N$466+9)-1,10)+1,INT((($N$465*$N$466+9)-1)/10)+1)="","",INDEX($P$467:$W$476,MOD(($N$465*$N$466+9)-1,10)+1,INT((($N$465*$N$466+9)-1)/10)+1))),""))),IF($N$467="","",IF(OR(ISTEXT($N$465),ISTEXT($N$466),ISTEXT($N$467)),"",IF(OR(9&gt;$N$465,7&gt;$N$466,((7-1)*$N$465+9)&gt;$N$467),"",IF(INDEX($P$467:$W$476,MOD(((7-1)*$N$465+9)-1,10)+1,INT((((7-1)*$N$465+9)-1)/10)+1)="","",INDEX($P$467:$W$476,MOD(((7-1)*$N$465+9)-1,10)+1,INT((((7-1)*$N$465+9)-1)/10)+1))))))</f>
        <v/>
      </c>
      <c r="M473" s="539">
        <f>IF($D$465="Flat Oval",IF(OR($N$467="",ISTEXT($N$465),ISTEXT($N$466)),"",IF(7&lt;=$N$466,IF(10&gt;$N$465,"",IF(((7-1)*$N$465+10)&gt;80,"",IF(INDEX($P$467:$W$476,MOD(((7-1)*$N$465+10)-1,10)+1,INT((((7-1)*$N$465+10)-1)/10)+1)="","",INDEX($P$467:$W$476,MOD(((7-1)*$N$465+10)-1,10)+1,INT((((7-1)*$N$465+10)-1)/10)+1)))),IF(AND(7=$N$466+1,10&lt;=$O$465),IF(($N$465*$N$466+10)&gt;80,"",IF(INDEX($P$467:$W$476,MOD(($N$465*$N$466+10)-1,10)+1,INT((($N$465*$N$466+10)-1)/10)+1)="","",INDEX($P$467:$W$476,MOD(($N$465*$N$466+10)-1,10)+1,INT((($N$465*$N$466+10)-1)/10)+1))),""))),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IF($D$465="Flat Oval",IF(OR($N$466="",ISTEXT($N$466)),"",IF(8&lt;=$N$466,ROUND((8-0.5)*$I$465/$N$466,1),IF(8=$N$466+1,"Ends",""))),IF(OR($D$465="",$G$465=""),"",IF($D$465="Round",IF(8=1,"Axis 1 (0°)",IF(8=2,"Axis 2 (90°)","")),IF(ISTEXT($N$466),"",IF(8&gt;$N$466,"",IF(ISTEXT($I$465),"",ROUND((8-0.5)*$I$465/$N$466,1)))))))</f>
        <v/>
      </c>
      <c r="C474" s="538" t="n"/>
      <c r="D474" s="539">
        <f>IF($D$465="Flat Oval",IF(OR($N$467="",ISTEXT($N$465),ISTEXT($N$466)),"",IF(8&lt;=$N$466,IF(1&gt;$N$465,"",IF(((8-1)*$N$465+1)&gt;80,"",IF(INDEX($P$467:$W$476,MOD(((8-1)*$N$465+1)-1,10)+1,INT((((8-1)*$N$465+1)-1)/10)+1)="","",INDEX($P$467:$W$476,MOD(((8-1)*$N$465+1)-1,10)+1,INT((((8-1)*$N$465+1)-1)/10)+1)))),IF(AND(8=$N$466+1,1&lt;=$O$465),IF(($N$465*$N$466+1)&gt;80,"",IF(INDEX($P$467:$W$476,MOD(($N$465*$N$466+1)-1,10)+1,INT((($N$465*$N$466+1)-1)/10)+1)="","",INDEX($P$467:$W$476,MOD(($N$465*$N$466+1)-1,10)+1,INT((($N$465*$N$466+1)-1)/10)+1))),""))),IF($N$467="","",IF(OR(ISTEXT($N$465),ISTEXT($N$466),ISTEXT($N$467)),"",IF(OR(1&gt;$N$465,8&gt;$N$466,((8-1)*$N$465+1)&gt;$N$467),"",IF(INDEX($P$467:$W$476,MOD(((8-1)*$N$465+1)-1,10)+1,INT((((8-1)*$N$465+1)-1)/10)+1)="","",INDEX($P$467:$W$476,MOD(((8-1)*$N$465+1)-1,10)+1,INT((((8-1)*$N$465+1)-1)/10)+1))))))</f>
        <v/>
      </c>
      <c r="E474" s="539">
        <f>IF($D$465="Flat Oval",IF(OR($N$467="",ISTEXT($N$465),ISTEXT($N$466)),"",IF(8&lt;=$N$466,IF(2&gt;$N$465,"",IF(((8-1)*$N$465+2)&gt;80,"",IF(INDEX($P$467:$W$476,MOD(((8-1)*$N$465+2)-1,10)+1,INT((((8-1)*$N$465+2)-1)/10)+1)="","",INDEX($P$467:$W$476,MOD(((8-1)*$N$465+2)-1,10)+1,INT((((8-1)*$N$465+2)-1)/10)+1)))),IF(AND(8=$N$466+1,2&lt;=$O$465),IF(($N$465*$N$466+2)&gt;80,"",IF(INDEX($P$467:$W$476,MOD(($N$465*$N$466+2)-1,10)+1,INT((($N$465*$N$466+2)-1)/10)+1)="","",INDEX($P$467:$W$476,MOD(($N$465*$N$466+2)-1,10)+1,INT((($N$465*$N$466+2)-1)/10)+1))),""))),IF($N$467="","",IF(OR(ISTEXT($N$465),ISTEXT($N$466),ISTEXT($N$467)),"",IF(OR(2&gt;$N$465,8&gt;$N$466,((8-1)*$N$465+2)&gt;$N$467),"",IF(INDEX($P$467:$W$476,MOD(((8-1)*$N$465+2)-1,10)+1,INT((((8-1)*$N$465+2)-1)/10)+1)="","",INDEX($P$467:$W$476,MOD(((8-1)*$N$465+2)-1,10)+1,INT((((8-1)*$N$465+2)-1)/10)+1))))))</f>
        <v/>
      </c>
      <c r="F474" s="539">
        <f>IF($D$465="Flat Oval",IF(OR($N$467="",ISTEXT($N$465),ISTEXT($N$466)),"",IF(8&lt;=$N$466,IF(3&gt;$N$465,"",IF(((8-1)*$N$465+3)&gt;80,"",IF(INDEX($P$467:$W$476,MOD(((8-1)*$N$465+3)-1,10)+1,INT((((8-1)*$N$465+3)-1)/10)+1)="","",INDEX($P$467:$W$476,MOD(((8-1)*$N$465+3)-1,10)+1,INT((((8-1)*$N$465+3)-1)/10)+1)))),IF(AND(8=$N$466+1,3&lt;=$O$465),IF(($N$465*$N$466+3)&gt;80,"",IF(INDEX($P$467:$W$476,MOD(($N$465*$N$466+3)-1,10)+1,INT((($N$465*$N$466+3)-1)/10)+1)="","",INDEX($P$467:$W$476,MOD(($N$465*$N$466+3)-1,10)+1,INT((($N$465*$N$466+3)-1)/10)+1))),""))),IF($N$467="","",IF(OR(ISTEXT($N$465),ISTEXT($N$466),ISTEXT($N$467)),"",IF(OR(3&gt;$N$465,8&gt;$N$466,((8-1)*$N$465+3)&gt;$N$467),"",IF(INDEX($P$467:$W$476,MOD(((8-1)*$N$465+3)-1,10)+1,INT((((8-1)*$N$465+3)-1)/10)+1)="","",INDEX($P$467:$W$476,MOD(((8-1)*$N$465+3)-1,10)+1,INT((((8-1)*$N$465+3)-1)/10)+1))))))</f>
        <v/>
      </c>
      <c r="G474" s="539">
        <f>IF($D$465="Flat Oval",IF(OR($N$467="",ISTEXT($N$465),ISTEXT($N$466)),"",IF(8&lt;=$N$466,IF(4&gt;$N$465,"",IF(((8-1)*$N$465+4)&gt;80,"",IF(INDEX($P$467:$W$476,MOD(((8-1)*$N$465+4)-1,10)+1,INT((((8-1)*$N$465+4)-1)/10)+1)="","",INDEX($P$467:$W$476,MOD(((8-1)*$N$465+4)-1,10)+1,INT((((8-1)*$N$465+4)-1)/10)+1)))),IF(AND(8=$N$466+1,4&lt;=$O$465),IF(($N$465*$N$466+4)&gt;80,"",IF(INDEX($P$467:$W$476,MOD(($N$465*$N$466+4)-1,10)+1,INT((($N$465*$N$466+4)-1)/10)+1)="","",INDEX($P$467:$W$476,MOD(($N$465*$N$466+4)-1,10)+1,INT((($N$465*$N$466+4)-1)/10)+1))),""))),IF($N$467="","",IF(OR(ISTEXT($N$465),ISTEXT($N$466),ISTEXT($N$467)),"",IF(OR(4&gt;$N$465,8&gt;$N$466,((8-1)*$N$465+4)&gt;$N$467),"",IF(INDEX($P$467:$W$476,MOD(((8-1)*$N$465+4)-1,10)+1,INT((((8-1)*$N$465+4)-1)/10)+1)="","",INDEX($P$467:$W$476,MOD(((8-1)*$N$465+4)-1,10)+1,INT((((8-1)*$N$465+4)-1)/10)+1))))))</f>
        <v/>
      </c>
      <c r="H474" s="539">
        <f>IF($D$465="Flat Oval",IF(OR($N$467="",ISTEXT($N$465),ISTEXT($N$466)),"",IF(8&lt;=$N$466,IF(5&gt;$N$465,"",IF(((8-1)*$N$465+5)&gt;80,"",IF(INDEX($P$467:$W$476,MOD(((8-1)*$N$465+5)-1,10)+1,INT((((8-1)*$N$465+5)-1)/10)+1)="","",INDEX($P$467:$W$476,MOD(((8-1)*$N$465+5)-1,10)+1,INT((((8-1)*$N$465+5)-1)/10)+1)))),IF(AND(8=$N$466+1,5&lt;=$O$465),IF(($N$465*$N$466+5)&gt;80,"",IF(INDEX($P$467:$W$476,MOD(($N$465*$N$466+5)-1,10)+1,INT((($N$465*$N$466+5)-1)/10)+1)="","",INDEX($P$467:$W$476,MOD(($N$465*$N$466+5)-1,10)+1,INT((($N$465*$N$466+5)-1)/10)+1))),""))),IF($N$467="","",IF(OR(ISTEXT($N$465),ISTEXT($N$466),ISTEXT($N$467)),"",IF(OR(5&gt;$N$465,8&gt;$N$466,((8-1)*$N$465+5)&gt;$N$467),"",IF(INDEX($P$467:$W$476,MOD(((8-1)*$N$465+5)-1,10)+1,INT((((8-1)*$N$465+5)-1)/10)+1)="","",INDEX($P$467:$W$476,MOD(((8-1)*$N$465+5)-1,10)+1,INT((((8-1)*$N$465+5)-1)/10)+1))))))</f>
        <v/>
      </c>
      <c r="I474" s="539">
        <f>IF($D$465="Flat Oval",IF(OR($N$467="",ISTEXT($N$465),ISTEXT($N$466)),"",IF(8&lt;=$N$466,IF(6&gt;$N$465,"",IF(((8-1)*$N$465+6)&gt;80,"",IF(INDEX($P$467:$W$476,MOD(((8-1)*$N$465+6)-1,10)+1,INT((((8-1)*$N$465+6)-1)/10)+1)="","",INDEX($P$467:$W$476,MOD(((8-1)*$N$465+6)-1,10)+1,INT((((8-1)*$N$465+6)-1)/10)+1)))),IF(AND(8=$N$466+1,6&lt;=$O$465),IF(($N$465*$N$466+6)&gt;80,"",IF(INDEX($P$467:$W$476,MOD(($N$465*$N$466+6)-1,10)+1,INT((($N$465*$N$466+6)-1)/10)+1)="","",INDEX($P$467:$W$476,MOD(($N$465*$N$466+6)-1,10)+1,INT((($N$465*$N$466+6)-1)/10)+1))),""))),IF($N$467="","",IF(OR(ISTEXT($N$465),ISTEXT($N$466),ISTEXT($N$467)),"",IF(OR(6&gt;$N$465,8&gt;$N$466,((8-1)*$N$465+6)&gt;$N$467),"",IF(INDEX($P$467:$W$476,MOD(((8-1)*$N$465+6)-1,10)+1,INT((((8-1)*$N$465+6)-1)/10)+1)="","",INDEX($P$467:$W$476,MOD(((8-1)*$N$465+6)-1,10)+1,INT((((8-1)*$N$465+6)-1)/10)+1))))))</f>
        <v/>
      </c>
      <c r="J474" s="539">
        <f>IF($D$465="Flat Oval",IF(OR($N$467="",ISTEXT($N$465),ISTEXT($N$466)),"",IF(8&lt;=$N$466,IF(7&gt;$N$465,"",IF(((8-1)*$N$465+7)&gt;80,"",IF(INDEX($P$467:$W$476,MOD(((8-1)*$N$465+7)-1,10)+1,INT((((8-1)*$N$465+7)-1)/10)+1)="","",INDEX($P$467:$W$476,MOD(((8-1)*$N$465+7)-1,10)+1,INT((((8-1)*$N$465+7)-1)/10)+1)))),IF(AND(8=$N$466+1,7&lt;=$O$465),IF(($N$465*$N$466+7)&gt;80,"",IF(INDEX($P$467:$W$476,MOD(($N$465*$N$466+7)-1,10)+1,INT((($N$465*$N$466+7)-1)/10)+1)="","",INDEX($P$467:$W$476,MOD(($N$465*$N$466+7)-1,10)+1,INT((($N$465*$N$466+7)-1)/10)+1))),""))),IF($N$467="","",IF(OR(ISTEXT($N$465),ISTEXT($N$466),ISTEXT($N$467)),"",IF(OR(7&gt;$N$465,8&gt;$N$466,((8-1)*$N$465+7)&gt;$N$467),"",IF(INDEX($P$467:$W$476,MOD(((8-1)*$N$465+7)-1,10)+1,INT((((8-1)*$N$465+7)-1)/10)+1)="","",INDEX($P$467:$W$476,MOD(((8-1)*$N$465+7)-1,10)+1,INT((((8-1)*$N$465+7)-1)/10)+1))))))</f>
        <v/>
      </c>
      <c r="K474" s="539">
        <f>IF($D$465="Flat Oval",IF(OR($N$467="",ISTEXT($N$465),ISTEXT($N$466)),"",IF(8&lt;=$N$466,IF(8&gt;$N$465,"",IF(((8-1)*$N$465+8)&gt;80,"",IF(INDEX($P$467:$W$476,MOD(((8-1)*$N$465+8)-1,10)+1,INT((((8-1)*$N$465+8)-1)/10)+1)="","",INDEX($P$467:$W$476,MOD(((8-1)*$N$465+8)-1,10)+1,INT((((8-1)*$N$465+8)-1)/10)+1)))),IF(AND(8=$N$466+1,8&lt;=$O$465),IF(($N$465*$N$466+8)&gt;80,"",IF(INDEX($P$467:$W$476,MOD(($N$465*$N$466+8)-1,10)+1,INT((($N$465*$N$466+8)-1)/10)+1)="","",INDEX($P$467:$W$476,MOD(($N$465*$N$466+8)-1,10)+1,INT((($N$465*$N$466+8)-1)/10)+1))),""))),IF($N$467="","",IF(OR(ISTEXT($N$465),ISTEXT($N$466),ISTEXT($N$467)),"",IF(OR(8&gt;$N$465,8&gt;$N$466,((8-1)*$N$465+8)&gt;$N$467),"",IF(INDEX($P$467:$W$476,MOD(((8-1)*$N$465+8)-1,10)+1,INT((((8-1)*$N$465+8)-1)/10)+1)="","",INDEX($P$467:$W$476,MOD(((8-1)*$N$465+8)-1,10)+1,INT((((8-1)*$N$465+8)-1)/10)+1))))))</f>
        <v/>
      </c>
      <c r="L474" s="539">
        <f>IF($D$465="Flat Oval",IF(OR($N$467="",ISTEXT($N$465),ISTEXT($N$466)),"",IF(8&lt;=$N$466,IF(9&gt;$N$465,"",IF(((8-1)*$N$465+9)&gt;80,"",IF(INDEX($P$467:$W$476,MOD(((8-1)*$N$465+9)-1,10)+1,INT((((8-1)*$N$465+9)-1)/10)+1)="","",INDEX($P$467:$W$476,MOD(((8-1)*$N$465+9)-1,10)+1,INT((((8-1)*$N$465+9)-1)/10)+1)))),IF(AND(8=$N$466+1,9&lt;=$O$465),IF(($N$465*$N$466+9)&gt;80,"",IF(INDEX($P$467:$W$476,MOD(($N$465*$N$466+9)-1,10)+1,INT((($N$465*$N$466+9)-1)/10)+1)="","",INDEX($P$467:$W$476,MOD(($N$465*$N$466+9)-1,10)+1,INT((($N$465*$N$466+9)-1)/10)+1))),""))),IF($N$467="","",IF(OR(ISTEXT($N$465),ISTEXT($N$466),ISTEXT($N$467)),"",IF(OR(9&gt;$N$465,8&gt;$N$466,((8-1)*$N$465+9)&gt;$N$467),"",IF(INDEX($P$467:$W$476,MOD(((8-1)*$N$465+9)-1,10)+1,INT((((8-1)*$N$465+9)-1)/10)+1)="","",INDEX($P$467:$W$476,MOD(((8-1)*$N$465+9)-1,10)+1,INT((((8-1)*$N$465+9)-1)/10)+1))))))</f>
        <v/>
      </c>
      <c r="M474" s="539">
        <f>IF($D$465="Flat Oval",IF(OR($N$467="",ISTEXT($N$465),ISTEXT($N$466)),"",IF(8&lt;=$N$466,IF(10&gt;$N$465,"",IF(((8-1)*$N$465+10)&gt;80,"",IF(INDEX($P$467:$W$476,MOD(((8-1)*$N$465+10)-1,10)+1,INT((((8-1)*$N$465+10)-1)/10)+1)="","",INDEX($P$467:$W$476,MOD(((8-1)*$N$465+10)-1,10)+1,INT((((8-1)*$N$465+10)-1)/10)+1)))),IF(AND(8=$N$466+1,10&lt;=$O$465),IF(($N$465*$N$466+10)&gt;80,"",IF(INDEX($P$467:$W$476,MOD(($N$465*$N$466+10)-1,10)+1,INT((($N$465*$N$466+10)-1)/10)+1)="","",INDEX($P$467:$W$476,MOD(($N$465*$N$466+10)-1,10)+1,INT((($N$465*$N$466+10)-1)/10)+1))),""))),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IF($D$480="Flat Oval",IF(OR($G$480="",$I$480=""),"",$G$480&amp;""" x "&amp;$I$480&amp;""" oval"),IF($G$480="","",IF($D$480="Round",$G$480&amp;""" dia",$G$480&amp;""" x "&amp;$I$480&amp;"""")))</f>
        <v/>
      </c>
      <c r="G478" s="173" t="n"/>
      <c r="H478" s="525">
        <f>IF($D$480="Flat Oval",IF(OR($G$480="",$I$480=""),"",IF(OR(ISTEXT($G$480),ISTEXT($I$480)),"",ROUND(((($G$480-2*N($K$480))-($I$480-2*N($K$480)))*($I$480-2*N($K$480))+PI()*(($I$480-2*N($K$480))/2)^2)/144,3))),IF(OR($D$480="",$G$480=""),"",IF($D$480="Round",IF(ISTEXT($G$480),"",ROUND(PI()*(($G$480-2*N($K$480))/2)^2/144,3)),IF($I$480="","",IF(OR(ISTEXT($G$480),ISTEXT($I$480)),"",ROUND(($G$480-2*N($K$480))*($I$480-2*N($K$480))/144,3))))))</f>
        <v/>
      </c>
      <c r="I478" s="189" t="n"/>
      <c r="J478" s="189" t="n"/>
      <c r="K478" s="189">
        <f>IF(N(J478)*N(H478)=0,"",ROUND(N(J478)*N(H478),0))</f>
        <v/>
      </c>
      <c r="L478" s="189">
        <f>IF($D$480="Flat Oval",IF(OR($O$481="",$O$482="",N($O$483)+N($O$484)=0),"",ROUND(($O$481*$O$483+$O$482*$O$484)/($O$483+$O$484),0)),IF(COUNT(D482:M489)=0,"",ROUND(AVERAGE(D482:M489),0)))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IF($D$480="Flat Oval",IF($N$482="","",$N$480&amp;"x"&amp;$N$481&amp;"+"&amp;$O$480&amp;" ends"),IF($N$480="","",IF($D$480="Round",$N$480&amp;" x 2 axes",IF($N$481="","",$N$480&amp;" x "&amp;$N$481))))</f>
        <v/>
      </c>
      <c r="N480" s="534">
        <f>IF($D$480="Flat Oval",IF(OR($G$480="",$I$480=""),"",IF(OR(ISTEXT($G$480),ISTEXT($I$480)),"",IF($G$480-$I$480&lt;12,2,MIN(10,MAX(3,ROUNDUP(($G$480-$I$480)/6,0)))))),IF(OR($D$480="",$G$480=""),"",IF($D$480="Round",IF(ISTEXT($G$480),"",IF($G$480&lt;=9,6,IF($G$480&lt;=12,8,10))),IF(ISTEXT($G$480),"",IF($G$480&lt;12,2,MIN(10,MAX(3,ROUNDUP($G$480/6,0))))))))</f>
        <v/>
      </c>
      <c r="O480">
        <f>IF(AND($D$480="Flat Oval",NOT(OR($G$480="",$I$480="")),NOT(OR(ISTEXT($G$480),ISTEXT($I$480)))),IF($I$480&lt;=9,6,IF($I$480&lt;=12,8,10)),"")</f>
        <v/>
      </c>
      <c r="P480" s="473" t="inlineStr">
        <is>
          <t>Quick entry – type readings in order (row by row of the grid), down this column then the next:</t>
        </is>
      </c>
    </row>
    <row r="481" ht="13.35" customHeight="1" s="162">
      <c r="B481" s="535" t="inlineStr">
        <is>
          <t>Depth↓ Pos→ (in)</t>
        </is>
      </c>
      <c r="C481" s="414" t="n"/>
      <c r="D481" s="535">
        <f>IF($D$480="Flat Oval",IF(OR($N$480="",ISTEXT($N$480),1&gt;$N$480),"",ROUND((1-0.5)*($G$480-$I$480)/$N$480,1)),IF(ISTEXT($N$480),"",IF(OR($D$480="",$G$480="",1&gt;$N$480),"",IF($D$480="Round",IF(ISTEXT($G$480),"",ROUND(IF(1&lt;=$N$480/2,$G$480/2*(1-SQRT(($N$480-2*1+1)/$N$480)),$G$480-$G$480/2*(1-SQRT(($N$480-2*($N$480-1+1)+1)/$N$480))),1)),IF(ISTEXT($G$480),"",ROUND((1-0.5)*$G$480/$N$480,1))))))</f>
        <v/>
      </c>
      <c r="E481" s="535">
        <f>IF($D$480="Flat Oval",IF(OR($N$480="",ISTEXT($N$480),2&gt;$N$480),"",ROUND((2-0.5)*($G$480-$I$480)/$N$480,1)),IF(ISTEXT($N$480),"",IF(OR($D$480="",$G$480="",2&gt;$N$480),"",IF($D$480="Round",IF(ISTEXT($G$480),"",ROUND(IF(2&lt;=$N$480/2,$G$480/2*(1-SQRT(($N$480-2*2+1)/$N$480)),$G$480-$G$480/2*(1-SQRT(($N$480-2*($N$480-2+1)+1)/$N$480))),1)),IF(ISTEXT($G$480),"",ROUND((2-0.5)*$G$480/$N$480,1))))))</f>
        <v/>
      </c>
      <c r="F481" s="535">
        <f>IF($D$480="Flat Oval",IF(OR($N$480="",ISTEXT($N$480),3&gt;$N$480),"",ROUND((3-0.5)*($G$480-$I$480)/$N$480,1)),IF(ISTEXT($N$480),"",IF(OR($D$480="",$G$480="",3&gt;$N$480),"",IF($D$480="Round",IF(ISTEXT($G$480),"",ROUND(IF(3&lt;=$N$480/2,$G$480/2*(1-SQRT(($N$480-2*3+1)/$N$480)),$G$480-$G$480/2*(1-SQRT(($N$480-2*($N$480-3+1)+1)/$N$480))),1)),IF(ISTEXT($G$480),"",ROUND((3-0.5)*$G$480/$N$480,1))))))</f>
        <v/>
      </c>
      <c r="G481" s="535">
        <f>IF($D$480="Flat Oval",IF(OR($N$480="",ISTEXT($N$480),4&gt;$N$480),"",ROUND((4-0.5)*($G$480-$I$480)/$N$480,1)),IF(ISTEXT($N$480),"",IF(OR($D$480="",$G$480="",4&gt;$N$480),"",IF($D$480="Round",IF(ISTEXT($G$480),"",ROUND(IF(4&lt;=$N$480/2,$G$480/2*(1-SQRT(($N$480-2*4+1)/$N$480)),$G$480-$G$480/2*(1-SQRT(($N$480-2*($N$480-4+1)+1)/$N$480))),1)),IF(ISTEXT($G$480),"",ROUND((4-0.5)*$G$480/$N$480,1))))))</f>
        <v/>
      </c>
      <c r="H481" s="535">
        <f>IF($D$480="Flat Oval",IF(OR($N$480="",ISTEXT($N$480),5&gt;$N$480),"",ROUND((5-0.5)*($G$480-$I$480)/$N$480,1)),IF(ISTEXT($N$480),"",IF(OR($D$480="",$G$480="",5&gt;$N$480),"",IF($D$480="Round",IF(ISTEXT($G$480),"",ROUND(IF(5&lt;=$N$480/2,$G$480/2*(1-SQRT(($N$480-2*5+1)/$N$480)),$G$480-$G$480/2*(1-SQRT(($N$480-2*($N$480-5+1)+1)/$N$480))),1)),IF(ISTEXT($G$480),"",ROUND((5-0.5)*$G$480/$N$480,1))))))</f>
        <v/>
      </c>
      <c r="I481" s="535">
        <f>IF($D$480="Flat Oval",IF(OR($N$480="",ISTEXT($N$480),6&gt;$N$480),"",ROUND((6-0.5)*($G$480-$I$480)/$N$480,1)),IF(ISTEXT($N$480),"",IF(OR($D$480="",$G$480="",6&gt;$N$480),"",IF($D$480="Round",IF(ISTEXT($G$480),"",ROUND(IF(6&lt;=$N$480/2,$G$480/2*(1-SQRT(($N$480-2*6+1)/$N$480)),$G$480-$G$480/2*(1-SQRT(($N$480-2*($N$480-6+1)+1)/$N$480))),1)),IF(ISTEXT($G$480),"",ROUND((6-0.5)*$G$480/$N$480,1))))))</f>
        <v/>
      </c>
      <c r="J481" s="535">
        <f>IF($D$480="Flat Oval",IF(OR($N$480="",ISTEXT($N$480),7&gt;$N$480),"",ROUND((7-0.5)*($G$480-$I$480)/$N$480,1)),IF(ISTEXT($N$480),"",IF(OR($D$480="",$G$480="",7&gt;$N$480),"",IF($D$480="Round",IF(ISTEXT($G$480),"",ROUND(IF(7&lt;=$N$480/2,$G$480/2*(1-SQRT(($N$480-2*7+1)/$N$480)),$G$480-$G$480/2*(1-SQRT(($N$480-2*($N$480-7+1)+1)/$N$480))),1)),IF(ISTEXT($G$480),"",ROUND((7-0.5)*$G$480/$N$480,1))))))</f>
        <v/>
      </c>
      <c r="K481" s="535">
        <f>IF($D$480="Flat Oval",IF(OR($N$480="",ISTEXT($N$480),8&gt;$N$480),"",ROUND((8-0.5)*($G$480-$I$480)/$N$480,1)),IF(ISTEXT($N$480),"",IF(OR($D$480="",$G$480="",8&gt;$N$480),"",IF($D$480="Round",IF(ISTEXT($G$480),"",ROUND(IF(8&lt;=$N$480/2,$G$480/2*(1-SQRT(($N$480-2*8+1)/$N$480)),$G$480-$G$480/2*(1-SQRT(($N$480-2*($N$480-8+1)+1)/$N$480))),1)),IF(ISTEXT($G$480),"",ROUND((8-0.5)*$G$480/$N$480,1))))))</f>
        <v/>
      </c>
      <c r="L481" s="535">
        <f>IF($D$480="Flat Oval",IF(OR($N$480="",ISTEXT($N$480),9&gt;$N$480),"",ROUND((9-0.5)*($G$480-$I$480)/$N$480,1)),IF(ISTEXT($N$480),"",IF(OR($D$480="",$G$480="",9&gt;$N$480),"",IF($D$480="Round",IF(ISTEXT($G$480),"",ROUND(IF(9&lt;=$N$480/2,$G$480/2*(1-SQRT(($N$480-2*9+1)/$N$480)),$G$480-$G$480/2*(1-SQRT(($N$480-2*($N$480-9+1)+1)/$N$480))),1)),IF(ISTEXT($G$480),"",ROUND((9-0.5)*$G$480/$N$480,1))))))</f>
        <v/>
      </c>
      <c r="M481" s="535">
        <f>IF($D$480="Flat Oval",IF(OR($N$480="",ISTEXT($N$480),10&gt;$N$480),"",ROUND((10-0.5)*($G$480-$I$480)/$N$480,1)),IF(ISTEXT($N$480),"",IF(OR($D$480="",$G$480="",10&gt;$N$480),"",IF($D$480="Round",IF(ISTEXT($G$480),"",ROUND(IF(10&lt;=$N$480/2,$G$480/2*(1-SQRT(($N$480-2*10+1)/$N$480)),$G$480-$G$480/2*(1-SQRT(($N$480-2*($N$480-10+1)+1)/$N$480))),1)),IF(ISTEXT($G$480),"",ROUND((10-0.5)*$G$480/$N$480,1))))))</f>
        <v/>
      </c>
      <c r="N481" s="534">
        <f>IF($D$480="Flat Oval",IF(OR($G$480="",$I$480=""),"",IF(OR(ISTEXT($G$480),ISTEXT($I$480)),"",IF($I$480&lt;12,2,MIN(7,MAX(3,ROUNDUP($I$480/6,0)))))),IF(OR($D$480="",$G$480=""),"",IF($D$480="Round",2,IF($I$480="","",IF(ISTEXT($I$480),"",IF($I$480&lt;12,2,MIN(8,MAX(3,ROUNDUP($I$480/6,0)))))))))</f>
        <v/>
      </c>
      <c r="O481">
        <f>IF(OR(NOT($D$480="Flat Oval"),N($N$482)=0),"",IF(COUNT(D482:INDEX(M482:M489,$N$481))=0,"",AVERAGE(D482:INDEX(M482:M489,$N$481))))</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IF($D$480="Flat Oval",IF(OR($N$481="",ISTEXT($N$481)),"",IF(1&lt;=$N$481,ROUND((1-0.5)*$I$480/$N$481,1),IF(1=$N$481+1,"Ends",""))),IF(OR($D$480="",$G$480=""),"",IF($D$480="Round",IF(1=1,"Axis 1 (0°)",IF(1=2,"Axis 2 (90°)","")),IF(ISTEXT($N$481),"",IF(1&gt;$N$481,"",IF(ISTEXT($I$480),"",ROUND((1-0.5)*$I$480/$N$481,1)))))))</f>
        <v/>
      </c>
      <c r="C482" s="538" t="n"/>
      <c r="D482" s="539">
        <f>IF($D$480="Flat Oval",IF(OR($N$482="",ISTEXT($N$480),ISTEXT($N$481)),"",IF(1&lt;=$N$481,IF(1&gt;$N$480,"",IF(((1-1)*$N$480+1)&gt;80,"",IF(INDEX($P$482:$W$491,MOD(((1-1)*$N$480+1)-1,10)+1,INT((((1-1)*$N$480+1)-1)/10)+1)="","",INDEX($P$482:$W$491,MOD(((1-1)*$N$480+1)-1,10)+1,INT((((1-1)*$N$480+1)-1)/10)+1)))),IF(AND(1=$N$481+1,1&lt;=$O$480),IF(($N$480*$N$481+1)&gt;80,"",IF(INDEX($P$482:$W$491,MOD(($N$480*$N$481+1)-1,10)+1,INT((($N$480*$N$481+1)-1)/10)+1)="","",INDEX($P$482:$W$491,MOD(($N$480*$N$481+1)-1,10)+1,INT((($N$480*$N$481+1)-1)/10)+1))),""))),IF($N$482="","",IF(OR(ISTEXT($N$480),ISTEXT($N$481),ISTEXT($N$482)),"",IF(OR(1&gt;$N$480,1&gt;$N$481,((1-1)*$N$480+1)&gt;$N$482),"",IF(INDEX($P$482:$W$491,MOD(((1-1)*$N$480+1)-1,10)+1,INT((((1-1)*$N$480+1)-1)/10)+1)="","",INDEX($P$482:$W$491,MOD(((1-1)*$N$480+1)-1,10)+1,INT((((1-1)*$N$480+1)-1)/10)+1))))))</f>
        <v/>
      </c>
      <c r="E482" s="539">
        <f>IF($D$480="Flat Oval",IF(OR($N$482="",ISTEXT($N$480),ISTEXT($N$481)),"",IF(1&lt;=$N$481,IF(2&gt;$N$480,"",IF(((1-1)*$N$480+2)&gt;80,"",IF(INDEX($P$482:$W$491,MOD(((1-1)*$N$480+2)-1,10)+1,INT((((1-1)*$N$480+2)-1)/10)+1)="","",INDEX($P$482:$W$491,MOD(((1-1)*$N$480+2)-1,10)+1,INT((((1-1)*$N$480+2)-1)/10)+1)))),IF(AND(1=$N$481+1,2&lt;=$O$480),IF(($N$480*$N$481+2)&gt;80,"",IF(INDEX($P$482:$W$491,MOD(($N$480*$N$481+2)-1,10)+1,INT((($N$480*$N$481+2)-1)/10)+1)="","",INDEX($P$482:$W$491,MOD(($N$480*$N$481+2)-1,10)+1,INT((($N$480*$N$481+2)-1)/10)+1))),""))),IF($N$482="","",IF(OR(ISTEXT($N$480),ISTEXT($N$481),ISTEXT($N$482)),"",IF(OR(2&gt;$N$480,1&gt;$N$481,((1-1)*$N$480+2)&gt;$N$482),"",IF(INDEX($P$482:$W$491,MOD(((1-1)*$N$480+2)-1,10)+1,INT((((1-1)*$N$480+2)-1)/10)+1)="","",INDEX($P$482:$W$491,MOD(((1-1)*$N$480+2)-1,10)+1,INT((((1-1)*$N$480+2)-1)/10)+1))))))</f>
        <v/>
      </c>
      <c r="F482" s="539">
        <f>IF($D$480="Flat Oval",IF(OR($N$482="",ISTEXT($N$480),ISTEXT($N$481)),"",IF(1&lt;=$N$481,IF(3&gt;$N$480,"",IF(((1-1)*$N$480+3)&gt;80,"",IF(INDEX($P$482:$W$491,MOD(((1-1)*$N$480+3)-1,10)+1,INT((((1-1)*$N$480+3)-1)/10)+1)="","",INDEX($P$482:$W$491,MOD(((1-1)*$N$480+3)-1,10)+1,INT((((1-1)*$N$480+3)-1)/10)+1)))),IF(AND(1=$N$481+1,3&lt;=$O$480),IF(($N$480*$N$481+3)&gt;80,"",IF(INDEX($P$482:$W$491,MOD(($N$480*$N$481+3)-1,10)+1,INT((($N$480*$N$481+3)-1)/10)+1)="","",INDEX($P$482:$W$491,MOD(($N$480*$N$481+3)-1,10)+1,INT((($N$480*$N$481+3)-1)/10)+1))),""))),IF($N$482="","",IF(OR(ISTEXT($N$480),ISTEXT($N$481),ISTEXT($N$482)),"",IF(OR(3&gt;$N$480,1&gt;$N$481,((1-1)*$N$480+3)&gt;$N$482),"",IF(INDEX($P$482:$W$491,MOD(((1-1)*$N$480+3)-1,10)+1,INT((((1-1)*$N$480+3)-1)/10)+1)="","",INDEX($P$482:$W$491,MOD(((1-1)*$N$480+3)-1,10)+1,INT((((1-1)*$N$480+3)-1)/10)+1))))))</f>
        <v/>
      </c>
      <c r="G482" s="539">
        <f>IF($D$480="Flat Oval",IF(OR($N$482="",ISTEXT($N$480),ISTEXT($N$481)),"",IF(1&lt;=$N$481,IF(4&gt;$N$480,"",IF(((1-1)*$N$480+4)&gt;80,"",IF(INDEX($P$482:$W$491,MOD(((1-1)*$N$480+4)-1,10)+1,INT((((1-1)*$N$480+4)-1)/10)+1)="","",INDEX($P$482:$W$491,MOD(((1-1)*$N$480+4)-1,10)+1,INT((((1-1)*$N$480+4)-1)/10)+1)))),IF(AND(1=$N$481+1,4&lt;=$O$480),IF(($N$480*$N$481+4)&gt;80,"",IF(INDEX($P$482:$W$491,MOD(($N$480*$N$481+4)-1,10)+1,INT((($N$480*$N$481+4)-1)/10)+1)="","",INDEX($P$482:$W$491,MOD(($N$480*$N$481+4)-1,10)+1,INT((($N$480*$N$481+4)-1)/10)+1))),""))),IF($N$482="","",IF(OR(ISTEXT($N$480),ISTEXT($N$481),ISTEXT($N$482)),"",IF(OR(4&gt;$N$480,1&gt;$N$481,((1-1)*$N$480+4)&gt;$N$482),"",IF(INDEX($P$482:$W$491,MOD(((1-1)*$N$480+4)-1,10)+1,INT((((1-1)*$N$480+4)-1)/10)+1)="","",INDEX($P$482:$W$491,MOD(((1-1)*$N$480+4)-1,10)+1,INT((((1-1)*$N$480+4)-1)/10)+1))))))</f>
        <v/>
      </c>
      <c r="H482" s="539">
        <f>IF($D$480="Flat Oval",IF(OR($N$482="",ISTEXT($N$480),ISTEXT($N$481)),"",IF(1&lt;=$N$481,IF(5&gt;$N$480,"",IF(((1-1)*$N$480+5)&gt;80,"",IF(INDEX($P$482:$W$491,MOD(((1-1)*$N$480+5)-1,10)+1,INT((((1-1)*$N$480+5)-1)/10)+1)="","",INDEX($P$482:$W$491,MOD(((1-1)*$N$480+5)-1,10)+1,INT((((1-1)*$N$480+5)-1)/10)+1)))),IF(AND(1=$N$481+1,5&lt;=$O$480),IF(($N$480*$N$481+5)&gt;80,"",IF(INDEX($P$482:$W$491,MOD(($N$480*$N$481+5)-1,10)+1,INT((($N$480*$N$481+5)-1)/10)+1)="","",INDEX($P$482:$W$491,MOD(($N$480*$N$481+5)-1,10)+1,INT((($N$480*$N$481+5)-1)/10)+1))),""))),IF($N$482="","",IF(OR(ISTEXT($N$480),ISTEXT($N$481),ISTEXT($N$482)),"",IF(OR(5&gt;$N$480,1&gt;$N$481,((1-1)*$N$480+5)&gt;$N$482),"",IF(INDEX($P$482:$W$491,MOD(((1-1)*$N$480+5)-1,10)+1,INT((((1-1)*$N$480+5)-1)/10)+1)="","",INDEX($P$482:$W$491,MOD(((1-1)*$N$480+5)-1,10)+1,INT((((1-1)*$N$480+5)-1)/10)+1))))))</f>
        <v/>
      </c>
      <c r="I482" s="539">
        <f>IF($D$480="Flat Oval",IF(OR($N$482="",ISTEXT($N$480),ISTEXT($N$481)),"",IF(1&lt;=$N$481,IF(6&gt;$N$480,"",IF(((1-1)*$N$480+6)&gt;80,"",IF(INDEX($P$482:$W$491,MOD(((1-1)*$N$480+6)-1,10)+1,INT((((1-1)*$N$480+6)-1)/10)+1)="","",INDEX($P$482:$W$491,MOD(((1-1)*$N$480+6)-1,10)+1,INT((((1-1)*$N$480+6)-1)/10)+1)))),IF(AND(1=$N$481+1,6&lt;=$O$480),IF(($N$480*$N$481+6)&gt;80,"",IF(INDEX($P$482:$W$491,MOD(($N$480*$N$481+6)-1,10)+1,INT((($N$480*$N$481+6)-1)/10)+1)="","",INDEX($P$482:$W$491,MOD(($N$480*$N$481+6)-1,10)+1,INT((($N$480*$N$481+6)-1)/10)+1))),""))),IF($N$482="","",IF(OR(ISTEXT($N$480),ISTEXT($N$481),ISTEXT($N$482)),"",IF(OR(6&gt;$N$480,1&gt;$N$481,((1-1)*$N$480+6)&gt;$N$482),"",IF(INDEX($P$482:$W$491,MOD(((1-1)*$N$480+6)-1,10)+1,INT((((1-1)*$N$480+6)-1)/10)+1)="","",INDEX($P$482:$W$491,MOD(((1-1)*$N$480+6)-1,10)+1,INT((((1-1)*$N$480+6)-1)/10)+1))))))</f>
        <v/>
      </c>
      <c r="J482" s="539">
        <f>IF($D$480="Flat Oval",IF(OR($N$482="",ISTEXT($N$480),ISTEXT($N$481)),"",IF(1&lt;=$N$481,IF(7&gt;$N$480,"",IF(((1-1)*$N$480+7)&gt;80,"",IF(INDEX($P$482:$W$491,MOD(((1-1)*$N$480+7)-1,10)+1,INT((((1-1)*$N$480+7)-1)/10)+1)="","",INDEX($P$482:$W$491,MOD(((1-1)*$N$480+7)-1,10)+1,INT((((1-1)*$N$480+7)-1)/10)+1)))),IF(AND(1=$N$481+1,7&lt;=$O$480),IF(($N$480*$N$481+7)&gt;80,"",IF(INDEX($P$482:$W$491,MOD(($N$480*$N$481+7)-1,10)+1,INT((($N$480*$N$481+7)-1)/10)+1)="","",INDEX($P$482:$W$491,MOD(($N$480*$N$481+7)-1,10)+1,INT((($N$480*$N$481+7)-1)/10)+1))),""))),IF($N$482="","",IF(OR(ISTEXT($N$480),ISTEXT($N$481),ISTEXT($N$482)),"",IF(OR(7&gt;$N$480,1&gt;$N$481,((1-1)*$N$480+7)&gt;$N$482),"",IF(INDEX($P$482:$W$491,MOD(((1-1)*$N$480+7)-1,10)+1,INT((((1-1)*$N$480+7)-1)/10)+1)="","",INDEX($P$482:$W$491,MOD(((1-1)*$N$480+7)-1,10)+1,INT((((1-1)*$N$480+7)-1)/10)+1))))))</f>
        <v/>
      </c>
      <c r="K482" s="539">
        <f>IF($D$480="Flat Oval",IF(OR($N$482="",ISTEXT($N$480),ISTEXT($N$481)),"",IF(1&lt;=$N$481,IF(8&gt;$N$480,"",IF(((1-1)*$N$480+8)&gt;80,"",IF(INDEX($P$482:$W$491,MOD(((1-1)*$N$480+8)-1,10)+1,INT((((1-1)*$N$480+8)-1)/10)+1)="","",INDEX($P$482:$W$491,MOD(((1-1)*$N$480+8)-1,10)+1,INT((((1-1)*$N$480+8)-1)/10)+1)))),IF(AND(1=$N$481+1,8&lt;=$O$480),IF(($N$480*$N$481+8)&gt;80,"",IF(INDEX($P$482:$W$491,MOD(($N$480*$N$481+8)-1,10)+1,INT((($N$480*$N$481+8)-1)/10)+1)="","",INDEX($P$482:$W$491,MOD(($N$480*$N$481+8)-1,10)+1,INT((($N$480*$N$481+8)-1)/10)+1))),""))),IF($N$482="","",IF(OR(ISTEXT($N$480),ISTEXT($N$481),ISTEXT($N$482)),"",IF(OR(8&gt;$N$480,1&gt;$N$481,((1-1)*$N$480+8)&gt;$N$482),"",IF(INDEX($P$482:$W$491,MOD(((1-1)*$N$480+8)-1,10)+1,INT((((1-1)*$N$480+8)-1)/10)+1)="","",INDEX($P$482:$W$491,MOD(((1-1)*$N$480+8)-1,10)+1,INT((((1-1)*$N$480+8)-1)/10)+1))))))</f>
        <v/>
      </c>
      <c r="L482" s="539">
        <f>IF($D$480="Flat Oval",IF(OR($N$482="",ISTEXT($N$480),ISTEXT($N$481)),"",IF(1&lt;=$N$481,IF(9&gt;$N$480,"",IF(((1-1)*$N$480+9)&gt;80,"",IF(INDEX($P$482:$W$491,MOD(((1-1)*$N$480+9)-1,10)+1,INT((((1-1)*$N$480+9)-1)/10)+1)="","",INDEX($P$482:$W$491,MOD(((1-1)*$N$480+9)-1,10)+1,INT((((1-1)*$N$480+9)-1)/10)+1)))),IF(AND(1=$N$481+1,9&lt;=$O$480),IF(($N$480*$N$481+9)&gt;80,"",IF(INDEX($P$482:$W$491,MOD(($N$480*$N$481+9)-1,10)+1,INT((($N$480*$N$481+9)-1)/10)+1)="","",INDEX($P$482:$W$491,MOD(($N$480*$N$481+9)-1,10)+1,INT((($N$480*$N$481+9)-1)/10)+1))),""))),IF($N$482="","",IF(OR(ISTEXT($N$480),ISTEXT($N$481),ISTEXT($N$482)),"",IF(OR(9&gt;$N$480,1&gt;$N$481,((1-1)*$N$480+9)&gt;$N$482),"",IF(INDEX($P$482:$W$491,MOD(((1-1)*$N$480+9)-1,10)+1,INT((((1-1)*$N$480+9)-1)/10)+1)="","",INDEX($P$482:$W$491,MOD(((1-1)*$N$480+9)-1,10)+1,INT((((1-1)*$N$480+9)-1)/10)+1))))))</f>
        <v/>
      </c>
      <c r="M482" s="539">
        <f>IF($D$480="Flat Oval",IF(OR($N$482="",ISTEXT($N$480),ISTEXT($N$481)),"",IF(1&lt;=$N$481,IF(10&gt;$N$480,"",IF(((1-1)*$N$480+10)&gt;80,"",IF(INDEX($P$482:$W$491,MOD(((1-1)*$N$480+10)-1,10)+1,INT((((1-1)*$N$480+10)-1)/10)+1)="","",INDEX($P$482:$W$491,MOD(((1-1)*$N$480+10)-1,10)+1,INT((((1-1)*$N$480+10)-1)/10)+1)))),IF(AND(1=$N$481+1,10&lt;=$O$480),IF(($N$480*$N$481+10)&gt;80,"",IF(INDEX($P$482:$W$491,MOD(($N$480*$N$481+10)-1,10)+1,INT((($N$480*$N$481+10)-1)/10)+1)="","",INDEX($P$482:$W$491,MOD(($N$480*$N$481+10)-1,10)+1,INT((($N$480*$N$481+10)-1)/10)+1))),""))),IF($N$482="","",IF(OR(ISTEXT($N$480),ISTEXT($N$481),ISTEXT($N$482)),"",IF(OR(10&gt;$N$480,1&gt;$N$481,((1-1)*$N$480+10)&gt;$N$482),"",IF(INDEX($P$482:$W$491,MOD(((1-1)*$N$480+10)-1,10)+1,INT((((1-1)*$N$480+10)-1)/10)+1)="","",INDEX($P$482:$W$491,MOD(((1-1)*$N$480+10)-1,10)+1,INT((((1-1)*$N$480+10)-1)/10)+1))))))</f>
        <v/>
      </c>
      <c r="N482" s="534">
        <f>IF($D$480="Flat Oval",IF(OR($N$480="",$N$481="",$O$480=""),"",$N$480*$N$481+$O$480),IF(OR(N480="",N481=""),"",IF(OR(ISTEXT(N480),ISTEXT(N481)),"",N480*N481)))</f>
        <v/>
      </c>
      <c r="O482">
        <f>IF(OR(NOT($D$480="Flat Oval"),N($N$482)=0),"",IF(COUNT(INDEX(D482:D489,$N$481+1):INDEX(M482:M489,$N$481+1))=0,"",AVERAGE(INDEX(D482:D489,$N$481+1):INDEX(M482:M489,$N$481+1))))</f>
        <v/>
      </c>
      <c r="P482" s="540" t="n"/>
      <c r="Q482" s="540" t="n"/>
      <c r="R482" s="540" t="n"/>
      <c r="S482" s="540" t="n"/>
      <c r="T482" s="540" t="n"/>
      <c r="U482" s="540" t="n"/>
      <c r="V482" s="540" t="n"/>
      <c r="W482" s="540" t="n"/>
    </row>
    <row r="483" ht="13.35" customHeight="1" s="162">
      <c r="B483" s="537">
        <f>IF($D$480="Flat Oval",IF(OR($N$481="",ISTEXT($N$481)),"",IF(2&lt;=$N$481,ROUND((2-0.5)*$I$480/$N$481,1),IF(2=$N$481+1,"Ends",""))),IF(OR($D$480="",$G$480=""),"",IF($D$480="Round",IF(2=1,"Axis 1 (0°)",IF(2=2,"Axis 2 (90°)","")),IF(ISTEXT($N$481),"",IF(2&gt;$N$481,"",IF(ISTEXT($I$480),"",ROUND((2-0.5)*$I$480/$N$481,1)))))))</f>
        <v/>
      </c>
      <c r="C483" s="538" t="n"/>
      <c r="D483" s="539">
        <f>IF($D$480="Flat Oval",IF(OR($N$482="",ISTEXT($N$480),ISTEXT($N$481)),"",IF(2&lt;=$N$481,IF(1&gt;$N$480,"",IF(((2-1)*$N$480+1)&gt;80,"",IF(INDEX($P$482:$W$491,MOD(((2-1)*$N$480+1)-1,10)+1,INT((((2-1)*$N$480+1)-1)/10)+1)="","",INDEX($P$482:$W$491,MOD(((2-1)*$N$480+1)-1,10)+1,INT((((2-1)*$N$480+1)-1)/10)+1)))),IF(AND(2=$N$481+1,1&lt;=$O$480),IF(($N$480*$N$481+1)&gt;80,"",IF(INDEX($P$482:$W$491,MOD(($N$480*$N$481+1)-1,10)+1,INT((($N$480*$N$481+1)-1)/10)+1)="","",INDEX($P$482:$W$491,MOD(($N$480*$N$481+1)-1,10)+1,INT((($N$480*$N$481+1)-1)/10)+1))),""))),IF($N$482="","",IF(OR(ISTEXT($N$480),ISTEXT($N$481),ISTEXT($N$482)),"",IF(OR(1&gt;$N$480,2&gt;$N$481,((2-1)*$N$480+1)&gt;$N$482),"",IF(INDEX($P$482:$W$491,MOD(((2-1)*$N$480+1)-1,10)+1,INT((((2-1)*$N$480+1)-1)/10)+1)="","",INDEX($P$482:$W$491,MOD(((2-1)*$N$480+1)-1,10)+1,INT((((2-1)*$N$480+1)-1)/10)+1))))))</f>
        <v/>
      </c>
      <c r="E483" s="539">
        <f>IF($D$480="Flat Oval",IF(OR($N$482="",ISTEXT($N$480),ISTEXT($N$481)),"",IF(2&lt;=$N$481,IF(2&gt;$N$480,"",IF(((2-1)*$N$480+2)&gt;80,"",IF(INDEX($P$482:$W$491,MOD(((2-1)*$N$480+2)-1,10)+1,INT((((2-1)*$N$480+2)-1)/10)+1)="","",INDEX($P$482:$W$491,MOD(((2-1)*$N$480+2)-1,10)+1,INT((((2-1)*$N$480+2)-1)/10)+1)))),IF(AND(2=$N$481+1,2&lt;=$O$480),IF(($N$480*$N$481+2)&gt;80,"",IF(INDEX($P$482:$W$491,MOD(($N$480*$N$481+2)-1,10)+1,INT((($N$480*$N$481+2)-1)/10)+1)="","",INDEX($P$482:$W$491,MOD(($N$480*$N$481+2)-1,10)+1,INT((($N$480*$N$481+2)-1)/10)+1))),""))),IF($N$482="","",IF(OR(ISTEXT($N$480),ISTEXT($N$481),ISTEXT($N$482)),"",IF(OR(2&gt;$N$480,2&gt;$N$481,((2-1)*$N$480+2)&gt;$N$482),"",IF(INDEX($P$482:$W$491,MOD(((2-1)*$N$480+2)-1,10)+1,INT((((2-1)*$N$480+2)-1)/10)+1)="","",INDEX($P$482:$W$491,MOD(((2-1)*$N$480+2)-1,10)+1,INT((((2-1)*$N$480+2)-1)/10)+1))))))</f>
        <v/>
      </c>
      <c r="F483" s="539">
        <f>IF($D$480="Flat Oval",IF(OR($N$482="",ISTEXT($N$480),ISTEXT($N$481)),"",IF(2&lt;=$N$481,IF(3&gt;$N$480,"",IF(((2-1)*$N$480+3)&gt;80,"",IF(INDEX($P$482:$W$491,MOD(((2-1)*$N$480+3)-1,10)+1,INT((((2-1)*$N$480+3)-1)/10)+1)="","",INDEX($P$482:$W$491,MOD(((2-1)*$N$480+3)-1,10)+1,INT((((2-1)*$N$480+3)-1)/10)+1)))),IF(AND(2=$N$481+1,3&lt;=$O$480),IF(($N$480*$N$481+3)&gt;80,"",IF(INDEX($P$482:$W$491,MOD(($N$480*$N$481+3)-1,10)+1,INT((($N$480*$N$481+3)-1)/10)+1)="","",INDEX($P$482:$W$491,MOD(($N$480*$N$481+3)-1,10)+1,INT((($N$480*$N$481+3)-1)/10)+1))),""))),IF($N$482="","",IF(OR(ISTEXT($N$480),ISTEXT($N$481),ISTEXT($N$482)),"",IF(OR(3&gt;$N$480,2&gt;$N$481,((2-1)*$N$480+3)&gt;$N$482),"",IF(INDEX($P$482:$W$491,MOD(((2-1)*$N$480+3)-1,10)+1,INT((((2-1)*$N$480+3)-1)/10)+1)="","",INDEX($P$482:$W$491,MOD(((2-1)*$N$480+3)-1,10)+1,INT((((2-1)*$N$480+3)-1)/10)+1))))))</f>
        <v/>
      </c>
      <c r="G483" s="539">
        <f>IF($D$480="Flat Oval",IF(OR($N$482="",ISTEXT($N$480),ISTEXT($N$481)),"",IF(2&lt;=$N$481,IF(4&gt;$N$480,"",IF(((2-1)*$N$480+4)&gt;80,"",IF(INDEX($P$482:$W$491,MOD(((2-1)*$N$480+4)-1,10)+1,INT((((2-1)*$N$480+4)-1)/10)+1)="","",INDEX($P$482:$W$491,MOD(((2-1)*$N$480+4)-1,10)+1,INT((((2-1)*$N$480+4)-1)/10)+1)))),IF(AND(2=$N$481+1,4&lt;=$O$480),IF(($N$480*$N$481+4)&gt;80,"",IF(INDEX($P$482:$W$491,MOD(($N$480*$N$481+4)-1,10)+1,INT((($N$480*$N$481+4)-1)/10)+1)="","",INDEX($P$482:$W$491,MOD(($N$480*$N$481+4)-1,10)+1,INT((($N$480*$N$481+4)-1)/10)+1))),""))),IF($N$482="","",IF(OR(ISTEXT($N$480),ISTEXT($N$481),ISTEXT($N$482)),"",IF(OR(4&gt;$N$480,2&gt;$N$481,((2-1)*$N$480+4)&gt;$N$482),"",IF(INDEX($P$482:$W$491,MOD(((2-1)*$N$480+4)-1,10)+1,INT((((2-1)*$N$480+4)-1)/10)+1)="","",INDEX($P$482:$W$491,MOD(((2-1)*$N$480+4)-1,10)+1,INT((((2-1)*$N$480+4)-1)/10)+1))))))</f>
        <v/>
      </c>
      <c r="H483" s="539">
        <f>IF($D$480="Flat Oval",IF(OR($N$482="",ISTEXT($N$480),ISTEXT($N$481)),"",IF(2&lt;=$N$481,IF(5&gt;$N$480,"",IF(((2-1)*$N$480+5)&gt;80,"",IF(INDEX($P$482:$W$491,MOD(((2-1)*$N$480+5)-1,10)+1,INT((((2-1)*$N$480+5)-1)/10)+1)="","",INDEX($P$482:$W$491,MOD(((2-1)*$N$480+5)-1,10)+1,INT((((2-1)*$N$480+5)-1)/10)+1)))),IF(AND(2=$N$481+1,5&lt;=$O$480),IF(($N$480*$N$481+5)&gt;80,"",IF(INDEX($P$482:$W$491,MOD(($N$480*$N$481+5)-1,10)+1,INT((($N$480*$N$481+5)-1)/10)+1)="","",INDEX($P$482:$W$491,MOD(($N$480*$N$481+5)-1,10)+1,INT((($N$480*$N$481+5)-1)/10)+1))),""))),IF($N$482="","",IF(OR(ISTEXT($N$480),ISTEXT($N$481),ISTEXT($N$482)),"",IF(OR(5&gt;$N$480,2&gt;$N$481,((2-1)*$N$480+5)&gt;$N$482),"",IF(INDEX($P$482:$W$491,MOD(((2-1)*$N$480+5)-1,10)+1,INT((((2-1)*$N$480+5)-1)/10)+1)="","",INDEX($P$482:$W$491,MOD(((2-1)*$N$480+5)-1,10)+1,INT((((2-1)*$N$480+5)-1)/10)+1))))))</f>
        <v/>
      </c>
      <c r="I483" s="539">
        <f>IF($D$480="Flat Oval",IF(OR($N$482="",ISTEXT($N$480),ISTEXT($N$481)),"",IF(2&lt;=$N$481,IF(6&gt;$N$480,"",IF(((2-1)*$N$480+6)&gt;80,"",IF(INDEX($P$482:$W$491,MOD(((2-1)*$N$480+6)-1,10)+1,INT((((2-1)*$N$480+6)-1)/10)+1)="","",INDEX($P$482:$W$491,MOD(((2-1)*$N$480+6)-1,10)+1,INT((((2-1)*$N$480+6)-1)/10)+1)))),IF(AND(2=$N$481+1,6&lt;=$O$480),IF(($N$480*$N$481+6)&gt;80,"",IF(INDEX($P$482:$W$491,MOD(($N$480*$N$481+6)-1,10)+1,INT((($N$480*$N$481+6)-1)/10)+1)="","",INDEX($P$482:$W$491,MOD(($N$480*$N$481+6)-1,10)+1,INT((($N$480*$N$481+6)-1)/10)+1))),""))),IF($N$482="","",IF(OR(ISTEXT($N$480),ISTEXT($N$481),ISTEXT($N$482)),"",IF(OR(6&gt;$N$480,2&gt;$N$481,((2-1)*$N$480+6)&gt;$N$482),"",IF(INDEX($P$482:$W$491,MOD(((2-1)*$N$480+6)-1,10)+1,INT((((2-1)*$N$480+6)-1)/10)+1)="","",INDEX($P$482:$W$491,MOD(((2-1)*$N$480+6)-1,10)+1,INT((((2-1)*$N$480+6)-1)/10)+1))))))</f>
        <v/>
      </c>
      <c r="J483" s="539">
        <f>IF($D$480="Flat Oval",IF(OR($N$482="",ISTEXT($N$480),ISTEXT($N$481)),"",IF(2&lt;=$N$481,IF(7&gt;$N$480,"",IF(((2-1)*$N$480+7)&gt;80,"",IF(INDEX($P$482:$W$491,MOD(((2-1)*$N$480+7)-1,10)+1,INT((((2-1)*$N$480+7)-1)/10)+1)="","",INDEX($P$482:$W$491,MOD(((2-1)*$N$480+7)-1,10)+1,INT((((2-1)*$N$480+7)-1)/10)+1)))),IF(AND(2=$N$481+1,7&lt;=$O$480),IF(($N$480*$N$481+7)&gt;80,"",IF(INDEX($P$482:$W$491,MOD(($N$480*$N$481+7)-1,10)+1,INT((($N$480*$N$481+7)-1)/10)+1)="","",INDEX($P$482:$W$491,MOD(($N$480*$N$481+7)-1,10)+1,INT((($N$480*$N$481+7)-1)/10)+1))),""))),IF($N$482="","",IF(OR(ISTEXT($N$480),ISTEXT($N$481),ISTEXT($N$482)),"",IF(OR(7&gt;$N$480,2&gt;$N$481,((2-1)*$N$480+7)&gt;$N$482),"",IF(INDEX($P$482:$W$491,MOD(((2-1)*$N$480+7)-1,10)+1,INT((((2-1)*$N$480+7)-1)/10)+1)="","",INDEX($P$482:$W$491,MOD(((2-1)*$N$480+7)-1,10)+1,INT((((2-1)*$N$480+7)-1)/10)+1))))))</f>
        <v/>
      </c>
      <c r="K483" s="539">
        <f>IF($D$480="Flat Oval",IF(OR($N$482="",ISTEXT($N$480),ISTEXT($N$481)),"",IF(2&lt;=$N$481,IF(8&gt;$N$480,"",IF(((2-1)*$N$480+8)&gt;80,"",IF(INDEX($P$482:$W$491,MOD(((2-1)*$N$480+8)-1,10)+1,INT((((2-1)*$N$480+8)-1)/10)+1)="","",INDEX($P$482:$W$491,MOD(((2-1)*$N$480+8)-1,10)+1,INT((((2-1)*$N$480+8)-1)/10)+1)))),IF(AND(2=$N$481+1,8&lt;=$O$480),IF(($N$480*$N$481+8)&gt;80,"",IF(INDEX($P$482:$W$491,MOD(($N$480*$N$481+8)-1,10)+1,INT((($N$480*$N$481+8)-1)/10)+1)="","",INDEX($P$482:$W$491,MOD(($N$480*$N$481+8)-1,10)+1,INT((($N$480*$N$481+8)-1)/10)+1))),""))),IF($N$482="","",IF(OR(ISTEXT($N$480),ISTEXT($N$481),ISTEXT($N$482)),"",IF(OR(8&gt;$N$480,2&gt;$N$481,((2-1)*$N$480+8)&gt;$N$482),"",IF(INDEX($P$482:$W$491,MOD(((2-1)*$N$480+8)-1,10)+1,INT((((2-1)*$N$480+8)-1)/10)+1)="","",INDEX($P$482:$W$491,MOD(((2-1)*$N$480+8)-1,10)+1,INT((((2-1)*$N$480+8)-1)/10)+1))))))</f>
        <v/>
      </c>
      <c r="L483" s="539">
        <f>IF($D$480="Flat Oval",IF(OR($N$482="",ISTEXT($N$480),ISTEXT($N$481)),"",IF(2&lt;=$N$481,IF(9&gt;$N$480,"",IF(((2-1)*$N$480+9)&gt;80,"",IF(INDEX($P$482:$W$491,MOD(((2-1)*$N$480+9)-1,10)+1,INT((((2-1)*$N$480+9)-1)/10)+1)="","",INDEX($P$482:$W$491,MOD(((2-1)*$N$480+9)-1,10)+1,INT((((2-1)*$N$480+9)-1)/10)+1)))),IF(AND(2=$N$481+1,9&lt;=$O$480),IF(($N$480*$N$481+9)&gt;80,"",IF(INDEX($P$482:$W$491,MOD(($N$480*$N$481+9)-1,10)+1,INT((($N$480*$N$481+9)-1)/10)+1)="","",INDEX($P$482:$W$491,MOD(($N$480*$N$481+9)-1,10)+1,INT((($N$480*$N$481+9)-1)/10)+1))),""))),IF($N$482="","",IF(OR(ISTEXT($N$480),ISTEXT($N$481),ISTEXT($N$482)),"",IF(OR(9&gt;$N$480,2&gt;$N$481,((2-1)*$N$480+9)&gt;$N$482),"",IF(INDEX($P$482:$W$491,MOD(((2-1)*$N$480+9)-1,10)+1,INT((((2-1)*$N$480+9)-1)/10)+1)="","",INDEX($P$482:$W$491,MOD(((2-1)*$N$480+9)-1,10)+1,INT((((2-1)*$N$480+9)-1)/10)+1))))))</f>
        <v/>
      </c>
      <c r="M483" s="539">
        <f>IF($D$480="Flat Oval",IF(OR($N$482="",ISTEXT($N$480),ISTEXT($N$481)),"",IF(2&lt;=$N$481,IF(10&gt;$N$480,"",IF(((2-1)*$N$480+10)&gt;80,"",IF(INDEX($P$482:$W$491,MOD(((2-1)*$N$480+10)-1,10)+1,INT((((2-1)*$N$480+10)-1)/10)+1)="","",INDEX($P$482:$W$491,MOD(((2-1)*$N$480+10)-1,10)+1,INT((((2-1)*$N$480+10)-1)/10)+1)))),IF(AND(2=$N$481+1,10&lt;=$O$480),IF(($N$480*$N$481+10)&gt;80,"",IF(INDEX($P$482:$W$491,MOD(($N$480*$N$481+10)-1,10)+1,INT((($N$480*$N$481+10)-1)/10)+1)="","",INDEX($P$482:$W$491,MOD(($N$480*$N$481+10)-1,10)+1,INT((($N$480*$N$481+10)-1)/10)+1))),""))),IF($N$482="","",IF(OR(ISTEXT($N$480),ISTEXT($N$481),ISTEXT($N$482)),"",IF(OR(10&gt;$N$480,2&gt;$N$481,((2-1)*$N$480+10)&gt;$N$482),"",IF(INDEX($P$482:$W$491,MOD(((2-1)*$N$480+10)-1,10)+1,INT((((2-1)*$N$480+10)-1)/10)+1)="","",INDEX($P$482:$W$491,MOD(((2-1)*$N$480+10)-1,10)+1,INT((((2-1)*$N$480+10)-1)/10)+1))))))</f>
        <v/>
      </c>
      <c r="O483">
        <f>IF(AND($D$480="Flat Oval",NOT(OR($G$480="",$I$480="")),NOT(OR(ISTEXT($G$480),ISTEXT($I$480)))),(($G$480-2*N($K$480))-($I$480-2*N($K$480)))*($I$480-2*N($K$480))/144,"")</f>
        <v/>
      </c>
      <c r="P483" s="540" t="n"/>
      <c r="Q483" s="540" t="n"/>
      <c r="R483" s="540" t="n"/>
      <c r="S483" s="540" t="n"/>
      <c r="T483" s="540" t="n"/>
      <c r="U483" s="540" t="n"/>
      <c r="V483" s="540" t="n"/>
      <c r="W483" s="540" t="n"/>
    </row>
    <row r="484" ht="13.35" customHeight="1" s="162">
      <c r="B484" s="537">
        <f>IF($D$480="Flat Oval",IF(OR($N$481="",ISTEXT($N$481)),"",IF(3&lt;=$N$481,ROUND((3-0.5)*$I$480/$N$481,1),IF(3=$N$481+1,"Ends",""))),IF(OR($D$480="",$G$480=""),"",IF($D$480="Round",IF(3=1,"Axis 1 (0°)",IF(3=2,"Axis 2 (90°)","")),IF(ISTEXT($N$481),"",IF(3&gt;$N$481,"",IF(ISTEXT($I$480),"",ROUND((3-0.5)*$I$480/$N$481,1)))))))</f>
        <v/>
      </c>
      <c r="C484" s="538" t="n"/>
      <c r="D484" s="539">
        <f>IF($D$480="Flat Oval",IF(OR($N$482="",ISTEXT($N$480),ISTEXT($N$481)),"",IF(3&lt;=$N$481,IF(1&gt;$N$480,"",IF(((3-1)*$N$480+1)&gt;80,"",IF(INDEX($P$482:$W$491,MOD(((3-1)*$N$480+1)-1,10)+1,INT((((3-1)*$N$480+1)-1)/10)+1)="","",INDEX($P$482:$W$491,MOD(((3-1)*$N$480+1)-1,10)+1,INT((((3-1)*$N$480+1)-1)/10)+1)))),IF(AND(3=$N$481+1,1&lt;=$O$480),IF(($N$480*$N$481+1)&gt;80,"",IF(INDEX($P$482:$W$491,MOD(($N$480*$N$481+1)-1,10)+1,INT((($N$480*$N$481+1)-1)/10)+1)="","",INDEX($P$482:$W$491,MOD(($N$480*$N$481+1)-1,10)+1,INT((($N$480*$N$481+1)-1)/10)+1))),""))),IF($N$482="","",IF(OR(ISTEXT($N$480),ISTEXT($N$481),ISTEXT($N$482)),"",IF(OR(1&gt;$N$480,3&gt;$N$481,((3-1)*$N$480+1)&gt;$N$482),"",IF(INDEX($P$482:$W$491,MOD(((3-1)*$N$480+1)-1,10)+1,INT((((3-1)*$N$480+1)-1)/10)+1)="","",INDEX($P$482:$W$491,MOD(((3-1)*$N$480+1)-1,10)+1,INT((((3-1)*$N$480+1)-1)/10)+1))))))</f>
        <v/>
      </c>
      <c r="E484" s="539">
        <f>IF($D$480="Flat Oval",IF(OR($N$482="",ISTEXT($N$480),ISTEXT($N$481)),"",IF(3&lt;=$N$481,IF(2&gt;$N$480,"",IF(((3-1)*$N$480+2)&gt;80,"",IF(INDEX($P$482:$W$491,MOD(((3-1)*$N$480+2)-1,10)+1,INT((((3-1)*$N$480+2)-1)/10)+1)="","",INDEX($P$482:$W$491,MOD(((3-1)*$N$480+2)-1,10)+1,INT((((3-1)*$N$480+2)-1)/10)+1)))),IF(AND(3=$N$481+1,2&lt;=$O$480),IF(($N$480*$N$481+2)&gt;80,"",IF(INDEX($P$482:$W$491,MOD(($N$480*$N$481+2)-1,10)+1,INT((($N$480*$N$481+2)-1)/10)+1)="","",INDEX($P$482:$W$491,MOD(($N$480*$N$481+2)-1,10)+1,INT((($N$480*$N$481+2)-1)/10)+1))),""))),IF($N$482="","",IF(OR(ISTEXT($N$480),ISTEXT($N$481),ISTEXT($N$482)),"",IF(OR(2&gt;$N$480,3&gt;$N$481,((3-1)*$N$480+2)&gt;$N$482),"",IF(INDEX($P$482:$W$491,MOD(((3-1)*$N$480+2)-1,10)+1,INT((((3-1)*$N$480+2)-1)/10)+1)="","",INDEX($P$482:$W$491,MOD(((3-1)*$N$480+2)-1,10)+1,INT((((3-1)*$N$480+2)-1)/10)+1))))))</f>
        <v/>
      </c>
      <c r="F484" s="539">
        <f>IF($D$480="Flat Oval",IF(OR($N$482="",ISTEXT($N$480),ISTEXT($N$481)),"",IF(3&lt;=$N$481,IF(3&gt;$N$480,"",IF(((3-1)*$N$480+3)&gt;80,"",IF(INDEX($P$482:$W$491,MOD(((3-1)*$N$480+3)-1,10)+1,INT((((3-1)*$N$480+3)-1)/10)+1)="","",INDEX($P$482:$W$491,MOD(((3-1)*$N$480+3)-1,10)+1,INT((((3-1)*$N$480+3)-1)/10)+1)))),IF(AND(3=$N$481+1,3&lt;=$O$480),IF(($N$480*$N$481+3)&gt;80,"",IF(INDEX($P$482:$W$491,MOD(($N$480*$N$481+3)-1,10)+1,INT((($N$480*$N$481+3)-1)/10)+1)="","",INDEX($P$482:$W$491,MOD(($N$480*$N$481+3)-1,10)+1,INT((($N$480*$N$481+3)-1)/10)+1))),""))),IF($N$482="","",IF(OR(ISTEXT($N$480),ISTEXT($N$481),ISTEXT($N$482)),"",IF(OR(3&gt;$N$480,3&gt;$N$481,((3-1)*$N$480+3)&gt;$N$482),"",IF(INDEX($P$482:$W$491,MOD(((3-1)*$N$480+3)-1,10)+1,INT((((3-1)*$N$480+3)-1)/10)+1)="","",INDEX($P$482:$W$491,MOD(((3-1)*$N$480+3)-1,10)+1,INT((((3-1)*$N$480+3)-1)/10)+1))))))</f>
        <v/>
      </c>
      <c r="G484" s="539">
        <f>IF($D$480="Flat Oval",IF(OR($N$482="",ISTEXT($N$480),ISTEXT($N$481)),"",IF(3&lt;=$N$481,IF(4&gt;$N$480,"",IF(((3-1)*$N$480+4)&gt;80,"",IF(INDEX($P$482:$W$491,MOD(((3-1)*$N$480+4)-1,10)+1,INT((((3-1)*$N$480+4)-1)/10)+1)="","",INDEX($P$482:$W$491,MOD(((3-1)*$N$480+4)-1,10)+1,INT((((3-1)*$N$480+4)-1)/10)+1)))),IF(AND(3=$N$481+1,4&lt;=$O$480),IF(($N$480*$N$481+4)&gt;80,"",IF(INDEX($P$482:$W$491,MOD(($N$480*$N$481+4)-1,10)+1,INT((($N$480*$N$481+4)-1)/10)+1)="","",INDEX($P$482:$W$491,MOD(($N$480*$N$481+4)-1,10)+1,INT((($N$480*$N$481+4)-1)/10)+1))),""))),IF($N$482="","",IF(OR(ISTEXT($N$480),ISTEXT($N$481),ISTEXT($N$482)),"",IF(OR(4&gt;$N$480,3&gt;$N$481,((3-1)*$N$480+4)&gt;$N$482),"",IF(INDEX($P$482:$W$491,MOD(((3-1)*$N$480+4)-1,10)+1,INT((((3-1)*$N$480+4)-1)/10)+1)="","",INDEX($P$482:$W$491,MOD(((3-1)*$N$480+4)-1,10)+1,INT((((3-1)*$N$480+4)-1)/10)+1))))))</f>
        <v/>
      </c>
      <c r="H484" s="539">
        <f>IF($D$480="Flat Oval",IF(OR($N$482="",ISTEXT($N$480),ISTEXT($N$481)),"",IF(3&lt;=$N$481,IF(5&gt;$N$480,"",IF(((3-1)*$N$480+5)&gt;80,"",IF(INDEX($P$482:$W$491,MOD(((3-1)*$N$480+5)-1,10)+1,INT((((3-1)*$N$480+5)-1)/10)+1)="","",INDEX($P$482:$W$491,MOD(((3-1)*$N$480+5)-1,10)+1,INT((((3-1)*$N$480+5)-1)/10)+1)))),IF(AND(3=$N$481+1,5&lt;=$O$480),IF(($N$480*$N$481+5)&gt;80,"",IF(INDEX($P$482:$W$491,MOD(($N$480*$N$481+5)-1,10)+1,INT((($N$480*$N$481+5)-1)/10)+1)="","",INDEX($P$482:$W$491,MOD(($N$480*$N$481+5)-1,10)+1,INT((($N$480*$N$481+5)-1)/10)+1))),""))),IF($N$482="","",IF(OR(ISTEXT($N$480),ISTEXT($N$481),ISTEXT($N$482)),"",IF(OR(5&gt;$N$480,3&gt;$N$481,((3-1)*$N$480+5)&gt;$N$482),"",IF(INDEX($P$482:$W$491,MOD(((3-1)*$N$480+5)-1,10)+1,INT((((3-1)*$N$480+5)-1)/10)+1)="","",INDEX($P$482:$W$491,MOD(((3-1)*$N$480+5)-1,10)+1,INT((((3-1)*$N$480+5)-1)/10)+1))))))</f>
        <v/>
      </c>
      <c r="I484" s="539">
        <f>IF($D$480="Flat Oval",IF(OR($N$482="",ISTEXT($N$480),ISTEXT($N$481)),"",IF(3&lt;=$N$481,IF(6&gt;$N$480,"",IF(((3-1)*$N$480+6)&gt;80,"",IF(INDEX($P$482:$W$491,MOD(((3-1)*$N$480+6)-1,10)+1,INT((((3-1)*$N$480+6)-1)/10)+1)="","",INDEX($P$482:$W$491,MOD(((3-1)*$N$480+6)-1,10)+1,INT((((3-1)*$N$480+6)-1)/10)+1)))),IF(AND(3=$N$481+1,6&lt;=$O$480),IF(($N$480*$N$481+6)&gt;80,"",IF(INDEX($P$482:$W$491,MOD(($N$480*$N$481+6)-1,10)+1,INT((($N$480*$N$481+6)-1)/10)+1)="","",INDEX($P$482:$W$491,MOD(($N$480*$N$481+6)-1,10)+1,INT((($N$480*$N$481+6)-1)/10)+1))),""))),IF($N$482="","",IF(OR(ISTEXT($N$480),ISTEXT($N$481),ISTEXT($N$482)),"",IF(OR(6&gt;$N$480,3&gt;$N$481,((3-1)*$N$480+6)&gt;$N$482),"",IF(INDEX($P$482:$W$491,MOD(((3-1)*$N$480+6)-1,10)+1,INT((((3-1)*$N$480+6)-1)/10)+1)="","",INDEX($P$482:$W$491,MOD(((3-1)*$N$480+6)-1,10)+1,INT((((3-1)*$N$480+6)-1)/10)+1))))))</f>
        <v/>
      </c>
      <c r="J484" s="539">
        <f>IF($D$480="Flat Oval",IF(OR($N$482="",ISTEXT($N$480),ISTEXT($N$481)),"",IF(3&lt;=$N$481,IF(7&gt;$N$480,"",IF(((3-1)*$N$480+7)&gt;80,"",IF(INDEX($P$482:$W$491,MOD(((3-1)*$N$480+7)-1,10)+1,INT((((3-1)*$N$480+7)-1)/10)+1)="","",INDEX($P$482:$W$491,MOD(((3-1)*$N$480+7)-1,10)+1,INT((((3-1)*$N$480+7)-1)/10)+1)))),IF(AND(3=$N$481+1,7&lt;=$O$480),IF(($N$480*$N$481+7)&gt;80,"",IF(INDEX($P$482:$W$491,MOD(($N$480*$N$481+7)-1,10)+1,INT((($N$480*$N$481+7)-1)/10)+1)="","",INDEX($P$482:$W$491,MOD(($N$480*$N$481+7)-1,10)+1,INT((($N$480*$N$481+7)-1)/10)+1))),""))),IF($N$482="","",IF(OR(ISTEXT($N$480),ISTEXT($N$481),ISTEXT($N$482)),"",IF(OR(7&gt;$N$480,3&gt;$N$481,((3-1)*$N$480+7)&gt;$N$482),"",IF(INDEX($P$482:$W$491,MOD(((3-1)*$N$480+7)-1,10)+1,INT((((3-1)*$N$480+7)-1)/10)+1)="","",INDEX($P$482:$W$491,MOD(((3-1)*$N$480+7)-1,10)+1,INT((((3-1)*$N$480+7)-1)/10)+1))))))</f>
        <v/>
      </c>
      <c r="K484" s="539">
        <f>IF($D$480="Flat Oval",IF(OR($N$482="",ISTEXT($N$480),ISTEXT($N$481)),"",IF(3&lt;=$N$481,IF(8&gt;$N$480,"",IF(((3-1)*$N$480+8)&gt;80,"",IF(INDEX($P$482:$W$491,MOD(((3-1)*$N$480+8)-1,10)+1,INT((((3-1)*$N$480+8)-1)/10)+1)="","",INDEX($P$482:$W$491,MOD(((3-1)*$N$480+8)-1,10)+1,INT((((3-1)*$N$480+8)-1)/10)+1)))),IF(AND(3=$N$481+1,8&lt;=$O$480),IF(($N$480*$N$481+8)&gt;80,"",IF(INDEX($P$482:$W$491,MOD(($N$480*$N$481+8)-1,10)+1,INT((($N$480*$N$481+8)-1)/10)+1)="","",INDEX($P$482:$W$491,MOD(($N$480*$N$481+8)-1,10)+1,INT((($N$480*$N$481+8)-1)/10)+1))),""))),IF($N$482="","",IF(OR(ISTEXT($N$480),ISTEXT($N$481),ISTEXT($N$482)),"",IF(OR(8&gt;$N$480,3&gt;$N$481,((3-1)*$N$480+8)&gt;$N$482),"",IF(INDEX($P$482:$W$491,MOD(((3-1)*$N$480+8)-1,10)+1,INT((((3-1)*$N$480+8)-1)/10)+1)="","",INDEX($P$482:$W$491,MOD(((3-1)*$N$480+8)-1,10)+1,INT((((3-1)*$N$480+8)-1)/10)+1))))))</f>
        <v/>
      </c>
      <c r="L484" s="539">
        <f>IF($D$480="Flat Oval",IF(OR($N$482="",ISTEXT($N$480),ISTEXT($N$481)),"",IF(3&lt;=$N$481,IF(9&gt;$N$480,"",IF(((3-1)*$N$480+9)&gt;80,"",IF(INDEX($P$482:$W$491,MOD(((3-1)*$N$480+9)-1,10)+1,INT((((3-1)*$N$480+9)-1)/10)+1)="","",INDEX($P$482:$W$491,MOD(((3-1)*$N$480+9)-1,10)+1,INT((((3-1)*$N$480+9)-1)/10)+1)))),IF(AND(3=$N$481+1,9&lt;=$O$480),IF(($N$480*$N$481+9)&gt;80,"",IF(INDEX($P$482:$W$491,MOD(($N$480*$N$481+9)-1,10)+1,INT((($N$480*$N$481+9)-1)/10)+1)="","",INDEX($P$482:$W$491,MOD(($N$480*$N$481+9)-1,10)+1,INT((($N$480*$N$481+9)-1)/10)+1))),""))),IF($N$482="","",IF(OR(ISTEXT($N$480),ISTEXT($N$481),ISTEXT($N$482)),"",IF(OR(9&gt;$N$480,3&gt;$N$481,((3-1)*$N$480+9)&gt;$N$482),"",IF(INDEX($P$482:$W$491,MOD(((3-1)*$N$480+9)-1,10)+1,INT((((3-1)*$N$480+9)-1)/10)+1)="","",INDEX($P$482:$W$491,MOD(((3-1)*$N$480+9)-1,10)+1,INT((((3-1)*$N$480+9)-1)/10)+1))))))</f>
        <v/>
      </c>
      <c r="M484" s="539">
        <f>IF($D$480="Flat Oval",IF(OR($N$482="",ISTEXT($N$480),ISTEXT($N$481)),"",IF(3&lt;=$N$481,IF(10&gt;$N$480,"",IF(((3-1)*$N$480+10)&gt;80,"",IF(INDEX($P$482:$W$491,MOD(((3-1)*$N$480+10)-1,10)+1,INT((((3-1)*$N$480+10)-1)/10)+1)="","",INDEX($P$482:$W$491,MOD(((3-1)*$N$480+10)-1,10)+1,INT((((3-1)*$N$480+10)-1)/10)+1)))),IF(AND(3=$N$481+1,10&lt;=$O$480),IF(($N$480*$N$481+10)&gt;80,"",IF(INDEX($P$482:$W$491,MOD(($N$480*$N$481+10)-1,10)+1,INT((($N$480*$N$481+10)-1)/10)+1)="","",INDEX($P$482:$W$491,MOD(($N$480*$N$481+10)-1,10)+1,INT((($N$480*$N$481+10)-1)/10)+1))),""))),IF($N$482="","",IF(OR(ISTEXT($N$480),ISTEXT($N$481),ISTEXT($N$482)),"",IF(OR(10&gt;$N$480,3&gt;$N$481,((3-1)*$N$480+10)&gt;$N$482),"",IF(INDEX($P$482:$W$491,MOD(((3-1)*$N$480+10)-1,10)+1,INT((((3-1)*$N$480+10)-1)/10)+1)="","",INDEX($P$482:$W$491,MOD(((3-1)*$N$480+10)-1,10)+1,INT((((3-1)*$N$480+10)-1)/10)+1))))))</f>
        <v/>
      </c>
      <c r="O484">
        <f>IF(AND($D$480="Flat Oval",NOT(OR($G$480="",$I$480="")),NOT(OR(ISTEXT($G$480),ISTEXT($I$480)))),PI()*(($I$480-2*N($K$480))/2)^2/144,"")</f>
        <v/>
      </c>
      <c r="P484" s="540" t="n"/>
      <c r="Q484" s="540" t="n"/>
      <c r="R484" s="540" t="n"/>
      <c r="S484" s="540" t="n"/>
      <c r="T484" s="540" t="n"/>
      <c r="U484" s="540" t="n"/>
      <c r="V484" s="540" t="n"/>
      <c r="W484" s="540" t="n"/>
    </row>
    <row r="485" ht="13.35" customHeight="1" s="162">
      <c r="B485" s="537">
        <f>IF($D$480="Flat Oval",IF(OR($N$481="",ISTEXT($N$481)),"",IF(4&lt;=$N$481,ROUND((4-0.5)*$I$480/$N$481,1),IF(4=$N$481+1,"Ends",""))),IF(OR($D$480="",$G$480=""),"",IF($D$480="Round",IF(4=1,"Axis 1 (0°)",IF(4=2,"Axis 2 (90°)","")),IF(ISTEXT($N$481),"",IF(4&gt;$N$481,"",IF(ISTEXT($I$480),"",ROUND((4-0.5)*$I$480/$N$481,1)))))))</f>
        <v/>
      </c>
      <c r="C485" s="538" t="n"/>
      <c r="D485" s="539">
        <f>IF($D$480="Flat Oval",IF(OR($N$482="",ISTEXT($N$480),ISTEXT($N$481)),"",IF(4&lt;=$N$481,IF(1&gt;$N$480,"",IF(((4-1)*$N$480+1)&gt;80,"",IF(INDEX($P$482:$W$491,MOD(((4-1)*$N$480+1)-1,10)+1,INT((((4-1)*$N$480+1)-1)/10)+1)="","",INDEX($P$482:$W$491,MOD(((4-1)*$N$480+1)-1,10)+1,INT((((4-1)*$N$480+1)-1)/10)+1)))),IF(AND(4=$N$481+1,1&lt;=$O$480),IF(($N$480*$N$481+1)&gt;80,"",IF(INDEX($P$482:$W$491,MOD(($N$480*$N$481+1)-1,10)+1,INT((($N$480*$N$481+1)-1)/10)+1)="","",INDEX($P$482:$W$491,MOD(($N$480*$N$481+1)-1,10)+1,INT((($N$480*$N$481+1)-1)/10)+1))),""))),IF($N$482="","",IF(OR(ISTEXT($N$480),ISTEXT($N$481),ISTEXT($N$482)),"",IF(OR(1&gt;$N$480,4&gt;$N$481,((4-1)*$N$480+1)&gt;$N$482),"",IF(INDEX($P$482:$W$491,MOD(((4-1)*$N$480+1)-1,10)+1,INT((((4-1)*$N$480+1)-1)/10)+1)="","",INDEX($P$482:$W$491,MOD(((4-1)*$N$480+1)-1,10)+1,INT((((4-1)*$N$480+1)-1)/10)+1))))))</f>
        <v/>
      </c>
      <c r="E485" s="539">
        <f>IF($D$480="Flat Oval",IF(OR($N$482="",ISTEXT($N$480),ISTEXT($N$481)),"",IF(4&lt;=$N$481,IF(2&gt;$N$480,"",IF(((4-1)*$N$480+2)&gt;80,"",IF(INDEX($P$482:$W$491,MOD(((4-1)*$N$480+2)-1,10)+1,INT((((4-1)*$N$480+2)-1)/10)+1)="","",INDEX($P$482:$W$491,MOD(((4-1)*$N$480+2)-1,10)+1,INT((((4-1)*$N$480+2)-1)/10)+1)))),IF(AND(4=$N$481+1,2&lt;=$O$480),IF(($N$480*$N$481+2)&gt;80,"",IF(INDEX($P$482:$W$491,MOD(($N$480*$N$481+2)-1,10)+1,INT((($N$480*$N$481+2)-1)/10)+1)="","",INDEX($P$482:$W$491,MOD(($N$480*$N$481+2)-1,10)+1,INT((($N$480*$N$481+2)-1)/10)+1))),""))),IF($N$482="","",IF(OR(ISTEXT($N$480),ISTEXT($N$481),ISTEXT($N$482)),"",IF(OR(2&gt;$N$480,4&gt;$N$481,((4-1)*$N$480+2)&gt;$N$482),"",IF(INDEX($P$482:$W$491,MOD(((4-1)*$N$480+2)-1,10)+1,INT((((4-1)*$N$480+2)-1)/10)+1)="","",INDEX($P$482:$W$491,MOD(((4-1)*$N$480+2)-1,10)+1,INT((((4-1)*$N$480+2)-1)/10)+1))))))</f>
        <v/>
      </c>
      <c r="F485" s="539">
        <f>IF($D$480="Flat Oval",IF(OR($N$482="",ISTEXT($N$480),ISTEXT($N$481)),"",IF(4&lt;=$N$481,IF(3&gt;$N$480,"",IF(((4-1)*$N$480+3)&gt;80,"",IF(INDEX($P$482:$W$491,MOD(((4-1)*$N$480+3)-1,10)+1,INT((((4-1)*$N$480+3)-1)/10)+1)="","",INDEX($P$482:$W$491,MOD(((4-1)*$N$480+3)-1,10)+1,INT((((4-1)*$N$480+3)-1)/10)+1)))),IF(AND(4=$N$481+1,3&lt;=$O$480),IF(($N$480*$N$481+3)&gt;80,"",IF(INDEX($P$482:$W$491,MOD(($N$480*$N$481+3)-1,10)+1,INT((($N$480*$N$481+3)-1)/10)+1)="","",INDEX($P$482:$W$491,MOD(($N$480*$N$481+3)-1,10)+1,INT((($N$480*$N$481+3)-1)/10)+1))),""))),IF($N$482="","",IF(OR(ISTEXT($N$480),ISTEXT($N$481),ISTEXT($N$482)),"",IF(OR(3&gt;$N$480,4&gt;$N$481,((4-1)*$N$480+3)&gt;$N$482),"",IF(INDEX($P$482:$W$491,MOD(((4-1)*$N$480+3)-1,10)+1,INT((((4-1)*$N$480+3)-1)/10)+1)="","",INDEX($P$482:$W$491,MOD(((4-1)*$N$480+3)-1,10)+1,INT((((4-1)*$N$480+3)-1)/10)+1))))))</f>
        <v/>
      </c>
      <c r="G485" s="539">
        <f>IF($D$480="Flat Oval",IF(OR($N$482="",ISTEXT($N$480),ISTEXT($N$481)),"",IF(4&lt;=$N$481,IF(4&gt;$N$480,"",IF(((4-1)*$N$480+4)&gt;80,"",IF(INDEX($P$482:$W$491,MOD(((4-1)*$N$480+4)-1,10)+1,INT((((4-1)*$N$480+4)-1)/10)+1)="","",INDEX($P$482:$W$491,MOD(((4-1)*$N$480+4)-1,10)+1,INT((((4-1)*$N$480+4)-1)/10)+1)))),IF(AND(4=$N$481+1,4&lt;=$O$480),IF(($N$480*$N$481+4)&gt;80,"",IF(INDEX($P$482:$W$491,MOD(($N$480*$N$481+4)-1,10)+1,INT((($N$480*$N$481+4)-1)/10)+1)="","",INDEX($P$482:$W$491,MOD(($N$480*$N$481+4)-1,10)+1,INT((($N$480*$N$481+4)-1)/10)+1))),""))),IF($N$482="","",IF(OR(ISTEXT($N$480),ISTEXT($N$481),ISTEXT($N$482)),"",IF(OR(4&gt;$N$480,4&gt;$N$481,((4-1)*$N$480+4)&gt;$N$482),"",IF(INDEX($P$482:$W$491,MOD(((4-1)*$N$480+4)-1,10)+1,INT((((4-1)*$N$480+4)-1)/10)+1)="","",INDEX($P$482:$W$491,MOD(((4-1)*$N$480+4)-1,10)+1,INT((((4-1)*$N$480+4)-1)/10)+1))))))</f>
        <v/>
      </c>
      <c r="H485" s="539">
        <f>IF($D$480="Flat Oval",IF(OR($N$482="",ISTEXT($N$480),ISTEXT($N$481)),"",IF(4&lt;=$N$481,IF(5&gt;$N$480,"",IF(((4-1)*$N$480+5)&gt;80,"",IF(INDEX($P$482:$W$491,MOD(((4-1)*$N$480+5)-1,10)+1,INT((((4-1)*$N$480+5)-1)/10)+1)="","",INDEX($P$482:$W$491,MOD(((4-1)*$N$480+5)-1,10)+1,INT((((4-1)*$N$480+5)-1)/10)+1)))),IF(AND(4=$N$481+1,5&lt;=$O$480),IF(($N$480*$N$481+5)&gt;80,"",IF(INDEX($P$482:$W$491,MOD(($N$480*$N$481+5)-1,10)+1,INT((($N$480*$N$481+5)-1)/10)+1)="","",INDEX($P$482:$W$491,MOD(($N$480*$N$481+5)-1,10)+1,INT((($N$480*$N$481+5)-1)/10)+1))),""))),IF($N$482="","",IF(OR(ISTEXT($N$480),ISTEXT($N$481),ISTEXT($N$482)),"",IF(OR(5&gt;$N$480,4&gt;$N$481,((4-1)*$N$480+5)&gt;$N$482),"",IF(INDEX($P$482:$W$491,MOD(((4-1)*$N$480+5)-1,10)+1,INT((((4-1)*$N$480+5)-1)/10)+1)="","",INDEX($P$482:$W$491,MOD(((4-1)*$N$480+5)-1,10)+1,INT((((4-1)*$N$480+5)-1)/10)+1))))))</f>
        <v/>
      </c>
      <c r="I485" s="539">
        <f>IF($D$480="Flat Oval",IF(OR($N$482="",ISTEXT($N$480),ISTEXT($N$481)),"",IF(4&lt;=$N$481,IF(6&gt;$N$480,"",IF(((4-1)*$N$480+6)&gt;80,"",IF(INDEX($P$482:$W$491,MOD(((4-1)*$N$480+6)-1,10)+1,INT((((4-1)*$N$480+6)-1)/10)+1)="","",INDEX($P$482:$W$491,MOD(((4-1)*$N$480+6)-1,10)+1,INT((((4-1)*$N$480+6)-1)/10)+1)))),IF(AND(4=$N$481+1,6&lt;=$O$480),IF(($N$480*$N$481+6)&gt;80,"",IF(INDEX($P$482:$W$491,MOD(($N$480*$N$481+6)-1,10)+1,INT((($N$480*$N$481+6)-1)/10)+1)="","",INDEX($P$482:$W$491,MOD(($N$480*$N$481+6)-1,10)+1,INT((($N$480*$N$481+6)-1)/10)+1))),""))),IF($N$482="","",IF(OR(ISTEXT($N$480),ISTEXT($N$481),ISTEXT($N$482)),"",IF(OR(6&gt;$N$480,4&gt;$N$481,((4-1)*$N$480+6)&gt;$N$482),"",IF(INDEX($P$482:$W$491,MOD(((4-1)*$N$480+6)-1,10)+1,INT((((4-1)*$N$480+6)-1)/10)+1)="","",INDEX($P$482:$W$491,MOD(((4-1)*$N$480+6)-1,10)+1,INT((((4-1)*$N$480+6)-1)/10)+1))))))</f>
        <v/>
      </c>
      <c r="J485" s="539">
        <f>IF($D$480="Flat Oval",IF(OR($N$482="",ISTEXT($N$480),ISTEXT($N$481)),"",IF(4&lt;=$N$481,IF(7&gt;$N$480,"",IF(((4-1)*$N$480+7)&gt;80,"",IF(INDEX($P$482:$W$491,MOD(((4-1)*$N$480+7)-1,10)+1,INT((((4-1)*$N$480+7)-1)/10)+1)="","",INDEX($P$482:$W$491,MOD(((4-1)*$N$480+7)-1,10)+1,INT((((4-1)*$N$480+7)-1)/10)+1)))),IF(AND(4=$N$481+1,7&lt;=$O$480),IF(($N$480*$N$481+7)&gt;80,"",IF(INDEX($P$482:$W$491,MOD(($N$480*$N$481+7)-1,10)+1,INT((($N$480*$N$481+7)-1)/10)+1)="","",INDEX($P$482:$W$491,MOD(($N$480*$N$481+7)-1,10)+1,INT((($N$480*$N$481+7)-1)/10)+1))),""))),IF($N$482="","",IF(OR(ISTEXT($N$480),ISTEXT($N$481),ISTEXT($N$482)),"",IF(OR(7&gt;$N$480,4&gt;$N$481,((4-1)*$N$480+7)&gt;$N$482),"",IF(INDEX($P$482:$W$491,MOD(((4-1)*$N$480+7)-1,10)+1,INT((((4-1)*$N$480+7)-1)/10)+1)="","",INDEX($P$482:$W$491,MOD(((4-1)*$N$480+7)-1,10)+1,INT((((4-1)*$N$480+7)-1)/10)+1))))))</f>
        <v/>
      </c>
      <c r="K485" s="539">
        <f>IF($D$480="Flat Oval",IF(OR($N$482="",ISTEXT($N$480),ISTEXT($N$481)),"",IF(4&lt;=$N$481,IF(8&gt;$N$480,"",IF(((4-1)*$N$480+8)&gt;80,"",IF(INDEX($P$482:$W$491,MOD(((4-1)*$N$480+8)-1,10)+1,INT((((4-1)*$N$480+8)-1)/10)+1)="","",INDEX($P$482:$W$491,MOD(((4-1)*$N$480+8)-1,10)+1,INT((((4-1)*$N$480+8)-1)/10)+1)))),IF(AND(4=$N$481+1,8&lt;=$O$480),IF(($N$480*$N$481+8)&gt;80,"",IF(INDEX($P$482:$W$491,MOD(($N$480*$N$481+8)-1,10)+1,INT((($N$480*$N$481+8)-1)/10)+1)="","",INDEX($P$482:$W$491,MOD(($N$480*$N$481+8)-1,10)+1,INT((($N$480*$N$481+8)-1)/10)+1))),""))),IF($N$482="","",IF(OR(ISTEXT($N$480),ISTEXT($N$481),ISTEXT($N$482)),"",IF(OR(8&gt;$N$480,4&gt;$N$481,((4-1)*$N$480+8)&gt;$N$482),"",IF(INDEX($P$482:$W$491,MOD(((4-1)*$N$480+8)-1,10)+1,INT((((4-1)*$N$480+8)-1)/10)+1)="","",INDEX($P$482:$W$491,MOD(((4-1)*$N$480+8)-1,10)+1,INT((((4-1)*$N$480+8)-1)/10)+1))))))</f>
        <v/>
      </c>
      <c r="L485" s="539">
        <f>IF($D$480="Flat Oval",IF(OR($N$482="",ISTEXT($N$480),ISTEXT($N$481)),"",IF(4&lt;=$N$481,IF(9&gt;$N$480,"",IF(((4-1)*$N$480+9)&gt;80,"",IF(INDEX($P$482:$W$491,MOD(((4-1)*$N$480+9)-1,10)+1,INT((((4-1)*$N$480+9)-1)/10)+1)="","",INDEX($P$482:$W$491,MOD(((4-1)*$N$480+9)-1,10)+1,INT((((4-1)*$N$480+9)-1)/10)+1)))),IF(AND(4=$N$481+1,9&lt;=$O$480),IF(($N$480*$N$481+9)&gt;80,"",IF(INDEX($P$482:$W$491,MOD(($N$480*$N$481+9)-1,10)+1,INT((($N$480*$N$481+9)-1)/10)+1)="","",INDEX($P$482:$W$491,MOD(($N$480*$N$481+9)-1,10)+1,INT((($N$480*$N$481+9)-1)/10)+1))),""))),IF($N$482="","",IF(OR(ISTEXT($N$480),ISTEXT($N$481),ISTEXT($N$482)),"",IF(OR(9&gt;$N$480,4&gt;$N$481,((4-1)*$N$480+9)&gt;$N$482),"",IF(INDEX($P$482:$W$491,MOD(((4-1)*$N$480+9)-1,10)+1,INT((((4-1)*$N$480+9)-1)/10)+1)="","",INDEX($P$482:$W$491,MOD(((4-1)*$N$480+9)-1,10)+1,INT((((4-1)*$N$480+9)-1)/10)+1))))))</f>
        <v/>
      </c>
      <c r="M485" s="539">
        <f>IF($D$480="Flat Oval",IF(OR($N$482="",ISTEXT($N$480),ISTEXT($N$481)),"",IF(4&lt;=$N$481,IF(10&gt;$N$480,"",IF(((4-1)*$N$480+10)&gt;80,"",IF(INDEX($P$482:$W$491,MOD(((4-1)*$N$480+10)-1,10)+1,INT((((4-1)*$N$480+10)-1)/10)+1)="","",INDEX($P$482:$W$491,MOD(((4-1)*$N$480+10)-1,10)+1,INT((((4-1)*$N$480+10)-1)/10)+1)))),IF(AND(4=$N$481+1,10&lt;=$O$480),IF(($N$480*$N$481+10)&gt;80,"",IF(INDEX($P$482:$W$491,MOD(($N$480*$N$481+10)-1,10)+1,INT((($N$480*$N$481+10)-1)/10)+1)="","",INDEX($P$482:$W$491,MOD(($N$480*$N$481+10)-1,10)+1,INT((($N$480*$N$481+10)-1)/10)+1))),""))),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IF($D$480="Flat Oval",IF(OR($N$481="",ISTEXT($N$481)),"",IF(5&lt;=$N$481,ROUND((5-0.5)*$I$480/$N$481,1),IF(5=$N$481+1,"Ends",""))),IF(OR($D$480="",$G$480=""),"",IF($D$480="Round",IF(5=1,"Axis 1 (0°)",IF(5=2,"Axis 2 (90°)","")),IF(ISTEXT($N$481),"",IF(5&gt;$N$481,"",IF(ISTEXT($I$480),"",ROUND((5-0.5)*$I$480/$N$481,1)))))))</f>
        <v/>
      </c>
      <c r="C486" s="538" t="n"/>
      <c r="D486" s="539">
        <f>IF($D$480="Flat Oval",IF(OR($N$482="",ISTEXT($N$480),ISTEXT($N$481)),"",IF(5&lt;=$N$481,IF(1&gt;$N$480,"",IF(((5-1)*$N$480+1)&gt;80,"",IF(INDEX($P$482:$W$491,MOD(((5-1)*$N$480+1)-1,10)+1,INT((((5-1)*$N$480+1)-1)/10)+1)="","",INDEX($P$482:$W$491,MOD(((5-1)*$N$480+1)-1,10)+1,INT((((5-1)*$N$480+1)-1)/10)+1)))),IF(AND(5=$N$481+1,1&lt;=$O$480),IF(($N$480*$N$481+1)&gt;80,"",IF(INDEX($P$482:$W$491,MOD(($N$480*$N$481+1)-1,10)+1,INT((($N$480*$N$481+1)-1)/10)+1)="","",INDEX($P$482:$W$491,MOD(($N$480*$N$481+1)-1,10)+1,INT((($N$480*$N$481+1)-1)/10)+1))),""))),IF($N$482="","",IF(OR(ISTEXT($N$480),ISTEXT($N$481),ISTEXT($N$482)),"",IF(OR(1&gt;$N$480,5&gt;$N$481,((5-1)*$N$480+1)&gt;$N$482),"",IF(INDEX($P$482:$W$491,MOD(((5-1)*$N$480+1)-1,10)+1,INT((((5-1)*$N$480+1)-1)/10)+1)="","",INDEX($P$482:$W$491,MOD(((5-1)*$N$480+1)-1,10)+1,INT((((5-1)*$N$480+1)-1)/10)+1))))))</f>
        <v/>
      </c>
      <c r="E486" s="539">
        <f>IF($D$480="Flat Oval",IF(OR($N$482="",ISTEXT($N$480),ISTEXT($N$481)),"",IF(5&lt;=$N$481,IF(2&gt;$N$480,"",IF(((5-1)*$N$480+2)&gt;80,"",IF(INDEX($P$482:$W$491,MOD(((5-1)*$N$480+2)-1,10)+1,INT((((5-1)*$N$480+2)-1)/10)+1)="","",INDEX($P$482:$W$491,MOD(((5-1)*$N$480+2)-1,10)+1,INT((((5-1)*$N$480+2)-1)/10)+1)))),IF(AND(5=$N$481+1,2&lt;=$O$480),IF(($N$480*$N$481+2)&gt;80,"",IF(INDEX($P$482:$W$491,MOD(($N$480*$N$481+2)-1,10)+1,INT((($N$480*$N$481+2)-1)/10)+1)="","",INDEX($P$482:$W$491,MOD(($N$480*$N$481+2)-1,10)+1,INT((($N$480*$N$481+2)-1)/10)+1))),""))),IF($N$482="","",IF(OR(ISTEXT($N$480),ISTEXT($N$481),ISTEXT($N$482)),"",IF(OR(2&gt;$N$480,5&gt;$N$481,((5-1)*$N$480+2)&gt;$N$482),"",IF(INDEX($P$482:$W$491,MOD(((5-1)*$N$480+2)-1,10)+1,INT((((5-1)*$N$480+2)-1)/10)+1)="","",INDEX($P$482:$W$491,MOD(((5-1)*$N$480+2)-1,10)+1,INT((((5-1)*$N$480+2)-1)/10)+1))))))</f>
        <v/>
      </c>
      <c r="F486" s="539">
        <f>IF($D$480="Flat Oval",IF(OR($N$482="",ISTEXT($N$480),ISTEXT($N$481)),"",IF(5&lt;=$N$481,IF(3&gt;$N$480,"",IF(((5-1)*$N$480+3)&gt;80,"",IF(INDEX($P$482:$W$491,MOD(((5-1)*$N$480+3)-1,10)+1,INT((((5-1)*$N$480+3)-1)/10)+1)="","",INDEX($P$482:$W$491,MOD(((5-1)*$N$480+3)-1,10)+1,INT((((5-1)*$N$480+3)-1)/10)+1)))),IF(AND(5=$N$481+1,3&lt;=$O$480),IF(($N$480*$N$481+3)&gt;80,"",IF(INDEX($P$482:$W$491,MOD(($N$480*$N$481+3)-1,10)+1,INT((($N$480*$N$481+3)-1)/10)+1)="","",INDEX($P$482:$W$491,MOD(($N$480*$N$481+3)-1,10)+1,INT((($N$480*$N$481+3)-1)/10)+1))),""))),IF($N$482="","",IF(OR(ISTEXT($N$480),ISTEXT($N$481),ISTEXT($N$482)),"",IF(OR(3&gt;$N$480,5&gt;$N$481,((5-1)*$N$480+3)&gt;$N$482),"",IF(INDEX($P$482:$W$491,MOD(((5-1)*$N$480+3)-1,10)+1,INT((((5-1)*$N$480+3)-1)/10)+1)="","",INDEX($P$482:$W$491,MOD(((5-1)*$N$480+3)-1,10)+1,INT((((5-1)*$N$480+3)-1)/10)+1))))))</f>
        <v/>
      </c>
      <c r="G486" s="539">
        <f>IF($D$480="Flat Oval",IF(OR($N$482="",ISTEXT($N$480),ISTEXT($N$481)),"",IF(5&lt;=$N$481,IF(4&gt;$N$480,"",IF(((5-1)*$N$480+4)&gt;80,"",IF(INDEX($P$482:$W$491,MOD(((5-1)*$N$480+4)-1,10)+1,INT((((5-1)*$N$480+4)-1)/10)+1)="","",INDEX($P$482:$W$491,MOD(((5-1)*$N$480+4)-1,10)+1,INT((((5-1)*$N$480+4)-1)/10)+1)))),IF(AND(5=$N$481+1,4&lt;=$O$480),IF(($N$480*$N$481+4)&gt;80,"",IF(INDEX($P$482:$W$491,MOD(($N$480*$N$481+4)-1,10)+1,INT((($N$480*$N$481+4)-1)/10)+1)="","",INDEX($P$482:$W$491,MOD(($N$480*$N$481+4)-1,10)+1,INT((($N$480*$N$481+4)-1)/10)+1))),""))),IF($N$482="","",IF(OR(ISTEXT($N$480),ISTEXT($N$481),ISTEXT($N$482)),"",IF(OR(4&gt;$N$480,5&gt;$N$481,((5-1)*$N$480+4)&gt;$N$482),"",IF(INDEX($P$482:$W$491,MOD(((5-1)*$N$480+4)-1,10)+1,INT((((5-1)*$N$480+4)-1)/10)+1)="","",INDEX($P$482:$W$491,MOD(((5-1)*$N$480+4)-1,10)+1,INT((((5-1)*$N$480+4)-1)/10)+1))))))</f>
        <v/>
      </c>
      <c r="H486" s="539">
        <f>IF($D$480="Flat Oval",IF(OR($N$482="",ISTEXT($N$480),ISTEXT($N$481)),"",IF(5&lt;=$N$481,IF(5&gt;$N$480,"",IF(((5-1)*$N$480+5)&gt;80,"",IF(INDEX($P$482:$W$491,MOD(((5-1)*$N$480+5)-1,10)+1,INT((((5-1)*$N$480+5)-1)/10)+1)="","",INDEX($P$482:$W$491,MOD(((5-1)*$N$480+5)-1,10)+1,INT((((5-1)*$N$480+5)-1)/10)+1)))),IF(AND(5=$N$481+1,5&lt;=$O$480),IF(($N$480*$N$481+5)&gt;80,"",IF(INDEX($P$482:$W$491,MOD(($N$480*$N$481+5)-1,10)+1,INT((($N$480*$N$481+5)-1)/10)+1)="","",INDEX($P$482:$W$491,MOD(($N$480*$N$481+5)-1,10)+1,INT((($N$480*$N$481+5)-1)/10)+1))),""))),IF($N$482="","",IF(OR(ISTEXT($N$480),ISTEXT($N$481),ISTEXT($N$482)),"",IF(OR(5&gt;$N$480,5&gt;$N$481,((5-1)*$N$480+5)&gt;$N$482),"",IF(INDEX($P$482:$W$491,MOD(((5-1)*$N$480+5)-1,10)+1,INT((((5-1)*$N$480+5)-1)/10)+1)="","",INDEX($P$482:$W$491,MOD(((5-1)*$N$480+5)-1,10)+1,INT((((5-1)*$N$480+5)-1)/10)+1))))))</f>
        <v/>
      </c>
      <c r="I486" s="539">
        <f>IF($D$480="Flat Oval",IF(OR($N$482="",ISTEXT($N$480),ISTEXT($N$481)),"",IF(5&lt;=$N$481,IF(6&gt;$N$480,"",IF(((5-1)*$N$480+6)&gt;80,"",IF(INDEX($P$482:$W$491,MOD(((5-1)*$N$480+6)-1,10)+1,INT((((5-1)*$N$480+6)-1)/10)+1)="","",INDEX($P$482:$W$491,MOD(((5-1)*$N$480+6)-1,10)+1,INT((((5-1)*$N$480+6)-1)/10)+1)))),IF(AND(5=$N$481+1,6&lt;=$O$480),IF(($N$480*$N$481+6)&gt;80,"",IF(INDEX($P$482:$W$491,MOD(($N$480*$N$481+6)-1,10)+1,INT((($N$480*$N$481+6)-1)/10)+1)="","",INDEX($P$482:$W$491,MOD(($N$480*$N$481+6)-1,10)+1,INT((($N$480*$N$481+6)-1)/10)+1))),""))),IF($N$482="","",IF(OR(ISTEXT($N$480),ISTEXT($N$481),ISTEXT($N$482)),"",IF(OR(6&gt;$N$480,5&gt;$N$481,((5-1)*$N$480+6)&gt;$N$482),"",IF(INDEX($P$482:$W$491,MOD(((5-1)*$N$480+6)-1,10)+1,INT((((5-1)*$N$480+6)-1)/10)+1)="","",INDEX($P$482:$W$491,MOD(((5-1)*$N$480+6)-1,10)+1,INT((((5-1)*$N$480+6)-1)/10)+1))))))</f>
        <v/>
      </c>
      <c r="J486" s="539">
        <f>IF($D$480="Flat Oval",IF(OR($N$482="",ISTEXT($N$480),ISTEXT($N$481)),"",IF(5&lt;=$N$481,IF(7&gt;$N$480,"",IF(((5-1)*$N$480+7)&gt;80,"",IF(INDEX($P$482:$W$491,MOD(((5-1)*$N$480+7)-1,10)+1,INT((((5-1)*$N$480+7)-1)/10)+1)="","",INDEX($P$482:$W$491,MOD(((5-1)*$N$480+7)-1,10)+1,INT((((5-1)*$N$480+7)-1)/10)+1)))),IF(AND(5=$N$481+1,7&lt;=$O$480),IF(($N$480*$N$481+7)&gt;80,"",IF(INDEX($P$482:$W$491,MOD(($N$480*$N$481+7)-1,10)+1,INT((($N$480*$N$481+7)-1)/10)+1)="","",INDEX($P$482:$W$491,MOD(($N$480*$N$481+7)-1,10)+1,INT((($N$480*$N$481+7)-1)/10)+1))),""))),IF($N$482="","",IF(OR(ISTEXT($N$480),ISTEXT($N$481),ISTEXT($N$482)),"",IF(OR(7&gt;$N$480,5&gt;$N$481,((5-1)*$N$480+7)&gt;$N$482),"",IF(INDEX($P$482:$W$491,MOD(((5-1)*$N$480+7)-1,10)+1,INT((((5-1)*$N$480+7)-1)/10)+1)="","",INDEX($P$482:$W$491,MOD(((5-1)*$N$480+7)-1,10)+1,INT((((5-1)*$N$480+7)-1)/10)+1))))))</f>
        <v/>
      </c>
      <c r="K486" s="539">
        <f>IF($D$480="Flat Oval",IF(OR($N$482="",ISTEXT($N$480),ISTEXT($N$481)),"",IF(5&lt;=$N$481,IF(8&gt;$N$480,"",IF(((5-1)*$N$480+8)&gt;80,"",IF(INDEX($P$482:$W$491,MOD(((5-1)*$N$480+8)-1,10)+1,INT((((5-1)*$N$480+8)-1)/10)+1)="","",INDEX($P$482:$W$491,MOD(((5-1)*$N$480+8)-1,10)+1,INT((((5-1)*$N$480+8)-1)/10)+1)))),IF(AND(5=$N$481+1,8&lt;=$O$480),IF(($N$480*$N$481+8)&gt;80,"",IF(INDEX($P$482:$W$491,MOD(($N$480*$N$481+8)-1,10)+1,INT((($N$480*$N$481+8)-1)/10)+1)="","",INDEX($P$482:$W$491,MOD(($N$480*$N$481+8)-1,10)+1,INT((($N$480*$N$481+8)-1)/10)+1))),""))),IF($N$482="","",IF(OR(ISTEXT($N$480),ISTEXT($N$481),ISTEXT($N$482)),"",IF(OR(8&gt;$N$480,5&gt;$N$481,((5-1)*$N$480+8)&gt;$N$482),"",IF(INDEX($P$482:$W$491,MOD(((5-1)*$N$480+8)-1,10)+1,INT((((5-1)*$N$480+8)-1)/10)+1)="","",INDEX($P$482:$W$491,MOD(((5-1)*$N$480+8)-1,10)+1,INT((((5-1)*$N$480+8)-1)/10)+1))))))</f>
        <v/>
      </c>
      <c r="L486" s="539">
        <f>IF($D$480="Flat Oval",IF(OR($N$482="",ISTEXT($N$480),ISTEXT($N$481)),"",IF(5&lt;=$N$481,IF(9&gt;$N$480,"",IF(((5-1)*$N$480+9)&gt;80,"",IF(INDEX($P$482:$W$491,MOD(((5-1)*$N$480+9)-1,10)+1,INT((((5-1)*$N$480+9)-1)/10)+1)="","",INDEX($P$482:$W$491,MOD(((5-1)*$N$480+9)-1,10)+1,INT((((5-1)*$N$480+9)-1)/10)+1)))),IF(AND(5=$N$481+1,9&lt;=$O$480),IF(($N$480*$N$481+9)&gt;80,"",IF(INDEX($P$482:$W$491,MOD(($N$480*$N$481+9)-1,10)+1,INT((($N$480*$N$481+9)-1)/10)+1)="","",INDEX($P$482:$W$491,MOD(($N$480*$N$481+9)-1,10)+1,INT((($N$480*$N$481+9)-1)/10)+1))),""))),IF($N$482="","",IF(OR(ISTEXT($N$480),ISTEXT($N$481),ISTEXT($N$482)),"",IF(OR(9&gt;$N$480,5&gt;$N$481,((5-1)*$N$480+9)&gt;$N$482),"",IF(INDEX($P$482:$W$491,MOD(((5-1)*$N$480+9)-1,10)+1,INT((((5-1)*$N$480+9)-1)/10)+1)="","",INDEX($P$482:$W$491,MOD(((5-1)*$N$480+9)-1,10)+1,INT((((5-1)*$N$480+9)-1)/10)+1))))))</f>
        <v/>
      </c>
      <c r="M486" s="539">
        <f>IF($D$480="Flat Oval",IF(OR($N$482="",ISTEXT($N$480),ISTEXT($N$481)),"",IF(5&lt;=$N$481,IF(10&gt;$N$480,"",IF(((5-1)*$N$480+10)&gt;80,"",IF(INDEX($P$482:$W$491,MOD(((5-1)*$N$480+10)-1,10)+1,INT((((5-1)*$N$480+10)-1)/10)+1)="","",INDEX($P$482:$W$491,MOD(((5-1)*$N$480+10)-1,10)+1,INT((((5-1)*$N$480+10)-1)/10)+1)))),IF(AND(5=$N$481+1,10&lt;=$O$480),IF(($N$480*$N$481+10)&gt;80,"",IF(INDEX($P$482:$W$491,MOD(($N$480*$N$481+10)-1,10)+1,INT((($N$480*$N$481+10)-1)/10)+1)="","",INDEX($P$482:$W$491,MOD(($N$480*$N$481+10)-1,10)+1,INT((($N$480*$N$481+10)-1)/10)+1))),""))),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IF($D$480="Flat Oval",IF(OR($N$481="",ISTEXT($N$481)),"",IF(6&lt;=$N$481,ROUND((6-0.5)*$I$480/$N$481,1),IF(6=$N$481+1,"Ends",""))),IF(OR($D$480="",$G$480=""),"",IF($D$480="Round",IF(6=1,"Axis 1 (0°)",IF(6=2,"Axis 2 (90°)","")),IF(ISTEXT($N$481),"",IF(6&gt;$N$481,"",IF(ISTEXT($I$480),"",ROUND((6-0.5)*$I$480/$N$481,1)))))))</f>
        <v/>
      </c>
      <c r="C487" s="538" t="n"/>
      <c r="D487" s="539">
        <f>IF($D$480="Flat Oval",IF(OR($N$482="",ISTEXT($N$480),ISTEXT($N$481)),"",IF(6&lt;=$N$481,IF(1&gt;$N$480,"",IF(((6-1)*$N$480+1)&gt;80,"",IF(INDEX($P$482:$W$491,MOD(((6-1)*$N$480+1)-1,10)+1,INT((((6-1)*$N$480+1)-1)/10)+1)="","",INDEX($P$482:$W$491,MOD(((6-1)*$N$480+1)-1,10)+1,INT((((6-1)*$N$480+1)-1)/10)+1)))),IF(AND(6=$N$481+1,1&lt;=$O$480),IF(($N$480*$N$481+1)&gt;80,"",IF(INDEX($P$482:$W$491,MOD(($N$480*$N$481+1)-1,10)+1,INT((($N$480*$N$481+1)-1)/10)+1)="","",INDEX($P$482:$W$491,MOD(($N$480*$N$481+1)-1,10)+1,INT((($N$480*$N$481+1)-1)/10)+1))),""))),IF($N$482="","",IF(OR(ISTEXT($N$480),ISTEXT($N$481),ISTEXT($N$482)),"",IF(OR(1&gt;$N$480,6&gt;$N$481,((6-1)*$N$480+1)&gt;$N$482),"",IF(INDEX($P$482:$W$491,MOD(((6-1)*$N$480+1)-1,10)+1,INT((((6-1)*$N$480+1)-1)/10)+1)="","",INDEX($P$482:$W$491,MOD(((6-1)*$N$480+1)-1,10)+1,INT((((6-1)*$N$480+1)-1)/10)+1))))))</f>
        <v/>
      </c>
      <c r="E487" s="539">
        <f>IF($D$480="Flat Oval",IF(OR($N$482="",ISTEXT($N$480),ISTEXT($N$481)),"",IF(6&lt;=$N$481,IF(2&gt;$N$480,"",IF(((6-1)*$N$480+2)&gt;80,"",IF(INDEX($P$482:$W$491,MOD(((6-1)*$N$480+2)-1,10)+1,INT((((6-1)*$N$480+2)-1)/10)+1)="","",INDEX($P$482:$W$491,MOD(((6-1)*$N$480+2)-1,10)+1,INT((((6-1)*$N$480+2)-1)/10)+1)))),IF(AND(6=$N$481+1,2&lt;=$O$480),IF(($N$480*$N$481+2)&gt;80,"",IF(INDEX($P$482:$W$491,MOD(($N$480*$N$481+2)-1,10)+1,INT((($N$480*$N$481+2)-1)/10)+1)="","",INDEX($P$482:$W$491,MOD(($N$480*$N$481+2)-1,10)+1,INT((($N$480*$N$481+2)-1)/10)+1))),""))),IF($N$482="","",IF(OR(ISTEXT($N$480),ISTEXT($N$481),ISTEXT($N$482)),"",IF(OR(2&gt;$N$480,6&gt;$N$481,((6-1)*$N$480+2)&gt;$N$482),"",IF(INDEX($P$482:$W$491,MOD(((6-1)*$N$480+2)-1,10)+1,INT((((6-1)*$N$480+2)-1)/10)+1)="","",INDEX($P$482:$W$491,MOD(((6-1)*$N$480+2)-1,10)+1,INT((((6-1)*$N$480+2)-1)/10)+1))))))</f>
        <v/>
      </c>
      <c r="F487" s="539">
        <f>IF($D$480="Flat Oval",IF(OR($N$482="",ISTEXT($N$480),ISTEXT($N$481)),"",IF(6&lt;=$N$481,IF(3&gt;$N$480,"",IF(((6-1)*$N$480+3)&gt;80,"",IF(INDEX($P$482:$W$491,MOD(((6-1)*$N$480+3)-1,10)+1,INT((((6-1)*$N$480+3)-1)/10)+1)="","",INDEX($P$482:$W$491,MOD(((6-1)*$N$480+3)-1,10)+1,INT((((6-1)*$N$480+3)-1)/10)+1)))),IF(AND(6=$N$481+1,3&lt;=$O$480),IF(($N$480*$N$481+3)&gt;80,"",IF(INDEX($P$482:$W$491,MOD(($N$480*$N$481+3)-1,10)+1,INT((($N$480*$N$481+3)-1)/10)+1)="","",INDEX($P$482:$W$491,MOD(($N$480*$N$481+3)-1,10)+1,INT((($N$480*$N$481+3)-1)/10)+1))),""))),IF($N$482="","",IF(OR(ISTEXT($N$480),ISTEXT($N$481),ISTEXT($N$482)),"",IF(OR(3&gt;$N$480,6&gt;$N$481,((6-1)*$N$480+3)&gt;$N$482),"",IF(INDEX($P$482:$W$491,MOD(((6-1)*$N$480+3)-1,10)+1,INT((((6-1)*$N$480+3)-1)/10)+1)="","",INDEX($P$482:$W$491,MOD(((6-1)*$N$480+3)-1,10)+1,INT((((6-1)*$N$480+3)-1)/10)+1))))))</f>
        <v/>
      </c>
      <c r="G487" s="539">
        <f>IF($D$480="Flat Oval",IF(OR($N$482="",ISTEXT($N$480),ISTEXT($N$481)),"",IF(6&lt;=$N$481,IF(4&gt;$N$480,"",IF(((6-1)*$N$480+4)&gt;80,"",IF(INDEX($P$482:$W$491,MOD(((6-1)*$N$480+4)-1,10)+1,INT((((6-1)*$N$480+4)-1)/10)+1)="","",INDEX($P$482:$W$491,MOD(((6-1)*$N$480+4)-1,10)+1,INT((((6-1)*$N$480+4)-1)/10)+1)))),IF(AND(6=$N$481+1,4&lt;=$O$480),IF(($N$480*$N$481+4)&gt;80,"",IF(INDEX($P$482:$W$491,MOD(($N$480*$N$481+4)-1,10)+1,INT((($N$480*$N$481+4)-1)/10)+1)="","",INDEX($P$482:$W$491,MOD(($N$480*$N$481+4)-1,10)+1,INT((($N$480*$N$481+4)-1)/10)+1))),""))),IF($N$482="","",IF(OR(ISTEXT($N$480),ISTEXT($N$481),ISTEXT($N$482)),"",IF(OR(4&gt;$N$480,6&gt;$N$481,((6-1)*$N$480+4)&gt;$N$482),"",IF(INDEX($P$482:$W$491,MOD(((6-1)*$N$480+4)-1,10)+1,INT((((6-1)*$N$480+4)-1)/10)+1)="","",INDEX($P$482:$W$491,MOD(((6-1)*$N$480+4)-1,10)+1,INT((((6-1)*$N$480+4)-1)/10)+1))))))</f>
        <v/>
      </c>
      <c r="H487" s="539">
        <f>IF($D$480="Flat Oval",IF(OR($N$482="",ISTEXT($N$480),ISTEXT($N$481)),"",IF(6&lt;=$N$481,IF(5&gt;$N$480,"",IF(((6-1)*$N$480+5)&gt;80,"",IF(INDEX($P$482:$W$491,MOD(((6-1)*$N$480+5)-1,10)+1,INT((((6-1)*$N$480+5)-1)/10)+1)="","",INDEX($P$482:$W$491,MOD(((6-1)*$N$480+5)-1,10)+1,INT((((6-1)*$N$480+5)-1)/10)+1)))),IF(AND(6=$N$481+1,5&lt;=$O$480),IF(($N$480*$N$481+5)&gt;80,"",IF(INDEX($P$482:$W$491,MOD(($N$480*$N$481+5)-1,10)+1,INT((($N$480*$N$481+5)-1)/10)+1)="","",INDEX($P$482:$W$491,MOD(($N$480*$N$481+5)-1,10)+1,INT((($N$480*$N$481+5)-1)/10)+1))),""))),IF($N$482="","",IF(OR(ISTEXT($N$480),ISTEXT($N$481),ISTEXT($N$482)),"",IF(OR(5&gt;$N$480,6&gt;$N$481,((6-1)*$N$480+5)&gt;$N$482),"",IF(INDEX($P$482:$W$491,MOD(((6-1)*$N$480+5)-1,10)+1,INT((((6-1)*$N$480+5)-1)/10)+1)="","",INDEX($P$482:$W$491,MOD(((6-1)*$N$480+5)-1,10)+1,INT((((6-1)*$N$480+5)-1)/10)+1))))))</f>
        <v/>
      </c>
      <c r="I487" s="539">
        <f>IF($D$480="Flat Oval",IF(OR($N$482="",ISTEXT($N$480),ISTEXT($N$481)),"",IF(6&lt;=$N$481,IF(6&gt;$N$480,"",IF(((6-1)*$N$480+6)&gt;80,"",IF(INDEX($P$482:$W$491,MOD(((6-1)*$N$480+6)-1,10)+1,INT((((6-1)*$N$480+6)-1)/10)+1)="","",INDEX($P$482:$W$491,MOD(((6-1)*$N$480+6)-1,10)+1,INT((((6-1)*$N$480+6)-1)/10)+1)))),IF(AND(6=$N$481+1,6&lt;=$O$480),IF(($N$480*$N$481+6)&gt;80,"",IF(INDEX($P$482:$W$491,MOD(($N$480*$N$481+6)-1,10)+1,INT((($N$480*$N$481+6)-1)/10)+1)="","",INDEX($P$482:$W$491,MOD(($N$480*$N$481+6)-1,10)+1,INT((($N$480*$N$481+6)-1)/10)+1))),""))),IF($N$482="","",IF(OR(ISTEXT($N$480),ISTEXT($N$481),ISTEXT($N$482)),"",IF(OR(6&gt;$N$480,6&gt;$N$481,((6-1)*$N$480+6)&gt;$N$482),"",IF(INDEX($P$482:$W$491,MOD(((6-1)*$N$480+6)-1,10)+1,INT((((6-1)*$N$480+6)-1)/10)+1)="","",INDEX($P$482:$W$491,MOD(((6-1)*$N$480+6)-1,10)+1,INT((((6-1)*$N$480+6)-1)/10)+1))))))</f>
        <v/>
      </c>
      <c r="J487" s="539">
        <f>IF($D$480="Flat Oval",IF(OR($N$482="",ISTEXT($N$480),ISTEXT($N$481)),"",IF(6&lt;=$N$481,IF(7&gt;$N$480,"",IF(((6-1)*$N$480+7)&gt;80,"",IF(INDEX($P$482:$W$491,MOD(((6-1)*$N$480+7)-1,10)+1,INT((((6-1)*$N$480+7)-1)/10)+1)="","",INDEX($P$482:$W$491,MOD(((6-1)*$N$480+7)-1,10)+1,INT((((6-1)*$N$480+7)-1)/10)+1)))),IF(AND(6=$N$481+1,7&lt;=$O$480),IF(($N$480*$N$481+7)&gt;80,"",IF(INDEX($P$482:$W$491,MOD(($N$480*$N$481+7)-1,10)+1,INT((($N$480*$N$481+7)-1)/10)+1)="","",INDEX($P$482:$W$491,MOD(($N$480*$N$481+7)-1,10)+1,INT((($N$480*$N$481+7)-1)/10)+1))),""))),IF($N$482="","",IF(OR(ISTEXT($N$480),ISTEXT($N$481),ISTEXT($N$482)),"",IF(OR(7&gt;$N$480,6&gt;$N$481,((6-1)*$N$480+7)&gt;$N$482),"",IF(INDEX($P$482:$W$491,MOD(((6-1)*$N$480+7)-1,10)+1,INT((((6-1)*$N$480+7)-1)/10)+1)="","",INDEX($P$482:$W$491,MOD(((6-1)*$N$480+7)-1,10)+1,INT((((6-1)*$N$480+7)-1)/10)+1))))))</f>
        <v/>
      </c>
      <c r="K487" s="539">
        <f>IF($D$480="Flat Oval",IF(OR($N$482="",ISTEXT($N$480),ISTEXT($N$481)),"",IF(6&lt;=$N$481,IF(8&gt;$N$480,"",IF(((6-1)*$N$480+8)&gt;80,"",IF(INDEX($P$482:$W$491,MOD(((6-1)*$N$480+8)-1,10)+1,INT((((6-1)*$N$480+8)-1)/10)+1)="","",INDEX($P$482:$W$491,MOD(((6-1)*$N$480+8)-1,10)+1,INT((((6-1)*$N$480+8)-1)/10)+1)))),IF(AND(6=$N$481+1,8&lt;=$O$480),IF(($N$480*$N$481+8)&gt;80,"",IF(INDEX($P$482:$W$491,MOD(($N$480*$N$481+8)-1,10)+1,INT((($N$480*$N$481+8)-1)/10)+1)="","",INDEX($P$482:$W$491,MOD(($N$480*$N$481+8)-1,10)+1,INT((($N$480*$N$481+8)-1)/10)+1))),""))),IF($N$482="","",IF(OR(ISTEXT($N$480),ISTEXT($N$481),ISTEXT($N$482)),"",IF(OR(8&gt;$N$480,6&gt;$N$481,((6-1)*$N$480+8)&gt;$N$482),"",IF(INDEX($P$482:$W$491,MOD(((6-1)*$N$480+8)-1,10)+1,INT((((6-1)*$N$480+8)-1)/10)+1)="","",INDEX($P$482:$W$491,MOD(((6-1)*$N$480+8)-1,10)+1,INT((((6-1)*$N$480+8)-1)/10)+1))))))</f>
        <v/>
      </c>
      <c r="L487" s="539">
        <f>IF($D$480="Flat Oval",IF(OR($N$482="",ISTEXT($N$480),ISTEXT($N$481)),"",IF(6&lt;=$N$481,IF(9&gt;$N$480,"",IF(((6-1)*$N$480+9)&gt;80,"",IF(INDEX($P$482:$W$491,MOD(((6-1)*$N$480+9)-1,10)+1,INT((((6-1)*$N$480+9)-1)/10)+1)="","",INDEX($P$482:$W$491,MOD(((6-1)*$N$480+9)-1,10)+1,INT((((6-1)*$N$480+9)-1)/10)+1)))),IF(AND(6=$N$481+1,9&lt;=$O$480),IF(($N$480*$N$481+9)&gt;80,"",IF(INDEX($P$482:$W$491,MOD(($N$480*$N$481+9)-1,10)+1,INT((($N$480*$N$481+9)-1)/10)+1)="","",INDEX($P$482:$W$491,MOD(($N$480*$N$481+9)-1,10)+1,INT((($N$480*$N$481+9)-1)/10)+1))),""))),IF($N$482="","",IF(OR(ISTEXT($N$480),ISTEXT($N$481),ISTEXT($N$482)),"",IF(OR(9&gt;$N$480,6&gt;$N$481,((6-1)*$N$480+9)&gt;$N$482),"",IF(INDEX($P$482:$W$491,MOD(((6-1)*$N$480+9)-1,10)+1,INT((((6-1)*$N$480+9)-1)/10)+1)="","",INDEX($P$482:$W$491,MOD(((6-1)*$N$480+9)-1,10)+1,INT((((6-1)*$N$480+9)-1)/10)+1))))))</f>
        <v/>
      </c>
      <c r="M487" s="539">
        <f>IF($D$480="Flat Oval",IF(OR($N$482="",ISTEXT($N$480),ISTEXT($N$481)),"",IF(6&lt;=$N$481,IF(10&gt;$N$480,"",IF(((6-1)*$N$480+10)&gt;80,"",IF(INDEX($P$482:$W$491,MOD(((6-1)*$N$480+10)-1,10)+1,INT((((6-1)*$N$480+10)-1)/10)+1)="","",INDEX($P$482:$W$491,MOD(((6-1)*$N$480+10)-1,10)+1,INT((((6-1)*$N$480+10)-1)/10)+1)))),IF(AND(6=$N$481+1,10&lt;=$O$480),IF(($N$480*$N$481+10)&gt;80,"",IF(INDEX($P$482:$W$491,MOD(($N$480*$N$481+10)-1,10)+1,INT((($N$480*$N$481+10)-1)/10)+1)="","",INDEX($P$482:$W$491,MOD(($N$480*$N$481+10)-1,10)+1,INT((($N$480*$N$481+10)-1)/10)+1))),""))),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IF($D$480="Flat Oval",IF(OR($N$481="",ISTEXT($N$481)),"",IF(7&lt;=$N$481,ROUND((7-0.5)*$I$480/$N$481,1),IF(7=$N$481+1,"Ends",""))),IF(OR($D$480="",$G$480=""),"",IF($D$480="Round",IF(7=1,"Axis 1 (0°)",IF(7=2,"Axis 2 (90°)","")),IF(ISTEXT($N$481),"",IF(7&gt;$N$481,"",IF(ISTEXT($I$480),"",ROUND((7-0.5)*$I$480/$N$481,1)))))))</f>
        <v/>
      </c>
      <c r="C488" s="538" t="n"/>
      <c r="D488" s="539">
        <f>IF($D$480="Flat Oval",IF(OR($N$482="",ISTEXT($N$480),ISTEXT($N$481)),"",IF(7&lt;=$N$481,IF(1&gt;$N$480,"",IF(((7-1)*$N$480+1)&gt;80,"",IF(INDEX($P$482:$W$491,MOD(((7-1)*$N$480+1)-1,10)+1,INT((((7-1)*$N$480+1)-1)/10)+1)="","",INDEX($P$482:$W$491,MOD(((7-1)*$N$480+1)-1,10)+1,INT((((7-1)*$N$480+1)-1)/10)+1)))),IF(AND(7=$N$481+1,1&lt;=$O$480),IF(($N$480*$N$481+1)&gt;80,"",IF(INDEX($P$482:$W$491,MOD(($N$480*$N$481+1)-1,10)+1,INT((($N$480*$N$481+1)-1)/10)+1)="","",INDEX($P$482:$W$491,MOD(($N$480*$N$481+1)-1,10)+1,INT((($N$480*$N$481+1)-1)/10)+1))),""))),IF($N$482="","",IF(OR(ISTEXT($N$480),ISTEXT($N$481),ISTEXT($N$482)),"",IF(OR(1&gt;$N$480,7&gt;$N$481,((7-1)*$N$480+1)&gt;$N$482),"",IF(INDEX($P$482:$W$491,MOD(((7-1)*$N$480+1)-1,10)+1,INT((((7-1)*$N$480+1)-1)/10)+1)="","",INDEX($P$482:$W$491,MOD(((7-1)*$N$480+1)-1,10)+1,INT((((7-1)*$N$480+1)-1)/10)+1))))))</f>
        <v/>
      </c>
      <c r="E488" s="539">
        <f>IF($D$480="Flat Oval",IF(OR($N$482="",ISTEXT($N$480),ISTEXT($N$481)),"",IF(7&lt;=$N$481,IF(2&gt;$N$480,"",IF(((7-1)*$N$480+2)&gt;80,"",IF(INDEX($P$482:$W$491,MOD(((7-1)*$N$480+2)-1,10)+1,INT((((7-1)*$N$480+2)-1)/10)+1)="","",INDEX($P$482:$W$491,MOD(((7-1)*$N$480+2)-1,10)+1,INT((((7-1)*$N$480+2)-1)/10)+1)))),IF(AND(7=$N$481+1,2&lt;=$O$480),IF(($N$480*$N$481+2)&gt;80,"",IF(INDEX($P$482:$W$491,MOD(($N$480*$N$481+2)-1,10)+1,INT((($N$480*$N$481+2)-1)/10)+1)="","",INDEX($P$482:$W$491,MOD(($N$480*$N$481+2)-1,10)+1,INT((($N$480*$N$481+2)-1)/10)+1))),""))),IF($N$482="","",IF(OR(ISTEXT($N$480),ISTEXT($N$481),ISTEXT($N$482)),"",IF(OR(2&gt;$N$480,7&gt;$N$481,((7-1)*$N$480+2)&gt;$N$482),"",IF(INDEX($P$482:$W$491,MOD(((7-1)*$N$480+2)-1,10)+1,INT((((7-1)*$N$480+2)-1)/10)+1)="","",INDEX($P$482:$W$491,MOD(((7-1)*$N$480+2)-1,10)+1,INT((((7-1)*$N$480+2)-1)/10)+1))))))</f>
        <v/>
      </c>
      <c r="F488" s="539">
        <f>IF($D$480="Flat Oval",IF(OR($N$482="",ISTEXT($N$480),ISTEXT($N$481)),"",IF(7&lt;=$N$481,IF(3&gt;$N$480,"",IF(((7-1)*$N$480+3)&gt;80,"",IF(INDEX($P$482:$W$491,MOD(((7-1)*$N$480+3)-1,10)+1,INT((((7-1)*$N$480+3)-1)/10)+1)="","",INDEX($P$482:$W$491,MOD(((7-1)*$N$480+3)-1,10)+1,INT((((7-1)*$N$480+3)-1)/10)+1)))),IF(AND(7=$N$481+1,3&lt;=$O$480),IF(($N$480*$N$481+3)&gt;80,"",IF(INDEX($P$482:$W$491,MOD(($N$480*$N$481+3)-1,10)+1,INT((($N$480*$N$481+3)-1)/10)+1)="","",INDEX($P$482:$W$491,MOD(($N$480*$N$481+3)-1,10)+1,INT((($N$480*$N$481+3)-1)/10)+1))),""))),IF($N$482="","",IF(OR(ISTEXT($N$480),ISTEXT($N$481),ISTEXT($N$482)),"",IF(OR(3&gt;$N$480,7&gt;$N$481,((7-1)*$N$480+3)&gt;$N$482),"",IF(INDEX($P$482:$W$491,MOD(((7-1)*$N$480+3)-1,10)+1,INT((((7-1)*$N$480+3)-1)/10)+1)="","",INDEX($P$482:$W$491,MOD(((7-1)*$N$480+3)-1,10)+1,INT((((7-1)*$N$480+3)-1)/10)+1))))))</f>
        <v/>
      </c>
      <c r="G488" s="539">
        <f>IF($D$480="Flat Oval",IF(OR($N$482="",ISTEXT($N$480),ISTEXT($N$481)),"",IF(7&lt;=$N$481,IF(4&gt;$N$480,"",IF(((7-1)*$N$480+4)&gt;80,"",IF(INDEX($P$482:$W$491,MOD(((7-1)*$N$480+4)-1,10)+1,INT((((7-1)*$N$480+4)-1)/10)+1)="","",INDEX($P$482:$W$491,MOD(((7-1)*$N$480+4)-1,10)+1,INT((((7-1)*$N$480+4)-1)/10)+1)))),IF(AND(7=$N$481+1,4&lt;=$O$480),IF(($N$480*$N$481+4)&gt;80,"",IF(INDEX($P$482:$W$491,MOD(($N$480*$N$481+4)-1,10)+1,INT((($N$480*$N$481+4)-1)/10)+1)="","",INDEX($P$482:$W$491,MOD(($N$480*$N$481+4)-1,10)+1,INT((($N$480*$N$481+4)-1)/10)+1))),""))),IF($N$482="","",IF(OR(ISTEXT($N$480),ISTEXT($N$481),ISTEXT($N$482)),"",IF(OR(4&gt;$N$480,7&gt;$N$481,((7-1)*$N$480+4)&gt;$N$482),"",IF(INDEX($P$482:$W$491,MOD(((7-1)*$N$480+4)-1,10)+1,INT((((7-1)*$N$480+4)-1)/10)+1)="","",INDEX($P$482:$W$491,MOD(((7-1)*$N$480+4)-1,10)+1,INT((((7-1)*$N$480+4)-1)/10)+1))))))</f>
        <v/>
      </c>
      <c r="H488" s="539">
        <f>IF($D$480="Flat Oval",IF(OR($N$482="",ISTEXT($N$480),ISTEXT($N$481)),"",IF(7&lt;=$N$481,IF(5&gt;$N$480,"",IF(((7-1)*$N$480+5)&gt;80,"",IF(INDEX($P$482:$W$491,MOD(((7-1)*$N$480+5)-1,10)+1,INT((((7-1)*$N$480+5)-1)/10)+1)="","",INDEX($P$482:$W$491,MOD(((7-1)*$N$480+5)-1,10)+1,INT((((7-1)*$N$480+5)-1)/10)+1)))),IF(AND(7=$N$481+1,5&lt;=$O$480),IF(($N$480*$N$481+5)&gt;80,"",IF(INDEX($P$482:$W$491,MOD(($N$480*$N$481+5)-1,10)+1,INT((($N$480*$N$481+5)-1)/10)+1)="","",INDEX($P$482:$W$491,MOD(($N$480*$N$481+5)-1,10)+1,INT((($N$480*$N$481+5)-1)/10)+1))),""))),IF($N$482="","",IF(OR(ISTEXT($N$480),ISTEXT($N$481),ISTEXT($N$482)),"",IF(OR(5&gt;$N$480,7&gt;$N$481,((7-1)*$N$480+5)&gt;$N$482),"",IF(INDEX($P$482:$W$491,MOD(((7-1)*$N$480+5)-1,10)+1,INT((((7-1)*$N$480+5)-1)/10)+1)="","",INDEX($P$482:$W$491,MOD(((7-1)*$N$480+5)-1,10)+1,INT((((7-1)*$N$480+5)-1)/10)+1))))))</f>
        <v/>
      </c>
      <c r="I488" s="539">
        <f>IF($D$480="Flat Oval",IF(OR($N$482="",ISTEXT($N$480),ISTEXT($N$481)),"",IF(7&lt;=$N$481,IF(6&gt;$N$480,"",IF(((7-1)*$N$480+6)&gt;80,"",IF(INDEX($P$482:$W$491,MOD(((7-1)*$N$480+6)-1,10)+1,INT((((7-1)*$N$480+6)-1)/10)+1)="","",INDEX($P$482:$W$491,MOD(((7-1)*$N$480+6)-1,10)+1,INT((((7-1)*$N$480+6)-1)/10)+1)))),IF(AND(7=$N$481+1,6&lt;=$O$480),IF(($N$480*$N$481+6)&gt;80,"",IF(INDEX($P$482:$W$491,MOD(($N$480*$N$481+6)-1,10)+1,INT((($N$480*$N$481+6)-1)/10)+1)="","",INDEX($P$482:$W$491,MOD(($N$480*$N$481+6)-1,10)+1,INT((($N$480*$N$481+6)-1)/10)+1))),""))),IF($N$482="","",IF(OR(ISTEXT($N$480),ISTEXT($N$481),ISTEXT($N$482)),"",IF(OR(6&gt;$N$480,7&gt;$N$481,((7-1)*$N$480+6)&gt;$N$482),"",IF(INDEX($P$482:$W$491,MOD(((7-1)*$N$480+6)-1,10)+1,INT((((7-1)*$N$480+6)-1)/10)+1)="","",INDEX($P$482:$W$491,MOD(((7-1)*$N$480+6)-1,10)+1,INT((((7-1)*$N$480+6)-1)/10)+1))))))</f>
        <v/>
      </c>
      <c r="J488" s="539">
        <f>IF($D$480="Flat Oval",IF(OR($N$482="",ISTEXT($N$480),ISTEXT($N$481)),"",IF(7&lt;=$N$481,IF(7&gt;$N$480,"",IF(((7-1)*$N$480+7)&gt;80,"",IF(INDEX($P$482:$W$491,MOD(((7-1)*$N$480+7)-1,10)+1,INT((((7-1)*$N$480+7)-1)/10)+1)="","",INDEX($P$482:$W$491,MOD(((7-1)*$N$480+7)-1,10)+1,INT((((7-1)*$N$480+7)-1)/10)+1)))),IF(AND(7=$N$481+1,7&lt;=$O$480),IF(($N$480*$N$481+7)&gt;80,"",IF(INDEX($P$482:$W$491,MOD(($N$480*$N$481+7)-1,10)+1,INT((($N$480*$N$481+7)-1)/10)+1)="","",INDEX($P$482:$W$491,MOD(($N$480*$N$481+7)-1,10)+1,INT((($N$480*$N$481+7)-1)/10)+1))),""))),IF($N$482="","",IF(OR(ISTEXT($N$480),ISTEXT($N$481),ISTEXT($N$482)),"",IF(OR(7&gt;$N$480,7&gt;$N$481,((7-1)*$N$480+7)&gt;$N$482),"",IF(INDEX($P$482:$W$491,MOD(((7-1)*$N$480+7)-1,10)+1,INT((((7-1)*$N$480+7)-1)/10)+1)="","",INDEX($P$482:$W$491,MOD(((7-1)*$N$480+7)-1,10)+1,INT((((7-1)*$N$480+7)-1)/10)+1))))))</f>
        <v/>
      </c>
      <c r="K488" s="539">
        <f>IF($D$480="Flat Oval",IF(OR($N$482="",ISTEXT($N$480),ISTEXT($N$481)),"",IF(7&lt;=$N$481,IF(8&gt;$N$480,"",IF(((7-1)*$N$480+8)&gt;80,"",IF(INDEX($P$482:$W$491,MOD(((7-1)*$N$480+8)-1,10)+1,INT((((7-1)*$N$480+8)-1)/10)+1)="","",INDEX($P$482:$W$491,MOD(((7-1)*$N$480+8)-1,10)+1,INT((((7-1)*$N$480+8)-1)/10)+1)))),IF(AND(7=$N$481+1,8&lt;=$O$480),IF(($N$480*$N$481+8)&gt;80,"",IF(INDEX($P$482:$W$491,MOD(($N$480*$N$481+8)-1,10)+1,INT((($N$480*$N$481+8)-1)/10)+1)="","",INDEX($P$482:$W$491,MOD(($N$480*$N$481+8)-1,10)+1,INT((($N$480*$N$481+8)-1)/10)+1))),""))),IF($N$482="","",IF(OR(ISTEXT($N$480),ISTEXT($N$481),ISTEXT($N$482)),"",IF(OR(8&gt;$N$480,7&gt;$N$481,((7-1)*$N$480+8)&gt;$N$482),"",IF(INDEX($P$482:$W$491,MOD(((7-1)*$N$480+8)-1,10)+1,INT((((7-1)*$N$480+8)-1)/10)+1)="","",INDEX($P$482:$W$491,MOD(((7-1)*$N$480+8)-1,10)+1,INT((((7-1)*$N$480+8)-1)/10)+1))))))</f>
        <v/>
      </c>
      <c r="L488" s="539">
        <f>IF($D$480="Flat Oval",IF(OR($N$482="",ISTEXT($N$480),ISTEXT($N$481)),"",IF(7&lt;=$N$481,IF(9&gt;$N$480,"",IF(((7-1)*$N$480+9)&gt;80,"",IF(INDEX($P$482:$W$491,MOD(((7-1)*$N$480+9)-1,10)+1,INT((((7-1)*$N$480+9)-1)/10)+1)="","",INDEX($P$482:$W$491,MOD(((7-1)*$N$480+9)-1,10)+1,INT((((7-1)*$N$480+9)-1)/10)+1)))),IF(AND(7=$N$481+1,9&lt;=$O$480),IF(($N$480*$N$481+9)&gt;80,"",IF(INDEX($P$482:$W$491,MOD(($N$480*$N$481+9)-1,10)+1,INT((($N$480*$N$481+9)-1)/10)+1)="","",INDEX($P$482:$W$491,MOD(($N$480*$N$481+9)-1,10)+1,INT((($N$480*$N$481+9)-1)/10)+1))),""))),IF($N$482="","",IF(OR(ISTEXT($N$480),ISTEXT($N$481),ISTEXT($N$482)),"",IF(OR(9&gt;$N$480,7&gt;$N$481,((7-1)*$N$480+9)&gt;$N$482),"",IF(INDEX($P$482:$W$491,MOD(((7-1)*$N$480+9)-1,10)+1,INT((((7-1)*$N$480+9)-1)/10)+1)="","",INDEX($P$482:$W$491,MOD(((7-1)*$N$480+9)-1,10)+1,INT((((7-1)*$N$480+9)-1)/10)+1))))))</f>
        <v/>
      </c>
      <c r="M488" s="539">
        <f>IF($D$480="Flat Oval",IF(OR($N$482="",ISTEXT($N$480),ISTEXT($N$481)),"",IF(7&lt;=$N$481,IF(10&gt;$N$480,"",IF(((7-1)*$N$480+10)&gt;80,"",IF(INDEX($P$482:$W$491,MOD(((7-1)*$N$480+10)-1,10)+1,INT((((7-1)*$N$480+10)-1)/10)+1)="","",INDEX($P$482:$W$491,MOD(((7-1)*$N$480+10)-1,10)+1,INT((((7-1)*$N$480+10)-1)/10)+1)))),IF(AND(7=$N$481+1,10&lt;=$O$480),IF(($N$480*$N$481+10)&gt;80,"",IF(INDEX($P$482:$W$491,MOD(($N$480*$N$481+10)-1,10)+1,INT((($N$480*$N$481+10)-1)/10)+1)="","",INDEX($P$482:$W$491,MOD(($N$480*$N$481+10)-1,10)+1,INT((($N$480*$N$481+10)-1)/10)+1))),""))),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IF($D$480="Flat Oval",IF(OR($N$481="",ISTEXT($N$481)),"",IF(8&lt;=$N$481,ROUND((8-0.5)*$I$480/$N$481,1),IF(8=$N$481+1,"Ends",""))),IF(OR($D$480="",$G$480=""),"",IF($D$480="Round",IF(8=1,"Axis 1 (0°)",IF(8=2,"Axis 2 (90°)","")),IF(ISTEXT($N$481),"",IF(8&gt;$N$481,"",IF(ISTEXT($I$480),"",ROUND((8-0.5)*$I$480/$N$481,1)))))))</f>
        <v/>
      </c>
      <c r="C489" s="538" t="n"/>
      <c r="D489" s="539">
        <f>IF($D$480="Flat Oval",IF(OR($N$482="",ISTEXT($N$480),ISTEXT($N$481)),"",IF(8&lt;=$N$481,IF(1&gt;$N$480,"",IF(((8-1)*$N$480+1)&gt;80,"",IF(INDEX($P$482:$W$491,MOD(((8-1)*$N$480+1)-1,10)+1,INT((((8-1)*$N$480+1)-1)/10)+1)="","",INDEX($P$482:$W$491,MOD(((8-1)*$N$480+1)-1,10)+1,INT((((8-1)*$N$480+1)-1)/10)+1)))),IF(AND(8=$N$481+1,1&lt;=$O$480),IF(($N$480*$N$481+1)&gt;80,"",IF(INDEX($P$482:$W$491,MOD(($N$480*$N$481+1)-1,10)+1,INT((($N$480*$N$481+1)-1)/10)+1)="","",INDEX($P$482:$W$491,MOD(($N$480*$N$481+1)-1,10)+1,INT((($N$480*$N$481+1)-1)/10)+1))),""))),IF($N$482="","",IF(OR(ISTEXT($N$480),ISTEXT($N$481),ISTEXT($N$482)),"",IF(OR(1&gt;$N$480,8&gt;$N$481,((8-1)*$N$480+1)&gt;$N$482),"",IF(INDEX($P$482:$W$491,MOD(((8-1)*$N$480+1)-1,10)+1,INT((((8-1)*$N$480+1)-1)/10)+1)="","",INDEX($P$482:$W$491,MOD(((8-1)*$N$480+1)-1,10)+1,INT((((8-1)*$N$480+1)-1)/10)+1))))))</f>
        <v/>
      </c>
      <c r="E489" s="539">
        <f>IF($D$480="Flat Oval",IF(OR($N$482="",ISTEXT($N$480),ISTEXT($N$481)),"",IF(8&lt;=$N$481,IF(2&gt;$N$480,"",IF(((8-1)*$N$480+2)&gt;80,"",IF(INDEX($P$482:$W$491,MOD(((8-1)*$N$480+2)-1,10)+1,INT((((8-1)*$N$480+2)-1)/10)+1)="","",INDEX($P$482:$W$491,MOD(((8-1)*$N$480+2)-1,10)+1,INT((((8-1)*$N$480+2)-1)/10)+1)))),IF(AND(8=$N$481+1,2&lt;=$O$480),IF(($N$480*$N$481+2)&gt;80,"",IF(INDEX($P$482:$W$491,MOD(($N$480*$N$481+2)-1,10)+1,INT((($N$480*$N$481+2)-1)/10)+1)="","",INDEX($P$482:$W$491,MOD(($N$480*$N$481+2)-1,10)+1,INT((($N$480*$N$481+2)-1)/10)+1))),""))),IF($N$482="","",IF(OR(ISTEXT($N$480),ISTEXT($N$481),ISTEXT($N$482)),"",IF(OR(2&gt;$N$480,8&gt;$N$481,((8-1)*$N$480+2)&gt;$N$482),"",IF(INDEX($P$482:$W$491,MOD(((8-1)*$N$480+2)-1,10)+1,INT((((8-1)*$N$480+2)-1)/10)+1)="","",INDEX($P$482:$W$491,MOD(((8-1)*$N$480+2)-1,10)+1,INT((((8-1)*$N$480+2)-1)/10)+1))))))</f>
        <v/>
      </c>
      <c r="F489" s="539">
        <f>IF($D$480="Flat Oval",IF(OR($N$482="",ISTEXT($N$480),ISTEXT($N$481)),"",IF(8&lt;=$N$481,IF(3&gt;$N$480,"",IF(((8-1)*$N$480+3)&gt;80,"",IF(INDEX($P$482:$W$491,MOD(((8-1)*$N$480+3)-1,10)+1,INT((((8-1)*$N$480+3)-1)/10)+1)="","",INDEX($P$482:$W$491,MOD(((8-1)*$N$480+3)-1,10)+1,INT((((8-1)*$N$480+3)-1)/10)+1)))),IF(AND(8=$N$481+1,3&lt;=$O$480),IF(($N$480*$N$481+3)&gt;80,"",IF(INDEX($P$482:$W$491,MOD(($N$480*$N$481+3)-1,10)+1,INT((($N$480*$N$481+3)-1)/10)+1)="","",INDEX($P$482:$W$491,MOD(($N$480*$N$481+3)-1,10)+1,INT((($N$480*$N$481+3)-1)/10)+1))),""))),IF($N$482="","",IF(OR(ISTEXT($N$480),ISTEXT($N$481),ISTEXT($N$482)),"",IF(OR(3&gt;$N$480,8&gt;$N$481,((8-1)*$N$480+3)&gt;$N$482),"",IF(INDEX($P$482:$W$491,MOD(((8-1)*$N$480+3)-1,10)+1,INT((((8-1)*$N$480+3)-1)/10)+1)="","",INDEX($P$482:$W$491,MOD(((8-1)*$N$480+3)-1,10)+1,INT((((8-1)*$N$480+3)-1)/10)+1))))))</f>
        <v/>
      </c>
      <c r="G489" s="539">
        <f>IF($D$480="Flat Oval",IF(OR($N$482="",ISTEXT($N$480),ISTEXT($N$481)),"",IF(8&lt;=$N$481,IF(4&gt;$N$480,"",IF(((8-1)*$N$480+4)&gt;80,"",IF(INDEX($P$482:$W$491,MOD(((8-1)*$N$480+4)-1,10)+1,INT((((8-1)*$N$480+4)-1)/10)+1)="","",INDEX($P$482:$W$491,MOD(((8-1)*$N$480+4)-1,10)+1,INT((((8-1)*$N$480+4)-1)/10)+1)))),IF(AND(8=$N$481+1,4&lt;=$O$480),IF(($N$480*$N$481+4)&gt;80,"",IF(INDEX($P$482:$W$491,MOD(($N$480*$N$481+4)-1,10)+1,INT((($N$480*$N$481+4)-1)/10)+1)="","",INDEX($P$482:$W$491,MOD(($N$480*$N$481+4)-1,10)+1,INT((($N$480*$N$481+4)-1)/10)+1))),""))),IF($N$482="","",IF(OR(ISTEXT($N$480),ISTEXT($N$481),ISTEXT($N$482)),"",IF(OR(4&gt;$N$480,8&gt;$N$481,((8-1)*$N$480+4)&gt;$N$482),"",IF(INDEX($P$482:$W$491,MOD(((8-1)*$N$480+4)-1,10)+1,INT((((8-1)*$N$480+4)-1)/10)+1)="","",INDEX($P$482:$W$491,MOD(((8-1)*$N$480+4)-1,10)+1,INT((((8-1)*$N$480+4)-1)/10)+1))))))</f>
        <v/>
      </c>
      <c r="H489" s="539">
        <f>IF($D$480="Flat Oval",IF(OR($N$482="",ISTEXT($N$480),ISTEXT($N$481)),"",IF(8&lt;=$N$481,IF(5&gt;$N$480,"",IF(((8-1)*$N$480+5)&gt;80,"",IF(INDEX($P$482:$W$491,MOD(((8-1)*$N$480+5)-1,10)+1,INT((((8-1)*$N$480+5)-1)/10)+1)="","",INDEX($P$482:$W$491,MOD(((8-1)*$N$480+5)-1,10)+1,INT((((8-1)*$N$480+5)-1)/10)+1)))),IF(AND(8=$N$481+1,5&lt;=$O$480),IF(($N$480*$N$481+5)&gt;80,"",IF(INDEX($P$482:$W$491,MOD(($N$480*$N$481+5)-1,10)+1,INT((($N$480*$N$481+5)-1)/10)+1)="","",INDEX($P$482:$W$491,MOD(($N$480*$N$481+5)-1,10)+1,INT((($N$480*$N$481+5)-1)/10)+1))),""))),IF($N$482="","",IF(OR(ISTEXT($N$480),ISTEXT($N$481),ISTEXT($N$482)),"",IF(OR(5&gt;$N$480,8&gt;$N$481,((8-1)*$N$480+5)&gt;$N$482),"",IF(INDEX($P$482:$W$491,MOD(((8-1)*$N$480+5)-1,10)+1,INT((((8-1)*$N$480+5)-1)/10)+1)="","",INDEX($P$482:$W$491,MOD(((8-1)*$N$480+5)-1,10)+1,INT((((8-1)*$N$480+5)-1)/10)+1))))))</f>
        <v/>
      </c>
      <c r="I489" s="539">
        <f>IF($D$480="Flat Oval",IF(OR($N$482="",ISTEXT($N$480),ISTEXT($N$481)),"",IF(8&lt;=$N$481,IF(6&gt;$N$480,"",IF(((8-1)*$N$480+6)&gt;80,"",IF(INDEX($P$482:$W$491,MOD(((8-1)*$N$480+6)-1,10)+1,INT((((8-1)*$N$480+6)-1)/10)+1)="","",INDEX($P$482:$W$491,MOD(((8-1)*$N$480+6)-1,10)+1,INT((((8-1)*$N$480+6)-1)/10)+1)))),IF(AND(8=$N$481+1,6&lt;=$O$480),IF(($N$480*$N$481+6)&gt;80,"",IF(INDEX($P$482:$W$491,MOD(($N$480*$N$481+6)-1,10)+1,INT((($N$480*$N$481+6)-1)/10)+1)="","",INDEX($P$482:$W$491,MOD(($N$480*$N$481+6)-1,10)+1,INT((($N$480*$N$481+6)-1)/10)+1))),""))),IF($N$482="","",IF(OR(ISTEXT($N$480),ISTEXT($N$481),ISTEXT($N$482)),"",IF(OR(6&gt;$N$480,8&gt;$N$481,((8-1)*$N$480+6)&gt;$N$482),"",IF(INDEX($P$482:$W$491,MOD(((8-1)*$N$480+6)-1,10)+1,INT((((8-1)*$N$480+6)-1)/10)+1)="","",INDEX($P$482:$W$491,MOD(((8-1)*$N$480+6)-1,10)+1,INT((((8-1)*$N$480+6)-1)/10)+1))))))</f>
        <v/>
      </c>
      <c r="J489" s="539">
        <f>IF($D$480="Flat Oval",IF(OR($N$482="",ISTEXT($N$480),ISTEXT($N$481)),"",IF(8&lt;=$N$481,IF(7&gt;$N$480,"",IF(((8-1)*$N$480+7)&gt;80,"",IF(INDEX($P$482:$W$491,MOD(((8-1)*$N$480+7)-1,10)+1,INT((((8-1)*$N$480+7)-1)/10)+1)="","",INDEX($P$482:$W$491,MOD(((8-1)*$N$480+7)-1,10)+1,INT((((8-1)*$N$480+7)-1)/10)+1)))),IF(AND(8=$N$481+1,7&lt;=$O$480),IF(($N$480*$N$481+7)&gt;80,"",IF(INDEX($P$482:$W$491,MOD(($N$480*$N$481+7)-1,10)+1,INT((($N$480*$N$481+7)-1)/10)+1)="","",INDEX($P$482:$W$491,MOD(($N$480*$N$481+7)-1,10)+1,INT((($N$480*$N$481+7)-1)/10)+1))),""))),IF($N$482="","",IF(OR(ISTEXT($N$480),ISTEXT($N$481),ISTEXT($N$482)),"",IF(OR(7&gt;$N$480,8&gt;$N$481,((8-1)*$N$480+7)&gt;$N$482),"",IF(INDEX($P$482:$W$491,MOD(((8-1)*$N$480+7)-1,10)+1,INT((((8-1)*$N$480+7)-1)/10)+1)="","",INDEX($P$482:$W$491,MOD(((8-1)*$N$480+7)-1,10)+1,INT((((8-1)*$N$480+7)-1)/10)+1))))))</f>
        <v/>
      </c>
      <c r="K489" s="539">
        <f>IF($D$480="Flat Oval",IF(OR($N$482="",ISTEXT($N$480),ISTEXT($N$481)),"",IF(8&lt;=$N$481,IF(8&gt;$N$480,"",IF(((8-1)*$N$480+8)&gt;80,"",IF(INDEX($P$482:$W$491,MOD(((8-1)*$N$480+8)-1,10)+1,INT((((8-1)*$N$480+8)-1)/10)+1)="","",INDEX($P$482:$W$491,MOD(((8-1)*$N$480+8)-1,10)+1,INT((((8-1)*$N$480+8)-1)/10)+1)))),IF(AND(8=$N$481+1,8&lt;=$O$480),IF(($N$480*$N$481+8)&gt;80,"",IF(INDEX($P$482:$W$491,MOD(($N$480*$N$481+8)-1,10)+1,INT((($N$480*$N$481+8)-1)/10)+1)="","",INDEX($P$482:$W$491,MOD(($N$480*$N$481+8)-1,10)+1,INT((($N$480*$N$481+8)-1)/10)+1))),""))),IF($N$482="","",IF(OR(ISTEXT($N$480),ISTEXT($N$481),ISTEXT($N$482)),"",IF(OR(8&gt;$N$480,8&gt;$N$481,((8-1)*$N$480+8)&gt;$N$482),"",IF(INDEX($P$482:$W$491,MOD(((8-1)*$N$480+8)-1,10)+1,INT((((8-1)*$N$480+8)-1)/10)+1)="","",INDEX($P$482:$W$491,MOD(((8-1)*$N$480+8)-1,10)+1,INT((((8-1)*$N$480+8)-1)/10)+1))))))</f>
        <v/>
      </c>
      <c r="L489" s="539">
        <f>IF($D$480="Flat Oval",IF(OR($N$482="",ISTEXT($N$480),ISTEXT($N$481)),"",IF(8&lt;=$N$481,IF(9&gt;$N$480,"",IF(((8-1)*$N$480+9)&gt;80,"",IF(INDEX($P$482:$W$491,MOD(((8-1)*$N$480+9)-1,10)+1,INT((((8-1)*$N$480+9)-1)/10)+1)="","",INDEX($P$482:$W$491,MOD(((8-1)*$N$480+9)-1,10)+1,INT((((8-1)*$N$480+9)-1)/10)+1)))),IF(AND(8=$N$481+1,9&lt;=$O$480),IF(($N$480*$N$481+9)&gt;80,"",IF(INDEX($P$482:$W$491,MOD(($N$480*$N$481+9)-1,10)+1,INT((($N$480*$N$481+9)-1)/10)+1)="","",INDEX($P$482:$W$491,MOD(($N$480*$N$481+9)-1,10)+1,INT((($N$480*$N$481+9)-1)/10)+1))),""))),IF($N$482="","",IF(OR(ISTEXT($N$480),ISTEXT($N$481),ISTEXT($N$482)),"",IF(OR(9&gt;$N$480,8&gt;$N$481,((8-1)*$N$480+9)&gt;$N$482),"",IF(INDEX($P$482:$W$491,MOD(((8-1)*$N$480+9)-1,10)+1,INT((((8-1)*$N$480+9)-1)/10)+1)="","",INDEX($P$482:$W$491,MOD(((8-1)*$N$480+9)-1,10)+1,INT((((8-1)*$N$480+9)-1)/10)+1))))))</f>
        <v/>
      </c>
      <c r="M489" s="539">
        <f>IF($D$480="Flat Oval",IF(OR($N$482="",ISTEXT($N$480),ISTEXT($N$481)),"",IF(8&lt;=$N$481,IF(10&gt;$N$480,"",IF(((8-1)*$N$480+10)&gt;80,"",IF(INDEX($P$482:$W$491,MOD(((8-1)*$N$480+10)-1,10)+1,INT((((8-1)*$N$480+10)-1)/10)+1)="","",INDEX($P$482:$W$491,MOD(((8-1)*$N$480+10)-1,10)+1,INT((((8-1)*$N$480+10)-1)/10)+1)))),IF(AND(8=$N$481+1,10&lt;=$O$480),IF(($N$480*$N$481+10)&gt;80,"",IF(INDEX($P$482:$W$491,MOD(($N$480*$N$481+10)-1,10)+1,INT((($N$480*$N$481+10)-1)/10)+1)="","",INDEX($P$482:$W$491,MOD(($N$480*$N$481+10)-1,10)+1,INT((($N$480*$N$481+10)-1)/10)+1))),""))),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IF($D$499="Flat Oval",IF(OR($G$499="",$I$499=""),"",$G$499&amp;""" x "&amp;$I$499&amp;""" oval"),IF($G$499="","",IF($D$499="Round",$G$499&amp;""" dia",$G$499&amp;""" x "&amp;$I$499&amp;"""")))</f>
        <v/>
      </c>
      <c r="G497" s="173" t="n"/>
      <c r="H497" s="525">
        <f>IF($D$499="Flat Oval",IF(OR($G$499="",$I$499=""),"",IF(OR(ISTEXT($G$499),ISTEXT($I$499)),"",ROUND(((($G$499-2*N($K$499))-($I$499-2*N($K$499)))*($I$499-2*N($K$499))+PI()*(($I$499-2*N($K$499))/2)^2)/144,3))),IF(OR($D$499="",$G$499=""),"",IF($D$499="Round",IF(ISTEXT($G$499),"",ROUND(PI()*(($G$499-2*N($K$499))/2)^2/144,3)),IF($I$499="","",IF(OR(ISTEXT($G$499),ISTEXT($I$499)),"",ROUND(($G$499-2*N($K$499))*($I$499-2*N($K$499))/144,3))))))</f>
        <v/>
      </c>
      <c r="I497" s="189" t="n"/>
      <c r="J497" s="189" t="n"/>
      <c r="K497" s="189">
        <f>IF(N(J497)*N(H497)=0,"",ROUND(N(J497)*N(H497),0))</f>
        <v/>
      </c>
      <c r="L497" s="189">
        <f>IF($D$499="Flat Oval",IF(OR($O$500="",$O$501="",N($O$502)+N($O$503)=0),"",ROUND(($O$500*$O$502+$O$501*$O$503)/($O$502+$O$503),0)),IF(COUNT(D501:M508)=0,"",ROUND(AVERAGE(D501:M508),0)))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IF($D$499="Flat Oval",IF($N$501="","",$N$499&amp;"x"&amp;$N$500&amp;"+"&amp;$O$499&amp;" ends"),IF($N$499="","",IF($D$499="Round",$N$499&amp;" x 2 axes",IF($N$500="","",$N$499&amp;" x "&amp;$N$500))))</f>
        <v/>
      </c>
      <c r="N499" s="534">
        <f>IF($D$499="Flat Oval",IF(OR($G$499="",$I$499=""),"",IF(OR(ISTEXT($G$499),ISTEXT($I$499)),"",IF($G$499-$I$499&lt;12,2,MIN(10,MAX(3,ROUNDUP(($G$499-$I$499)/6,0)))))),IF(OR($D$499="",$G$499=""),"",IF($D$499="Round",IF(ISTEXT($G$499),"",IF($G$499&lt;=9,6,IF($G$499&lt;=12,8,10))),IF(ISTEXT($G$499),"",IF($G$499&lt;12,2,MIN(10,MAX(3,ROUNDUP($G$499/6,0))))))))</f>
        <v/>
      </c>
      <c r="O499">
        <f>IF(AND($D$499="Flat Oval",NOT(OR($G$499="",$I$499="")),NOT(OR(ISTEXT($G$499),ISTEXT($I$499)))),IF($I$499&lt;=9,6,IF($I$499&lt;=12,8,10)),"")</f>
        <v/>
      </c>
      <c r="P499" s="473" t="inlineStr">
        <is>
          <t>Quick entry – type readings in order (row by row of the grid), down this column then the next:</t>
        </is>
      </c>
    </row>
    <row r="500" ht="13.35" customHeight="1" s="162">
      <c r="B500" s="535" t="inlineStr">
        <is>
          <t>Depth↓ Pos→ (in)</t>
        </is>
      </c>
      <c r="C500" s="414" t="n"/>
      <c r="D500" s="535">
        <f>IF($D$499="Flat Oval",IF(OR($N$499="",ISTEXT($N$499),1&gt;$N$499),"",ROUND((1-0.5)*($G$499-$I$499)/$N$499,1)),IF(ISTEXT($N$499),"",IF(OR($D$499="",$G$499="",1&gt;$N$499),"",IF($D$499="Round",IF(ISTEXT($G$499),"",ROUND(IF(1&lt;=$N$499/2,$G$499/2*(1-SQRT(($N$499-2*1+1)/$N$499)),$G$499-$G$499/2*(1-SQRT(($N$499-2*($N$499-1+1)+1)/$N$499))),1)),IF(ISTEXT($G$499),"",ROUND((1-0.5)*$G$499/$N$499,1))))))</f>
        <v/>
      </c>
      <c r="E500" s="535">
        <f>IF($D$499="Flat Oval",IF(OR($N$499="",ISTEXT($N$499),2&gt;$N$499),"",ROUND((2-0.5)*($G$499-$I$499)/$N$499,1)),IF(ISTEXT($N$499),"",IF(OR($D$499="",$G$499="",2&gt;$N$499),"",IF($D$499="Round",IF(ISTEXT($G$499),"",ROUND(IF(2&lt;=$N$499/2,$G$499/2*(1-SQRT(($N$499-2*2+1)/$N$499)),$G$499-$G$499/2*(1-SQRT(($N$499-2*($N$499-2+1)+1)/$N$499))),1)),IF(ISTEXT($G$499),"",ROUND((2-0.5)*$G$499/$N$499,1))))))</f>
        <v/>
      </c>
      <c r="F500" s="535">
        <f>IF($D$499="Flat Oval",IF(OR($N$499="",ISTEXT($N$499),3&gt;$N$499),"",ROUND((3-0.5)*($G$499-$I$499)/$N$499,1)),IF(ISTEXT($N$499),"",IF(OR($D$499="",$G$499="",3&gt;$N$499),"",IF($D$499="Round",IF(ISTEXT($G$499),"",ROUND(IF(3&lt;=$N$499/2,$G$499/2*(1-SQRT(($N$499-2*3+1)/$N$499)),$G$499-$G$499/2*(1-SQRT(($N$499-2*($N$499-3+1)+1)/$N$499))),1)),IF(ISTEXT($G$499),"",ROUND((3-0.5)*$G$499/$N$499,1))))))</f>
        <v/>
      </c>
      <c r="G500" s="535">
        <f>IF($D$499="Flat Oval",IF(OR($N$499="",ISTEXT($N$499),4&gt;$N$499),"",ROUND((4-0.5)*($G$499-$I$499)/$N$499,1)),IF(ISTEXT($N$499),"",IF(OR($D$499="",$G$499="",4&gt;$N$499),"",IF($D$499="Round",IF(ISTEXT($G$499),"",ROUND(IF(4&lt;=$N$499/2,$G$499/2*(1-SQRT(($N$499-2*4+1)/$N$499)),$G$499-$G$499/2*(1-SQRT(($N$499-2*($N$499-4+1)+1)/$N$499))),1)),IF(ISTEXT($G$499),"",ROUND((4-0.5)*$G$499/$N$499,1))))))</f>
        <v/>
      </c>
      <c r="H500" s="535">
        <f>IF($D$499="Flat Oval",IF(OR($N$499="",ISTEXT($N$499),5&gt;$N$499),"",ROUND((5-0.5)*($G$499-$I$499)/$N$499,1)),IF(ISTEXT($N$499),"",IF(OR($D$499="",$G$499="",5&gt;$N$499),"",IF($D$499="Round",IF(ISTEXT($G$499),"",ROUND(IF(5&lt;=$N$499/2,$G$499/2*(1-SQRT(($N$499-2*5+1)/$N$499)),$G$499-$G$499/2*(1-SQRT(($N$499-2*($N$499-5+1)+1)/$N$499))),1)),IF(ISTEXT($G$499),"",ROUND((5-0.5)*$G$499/$N$499,1))))))</f>
        <v/>
      </c>
      <c r="I500" s="535">
        <f>IF($D$499="Flat Oval",IF(OR($N$499="",ISTEXT($N$499),6&gt;$N$499),"",ROUND((6-0.5)*($G$499-$I$499)/$N$499,1)),IF(ISTEXT($N$499),"",IF(OR($D$499="",$G$499="",6&gt;$N$499),"",IF($D$499="Round",IF(ISTEXT($G$499),"",ROUND(IF(6&lt;=$N$499/2,$G$499/2*(1-SQRT(($N$499-2*6+1)/$N$499)),$G$499-$G$499/2*(1-SQRT(($N$499-2*($N$499-6+1)+1)/$N$499))),1)),IF(ISTEXT($G$499),"",ROUND((6-0.5)*$G$499/$N$499,1))))))</f>
        <v/>
      </c>
      <c r="J500" s="535">
        <f>IF($D$499="Flat Oval",IF(OR($N$499="",ISTEXT($N$499),7&gt;$N$499),"",ROUND((7-0.5)*($G$499-$I$499)/$N$499,1)),IF(ISTEXT($N$499),"",IF(OR($D$499="",$G$499="",7&gt;$N$499),"",IF($D$499="Round",IF(ISTEXT($G$499),"",ROUND(IF(7&lt;=$N$499/2,$G$499/2*(1-SQRT(($N$499-2*7+1)/$N$499)),$G$499-$G$499/2*(1-SQRT(($N$499-2*($N$499-7+1)+1)/$N$499))),1)),IF(ISTEXT($G$499),"",ROUND((7-0.5)*$G$499/$N$499,1))))))</f>
        <v/>
      </c>
      <c r="K500" s="535">
        <f>IF($D$499="Flat Oval",IF(OR($N$499="",ISTEXT($N$499),8&gt;$N$499),"",ROUND((8-0.5)*($G$499-$I$499)/$N$499,1)),IF(ISTEXT($N$499),"",IF(OR($D$499="",$G$499="",8&gt;$N$499),"",IF($D$499="Round",IF(ISTEXT($G$499),"",ROUND(IF(8&lt;=$N$499/2,$G$499/2*(1-SQRT(($N$499-2*8+1)/$N$499)),$G$499-$G$499/2*(1-SQRT(($N$499-2*($N$499-8+1)+1)/$N$499))),1)),IF(ISTEXT($G$499),"",ROUND((8-0.5)*$G$499/$N$499,1))))))</f>
        <v/>
      </c>
      <c r="L500" s="535">
        <f>IF($D$499="Flat Oval",IF(OR($N$499="",ISTEXT($N$499),9&gt;$N$499),"",ROUND((9-0.5)*($G$499-$I$499)/$N$499,1)),IF(ISTEXT($N$499),"",IF(OR($D$499="",$G$499="",9&gt;$N$499),"",IF($D$499="Round",IF(ISTEXT($G$499),"",ROUND(IF(9&lt;=$N$499/2,$G$499/2*(1-SQRT(($N$499-2*9+1)/$N$499)),$G$499-$G$499/2*(1-SQRT(($N$499-2*($N$499-9+1)+1)/$N$499))),1)),IF(ISTEXT($G$499),"",ROUND((9-0.5)*$G$499/$N$499,1))))))</f>
        <v/>
      </c>
      <c r="M500" s="535">
        <f>IF($D$499="Flat Oval",IF(OR($N$499="",ISTEXT($N$499),10&gt;$N$499),"",ROUND((10-0.5)*($G$499-$I$499)/$N$499,1)),IF(ISTEXT($N$499),"",IF(OR($D$499="",$G$499="",10&gt;$N$499),"",IF($D$499="Round",IF(ISTEXT($G$499),"",ROUND(IF(10&lt;=$N$499/2,$G$499/2*(1-SQRT(($N$499-2*10+1)/$N$499)),$G$499-$G$499/2*(1-SQRT(($N$499-2*($N$499-10+1)+1)/$N$499))),1)),IF(ISTEXT($G$499),"",ROUND((10-0.5)*$G$499/$N$499,1))))))</f>
        <v/>
      </c>
      <c r="N500" s="534">
        <f>IF($D$499="Flat Oval",IF(OR($G$499="",$I$499=""),"",IF(OR(ISTEXT($G$499),ISTEXT($I$499)),"",IF($I$499&lt;12,2,MIN(7,MAX(3,ROUNDUP($I$499/6,0)))))),IF(OR($D$499="",$G$499=""),"",IF($D$499="Round",2,IF($I$499="","",IF(ISTEXT($I$499),"",IF($I$499&lt;12,2,MIN(8,MAX(3,ROUNDUP($I$499/6,0)))))))))</f>
        <v/>
      </c>
      <c r="O500">
        <f>IF(OR(NOT($D$499="Flat Oval"),N($N$501)=0),"",IF(COUNT(D501:INDEX(M501:M508,$N$500))=0,"",AVERAGE(D501:INDEX(M501:M508,$N$500))))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IF($D$499="Flat Oval",IF(OR($N$500="",ISTEXT($N$500)),"",IF(1&lt;=$N$500,ROUND((1-0.5)*$I$499/$N$500,1),IF(1=$N$500+1,"Ends",""))),IF(OR($D$499="",$G$499=""),"",IF($D$499="Round",IF(1=1,"Axis 1 (0°)",IF(1=2,"Axis 2 (90°)","")),IF(ISTEXT($N$500),"",IF(1&gt;$N$500,"",IF(ISTEXT($I$499),"",ROUND((1-0.5)*$I$499/$N$500,1)))))))</f>
        <v/>
      </c>
      <c r="C501" s="538" t="n"/>
      <c r="D501" s="539">
        <f>IF($D$499="Flat Oval",IF(OR($N$501="",ISTEXT($N$499),ISTEXT($N$500)),"",IF(1&lt;=$N$500,IF(1&gt;$N$499,"",IF(((1-1)*$N$499+1)&gt;80,"",IF(INDEX($P$501:$W$510,MOD(((1-1)*$N$499+1)-1,10)+1,INT((((1-1)*$N$499+1)-1)/10)+1)="","",INDEX($P$501:$W$510,MOD(((1-1)*$N$499+1)-1,10)+1,INT((((1-1)*$N$499+1)-1)/10)+1)))),IF(AND(1=$N$500+1,1&lt;=$O$499),IF(($N$499*$N$500+1)&gt;80,"",IF(INDEX($P$501:$W$510,MOD(($N$499*$N$500+1)-1,10)+1,INT((($N$499*$N$500+1)-1)/10)+1)="","",INDEX($P$501:$W$510,MOD(($N$499*$N$500+1)-1,10)+1,INT((($N$499*$N$500+1)-1)/10)+1))),""))),IF($N$501="","",IF(OR(ISTEXT($N$499),ISTEXT($N$500),ISTEXT($N$501)),"",IF(OR(1&gt;$N$499,1&gt;$N$500,((1-1)*$N$499+1)&gt;$N$501),"",IF(INDEX($P$501:$W$510,MOD(((1-1)*$N$499+1)-1,10)+1,INT((((1-1)*$N$499+1)-1)/10)+1)="","",INDEX($P$501:$W$510,MOD(((1-1)*$N$499+1)-1,10)+1,INT((((1-1)*$N$499+1)-1)/10)+1))))))</f>
        <v/>
      </c>
      <c r="E501" s="539">
        <f>IF($D$499="Flat Oval",IF(OR($N$501="",ISTEXT($N$499),ISTEXT($N$500)),"",IF(1&lt;=$N$500,IF(2&gt;$N$499,"",IF(((1-1)*$N$499+2)&gt;80,"",IF(INDEX($P$501:$W$510,MOD(((1-1)*$N$499+2)-1,10)+1,INT((((1-1)*$N$499+2)-1)/10)+1)="","",INDEX($P$501:$W$510,MOD(((1-1)*$N$499+2)-1,10)+1,INT((((1-1)*$N$499+2)-1)/10)+1)))),IF(AND(1=$N$500+1,2&lt;=$O$499),IF(($N$499*$N$500+2)&gt;80,"",IF(INDEX($P$501:$W$510,MOD(($N$499*$N$500+2)-1,10)+1,INT((($N$499*$N$500+2)-1)/10)+1)="","",INDEX($P$501:$W$510,MOD(($N$499*$N$500+2)-1,10)+1,INT((($N$499*$N$500+2)-1)/10)+1))),""))),IF($N$501="","",IF(OR(ISTEXT($N$499),ISTEXT($N$500),ISTEXT($N$501)),"",IF(OR(2&gt;$N$499,1&gt;$N$500,((1-1)*$N$499+2)&gt;$N$501),"",IF(INDEX($P$501:$W$510,MOD(((1-1)*$N$499+2)-1,10)+1,INT((((1-1)*$N$499+2)-1)/10)+1)="","",INDEX($P$501:$W$510,MOD(((1-1)*$N$499+2)-1,10)+1,INT((((1-1)*$N$499+2)-1)/10)+1))))))</f>
        <v/>
      </c>
      <c r="F501" s="539">
        <f>IF($D$499="Flat Oval",IF(OR($N$501="",ISTEXT($N$499),ISTEXT($N$500)),"",IF(1&lt;=$N$500,IF(3&gt;$N$499,"",IF(((1-1)*$N$499+3)&gt;80,"",IF(INDEX($P$501:$W$510,MOD(((1-1)*$N$499+3)-1,10)+1,INT((((1-1)*$N$499+3)-1)/10)+1)="","",INDEX($P$501:$W$510,MOD(((1-1)*$N$499+3)-1,10)+1,INT((((1-1)*$N$499+3)-1)/10)+1)))),IF(AND(1=$N$500+1,3&lt;=$O$499),IF(($N$499*$N$500+3)&gt;80,"",IF(INDEX($P$501:$W$510,MOD(($N$499*$N$500+3)-1,10)+1,INT((($N$499*$N$500+3)-1)/10)+1)="","",INDEX($P$501:$W$510,MOD(($N$499*$N$500+3)-1,10)+1,INT((($N$499*$N$500+3)-1)/10)+1))),""))),IF($N$501="","",IF(OR(ISTEXT($N$499),ISTEXT($N$500),ISTEXT($N$501)),"",IF(OR(3&gt;$N$499,1&gt;$N$500,((1-1)*$N$499+3)&gt;$N$501),"",IF(INDEX($P$501:$W$510,MOD(((1-1)*$N$499+3)-1,10)+1,INT((((1-1)*$N$499+3)-1)/10)+1)="","",INDEX($P$501:$W$510,MOD(((1-1)*$N$499+3)-1,10)+1,INT((((1-1)*$N$499+3)-1)/10)+1))))))</f>
        <v/>
      </c>
      <c r="G501" s="539">
        <f>IF($D$499="Flat Oval",IF(OR($N$501="",ISTEXT($N$499),ISTEXT($N$500)),"",IF(1&lt;=$N$500,IF(4&gt;$N$499,"",IF(((1-1)*$N$499+4)&gt;80,"",IF(INDEX($P$501:$W$510,MOD(((1-1)*$N$499+4)-1,10)+1,INT((((1-1)*$N$499+4)-1)/10)+1)="","",INDEX($P$501:$W$510,MOD(((1-1)*$N$499+4)-1,10)+1,INT((((1-1)*$N$499+4)-1)/10)+1)))),IF(AND(1=$N$500+1,4&lt;=$O$499),IF(($N$499*$N$500+4)&gt;80,"",IF(INDEX($P$501:$W$510,MOD(($N$499*$N$500+4)-1,10)+1,INT((($N$499*$N$500+4)-1)/10)+1)="","",INDEX($P$501:$W$510,MOD(($N$499*$N$500+4)-1,10)+1,INT((($N$499*$N$500+4)-1)/10)+1))),""))),IF($N$501="","",IF(OR(ISTEXT($N$499),ISTEXT($N$500),ISTEXT($N$501)),"",IF(OR(4&gt;$N$499,1&gt;$N$500,((1-1)*$N$499+4)&gt;$N$501),"",IF(INDEX($P$501:$W$510,MOD(((1-1)*$N$499+4)-1,10)+1,INT((((1-1)*$N$499+4)-1)/10)+1)="","",INDEX($P$501:$W$510,MOD(((1-1)*$N$499+4)-1,10)+1,INT((((1-1)*$N$499+4)-1)/10)+1))))))</f>
        <v/>
      </c>
      <c r="H501" s="539">
        <f>IF($D$499="Flat Oval",IF(OR($N$501="",ISTEXT($N$499),ISTEXT($N$500)),"",IF(1&lt;=$N$500,IF(5&gt;$N$499,"",IF(((1-1)*$N$499+5)&gt;80,"",IF(INDEX($P$501:$W$510,MOD(((1-1)*$N$499+5)-1,10)+1,INT((((1-1)*$N$499+5)-1)/10)+1)="","",INDEX($P$501:$W$510,MOD(((1-1)*$N$499+5)-1,10)+1,INT((((1-1)*$N$499+5)-1)/10)+1)))),IF(AND(1=$N$500+1,5&lt;=$O$499),IF(($N$499*$N$500+5)&gt;80,"",IF(INDEX($P$501:$W$510,MOD(($N$499*$N$500+5)-1,10)+1,INT((($N$499*$N$500+5)-1)/10)+1)="","",INDEX($P$501:$W$510,MOD(($N$499*$N$500+5)-1,10)+1,INT((($N$499*$N$500+5)-1)/10)+1))),""))),IF($N$501="","",IF(OR(ISTEXT($N$499),ISTEXT($N$500),ISTEXT($N$501)),"",IF(OR(5&gt;$N$499,1&gt;$N$500,((1-1)*$N$499+5)&gt;$N$501),"",IF(INDEX($P$501:$W$510,MOD(((1-1)*$N$499+5)-1,10)+1,INT((((1-1)*$N$499+5)-1)/10)+1)="","",INDEX($P$501:$W$510,MOD(((1-1)*$N$499+5)-1,10)+1,INT((((1-1)*$N$499+5)-1)/10)+1))))))</f>
        <v/>
      </c>
      <c r="I501" s="539">
        <f>IF($D$499="Flat Oval",IF(OR($N$501="",ISTEXT($N$499),ISTEXT($N$500)),"",IF(1&lt;=$N$500,IF(6&gt;$N$499,"",IF(((1-1)*$N$499+6)&gt;80,"",IF(INDEX($P$501:$W$510,MOD(((1-1)*$N$499+6)-1,10)+1,INT((((1-1)*$N$499+6)-1)/10)+1)="","",INDEX($P$501:$W$510,MOD(((1-1)*$N$499+6)-1,10)+1,INT((((1-1)*$N$499+6)-1)/10)+1)))),IF(AND(1=$N$500+1,6&lt;=$O$499),IF(($N$499*$N$500+6)&gt;80,"",IF(INDEX($P$501:$W$510,MOD(($N$499*$N$500+6)-1,10)+1,INT((($N$499*$N$500+6)-1)/10)+1)="","",INDEX($P$501:$W$510,MOD(($N$499*$N$500+6)-1,10)+1,INT((($N$499*$N$500+6)-1)/10)+1))),""))),IF($N$501="","",IF(OR(ISTEXT($N$499),ISTEXT($N$500),ISTEXT($N$501)),"",IF(OR(6&gt;$N$499,1&gt;$N$500,((1-1)*$N$499+6)&gt;$N$501),"",IF(INDEX($P$501:$W$510,MOD(((1-1)*$N$499+6)-1,10)+1,INT((((1-1)*$N$499+6)-1)/10)+1)="","",INDEX($P$501:$W$510,MOD(((1-1)*$N$499+6)-1,10)+1,INT((((1-1)*$N$499+6)-1)/10)+1))))))</f>
        <v/>
      </c>
      <c r="J501" s="539">
        <f>IF($D$499="Flat Oval",IF(OR($N$501="",ISTEXT($N$499),ISTEXT($N$500)),"",IF(1&lt;=$N$500,IF(7&gt;$N$499,"",IF(((1-1)*$N$499+7)&gt;80,"",IF(INDEX($P$501:$W$510,MOD(((1-1)*$N$499+7)-1,10)+1,INT((((1-1)*$N$499+7)-1)/10)+1)="","",INDEX($P$501:$W$510,MOD(((1-1)*$N$499+7)-1,10)+1,INT((((1-1)*$N$499+7)-1)/10)+1)))),IF(AND(1=$N$500+1,7&lt;=$O$499),IF(($N$499*$N$500+7)&gt;80,"",IF(INDEX($P$501:$W$510,MOD(($N$499*$N$500+7)-1,10)+1,INT((($N$499*$N$500+7)-1)/10)+1)="","",INDEX($P$501:$W$510,MOD(($N$499*$N$500+7)-1,10)+1,INT((($N$499*$N$500+7)-1)/10)+1))),""))),IF($N$501="","",IF(OR(ISTEXT($N$499),ISTEXT($N$500),ISTEXT($N$501)),"",IF(OR(7&gt;$N$499,1&gt;$N$500,((1-1)*$N$499+7)&gt;$N$501),"",IF(INDEX($P$501:$W$510,MOD(((1-1)*$N$499+7)-1,10)+1,INT((((1-1)*$N$499+7)-1)/10)+1)="","",INDEX($P$501:$W$510,MOD(((1-1)*$N$499+7)-1,10)+1,INT((((1-1)*$N$499+7)-1)/10)+1))))))</f>
        <v/>
      </c>
      <c r="K501" s="539">
        <f>IF($D$499="Flat Oval",IF(OR($N$501="",ISTEXT($N$499),ISTEXT($N$500)),"",IF(1&lt;=$N$500,IF(8&gt;$N$499,"",IF(((1-1)*$N$499+8)&gt;80,"",IF(INDEX($P$501:$W$510,MOD(((1-1)*$N$499+8)-1,10)+1,INT((((1-1)*$N$499+8)-1)/10)+1)="","",INDEX($P$501:$W$510,MOD(((1-1)*$N$499+8)-1,10)+1,INT((((1-1)*$N$499+8)-1)/10)+1)))),IF(AND(1=$N$500+1,8&lt;=$O$499),IF(($N$499*$N$500+8)&gt;80,"",IF(INDEX($P$501:$W$510,MOD(($N$499*$N$500+8)-1,10)+1,INT((($N$499*$N$500+8)-1)/10)+1)="","",INDEX($P$501:$W$510,MOD(($N$499*$N$500+8)-1,10)+1,INT((($N$499*$N$500+8)-1)/10)+1))),""))),IF($N$501="","",IF(OR(ISTEXT($N$499),ISTEXT($N$500),ISTEXT($N$501)),"",IF(OR(8&gt;$N$499,1&gt;$N$500,((1-1)*$N$499+8)&gt;$N$501),"",IF(INDEX($P$501:$W$510,MOD(((1-1)*$N$499+8)-1,10)+1,INT((((1-1)*$N$499+8)-1)/10)+1)="","",INDEX($P$501:$W$510,MOD(((1-1)*$N$499+8)-1,10)+1,INT((((1-1)*$N$499+8)-1)/10)+1))))))</f>
        <v/>
      </c>
      <c r="L501" s="539">
        <f>IF($D$499="Flat Oval",IF(OR($N$501="",ISTEXT($N$499),ISTEXT($N$500)),"",IF(1&lt;=$N$500,IF(9&gt;$N$499,"",IF(((1-1)*$N$499+9)&gt;80,"",IF(INDEX($P$501:$W$510,MOD(((1-1)*$N$499+9)-1,10)+1,INT((((1-1)*$N$499+9)-1)/10)+1)="","",INDEX($P$501:$W$510,MOD(((1-1)*$N$499+9)-1,10)+1,INT((((1-1)*$N$499+9)-1)/10)+1)))),IF(AND(1=$N$500+1,9&lt;=$O$499),IF(($N$499*$N$500+9)&gt;80,"",IF(INDEX($P$501:$W$510,MOD(($N$499*$N$500+9)-1,10)+1,INT((($N$499*$N$500+9)-1)/10)+1)="","",INDEX($P$501:$W$510,MOD(($N$499*$N$500+9)-1,10)+1,INT((($N$499*$N$500+9)-1)/10)+1))),""))),IF($N$501="","",IF(OR(ISTEXT($N$499),ISTEXT($N$500),ISTEXT($N$501)),"",IF(OR(9&gt;$N$499,1&gt;$N$500,((1-1)*$N$499+9)&gt;$N$501),"",IF(INDEX($P$501:$W$510,MOD(((1-1)*$N$499+9)-1,10)+1,INT((((1-1)*$N$499+9)-1)/10)+1)="","",INDEX($P$501:$W$510,MOD(((1-1)*$N$499+9)-1,10)+1,INT((((1-1)*$N$499+9)-1)/10)+1))))))</f>
        <v/>
      </c>
      <c r="M501" s="539">
        <f>IF($D$499="Flat Oval",IF(OR($N$501="",ISTEXT($N$499),ISTEXT($N$500)),"",IF(1&lt;=$N$500,IF(10&gt;$N$499,"",IF(((1-1)*$N$499+10)&gt;80,"",IF(INDEX($P$501:$W$510,MOD(((1-1)*$N$499+10)-1,10)+1,INT((((1-1)*$N$499+10)-1)/10)+1)="","",INDEX($P$501:$W$510,MOD(((1-1)*$N$499+10)-1,10)+1,INT((((1-1)*$N$499+10)-1)/10)+1)))),IF(AND(1=$N$500+1,10&lt;=$O$499),IF(($N$499*$N$500+10)&gt;80,"",IF(INDEX($P$501:$W$510,MOD(($N$499*$N$500+10)-1,10)+1,INT((($N$499*$N$500+10)-1)/10)+1)="","",INDEX($P$501:$W$510,MOD(($N$499*$N$500+10)-1,10)+1,INT((($N$499*$N$500+10)-1)/10)+1))),""))),IF($N$501="","",IF(OR(ISTEXT($N$499),ISTEXT($N$500),ISTEXT($N$501)),"",IF(OR(10&gt;$N$499,1&gt;$N$500,((1-1)*$N$499+10)&gt;$N$501),"",IF(INDEX($P$501:$W$510,MOD(((1-1)*$N$499+10)-1,10)+1,INT((((1-1)*$N$499+10)-1)/10)+1)="","",INDEX($P$501:$W$510,MOD(((1-1)*$N$499+10)-1,10)+1,INT((((1-1)*$N$499+10)-1)/10)+1))))))</f>
        <v/>
      </c>
      <c r="N501" s="534">
        <f>IF($D$499="Flat Oval",IF(OR($N$499="",$N$500="",$O$499=""),"",$N$499*$N$500+$O$499),IF(OR(N499="",N500=""),"",IF(OR(ISTEXT(N499),ISTEXT(N500)),"",N499*N500)))</f>
        <v/>
      </c>
      <c r="O501">
        <f>IF(OR(NOT($D$499="Flat Oval"),N($N$501)=0),"",IF(COUNT(INDEX(D501:D508,$N$500+1):INDEX(M501:M508,$N$500+1))=0,"",AVERAGE(INDEX(D501:D508,$N$500+1):INDEX(M501:M508,$N$500+1))))</f>
        <v/>
      </c>
      <c r="P501" s="540" t="n"/>
      <c r="Q501" s="540" t="n"/>
      <c r="R501" s="540" t="n"/>
      <c r="S501" s="540" t="n"/>
      <c r="T501" s="540" t="n"/>
      <c r="U501" s="540" t="n"/>
      <c r="V501" s="540" t="n"/>
      <c r="W501" s="540" t="n"/>
    </row>
    <row r="502" ht="13.35" customHeight="1" s="162">
      <c r="B502" s="537">
        <f>IF($D$499="Flat Oval",IF(OR($N$500="",ISTEXT($N$500)),"",IF(2&lt;=$N$500,ROUND((2-0.5)*$I$499/$N$500,1),IF(2=$N$500+1,"Ends",""))),IF(OR($D$499="",$G$499=""),"",IF($D$499="Round",IF(2=1,"Axis 1 (0°)",IF(2=2,"Axis 2 (90°)","")),IF(ISTEXT($N$500),"",IF(2&gt;$N$500,"",IF(ISTEXT($I$499),"",ROUND((2-0.5)*$I$499/$N$500,1)))))))</f>
        <v/>
      </c>
      <c r="C502" s="538" t="n"/>
      <c r="D502" s="539">
        <f>IF($D$499="Flat Oval",IF(OR($N$501="",ISTEXT($N$499),ISTEXT($N$500)),"",IF(2&lt;=$N$500,IF(1&gt;$N$499,"",IF(((2-1)*$N$499+1)&gt;80,"",IF(INDEX($P$501:$W$510,MOD(((2-1)*$N$499+1)-1,10)+1,INT((((2-1)*$N$499+1)-1)/10)+1)="","",INDEX($P$501:$W$510,MOD(((2-1)*$N$499+1)-1,10)+1,INT((((2-1)*$N$499+1)-1)/10)+1)))),IF(AND(2=$N$500+1,1&lt;=$O$499),IF(($N$499*$N$500+1)&gt;80,"",IF(INDEX($P$501:$W$510,MOD(($N$499*$N$500+1)-1,10)+1,INT((($N$499*$N$500+1)-1)/10)+1)="","",INDEX($P$501:$W$510,MOD(($N$499*$N$500+1)-1,10)+1,INT((($N$499*$N$500+1)-1)/10)+1))),""))),IF($N$501="","",IF(OR(ISTEXT($N$499),ISTEXT($N$500),ISTEXT($N$501)),"",IF(OR(1&gt;$N$499,2&gt;$N$500,((2-1)*$N$499+1)&gt;$N$501),"",IF(INDEX($P$501:$W$510,MOD(((2-1)*$N$499+1)-1,10)+1,INT((((2-1)*$N$499+1)-1)/10)+1)="","",INDEX($P$501:$W$510,MOD(((2-1)*$N$499+1)-1,10)+1,INT((((2-1)*$N$499+1)-1)/10)+1))))))</f>
        <v/>
      </c>
      <c r="E502" s="539">
        <f>IF($D$499="Flat Oval",IF(OR($N$501="",ISTEXT($N$499),ISTEXT($N$500)),"",IF(2&lt;=$N$500,IF(2&gt;$N$499,"",IF(((2-1)*$N$499+2)&gt;80,"",IF(INDEX($P$501:$W$510,MOD(((2-1)*$N$499+2)-1,10)+1,INT((((2-1)*$N$499+2)-1)/10)+1)="","",INDEX($P$501:$W$510,MOD(((2-1)*$N$499+2)-1,10)+1,INT((((2-1)*$N$499+2)-1)/10)+1)))),IF(AND(2=$N$500+1,2&lt;=$O$499),IF(($N$499*$N$500+2)&gt;80,"",IF(INDEX($P$501:$W$510,MOD(($N$499*$N$500+2)-1,10)+1,INT((($N$499*$N$500+2)-1)/10)+1)="","",INDEX($P$501:$W$510,MOD(($N$499*$N$500+2)-1,10)+1,INT((($N$499*$N$500+2)-1)/10)+1))),""))),IF($N$501="","",IF(OR(ISTEXT($N$499),ISTEXT($N$500),ISTEXT($N$501)),"",IF(OR(2&gt;$N$499,2&gt;$N$500,((2-1)*$N$499+2)&gt;$N$501),"",IF(INDEX($P$501:$W$510,MOD(((2-1)*$N$499+2)-1,10)+1,INT((((2-1)*$N$499+2)-1)/10)+1)="","",INDEX($P$501:$W$510,MOD(((2-1)*$N$499+2)-1,10)+1,INT((((2-1)*$N$499+2)-1)/10)+1))))))</f>
        <v/>
      </c>
      <c r="F502" s="539">
        <f>IF($D$499="Flat Oval",IF(OR($N$501="",ISTEXT($N$499),ISTEXT($N$500)),"",IF(2&lt;=$N$500,IF(3&gt;$N$499,"",IF(((2-1)*$N$499+3)&gt;80,"",IF(INDEX($P$501:$W$510,MOD(((2-1)*$N$499+3)-1,10)+1,INT((((2-1)*$N$499+3)-1)/10)+1)="","",INDEX($P$501:$W$510,MOD(((2-1)*$N$499+3)-1,10)+1,INT((((2-1)*$N$499+3)-1)/10)+1)))),IF(AND(2=$N$500+1,3&lt;=$O$499),IF(($N$499*$N$500+3)&gt;80,"",IF(INDEX($P$501:$W$510,MOD(($N$499*$N$500+3)-1,10)+1,INT((($N$499*$N$500+3)-1)/10)+1)="","",INDEX($P$501:$W$510,MOD(($N$499*$N$500+3)-1,10)+1,INT((($N$499*$N$500+3)-1)/10)+1))),""))),IF($N$501="","",IF(OR(ISTEXT($N$499),ISTEXT($N$500),ISTEXT($N$501)),"",IF(OR(3&gt;$N$499,2&gt;$N$500,((2-1)*$N$499+3)&gt;$N$501),"",IF(INDEX($P$501:$W$510,MOD(((2-1)*$N$499+3)-1,10)+1,INT((((2-1)*$N$499+3)-1)/10)+1)="","",INDEX($P$501:$W$510,MOD(((2-1)*$N$499+3)-1,10)+1,INT((((2-1)*$N$499+3)-1)/10)+1))))))</f>
        <v/>
      </c>
      <c r="G502" s="539">
        <f>IF($D$499="Flat Oval",IF(OR($N$501="",ISTEXT($N$499),ISTEXT($N$500)),"",IF(2&lt;=$N$500,IF(4&gt;$N$499,"",IF(((2-1)*$N$499+4)&gt;80,"",IF(INDEX($P$501:$W$510,MOD(((2-1)*$N$499+4)-1,10)+1,INT((((2-1)*$N$499+4)-1)/10)+1)="","",INDEX($P$501:$W$510,MOD(((2-1)*$N$499+4)-1,10)+1,INT((((2-1)*$N$499+4)-1)/10)+1)))),IF(AND(2=$N$500+1,4&lt;=$O$499),IF(($N$499*$N$500+4)&gt;80,"",IF(INDEX($P$501:$W$510,MOD(($N$499*$N$500+4)-1,10)+1,INT((($N$499*$N$500+4)-1)/10)+1)="","",INDEX($P$501:$W$510,MOD(($N$499*$N$500+4)-1,10)+1,INT((($N$499*$N$500+4)-1)/10)+1))),""))),IF($N$501="","",IF(OR(ISTEXT($N$499),ISTEXT($N$500),ISTEXT($N$501)),"",IF(OR(4&gt;$N$499,2&gt;$N$500,((2-1)*$N$499+4)&gt;$N$501),"",IF(INDEX($P$501:$W$510,MOD(((2-1)*$N$499+4)-1,10)+1,INT((((2-1)*$N$499+4)-1)/10)+1)="","",INDEX($P$501:$W$510,MOD(((2-1)*$N$499+4)-1,10)+1,INT((((2-1)*$N$499+4)-1)/10)+1))))))</f>
        <v/>
      </c>
      <c r="H502" s="539">
        <f>IF($D$499="Flat Oval",IF(OR($N$501="",ISTEXT($N$499),ISTEXT($N$500)),"",IF(2&lt;=$N$500,IF(5&gt;$N$499,"",IF(((2-1)*$N$499+5)&gt;80,"",IF(INDEX($P$501:$W$510,MOD(((2-1)*$N$499+5)-1,10)+1,INT((((2-1)*$N$499+5)-1)/10)+1)="","",INDEX($P$501:$W$510,MOD(((2-1)*$N$499+5)-1,10)+1,INT((((2-1)*$N$499+5)-1)/10)+1)))),IF(AND(2=$N$500+1,5&lt;=$O$499),IF(($N$499*$N$500+5)&gt;80,"",IF(INDEX($P$501:$W$510,MOD(($N$499*$N$500+5)-1,10)+1,INT((($N$499*$N$500+5)-1)/10)+1)="","",INDEX($P$501:$W$510,MOD(($N$499*$N$500+5)-1,10)+1,INT((($N$499*$N$500+5)-1)/10)+1))),""))),IF($N$501="","",IF(OR(ISTEXT($N$499),ISTEXT($N$500),ISTEXT($N$501)),"",IF(OR(5&gt;$N$499,2&gt;$N$500,((2-1)*$N$499+5)&gt;$N$501),"",IF(INDEX($P$501:$W$510,MOD(((2-1)*$N$499+5)-1,10)+1,INT((((2-1)*$N$499+5)-1)/10)+1)="","",INDEX($P$501:$W$510,MOD(((2-1)*$N$499+5)-1,10)+1,INT((((2-1)*$N$499+5)-1)/10)+1))))))</f>
        <v/>
      </c>
      <c r="I502" s="539">
        <f>IF($D$499="Flat Oval",IF(OR($N$501="",ISTEXT($N$499),ISTEXT($N$500)),"",IF(2&lt;=$N$500,IF(6&gt;$N$499,"",IF(((2-1)*$N$499+6)&gt;80,"",IF(INDEX($P$501:$W$510,MOD(((2-1)*$N$499+6)-1,10)+1,INT((((2-1)*$N$499+6)-1)/10)+1)="","",INDEX($P$501:$W$510,MOD(((2-1)*$N$499+6)-1,10)+1,INT((((2-1)*$N$499+6)-1)/10)+1)))),IF(AND(2=$N$500+1,6&lt;=$O$499),IF(($N$499*$N$500+6)&gt;80,"",IF(INDEX($P$501:$W$510,MOD(($N$499*$N$500+6)-1,10)+1,INT((($N$499*$N$500+6)-1)/10)+1)="","",INDEX($P$501:$W$510,MOD(($N$499*$N$500+6)-1,10)+1,INT((($N$499*$N$500+6)-1)/10)+1))),""))),IF($N$501="","",IF(OR(ISTEXT($N$499),ISTEXT($N$500),ISTEXT($N$501)),"",IF(OR(6&gt;$N$499,2&gt;$N$500,((2-1)*$N$499+6)&gt;$N$501),"",IF(INDEX($P$501:$W$510,MOD(((2-1)*$N$499+6)-1,10)+1,INT((((2-1)*$N$499+6)-1)/10)+1)="","",INDEX($P$501:$W$510,MOD(((2-1)*$N$499+6)-1,10)+1,INT((((2-1)*$N$499+6)-1)/10)+1))))))</f>
        <v/>
      </c>
      <c r="J502" s="539">
        <f>IF($D$499="Flat Oval",IF(OR($N$501="",ISTEXT($N$499),ISTEXT($N$500)),"",IF(2&lt;=$N$500,IF(7&gt;$N$499,"",IF(((2-1)*$N$499+7)&gt;80,"",IF(INDEX($P$501:$W$510,MOD(((2-1)*$N$499+7)-1,10)+1,INT((((2-1)*$N$499+7)-1)/10)+1)="","",INDEX($P$501:$W$510,MOD(((2-1)*$N$499+7)-1,10)+1,INT((((2-1)*$N$499+7)-1)/10)+1)))),IF(AND(2=$N$500+1,7&lt;=$O$499),IF(($N$499*$N$500+7)&gt;80,"",IF(INDEX($P$501:$W$510,MOD(($N$499*$N$500+7)-1,10)+1,INT((($N$499*$N$500+7)-1)/10)+1)="","",INDEX($P$501:$W$510,MOD(($N$499*$N$500+7)-1,10)+1,INT((($N$499*$N$500+7)-1)/10)+1))),""))),IF($N$501="","",IF(OR(ISTEXT($N$499),ISTEXT($N$500),ISTEXT($N$501)),"",IF(OR(7&gt;$N$499,2&gt;$N$500,((2-1)*$N$499+7)&gt;$N$501),"",IF(INDEX($P$501:$W$510,MOD(((2-1)*$N$499+7)-1,10)+1,INT((((2-1)*$N$499+7)-1)/10)+1)="","",INDEX($P$501:$W$510,MOD(((2-1)*$N$499+7)-1,10)+1,INT((((2-1)*$N$499+7)-1)/10)+1))))))</f>
        <v/>
      </c>
      <c r="K502" s="539">
        <f>IF($D$499="Flat Oval",IF(OR($N$501="",ISTEXT($N$499),ISTEXT($N$500)),"",IF(2&lt;=$N$500,IF(8&gt;$N$499,"",IF(((2-1)*$N$499+8)&gt;80,"",IF(INDEX($P$501:$W$510,MOD(((2-1)*$N$499+8)-1,10)+1,INT((((2-1)*$N$499+8)-1)/10)+1)="","",INDEX($P$501:$W$510,MOD(((2-1)*$N$499+8)-1,10)+1,INT((((2-1)*$N$499+8)-1)/10)+1)))),IF(AND(2=$N$500+1,8&lt;=$O$499),IF(($N$499*$N$500+8)&gt;80,"",IF(INDEX($P$501:$W$510,MOD(($N$499*$N$500+8)-1,10)+1,INT((($N$499*$N$500+8)-1)/10)+1)="","",INDEX($P$501:$W$510,MOD(($N$499*$N$500+8)-1,10)+1,INT((($N$499*$N$500+8)-1)/10)+1))),""))),IF($N$501="","",IF(OR(ISTEXT($N$499),ISTEXT($N$500),ISTEXT($N$501)),"",IF(OR(8&gt;$N$499,2&gt;$N$500,((2-1)*$N$499+8)&gt;$N$501),"",IF(INDEX($P$501:$W$510,MOD(((2-1)*$N$499+8)-1,10)+1,INT((((2-1)*$N$499+8)-1)/10)+1)="","",INDEX($P$501:$W$510,MOD(((2-1)*$N$499+8)-1,10)+1,INT((((2-1)*$N$499+8)-1)/10)+1))))))</f>
        <v/>
      </c>
      <c r="L502" s="539">
        <f>IF($D$499="Flat Oval",IF(OR($N$501="",ISTEXT($N$499),ISTEXT($N$500)),"",IF(2&lt;=$N$500,IF(9&gt;$N$499,"",IF(((2-1)*$N$499+9)&gt;80,"",IF(INDEX($P$501:$W$510,MOD(((2-1)*$N$499+9)-1,10)+1,INT((((2-1)*$N$499+9)-1)/10)+1)="","",INDEX($P$501:$W$510,MOD(((2-1)*$N$499+9)-1,10)+1,INT((((2-1)*$N$499+9)-1)/10)+1)))),IF(AND(2=$N$500+1,9&lt;=$O$499),IF(($N$499*$N$500+9)&gt;80,"",IF(INDEX($P$501:$W$510,MOD(($N$499*$N$500+9)-1,10)+1,INT((($N$499*$N$500+9)-1)/10)+1)="","",INDEX($P$501:$W$510,MOD(($N$499*$N$500+9)-1,10)+1,INT((($N$499*$N$500+9)-1)/10)+1))),""))),IF($N$501="","",IF(OR(ISTEXT($N$499),ISTEXT($N$500),ISTEXT($N$501)),"",IF(OR(9&gt;$N$499,2&gt;$N$500,((2-1)*$N$499+9)&gt;$N$501),"",IF(INDEX($P$501:$W$510,MOD(((2-1)*$N$499+9)-1,10)+1,INT((((2-1)*$N$499+9)-1)/10)+1)="","",INDEX($P$501:$W$510,MOD(((2-1)*$N$499+9)-1,10)+1,INT((((2-1)*$N$499+9)-1)/10)+1))))))</f>
        <v/>
      </c>
      <c r="M502" s="539">
        <f>IF($D$499="Flat Oval",IF(OR($N$501="",ISTEXT($N$499),ISTEXT($N$500)),"",IF(2&lt;=$N$500,IF(10&gt;$N$499,"",IF(((2-1)*$N$499+10)&gt;80,"",IF(INDEX($P$501:$W$510,MOD(((2-1)*$N$499+10)-1,10)+1,INT((((2-1)*$N$499+10)-1)/10)+1)="","",INDEX($P$501:$W$510,MOD(((2-1)*$N$499+10)-1,10)+1,INT((((2-1)*$N$499+10)-1)/10)+1)))),IF(AND(2=$N$500+1,10&lt;=$O$499),IF(($N$499*$N$500+10)&gt;80,"",IF(INDEX($P$501:$W$510,MOD(($N$499*$N$500+10)-1,10)+1,INT((($N$499*$N$500+10)-1)/10)+1)="","",INDEX($P$501:$W$510,MOD(($N$499*$N$500+10)-1,10)+1,INT((($N$499*$N$500+10)-1)/10)+1))),""))),IF($N$501="","",IF(OR(ISTEXT($N$499),ISTEXT($N$500),ISTEXT($N$501)),"",IF(OR(10&gt;$N$499,2&gt;$N$500,((2-1)*$N$499+10)&gt;$N$501),"",IF(INDEX($P$501:$W$510,MOD(((2-1)*$N$499+10)-1,10)+1,INT((((2-1)*$N$499+10)-1)/10)+1)="","",INDEX($P$501:$W$510,MOD(((2-1)*$N$499+10)-1,10)+1,INT((((2-1)*$N$499+10)-1)/10)+1))))))</f>
        <v/>
      </c>
      <c r="O502">
        <f>IF(AND($D$499="Flat Oval",NOT(OR($G$499="",$I$499="")),NOT(OR(ISTEXT($G$499),ISTEXT($I$499)))),(($G$499-2*N($K$499))-($I$499-2*N($K$499)))*($I$499-2*N($K$499))/144,"")</f>
        <v/>
      </c>
      <c r="P502" s="540" t="n"/>
      <c r="Q502" s="540" t="n"/>
      <c r="R502" s="540" t="n"/>
      <c r="S502" s="540" t="n"/>
      <c r="T502" s="540" t="n"/>
      <c r="U502" s="540" t="n"/>
      <c r="V502" s="540" t="n"/>
      <c r="W502" s="540" t="n"/>
    </row>
    <row r="503" ht="13.35" customHeight="1" s="162">
      <c r="B503" s="537">
        <f>IF($D$499="Flat Oval",IF(OR($N$500="",ISTEXT($N$500)),"",IF(3&lt;=$N$500,ROUND((3-0.5)*$I$499/$N$500,1),IF(3=$N$500+1,"Ends",""))),IF(OR($D$499="",$G$499=""),"",IF($D$499="Round",IF(3=1,"Axis 1 (0°)",IF(3=2,"Axis 2 (90°)","")),IF(ISTEXT($N$500),"",IF(3&gt;$N$500,"",IF(ISTEXT($I$499),"",ROUND((3-0.5)*$I$499/$N$500,1)))))))</f>
        <v/>
      </c>
      <c r="C503" s="538" t="n"/>
      <c r="D503" s="539">
        <f>IF($D$499="Flat Oval",IF(OR($N$501="",ISTEXT($N$499),ISTEXT($N$500)),"",IF(3&lt;=$N$500,IF(1&gt;$N$499,"",IF(((3-1)*$N$499+1)&gt;80,"",IF(INDEX($P$501:$W$510,MOD(((3-1)*$N$499+1)-1,10)+1,INT((((3-1)*$N$499+1)-1)/10)+1)="","",INDEX($P$501:$W$510,MOD(((3-1)*$N$499+1)-1,10)+1,INT((((3-1)*$N$499+1)-1)/10)+1)))),IF(AND(3=$N$500+1,1&lt;=$O$499),IF(($N$499*$N$500+1)&gt;80,"",IF(INDEX($P$501:$W$510,MOD(($N$499*$N$500+1)-1,10)+1,INT((($N$499*$N$500+1)-1)/10)+1)="","",INDEX($P$501:$W$510,MOD(($N$499*$N$500+1)-1,10)+1,INT((($N$499*$N$500+1)-1)/10)+1))),""))),IF($N$501="","",IF(OR(ISTEXT($N$499),ISTEXT($N$500),ISTEXT($N$501)),"",IF(OR(1&gt;$N$499,3&gt;$N$500,((3-1)*$N$499+1)&gt;$N$501),"",IF(INDEX($P$501:$W$510,MOD(((3-1)*$N$499+1)-1,10)+1,INT((((3-1)*$N$499+1)-1)/10)+1)="","",INDEX($P$501:$W$510,MOD(((3-1)*$N$499+1)-1,10)+1,INT((((3-1)*$N$499+1)-1)/10)+1))))))</f>
        <v/>
      </c>
      <c r="E503" s="539">
        <f>IF($D$499="Flat Oval",IF(OR($N$501="",ISTEXT($N$499),ISTEXT($N$500)),"",IF(3&lt;=$N$500,IF(2&gt;$N$499,"",IF(((3-1)*$N$499+2)&gt;80,"",IF(INDEX($P$501:$W$510,MOD(((3-1)*$N$499+2)-1,10)+1,INT((((3-1)*$N$499+2)-1)/10)+1)="","",INDEX($P$501:$W$510,MOD(((3-1)*$N$499+2)-1,10)+1,INT((((3-1)*$N$499+2)-1)/10)+1)))),IF(AND(3=$N$500+1,2&lt;=$O$499),IF(($N$499*$N$500+2)&gt;80,"",IF(INDEX($P$501:$W$510,MOD(($N$499*$N$500+2)-1,10)+1,INT((($N$499*$N$500+2)-1)/10)+1)="","",INDEX($P$501:$W$510,MOD(($N$499*$N$500+2)-1,10)+1,INT((($N$499*$N$500+2)-1)/10)+1))),""))),IF($N$501="","",IF(OR(ISTEXT($N$499),ISTEXT($N$500),ISTEXT($N$501)),"",IF(OR(2&gt;$N$499,3&gt;$N$500,((3-1)*$N$499+2)&gt;$N$501),"",IF(INDEX($P$501:$W$510,MOD(((3-1)*$N$499+2)-1,10)+1,INT((((3-1)*$N$499+2)-1)/10)+1)="","",INDEX($P$501:$W$510,MOD(((3-1)*$N$499+2)-1,10)+1,INT((((3-1)*$N$499+2)-1)/10)+1))))))</f>
        <v/>
      </c>
      <c r="F503" s="539">
        <f>IF($D$499="Flat Oval",IF(OR($N$501="",ISTEXT($N$499),ISTEXT($N$500)),"",IF(3&lt;=$N$500,IF(3&gt;$N$499,"",IF(((3-1)*$N$499+3)&gt;80,"",IF(INDEX($P$501:$W$510,MOD(((3-1)*$N$499+3)-1,10)+1,INT((((3-1)*$N$499+3)-1)/10)+1)="","",INDEX($P$501:$W$510,MOD(((3-1)*$N$499+3)-1,10)+1,INT((((3-1)*$N$499+3)-1)/10)+1)))),IF(AND(3=$N$500+1,3&lt;=$O$499),IF(($N$499*$N$500+3)&gt;80,"",IF(INDEX($P$501:$W$510,MOD(($N$499*$N$500+3)-1,10)+1,INT((($N$499*$N$500+3)-1)/10)+1)="","",INDEX($P$501:$W$510,MOD(($N$499*$N$500+3)-1,10)+1,INT((($N$499*$N$500+3)-1)/10)+1))),""))),IF($N$501="","",IF(OR(ISTEXT($N$499),ISTEXT($N$500),ISTEXT($N$501)),"",IF(OR(3&gt;$N$499,3&gt;$N$500,((3-1)*$N$499+3)&gt;$N$501),"",IF(INDEX($P$501:$W$510,MOD(((3-1)*$N$499+3)-1,10)+1,INT((((3-1)*$N$499+3)-1)/10)+1)="","",INDEX($P$501:$W$510,MOD(((3-1)*$N$499+3)-1,10)+1,INT((((3-1)*$N$499+3)-1)/10)+1))))))</f>
        <v/>
      </c>
      <c r="G503" s="539">
        <f>IF($D$499="Flat Oval",IF(OR($N$501="",ISTEXT($N$499),ISTEXT($N$500)),"",IF(3&lt;=$N$500,IF(4&gt;$N$499,"",IF(((3-1)*$N$499+4)&gt;80,"",IF(INDEX($P$501:$W$510,MOD(((3-1)*$N$499+4)-1,10)+1,INT((((3-1)*$N$499+4)-1)/10)+1)="","",INDEX($P$501:$W$510,MOD(((3-1)*$N$499+4)-1,10)+1,INT((((3-1)*$N$499+4)-1)/10)+1)))),IF(AND(3=$N$500+1,4&lt;=$O$499),IF(($N$499*$N$500+4)&gt;80,"",IF(INDEX($P$501:$W$510,MOD(($N$499*$N$500+4)-1,10)+1,INT((($N$499*$N$500+4)-1)/10)+1)="","",INDEX($P$501:$W$510,MOD(($N$499*$N$500+4)-1,10)+1,INT((($N$499*$N$500+4)-1)/10)+1))),""))),IF($N$501="","",IF(OR(ISTEXT($N$499),ISTEXT($N$500),ISTEXT($N$501)),"",IF(OR(4&gt;$N$499,3&gt;$N$500,((3-1)*$N$499+4)&gt;$N$501),"",IF(INDEX($P$501:$W$510,MOD(((3-1)*$N$499+4)-1,10)+1,INT((((3-1)*$N$499+4)-1)/10)+1)="","",INDEX($P$501:$W$510,MOD(((3-1)*$N$499+4)-1,10)+1,INT((((3-1)*$N$499+4)-1)/10)+1))))))</f>
        <v/>
      </c>
      <c r="H503" s="539">
        <f>IF($D$499="Flat Oval",IF(OR($N$501="",ISTEXT($N$499),ISTEXT($N$500)),"",IF(3&lt;=$N$500,IF(5&gt;$N$499,"",IF(((3-1)*$N$499+5)&gt;80,"",IF(INDEX($P$501:$W$510,MOD(((3-1)*$N$499+5)-1,10)+1,INT((((3-1)*$N$499+5)-1)/10)+1)="","",INDEX($P$501:$W$510,MOD(((3-1)*$N$499+5)-1,10)+1,INT((((3-1)*$N$499+5)-1)/10)+1)))),IF(AND(3=$N$500+1,5&lt;=$O$499),IF(($N$499*$N$500+5)&gt;80,"",IF(INDEX($P$501:$W$510,MOD(($N$499*$N$500+5)-1,10)+1,INT((($N$499*$N$500+5)-1)/10)+1)="","",INDEX($P$501:$W$510,MOD(($N$499*$N$500+5)-1,10)+1,INT((($N$499*$N$500+5)-1)/10)+1))),""))),IF($N$501="","",IF(OR(ISTEXT($N$499),ISTEXT($N$500),ISTEXT($N$501)),"",IF(OR(5&gt;$N$499,3&gt;$N$500,((3-1)*$N$499+5)&gt;$N$501),"",IF(INDEX($P$501:$W$510,MOD(((3-1)*$N$499+5)-1,10)+1,INT((((3-1)*$N$499+5)-1)/10)+1)="","",INDEX($P$501:$W$510,MOD(((3-1)*$N$499+5)-1,10)+1,INT((((3-1)*$N$499+5)-1)/10)+1))))))</f>
        <v/>
      </c>
      <c r="I503" s="539">
        <f>IF($D$499="Flat Oval",IF(OR($N$501="",ISTEXT($N$499),ISTEXT($N$500)),"",IF(3&lt;=$N$500,IF(6&gt;$N$499,"",IF(((3-1)*$N$499+6)&gt;80,"",IF(INDEX($P$501:$W$510,MOD(((3-1)*$N$499+6)-1,10)+1,INT((((3-1)*$N$499+6)-1)/10)+1)="","",INDEX($P$501:$W$510,MOD(((3-1)*$N$499+6)-1,10)+1,INT((((3-1)*$N$499+6)-1)/10)+1)))),IF(AND(3=$N$500+1,6&lt;=$O$499),IF(($N$499*$N$500+6)&gt;80,"",IF(INDEX($P$501:$W$510,MOD(($N$499*$N$500+6)-1,10)+1,INT((($N$499*$N$500+6)-1)/10)+1)="","",INDEX($P$501:$W$510,MOD(($N$499*$N$500+6)-1,10)+1,INT((($N$499*$N$500+6)-1)/10)+1))),""))),IF($N$501="","",IF(OR(ISTEXT($N$499),ISTEXT($N$500),ISTEXT($N$501)),"",IF(OR(6&gt;$N$499,3&gt;$N$500,((3-1)*$N$499+6)&gt;$N$501),"",IF(INDEX($P$501:$W$510,MOD(((3-1)*$N$499+6)-1,10)+1,INT((((3-1)*$N$499+6)-1)/10)+1)="","",INDEX($P$501:$W$510,MOD(((3-1)*$N$499+6)-1,10)+1,INT((((3-1)*$N$499+6)-1)/10)+1))))))</f>
        <v/>
      </c>
      <c r="J503" s="539">
        <f>IF($D$499="Flat Oval",IF(OR($N$501="",ISTEXT($N$499),ISTEXT($N$500)),"",IF(3&lt;=$N$500,IF(7&gt;$N$499,"",IF(((3-1)*$N$499+7)&gt;80,"",IF(INDEX($P$501:$W$510,MOD(((3-1)*$N$499+7)-1,10)+1,INT((((3-1)*$N$499+7)-1)/10)+1)="","",INDEX($P$501:$W$510,MOD(((3-1)*$N$499+7)-1,10)+1,INT((((3-1)*$N$499+7)-1)/10)+1)))),IF(AND(3=$N$500+1,7&lt;=$O$499),IF(($N$499*$N$500+7)&gt;80,"",IF(INDEX($P$501:$W$510,MOD(($N$499*$N$500+7)-1,10)+1,INT((($N$499*$N$500+7)-1)/10)+1)="","",INDEX($P$501:$W$510,MOD(($N$499*$N$500+7)-1,10)+1,INT((($N$499*$N$500+7)-1)/10)+1))),""))),IF($N$501="","",IF(OR(ISTEXT($N$499),ISTEXT($N$500),ISTEXT($N$501)),"",IF(OR(7&gt;$N$499,3&gt;$N$500,((3-1)*$N$499+7)&gt;$N$501),"",IF(INDEX($P$501:$W$510,MOD(((3-1)*$N$499+7)-1,10)+1,INT((((3-1)*$N$499+7)-1)/10)+1)="","",INDEX($P$501:$W$510,MOD(((3-1)*$N$499+7)-1,10)+1,INT((((3-1)*$N$499+7)-1)/10)+1))))))</f>
        <v/>
      </c>
      <c r="K503" s="539">
        <f>IF($D$499="Flat Oval",IF(OR($N$501="",ISTEXT($N$499),ISTEXT($N$500)),"",IF(3&lt;=$N$500,IF(8&gt;$N$499,"",IF(((3-1)*$N$499+8)&gt;80,"",IF(INDEX($P$501:$W$510,MOD(((3-1)*$N$499+8)-1,10)+1,INT((((3-1)*$N$499+8)-1)/10)+1)="","",INDEX($P$501:$W$510,MOD(((3-1)*$N$499+8)-1,10)+1,INT((((3-1)*$N$499+8)-1)/10)+1)))),IF(AND(3=$N$500+1,8&lt;=$O$499),IF(($N$499*$N$500+8)&gt;80,"",IF(INDEX($P$501:$W$510,MOD(($N$499*$N$500+8)-1,10)+1,INT((($N$499*$N$500+8)-1)/10)+1)="","",INDEX($P$501:$W$510,MOD(($N$499*$N$500+8)-1,10)+1,INT((($N$499*$N$500+8)-1)/10)+1))),""))),IF($N$501="","",IF(OR(ISTEXT($N$499),ISTEXT($N$500),ISTEXT($N$501)),"",IF(OR(8&gt;$N$499,3&gt;$N$500,((3-1)*$N$499+8)&gt;$N$501),"",IF(INDEX($P$501:$W$510,MOD(((3-1)*$N$499+8)-1,10)+1,INT((((3-1)*$N$499+8)-1)/10)+1)="","",INDEX($P$501:$W$510,MOD(((3-1)*$N$499+8)-1,10)+1,INT((((3-1)*$N$499+8)-1)/10)+1))))))</f>
        <v/>
      </c>
      <c r="L503" s="539">
        <f>IF($D$499="Flat Oval",IF(OR($N$501="",ISTEXT($N$499),ISTEXT($N$500)),"",IF(3&lt;=$N$500,IF(9&gt;$N$499,"",IF(((3-1)*$N$499+9)&gt;80,"",IF(INDEX($P$501:$W$510,MOD(((3-1)*$N$499+9)-1,10)+1,INT((((3-1)*$N$499+9)-1)/10)+1)="","",INDEX($P$501:$W$510,MOD(((3-1)*$N$499+9)-1,10)+1,INT((((3-1)*$N$499+9)-1)/10)+1)))),IF(AND(3=$N$500+1,9&lt;=$O$499),IF(($N$499*$N$500+9)&gt;80,"",IF(INDEX($P$501:$W$510,MOD(($N$499*$N$500+9)-1,10)+1,INT((($N$499*$N$500+9)-1)/10)+1)="","",INDEX($P$501:$W$510,MOD(($N$499*$N$500+9)-1,10)+1,INT((($N$499*$N$500+9)-1)/10)+1))),""))),IF($N$501="","",IF(OR(ISTEXT($N$499),ISTEXT($N$500),ISTEXT($N$501)),"",IF(OR(9&gt;$N$499,3&gt;$N$500,((3-1)*$N$499+9)&gt;$N$501),"",IF(INDEX($P$501:$W$510,MOD(((3-1)*$N$499+9)-1,10)+1,INT((((3-1)*$N$499+9)-1)/10)+1)="","",INDEX($P$501:$W$510,MOD(((3-1)*$N$499+9)-1,10)+1,INT((((3-1)*$N$499+9)-1)/10)+1))))))</f>
        <v/>
      </c>
      <c r="M503" s="539">
        <f>IF($D$499="Flat Oval",IF(OR($N$501="",ISTEXT($N$499),ISTEXT($N$500)),"",IF(3&lt;=$N$500,IF(10&gt;$N$499,"",IF(((3-1)*$N$499+10)&gt;80,"",IF(INDEX($P$501:$W$510,MOD(((3-1)*$N$499+10)-1,10)+1,INT((((3-1)*$N$499+10)-1)/10)+1)="","",INDEX($P$501:$W$510,MOD(((3-1)*$N$499+10)-1,10)+1,INT((((3-1)*$N$499+10)-1)/10)+1)))),IF(AND(3=$N$500+1,10&lt;=$O$499),IF(($N$499*$N$500+10)&gt;80,"",IF(INDEX($P$501:$W$510,MOD(($N$499*$N$500+10)-1,10)+1,INT((($N$499*$N$500+10)-1)/10)+1)="","",INDEX($P$501:$W$510,MOD(($N$499*$N$500+10)-1,10)+1,INT((($N$499*$N$500+10)-1)/10)+1))),""))),IF($N$501="","",IF(OR(ISTEXT($N$499),ISTEXT($N$500),ISTEXT($N$501)),"",IF(OR(10&gt;$N$499,3&gt;$N$500,((3-1)*$N$499+10)&gt;$N$501),"",IF(INDEX($P$501:$W$510,MOD(((3-1)*$N$499+10)-1,10)+1,INT((((3-1)*$N$499+10)-1)/10)+1)="","",INDEX($P$501:$W$510,MOD(((3-1)*$N$499+10)-1,10)+1,INT((((3-1)*$N$499+10)-1)/10)+1))))))</f>
        <v/>
      </c>
      <c r="O503">
        <f>IF(AND($D$499="Flat Oval",NOT(OR($G$499="",$I$499="")),NOT(OR(ISTEXT($G$499),ISTEXT($I$499)))),PI()*(($I$499-2*N($K$499))/2)^2/144,"")</f>
        <v/>
      </c>
      <c r="P503" s="540" t="n"/>
      <c r="Q503" s="540" t="n"/>
      <c r="R503" s="540" t="n"/>
      <c r="S503" s="540" t="n"/>
      <c r="T503" s="540" t="n"/>
      <c r="U503" s="540" t="n"/>
      <c r="V503" s="540" t="n"/>
      <c r="W503" s="540" t="n"/>
    </row>
    <row r="504" ht="13.35" customHeight="1" s="162">
      <c r="B504" s="537">
        <f>IF($D$499="Flat Oval",IF(OR($N$500="",ISTEXT($N$500)),"",IF(4&lt;=$N$500,ROUND((4-0.5)*$I$499/$N$500,1),IF(4=$N$500+1,"Ends",""))),IF(OR($D$499="",$G$499=""),"",IF($D$499="Round",IF(4=1,"Axis 1 (0°)",IF(4=2,"Axis 2 (90°)","")),IF(ISTEXT($N$500),"",IF(4&gt;$N$500,"",IF(ISTEXT($I$499),"",ROUND((4-0.5)*$I$499/$N$500,1)))))))</f>
        <v/>
      </c>
      <c r="C504" s="538" t="n"/>
      <c r="D504" s="539">
        <f>IF($D$499="Flat Oval",IF(OR($N$501="",ISTEXT($N$499),ISTEXT($N$500)),"",IF(4&lt;=$N$500,IF(1&gt;$N$499,"",IF(((4-1)*$N$499+1)&gt;80,"",IF(INDEX($P$501:$W$510,MOD(((4-1)*$N$499+1)-1,10)+1,INT((((4-1)*$N$499+1)-1)/10)+1)="","",INDEX($P$501:$W$510,MOD(((4-1)*$N$499+1)-1,10)+1,INT((((4-1)*$N$499+1)-1)/10)+1)))),IF(AND(4=$N$500+1,1&lt;=$O$499),IF(($N$499*$N$500+1)&gt;80,"",IF(INDEX($P$501:$W$510,MOD(($N$499*$N$500+1)-1,10)+1,INT((($N$499*$N$500+1)-1)/10)+1)="","",INDEX($P$501:$W$510,MOD(($N$499*$N$500+1)-1,10)+1,INT((($N$499*$N$500+1)-1)/10)+1))),""))),IF($N$501="","",IF(OR(ISTEXT($N$499),ISTEXT($N$500),ISTEXT($N$501)),"",IF(OR(1&gt;$N$499,4&gt;$N$500,((4-1)*$N$499+1)&gt;$N$501),"",IF(INDEX($P$501:$W$510,MOD(((4-1)*$N$499+1)-1,10)+1,INT((((4-1)*$N$499+1)-1)/10)+1)="","",INDEX($P$501:$W$510,MOD(((4-1)*$N$499+1)-1,10)+1,INT((((4-1)*$N$499+1)-1)/10)+1))))))</f>
        <v/>
      </c>
      <c r="E504" s="539">
        <f>IF($D$499="Flat Oval",IF(OR($N$501="",ISTEXT($N$499),ISTEXT($N$500)),"",IF(4&lt;=$N$500,IF(2&gt;$N$499,"",IF(((4-1)*$N$499+2)&gt;80,"",IF(INDEX($P$501:$W$510,MOD(((4-1)*$N$499+2)-1,10)+1,INT((((4-1)*$N$499+2)-1)/10)+1)="","",INDEX($P$501:$W$510,MOD(((4-1)*$N$499+2)-1,10)+1,INT((((4-1)*$N$499+2)-1)/10)+1)))),IF(AND(4=$N$500+1,2&lt;=$O$499),IF(($N$499*$N$500+2)&gt;80,"",IF(INDEX($P$501:$W$510,MOD(($N$499*$N$500+2)-1,10)+1,INT((($N$499*$N$500+2)-1)/10)+1)="","",INDEX($P$501:$W$510,MOD(($N$499*$N$500+2)-1,10)+1,INT((($N$499*$N$500+2)-1)/10)+1))),""))),IF($N$501="","",IF(OR(ISTEXT($N$499),ISTEXT($N$500),ISTEXT($N$501)),"",IF(OR(2&gt;$N$499,4&gt;$N$500,((4-1)*$N$499+2)&gt;$N$501),"",IF(INDEX($P$501:$W$510,MOD(((4-1)*$N$499+2)-1,10)+1,INT((((4-1)*$N$499+2)-1)/10)+1)="","",INDEX($P$501:$W$510,MOD(((4-1)*$N$499+2)-1,10)+1,INT((((4-1)*$N$499+2)-1)/10)+1))))))</f>
        <v/>
      </c>
      <c r="F504" s="539">
        <f>IF($D$499="Flat Oval",IF(OR($N$501="",ISTEXT($N$499),ISTEXT($N$500)),"",IF(4&lt;=$N$500,IF(3&gt;$N$499,"",IF(((4-1)*$N$499+3)&gt;80,"",IF(INDEX($P$501:$W$510,MOD(((4-1)*$N$499+3)-1,10)+1,INT((((4-1)*$N$499+3)-1)/10)+1)="","",INDEX($P$501:$W$510,MOD(((4-1)*$N$499+3)-1,10)+1,INT((((4-1)*$N$499+3)-1)/10)+1)))),IF(AND(4=$N$500+1,3&lt;=$O$499),IF(($N$499*$N$500+3)&gt;80,"",IF(INDEX($P$501:$W$510,MOD(($N$499*$N$500+3)-1,10)+1,INT((($N$499*$N$500+3)-1)/10)+1)="","",INDEX($P$501:$W$510,MOD(($N$499*$N$500+3)-1,10)+1,INT((($N$499*$N$500+3)-1)/10)+1))),""))),IF($N$501="","",IF(OR(ISTEXT($N$499),ISTEXT($N$500),ISTEXT($N$501)),"",IF(OR(3&gt;$N$499,4&gt;$N$500,((4-1)*$N$499+3)&gt;$N$501),"",IF(INDEX($P$501:$W$510,MOD(((4-1)*$N$499+3)-1,10)+1,INT((((4-1)*$N$499+3)-1)/10)+1)="","",INDEX($P$501:$W$510,MOD(((4-1)*$N$499+3)-1,10)+1,INT((((4-1)*$N$499+3)-1)/10)+1))))))</f>
        <v/>
      </c>
      <c r="G504" s="539">
        <f>IF($D$499="Flat Oval",IF(OR($N$501="",ISTEXT($N$499),ISTEXT($N$500)),"",IF(4&lt;=$N$500,IF(4&gt;$N$499,"",IF(((4-1)*$N$499+4)&gt;80,"",IF(INDEX($P$501:$W$510,MOD(((4-1)*$N$499+4)-1,10)+1,INT((((4-1)*$N$499+4)-1)/10)+1)="","",INDEX($P$501:$W$510,MOD(((4-1)*$N$499+4)-1,10)+1,INT((((4-1)*$N$499+4)-1)/10)+1)))),IF(AND(4=$N$500+1,4&lt;=$O$499),IF(($N$499*$N$500+4)&gt;80,"",IF(INDEX($P$501:$W$510,MOD(($N$499*$N$500+4)-1,10)+1,INT((($N$499*$N$500+4)-1)/10)+1)="","",INDEX($P$501:$W$510,MOD(($N$499*$N$500+4)-1,10)+1,INT((($N$499*$N$500+4)-1)/10)+1))),""))),IF($N$501="","",IF(OR(ISTEXT($N$499),ISTEXT($N$500),ISTEXT($N$501)),"",IF(OR(4&gt;$N$499,4&gt;$N$500,((4-1)*$N$499+4)&gt;$N$501),"",IF(INDEX($P$501:$W$510,MOD(((4-1)*$N$499+4)-1,10)+1,INT((((4-1)*$N$499+4)-1)/10)+1)="","",INDEX($P$501:$W$510,MOD(((4-1)*$N$499+4)-1,10)+1,INT((((4-1)*$N$499+4)-1)/10)+1))))))</f>
        <v/>
      </c>
      <c r="H504" s="539">
        <f>IF($D$499="Flat Oval",IF(OR($N$501="",ISTEXT($N$499),ISTEXT($N$500)),"",IF(4&lt;=$N$500,IF(5&gt;$N$499,"",IF(((4-1)*$N$499+5)&gt;80,"",IF(INDEX($P$501:$W$510,MOD(((4-1)*$N$499+5)-1,10)+1,INT((((4-1)*$N$499+5)-1)/10)+1)="","",INDEX($P$501:$W$510,MOD(((4-1)*$N$499+5)-1,10)+1,INT((((4-1)*$N$499+5)-1)/10)+1)))),IF(AND(4=$N$500+1,5&lt;=$O$499),IF(($N$499*$N$500+5)&gt;80,"",IF(INDEX($P$501:$W$510,MOD(($N$499*$N$500+5)-1,10)+1,INT((($N$499*$N$500+5)-1)/10)+1)="","",INDEX($P$501:$W$510,MOD(($N$499*$N$500+5)-1,10)+1,INT((($N$499*$N$500+5)-1)/10)+1))),""))),IF($N$501="","",IF(OR(ISTEXT($N$499),ISTEXT($N$500),ISTEXT($N$501)),"",IF(OR(5&gt;$N$499,4&gt;$N$500,((4-1)*$N$499+5)&gt;$N$501),"",IF(INDEX($P$501:$W$510,MOD(((4-1)*$N$499+5)-1,10)+1,INT((((4-1)*$N$499+5)-1)/10)+1)="","",INDEX($P$501:$W$510,MOD(((4-1)*$N$499+5)-1,10)+1,INT((((4-1)*$N$499+5)-1)/10)+1))))))</f>
        <v/>
      </c>
      <c r="I504" s="539">
        <f>IF($D$499="Flat Oval",IF(OR($N$501="",ISTEXT($N$499),ISTEXT($N$500)),"",IF(4&lt;=$N$500,IF(6&gt;$N$499,"",IF(((4-1)*$N$499+6)&gt;80,"",IF(INDEX($P$501:$W$510,MOD(((4-1)*$N$499+6)-1,10)+1,INT((((4-1)*$N$499+6)-1)/10)+1)="","",INDEX($P$501:$W$510,MOD(((4-1)*$N$499+6)-1,10)+1,INT((((4-1)*$N$499+6)-1)/10)+1)))),IF(AND(4=$N$500+1,6&lt;=$O$499),IF(($N$499*$N$500+6)&gt;80,"",IF(INDEX($P$501:$W$510,MOD(($N$499*$N$500+6)-1,10)+1,INT((($N$499*$N$500+6)-1)/10)+1)="","",INDEX($P$501:$W$510,MOD(($N$499*$N$500+6)-1,10)+1,INT((($N$499*$N$500+6)-1)/10)+1))),""))),IF($N$501="","",IF(OR(ISTEXT($N$499),ISTEXT($N$500),ISTEXT($N$501)),"",IF(OR(6&gt;$N$499,4&gt;$N$500,((4-1)*$N$499+6)&gt;$N$501),"",IF(INDEX($P$501:$W$510,MOD(((4-1)*$N$499+6)-1,10)+1,INT((((4-1)*$N$499+6)-1)/10)+1)="","",INDEX($P$501:$W$510,MOD(((4-1)*$N$499+6)-1,10)+1,INT((((4-1)*$N$499+6)-1)/10)+1))))))</f>
        <v/>
      </c>
      <c r="J504" s="539">
        <f>IF($D$499="Flat Oval",IF(OR($N$501="",ISTEXT($N$499),ISTEXT($N$500)),"",IF(4&lt;=$N$500,IF(7&gt;$N$499,"",IF(((4-1)*$N$499+7)&gt;80,"",IF(INDEX($P$501:$W$510,MOD(((4-1)*$N$499+7)-1,10)+1,INT((((4-1)*$N$499+7)-1)/10)+1)="","",INDEX($P$501:$W$510,MOD(((4-1)*$N$499+7)-1,10)+1,INT((((4-1)*$N$499+7)-1)/10)+1)))),IF(AND(4=$N$500+1,7&lt;=$O$499),IF(($N$499*$N$500+7)&gt;80,"",IF(INDEX($P$501:$W$510,MOD(($N$499*$N$500+7)-1,10)+1,INT((($N$499*$N$500+7)-1)/10)+1)="","",INDEX($P$501:$W$510,MOD(($N$499*$N$500+7)-1,10)+1,INT((($N$499*$N$500+7)-1)/10)+1))),""))),IF($N$501="","",IF(OR(ISTEXT($N$499),ISTEXT($N$500),ISTEXT($N$501)),"",IF(OR(7&gt;$N$499,4&gt;$N$500,((4-1)*$N$499+7)&gt;$N$501),"",IF(INDEX($P$501:$W$510,MOD(((4-1)*$N$499+7)-1,10)+1,INT((((4-1)*$N$499+7)-1)/10)+1)="","",INDEX($P$501:$W$510,MOD(((4-1)*$N$499+7)-1,10)+1,INT((((4-1)*$N$499+7)-1)/10)+1))))))</f>
        <v/>
      </c>
      <c r="K504" s="539">
        <f>IF($D$499="Flat Oval",IF(OR($N$501="",ISTEXT($N$499),ISTEXT($N$500)),"",IF(4&lt;=$N$500,IF(8&gt;$N$499,"",IF(((4-1)*$N$499+8)&gt;80,"",IF(INDEX($P$501:$W$510,MOD(((4-1)*$N$499+8)-1,10)+1,INT((((4-1)*$N$499+8)-1)/10)+1)="","",INDEX($P$501:$W$510,MOD(((4-1)*$N$499+8)-1,10)+1,INT((((4-1)*$N$499+8)-1)/10)+1)))),IF(AND(4=$N$500+1,8&lt;=$O$499),IF(($N$499*$N$500+8)&gt;80,"",IF(INDEX($P$501:$W$510,MOD(($N$499*$N$500+8)-1,10)+1,INT((($N$499*$N$500+8)-1)/10)+1)="","",INDEX($P$501:$W$510,MOD(($N$499*$N$500+8)-1,10)+1,INT((($N$499*$N$500+8)-1)/10)+1))),""))),IF($N$501="","",IF(OR(ISTEXT($N$499),ISTEXT($N$500),ISTEXT($N$501)),"",IF(OR(8&gt;$N$499,4&gt;$N$500,((4-1)*$N$499+8)&gt;$N$501),"",IF(INDEX($P$501:$W$510,MOD(((4-1)*$N$499+8)-1,10)+1,INT((((4-1)*$N$499+8)-1)/10)+1)="","",INDEX($P$501:$W$510,MOD(((4-1)*$N$499+8)-1,10)+1,INT((((4-1)*$N$499+8)-1)/10)+1))))))</f>
        <v/>
      </c>
      <c r="L504" s="539">
        <f>IF($D$499="Flat Oval",IF(OR($N$501="",ISTEXT($N$499),ISTEXT($N$500)),"",IF(4&lt;=$N$500,IF(9&gt;$N$499,"",IF(((4-1)*$N$499+9)&gt;80,"",IF(INDEX($P$501:$W$510,MOD(((4-1)*$N$499+9)-1,10)+1,INT((((4-1)*$N$499+9)-1)/10)+1)="","",INDEX($P$501:$W$510,MOD(((4-1)*$N$499+9)-1,10)+1,INT((((4-1)*$N$499+9)-1)/10)+1)))),IF(AND(4=$N$500+1,9&lt;=$O$499),IF(($N$499*$N$500+9)&gt;80,"",IF(INDEX($P$501:$W$510,MOD(($N$499*$N$500+9)-1,10)+1,INT((($N$499*$N$500+9)-1)/10)+1)="","",INDEX($P$501:$W$510,MOD(($N$499*$N$500+9)-1,10)+1,INT((($N$499*$N$500+9)-1)/10)+1))),""))),IF($N$501="","",IF(OR(ISTEXT($N$499),ISTEXT($N$500),ISTEXT($N$501)),"",IF(OR(9&gt;$N$499,4&gt;$N$500,((4-1)*$N$499+9)&gt;$N$501),"",IF(INDEX($P$501:$W$510,MOD(((4-1)*$N$499+9)-1,10)+1,INT((((4-1)*$N$499+9)-1)/10)+1)="","",INDEX($P$501:$W$510,MOD(((4-1)*$N$499+9)-1,10)+1,INT((((4-1)*$N$499+9)-1)/10)+1))))))</f>
        <v/>
      </c>
      <c r="M504" s="539">
        <f>IF($D$499="Flat Oval",IF(OR($N$501="",ISTEXT($N$499),ISTEXT($N$500)),"",IF(4&lt;=$N$500,IF(10&gt;$N$499,"",IF(((4-1)*$N$499+10)&gt;80,"",IF(INDEX($P$501:$W$510,MOD(((4-1)*$N$499+10)-1,10)+1,INT((((4-1)*$N$499+10)-1)/10)+1)="","",INDEX($P$501:$W$510,MOD(((4-1)*$N$499+10)-1,10)+1,INT((((4-1)*$N$499+10)-1)/10)+1)))),IF(AND(4=$N$500+1,10&lt;=$O$499),IF(($N$499*$N$500+10)&gt;80,"",IF(INDEX($P$501:$W$510,MOD(($N$499*$N$500+10)-1,10)+1,INT((($N$499*$N$500+10)-1)/10)+1)="","",INDEX($P$501:$W$510,MOD(($N$499*$N$500+10)-1,10)+1,INT((($N$499*$N$500+10)-1)/10)+1))),""))),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IF($D$499="Flat Oval",IF(OR($N$500="",ISTEXT($N$500)),"",IF(5&lt;=$N$500,ROUND((5-0.5)*$I$499/$N$500,1),IF(5=$N$500+1,"Ends",""))),IF(OR($D$499="",$G$499=""),"",IF($D$499="Round",IF(5=1,"Axis 1 (0°)",IF(5=2,"Axis 2 (90°)","")),IF(ISTEXT($N$500),"",IF(5&gt;$N$500,"",IF(ISTEXT($I$499),"",ROUND((5-0.5)*$I$499/$N$500,1)))))))</f>
        <v/>
      </c>
      <c r="C505" s="538" t="n"/>
      <c r="D505" s="539">
        <f>IF($D$499="Flat Oval",IF(OR($N$501="",ISTEXT($N$499),ISTEXT($N$500)),"",IF(5&lt;=$N$500,IF(1&gt;$N$499,"",IF(((5-1)*$N$499+1)&gt;80,"",IF(INDEX($P$501:$W$510,MOD(((5-1)*$N$499+1)-1,10)+1,INT((((5-1)*$N$499+1)-1)/10)+1)="","",INDEX($P$501:$W$510,MOD(((5-1)*$N$499+1)-1,10)+1,INT((((5-1)*$N$499+1)-1)/10)+1)))),IF(AND(5=$N$500+1,1&lt;=$O$499),IF(($N$499*$N$500+1)&gt;80,"",IF(INDEX($P$501:$W$510,MOD(($N$499*$N$500+1)-1,10)+1,INT((($N$499*$N$500+1)-1)/10)+1)="","",INDEX($P$501:$W$510,MOD(($N$499*$N$500+1)-1,10)+1,INT((($N$499*$N$500+1)-1)/10)+1))),""))),IF($N$501="","",IF(OR(ISTEXT($N$499),ISTEXT($N$500),ISTEXT($N$501)),"",IF(OR(1&gt;$N$499,5&gt;$N$500,((5-1)*$N$499+1)&gt;$N$501),"",IF(INDEX($P$501:$W$510,MOD(((5-1)*$N$499+1)-1,10)+1,INT((((5-1)*$N$499+1)-1)/10)+1)="","",INDEX($P$501:$W$510,MOD(((5-1)*$N$499+1)-1,10)+1,INT((((5-1)*$N$499+1)-1)/10)+1))))))</f>
        <v/>
      </c>
      <c r="E505" s="539">
        <f>IF($D$499="Flat Oval",IF(OR($N$501="",ISTEXT($N$499),ISTEXT($N$500)),"",IF(5&lt;=$N$500,IF(2&gt;$N$499,"",IF(((5-1)*$N$499+2)&gt;80,"",IF(INDEX($P$501:$W$510,MOD(((5-1)*$N$499+2)-1,10)+1,INT((((5-1)*$N$499+2)-1)/10)+1)="","",INDEX($P$501:$W$510,MOD(((5-1)*$N$499+2)-1,10)+1,INT((((5-1)*$N$499+2)-1)/10)+1)))),IF(AND(5=$N$500+1,2&lt;=$O$499),IF(($N$499*$N$500+2)&gt;80,"",IF(INDEX($P$501:$W$510,MOD(($N$499*$N$500+2)-1,10)+1,INT((($N$499*$N$500+2)-1)/10)+1)="","",INDEX($P$501:$W$510,MOD(($N$499*$N$500+2)-1,10)+1,INT((($N$499*$N$500+2)-1)/10)+1))),""))),IF($N$501="","",IF(OR(ISTEXT($N$499),ISTEXT($N$500),ISTEXT($N$501)),"",IF(OR(2&gt;$N$499,5&gt;$N$500,((5-1)*$N$499+2)&gt;$N$501),"",IF(INDEX($P$501:$W$510,MOD(((5-1)*$N$499+2)-1,10)+1,INT((((5-1)*$N$499+2)-1)/10)+1)="","",INDEX($P$501:$W$510,MOD(((5-1)*$N$499+2)-1,10)+1,INT((((5-1)*$N$499+2)-1)/10)+1))))))</f>
        <v/>
      </c>
      <c r="F505" s="539">
        <f>IF($D$499="Flat Oval",IF(OR($N$501="",ISTEXT($N$499),ISTEXT($N$500)),"",IF(5&lt;=$N$500,IF(3&gt;$N$499,"",IF(((5-1)*$N$499+3)&gt;80,"",IF(INDEX($P$501:$W$510,MOD(((5-1)*$N$499+3)-1,10)+1,INT((((5-1)*$N$499+3)-1)/10)+1)="","",INDEX($P$501:$W$510,MOD(((5-1)*$N$499+3)-1,10)+1,INT((((5-1)*$N$499+3)-1)/10)+1)))),IF(AND(5=$N$500+1,3&lt;=$O$499),IF(($N$499*$N$500+3)&gt;80,"",IF(INDEX($P$501:$W$510,MOD(($N$499*$N$500+3)-1,10)+1,INT((($N$499*$N$500+3)-1)/10)+1)="","",INDEX($P$501:$W$510,MOD(($N$499*$N$500+3)-1,10)+1,INT((($N$499*$N$500+3)-1)/10)+1))),""))),IF($N$501="","",IF(OR(ISTEXT($N$499),ISTEXT($N$500),ISTEXT($N$501)),"",IF(OR(3&gt;$N$499,5&gt;$N$500,((5-1)*$N$499+3)&gt;$N$501),"",IF(INDEX($P$501:$W$510,MOD(((5-1)*$N$499+3)-1,10)+1,INT((((5-1)*$N$499+3)-1)/10)+1)="","",INDEX($P$501:$W$510,MOD(((5-1)*$N$499+3)-1,10)+1,INT((((5-1)*$N$499+3)-1)/10)+1))))))</f>
        <v/>
      </c>
      <c r="G505" s="539">
        <f>IF($D$499="Flat Oval",IF(OR($N$501="",ISTEXT($N$499),ISTEXT($N$500)),"",IF(5&lt;=$N$500,IF(4&gt;$N$499,"",IF(((5-1)*$N$499+4)&gt;80,"",IF(INDEX($P$501:$W$510,MOD(((5-1)*$N$499+4)-1,10)+1,INT((((5-1)*$N$499+4)-1)/10)+1)="","",INDEX($P$501:$W$510,MOD(((5-1)*$N$499+4)-1,10)+1,INT((((5-1)*$N$499+4)-1)/10)+1)))),IF(AND(5=$N$500+1,4&lt;=$O$499),IF(($N$499*$N$500+4)&gt;80,"",IF(INDEX($P$501:$W$510,MOD(($N$499*$N$500+4)-1,10)+1,INT((($N$499*$N$500+4)-1)/10)+1)="","",INDEX($P$501:$W$510,MOD(($N$499*$N$500+4)-1,10)+1,INT((($N$499*$N$500+4)-1)/10)+1))),""))),IF($N$501="","",IF(OR(ISTEXT($N$499),ISTEXT($N$500),ISTEXT($N$501)),"",IF(OR(4&gt;$N$499,5&gt;$N$500,((5-1)*$N$499+4)&gt;$N$501),"",IF(INDEX($P$501:$W$510,MOD(((5-1)*$N$499+4)-1,10)+1,INT((((5-1)*$N$499+4)-1)/10)+1)="","",INDEX($P$501:$W$510,MOD(((5-1)*$N$499+4)-1,10)+1,INT((((5-1)*$N$499+4)-1)/10)+1))))))</f>
        <v/>
      </c>
      <c r="H505" s="539">
        <f>IF($D$499="Flat Oval",IF(OR($N$501="",ISTEXT($N$499),ISTEXT($N$500)),"",IF(5&lt;=$N$500,IF(5&gt;$N$499,"",IF(((5-1)*$N$499+5)&gt;80,"",IF(INDEX($P$501:$W$510,MOD(((5-1)*$N$499+5)-1,10)+1,INT((((5-1)*$N$499+5)-1)/10)+1)="","",INDEX($P$501:$W$510,MOD(((5-1)*$N$499+5)-1,10)+1,INT((((5-1)*$N$499+5)-1)/10)+1)))),IF(AND(5=$N$500+1,5&lt;=$O$499),IF(($N$499*$N$500+5)&gt;80,"",IF(INDEX($P$501:$W$510,MOD(($N$499*$N$500+5)-1,10)+1,INT((($N$499*$N$500+5)-1)/10)+1)="","",INDEX($P$501:$W$510,MOD(($N$499*$N$500+5)-1,10)+1,INT((($N$499*$N$500+5)-1)/10)+1))),""))),IF($N$501="","",IF(OR(ISTEXT($N$499),ISTEXT($N$500),ISTEXT($N$501)),"",IF(OR(5&gt;$N$499,5&gt;$N$500,((5-1)*$N$499+5)&gt;$N$501),"",IF(INDEX($P$501:$W$510,MOD(((5-1)*$N$499+5)-1,10)+1,INT((((5-1)*$N$499+5)-1)/10)+1)="","",INDEX($P$501:$W$510,MOD(((5-1)*$N$499+5)-1,10)+1,INT((((5-1)*$N$499+5)-1)/10)+1))))))</f>
        <v/>
      </c>
      <c r="I505" s="539">
        <f>IF($D$499="Flat Oval",IF(OR($N$501="",ISTEXT($N$499),ISTEXT($N$500)),"",IF(5&lt;=$N$500,IF(6&gt;$N$499,"",IF(((5-1)*$N$499+6)&gt;80,"",IF(INDEX($P$501:$W$510,MOD(((5-1)*$N$499+6)-1,10)+1,INT((((5-1)*$N$499+6)-1)/10)+1)="","",INDEX($P$501:$W$510,MOD(((5-1)*$N$499+6)-1,10)+1,INT((((5-1)*$N$499+6)-1)/10)+1)))),IF(AND(5=$N$500+1,6&lt;=$O$499),IF(($N$499*$N$500+6)&gt;80,"",IF(INDEX($P$501:$W$510,MOD(($N$499*$N$500+6)-1,10)+1,INT((($N$499*$N$500+6)-1)/10)+1)="","",INDEX($P$501:$W$510,MOD(($N$499*$N$500+6)-1,10)+1,INT((($N$499*$N$500+6)-1)/10)+1))),""))),IF($N$501="","",IF(OR(ISTEXT($N$499),ISTEXT($N$500),ISTEXT($N$501)),"",IF(OR(6&gt;$N$499,5&gt;$N$500,((5-1)*$N$499+6)&gt;$N$501),"",IF(INDEX($P$501:$W$510,MOD(((5-1)*$N$499+6)-1,10)+1,INT((((5-1)*$N$499+6)-1)/10)+1)="","",INDEX($P$501:$W$510,MOD(((5-1)*$N$499+6)-1,10)+1,INT((((5-1)*$N$499+6)-1)/10)+1))))))</f>
        <v/>
      </c>
      <c r="J505" s="539">
        <f>IF($D$499="Flat Oval",IF(OR($N$501="",ISTEXT($N$499),ISTEXT($N$500)),"",IF(5&lt;=$N$500,IF(7&gt;$N$499,"",IF(((5-1)*$N$499+7)&gt;80,"",IF(INDEX($P$501:$W$510,MOD(((5-1)*$N$499+7)-1,10)+1,INT((((5-1)*$N$499+7)-1)/10)+1)="","",INDEX($P$501:$W$510,MOD(((5-1)*$N$499+7)-1,10)+1,INT((((5-1)*$N$499+7)-1)/10)+1)))),IF(AND(5=$N$500+1,7&lt;=$O$499),IF(($N$499*$N$500+7)&gt;80,"",IF(INDEX($P$501:$W$510,MOD(($N$499*$N$500+7)-1,10)+1,INT((($N$499*$N$500+7)-1)/10)+1)="","",INDEX($P$501:$W$510,MOD(($N$499*$N$500+7)-1,10)+1,INT((($N$499*$N$500+7)-1)/10)+1))),""))),IF($N$501="","",IF(OR(ISTEXT($N$499),ISTEXT($N$500),ISTEXT($N$501)),"",IF(OR(7&gt;$N$499,5&gt;$N$500,((5-1)*$N$499+7)&gt;$N$501),"",IF(INDEX($P$501:$W$510,MOD(((5-1)*$N$499+7)-1,10)+1,INT((((5-1)*$N$499+7)-1)/10)+1)="","",INDEX($P$501:$W$510,MOD(((5-1)*$N$499+7)-1,10)+1,INT((((5-1)*$N$499+7)-1)/10)+1))))))</f>
        <v/>
      </c>
      <c r="K505" s="539">
        <f>IF($D$499="Flat Oval",IF(OR($N$501="",ISTEXT($N$499),ISTEXT($N$500)),"",IF(5&lt;=$N$500,IF(8&gt;$N$499,"",IF(((5-1)*$N$499+8)&gt;80,"",IF(INDEX($P$501:$W$510,MOD(((5-1)*$N$499+8)-1,10)+1,INT((((5-1)*$N$499+8)-1)/10)+1)="","",INDEX($P$501:$W$510,MOD(((5-1)*$N$499+8)-1,10)+1,INT((((5-1)*$N$499+8)-1)/10)+1)))),IF(AND(5=$N$500+1,8&lt;=$O$499),IF(($N$499*$N$500+8)&gt;80,"",IF(INDEX($P$501:$W$510,MOD(($N$499*$N$500+8)-1,10)+1,INT((($N$499*$N$500+8)-1)/10)+1)="","",INDEX($P$501:$W$510,MOD(($N$499*$N$500+8)-1,10)+1,INT((($N$499*$N$500+8)-1)/10)+1))),""))),IF($N$501="","",IF(OR(ISTEXT($N$499),ISTEXT($N$500),ISTEXT($N$501)),"",IF(OR(8&gt;$N$499,5&gt;$N$500,((5-1)*$N$499+8)&gt;$N$501),"",IF(INDEX($P$501:$W$510,MOD(((5-1)*$N$499+8)-1,10)+1,INT((((5-1)*$N$499+8)-1)/10)+1)="","",INDEX($P$501:$W$510,MOD(((5-1)*$N$499+8)-1,10)+1,INT((((5-1)*$N$499+8)-1)/10)+1))))))</f>
        <v/>
      </c>
      <c r="L505" s="539">
        <f>IF($D$499="Flat Oval",IF(OR($N$501="",ISTEXT($N$499),ISTEXT($N$500)),"",IF(5&lt;=$N$500,IF(9&gt;$N$499,"",IF(((5-1)*$N$499+9)&gt;80,"",IF(INDEX($P$501:$W$510,MOD(((5-1)*$N$499+9)-1,10)+1,INT((((5-1)*$N$499+9)-1)/10)+1)="","",INDEX($P$501:$W$510,MOD(((5-1)*$N$499+9)-1,10)+1,INT((((5-1)*$N$499+9)-1)/10)+1)))),IF(AND(5=$N$500+1,9&lt;=$O$499),IF(($N$499*$N$500+9)&gt;80,"",IF(INDEX($P$501:$W$510,MOD(($N$499*$N$500+9)-1,10)+1,INT((($N$499*$N$500+9)-1)/10)+1)="","",INDEX($P$501:$W$510,MOD(($N$499*$N$500+9)-1,10)+1,INT((($N$499*$N$500+9)-1)/10)+1))),""))),IF($N$501="","",IF(OR(ISTEXT($N$499),ISTEXT($N$500),ISTEXT($N$501)),"",IF(OR(9&gt;$N$499,5&gt;$N$500,((5-1)*$N$499+9)&gt;$N$501),"",IF(INDEX($P$501:$W$510,MOD(((5-1)*$N$499+9)-1,10)+1,INT((((5-1)*$N$499+9)-1)/10)+1)="","",INDEX($P$501:$W$510,MOD(((5-1)*$N$499+9)-1,10)+1,INT((((5-1)*$N$499+9)-1)/10)+1))))))</f>
        <v/>
      </c>
      <c r="M505" s="539">
        <f>IF($D$499="Flat Oval",IF(OR($N$501="",ISTEXT($N$499),ISTEXT($N$500)),"",IF(5&lt;=$N$500,IF(10&gt;$N$499,"",IF(((5-1)*$N$499+10)&gt;80,"",IF(INDEX($P$501:$W$510,MOD(((5-1)*$N$499+10)-1,10)+1,INT((((5-1)*$N$499+10)-1)/10)+1)="","",INDEX($P$501:$W$510,MOD(((5-1)*$N$499+10)-1,10)+1,INT((((5-1)*$N$499+10)-1)/10)+1)))),IF(AND(5=$N$500+1,10&lt;=$O$499),IF(($N$499*$N$500+10)&gt;80,"",IF(INDEX($P$501:$W$510,MOD(($N$499*$N$500+10)-1,10)+1,INT((($N$499*$N$500+10)-1)/10)+1)="","",INDEX($P$501:$W$510,MOD(($N$499*$N$500+10)-1,10)+1,INT((($N$499*$N$500+10)-1)/10)+1))),""))),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IF($D$499="Flat Oval",IF(OR($N$500="",ISTEXT($N$500)),"",IF(6&lt;=$N$500,ROUND((6-0.5)*$I$499/$N$500,1),IF(6=$N$500+1,"Ends",""))),IF(OR($D$499="",$G$499=""),"",IF($D$499="Round",IF(6=1,"Axis 1 (0°)",IF(6=2,"Axis 2 (90°)","")),IF(ISTEXT($N$500),"",IF(6&gt;$N$500,"",IF(ISTEXT($I$499),"",ROUND((6-0.5)*$I$499/$N$500,1)))))))</f>
        <v/>
      </c>
      <c r="C506" s="538" t="n"/>
      <c r="D506" s="539">
        <f>IF($D$499="Flat Oval",IF(OR($N$501="",ISTEXT($N$499),ISTEXT($N$500)),"",IF(6&lt;=$N$500,IF(1&gt;$N$499,"",IF(((6-1)*$N$499+1)&gt;80,"",IF(INDEX($P$501:$W$510,MOD(((6-1)*$N$499+1)-1,10)+1,INT((((6-1)*$N$499+1)-1)/10)+1)="","",INDEX($P$501:$W$510,MOD(((6-1)*$N$499+1)-1,10)+1,INT((((6-1)*$N$499+1)-1)/10)+1)))),IF(AND(6=$N$500+1,1&lt;=$O$499),IF(($N$499*$N$500+1)&gt;80,"",IF(INDEX($P$501:$W$510,MOD(($N$499*$N$500+1)-1,10)+1,INT((($N$499*$N$500+1)-1)/10)+1)="","",INDEX($P$501:$W$510,MOD(($N$499*$N$500+1)-1,10)+1,INT((($N$499*$N$500+1)-1)/10)+1))),""))),IF($N$501="","",IF(OR(ISTEXT($N$499),ISTEXT($N$500),ISTEXT($N$501)),"",IF(OR(1&gt;$N$499,6&gt;$N$500,((6-1)*$N$499+1)&gt;$N$501),"",IF(INDEX($P$501:$W$510,MOD(((6-1)*$N$499+1)-1,10)+1,INT((((6-1)*$N$499+1)-1)/10)+1)="","",INDEX($P$501:$W$510,MOD(((6-1)*$N$499+1)-1,10)+1,INT((((6-1)*$N$499+1)-1)/10)+1))))))</f>
        <v/>
      </c>
      <c r="E506" s="539">
        <f>IF($D$499="Flat Oval",IF(OR($N$501="",ISTEXT($N$499),ISTEXT($N$500)),"",IF(6&lt;=$N$500,IF(2&gt;$N$499,"",IF(((6-1)*$N$499+2)&gt;80,"",IF(INDEX($P$501:$W$510,MOD(((6-1)*$N$499+2)-1,10)+1,INT((((6-1)*$N$499+2)-1)/10)+1)="","",INDEX($P$501:$W$510,MOD(((6-1)*$N$499+2)-1,10)+1,INT((((6-1)*$N$499+2)-1)/10)+1)))),IF(AND(6=$N$500+1,2&lt;=$O$499),IF(($N$499*$N$500+2)&gt;80,"",IF(INDEX($P$501:$W$510,MOD(($N$499*$N$500+2)-1,10)+1,INT((($N$499*$N$500+2)-1)/10)+1)="","",INDEX($P$501:$W$510,MOD(($N$499*$N$500+2)-1,10)+1,INT((($N$499*$N$500+2)-1)/10)+1))),""))),IF($N$501="","",IF(OR(ISTEXT($N$499),ISTEXT($N$500),ISTEXT($N$501)),"",IF(OR(2&gt;$N$499,6&gt;$N$500,((6-1)*$N$499+2)&gt;$N$501),"",IF(INDEX($P$501:$W$510,MOD(((6-1)*$N$499+2)-1,10)+1,INT((((6-1)*$N$499+2)-1)/10)+1)="","",INDEX($P$501:$W$510,MOD(((6-1)*$N$499+2)-1,10)+1,INT((((6-1)*$N$499+2)-1)/10)+1))))))</f>
        <v/>
      </c>
      <c r="F506" s="539">
        <f>IF($D$499="Flat Oval",IF(OR($N$501="",ISTEXT($N$499),ISTEXT($N$500)),"",IF(6&lt;=$N$500,IF(3&gt;$N$499,"",IF(((6-1)*$N$499+3)&gt;80,"",IF(INDEX($P$501:$W$510,MOD(((6-1)*$N$499+3)-1,10)+1,INT((((6-1)*$N$499+3)-1)/10)+1)="","",INDEX($P$501:$W$510,MOD(((6-1)*$N$499+3)-1,10)+1,INT((((6-1)*$N$499+3)-1)/10)+1)))),IF(AND(6=$N$500+1,3&lt;=$O$499),IF(($N$499*$N$500+3)&gt;80,"",IF(INDEX($P$501:$W$510,MOD(($N$499*$N$500+3)-1,10)+1,INT((($N$499*$N$500+3)-1)/10)+1)="","",INDEX($P$501:$W$510,MOD(($N$499*$N$500+3)-1,10)+1,INT((($N$499*$N$500+3)-1)/10)+1))),""))),IF($N$501="","",IF(OR(ISTEXT($N$499),ISTEXT($N$500),ISTEXT($N$501)),"",IF(OR(3&gt;$N$499,6&gt;$N$500,((6-1)*$N$499+3)&gt;$N$501),"",IF(INDEX($P$501:$W$510,MOD(((6-1)*$N$499+3)-1,10)+1,INT((((6-1)*$N$499+3)-1)/10)+1)="","",INDEX($P$501:$W$510,MOD(((6-1)*$N$499+3)-1,10)+1,INT((((6-1)*$N$499+3)-1)/10)+1))))))</f>
        <v/>
      </c>
      <c r="G506" s="539">
        <f>IF($D$499="Flat Oval",IF(OR($N$501="",ISTEXT($N$499),ISTEXT($N$500)),"",IF(6&lt;=$N$500,IF(4&gt;$N$499,"",IF(((6-1)*$N$499+4)&gt;80,"",IF(INDEX($P$501:$W$510,MOD(((6-1)*$N$499+4)-1,10)+1,INT((((6-1)*$N$499+4)-1)/10)+1)="","",INDEX($P$501:$W$510,MOD(((6-1)*$N$499+4)-1,10)+1,INT((((6-1)*$N$499+4)-1)/10)+1)))),IF(AND(6=$N$500+1,4&lt;=$O$499),IF(($N$499*$N$500+4)&gt;80,"",IF(INDEX($P$501:$W$510,MOD(($N$499*$N$500+4)-1,10)+1,INT((($N$499*$N$500+4)-1)/10)+1)="","",INDEX($P$501:$W$510,MOD(($N$499*$N$500+4)-1,10)+1,INT((($N$499*$N$500+4)-1)/10)+1))),""))),IF($N$501="","",IF(OR(ISTEXT($N$499),ISTEXT($N$500),ISTEXT($N$501)),"",IF(OR(4&gt;$N$499,6&gt;$N$500,((6-1)*$N$499+4)&gt;$N$501),"",IF(INDEX($P$501:$W$510,MOD(((6-1)*$N$499+4)-1,10)+1,INT((((6-1)*$N$499+4)-1)/10)+1)="","",INDEX($P$501:$W$510,MOD(((6-1)*$N$499+4)-1,10)+1,INT((((6-1)*$N$499+4)-1)/10)+1))))))</f>
        <v/>
      </c>
      <c r="H506" s="539">
        <f>IF($D$499="Flat Oval",IF(OR($N$501="",ISTEXT($N$499),ISTEXT($N$500)),"",IF(6&lt;=$N$500,IF(5&gt;$N$499,"",IF(((6-1)*$N$499+5)&gt;80,"",IF(INDEX($P$501:$W$510,MOD(((6-1)*$N$499+5)-1,10)+1,INT((((6-1)*$N$499+5)-1)/10)+1)="","",INDEX($P$501:$W$510,MOD(((6-1)*$N$499+5)-1,10)+1,INT((((6-1)*$N$499+5)-1)/10)+1)))),IF(AND(6=$N$500+1,5&lt;=$O$499),IF(($N$499*$N$500+5)&gt;80,"",IF(INDEX($P$501:$W$510,MOD(($N$499*$N$500+5)-1,10)+1,INT((($N$499*$N$500+5)-1)/10)+1)="","",INDEX($P$501:$W$510,MOD(($N$499*$N$500+5)-1,10)+1,INT((($N$499*$N$500+5)-1)/10)+1))),""))),IF($N$501="","",IF(OR(ISTEXT($N$499),ISTEXT($N$500),ISTEXT($N$501)),"",IF(OR(5&gt;$N$499,6&gt;$N$500,((6-1)*$N$499+5)&gt;$N$501),"",IF(INDEX($P$501:$W$510,MOD(((6-1)*$N$499+5)-1,10)+1,INT((((6-1)*$N$499+5)-1)/10)+1)="","",INDEX($P$501:$W$510,MOD(((6-1)*$N$499+5)-1,10)+1,INT((((6-1)*$N$499+5)-1)/10)+1))))))</f>
        <v/>
      </c>
      <c r="I506" s="539">
        <f>IF($D$499="Flat Oval",IF(OR($N$501="",ISTEXT($N$499),ISTEXT($N$500)),"",IF(6&lt;=$N$500,IF(6&gt;$N$499,"",IF(((6-1)*$N$499+6)&gt;80,"",IF(INDEX($P$501:$W$510,MOD(((6-1)*$N$499+6)-1,10)+1,INT((((6-1)*$N$499+6)-1)/10)+1)="","",INDEX($P$501:$W$510,MOD(((6-1)*$N$499+6)-1,10)+1,INT((((6-1)*$N$499+6)-1)/10)+1)))),IF(AND(6=$N$500+1,6&lt;=$O$499),IF(($N$499*$N$500+6)&gt;80,"",IF(INDEX($P$501:$W$510,MOD(($N$499*$N$500+6)-1,10)+1,INT((($N$499*$N$500+6)-1)/10)+1)="","",INDEX($P$501:$W$510,MOD(($N$499*$N$500+6)-1,10)+1,INT((($N$499*$N$500+6)-1)/10)+1))),""))),IF($N$501="","",IF(OR(ISTEXT($N$499),ISTEXT($N$500),ISTEXT($N$501)),"",IF(OR(6&gt;$N$499,6&gt;$N$500,((6-1)*$N$499+6)&gt;$N$501),"",IF(INDEX($P$501:$W$510,MOD(((6-1)*$N$499+6)-1,10)+1,INT((((6-1)*$N$499+6)-1)/10)+1)="","",INDEX($P$501:$W$510,MOD(((6-1)*$N$499+6)-1,10)+1,INT((((6-1)*$N$499+6)-1)/10)+1))))))</f>
        <v/>
      </c>
      <c r="J506" s="539">
        <f>IF($D$499="Flat Oval",IF(OR($N$501="",ISTEXT($N$499),ISTEXT($N$500)),"",IF(6&lt;=$N$500,IF(7&gt;$N$499,"",IF(((6-1)*$N$499+7)&gt;80,"",IF(INDEX($P$501:$W$510,MOD(((6-1)*$N$499+7)-1,10)+1,INT((((6-1)*$N$499+7)-1)/10)+1)="","",INDEX($P$501:$W$510,MOD(((6-1)*$N$499+7)-1,10)+1,INT((((6-1)*$N$499+7)-1)/10)+1)))),IF(AND(6=$N$500+1,7&lt;=$O$499),IF(($N$499*$N$500+7)&gt;80,"",IF(INDEX($P$501:$W$510,MOD(($N$499*$N$500+7)-1,10)+1,INT((($N$499*$N$500+7)-1)/10)+1)="","",INDEX($P$501:$W$510,MOD(($N$499*$N$500+7)-1,10)+1,INT((($N$499*$N$500+7)-1)/10)+1))),""))),IF($N$501="","",IF(OR(ISTEXT($N$499),ISTEXT($N$500),ISTEXT($N$501)),"",IF(OR(7&gt;$N$499,6&gt;$N$500,((6-1)*$N$499+7)&gt;$N$501),"",IF(INDEX($P$501:$W$510,MOD(((6-1)*$N$499+7)-1,10)+1,INT((((6-1)*$N$499+7)-1)/10)+1)="","",INDEX($P$501:$W$510,MOD(((6-1)*$N$499+7)-1,10)+1,INT((((6-1)*$N$499+7)-1)/10)+1))))))</f>
        <v/>
      </c>
      <c r="K506" s="539">
        <f>IF($D$499="Flat Oval",IF(OR($N$501="",ISTEXT($N$499),ISTEXT($N$500)),"",IF(6&lt;=$N$500,IF(8&gt;$N$499,"",IF(((6-1)*$N$499+8)&gt;80,"",IF(INDEX($P$501:$W$510,MOD(((6-1)*$N$499+8)-1,10)+1,INT((((6-1)*$N$499+8)-1)/10)+1)="","",INDEX($P$501:$W$510,MOD(((6-1)*$N$499+8)-1,10)+1,INT((((6-1)*$N$499+8)-1)/10)+1)))),IF(AND(6=$N$500+1,8&lt;=$O$499),IF(($N$499*$N$500+8)&gt;80,"",IF(INDEX($P$501:$W$510,MOD(($N$499*$N$500+8)-1,10)+1,INT((($N$499*$N$500+8)-1)/10)+1)="","",INDEX($P$501:$W$510,MOD(($N$499*$N$500+8)-1,10)+1,INT((($N$499*$N$500+8)-1)/10)+1))),""))),IF($N$501="","",IF(OR(ISTEXT($N$499),ISTEXT($N$500),ISTEXT($N$501)),"",IF(OR(8&gt;$N$499,6&gt;$N$500,((6-1)*$N$499+8)&gt;$N$501),"",IF(INDEX($P$501:$W$510,MOD(((6-1)*$N$499+8)-1,10)+1,INT((((6-1)*$N$499+8)-1)/10)+1)="","",INDEX($P$501:$W$510,MOD(((6-1)*$N$499+8)-1,10)+1,INT((((6-1)*$N$499+8)-1)/10)+1))))))</f>
        <v/>
      </c>
      <c r="L506" s="539">
        <f>IF($D$499="Flat Oval",IF(OR($N$501="",ISTEXT($N$499),ISTEXT($N$500)),"",IF(6&lt;=$N$500,IF(9&gt;$N$499,"",IF(((6-1)*$N$499+9)&gt;80,"",IF(INDEX($P$501:$W$510,MOD(((6-1)*$N$499+9)-1,10)+1,INT((((6-1)*$N$499+9)-1)/10)+1)="","",INDEX($P$501:$W$510,MOD(((6-1)*$N$499+9)-1,10)+1,INT((((6-1)*$N$499+9)-1)/10)+1)))),IF(AND(6=$N$500+1,9&lt;=$O$499),IF(($N$499*$N$500+9)&gt;80,"",IF(INDEX($P$501:$W$510,MOD(($N$499*$N$500+9)-1,10)+1,INT((($N$499*$N$500+9)-1)/10)+1)="","",INDEX($P$501:$W$510,MOD(($N$499*$N$500+9)-1,10)+1,INT((($N$499*$N$500+9)-1)/10)+1))),""))),IF($N$501="","",IF(OR(ISTEXT($N$499),ISTEXT($N$500),ISTEXT($N$501)),"",IF(OR(9&gt;$N$499,6&gt;$N$500,((6-1)*$N$499+9)&gt;$N$501),"",IF(INDEX($P$501:$W$510,MOD(((6-1)*$N$499+9)-1,10)+1,INT((((6-1)*$N$499+9)-1)/10)+1)="","",INDEX($P$501:$W$510,MOD(((6-1)*$N$499+9)-1,10)+1,INT((((6-1)*$N$499+9)-1)/10)+1))))))</f>
        <v/>
      </c>
      <c r="M506" s="539">
        <f>IF($D$499="Flat Oval",IF(OR($N$501="",ISTEXT($N$499),ISTEXT($N$500)),"",IF(6&lt;=$N$500,IF(10&gt;$N$499,"",IF(((6-1)*$N$499+10)&gt;80,"",IF(INDEX($P$501:$W$510,MOD(((6-1)*$N$499+10)-1,10)+1,INT((((6-1)*$N$499+10)-1)/10)+1)="","",INDEX($P$501:$W$510,MOD(((6-1)*$N$499+10)-1,10)+1,INT((((6-1)*$N$499+10)-1)/10)+1)))),IF(AND(6=$N$500+1,10&lt;=$O$499),IF(($N$499*$N$500+10)&gt;80,"",IF(INDEX($P$501:$W$510,MOD(($N$499*$N$500+10)-1,10)+1,INT((($N$499*$N$500+10)-1)/10)+1)="","",INDEX($P$501:$W$510,MOD(($N$499*$N$500+10)-1,10)+1,INT((($N$499*$N$500+10)-1)/10)+1))),""))),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IF($D$499="Flat Oval",IF(OR($N$500="",ISTEXT($N$500)),"",IF(7&lt;=$N$500,ROUND((7-0.5)*$I$499/$N$500,1),IF(7=$N$500+1,"Ends",""))),IF(OR($D$499="",$G$499=""),"",IF($D$499="Round",IF(7=1,"Axis 1 (0°)",IF(7=2,"Axis 2 (90°)","")),IF(ISTEXT($N$500),"",IF(7&gt;$N$500,"",IF(ISTEXT($I$499),"",ROUND((7-0.5)*$I$499/$N$500,1)))))))</f>
        <v/>
      </c>
      <c r="C507" s="538" t="n"/>
      <c r="D507" s="539">
        <f>IF($D$499="Flat Oval",IF(OR($N$501="",ISTEXT($N$499),ISTEXT($N$500)),"",IF(7&lt;=$N$500,IF(1&gt;$N$499,"",IF(((7-1)*$N$499+1)&gt;80,"",IF(INDEX($P$501:$W$510,MOD(((7-1)*$N$499+1)-1,10)+1,INT((((7-1)*$N$499+1)-1)/10)+1)="","",INDEX($P$501:$W$510,MOD(((7-1)*$N$499+1)-1,10)+1,INT((((7-1)*$N$499+1)-1)/10)+1)))),IF(AND(7=$N$500+1,1&lt;=$O$499),IF(($N$499*$N$500+1)&gt;80,"",IF(INDEX($P$501:$W$510,MOD(($N$499*$N$500+1)-1,10)+1,INT((($N$499*$N$500+1)-1)/10)+1)="","",INDEX($P$501:$W$510,MOD(($N$499*$N$500+1)-1,10)+1,INT((($N$499*$N$500+1)-1)/10)+1))),""))),IF($N$501="","",IF(OR(ISTEXT($N$499),ISTEXT($N$500),ISTEXT($N$501)),"",IF(OR(1&gt;$N$499,7&gt;$N$500,((7-1)*$N$499+1)&gt;$N$501),"",IF(INDEX($P$501:$W$510,MOD(((7-1)*$N$499+1)-1,10)+1,INT((((7-1)*$N$499+1)-1)/10)+1)="","",INDEX($P$501:$W$510,MOD(((7-1)*$N$499+1)-1,10)+1,INT((((7-1)*$N$499+1)-1)/10)+1))))))</f>
        <v/>
      </c>
      <c r="E507" s="539">
        <f>IF($D$499="Flat Oval",IF(OR($N$501="",ISTEXT($N$499),ISTEXT($N$500)),"",IF(7&lt;=$N$500,IF(2&gt;$N$499,"",IF(((7-1)*$N$499+2)&gt;80,"",IF(INDEX($P$501:$W$510,MOD(((7-1)*$N$499+2)-1,10)+1,INT((((7-1)*$N$499+2)-1)/10)+1)="","",INDEX($P$501:$W$510,MOD(((7-1)*$N$499+2)-1,10)+1,INT((((7-1)*$N$499+2)-1)/10)+1)))),IF(AND(7=$N$500+1,2&lt;=$O$499),IF(($N$499*$N$500+2)&gt;80,"",IF(INDEX($P$501:$W$510,MOD(($N$499*$N$500+2)-1,10)+1,INT((($N$499*$N$500+2)-1)/10)+1)="","",INDEX($P$501:$W$510,MOD(($N$499*$N$500+2)-1,10)+1,INT((($N$499*$N$500+2)-1)/10)+1))),""))),IF($N$501="","",IF(OR(ISTEXT($N$499),ISTEXT($N$500),ISTEXT($N$501)),"",IF(OR(2&gt;$N$499,7&gt;$N$500,((7-1)*$N$499+2)&gt;$N$501),"",IF(INDEX($P$501:$W$510,MOD(((7-1)*$N$499+2)-1,10)+1,INT((((7-1)*$N$499+2)-1)/10)+1)="","",INDEX($P$501:$W$510,MOD(((7-1)*$N$499+2)-1,10)+1,INT((((7-1)*$N$499+2)-1)/10)+1))))))</f>
        <v/>
      </c>
      <c r="F507" s="539">
        <f>IF($D$499="Flat Oval",IF(OR($N$501="",ISTEXT($N$499),ISTEXT($N$500)),"",IF(7&lt;=$N$500,IF(3&gt;$N$499,"",IF(((7-1)*$N$499+3)&gt;80,"",IF(INDEX($P$501:$W$510,MOD(((7-1)*$N$499+3)-1,10)+1,INT((((7-1)*$N$499+3)-1)/10)+1)="","",INDEX($P$501:$W$510,MOD(((7-1)*$N$499+3)-1,10)+1,INT((((7-1)*$N$499+3)-1)/10)+1)))),IF(AND(7=$N$500+1,3&lt;=$O$499),IF(($N$499*$N$500+3)&gt;80,"",IF(INDEX($P$501:$W$510,MOD(($N$499*$N$500+3)-1,10)+1,INT((($N$499*$N$500+3)-1)/10)+1)="","",INDEX($P$501:$W$510,MOD(($N$499*$N$500+3)-1,10)+1,INT((($N$499*$N$500+3)-1)/10)+1))),""))),IF($N$501="","",IF(OR(ISTEXT($N$499),ISTEXT($N$500),ISTEXT($N$501)),"",IF(OR(3&gt;$N$499,7&gt;$N$500,((7-1)*$N$499+3)&gt;$N$501),"",IF(INDEX($P$501:$W$510,MOD(((7-1)*$N$499+3)-1,10)+1,INT((((7-1)*$N$499+3)-1)/10)+1)="","",INDEX($P$501:$W$510,MOD(((7-1)*$N$499+3)-1,10)+1,INT((((7-1)*$N$499+3)-1)/10)+1))))))</f>
        <v/>
      </c>
      <c r="G507" s="539">
        <f>IF($D$499="Flat Oval",IF(OR($N$501="",ISTEXT($N$499),ISTEXT($N$500)),"",IF(7&lt;=$N$500,IF(4&gt;$N$499,"",IF(((7-1)*$N$499+4)&gt;80,"",IF(INDEX($P$501:$W$510,MOD(((7-1)*$N$499+4)-1,10)+1,INT((((7-1)*$N$499+4)-1)/10)+1)="","",INDEX($P$501:$W$510,MOD(((7-1)*$N$499+4)-1,10)+1,INT((((7-1)*$N$499+4)-1)/10)+1)))),IF(AND(7=$N$500+1,4&lt;=$O$499),IF(($N$499*$N$500+4)&gt;80,"",IF(INDEX($P$501:$W$510,MOD(($N$499*$N$500+4)-1,10)+1,INT((($N$499*$N$500+4)-1)/10)+1)="","",INDEX($P$501:$W$510,MOD(($N$499*$N$500+4)-1,10)+1,INT((($N$499*$N$500+4)-1)/10)+1))),""))),IF($N$501="","",IF(OR(ISTEXT($N$499),ISTEXT($N$500),ISTEXT($N$501)),"",IF(OR(4&gt;$N$499,7&gt;$N$500,((7-1)*$N$499+4)&gt;$N$501),"",IF(INDEX($P$501:$W$510,MOD(((7-1)*$N$499+4)-1,10)+1,INT((((7-1)*$N$499+4)-1)/10)+1)="","",INDEX($P$501:$W$510,MOD(((7-1)*$N$499+4)-1,10)+1,INT((((7-1)*$N$499+4)-1)/10)+1))))))</f>
        <v/>
      </c>
      <c r="H507" s="539">
        <f>IF($D$499="Flat Oval",IF(OR($N$501="",ISTEXT($N$499),ISTEXT($N$500)),"",IF(7&lt;=$N$500,IF(5&gt;$N$499,"",IF(((7-1)*$N$499+5)&gt;80,"",IF(INDEX($P$501:$W$510,MOD(((7-1)*$N$499+5)-1,10)+1,INT((((7-1)*$N$499+5)-1)/10)+1)="","",INDEX($P$501:$W$510,MOD(((7-1)*$N$499+5)-1,10)+1,INT((((7-1)*$N$499+5)-1)/10)+1)))),IF(AND(7=$N$500+1,5&lt;=$O$499),IF(($N$499*$N$500+5)&gt;80,"",IF(INDEX($P$501:$W$510,MOD(($N$499*$N$500+5)-1,10)+1,INT((($N$499*$N$500+5)-1)/10)+1)="","",INDEX($P$501:$W$510,MOD(($N$499*$N$500+5)-1,10)+1,INT((($N$499*$N$500+5)-1)/10)+1))),""))),IF($N$501="","",IF(OR(ISTEXT($N$499),ISTEXT($N$500),ISTEXT($N$501)),"",IF(OR(5&gt;$N$499,7&gt;$N$500,((7-1)*$N$499+5)&gt;$N$501),"",IF(INDEX($P$501:$W$510,MOD(((7-1)*$N$499+5)-1,10)+1,INT((((7-1)*$N$499+5)-1)/10)+1)="","",INDEX($P$501:$W$510,MOD(((7-1)*$N$499+5)-1,10)+1,INT((((7-1)*$N$499+5)-1)/10)+1))))))</f>
        <v/>
      </c>
      <c r="I507" s="539">
        <f>IF($D$499="Flat Oval",IF(OR($N$501="",ISTEXT($N$499),ISTEXT($N$500)),"",IF(7&lt;=$N$500,IF(6&gt;$N$499,"",IF(((7-1)*$N$499+6)&gt;80,"",IF(INDEX($P$501:$W$510,MOD(((7-1)*$N$499+6)-1,10)+1,INT((((7-1)*$N$499+6)-1)/10)+1)="","",INDEX($P$501:$W$510,MOD(((7-1)*$N$499+6)-1,10)+1,INT((((7-1)*$N$499+6)-1)/10)+1)))),IF(AND(7=$N$500+1,6&lt;=$O$499),IF(($N$499*$N$500+6)&gt;80,"",IF(INDEX($P$501:$W$510,MOD(($N$499*$N$500+6)-1,10)+1,INT((($N$499*$N$500+6)-1)/10)+1)="","",INDEX($P$501:$W$510,MOD(($N$499*$N$500+6)-1,10)+1,INT((($N$499*$N$500+6)-1)/10)+1))),""))),IF($N$501="","",IF(OR(ISTEXT($N$499),ISTEXT($N$500),ISTEXT($N$501)),"",IF(OR(6&gt;$N$499,7&gt;$N$500,((7-1)*$N$499+6)&gt;$N$501),"",IF(INDEX($P$501:$W$510,MOD(((7-1)*$N$499+6)-1,10)+1,INT((((7-1)*$N$499+6)-1)/10)+1)="","",INDEX($P$501:$W$510,MOD(((7-1)*$N$499+6)-1,10)+1,INT((((7-1)*$N$499+6)-1)/10)+1))))))</f>
        <v/>
      </c>
      <c r="J507" s="539">
        <f>IF($D$499="Flat Oval",IF(OR($N$501="",ISTEXT($N$499),ISTEXT($N$500)),"",IF(7&lt;=$N$500,IF(7&gt;$N$499,"",IF(((7-1)*$N$499+7)&gt;80,"",IF(INDEX($P$501:$W$510,MOD(((7-1)*$N$499+7)-1,10)+1,INT((((7-1)*$N$499+7)-1)/10)+1)="","",INDEX($P$501:$W$510,MOD(((7-1)*$N$499+7)-1,10)+1,INT((((7-1)*$N$499+7)-1)/10)+1)))),IF(AND(7=$N$500+1,7&lt;=$O$499),IF(($N$499*$N$500+7)&gt;80,"",IF(INDEX($P$501:$W$510,MOD(($N$499*$N$500+7)-1,10)+1,INT((($N$499*$N$500+7)-1)/10)+1)="","",INDEX($P$501:$W$510,MOD(($N$499*$N$500+7)-1,10)+1,INT((($N$499*$N$500+7)-1)/10)+1))),""))),IF($N$501="","",IF(OR(ISTEXT($N$499),ISTEXT($N$500),ISTEXT($N$501)),"",IF(OR(7&gt;$N$499,7&gt;$N$500,((7-1)*$N$499+7)&gt;$N$501),"",IF(INDEX($P$501:$W$510,MOD(((7-1)*$N$499+7)-1,10)+1,INT((((7-1)*$N$499+7)-1)/10)+1)="","",INDEX($P$501:$W$510,MOD(((7-1)*$N$499+7)-1,10)+1,INT((((7-1)*$N$499+7)-1)/10)+1))))))</f>
        <v/>
      </c>
      <c r="K507" s="539">
        <f>IF($D$499="Flat Oval",IF(OR($N$501="",ISTEXT($N$499),ISTEXT($N$500)),"",IF(7&lt;=$N$500,IF(8&gt;$N$499,"",IF(((7-1)*$N$499+8)&gt;80,"",IF(INDEX($P$501:$W$510,MOD(((7-1)*$N$499+8)-1,10)+1,INT((((7-1)*$N$499+8)-1)/10)+1)="","",INDEX($P$501:$W$510,MOD(((7-1)*$N$499+8)-1,10)+1,INT((((7-1)*$N$499+8)-1)/10)+1)))),IF(AND(7=$N$500+1,8&lt;=$O$499),IF(($N$499*$N$500+8)&gt;80,"",IF(INDEX($P$501:$W$510,MOD(($N$499*$N$500+8)-1,10)+1,INT((($N$499*$N$500+8)-1)/10)+1)="","",INDEX($P$501:$W$510,MOD(($N$499*$N$500+8)-1,10)+1,INT((($N$499*$N$500+8)-1)/10)+1))),""))),IF($N$501="","",IF(OR(ISTEXT($N$499),ISTEXT($N$500),ISTEXT($N$501)),"",IF(OR(8&gt;$N$499,7&gt;$N$500,((7-1)*$N$499+8)&gt;$N$501),"",IF(INDEX($P$501:$W$510,MOD(((7-1)*$N$499+8)-1,10)+1,INT((((7-1)*$N$499+8)-1)/10)+1)="","",INDEX($P$501:$W$510,MOD(((7-1)*$N$499+8)-1,10)+1,INT((((7-1)*$N$499+8)-1)/10)+1))))))</f>
        <v/>
      </c>
      <c r="L507" s="539">
        <f>IF($D$499="Flat Oval",IF(OR($N$501="",ISTEXT($N$499),ISTEXT($N$500)),"",IF(7&lt;=$N$500,IF(9&gt;$N$499,"",IF(((7-1)*$N$499+9)&gt;80,"",IF(INDEX($P$501:$W$510,MOD(((7-1)*$N$499+9)-1,10)+1,INT((((7-1)*$N$499+9)-1)/10)+1)="","",INDEX($P$501:$W$510,MOD(((7-1)*$N$499+9)-1,10)+1,INT((((7-1)*$N$499+9)-1)/10)+1)))),IF(AND(7=$N$500+1,9&lt;=$O$499),IF(($N$499*$N$500+9)&gt;80,"",IF(INDEX($P$501:$W$510,MOD(($N$499*$N$500+9)-1,10)+1,INT((($N$499*$N$500+9)-1)/10)+1)="","",INDEX($P$501:$W$510,MOD(($N$499*$N$500+9)-1,10)+1,INT((($N$499*$N$500+9)-1)/10)+1))),""))),IF($N$501="","",IF(OR(ISTEXT($N$499),ISTEXT($N$500),ISTEXT($N$501)),"",IF(OR(9&gt;$N$499,7&gt;$N$500,((7-1)*$N$499+9)&gt;$N$501),"",IF(INDEX($P$501:$W$510,MOD(((7-1)*$N$499+9)-1,10)+1,INT((((7-1)*$N$499+9)-1)/10)+1)="","",INDEX($P$501:$W$510,MOD(((7-1)*$N$499+9)-1,10)+1,INT((((7-1)*$N$499+9)-1)/10)+1))))))</f>
        <v/>
      </c>
      <c r="M507" s="539">
        <f>IF($D$499="Flat Oval",IF(OR($N$501="",ISTEXT($N$499),ISTEXT($N$500)),"",IF(7&lt;=$N$500,IF(10&gt;$N$499,"",IF(((7-1)*$N$499+10)&gt;80,"",IF(INDEX($P$501:$W$510,MOD(((7-1)*$N$499+10)-1,10)+1,INT((((7-1)*$N$499+10)-1)/10)+1)="","",INDEX($P$501:$W$510,MOD(((7-1)*$N$499+10)-1,10)+1,INT((((7-1)*$N$499+10)-1)/10)+1)))),IF(AND(7=$N$500+1,10&lt;=$O$499),IF(($N$499*$N$500+10)&gt;80,"",IF(INDEX($P$501:$W$510,MOD(($N$499*$N$500+10)-1,10)+1,INT((($N$499*$N$500+10)-1)/10)+1)="","",INDEX($P$501:$W$510,MOD(($N$499*$N$500+10)-1,10)+1,INT((($N$499*$N$500+10)-1)/10)+1))),""))),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IF($D$499="Flat Oval",IF(OR($N$500="",ISTEXT($N$500)),"",IF(8&lt;=$N$500,ROUND((8-0.5)*$I$499/$N$500,1),IF(8=$N$500+1,"Ends",""))),IF(OR($D$499="",$G$499=""),"",IF($D$499="Round",IF(8=1,"Axis 1 (0°)",IF(8=2,"Axis 2 (90°)","")),IF(ISTEXT($N$500),"",IF(8&gt;$N$500,"",IF(ISTEXT($I$499),"",ROUND((8-0.5)*$I$499/$N$500,1)))))))</f>
        <v/>
      </c>
      <c r="C508" s="538" t="n"/>
      <c r="D508" s="539">
        <f>IF($D$499="Flat Oval",IF(OR($N$501="",ISTEXT($N$499),ISTEXT($N$500)),"",IF(8&lt;=$N$500,IF(1&gt;$N$499,"",IF(((8-1)*$N$499+1)&gt;80,"",IF(INDEX($P$501:$W$510,MOD(((8-1)*$N$499+1)-1,10)+1,INT((((8-1)*$N$499+1)-1)/10)+1)="","",INDEX($P$501:$W$510,MOD(((8-1)*$N$499+1)-1,10)+1,INT((((8-1)*$N$499+1)-1)/10)+1)))),IF(AND(8=$N$500+1,1&lt;=$O$499),IF(($N$499*$N$500+1)&gt;80,"",IF(INDEX($P$501:$W$510,MOD(($N$499*$N$500+1)-1,10)+1,INT((($N$499*$N$500+1)-1)/10)+1)="","",INDEX($P$501:$W$510,MOD(($N$499*$N$500+1)-1,10)+1,INT((($N$499*$N$500+1)-1)/10)+1))),""))),IF($N$501="","",IF(OR(ISTEXT($N$499),ISTEXT($N$500),ISTEXT($N$501)),"",IF(OR(1&gt;$N$499,8&gt;$N$500,((8-1)*$N$499+1)&gt;$N$501),"",IF(INDEX($P$501:$W$510,MOD(((8-1)*$N$499+1)-1,10)+1,INT((((8-1)*$N$499+1)-1)/10)+1)="","",INDEX($P$501:$W$510,MOD(((8-1)*$N$499+1)-1,10)+1,INT((((8-1)*$N$499+1)-1)/10)+1))))))</f>
        <v/>
      </c>
      <c r="E508" s="539">
        <f>IF($D$499="Flat Oval",IF(OR($N$501="",ISTEXT($N$499),ISTEXT($N$500)),"",IF(8&lt;=$N$500,IF(2&gt;$N$499,"",IF(((8-1)*$N$499+2)&gt;80,"",IF(INDEX($P$501:$W$510,MOD(((8-1)*$N$499+2)-1,10)+1,INT((((8-1)*$N$499+2)-1)/10)+1)="","",INDEX($P$501:$W$510,MOD(((8-1)*$N$499+2)-1,10)+1,INT((((8-1)*$N$499+2)-1)/10)+1)))),IF(AND(8=$N$500+1,2&lt;=$O$499),IF(($N$499*$N$500+2)&gt;80,"",IF(INDEX($P$501:$W$510,MOD(($N$499*$N$500+2)-1,10)+1,INT((($N$499*$N$500+2)-1)/10)+1)="","",INDEX($P$501:$W$510,MOD(($N$499*$N$500+2)-1,10)+1,INT((($N$499*$N$500+2)-1)/10)+1))),""))),IF($N$501="","",IF(OR(ISTEXT($N$499),ISTEXT($N$500),ISTEXT($N$501)),"",IF(OR(2&gt;$N$499,8&gt;$N$500,((8-1)*$N$499+2)&gt;$N$501),"",IF(INDEX($P$501:$W$510,MOD(((8-1)*$N$499+2)-1,10)+1,INT((((8-1)*$N$499+2)-1)/10)+1)="","",INDEX($P$501:$W$510,MOD(((8-1)*$N$499+2)-1,10)+1,INT((((8-1)*$N$499+2)-1)/10)+1))))))</f>
        <v/>
      </c>
      <c r="F508" s="539">
        <f>IF($D$499="Flat Oval",IF(OR($N$501="",ISTEXT($N$499),ISTEXT($N$500)),"",IF(8&lt;=$N$500,IF(3&gt;$N$499,"",IF(((8-1)*$N$499+3)&gt;80,"",IF(INDEX($P$501:$W$510,MOD(((8-1)*$N$499+3)-1,10)+1,INT((((8-1)*$N$499+3)-1)/10)+1)="","",INDEX($P$501:$W$510,MOD(((8-1)*$N$499+3)-1,10)+1,INT((((8-1)*$N$499+3)-1)/10)+1)))),IF(AND(8=$N$500+1,3&lt;=$O$499),IF(($N$499*$N$500+3)&gt;80,"",IF(INDEX($P$501:$W$510,MOD(($N$499*$N$500+3)-1,10)+1,INT((($N$499*$N$500+3)-1)/10)+1)="","",INDEX($P$501:$W$510,MOD(($N$499*$N$500+3)-1,10)+1,INT((($N$499*$N$500+3)-1)/10)+1))),""))),IF($N$501="","",IF(OR(ISTEXT($N$499),ISTEXT($N$500),ISTEXT($N$501)),"",IF(OR(3&gt;$N$499,8&gt;$N$500,((8-1)*$N$499+3)&gt;$N$501),"",IF(INDEX($P$501:$W$510,MOD(((8-1)*$N$499+3)-1,10)+1,INT((((8-1)*$N$499+3)-1)/10)+1)="","",INDEX($P$501:$W$510,MOD(((8-1)*$N$499+3)-1,10)+1,INT((((8-1)*$N$499+3)-1)/10)+1))))))</f>
        <v/>
      </c>
      <c r="G508" s="539">
        <f>IF($D$499="Flat Oval",IF(OR($N$501="",ISTEXT($N$499),ISTEXT($N$500)),"",IF(8&lt;=$N$500,IF(4&gt;$N$499,"",IF(((8-1)*$N$499+4)&gt;80,"",IF(INDEX($P$501:$W$510,MOD(((8-1)*$N$499+4)-1,10)+1,INT((((8-1)*$N$499+4)-1)/10)+1)="","",INDEX($P$501:$W$510,MOD(((8-1)*$N$499+4)-1,10)+1,INT((((8-1)*$N$499+4)-1)/10)+1)))),IF(AND(8=$N$500+1,4&lt;=$O$499),IF(($N$499*$N$500+4)&gt;80,"",IF(INDEX($P$501:$W$510,MOD(($N$499*$N$500+4)-1,10)+1,INT((($N$499*$N$500+4)-1)/10)+1)="","",INDEX($P$501:$W$510,MOD(($N$499*$N$500+4)-1,10)+1,INT((($N$499*$N$500+4)-1)/10)+1))),""))),IF($N$501="","",IF(OR(ISTEXT($N$499),ISTEXT($N$500),ISTEXT($N$501)),"",IF(OR(4&gt;$N$499,8&gt;$N$500,((8-1)*$N$499+4)&gt;$N$501),"",IF(INDEX($P$501:$W$510,MOD(((8-1)*$N$499+4)-1,10)+1,INT((((8-1)*$N$499+4)-1)/10)+1)="","",INDEX($P$501:$W$510,MOD(((8-1)*$N$499+4)-1,10)+1,INT((((8-1)*$N$499+4)-1)/10)+1))))))</f>
        <v/>
      </c>
      <c r="H508" s="539">
        <f>IF($D$499="Flat Oval",IF(OR($N$501="",ISTEXT($N$499),ISTEXT($N$500)),"",IF(8&lt;=$N$500,IF(5&gt;$N$499,"",IF(((8-1)*$N$499+5)&gt;80,"",IF(INDEX($P$501:$W$510,MOD(((8-1)*$N$499+5)-1,10)+1,INT((((8-1)*$N$499+5)-1)/10)+1)="","",INDEX($P$501:$W$510,MOD(((8-1)*$N$499+5)-1,10)+1,INT((((8-1)*$N$499+5)-1)/10)+1)))),IF(AND(8=$N$500+1,5&lt;=$O$499),IF(($N$499*$N$500+5)&gt;80,"",IF(INDEX($P$501:$W$510,MOD(($N$499*$N$500+5)-1,10)+1,INT((($N$499*$N$500+5)-1)/10)+1)="","",INDEX($P$501:$W$510,MOD(($N$499*$N$500+5)-1,10)+1,INT((($N$499*$N$500+5)-1)/10)+1))),""))),IF($N$501="","",IF(OR(ISTEXT($N$499),ISTEXT($N$500),ISTEXT($N$501)),"",IF(OR(5&gt;$N$499,8&gt;$N$500,((8-1)*$N$499+5)&gt;$N$501),"",IF(INDEX($P$501:$W$510,MOD(((8-1)*$N$499+5)-1,10)+1,INT((((8-1)*$N$499+5)-1)/10)+1)="","",INDEX($P$501:$W$510,MOD(((8-1)*$N$499+5)-1,10)+1,INT((((8-1)*$N$499+5)-1)/10)+1))))))</f>
        <v/>
      </c>
      <c r="I508" s="539">
        <f>IF($D$499="Flat Oval",IF(OR($N$501="",ISTEXT($N$499),ISTEXT($N$500)),"",IF(8&lt;=$N$500,IF(6&gt;$N$499,"",IF(((8-1)*$N$499+6)&gt;80,"",IF(INDEX($P$501:$W$510,MOD(((8-1)*$N$499+6)-1,10)+1,INT((((8-1)*$N$499+6)-1)/10)+1)="","",INDEX($P$501:$W$510,MOD(((8-1)*$N$499+6)-1,10)+1,INT((((8-1)*$N$499+6)-1)/10)+1)))),IF(AND(8=$N$500+1,6&lt;=$O$499),IF(($N$499*$N$500+6)&gt;80,"",IF(INDEX($P$501:$W$510,MOD(($N$499*$N$500+6)-1,10)+1,INT((($N$499*$N$500+6)-1)/10)+1)="","",INDEX($P$501:$W$510,MOD(($N$499*$N$500+6)-1,10)+1,INT((($N$499*$N$500+6)-1)/10)+1))),""))),IF($N$501="","",IF(OR(ISTEXT($N$499),ISTEXT($N$500),ISTEXT($N$501)),"",IF(OR(6&gt;$N$499,8&gt;$N$500,((8-1)*$N$499+6)&gt;$N$501),"",IF(INDEX($P$501:$W$510,MOD(((8-1)*$N$499+6)-1,10)+1,INT((((8-1)*$N$499+6)-1)/10)+1)="","",INDEX($P$501:$W$510,MOD(((8-1)*$N$499+6)-1,10)+1,INT((((8-1)*$N$499+6)-1)/10)+1))))))</f>
        <v/>
      </c>
      <c r="J508" s="539">
        <f>IF($D$499="Flat Oval",IF(OR($N$501="",ISTEXT($N$499),ISTEXT($N$500)),"",IF(8&lt;=$N$500,IF(7&gt;$N$499,"",IF(((8-1)*$N$499+7)&gt;80,"",IF(INDEX($P$501:$W$510,MOD(((8-1)*$N$499+7)-1,10)+1,INT((((8-1)*$N$499+7)-1)/10)+1)="","",INDEX($P$501:$W$510,MOD(((8-1)*$N$499+7)-1,10)+1,INT((((8-1)*$N$499+7)-1)/10)+1)))),IF(AND(8=$N$500+1,7&lt;=$O$499),IF(($N$499*$N$500+7)&gt;80,"",IF(INDEX($P$501:$W$510,MOD(($N$499*$N$500+7)-1,10)+1,INT((($N$499*$N$500+7)-1)/10)+1)="","",INDEX($P$501:$W$510,MOD(($N$499*$N$500+7)-1,10)+1,INT((($N$499*$N$500+7)-1)/10)+1))),""))),IF($N$501="","",IF(OR(ISTEXT($N$499),ISTEXT($N$500),ISTEXT($N$501)),"",IF(OR(7&gt;$N$499,8&gt;$N$500,((8-1)*$N$499+7)&gt;$N$501),"",IF(INDEX($P$501:$W$510,MOD(((8-1)*$N$499+7)-1,10)+1,INT((((8-1)*$N$499+7)-1)/10)+1)="","",INDEX($P$501:$W$510,MOD(((8-1)*$N$499+7)-1,10)+1,INT((((8-1)*$N$499+7)-1)/10)+1))))))</f>
        <v/>
      </c>
      <c r="K508" s="539">
        <f>IF($D$499="Flat Oval",IF(OR($N$501="",ISTEXT($N$499),ISTEXT($N$500)),"",IF(8&lt;=$N$500,IF(8&gt;$N$499,"",IF(((8-1)*$N$499+8)&gt;80,"",IF(INDEX($P$501:$W$510,MOD(((8-1)*$N$499+8)-1,10)+1,INT((((8-1)*$N$499+8)-1)/10)+1)="","",INDEX($P$501:$W$510,MOD(((8-1)*$N$499+8)-1,10)+1,INT((((8-1)*$N$499+8)-1)/10)+1)))),IF(AND(8=$N$500+1,8&lt;=$O$499),IF(($N$499*$N$500+8)&gt;80,"",IF(INDEX($P$501:$W$510,MOD(($N$499*$N$500+8)-1,10)+1,INT((($N$499*$N$500+8)-1)/10)+1)="","",INDEX($P$501:$W$510,MOD(($N$499*$N$500+8)-1,10)+1,INT((($N$499*$N$500+8)-1)/10)+1))),""))),IF($N$501="","",IF(OR(ISTEXT($N$499),ISTEXT($N$500),ISTEXT($N$501)),"",IF(OR(8&gt;$N$499,8&gt;$N$500,((8-1)*$N$499+8)&gt;$N$501),"",IF(INDEX($P$501:$W$510,MOD(((8-1)*$N$499+8)-1,10)+1,INT((((8-1)*$N$499+8)-1)/10)+1)="","",INDEX($P$501:$W$510,MOD(((8-1)*$N$499+8)-1,10)+1,INT((((8-1)*$N$499+8)-1)/10)+1))))))</f>
        <v/>
      </c>
      <c r="L508" s="539">
        <f>IF($D$499="Flat Oval",IF(OR($N$501="",ISTEXT($N$499),ISTEXT($N$500)),"",IF(8&lt;=$N$500,IF(9&gt;$N$499,"",IF(((8-1)*$N$499+9)&gt;80,"",IF(INDEX($P$501:$W$510,MOD(((8-1)*$N$499+9)-1,10)+1,INT((((8-1)*$N$499+9)-1)/10)+1)="","",INDEX($P$501:$W$510,MOD(((8-1)*$N$499+9)-1,10)+1,INT((((8-1)*$N$499+9)-1)/10)+1)))),IF(AND(8=$N$500+1,9&lt;=$O$499),IF(($N$499*$N$500+9)&gt;80,"",IF(INDEX($P$501:$W$510,MOD(($N$499*$N$500+9)-1,10)+1,INT((($N$499*$N$500+9)-1)/10)+1)="","",INDEX($P$501:$W$510,MOD(($N$499*$N$500+9)-1,10)+1,INT((($N$499*$N$500+9)-1)/10)+1))),""))),IF($N$501="","",IF(OR(ISTEXT($N$499),ISTEXT($N$500),ISTEXT($N$501)),"",IF(OR(9&gt;$N$499,8&gt;$N$500,((8-1)*$N$499+9)&gt;$N$501),"",IF(INDEX($P$501:$W$510,MOD(((8-1)*$N$499+9)-1,10)+1,INT((((8-1)*$N$499+9)-1)/10)+1)="","",INDEX($P$501:$W$510,MOD(((8-1)*$N$499+9)-1,10)+1,INT((((8-1)*$N$499+9)-1)/10)+1))))))</f>
        <v/>
      </c>
      <c r="M508" s="539">
        <f>IF($D$499="Flat Oval",IF(OR($N$501="",ISTEXT($N$499),ISTEXT($N$500)),"",IF(8&lt;=$N$500,IF(10&gt;$N$499,"",IF(((8-1)*$N$499+10)&gt;80,"",IF(INDEX($P$501:$W$510,MOD(((8-1)*$N$499+10)-1,10)+1,INT((((8-1)*$N$499+10)-1)/10)+1)="","",INDEX($P$501:$W$510,MOD(((8-1)*$N$499+10)-1,10)+1,INT((((8-1)*$N$499+10)-1)/10)+1)))),IF(AND(8=$N$500+1,10&lt;=$O$499),IF(($N$499*$N$500+10)&gt;80,"",IF(INDEX($P$501:$W$510,MOD(($N$499*$N$500+10)-1,10)+1,INT((($N$499*$N$500+10)-1)/10)+1)="","",INDEX($P$501:$W$510,MOD(($N$499*$N$500+10)-1,10)+1,INT((($N$499*$N$500+10)-1)/10)+1))),""))),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IF($D$514="Flat Oval",IF(OR($G$514="",$I$514=""),"",$G$514&amp;""" x "&amp;$I$514&amp;""" oval"),IF($G$514="","",IF($D$514="Round",$G$514&amp;""" dia",$G$514&amp;""" x "&amp;$I$514&amp;"""")))</f>
        <v/>
      </c>
      <c r="G512" s="173" t="n"/>
      <c r="H512" s="525">
        <f>IF($D$514="Flat Oval",IF(OR($G$514="",$I$514=""),"",IF(OR(ISTEXT($G$514),ISTEXT($I$514)),"",ROUND(((($G$514-2*N($K$514))-($I$514-2*N($K$514)))*($I$514-2*N($K$514))+PI()*(($I$514-2*N($K$514))/2)^2)/144,3))),IF(OR($D$514="",$G$514=""),"",IF($D$514="Round",IF(ISTEXT($G$514),"",ROUND(PI()*(($G$514-2*N($K$514))/2)^2/144,3)),IF($I$514="","",IF(OR(ISTEXT($G$514),ISTEXT($I$514)),"",ROUND(($G$514-2*N($K$514))*($I$514-2*N($K$514))/144,3))))))</f>
        <v/>
      </c>
      <c r="I512" s="189" t="n"/>
      <c r="J512" s="189" t="n"/>
      <c r="K512" s="189">
        <f>IF(N(J512)*N(H512)=0,"",ROUND(N(J512)*N(H512),0))</f>
        <v/>
      </c>
      <c r="L512" s="189">
        <f>IF($D$514="Flat Oval",IF(OR($O$515="",$O$516="",N($O$517)+N($O$518)=0),"",ROUND(($O$515*$O$517+$O$516*$O$518)/($O$517+$O$518),0)),IF(COUNT(D516:M523)=0,"",ROUND(AVERAGE(D516:M523),0)))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IF($D$514="Flat Oval",IF($N$516="","",$N$514&amp;"x"&amp;$N$515&amp;"+"&amp;$O$514&amp;" ends"),IF($N$514="","",IF($D$514="Round",$N$514&amp;" x 2 axes",IF($N$515="","",$N$514&amp;" x "&amp;$N$515))))</f>
        <v/>
      </c>
      <c r="N514" s="534">
        <f>IF($D$514="Flat Oval",IF(OR($G$514="",$I$514=""),"",IF(OR(ISTEXT($G$514),ISTEXT($I$514)),"",IF($G$514-$I$514&lt;12,2,MIN(10,MAX(3,ROUNDUP(($G$514-$I$514)/6,0)))))),IF(OR($D$514="",$G$514=""),"",IF($D$514="Round",IF(ISTEXT($G$514),"",IF($G$514&lt;=9,6,IF($G$514&lt;=12,8,10))),IF(ISTEXT($G$514),"",IF($G$514&lt;12,2,MIN(10,MAX(3,ROUNDUP($G$514/6,0))))))))</f>
        <v/>
      </c>
      <c r="O514">
        <f>IF(AND($D$514="Flat Oval",NOT(OR($G$514="",$I$514="")),NOT(OR(ISTEXT($G$514),ISTEXT($I$514)))),IF($I$514&lt;=9,6,IF($I$514&lt;=12,8,10)),"")</f>
        <v/>
      </c>
      <c r="P514" s="473" t="inlineStr">
        <is>
          <t>Quick entry – type readings in order (row by row of the grid), down this column then the next:</t>
        </is>
      </c>
    </row>
    <row r="515" ht="13.35" customHeight="1" s="162">
      <c r="B515" s="535" t="inlineStr">
        <is>
          <t>Depth↓ Pos→ (in)</t>
        </is>
      </c>
      <c r="C515" s="414" t="n"/>
      <c r="D515" s="535">
        <f>IF($D$514="Flat Oval",IF(OR($N$514="",ISTEXT($N$514),1&gt;$N$514),"",ROUND((1-0.5)*($G$514-$I$514)/$N$514,1)),IF(ISTEXT($N$514),"",IF(OR($D$514="",$G$514="",1&gt;$N$514),"",IF($D$514="Round",IF(ISTEXT($G$514),"",ROUND(IF(1&lt;=$N$514/2,$G$514/2*(1-SQRT(($N$514-2*1+1)/$N$514)),$G$514-$G$514/2*(1-SQRT(($N$514-2*($N$514-1+1)+1)/$N$514))),1)),IF(ISTEXT($G$514),"",ROUND((1-0.5)*$G$514/$N$514,1))))))</f>
        <v/>
      </c>
      <c r="E515" s="535">
        <f>IF($D$514="Flat Oval",IF(OR($N$514="",ISTEXT($N$514),2&gt;$N$514),"",ROUND((2-0.5)*($G$514-$I$514)/$N$514,1)),IF(ISTEXT($N$514),"",IF(OR($D$514="",$G$514="",2&gt;$N$514),"",IF($D$514="Round",IF(ISTEXT($G$514),"",ROUND(IF(2&lt;=$N$514/2,$G$514/2*(1-SQRT(($N$514-2*2+1)/$N$514)),$G$514-$G$514/2*(1-SQRT(($N$514-2*($N$514-2+1)+1)/$N$514))),1)),IF(ISTEXT($G$514),"",ROUND((2-0.5)*$G$514/$N$514,1))))))</f>
        <v/>
      </c>
      <c r="F515" s="535">
        <f>IF($D$514="Flat Oval",IF(OR($N$514="",ISTEXT($N$514),3&gt;$N$514),"",ROUND((3-0.5)*($G$514-$I$514)/$N$514,1)),IF(ISTEXT($N$514),"",IF(OR($D$514="",$G$514="",3&gt;$N$514),"",IF($D$514="Round",IF(ISTEXT($G$514),"",ROUND(IF(3&lt;=$N$514/2,$G$514/2*(1-SQRT(($N$514-2*3+1)/$N$514)),$G$514-$G$514/2*(1-SQRT(($N$514-2*($N$514-3+1)+1)/$N$514))),1)),IF(ISTEXT($G$514),"",ROUND((3-0.5)*$G$514/$N$514,1))))))</f>
        <v/>
      </c>
      <c r="G515" s="535">
        <f>IF($D$514="Flat Oval",IF(OR($N$514="",ISTEXT($N$514),4&gt;$N$514),"",ROUND((4-0.5)*($G$514-$I$514)/$N$514,1)),IF(ISTEXT($N$514),"",IF(OR($D$514="",$G$514="",4&gt;$N$514),"",IF($D$514="Round",IF(ISTEXT($G$514),"",ROUND(IF(4&lt;=$N$514/2,$G$514/2*(1-SQRT(($N$514-2*4+1)/$N$514)),$G$514-$G$514/2*(1-SQRT(($N$514-2*($N$514-4+1)+1)/$N$514))),1)),IF(ISTEXT($G$514),"",ROUND((4-0.5)*$G$514/$N$514,1))))))</f>
        <v/>
      </c>
      <c r="H515" s="535">
        <f>IF($D$514="Flat Oval",IF(OR($N$514="",ISTEXT($N$514),5&gt;$N$514),"",ROUND((5-0.5)*($G$514-$I$514)/$N$514,1)),IF(ISTEXT($N$514),"",IF(OR($D$514="",$G$514="",5&gt;$N$514),"",IF($D$514="Round",IF(ISTEXT($G$514),"",ROUND(IF(5&lt;=$N$514/2,$G$514/2*(1-SQRT(($N$514-2*5+1)/$N$514)),$G$514-$G$514/2*(1-SQRT(($N$514-2*($N$514-5+1)+1)/$N$514))),1)),IF(ISTEXT($G$514),"",ROUND((5-0.5)*$G$514/$N$514,1))))))</f>
        <v/>
      </c>
      <c r="I515" s="535">
        <f>IF($D$514="Flat Oval",IF(OR($N$514="",ISTEXT($N$514),6&gt;$N$514),"",ROUND((6-0.5)*($G$514-$I$514)/$N$514,1)),IF(ISTEXT($N$514),"",IF(OR($D$514="",$G$514="",6&gt;$N$514),"",IF($D$514="Round",IF(ISTEXT($G$514),"",ROUND(IF(6&lt;=$N$514/2,$G$514/2*(1-SQRT(($N$514-2*6+1)/$N$514)),$G$514-$G$514/2*(1-SQRT(($N$514-2*($N$514-6+1)+1)/$N$514))),1)),IF(ISTEXT($G$514),"",ROUND((6-0.5)*$G$514/$N$514,1))))))</f>
        <v/>
      </c>
      <c r="J515" s="535">
        <f>IF($D$514="Flat Oval",IF(OR($N$514="",ISTEXT($N$514),7&gt;$N$514),"",ROUND((7-0.5)*($G$514-$I$514)/$N$514,1)),IF(ISTEXT($N$514),"",IF(OR($D$514="",$G$514="",7&gt;$N$514),"",IF($D$514="Round",IF(ISTEXT($G$514),"",ROUND(IF(7&lt;=$N$514/2,$G$514/2*(1-SQRT(($N$514-2*7+1)/$N$514)),$G$514-$G$514/2*(1-SQRT(($N$514-2*($N$514-7+1)+1)/$N$514))),1)),IF(ISTEXT($G$514),"",ROUND((7-0.5)*$G$514/$N$514,1))))))</f>
        <v/>
      </c>
      <c r="K515" s="535">
        <f>IF($D$514="Flat Oval",IF(OR($N$514="",ISTEXT($N$514),8&gt;$N$514),"",ROUND((8-0.5)*($G$514-$I$514)/$N$514,1)),IF(ISTEXT($N$514),"",IF(OR($D$514="",$G$514="",8&gt;$N$514),"",IF($D$514="Round",IF(ISTEXT($G$514),"",ROUND(IF(8&lt;=$N$514/2,$G$514/2*(1-SQRT(($N$514-2*8+1)/$N$514)),$G$514-$G$514/2*(1-SQRT(($N$514-2*($N$514-8+1)+1)/$N$514))),1)),IF(ISTEXT($G$514),"",ROUND((8-0.5)*$G$514/$N$514,1))))))</f>
        <v/>
      </c>
      <c r="L515" s="535">
        <f>IF($D$514="Flat Oval",IF(OR($N$514="",ISTEXT($N$514),9&gt;$N$514),"",ROUND((9-0.5)*($G$514-$I$514)/$N$514,1)),IF(ISTEXT($N$514),"",IF(OR($D$514="",$G$514="",9&gt;$N$514),"",IF($D$514="Round",IF(ISTEXT($G$514),"",ROUND(IF(9&lt;=$N$514/2,$G$514/2*(1-SQRT(($N$514-2*9+1)/$N$514)),$G$514-$G$514/2*(1-SQRT(($N$514-2*($N$514-9+1)+1)/$N$514))),1)),IF(ISTEXT($G$514),"",ROUND((9-0.5)*$G$514/$N$514,1))))))</f>
        <v/>
      </c>
      <c r="M515" s="535">
        <f>IF($D$514="Flat Oval",IF(OR($N$514="",ISTEXT($N$514),10&gt;$N$514),"",ROUND((10-0.5)*($G$514-$I$514)/$N$514,1)),IF(ISTEXT($N$514),"",IF(OR($D$514="",$G$514="",10&gt;$N$514),"",IF($D$514="Round",IF(ISTEXT($G$514),"",ROUND(IF(10&lt;=$N$514/2,$G$514/2*(1-SQRT(($N$514-2*10+1)/$N$514)),$G$514-$G$514/2*(1-SQRT(($N$514-2*($N$514-10+1)+1)/$N$514))),1)),IF(ISTEXT($G$514),"",ROUND((10-0.5)*$G$514/$N$514,1))))))</f>
        <v/>
      </c>
      <c r="N515" s="534">
        <f>IF($D$514="Flat Oval",IF(OR($G$514="",$I$514=""),"",IF(OR(ISTEXT($G$514),ISTEXT($I$514)),"",IF($I$514&lt;12,2,MIN(7,MAX(3,ROUNDUP($I$514/6,0)))))),IF(OR($D$514="",$G$514=""),"",IF($D$514="Round",2,IF($I$514="","",IF(ISTEXT($I$514),"",IF($I$514&lt;12,2,MIN(8,MAX(3,ROUNDUP($I$514/6,0)))))))))</f>
        <v/>
      </c>
      <c r="O515">
        <f>IF(OR(NOT($D$514="Flat Oval"),N($N$516)=0),"",IF(COUNT(D516:INDEX(M516:M523,$N$515))=0,"",AVERAGE(D516:INDEX(M516:M523,$N$515))))</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IF($D$514="Flat Oval",IF(OR($N$515="",ISTEXT($N$515)),"",IF(1&lt;=$N$515,ROUND((1-0.5)*$I$514/$N$515,1),IF(1=$N$515+1,"Ends",""))),IF(OR($D$514="",$G$514=""),"",IF($D$514="Round",IF(1=1,"Axis 1 (0°)",IF(1=2,"Axis 2 (90°)","")),IF(ISTEXT($N$515),"",IF(1&gt;$N$515,"",IF(ISTEXT($I$514),"",ROUND((1-0.5)*$I$514/$N$515,1)))))))</f>
        <v/>
      </c>
      <c r="C516" s="538" t="n"/>
      <c r="D516" s="539">
        <f>IF($D$514="Flat Oval",IF(OR($N$516="",ISTEXT($N$514),ISTEXT($N$515)),"",IF(1&lt;=$N$515,IF(1&gt;$N$514,"",IF(((1-1)*$N$514+1)&gt;80,"",IF(INDEX($P$516:$W$525,MOD(((1-1)*$N$514+1)-1,10)+1,INT((((1-1)*$N$514+1)-1)/10)+1)="","",INDEX($P$516:$W$525,MOD(((1-1)*$N$514+1)-1,10)+1,INT((((1-1)*$N$514+1)-1)/10)+1)))),IF(AND(1=$N$515+1,1&lt;=$O$514),IF(($N$514*$N$515+1)&gt;80,"",IF(INDEX($P$516:$W$525,MOD(($N$514*$N$515+1)-1,10)+1,INT((($N$514*$N$515+1)-1)/10)+1)="","",INDEX($P$516:$W$525,MOD(($N$514*$N$515+1)-1,10)+1,INT((($N$514*$N$515+1)-1)/10)+1))),""))),IF($N$516="","",IF(OR(ISTEXT($N$514),ISTEXT($N$515),ISTEXT($N$516)),"",IF(OR(1&gt;$N$514,1&gt;$N$515,((1-1)*$N$514+1)&gt;$N$516),"",IF(INDEX($P$516:$W$525,MOD(((1-1)*$N$514+1)-1,10)+1,INT((((1-1)*$N$514+1)-1)/10)+1)="","",INDEX($P$516:$W$525,MOD(((1-1)*$N$514+1)-1,10)+1,INT((((1-1)*$N$514+1)-1)/10)+1))))))</f>
        <v/>
      </c>
      <c r="E516" s="539">
        <f>IF($D$514="Flat Oval",IF(OR($N$516="",ISTEXT($N$514),ISTEXT($N$515)),"",IF(1&lt;=$N$515,IF(2&gt;$N$514,"",IF(((1-1)*$N$514+2)&gt;80,"",IF(INDEX($P$516:$W$525,MOD(((1-1)*$N$514+2)-1,10)+1,INT((((1-1)*$N$514+2)-1)/10)+1)="","",INDEX($P$516:$W$525,MOD(((1-1)*$N$514+2)-1,10)+1,INT((((1-1)*$N$514+2)-1)/10)+1)))),IF(AND(1=$N$515+1,2&lt;=$O$514),IF(($N$514*$N$515+2)&gt;80,"",IF(INDEX($P$516:$W$525,MOD(($N$514*$N$515+2)-1,10)+1,INT((($N$514*$N$515+2)-1)/10)+1)="","",INDEX($P$516:$W$525,MOD(($N$514*$N$515+2)-1,10)+1,INT((($N$514*$N$515+2)-1)/10)+1))),""))),IF($N$516="","",IF(OR(ISTEXT($N$514),ISTEXT($N$515),ISTEXT($N$516)),"",IF(OR(2&gt;$N$514,1&gt;$N$515,((1-1)*$N$514+2)&gt;$N$516),"",IF(INDEX($P$516:$W$525,MOD(((1-1)*$N$514+2)-1,10)+1,INT((((1-1)*$N$514+2)-1)/10)+1)="","",INDEX($P$516:$W$525,MOD(((1-1)*$N$514+2)-1,10)+1,INT((((1-1)*$N$514+2)-1)/10)+1))))))</f>
        <v/>
      </c>
      <c r="F516" s="539">
        <f>IF($D$514="Flat Oval",IF(OR($N$516="",ISTEXT($N$514),ISTEXT($N$515)),"",IF(1&lt;=$N$515,IF(3&gt;$N$514,"",IF(((1-1)*$N$514+3)&gt;80,"",IF(INDEX($P$516:$W$525,MOD(((1-1)*$N$514+3)-1,10)+1,INT((((1-1)*$N$514+3)-1)/10)+1)="","",INDEX($P$516:$W$525,MOD(((1-1)*$N$514+3)-1,10)+1,INT((((1-1)*$N$514+3)-1)/10)+1)))),IF(AND(1=$N$515+1,3&lt;=$O$514),IF(($N$514*$N$515+3)&gt;80,"",IF(INDEX($P$516:$W$525,MOD(($N$514*$N$515+3)-1,10)+1,INT((($N$514*$N$515+3)-1)/10)+1)="","",INDEX($P$516:$W$525,MOD(($N$514*$N$515+3)-1,10)+1,INT((($N$514*$N$515+3)-1)/10)+1))),""))),IF($N$516="","",IF(OR(ISTEXT($N$514),ISTEXT($N$515),ISTEXT($N$516)),"",IF(OR(3&gt;$N$514,1&gt;$N$515,((1-1)*$N$514+3)&gt;$N$516),"",IF(INDEX($P$516:$W$525,MOD(((1-1)*$N$514+3)-1,10)+1,INT((((1-1)*$N$514+3)-1)/10)+1)="","",INDEX($P$516:$W$525,MOD(((1-1)*$N$514+3)-1,10)+1,INT((((1-1)*$N$514+3)-1)/10)+1))))))</f>
        <v/>
      </c>
      <c r="G516" s="539">
        <f>IF($D$514="Flat Oval",IF(OR($N$516="",ISTEXT($N$514),ISTEXT($N$515)),"",IF(1&lt;=$N$515,IF(4&gt;$N$514,"",IF(((1-1)*$N$514+4)&gt;80,"",IF(INDEX($P$516:$W$525,MOD(((1-1)*$N$514+4)-1,10)+1,INT((((1-1)*$N$514+4)-1)/10)+1)="","",INDEX($P$516:$W$525,MOD(((1-1)*$N$514+4)-1,10)+1,INT((((1-1)*$N$514+4)-1)/10)+1)))),IF(AND(1=$N$515+1,4&lt;=$O$514),IF(($N$514*$N$515+4)&gt;80,"",IF(INDEX($P$516:$W$525,MOD(($N$514*$N$515+4)-1,10)+1,INT((($N$514*$N$515+4)-1)/10)+1)="","",INDEX($P$516:$W$525,MOD(($N$514*$N$515+4)-1,10)+1,INT((($N$514*$N$515+4)-1)/10)+1))),""))),IF($N$516="","",IF(OR(ISTEXT($N$514),ISTEXT($N$515),ISTEXT($N$516)),"",IF(OR(4&gt;$N$514,1&gt;$N$515,((1-1)*$N$514+4)&gt;$N$516),"",IF(INDEX($P$516:$W$525,MOD(((1-1)*$N$514+4)-1,10)+1,INT((((1-1)*$N$514+4)-1)/10)+1)="","",INDEX($P$516:$W$525,MOD(((1-1)*$N$514+4)-1,10)+1,INT((((1-1)*$N$514+4)-1)/10)+1))))))</f>
        <v/>
      </c>
      <c r="H516" s="539">
        <f>IF($D$514="Flat Oval",IF(OR($N$516="",ISTEXT($N$514),ISTEXT($N$515)),"",IF(1&lt;=$N$515,IF(5&gt;$N$514,"",IF(((1-1)*$N$514+5)&gt;80,"",IF(INDEX($P$516:$W$525,MOD(((1-1)*$N$514+5)-1,10)+1,INT((((1-1)*$N$514+5)-1)/10)+1)="","",INDEX($P$516:$W$525,MOD(((1-1)*$N$514+5)-1,10)+1,INT((((1-1)*$N$514+5)-1)/10)+1)))),IF(AND(1=$N$515+1,5&lt;=$O$514),IF(($N$514*$N$515+5)&gt;80,"",IF(INDEX($P$516:$W$525,MOD(($N$514*$N$515+5)-1,10)+1,INT((($N$514*$N$515+5)-1)/10)+1)="","",INDEX($P$516:$W$525,MOD(($N$514*$N$515+5)-1,10)+1,INT((($N$514*$N$515+5)-1)/10)+1))),""))),IF($N$516="","",IF(OR(ISTEXT($N$514),ISTEXT($N$515),ISTEXT($N$516)),"",IF(OR(5&gt;$N$514,1&gt;$N$515,((1-1)*$N$514+5)&gt;$N$516),"",IF(INDEX($P$516:$W$525,MOD(((1-1)*$N$514+5)-1,10)+1,INT((((1-1)*$N$514+5)-1)/10)+1)="","",INDEX($P$516:$W$525,MOD(((1-1)*$N$514+5)-1,10)+1,INT((((1-1)*$N$514+5)-1)/10)+1))))))</f>
        <v/>
      </c>
      <c r="I516" s="539">
        <f>IF($D$514="Flat Oval",IF(OR($N$516="",ISTEXT($N$514),ISTEXT($N$515)),"",IF(1&lt;=$N$515,IF(6&gt;$N$514,"",IF(((1-1)*$N$514+6)&gt;80,"",IF(INDEX($P$516:$W$525,MOD(((1-1)*$N$514+6)-1,10)+1,INT((((1-1)*$N$514+6)-1)/10)+1)="","",INDEX($P$516:$W$525,MOD(((1-1)*$N$514+6)-1,10)+1,INT((((1-1)*$N$514+6)-1)/10)+1)))),IF(AND(1=$N$515+1,6&lt;=$O$514),IF(($N$514*$N$515+6)&gt;80,"",IF(INDEX($P$516:$W$525,MOD(($N$514*$N$515+6)-1,10)+1,INT((($N$514*$N$515+6)-1)/10)+1)="","",INDEX($P$516:$W$525,MOD(($N$514*$N$515+6)-1,10)+1,INT((($N$514*$N$515+6)-1)/10)+1))),""))),IF($N$516="","",IF(OR(ISTEXT($N$514),ISTEXT($N$515),ISTEXT($N$516)),"",IF(OR(6&gt;$N$514,1&gt;$N$515,((1-1)*$N$514+6)&gt;$N$516),"",IF(INDEX($P$516:$W$525,MOD(((1-1)*$N$514+6)-1,10)+1,INT((((1-1)*$N$514+6)-1)/10)+1)="","",INDEX($P$516:$W$525,MOD(((1-1)*$N$514+6)-1,10)+1,INT((((1-1)*$N$514+6)-1)/10)+1))))))</f>
        <v/>
      </c>
      <c r="J516" s="539">
        <f>IF($D$514="Flat Oval",IF(OR($N$516="",ISTEXT($N$514),ISTEXT($N$515)),"",IF(1&lt;=$N$515,IF(7&gt;$N$514,"",IF(((1-1)*$N$514+7)&gt;80,"",IF(INDEX($P$516:$W$525,MOD(((1-1)*$N$514+7)-1,10)+1,INT((((1-1)*$N$514+7)-1)/10)+1)="","",INDEX($P$516:$W$525,MOD(((1-1)*$N$514+7)-1,10)+1,INT((((1-1)*$N$514+7)-1)/10)+1)))),IF(AND(1=$N$515+1,7&lt;=$O$514),IF(($N$514*$N$515+7)&gt;80,"",IF(INDEX($P$516:$W$525,MOD(($N$514*$N$515+7)-1,10)+1,INT((($N$514*$N$515+7)-1)/10)+1)="","",INDEX($P$516:$W$525,MOD(($N$514*$N$515+7)-1,10)+1,INT((($N$514*$N$515+7)-1)/10)+1))),""))),IF($N$516="","",IF(OR(ISTEXT($N$514),ISTEXT($N$515),ISTEXT($N$516)),"",IF(OR(7&gt;$N$514,1&gt;$N$515,((1-1)*$N$514+7)&gt;$N$516),"",IF(INDEX($P$516:$W$525,MOD(((1-1)*$N$514+7)-1,10)+1,INT((((1-1)*$N$514+7)-1)/10)+1)="","",INDEX($P$516:$W$525,MOD(((1-1)*$N$514+7)-1,10)+1,INT((((1-1)*$N$514+7)-1)/10)+1))))))</f>
        <v/>
      </c>
      <c r="K516" s="539">
        <f>IF($D$514="Flat Oval",IF(OR($N$516="",ISTEXT($N$514),ISTEXT($N$515)),"",IF(1&lt;=$N$515,IF(8&gt;$N$514,"",IF(((1-1)*$N$514+8)&gt;80,"",IF(INDEX($P$516:$W$525,MOD(((1-1)*$N$514+8)-1,10)+1,INT((((1-1)*$N$514+8)-1)/10)+1)="","",INDEX($P$516:$W$525,MOD(((1-1)*$N$514+8)-1,10)+1,INT((((1-1)*$N$514+8)-1)/10)+1)))),IF(AND(1=$N$515+1,8&lt;=$O$514),IF(($N$514*$N$515+8)&gt;80,"",IF(INDEX($P$516:$W$525,MOD(($N$514*$N$515+8)-1,10)+1,INT((($N$514*$N$515+8)-1)/10)+1)="","",INDEX($P$516:$W$525,MOD(($N$514*$N$515+8)-1,10)+1,INT((($N$514*$N$515+8)-1)/10)+1))),""))),IF($N$516="","",IF(OR(ISTEXT($N$514),ISTEXT($N$515),ISTEXT($N$516)),"",IF(OR(8&gt;$N$514,1&gt;$N$515,((1-1)*$N$514+8)&gt;$N$516),"",IF(INDEX($P$516:$W$525,MOD(((1-1)*$N$514+8)-1,10)+1,INT((((1-1)*$N$514+8)-1)/10)+1)="","",INDEX($P$516:$W$525,MOD(((1-1)*$N$514+8)-1,10)+1,INT((((1-1)*$N$514+8)-1)/10)+1))))))</f>
        <v/>
      </c>
      <c r="L516" s="539">
        <f>IF($D$514="Flat Oval",IF(OR($N$516="",ISTEXT($N$514),ISTEXT($N$515)),"",IF(1&lt;=$N$515,IF(9&gt;$N$514,"",IF(((1-1)*$N$514+9)&gt;80,"",IF(INDEX($P$516:$W$525,MOD(((1-1)*$N$514+9)-1,10)+1,INT((((1-1)*$N$514+9)-1)/10)+1)="","",INDEX($P$516:$W$525,MOD(((1-1)*$N$514+9)-1,10)+1,INT((((1-1)*$N$514+9)-1)/10)+1)))),IF(AND(1=$N$515+1,9&lt;=$O$514),IF(($N$514*$N$515+9)&gt;80,"",IF(INDEX($P$516:$W$525,MOD(($N$514*$N$515+9)-1,10)+1,INT((($N$514*$N$515+9)-1)/10)+1)="","",INDEX($P$516:$W$525,MOD(($N$514*$N$515+9)-1,10)+1,INT((($N$514*$N$515+9)-1)/10)+1))),""))),IF($N$516="","",IF(OR(ISTEXT($N$514),ISTEXT($N$515),ISTEXT($N$516)),"",IF(OR(9&gt;$N$514,1&gt;$N$515,((1-1)*$N$514+9)&gt;$N$516),"",IF(INDEX($P$516:$W$525,MOD(((1-1)*$N$514+9)-1,10)+1,INT((((1-1)*$N$514+9)-1)/10)+1)="","",INDEX($P$516:$W$525,MOD(((1-1)*$N$514+9)-1,10)+1,INT((((1-1)*$N$514+9)-1)/10)+1))))))</f>
        <v/>
      </c>
      <c r="M516" s="539">
        <f>IF($D$514="Flat Oval",IF(OR($N$516="",ISTEXT($N$514),ISTEXT($N$515)),"",IF(1&lt;=$N$515,IF(10&gt;$N$514,"",IF(((1-1)*$N$514+10)&gt;80,"",IF(INDEX($P$516:$W$525,MOD(((1-1)*$N$514+10)-1,10)+1,INT((((1-1)*$N$514+10)-1)/10)+1)="","",INDEX($P$516:$W$525,MOD(((1-1)*$N$514+10)-1,10)+1,INT((((1-1)*$N$514+10)-1)/10)+1)))),IF(AND(1=$N$515+1,10&lt;=$O$514),IF(($N$514*$N$515+10)&gt;80,"",IF(INDEX($P$516:$W$525,MOD(($N$514*$N$515+10)-1,10)+1,INT((($N$514*$N$515+10)-1)/10)+1)="","",INDEX($P$516:$W$525,MOD(($N$514*$N$515+10)-1,10)+1,INT((($N$514*$N$515+10)-1)/10)+1))),""))),IF($N$516="","",IF(OR(ISTEXT($N$514),ISTEXT($N$515),ISTEXT($N$516)),"",IF(OR(10&gt;$N$514,1&gt;$N$515,((1-1)*$N$514+10)&gt;$N$516),"",IF(INDEX($P$516:$W$525,MOD(((1-1)*$N$514+10)-1,10)+1,INT((((1-1)*$N$514+10)-1)/10)+1)="","",INDEX($P$516:$W$525,MOD(((1-1)*$N$514+10)-1,10)+1,INT((((1-1)*$N$514+10)-1)/10)+1))))))</f>
        <v/>
      </c>
      <c r="N516" s="534">
        <f>IF($D$514="Flat Oval",IF(OR($N$514="",$N$515="",$O$514=""),"",$N$514*$N$515+$O$514),IF(OR(N514="",N515=""),"",IF(OR(ISTEXT(N514),ISTEXT(N515)),"",N514*N515)))</f>
        <v/>
      </c>
      <c r="O516">
        <f>IF(OR(NOT($D$514="Flat Oval"),N($N$516)=0),"",IF(COUNT(INDEX(D516:D523,$N$515+1):INDEX(M516:M523,$N$515+1))=0,"",AVERAGE(INDEX(D516:D523,$N$515+1):INDEX(M516:M523,$N$515+1))))</f>
        <v/>
      </c>
      <c r="P516" s="540" t="n"/>
      <c r="Q516" s="540" t="n"/>
      <c r="R516" s="540" t="n"/>
      <c r="S516" s="540" t="n"/>
      <c r="T516" s="540" t="n"/>
      <c r="U516" s="540" t="n"/>
      <c r="V516" s="540" t="n"/>
      <c r="W516" s="540" t="n"/>
    </row>
    <row r="517" ht="13.35" customHeight="1" s="162">
      <c r="B517" s="537">
        <f>IF($D$514="Flat Oval",IF(OR($N$515="",ISTEXT($N$515)),"",IF(2&lt;=$N$515,ROUND((2-0.5)*$I$514/$N$515,1),IF(2=$N$515+1,"Ends",""))),IF(OR($D$514="",$G$514=""),"",IF($D$514="Round",IF(2=1,"Axis 1 (0°)",IF(2=2,"Axis 2 (90°)","")),IF(ISTEXT($N$515),"",IF(2&gt;$N$515,"",IF(ISTEXT($I$514),"",ROUND((2-0.5)*$I$514/$N$515,1)))))))</f>
        <v/>
      </c>
      <c r="C517" s="538" t="n"/>
      <c r="D517" s="539">
        <f>IF($D$514="Flat Oval",IF(OR($N$516="",ISTEXT($N$514),ISTEXT($N$515)),"",IF(2&lt;=$N$515,IF(1&gt;$N$514,"",IF(((2-1)*$N$514+1)&gt;80,"",IF(INDEX($P$516:$W$525,MOD(((2-1)*$N$514+1)-1,10)+1,INT((((2-1)*$N$514+1)-1)/10)+1)="","",INDEX($P$516:$W$525,MOD(((2-1)*$N$514+1)-1,10)+1,INT((((2-1)*$N$514+1)-1)/10)+1)))),IF(AND(2=$N$515+1,1&lt;=$O$514),IF(($N$514*$N$515+1)&gt;80,"",IF(INDEX($P$516:$W$525,MOD(($N$514*$N$515+1)-1,10)+1,INT((($N$514*$N$515+1)-1)/10)+1)="","",INDEX($P$516:$W$525,MOD(($N$514*$N$515+1)-1,10)+1,INT((($N$514*$N$515+1)-1)/10)+1))),""))),IF($N$516="","",IF(OR(ISTEXT($N$514),ISTEXT($N$515),ISTEXT($N$516)),"",IF(OR(1&gt;$N$514,2&gt;$N$515,((2-1)*$N$514+1)&gt;$N$516),"",IF(INDEX($P$516:$W$525,MOD(((2-1)*$N$514+1)-1,10)+1,INT((((2-1)*$N$514+1)-1)/10)+1)="","",INDEX($P$516:$W$525,MOD(((2-1)*$N$514+1)-1,10)+1,INT((((2-1)*$N$514+1)-1)/10)+1))))))</f>
        <v/>
      </c>
      <c r="E517" s="539">
        <f>IF($D$514="Flat Oval",IF(OR($N$516="",ISTEXT($N$514),ISTEXT($N$515)),"",IF(2&lt;=$N$515,IF(2&gt;$N$514,"",IF(((2-1)*$N$514+2)&gt;80,"",IF(INDEX($P$516:$W$525,MOD(((2-1)*$N$514+2)-1,10)+1,INT((((2-1)*$N$514+2)-1)/10)+1)="","",INDEX($P$516:$W$525,MOD(((2-1)*$N$514+2)-1,10)+1,INT((((2-1)*$N$514+2)-1)/10)+1)))),IF(AND(2=$N$515+1,2&lt;=$O$514),IF(($N$514*$N$515+2)&gt;80,"",IF(INDEX($P$516:$W$525,MOD(($N$514*$N$515+2)-1,10)+1,INT((($N$514*$N$515+2)-1)/10)+1)="","",INDEX($P$516:$W$525,MOD(($N$514*$N$515+2)-1,10)+1,INT((($N$514*$N$515+2)-1)/10)+1))),""))),IF($N$516="","",IF(OR(ISTEXT($N$514),ISTEXT($N$515),ISTEXT($N$516)),"",IF(OR(2&gt;$N$514,2&gt;$N$515,((2-1)*$N$514+2)&gt;$N$516),"",IF(INDEX($P$516:$W$525,MOD(((2-1)*$N$514+2)-1,10)+1,INT((((2-1)*$N$514+2)-1)/10)+1)="","",INDEX($P$516:$W$525,MOD(((2-1)*$N$514+2)-1,10)+1,INT((((2-1)*$N$514+2)-1)/10)+1))))))</f>
        <v/>
      </c>
      <c r="F517" s="539">
        <f>IF($D$514="Flat Oval",IF(OR($N$516="",ISTEXT($N$514),ISTEXT($N$515)),"",IF(2&lt;=$N$515,IF(3&gt;$N$514,"",IF(((2-1)*$N$514+3)&gt;80,"",IF(INDEX($P$516:$W$525,MOD(((2-1)*$N$514+3)-1,10)+1,INT((((2-1)*$N$514+3)-1)/10)+1)="","",INDEX($P$516:$W$525,MOD(((2-1)*$N$514+3)-1,10)+1,INT((((2-1)*$N$514+3)-1)/10)+1)))),IF(AND(2=$N$515+1,3&lt;=$O$514),IF(($N$514*$N$515+3)&gt;80,"",IF(INDEX($P$516:$W$525,MOD(($N$514*$N$515+3)-1,10)+1,INT((($N$514*$N$515+3)-1)/10)+1)="","",INDEX($P$516:$W$525,MOD(($N$514*$N$515+3)-1,10)+1,INT((($N$514*$N$515+3)-1)/10)+1))),""))),IF($N$516="","",IF(OR(ISTEXT($N$514),ISTEXT($N$515),ISTEXT($N$516)),"",IF(OR(3&gt;$N$514,2&gt;$N$515,((2-1)*$N$514+3)&gt;$N$516),"",IF(INDEX($P$516:$W$525,MOD(((2-1)*$N$514+3)-1,10)+1,INT((((2-1)*$N$514+3)-1)/10)+1)="","",INDEX($P$516:$W$525,MOD(((2-1)*$N$514+3)-1,10)+1,INT((((2-1)*$N$514+3)-1)/10)+1))))))</f>
        <v/>
      </c>
      <c r="G517" s="539">
        <f>IF($D$514="Flat Oval",IF(OR($N$516="",ISTEXT($N$514),ISTEXT($N$515)),"",IF(2&lt;=$N$515,IF(4&gt;$N$514,"",IF(((2-1)*$N$514+4)&gt;80,"",IF(INDEX($P$516:$W$525,MOD(((2-1)*$N$514+4)-1,10)+1,INT((((2-1)*$N$514+4)-1)/10)+1)="","",INDEX($P$516:$W$525,MOD(((2-1)*$N$514+4)-1,10)+1,INT((((2-1)*$N$514+4)-1)/10)+1)))),IF(AND(2=$N$515+1,4&lt;=$O$514),IF(($N$514*$N$515+4)&gt;80,"",IF(INDEX($P$516:$W$525,MOD(($N$514*$N$515+4)-1,10)+1,INT((($N$514*$N$515+4)-1)/10)+1)="","",INDEX($P$516:$W$525,MOD(($N$514*$N$515+4)-1,10)+1,INT((($N$514*$N$515+4)-1)/10)+1))),""))),IF($N$516="","",IF(OR(ISTEXT($N$514),ISTEXT($N$515),ISTEXT($N$516)),"",IF(OR(4&gt;$N$514,2&gt;$N$515,((2-1)*$N$514+4)&gt;$N$516),"",IF(INDEX($P$516:$W$525,MOD(((2-1)*$N$514+4)-1,10)+1,INT((((2-1)*$N$514+4)-1)/10)+1)="","",INDEX($P$516:$W$525,MOD(((2-1)*$N$514+4)-1,10)+1,INT((((2-1)*$N$514+4)-1)/10)+1))))))</f>
        <v/>
      </c>
      <c r="H517" s="539">
        <f>IF($D$514="Flat Oval",IF(OR($N$516="",ISTEXT($N$514),ISTEXT($N$515)),"",IF(2&lt;=$N$515,IF(5&gt;$N$514,"",IF(((2-1)*$N$514+5)&gt;80,"",IF(INDEX($P$516:$W$525,MOD(((2-1)*$N$514+5)-1,10)+1,INT((((2-1)*$N$514+5)-1)/10)+1)="","",INDEX($P$516:$W$525,MOD(((2-1)*$N$514+5)-1,10)+1,INT((((2-1)*$N$514+5)-1)/10)+1)))),IF(AND(2=$N$515+1,5&lt;=$O$514),IF(($N$514*$N$515+5)&gt;80,"",IF(INDEX($P$516:$W$525,MOD(($N$514*$N$515+5)-1,10)+1,INT((($N$514*$N$515+5)-1)/10)+1)="","",INDEX($P$516:$W$525,MOD(($N$514*$N$515+5)-1,10)+1,INT((($N$514*$N$515+5)-1)/10)+1))),""))),IF($N$516="","",IF(OR(ISTEXT($N$514),ISTEXT($N$515),ISTEXT($N$516)),"",IF(OR(5&gt;$N$514,2&gt;$N$515,((2-1)*$N$514+5)&gt;$N$516),"",IF(INDEX($P$516:$W$525,MOD(((2-1)*$N$514+5)-1,10)+1,INT((((2-1)*$N$514+5)-1)/10)+1)="","",INDEX($P$516:$W$525,MOD(((2-1)*$N$514+5)-1,10)+1,INT((((2-1)*$N$514+5)-1)/10)+1))))))</f>
        <v/>
      </c>
      <c r="I517" s="539">
        <f>IF($D$514="Flat Oval",IF(OR($N$516="",ISTEXT($N$514),ISTEXT($N$515)),"",IF(2&lt;=$N$515,IF(6&gt;$N$514,"",IF(((2-1)*$N$514+6)&gt;80,"",IF(INDEX($P$516:$W$525,MOD(((2-1)*$N$514+6)-1,10)+1,INT((((2-1)*$N$514+6)-1)/10)+1)="","",INDEX($P$516:$W$525,MOD(((2-1)*$N$514+6)-1,10)+1,INT((((2-1)*$N$514+6)-1)/10)+1)))),IF(AND(2=$N$515+1,6&lt;=$O$514),IF(($N$514*$N$515+6)&gt;80,"",IF(INDEX($P$516:$W$525,MOD(($N$514*$N$515+6)-1,10)+1,INT((($N$514*$N$515+6)-1)/10)+1)="","",INDEX($P$516:$W$525,MOD(($N$514*$N$515+6)-1,10)+1,INT((($N$514*$N$515+6)-1)/10)+1))),""))),IF($N$516="","",IF(OR(ISTEXT($N$514),ISTEXT($N$515),ISTEXT($N$516)),"",IF(OR(6&gt;$N$514,2&gt;$N$515,((2-1)*$N$514+6)&gt;$N$516),"",IF(INDEX($P$516:$W$525,MOD(((2-1)*$N$514+6)-1,10)+1,INT((((2-1)*$N$514+6)-1)/10)+1)="","",INDEX($P$516:$W$525,MOD(((2-1)*$N$514+6)-1,10)+1,INT((((2-1)*$N$514+6)-1)/10)+1))))))</f>
        <v/>
      </c>
      <c r="J517" s="539">
        <f>IF($D$514="Flat Oval",IF(OR($N$516="",ISTEXT($N$514),ISTEXT($N$515)),"",IF(2&lt;=$N$515,IF(7&gt;$N$514,"",IF(((2-1)*$N$514+7)&gt;80,"",IF(INDEX($P$516:$W$525,MOD(((2-1)*$N$514+7)-1,10)+1,INT((((2-1)*$N$514+7)-1)/10)+1)="","",INDEX($P$516:$W$525,MOD(((2-1)*$N$514+7)-1,10)+1,INT((((2-1)*$N$514+7)-1)/10)+1)))),IF(AND(2=$N$515+1,7&lt;=$O$514),IF(($N$514*$N$515+7)&gt;80,"",IF(INDEX($P$516:$W$525,MOD(($N$514*$N$515+7)-1,10)+1,INT((($N$514*$N$515+7)-1)/10)+1)="","",INDEX($P$516:$W$525,MOD(($N$514*$N$515+7)-1,10)+1,INT((($N$514*$N$515+7)-1)/10)+1))),""))),IF($N$516="","",IF(OR(ISTEXT($N$514),ISTEXT($N$515),ISTEXT($N$516)),"",IF(OR(7&gt;$N$514,2&gt;$N$515,((2-1)*$N$514+7)&gt;$N$516),"",IF(INDEX($P$516:$W$525,MOD(((2-1)*$N$514+7)-1,10)+1,INT((((2-1)*$N$514+7)-1)/10)+1)="","",INDEX($P$516:$W$525,MOD(((2-1)*$N$514+7)-1,10)+1,INT((((2-1)*$N$514+7)-1)/10)+1))))))</f>
        <v/>
      </c>
      <c r="K517" s="539">
        <f>IF($D$514="Flat Oval",IF(OR($N$516="",ISTEXT($N$514),ISTEXT($N$515)),"",IF(2&lt;=$N$515,IF(8&gt;$N$514,"",IF(((2-1)*$N$514+8)&gt;80,"",IF(INDEX($P$516:$W$525,MOD(((2-1)*$N$514+8)-1,10)+1,INT((((2-1)*$N$514+8)-1)/10)+1)="","",INDEX($P$516:$W$525,MOD(((2-1)*$N$514+8)-1,10)+1,INT((((2-1)*$N$514+8)-1)/10)+1)))),IF(AND(2=$N$515+1,8&lt;=$O$514),IF(($N$514*$N$515+8)&gt;80,"",IF(INDEX($P$516:$W$525,MOD(($N$514*$N$515+8)-1,10)+1,INT((($N$514*$N$515+8)-1)/10)+1)="","",INDEX($P$516:$W$525,MOD(($N$514*$N$515+8)-1,10)+1,INT((($N$514*$N$515+8)-1)/10)+1))),""))),IF($N$516="","",IF(OR(ISTEXT($N$514),ISTEXT($N$515),ISTEXT($N$516)),"",IF(OR(8&gt;$N$514,2&gt;$N$515,((2-1)*$N$514+8)&gt;$N$516),"",IF(INDEX($P$516:$W$525,MOD(((2-1)*$N$514+8)-1,10)+1,INT((((2-1)*$N$514+8)-1)/10)+1)="","",INDEX($P$516:$W$525,MOD(((2-1)*$N$514+8)-1,10)+1,INT((((2-1)*$N$514+8)-1)/10)+1))))))</f>
        <v/>
      </c>
      <c r="L517" s="539">
        <f>IF($D$514="Flat Oval",IF(OR($N$516="",ISTEXT($N$514),ISTEXT($N$515)),"",IF(2&lt;=$N$515,IF(9&gt;$N$514,"",IF(((2-1)*$N$514+9)&gt;80,"",IF(INDEX($P$516:$W$525,MOD(((2-1)*$N$514+9)-1,10)+1,INT((((2-1)*$N$514+9)-1)/10)+1)="","",INDEX($P$516:$W$525,MOD(((2-1)*$N$514+9)-1,10)+1,INT((((2-1)*$N$514+9)-1)/10)+1)))),IF(AND(2=$N$515+1,9&lt;=$O$514),IF(($N$514*$N$515+9)&gt;80,"",IF(INDEX($P$516:$W$525,MOD(($N$514*$N$515+9)-1,10)+1,INT((($N$514*$N$515+9)-1)/10)+1)="","",INDEX($P$516:$W$525,MOD(($N$514*$N$515+9)-1,10)+1,INT((($N$514*$N$515+9)-1)/10)+1))),""))),IF($N$516="","",IF(OR(ISTEXT($N$514),ISTEXT($N$515),ISTEXT($N$516)),"",IF(OR(9&gt;$N$514,2&gt;$N$515,((2-1)*$N$514+9)&gt;$N$516),"",IF(INDEX($P$516:$W$525,MOD(((2-1)*$N$514+9)-1,10)+1,INT((((2-1)*$N$514+9)-1)/10)+1)="","",INDEX($P$516:$W$525,MOD(((2-1)*$N$514+9)-1,10)+1,INT((((2-1)*$N$514+9)-1)/10)+1))))))</f>
        <v/>
      </c>
      <c r="M517" s="539">
        <f>IF($D$514="Flat Oval",IF(OR($N$516="",ISTEXT($N$514),ISTEXT($N$515)),"",IF(2&lt;=$N$515,IF(10&gt;$N$514,"",IF(((2-1)*$N$514+10)&gt;80,"",IF(INDEX($P$516:$W$525,MOD(((2-1)*$N$514+10)-1,10)+1,INT((((2-1)*$N$514+10)-1)/10)+1)="","",INDEX($P$516:$W$525,MOD(((2-1)*$N$514+10)-1,10)+1,INT((((2-1)*$N$514+10)-1)/10)+1)))),IF(AND(2=$N$515+1,10&lt;=$O$514),IF(($N$514*$N$515+10)&gt;80,"",IF(INDEX($P$516:$W$525,MOD(($N$514*$N$515+10)-1,10)+1,INT((($N$514*$N$515+10)-1)/10)+1)="","",INDEX($P$516:$W$525,MOD(($N$514*$N$515+10)-1,10)+1,INT((($N$514*$N$515+10)-1)/10)+1))),""))),IF($N$516="","",IF(OR(ISTEXT($N$514),ISTEXT($N$515),ISTEXT($N$516)),"",IF(OR(10&gt;$N$514,2&gt;$N$515,((2-1)*$N$514+10)&gt;$N$516),"",IF(INDEX($P$516:$W$525,MOD(((2-1)*$N$514+10)-1,10)+1,INT((((2-1)*$N$514+10)-1)/10)+1)="","",INDEX($P$516:$W$525,MOD(((2-1)*$N$514+10)-1,10)+1,INT((((2-1)*$N$514+10)-1)/10)+1))))))</f>
        <v/>
      </c>
      <c r="O517">
        <f>IF(AND($D$514="Flat Oval",NOT(OR($G$514="",$I$514="")),NOT(OR(ISTEXT($G$514),ISTEXT($I$514)))),(($G$514-2*N($K$514))-($I$514-2*N($K$514)))*($I$514-2*N($K$514))/144,"")</f>
        <v/>
      </c>
      <c r="P517" s="540" t="n"/>
      <c r="Q517" s="540" t="n"/>
      <c r="R517" s="540" t="n"/>
      <c r="S517" s="540" t="n"/>
      <c r="T517" s="540" t="n"/>
      <c r="U517" s="540" t="n"/>
      <c r="V517" s="540" t="n"/>
      <c r="W517" s="540" t="n"/>
    </row>
    <row r="518" ht="13.35" customHeight="1" s="162">
      <c r="B518" s="537">
        <f>IF($D$514="Flat Oval",IF(OR($N$515="",ISTEXT($N$515)),"",IF(3&lt;=$N$515,ROUND((3-0.5)*$I$514/$N$515,1),IF(3=$N$515+1,"Ends",""))),IF(OR($D$514="",$G$514=""),"",IF($D$514="Round",IF(3=1,"Axis 1 (0°)",IF(3=2,"Axis 2 (90°)","")),IF(ISTEXT($N$515),"",IF(3&gt;$N$515,"",IF(ISTEXT($I$514),"",ROUND((3-0.5)*$I$514/$N$515,1)))))))</f>
        <v/>
      </c>
      <c r="C518" s="538" t="n"/>
      <c r="D518" s="539">
        <f>IF($D$514="Flat Oval",IF(OR($N$516="",ISTEXT($N$514),ISTEXT($N$515)),"",IF(3&lt;=$N$515,IF(1&gt;$N$514,"",IF(((3-1)*$N$514+1)&gt;80,"",IF(INDEX($P$516:$W$525,MOD(((3-1)*$N$514+1)-1,10)+1,INT((((3-1)*$N$514+1)-1)/10)+1)="","",INDEX($P$516:$W$525,MOD(((3-1)*$N$514+1)-1,10)+1,INT((((3-1)*$N$514+1)-1)/10)+1)))),IF(AND(3=$N$515+1,1&lt;=$O$514),IF(($N$514*$N$515+1)&gt;80,"",IF(INDEX($P$516:$W$525,MOD(($N$514*$N$515+1)-1,10)+1,INT((($N$514*$N$515+1)-1)/10)+1)="","",INDEX($P$516:$W$525,MOD(($N$514*$N$515+1)-1,10)+1,INT((($N$514*$N$515+1)-1)/10)+1))),""))),IF($N$516="","",IF(OR(ISTEXT($N$514),ISTEXT($N$515),ISTEXT($N$516)),"",IF(OR(1&gt;$N$514,3&gt;$N$515,((3-1)*$N$514+1)&gt;$N$516),"",IF(INDEX($P$516:$W$525,MOD(((3-1)*$N$514+1)-1,10)+1,INT((((3-1)*$N$514+1)-1)/10)+1)="","",INDEX($P$516:$W$525,MOD(((3-1)*$N$514+1)-1,10)+1,INT((((3-1)*$N$514+1)-1)/10)+1))))))</f>
        <v/>
      </c>
      <c r="E518" s="539">
        <f>IF($D$514="Flat Oval",IF(OR($N$516="",ISTEXT($N$514),ISTEXT($N$515)),"",IF(3&lt;=$N$515,IF(2&gt;$N$514,"",IF(((3-1)*$N$514+2)&gt;80,"",IF(INDEX($P$516:$W$525,MOD(((3-1)*$N$514+2)-1,10)+1,INT((((3-1)*$N$514+2)-1)/10)+1)="","",INDEX($P$516:$W$525,MOD(((3-1)*$N$514+2)-1,10)+1,INT((((3-1)*$N$514+2)-1)/10)+1)))),IF(AND(3=$N$515+1,2&lt;=$O$514),IF(($N$514*$N$515+2)&gt;80,"",IF(INDEX($P$516:$W$525,MOD(($N$514*$N$515+2)-1,10)+1,INT((($N$514*$N$515+2)-1)/10)+1)="","",INDEX($P$516:$W$525,MOD(($N$514*$N$515+2)-1,10)+1,INT((($N$514*$N$515+2)-1)/10)+1))),""))),IF($N$516="","",IF(OR(ISTEXT($N$514),ISTEXT($N$515),ISTEXT($N$516)),"",IF(OR(2&gt;$N$514,3&gt;$N$515,((3-1)*$N$514+2)&gt;$N$516),"",IF(INDEX($P$516:$W$525,MOD(((3-1)*$N$514+2)-1,10)+1,INT((((3-1)*$N$514+2)-1)/10)+1)="","",INDEX($P$516:$W$525,MOD(((3-1)*$N$514+2)-1,10)+1,INT((((3-1)*$N$514+2)-1)/10)+1))))))</f>
        <v/>
      </c>
      <c r="F518" s="539">
        <f>IF($D$514="Flat Oval",IF(OR($N$516="",ISTEXT($N$514),ISTEXT($N$515)),"",IF(3&lt;=$N$515,IF(3&gt;$N$514,"",IF(((3-1)*$N$514+3)&gt;80,"",IF(INDEX($P$516:$W$525,MOD(((3-1)*$N$514+3)-1,10)+1,INT((((3-1)*$N$514+3)-1)/10)+1)="","",INDEX($P$516:$W$525,MOD(((3-1)*$N$514+3)-1,10)+1,INT((((3-1)*$N$514+3)-1)/10)+1)))),IF(AND(3=$N$515+1,3&lt;=$O$514),IF(($N$514*$N$515+3)&gt;80,"",IF(INDEX($P$516:$W$525,MOD(($N$514*$N$515+3)-1,10)+1,INT((($N$514*$N$515+3)-1)/10)+1)="","",INDEX($P$516:$W$525,MOD(($N$514*$N$515+3)-1,10)+1,INT((($N$514*$N$515+3)-1)/10)+1))),""))),IF($N$516="","",IF(OR(ISTEXT($N$514),ISTEXT($N$515),ISTEXT($N$516)),"",IF(OR(3&gt;$N$514,3&gt;$N$515,((3-1)*$N$514+3)&gt;$N$516),"",IF(INDEX($P$516:$W$525,MOD(((3-1)*$N$514+3)-1,10)+1,INT((((3-1)*$N$514+3)-1)/10)+1)="","",INDEX($P$516:$W$525,MOD(((3-1)*$N$514+3)-1,10)+1,INT((((3-1)*$N$514+3)-1)/10)+1))))))</f>
        <v/>
      </c>
      <c r="G518" s="539">
        <f>IF($D$514="Flat Oval",IF(OR($N$516="",ISTEXT($N$514),ISTEXT($N$515)),"",IF(3&lt;=$N$515,IF(4&gt;$N$514,"",IF(((3-1)*$N$514+4)&gt;80,"",IF(INDEX($P$516:$W$525,MOD(((3-1)*$N$514+4)-1,10)+1,INT((((3-1)*$N$514+4)-1)/10)+1)="","",INDEX($P$516:$W$525,MOD(((3-1)*$N$514+4)-1,10)+1,INT((((3-1)*$N$514+4)-1)/10)+1)))),IF(AND(3=$N$515+1,4&lt;=$O$514),IF(($N$514*$N$515+4)&gt;80,"",IF(INDEX($P$516:$W$525,MOD(($N$514*$N$515+4)-1,10)+1,INT((($N$514*$N$515+4)-1)/10)+1)="","",INDEX($P$516:$W$525,MOD(($N$514*$N$515+4)-1,10)+1,INT((($N$514*$N$515+4)-1)/10)+1))),""))),IF($N$516="","",IF(OR(ISTEXT($N$514),ISTEXT($N$515),ISTEXT($N$516)),"",IF(OR(4&gt;$N$514,3&gt;$N$515,((3-1)*$N$514+4)&gt;$N$516),"",IF(INDEX($P$516:$W$525,MOD(((3-1)*$N$514+4)-1,10)+1,INT((((3-1)*$N$514+4)-1)/10)+1)="","",INDEX($P$516:$W$525,MOD(((3-1)*$N$514+4)-1,10)+1,INT((((3-1)*$N$514+4)-1)/10)+1))))))</f>
        <v/>
      </c>
      <c r="H518" s="539">
        <f>IF($D$514="Flat Oval",IF(OR($N$516="",ISTEXT($N$514),ISTEXT($N$515)),"",IF(3&lt;=$N$515,IF(5&gt;$N$514,"",IF(((3-1)*$N$514+5)&gt;80,"",IF(INDEX($P$516:$W$525,MOD(((3-1)*$N$514+5)-1,10)+1,INT((((3-1)*$N$514+5)-1)/10)+1)="","",INDEX($P$516:$W$525,MOD(((3-1)*$N$514+5)-1,10)+1,INT((((3-1)*$N$514+5)-1)/10)+1)))),IF(AND(3=$N$515+1,5&lt;=$O$514),IF(($N$514*$N$515+5)&gt;80,"",IF(INDEX($P$516:$W$525,MOD(($N$514*$N$515+5)-1,10)+1,INT((($N$514*$N$515+5)-1)/10)+1)="","",INDEX($P$516:$W$525,MOD(($N$514*$N$515+5)-1,10)+1,INT((($N$514*$N$515+5)-1)/10)+1))),""))),IF($N$516="","",IF(OR(ISTEXT($N$514),ISTEXT($N$515),ISTEXT($N$516)),"",IF(OR(5&gt;$N$514,3&gt;$N$515,((3-1)*$N$514+5)&gt;$N$516),"",IF(INDEX($P$516:$W$525,MOD(((3-1)*$N$514+5)-1,10)+1,INT((((3-1)*$N$514+5)-1)/10)+1)="","",INDEX($P$516:$W$525,MOD(((3-1)*$N$514+5)-1,10)+1,INT((((3-1)*$N$514+5)-1)/10)+1))))))</f>
        <v/>
      </c>
      <c r="I518" s="539">
        <f>IF($D$514="Flat Oval",IF(OR($N$516="",ISTEXT($N$514),ISTEXT($N$515)),"",IF(3&lt;=$N$515,IF(6&gt;$N$514,"",IF(((3-1)*$N$514+6)&gt;80,"",IF(INDEX($P$516:$W$525,MOD(((3-1)*$N$514+6)-1,10)+1,INT((((3-1)*$N$514+6)-1)/10)+1)="","",INDEX($P$516:$W$525,MOD(((3-1)*$N$514+6)-1,10)+1,INT((((3-1)*$N$514+6)-1)/10)+1)))),IF(AND(3=$N$515+1,6&lt;=$O$514),IF(($N$514*$N$515+6)&gt;80,"",IF(INDEX($P$516:$W$525,MOD(($N$514*$N$515+6)-1,10)+1,INT((($N$514*$N$515+6)-1)/10)+1)="","",INDEX($P$516:$W$525,MOD(($N$514*$N$515+6)-1,10)+1,INT((($N$514*$N$515+6)-1)/10)+1))),""))),IF($N$516="","",IF(OR(ISTEXT($N$514),ISTEXT($N$515),ISTEXT($N$516)),"",IF(OR(6&gt;$N$514,3&gt;$N$515,((3-1)*$N$514+6)&gt;$N$516),"",IF(INDEX($P$516:$W$525,MOD(((3-1)*$N$514+6)-1,10)+1,INT((((3-1)*$N$514+6)-1)/10)+1)="","",INDEX($P$516:$W$525,MOD(((3-1)*$N$514+6)-1,10)+1,INT((((3-1)*$N$514+6)-1)/10)+1))))))</f>
        <v/>
      </c>
      <c r="J518" s="539">
        <f>IF($D$514="Flat Oval",IF(OR($N$516="",ISTEXT($N$514),ISTEXT($N$515)),"",IF(3&lt;=$N$515,IF(7&gt;$N$514,"",IF(((3-1)*$N$514+7)&gt;80,"",IF(INDEX($P$516:$W$525,MOD(((3-1)*$N$514+7)-1,10)+1,INT((((3-1)*$N$514+7)-1)/10)+1)="","",INDEX($P$516:$W$525,MOD(((3-1)*$N$514+7)-1,10)+1,INT((((3-1)*$N$514+7)-1)/10)+1)))),IF(AND(3=$N$515+1,7&lt;=$O$514),IF(($N$514*$N$515+7)&gt;80,"",IF(INDEX($P$516:$W$525,MOD(($N$514*$N$515+7)-1,10)+1,INT((($N$514*$N$515+7)-1)/10)+1)="","",INDEX($P$516:$W$525,MOD(($N$514*$N$515+7)-1,10)+1,INT((($N$514*$N$515+7)-1)/10)+1))),""))),IF($N$516="","",IF(OR(ISTEXT($N$514),ISTEXT($N$515),ISTEXT($N$516)),"",IF(OR(7&gt;$N$514,3&gt;$N$515,((3-1)*$N$514+7)&gt;$N$516),"",IF(INDEX($P$516:$W$525,MOD(((3-1)*$N$514+7)-1,10)+1,INT((((3-1)*$N$514+7)-1)/10)+1)="","",INDEX($P$516:$W$525,MOD(((3-1)*$N$514+7)-1,10)+1,INT((((3-1)*$N$514+7)-1)/10)+1))))))</f>
        <v/>
      </c>
      <c r="K518" s="539">
        <f>IF($D$514="Flat Oval",IF(OR($N$516="",ISTEXT($N$514),ISTEXT($N$515)),"",IF(3&lt;=$N$515,IF(8&gt;$N$514,"",IF(((3-1)*$N$514+8)&gt;80,"",IF(INDEX($P$516:$W$525,MOD(((3-1)*$N$514+8)-1,10)+1,INT((((3-1)*$N$514+8)-1)/10)+1)="","",INDEX($P$516:$W$525,MOD(((3-1)*$N$514+8)-1,10)+1,INT((((3-1)*$N$514+8)-1)/10)+1)))),IF(AND(3=$N$515+1,8&lt;=$O$514),IF(($N$514*$N$515+8)&gt;80,"",IF(INDEX($P$516:$W$525,MOD(($N$514*$N$515+8)-1,10)+1,INT((($N$514*$N$515+8)-1)/10)+1)="","",INDEX($P$516:$W$525,MOD(($N$514*$N$515+8)-1,10)+1,INT((($N$514*$N$515+8)-1)/10)+1))),""))),IF($N$516="","",IF(OR(ISTEXT($N$514),ISTEXT($N$515),ISTEXT($N$516)),"",IF(OR(8&gt;$N$514,3&gt;$N$515,((3-1)*$N$514+8)&gt;$N$516),"",IF(INDEX($P$516:$W$525,MOD(((3-1)*$N$514+8)-1,10)+1,INT((((3-1)*$N$514+8)-1)/10)+1)="","",INDEX($P$516:$W$525,MOD(((3-1)*$N$514+8)-1,10)+1,INT((((3-1)*$N$514+8)-1)/10)+1))))))</f>
        <v/>
      </c>
      <c r="L518" s="539">
        <f>IF($D$514="Flat Oval",IF(OR($N$516="",ISTEXT($N$514),ISTEXT($N$515)),"",IF(3&lt;=$N$515,IF(9&gt;$N$514,"",IF(((3-1)*$N$514+9)&gt;80,"",IF(INDEX($P$516:$W$525,MOD(((3-1)*$N$514+9)-1,10)+1,INT((((3-1)*$N$514+9)-1)/10)+1)="","",INDEX($P$516:$W$525,MOD(((3-1)*$N$514+9)-1,10)+1,INT((((3-1)*$N$514+9)-1)/10)+1)))),IF(AND(3=$N$515+1,9&lt;=$O$514),IF(($N$514*$N$515+9)&gt;80,"",IF(INDEX($P$516:$W$525,MOD(($N$514*$N$515+9)-1,10)+1,INT((($N$514*$N$515+9)-1)/10)+1)="","",INDEX($P$516:$W$525,MOD(($N$514*$N$515+9)-1,10)+1,INT((($N$514*$N$515+9)-1)/10)+1))),""))),IF($N$516="","",IF(OR(ISTEXT($N$514),ISTEXT($N$515),ISTEXT($N$516)),"",IF(OR(9&gt;$N$514,3&gt;$N$515,((3-1)*$N$514+9)&gt;$N$516),"",IF(INDEX($P$516:$W$525,MOD(((3-1)*$N$514+9)-1,10)+1,INT((((3-1)*$N$514+9)-1)/10)+1)="","",INDEX($P$516:$W$525,MOD(((3-1)*$N$514+9)-1,10)+1,INT((((3-1)*$N$514+9)-1)/10)+1))))))</f>
        <v/>
      </c>
      <c r="M518" s="539">
        <f>IF($D$514="Flat Oval",IF(OR($N$516="",ISTEXT($N$514),ISTEXT($N$515)),"",IF(3&lt;=$N$515,IF(10&gt;$N$514,"",IF(((3-1)*$N$514+10)&gt;80,"",IF(INDEX($P$516:$W$525,MOD(((3-1)*$N$514+10)-1,10)+1,INT((((3-1)*$N$514+10)-1)/10)+1)="","",INDEX($P$516:$W$525,MOD(((3-1)*$N$514+10)-1,10)+1,INT((((3-1)*$N$514+10)-1)/10)+1)))),IF(AND(3=$N$515+1,10&lt;=$O$514),IF(($N$514*$N$515+10)&gt;80,"",IF(INDEX($P$516:$W$525,MOD(($N$514*$N$515+10)-1,10)+1,INT((($N$514*$N$515+10)-1)/10)+1)="","",INDEX($P$516:$W$525,MOD(($N$514*$N$515+10)-1,10)+1,INT((($N$514*$N$515+10)-1)/10)+1))),""))),IF($N$516="","",IF(OR(ISTEXT($N$514),ISTEXT($N$515),ISTEXT($N$516)),"",IF(OR(10&gt;$N$514,3&gt;$N$515,((3-1)*$N$514+10)&gt;$N$516),"",IF(INDEX($P$516:$W$525,MOD(((3-1)*$N$514+10)-1,10)+1,INT((((3-1)*$N$514+10)-1)/10)+1)="","",INDEX($P$516:$W$525,MOD(((3-1)*$N$514+10)-1,10)+1,INT((((3-1)*$N$514+10)-1)/10)+1))))))</f>
        <v/>
      </c>
      <c r="O518">
        <f>IF(AND($D$514="Flat Oval",NOT(OR($G$514="",$I$514="")),NOT(OR(ISTEXT($G$514),ISTEXT($I$514)))),PI()*(($I$514-2*N($K$514))/2)^2/144,"")</f>
        <v/>
      </c>
      <c r="P518" s="540" t="n"/>
      <c r="Q518" s="540" t="n"/>
      <c r="R518" s="540" t="n"/>
      <c r="S518" s="540" t="n"/>
      <c r="T518" s="540" t="n"/>
      <c r="U518" s="540" t="n"/>
      <c r="V518" s="540" t="n"/>
      <c r="W518" s="540" t="n"/>
    </row>
    <row r="519" ht="13.35" customHeight="1" s="162">
      <c r="B519" s="537">
        <f>IF($D$514="Flat Oval",IF(OR($N$515="",ISTEXT($N$515)),"",IF(4&lt;=$N$515,ROUND((4-0.5)*$I$514/$N$515,1),IF(4=$N$515+1,"Ends",""))),IF(OR($D$514="",$G$514=""),"",IF($D$514="Round",IF(4=1,"Axis 1 (0°)",IF(4=2,"Axis 2 (90°)","")),IF(ISTEXT($N$515),"",IF(4&gt;$N$515,"",IF(ISTEXT($I$514),"",ROUND((4-0.5)*$I$514/$N$515,1)))))))</f>
        <v/>
      </c>
      <c r="C519" s="538" t="n"/>
      <c r="D519" s="539">
        <f>IF($D$514="Flat Oval",IF(OR($N$516="",ISTEXT($N$514),ISTEXT($N$515)),"",IF(4&lt;=$N$515,IF(1&gt;$N$514,"",IF(((4-1)*$N$514+1)&gt;80,"",IF(INDEX($P$516:$W$525,MOD(((4-1)*$N$514+1)-1,10)+1,INT((((4-1)*$N$514+1)-1)/10)+1)="","",INDEX($P$516:$W$525,MOD(((4-1)*$N$514+1)-1,10)+1,INT((((4-1)*$N$514+1)-1)/10)+1)))),IF(AND(4=$N$515+1,1&lt;=$O$514),IF(($N$514*$N$515+1)&gt;80,"",IF(INDEX($P$516:$W$525,MOD(($N$514*$N$515+1)-1,10)+1,INT((($N$514*$N$515+1)-1)/10)+1)="","",INDEX($P$516:$W$525,MOD(($N$514*$N$515+1)-1,10)+1,INT((($N$514*$N$515+1)-1)/10)+1))),""))),IF($N$516="","",IF(OR(ISTEXT($N$514),ISTEXT($N$515),ISTEXT($N$516)),"",IF(OR(1&gt;$N$514,4&gt;$N$515,((4-1)*$N$514+1)&gt;$N$516),"",IF(INDEX($P$516:$W$525,MOD(((4-1)*$N$514+1)-1,10)+1,INT((((4-1)*$N$514+1)-1)/10)+1)="","",INDEX($P$516:$W$525,MOD(((4-1)*$N$514+1)-1,10)+1,INT((((4-1)*$N$514+1)-1)/10)+1))))))</f>
        <v/>
      </c>
      <c r="E519" s="539">
        <f>IF($D$514="Flat Oval",IF(OR($N$516="",ISTEXT($N$514),ISTEXT($N$515)),"",IF(4&lt;=$N$515,IF(2&gt;$N$514,"",IF(((4-1)*$N$514+2)&gt;80,"",IF(INDEX($P$516:$W$525,MOD(((4-1)*$N$514+2)-1,10)+1,INT((((4-1)*$N$514+2)-1)/10)+1)="","",INDEX($P$516:$W$525,MOD(((4-1)*$N$514+2)-1,10)+1,INT((((4-1)*$N$514+2)-1)/10)+1)))),IF(AND(4=$N$515+1,2&lt;=$O$514),IF(($N$514*$N$515+2)&gt;80,"",IF(INDEX($P$516:$W$525,MOD(($N$514*$N$515+2)-1,10)+1,INT((($N$514*$N$515+2)-1)/10)+1)="","",INDEX($P$516:$W$525,MOD(($N$514*$N$515+2)-1,10)+1,INT((($N$514*$N$515+2)-1)/10)+1))),""))),IF($N$516="","",IF(OR(ISTEXT($N$514),ISTEXT($N$515),ISTEXT($N$516)),"",IF(OR(2&gt;$N$514,4&gt;$N$515,((4-1)*$N$514+2)&gt;$N$516),"",IF(INDEX($P$516:$W$525,MOD(((4-1)*$N$514+2)-1,10)+1,INT((((4-1)*$N$514+2)-1)/10)+1)="","",INDEX($P$516:$W$525,MOD(((4-1)*$N$514+2)-1,10)+1,INT((((4-1)*$N$514+2)-1)/10)+1))))))</f>
        <v/>
      </c>
      <c r="F519" s="539">
        <f>IF($D$514="Flat Oval",IF(OR($N$516="",ISTEXT($N$514),ISTEXT($N$515)),"",IF(4&lt;=$N$515,IF(3&gt;$N$514,"",IF(((4-1)*$N$514+3)&gt;80,"",IF(INDEX($P$516:$W$525,MOD(((4-1)*$N$514+3)-1,10)+1,INT((((4-1)*$N$514+3)-1)/10)+1)="","",INDEX($P$516:$W$525,MOD(((4-1)*$N$514+3)-1,10)+1,INT((((4-1)*$N$514+3)-1)/10)+1)))),IF(AND(4=$N$515+1,3&lt;=$O$514),IF(($N$514*$N$515+3)&gt;80,"",IF(INDEX($P$516:$W$525,MOD(($N$514*$N$515+3)-1,10)+1,INT((($N$514*$N$515+3)-1)/10)+1)="","",INDEX($P$516:$W$525,MOD(($N$514*$N$515+3)-1,10)+1,INT((($N$514*$N$515+3)-1)/10)+1))),""))),IF($N$516="","",IF(OR(ISTEXT($N$514),ISTEXT($N$515),ISTEXT($N$516)),"",IF(OR(3&gt;$N$514,4&gt;$N$515,((4-1)*$N$514+3)&gt;$N$516),"",IF(INDEX($P$516:$W$525,MOD(((4-1)*$N$514+3)-1,10)+1,INT((((4-1)*$N$514+3)-1)/10)+1)="","",INDEX($P$516:$W$525,MOD(((4-1)*$N$514+3)-1,10)+1,INT((((4-1)*$N$514+3)-1)/10)+1))))))</f>
        <v/>
      </c>
      <c r="G519" s="539">
        <f>IF($D$514="Flat Oval",IF(OR($N$516="",ISTEXT($N$514),ISTEXT($N$515)),"",IF(4&lt;=$N$515,IF(4&gt;$N$514,"",IF(((4-1)*$N$514+4)&gt;80,"",IF(INDEX($P$516:$W$525,MOD(((4-1)*$N$514+4)-1,10)+1,INT((((4-1)*$N$514+4)-1)/10)+1)="","",INDEX($P$516:$W$525,MOD(((4-1)*$N$514+4)-1,10)+1,INT((((4-1)*$N$514+4)-1)/10)+1)))),IF(AND(4=$N$515+1,4&lt;=$O$514),IF(($N$514*$N$515+4)&gt;80,"",IF(INDEX($P$516:$W$525,MOD(($N$514*$N$515+4)-1,10)+1,INT((($N$514*$N$515+4)-1)/10)+1)="","",INDEX($P$516:$W$525,MOD(($N$514*$N$515+4)-1,10)+1,INT((($N$514*$N$515+4)-1)/10)+1))),""))),IF($N$516="","",IF(OR(ISTEXT($N$514),ISTEXT($N$515),ISTEXT($N$516)),"",IF(OR(4&gt;$N$514,4&gt;$N$515,((4-1)*$N$514+4)&gt;$N$516),"",IF(INDEX($P$516:$W$525,MOD(((4-1)*$N$514+4)-1,10)+1,INT((((4-1)*$N$514+4)-1)/10)+1)="","",INDEX($P$516:$W$525,MOD(((4-1)*$N$514+4)-1,10)+1,INT((((4-1)*$N$514+4)-1)/10)+1))))))</f>
        <v/>
      </c>
      <c r="H519" s="539">
        <f>IF($D$514="Flat Oval",IF(OR($N$516="",ISTEXT($N$514),ISTEXT($N$515)),"",IF(4&lt;=$N$515,IF(5&gt;$N$514,"",IF(((4-1)*$N$514+5)&gt;80,"",IF(INDEX($P$516:$W$525,MOD(((4-1)*$N$514+5)-1,10)+1,INT((((4-1)*$N$514+5)-1)/10)+1)="","",INDEX($P$516:$W$525,MOD(((4-1)*$N$514+5)-1,10)+1,INT((((4-1)*$N$514+5)-1)/10)+1)))),IF(AND(4=$N$515+1,5&lt;=$O$514),IF(($N$514*$N$515+5)&gt;80,"",IF(INDEX($P$516:$W$525,MOD(($N$514*$N$515+5)-1,10)+1,INT((($N$514*$N$515+5)-1)/10)+1)="","",INDEX($P$516:$W$525,MOD(($N$514*$N$515+5)-1,10)+1,INT((($N$514*$N$515+5)-1)/10)+1))),""))),IF($N$516="","",IF(OR(ISTEXT($N$514),ISTEXT($N$515),ISTEXT($N$516)),"",IF(OR(5&gt;$N$514,4&gt;$N$515,((4-1)*$N$514+5)&gt;$N$516),"",IF(INDEX($P$516:$W$525,MOD(((4-1)*$N$514+5)-1,10)+1,INT((((4-1)*$N$514+5)-1)/10)+1)="","",INDEX($P$516:$W$525,MOD(((4-1)*$N$514+5)-1,10)+1,INT((((4-1)*$N$514+5)-1)/10)+1))))))</f>
        <v/>
      </c>
      <c r="I519" s="539">
        <f>IF($D$514="Flat Oval",IF(OR($N$516="",ISTEXT($N$514),ISTEXT($N$515)),"",IF(4&lt;=$N$515,IF(6&gt;$N$514,"",IF(((4-1)*$N$514+6)&gt;80,"",IF(INDEX($P$516:$W$525,MOD(((4-1)*$N$514+6)-1,10)+1,INT((((4-1)*$N$514+6)-1)/10)+1)="","",INDEX($P$516:$W$525,MOD(((4-1)*$N$514+6)-1,10)+1,INT((((4-1)*$N$514+6)-1)/10)+1)))),IF(AND(4=$N$515+1,6&lt;=$O$514),IF(($N$514*$N$515+6)&gt;80,"",IF(INDEX($P$516:$W$525,MOD(($N$514*$N$515+6)-1,10)+1,INT((($N$514*$N$515+6)-1)/10)+1)="","",INDEX($P$516:$W$525,MOD(($N$514*$N$515+6)-1,10)+1,INT((($N$514*$N$515+6)-1)/10)+1))),""))),IF($N$516="","",IF(OR(ISTEXT($N$514),ISTEXT($N$515),ISTEXT($N$516)),"",IF(OR(6&gt;$N$514,4&gt;$N$515,((4-1)*$N$514+6)&gt;$N$516),"",IF(INDEX($P$516:$W$525,MOD(((4-1)*$N$514+6)-1,10)+1,INT((((4-1)*$N$514+6)-1)/10)+1)="","",INDEX($P$516:$W$525,MOD(((4-1)*$N$514+6)-1,10)+1,INT((((4-1)*$N$514+6)-1)/10)+1))))))</f>
        <v/>
      </c>
      <c r="J519" s="539">
        <f>IF($D$514="Flat Oval",IF(OR($N$516="",ISTEXT($N$514),ISTEXT($N$515)),"",IF(4&lt;=$N$515,IF(7&gt;$N$514,"",IF(((4-1)*$N$514+7)&gt;80,"",IF(INDEX($P$516:$W$525,MOD(((4-1)*$N$514+7)-1,10)+1,INT((((4-1)*$N$514+7)-1)/10)+1)="","",INDEX($P$516:$W$525,MOD(((4-1)*$N$514+7)-1,10)+1,INT((((4-1)*$N$514+7)-1)/10)+1)))),IF(AND(4=$N$515+1,7&lt;=$O$514),IF(($N$514*$N$515+7)&gt;80,"",IF(INDEX($P$516:$W$525,MOD(($N$514*$N$515+7)-1,10)+1,INT((($N$514*$N$515+7)-1)/10)+1)="","",INDEX($P$516:$W$525,MOD(($N$514*$N$515+7)-1,10)+1,INT((($N$514*$N$515+7)-1)/10)+1))),""))),IF($N$516="","",IF(OR(ISTEXT($N$514),ISTEXT($N$515),ISTEXT($N$516)),"",IF(OR(7&gt;$N$514,4&gt;$N$515,((4-1)*$N$514+7)&gt;$N$516),"",IF(INDEX($P$516:$W$525,MOD(((4-1)*$N$514+7)-1,10)+1,INT((((4-1)*$N$514+7)-1)/10)+1)="","",INDEX($P$516:$W$525,MOD(((4-1)*$N$514+7)-1,10)+1,INT((((4-1)*$N$514+7)-1)/10)+1))))))</f>
        <v/>
      </c>
      <c r="K519" s="539">
        <f>IF($D$514="Flat Oval",IF(OR($N$516="",ISTEXT($N$514),ISTEXT($N$515)),"",IF(4&lt;=$N$515,IF(8&gt;$N$514,"",IF(((4-1)*$N$514+8)&gt;80,"",IF(INDEX($P$516:$W$525,MOD(((4-1)*$N$514+8)-1,10)+1,INT((((4-1)*$N$514+8)-1)/10)+1)="","",INDEX($P$516:$W$525,MOD(((4-1)*$N$514+8)-1,10)+1,INT((((4-1)*$N$514+8)-1)/10)+1)))),IF(AND(4=$N$515+1,8&lt;=$O$514),IF(($N$514*$N$515+8)&gt;80,"",IF(INDEX($P$516:$W$525,MOD(($N$514*$N$515+8)-1,10)+1,INT((($N$514*$N$515+8)-1)/10)+1)="","",INDEX($P$516:$W$525,MOD(($N$514*$N$515+8)-1,10)+1,INT((($N$514*$N$515+8)-1)/10)+1))),""))),IF($N$516="","",IF(OR(ISTEXT($N$514),ISTEXT($N$515),ISTEXT($N$516)),"",IF(OR(8&gt;$N$514,4&gt;$N$515,((4-1)*$N$514+8)&gt;$N$516),"",IF(INDEX($P$516:$W$525,MOD(((4-1)*$N$514+8)-1,10)+1,INT((((4-1)*$N$514+8)-1)/10)+1)="","",INDEX($P$516:$W$525,MOD(((4-1)*$N$514+8)-1,10)+1,INT((((4-1)*$N$514+8)-1)/10)+1))))))</f>
        <v/>
      </c>
      <c r="L519" s="539">
        <f>IF($D$514="Flat Oval",IF(OR($N$516="",ISTEXT($N$514),ISTEXT($N$515)),"",IF(4&lt;=$N$515,IF(9&gt;$N$514,"",IF(((4-1)*$N$514+9)&gt;80,"",IF(INDEX($P$516:$W$525,MOD(((4-1)*$N$514+9)-1,10)+1,INT((((4-1)*$N$514+9)-1)/10)+1)="","",INDEX($P$516:$W$525,MOD(((4-1)*$N$514+9)-1,10)+1,INT((((4-1)*$N$514+9)-1)/10)+1)))),IF(AND(4=$N$515+1,9&lt;=$O$514),IF(($N$514*$N$515+9)&gt;80,"",IF(INDEX($P$516:$W$525,MOD(($N$514*$N$515+9)-1,10)+1,INT((($N$514*$N$515+9)-1)/10)+1)="","",INDEX($P$516:$W$525,MOD(($N$514*$N$515+9)-1,10)+1,INT((($N$514*$N$515+9)-1)/10)+1))),""))),IF($N$516="","",IF(OR(ISTEXT($N$514),ISTEXT($N$515),ISTEXT($N$516)),"",IF(OR(9&gt;$N$514,4&gt;$N$515,((4-1)*$N$514+9)&gt;$N$516),"",IF(INDEX($P$516:$W$525,MOD(((4-1)*$N$514+9)-1,10)+1,INT((((4-1)*$N$514+9)-1)/10)+1)="","",INDEX($P$516:$W$525,MOD(((4-1)*$N$514+9)-1,10)+1,INT((((4-1)*$N$514+9)-1)/10)+1))))))</f>
        <v/>
      </c>
      <c r="M519" s="539">
        <f>IF($D$514="Flat Oval",IF(OR($N$516="",ISTEXT($N$514),ISTEXT($N$515)),"",IF(4&lt;=$N$515,IF(10&gt;$N$514,"",IF(((4-1)*$N$514+10)&gt;80,"",IF(INDEX($P$516:$W$525,MOD(((4-1)*$N$514+10)-1,10)+1,INT((((4-1)*$N$514+10)-1)/10)+1)="","",INDEX($P$516:$W$525,MOD(((4-1)*$N$514+10)-1,10)+1,INT((((4-1)*$N$514+10)-1)/10)+1)))),IF(AND(4=$N$515+1,10&lt;=$O$514),IF(($N$514*$N$515+10)&gt;80,"",IF(INDEX($P$516:$W$525,MOD(($N$514*$N$515+10)-1,10)+1,INT((($N$514*$N$515+10)-1)/10)+1)="","",INDEX($P$516:$W$525,MOD(($N$514*$N$515+10)-1,10)+1,INT((($N$514*$N$515+10)-1)/10)+1))),""))),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IF($D$514="Flat Oval",IF(OR($N$515="",ISTEXT($N$515)),"",IF(5&lt;=$N$515,ROUND((5-0.5)*$I$514/$N$515,1),IF(5=$N$515+1,"Ends",""))),IF(OR($D$514="",$G$514=""),"",IF($D$514="Round",IF(5=1,"Axis 1 (0°)",IF(5=2,"Axis 2 (90°)","")),IF(ISTEXT($N$515),"",IF(5&gt;$N$515,"",IF(ISTEXT($I$514),"",ROUND((5-0.5)*$I$514/$N$515,1)))))))</f>
        <v/>
      </c>
      <c r="C520" s="538" t="n"/>
      <c r="D520" s="539">
        <f>IF($D$514="Flat Oval",IF(OR($N$516="",ISTEXT($N$514),ISTEXT($N$515)),"",IF(5&lt;=$N$515,IF(1&gt;$N$514,"",IF(((5-1)*$N$514+1)&gt;80,"",IF(INDEX($P$516:$W$525,MOD(((5-1)*$N$514+1)-1,10)+1,INT((((5-1)*$N$514+1)-1)/10)+1)="","",INDEX($P$516:$W$525,MOD(((5-1)*$N$514+1)-1,10)+1,INT((((5-1)*$N$514+1)-1)/10)+1)))),IF(AND(5=$N$515+1,1&lt;=$O$514),IF(($N$514*$N$515+1)&gt;80,"",IF(INDEX($P$516:$W$525,MOD(($N$514*$N$515+1)-1,10)+1,INT((($N$514*$N$515+1)-1)/10)+1)="","",INDEX($P$516:$W$525,MOD(($N$514*$N$515+1)-1,10)+1,INT((($N$514*$N$515+1)-1)/10)+1))),""))),IF($N$516="","",IF(OR(ISTEXT($N$514),ISTEXT($N$515),ISTEXT($N$516)),"",IF(OR(1&gt;$N$514,5&gt;$N$515,((5-1)*$N$514+1)&gt;$N$516),"",IF(INDEX($P$516:$W$525,MOD(((5-1)*$N$514+1)-1,10)+1,INT((((5-1)*$N$514+1)-1)/10)+1)="","",INDEX($P$516:$W$525,MOD(((5-1)*$N$514+1)-1,10)+1,INT((((5-1)*$N$514+1)-1)/10)+1))))))</f>
        <v/>
      </c>
      <c r="E520" s="539">
        <f>IF($D$514="Flat Oval",IF(OR($N$516="",ISTEXT($N$514),ISTEXT($N$515)),"",IF(5&lt;=$N$515,IF(2&gt;$N$514,"",IF(((5-1)*$N$514+2)&gt;80,"",IF(INDEX($P$516:$W$525,MOD(((5-1)*$N$514+2)-1,10)+1,INT((((5-1)*$N$514+2)-1)/10)+1)="","",INDEX($P$516:$W$525,MOD(((5-1)*$N$514+2)-1,10)+1,INT((((5-1)*$N$514+2)-1)/10)+1)))),IF(AND(5=$N$515+1,2&lt;=$O$514),IF(($N$514*$N$515+2)&gt;80,"",IF(INDEX($P$516:$W$525,MOD(($N$514*$N$515+2)-1,10)+1,INT((($N$514*$N$515+2)-1)/10)+1)="","",INDEX($P$516:$W$525,MOD(($N$514*$N$515+2)-1,10)+1,INT((($N$514*$N$515+2)-1)/10)+1))),""))),IF($N$516="","",IF(OR(ISTEXT($N$514),ISTEXT($N$515),ISTEXT($N$516)),"",IF(OR(2&gt;$N$514,5&gt;$N$515,((5-1)*$N$514+2)&gt;$N$516),"",IF(INDEX($P$516:$W$525,MOD(((5-1)*$N$514+2)-1,10)+1,INT((((5-1)*$N$514+2)-1)/10)+1)="","",INDEX($P$516:$W$525,MOD(((5-1)*$N$514+2)-1,10)+1,INT((((5-1)*$N$514+2)-1)/10)+1))))))</f>
        <v/>
      </c>
      <c r="F520" s="539">
        <f>IF($D$514="Flat Oval",IF(OR($N$516="",ISTEXT($N$514),ISTEXT($N$515)),"",IF(5&lt;=$N$515,IF(3&gt;$N$514,"",IF(((5-1)*$N$514+3)&gt;80,"",IF(INDEX($P$516:$W$525,MOD(((5-1)*$N$514+3)-1,10)+1,INT((((5-1)*$N$514+3)-1)/10)+1)="","",INDEX($P$516:$W$525,MOD(((5-1)*$N$514+3)-1,10)+1,INT((((5-1)*$N$514+3)-1)/10)+1)))),IF(AND(5=$N$515+1,3&lt;=$O$514),IF(($N$514*$N$515+3)&gt;80,"",IF(INDEX($P$516:$W$525,MOD(($N$514*$N$515+3)-1,10)+1,INT((($N$514*$N$515+3)-1)/10)+1)="","",INDEX($P$516:$W$525,MOD(($N$514*$N$515+3)-1,10)+1,INT((($N$514*$N$515+3)-1)/10)+1))),""))),IF($N$516="","",IF(OR(ISTEXT($N$514),ISTEXT($N$515),ISTEXT($N$516)),"",IF(OR(3&gt;$N$514,5&gt;$N$515,((5-1)*$N$514+3)&gt;$N$516),"",IF(INDEX($P$516:$W$525,MOD(((5-1)*$N$514+3)-1,10)+1,INT((((5-1)*$N$514+3)-1)/10)+1)="","",INDEX($P$516:$W$525,MOD(((5-1)*$N$514+3)-1,10)+1,INT((((5-1)*$N$514+3)-1)/10)+1))))))</f>
        <v/>
      </c>
      <c r="G520" s="539">
        <f>IF($D$514="Flat Oval",IF(OR($N$516="",ISTEXT($N$514),ISTEXT($N$515)),"",IF(5&lt;=$N$515,IF(4&gt;$N$514,"",IF(((5-1)*$N$514+4)&gt;80,"",IF(INDEX($P$516:$W$525,MOD(((5-1)*$N$514+4)-1,10)+1,INT((((5-1)*$N$514+4)-1)/10)+1)="","",INDEX($P$516:$W$525,MOD(((5-1)*$N$514+4)-1,10)+1,INT((((5-1)*$N$514+4)-1)/10)+1)))),IF(AND(5=$N$515+1,4&lt;=$O$514),IF(($N$514*$N$515+4)&gt;80,"",IF(INDEX($P$516:$W$525,MOD(($N$514*$N$515+4)-1,10)+1,INT((($N$514*$N$515+4)-1)/10)+1)="","",INDEX($P$516:$W$525,MOD(($N$514*$N$515+4)-1,10)+1,INT((($N$514*$N$515+4)-1)/10)+1))),""))),IF($N$516="","",IF(OR(ISTEXT($N$514),ISTEXT($N$515),ISTEXT($N$516)),"",IF(OR(4&gt;$N$514,5&gt;$N$515,((5-1)*$N$514+4)&gt;$N$516),"",IF(INDEX($P$516:$W$525,MOD(((5-1)*$N$514+4)-1,10)+1,INT((((5-1)*$N$514+4)-1)/10)+1)="","",INDEX($P$516:$W$525,MOD(((5-1)*$N$514+4)-1,10)+1,INT((((5-1)*$N$514+4)-1)/10)+1))))))</f>
        <v/>
      </c>
      <c r="H520" s="539">
        <f>IF($D$514="Flat Oval",IF(OR($N$516="",ISTEXT($N$514),ISTEXT($N$515)),"",IF(5&lt;=$N$515,IF(5&gt;$N$514,"",IF(((5-1)*$N$514+5)&gt;80,"",IF(INDEX($P$516:$W$525,MOD(((5-1)*$N$514+5)-1,10)+1,INT((((5-1)*$N$514+5)-1)/10)+1)="","",INDEX($P$516:$W$525,MOD(((5-1)*$N$514+5)-1,10)+1,INT((((5-1)*$N$514+5)-1)/10)+1)))),IF(AND(5=$N$515+1,5&lt;=$O$514),IF(($N$514*$N$515+5)&gt;80,"",IF(INDEX($P$516:$W$525,MOD(($N$514*$N$515+5)-1,10)+1,INT((($N$514*$N$515+5)-1)/10)+1)="","",INDEX($P$516:$W$525,MOD(($N$514*$N$515+5)-1,10)+1,INT((($N$514*$N$515+5)-1)/10)+1))),""))),IF($N$516="","",IF(OR(ISTEXT($N$514),ISTEXT($N$515),ISTEXT($N$516)),"",IF(OR(5&gt;$N$514,5&gt;$N$515,((5-1)*$N$514+5)&gt;$N$516),"",IF(INDEX($P$516:$W$525,MOD(((5-1)*$N$514+5)-1,10)+1,INT((((5-1)*$N$514+5)-1)/10)+1)="","",INDEX($P$516:$W$525,MOD(((5-1)*$N$514+5)-1,10)+1,INT((((5-1)*$N$514+5)-1)/10)+1))))))</f>
        <v/>
      </c>
      <c r="I520" s="539">
        <f>IF($D$514="Flat Oval",IF(OR($N$516="",ISTEXT($N$514),ISTEXT($N$515)),"",IF(5&lt;=$N$515,IF(6&gt;$N$514,"",IF(((5-1)*$N$514+6)&gt;80,"",IF(INDEX($P$516:$W$525,MOD(((5-1)*$N$514+6)-1,10)+1,INT((((5-1)*$N$514+6)-1)/10)+1)="","",INDEX($P$516:$W$525,MOD(((5-1)*$N$514+6)-1,10)+1,INT((((5-1)*$N$514+6)-1)/10)+1)))),IF(AND(5=$N$515+1,6&lt;=$O$514),IF(($N$514*$N$515+6)&gt;80,"",IF(INDEX($P$516:$W$525,MOD(($N$514*$N$515+6)-1,10)+1,INT((($N$514*$N$515+6)-1)/10)+1)="","",INDEX($P$516:$W$525,MOD(($N$514*$N$515+6)-1,10)+1,INT((($N$514*$N$515+6)-1)/10)+1))),""))),IF($N$516="","",IF(OR(ISTEXT($N$514),ISTEXT($N$515),ISTEXT($N$516)),"",IF(OR(6&gt;$N$514,5&gt;$N$515,((5-1)*$N$514+6)&gt;$N$516),"",IF(INDEX($P$516:$W$525,MOD(((5-1)*$N$514+6)-1,10)+1,INT((((5-1)*$N$514+6)-1)/10)+1)="","",INDEX($P$516:$W$525,MOD(((5-1)*$N$514+6)-1,10)+1,INT((((5-1)*$N$514+6)-1)/10)+1))))))</f>
        <v/>
      </c>
      <c r="J520" s="539">
        <f>IF($D$514="Flat Oval",IF(OR($N$516="",ISTEXT($N$514),ISTEXT($N$515)),"",IF(5&lt;=$N$515,IF(7&gt;$N$514,"",IF(((5-1)*$N$514+7)&gt;80,"",IF(INDEX($P$516:$W$525,MOD(((5-1)*$N$514+7)-1,10)+1,INT((((5-1)*$N$514+7)-1)/10)+1)="","",INDEX($P$516:$W$525,MOD(((5-1)*$N$514+7)-1,10)+1,INT((((5-1)*$N$514+7)-1)/10)+1)))),IF(AND(5=$N$515+1,7&lt;=$O$514),IF(($N$514*$N$515+7)&gt;80,"",IF(INDEX($P$516:$W$525,MOD(($N$514*$N$515+7)-1,10)+1,INT((($N$514*$N$515+7)-1)/10)+1)="","",INDEX($P$516:$W$525,MOD(($N$514*$N$515+7)-1,10)+1,INT((($N$514*$N$515+7)-1)/10)+1))),""))),IF($N$516="","",IF(OR(ISTEXT($N$514),ISTEXT($N$515),ISTEXT($N$516)),"",IF(OR(7&gt;$N$514,5&gt;$N$515,((5-1)*$N$514+7)&gt;$N$516),"",IF(INDEX($P$516:$W$525,MOD(((5-1)*$N$514+7)-1,10)+1,INT((((5-1)*$N$514+7)-1)/10)+1)="","",INDEX($P$516:$W$525,MOD(((5-1)*$N$514+7)-1,10)+1,INT((((5-1)*$N$514+7)-1)/10)+1))))))</f>
        <v/>
      </c>
      <c r="K520" s="539">
        <f>IF($D$514="Flat Oval",IF(OR($N$516="",ISTEXT($N$514),ISTEXT($N$515)),"",IF(5&lt;=$N$515,IF(8&gt;$N$514,"",IF(((5-1)*$N$514+8)&gt;80,"",IF(INDEX($P$516:$W$525,MOD(((5-1)*$N$514+8)-1,10)+1,INT((((5-1)*$N$514+8)-1)/10)+1)="","",INDEX($P$516:$W$525,MOD(((5-1)*$N$514+8)-1,10)+1,INT((((5-1)*$N$514+8)-1)/10)+1)))),IF(AND(5=$N$515+1,8&lt;=$O$514),IF(($N$514*$N$515+8)&gt;80,"",IF(INDEX($P$516:$W$525,MOD(($N$514*$N$515+8)-1,10)+1,INT((($N$514*$N$515+8)-1)/10)+1)="","",INDEX($P$516:$W$525,MOD(($N$514*$N$515+8)-1,10)+1,INT((($N$514*$N$515+8)-1)/10)+1))),""))),IF($N$516="","",IF(OR(ISTEXT($N$514),ISTEXT($N$515),ISTEXT($N$516)),"",IF(OR(8&gt;$N$514,5&gt;$N$515,((5-1)*$N$514+8)&gt;$N$516),"",IF(INDEX($P$516:$W$525,MOD(((5-1)*$N$514+8)-1,10)+1,INT((((5-1)*$N$514+8)-1)/10)+1)="","",INDEX($P$516:$W$525,MOD(((5-1)*$N$514+8)-1,10)+1,INT((((5-1)*$N$514+8)-1)/10)+1))))))</f>
        <v/>
      </c>
      <c r="L520" s="539">
        <f>IF($D$514="Flat Oval",IF(OR($N$516="",ISTEXT($N$514),ISTEXT($N$515)),"",IF(5&lt;=$N$515,IF(9&gt;$N$514,"",IF(((5-1)*$N$514+9)&gt;80,"",IF(INDEX($P$516:$W$525,MOD(((5-1)*$N$514+9)-1,10)+1,INT((((5-1)*$N$514+9)-1)/10)+1)="","",INDEX($P$516:$W$525,MOD(((5-1)*$N$514+9)-1,10)+1,INT((((5-1)*$N$514+9)-1)/10)+1)))),IF(AND(5=$N$515+1,9&lt;=$O$514),IF(($N$514*$N$515+9)&gt;80,"",IF(INDEX($P$516:$W$525,MOD(($N$514*$N$515+9)-1,10)+1,INT((($N$514*$N$515+9)-1)/10)+1)="","",INDEX($P$516:$W$525,MOD(($N$514*$N$515+9)-1,10)+1,INT((($N$514*$N$515+9)-1)/10)+1))),""))),IF($N$516="","",IF(OR(ISTEXT($N$514),ISTEXT($N$515),ISTEXT($N$516)),"",IF(OR(9&gt;$N$514,5&gt;$N$515,((5-1)*$N$514+9)&gt;$N$516),"",IF(INDEX($P$516:$W$525,MOD(((5-1)*$N$514+9)-1,10)+1,INT((((5-1)*$N$514+9)-1)/10)+1)="","",INDEX($P$516:$W$525,MOD(((5-1)*$N$514+9)-1,10)+1,INT((((5-1)*$N$514+9)-1)/10)+1))))))</f>
        <v/>
      </c>
      <c r="M520" s="539">
        <f>IF($D$514="Flat Oval",IF(OR($N$516="",ISTEXT($N$514),ISTEXT($N$515)),"",IF(5&lt;=$N$515,IF(10&gt;$N$514,"",IF(((5-1)*$N$514+10)&gt;80,"",IF(INDEX($P$516:$W$525,MOD(((5-1)*$N$514+10)-1,10)+1,INT((((5-1)*$N$514+10)-1)/10)+1)="","",INDEX($P$516:$W$525,MOD(((5-1)*$N$514+10)-1,10)+1,INT((((5-1)*$N$514+10)-1)/10)+1)))),IF(AND(5=$N$515+1,10&lt;=$O$514),IF(($N$514*$N$515+10)&gt;80,"",IF(INDEX($P$516:$W$525,MOD(($N$514*$N$515+10)-1,10)+1,INT((($N$514*$N$515+10)-1)/10)+1)="","",INDEX($P$516:$W$525,MOD(($N$514*$N$515+10)-1,10)+1,INT((($N$514*$N$515+10)-1)/10)+1))),""))),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IF($D$514="Flat Oval",IF(OR($N$515="",ISTEXT($N$515)),"",IF(6&lt;=$N$515,ROUND((6-0.5)*$I$514/$N$515,1),IF(6=$N$515+1,"Ends",""))),IF(OR($D$514="",$G$514=""),"",IF($D$514="Round",IF(6=1,"Axis 1 (0°)",IF(6=2,"Axis 2 (90°)","")),IF(ISTEXT($N$515),"",IF(6&gt;$N$515,"",IF(ISTEXT($I$514),"",ROUND((6-0.5)*$I$514/$N$515,1)))))))</f>
        <v/>
      </c>
      <c r="C521" s="538" t="n"/>
      <c r="D521" s="539">
        <f>IF($D$514="Flat Oval",IF(OR($N$516="",ISTEXT($N$514),ISTEXT($N$515)),"",IF(6&lt;=$N$515,IF(1&gt;$N$514,"",IF(((6-1)*$N$514+1)&gt;80,"",IF(INDEX($P$516:$W$525,MOD(((6-1)*$N$514+1)-1,10)+1,INT((((6-1)*$N$514+1)-1)/10)+1)="","",INDEX($P$516:$W$525,MOD(((6-1)*$N$514+1)-1,10)+1,INT((((6-1)*$N$514+1)-1)/10)+1)))),IF(AND(6=$N$515+1,1&lt;=$O$514),IF(($N$514*$N$515+1)&gt;80,"",IF(INDEX($P$516:$W$525,MOD(($N$514*$N$515+1)-1,10)+1,INT((($N$514*$N$515+1)-1)/10)+1)="","",INDEX($P$516:$W$525,MOD(($N$514*$N$515+1)-1,10)+1,INT((($N$514*$N$515+1)-1)/10)+1))),""))),IF($N$516="","",IF(OR(ISTEXT($N$514),ISTEXT($N$515),ISTEXT($N$516)),"",IF(OR(1&gt;$N$514,6&gt;$N$515,((6-1)*$N$514+1)&gt;$N$516),"",IF(INDEX($P$516:$W$525,MOD(((6-1)*$N$514+1)-1,10)+1,INT((((6-1)*$N$514+1)-1)/10)+1)="","",INDEX($P$516:$W$525,MOD(((6-1)*$N$514+1)-1,10)+1,INT((((6-1)*$N$514+1)-1)/10)+1))))))</f>
        <v/>
      </c>
      <c r="E521" s="539">
        <f>IF($D$514="Flat Oval",IF(OR($N$516="",ISTEXT($N$514),ISTEXT($N$515)),"",IF(6&lt;=$N$515,IF(2&gt;$N$514,"",IF(((6-1)*$N$514+2)&gt;80,"",IF(INDEX($P$516:$W$525,MOD(((6-1)*$N$514+2)-1,10)+1,INT((((6-1)*$N$514+2)-1)/10)+1)="","",INDEX($P$516:$W$525,MOD(((6-1)*$N$514+2)-1,10)+1,INT((((6-1)*$N$514+2)-1)/10)+1)))),IF(AND(6=$N$515+1,2&lt;=$O$514),IF(($N$514*$N$515+2)&gt;80,"",IF(INDEX($P$516:$W$525,MOD(($N$514*$N$515+2)-1,10)+1,INT((($N$514*$N$515+2)-1)/10)+1)="","",INDEX($P$516:$W$525,MOD(($N$514*$N$515+2)-1,10)+1,INT((($N$514*$N$515+2)-1)/10)+1))),""))),IF($N$516="","",IF(OR(ISTEXT($N$514),ISTEXT($N$515),ISTEXT($N$516)),"",IF(OR(2&gt;$N$514,6&gt;$N$515,((6-1)*$N$514+2)&gt;$N$516),"",IF(INDEX($P$516:$W$525,MOD(((6-1)*$N$514+2)-1,10)+1,INT((((6-1)*$N$514+2)-1)/10)+1)="","",INDEX($P$516:$W$525,MOD(((6-1)*$N$514+2)-1,10)+1,INT((((6-1)*$N$514+2)-1)/10)+1))))))</f>
        <v/>
      </c>
      <c r="F521" s="539">
        <f>IF($D$514="Flat Oval",IF(OR($N$516="",ISTEXT($N$514),ISTEXT($N$515)),"",IF(6&lt;=$N$515,IF(3&gt;$N$514,"",IF(((6-1)*$N$514+3)&gt;80,"",IF(INDEX($P$516:$W$525,MOD(((6-1)*$N$514+3)-1,10)+1,INT((((6-1)*$N$514+3)-1)/10)+1)="","",INDEX($P$516:$W$525,MOD(((6-1)*$N$514+3)-1,10)+1,INT((((6-1)*$N$514+3)-1)/10)+1)))),IF(AND(6=$N$515+1,3&lt;=$O$514),IF(($N$514*$N$515+3)&gt;80,"",IF(INDEX($P$516:$W$525,MOD(($N$514*$N$515+3)-1,10)+1,INT((($N$514*$N$515+3)-1)/10)+1)="","",INDEX($P$516:$W$525,MOD(($N$514*$N$515+3)-1,10)+1,INT((($N$514*$N$515+3)-1)/10)+1))),""))),IF($N$516="","",IF(OR(ISTEXT($N$514),ISTEXT($N$515),ISTEXT($N$516)),"",IF(OR(3&gt;$N$514,6&gt;$N$515,((6-1)*$N$514+3)&gt;$N$516),"",IF(INDEX($P$516:$W$525,MOD(((6-1)*$N$514+3)-1,10)+1,INT((((6-1)*$N$514+3)-1)/10)+1)="","",INDEX($P$516:$W$525,MOD(((6-1)*$N$514+3)-1,10)+1,INT((((6-1)*$N$514+3)-1)/10)+1))))))</f>
        <v/>
      </c>
      <c r="G521" s="539">
        <f>IF($D$514="Flat Oval",IF(OR($N$516="",ISTEXT($N$514),ISTEXT($N$515)),"",IF(6&lt;=$N$515,IF(4&gt;$N$514,"",IF(((6-1)*$N$514+4)&gt;80,"",IF(INDEX($P$516:$W$525,MOD(((6-1)*$N$514+4)-1,10)+1,INT((((6-1)*$N$514+4)-1)/10)+1)="","",INDEX($P$516:$W$525,MOD(((6-1)*$N$514+4)-1,10)+1,INT((((6-1)*$N$514+4)-1)/10)+1)))),IF(AND(6=$N$515+1,4&lt;=$O$514),IF(($N$514*$N$515+4)&gt;80,"",IF(INDEX($P$516:$W$525,MOD(($N$514*$N$515+4)-1,10)+1,INT((($N$514*$N$515+4)-1)/10)+1)="","",INDEX($P$516:$W$525,MOD(($N$514*$N$515+4)-1,10)+1,INT((($N$514*$N$515+4)-1)/10)+1))),""))),IF($N$516="","",IF(OR(ISTEXT($N$514),ISTEXT($N$515),ISTEXT($N$516)),"",IF(OR(4&gt;$N$514,6&gt;$N$515,((6-1)*$N$514+4)&gt;$N$516),"",IF(INDEX($P$516:$W$525,MOD(((6-1)*$N$514+4)-1,10)+1,INT((((6-1)*$N$514+4)-1)/10)+1)="","",INDEX($P$516:$W$525,MOD(((6-1)*$N$514+4)-1,10)+1,INT((((6-1)*$N$514+4)-1)/10)+1))))))</f>
        <v/>
      </c>
      <c r="H521" s="539">
        <f>IF($D$514="Flat Oval",IF(OR($N$516="",ISTEXT($N$514),ISTEXT($N$515)),"",IF(6&lt;=$N$515,IF(5&gt;$N$514,"",IF(((6-1)*$N$514+5)&gt;80,"",IF(INDEX($P$516:$W$525,MOD(((6-1)*$N$514+5)-1,10)+1,INT((((6-1)*$N$514+5)-1)/10)+1)="","",INDEX($P$516:$W$525,MOD(((6-1)*$N$514+5)-1,10)+1,INT((((6-1)*$N$514+5)-1)/10)+1)))),IF(AND(6=$N$515+1,5&lt;=$O$514),IF(($N$514*$N$515+5)&gt;80,"",IF(INDEX($P$516:$W$525,MOD(($N$514*$N$515+5)-1,10)+1,INT((($N$514*$N$515+5)-1)/10)+1)="","",INDEX($P$516:$W$525,MOD(($N$514*$N$515+5)-1,10)+1,INT((($N$514*$N$515+5)-1)/10)+1))),""))),IF($N$516="","",IF(OR(ISTEXT($N$514),ISTEXT($N$515),ISTEXT($N$516)),"",IF(OR(5&gt;$N$514,6&gt;$N$515,((6-1)*$N$514+5)&gt;$N$516),"",IF(INDEX($P$516:$W$525,MOD(((6-1)*$N$514+5)-1,10)+1,INT((((6-1)*$N$514+5)-1)/10)+1)="","",INDEX($P$516:$W$525,MOD(((6-1)*$N$514+5)-1,10)+1,INT((((6-1)*$N$514+5)-1)/10)+1))))))</f>
        <v/>
      </c>
      <c r="I521" s="539">
        <f>IF($D$514="Flat Oval",IF(OR($N$516="",ISTEXT($N$514),ISTEXT($N$515)),"",IF(6&lt;=$N$515,IF(6&gt;$N$514,"",IF(((6-1)*$N$514+6)&gt;80,"",IF(INDEX($P$516:$W$525,MOD(((6-1)*$N$514+6)-1,10)+1,INT((((6-1)*$N$514+6)-1)/10)+1)="","",INDEX($P$516:$W$525,MOD(((6-1)*$N$514+6)-1,10)+1,INT((((6-1)*$N$514+6)-1)/10)+1)))),IF(AND(6=$N$515+1,6&lt;=$O$514),IF(($N$514*$N$515+6)&gt;80,"",IF(INDEX($P$516:$W$525,MOD(($N$514*$N$515+6)-1,10)+1,INT((($N$514*$N$515+6)-1)/10)+1)="","",INDEX($P$516:$W$525,MOD(($N$514*$N$515+6)-1,10)+1,INT((($N$514*$N$515+6)-1)/10)+1))),""))),IF($N$516="","",IF(OR(ISTEXT($N$514),ISTEXT($N$515),ISTEXT($N$516)),"",IF(OR(6&gt;$N$514,6&gt;$N$515,((6-1)*$N$514+6)&gt;$N$516),"",IF(INDEX($P$516:$W$525,MOD(((6-1)*$N$514+6)-1,10)+1,INT((((6-1)*$N$514+6)-1)/10)+1)="","",INDEX($P$516:$W$525,MOD(((6-1)*$N$514+6)-1,10)+1,INT((((6-1)*$N$514+6)-1)/10)+1))))))</f>
        <v/>
      </c>
      <c r="J521" s="539">
        <f>IF($D$514="Flat Oval",IF(OR($N$516="",ISTEXT($N$514),ISTEXT($N$515)),"",IF(6&lt;=$N$515,IF(7&gt;$N$514,"",IF(((6-1)*$N$514+7)&gt;80,"",IF(INDEX($P$516:$W$525,MOD(((6-1)*$N$514+7)-1,10)+1,INT((((6-1)*$N$514+7)-1)/10)+1)="","",INDEX($P$516:$W$525,MOD(((6-1)*$N$514+7)-1,10)+1,INT((((6-1)*$N$514+7)-1)/10)+1)))),IF(AND(6=$N$515+1,7&lt;=$O$514),IF(($N$514*$N$515+7)&gt;80,"",IF(INDEX($P$516:$W$525,MOD(($N$514*$N$515+7)-1,10)+1,INT((($N$514*$N$515+7)-1)/10)+1)="","",INDEX($P$516:$W$525,MOD(($N$514*$N$515+7)-1,10)+1,INT((($N$514*$N$515+7)-1)/10)+1))),""))),IF($N$516="","",IF(OR(ISTEXT($N$514),ISTEXT($N$515),ISTEXT($N$516)),"",IF(OR(7&gt;$N$514,6&gt;$N$515,((6-1)*$N$514+7)&gt;$N$516),"",IF(INDEX($P$516:$W$525,MOD(((6-1)*$N$514+7)-1,10)+1,INT((((6-1)*$N$514+7)-1)/10)+1)="","",INDEX($P$516:$W$525,MOD(((6-1)*$N$514+7)-1,10)+1,INT((((6-1)*$N$514+7)-1)/10)+1))))))</f>
        <v/>
      </c>
      <c r="K521" s="539">
        <f>IF($D$514="Flat Oval",IF(OR($N$516="",ISTEXT($N$514),ISTEXT($N$515)),"",IF(6&lt;=$N$515,IF(8&gt;$N$514,"",IF(((6-1)*$N$514+8)&gt;80,"",IF(INDEX($P$516:$W$525,MOD(((6-1)*$N$514+8)-1,10)+1,INT((((6-1)*$N$514+8)-1)/10)+1)="","",INDEX($P$516:$W$525,MOD(((6-1)*$N$514+8)-1,10)+1,INT((((6-1)*$N$514+8)-1)/10)+1)))),IF(AND(6=$N$515+1,8&lt;=$O$514),IF(($N$514*$N$515+8)&gt;80,"",IF(INDEX($P$516:$W$525,MOD(($N$514*$N$515+8)-1,10)+1,INT((($N$514*$N$515+8)-1)/10)+1)="","",INDEX($P$516:$W$525,MOD(($N$514*$N$515+8)-1,10)+1,INT((($N$514*$N$515+8)-1)/10)+1))),""))),IF($N$516="","",IF(OR(ISTEXT($N$514),ISTEXT($N$515),ISTEXT($N$516)),"",IF(OR(8&gt;$N$514,6&gt;$N$515,((6-1)*$N$514+8)&gt;$N$516),"",IF(INDEX($P$516:$W$525,MOD(((6-1)*$N$514+8)-1,10)+1,INT((((6-1)*$N$514+8)-1)/10)+1)="","",INDEX($P$516:$W$525,MOD(((6-1)*$N$514+8)-1,10)+1,INT((((6-1)*$N$514+8)-1)/10)+1))))))</f>
        <v/>
      </c>
      <c r="L521" s="539">
        <f>IF($D$514="Flat Oval",IF(OR($N$516="",ISTEXT($N$514),ISTEXT($N$515)),"",IF(6&lt;=$N$515,IF(9&gt;$N$514,"",IF(((6-1)*$N$514+9)&gt;80,"",IF(INDEX($P$516:$W$525,MOD(((6-1)*$N$514+9)-1,10)+1,INT((((6-1)*$N$514+9)-1)/10)+1)="","",INDEX($P$516:$W$525,MOD(((6-1)*$N$514+9)-1,10)+1,INT((((6-1)*$N$514+9)-1)/10)+1)))),IF(AND(6=$N$515+1,9&lt;=$O$514),IF(($N$514*$N$515+9)&gt;80,"",IF(INDEX($P$516:$W$525,MOD(($N$514*$N$515+9)-1,10)+1,INT((($N$514*$N$515+9)-1)/10)+1)="","",INDEX($P$516:$W$525,MOD(($N$514*$N$515+9)-1,10)+1,INT((($N$514*$N$515+9)-1)/10)+1))),""))),IF($N$516="","",IF(OR(ISTEXT($N$514),ISTEXT($N$515),ISTEXT($N$516)),"",IF(OR(9&gt;$N$514,6&gt;$N$515,((6-1)*$N$514+9)&gt;$N$516),"",IF(INDEX($P$516:$W$525,MOD(((6-1)*$N$514+9)-1,10)+1,INT((((6-1)*$N$514+9)-1)/10)+1)="","",INDEX($P$516:$W$525,MOD(((6-1)*$N$514+9)-1,10)+1,INT((((6-1)*$N$514+9)-1)/10)+1))))))</f>
        <v/>
      </c>
      <c r="M521" s="539">
        <f>IF($D$514="Flat Oval",IF(OR($N$516="",ISTEXT($N$514),ISTEXT($N$515)),"",IF(6&lt;=$N$515,IF(10&gt;$N$514,"",IF(((6-1)*$N$514+10)&gt;80,"",IF(INDEX($P$516:$W$525,MOD(((6-1)*$N$514+10)-1,10)+1,INT((((6-1)*$N$514+10)-1)/10)+1)="","",INDEX($P$516:$W$525,MOD(((6-1)*$N$514+10)-1,10)+1,INT((((6-1)*$N$514+10)-1)/10)+1)))),IF(AND(6=$N$515+1,10&lt;=$O$514),IF(($N$514*$N$515+10)&gt;80,"",IF(INDEX($P$516:$W$525,MOD(($N$514*$N$515+10)-1,10)+1,INT((($N$514*$N$515+10)-1)/10)+1)="","",INDEX($P$516:$W$525,MOD(($N$514*$N$515+10)-1,10)+1,INT((($N$514*$N$515+10)-1)/10)+1))),""))),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IF($D$514="Flat Oval",IF(OR($N$515="",ISTEXT($N$515)),"",IF(7&lt;=$N$515,ROUND((7-0.5)*$I$514/$N$515,1),IF(7=$N$515+1,"Ends",""))),IF(OR($D$514="",$G$514=""),"",IF($D$514="Round",IF(7=1,"Axis 1 (0°)",IF(7=2,"Axis 2 (90°)","")),IF(ISTEXT($N$515),"",IF(7&gt;$N$515,"",IF(ISTEXT($I$514),"",ROUND((7-0.5)*$I$514/$N$515,1)))))))</f>
        <v/>
      </c>
      <c r="C522" s="538" t="n"/>
      <c r="D522" s="539">
        <f>IF($D$514="Flat Oval",IF(OR($N$516="",ISTEXT($N$514),ISTEXT($N$515)),"",IF(7&lt;=$N$515,IF(1&gt;$N$514,"",IF(((7-1)*$N$514+1)&gt;80,"",IF(INDEX($P$516:$W$525,MOD(((7-1)*$N$514+1)-1,10)+1,INT((((7-1)*$N$514+1)-1)/10)+1)="","",INDEX($P$516:$W$525,MOD(((7-1)*$N$514+1)-1,10)+1,INT((((7-1)*$N$514+1)-1)/10)+1)))),IF(AND(7=$N$515+1,1&lt;=$O$514),IF(($N$514*$N$515+1)&gt;80,"",IF(INDEX($P$516:$W$525,MOD(($N$514*$N$515+1)-1,10)+1,INT((($N$514*$N$515+1)-1)/10)+1)="","",INDEX($P$516:$W$525,MOD(($N$514*$N$515+1)-1,10)+1,INT((($N$514*$N$515+1)-1)/10)+1))),""))),IF($N$516="","",IF(OR(ISTEXT($N$514),ISTEXT($N$515),ISTEXT($N$516)),"",IF(OR(1&gt;$N$514,7&gt;$N$515,((7-1)*$N$514+1)&gt;$N$516),"",IF(INDEX($P$516:$W$525,MOD(((7-1)*$N$514+1)-1,10)+1,INT((((7-1)*$N$514+1)-1)/10)+1)="","",INDEX($P$516:$W$525,MOD(((7-1)*$N$514+1)-1,10)+1,INT((((7-1)*$N$514+1)-1)/10)+1))))))</f>
        <v/>
      </c>
      <c r="E522" s="539">
        <f>IF($D$514="Flat Oval",IF(OR($N$516="",ISTEXT($N$514),ISTEXT($N$515)),"",IF(7&lt;=$N$515,IF(2&gt;$N$514,"",IF(((7-1)*$N$514+2)&gt;80,"",IF(INDEX($P$516:$W$525,MOD(((7-1)*$N$514+2)-1,10)+1,INT((((7-1)*$N$514+2)-1)/10)+1)="","",INDEX($P$516:$W$525,MOD(((7-1)*$N$514+2)-1,10)+1,INT((((7-1)*$N$514+2)-1)/10)+1)))),IF(AND(7=$N$515+1,2&lt;=$O$514),IF(($N$514*$N$515+2)&gt;80,"",IF(INDEX($P$516:$W$525,MOD(($N$514*$N$515+2)-1,10)+1,INT((($N$514*$N$515+2)-1)/10)+1)="","",INDEX($P$516:$W$525,MOD(($N$514*$N$515+2)-1,10)+1,INT((($N$514*$N$515+2)-1)/10)+1))),""))),IF($N$516="","",IF(OR(ISTEXT($N$514),ISTEXT($N$515),ISTEXT($N$516)),"",IF(OR(2&gt;$N$514,7&gt;$N$515,((7-1)*$N$514+2)&gt;$N$516),"",IF(INDEX($P$516:$W$525,MOD(((7-1)*$N$514+2)-1,10)+1,INT((((7-1)*$N$514+2)-1)/10)+1)="","",INDEX($P$516:$W$525,MOD(((7-1)*$N$514+2)-1,10)+1,INT((((7-1)*$N$514+2)-1)/10)+1))))))</f>
        <v/>
      </c>
      <c r="F522" s="539">
        <f>IF($D$514="Flat Oval",IF(OR($N$516="",ISTEXT($N$514),ISTEXT($N$515)),"",IF(7&lt;=$N$515,IF(3&gt;$N$514,"",IF(((7-1)*$N$514+3)&gt;80,"",IF(INDEX($P$516:$W$525,MOD(((7-1)*$N$514+3)-1,10)+1,INT((((7-1)*$N$514+3)-1)/10)+1)="","",INDEX($P$516:$W$525,MOD(((7-1)*$N$514+3)-1,10)+1,INT((((7-1)*$N$514+3)-1)/10)+1)))),IF(AND(7=$N$515+1,3&lt;=$O$514),IF(($N$514*$N$515+3)&gt;80,"",IF(INDEX($P$516:$W$525,MOD(($N$514*$N$515+3)-1,10)+1,INT((($N$514*$N$515+3)-1)/10)+1)="","",INDEX($P$516:$W$525,MOD(($N$514*$N$515+3)-1,10)+1,INT((($N$514*$N$515+3)-1)/10)+1))),""))),IF($N$516="","",IF(OR(ISTEXT($N$514),ISTEXT($N$515),ISTEXT($N$516)),"",IF(OR(3&gt;$N$514,7&gt;$N$515,((7-1)*$N$514+3)&gt;$N$516),"",IF(INDEX($P$516:$W$525,MOD(((7-1)*$N$514+3)-1,10)+1,INT((((7-1)*$N$514+3)-1)/10)+1)="","",INDEX($P$516:$W$525,MOD(((7-1)*$N$514+3)-1,10)+1,INT((((7-1)*$N$514+3)-1)/10)+1))))))</f>
        <v/>
      </c>
      <c r="G522" s="539">
        <f>IF($D$514="Flat Oval",IF(OR($N$516="",ISTEXT($N$514),ISTEXT($N$515)),"",IF(7&lt;=$N$515,IF(4&gt;$N$514,"",IF(((7-1)*$N$514+4)&gt;80,"",IF(INDEX($P$516:$W$525,MOD(((7-1)*$N$514+4)-1,10)+1,INT((((7-1)*$N$514+4)-1)/10)+1)="","",INDEX($P$516:$W$525,MOD(((7-1)*$N$514+4)-1,10)+1,INT((((7-1)*$N$514+4)-1)/10)+1)))),IF(AND(7=$N$515+1,4&lt;=$O$514),IF(($N$514*$N$515+4)&gt;80,"",IF(INDEX($P$516:$W$525,MOD(($N$514*$N$515+4)-1,10)+1,INT((($N$514*$N$515+4)-1)/10)+1)="","",INDEX($P$516:$W$525,MOD(($N$514*$N$515+4)-1,10)+1,INT((($N$514*$N$515+4)-1)/10)+1))),""))),IF($N$516="","",IF(OR(ISTEXT($N$514),ISTEXT($N$515),ISTEXT($N$516)),"",IF(OR(4&gt;$N$514,7&gt;$N$515,((7-1)*$N$514+4)&gt;$N$516),"",IF(INDEX($P$516:$W$525,MOD(((7-1)*$N$514+4)-1,10)+1,INT((((7-1)*$N$514+4)-1)/10)+1)="","",INDEX($P$516:$W$525,MOD(((7-1)*$N$514+4)-1,10)+1,INT((((7-1)*$N$514+4)-1)/10)+1))))))</f>
        <v/>
      </c>
      <c r="H522" s="539">
        <f>IF($D$514="Flat Oval",IF(OR($N$516="",ISTEXT($N$514),ISTEXT($N$515)),"",IF(7&lt;=$N$515,IF(5&gt;$N$514,"",IF(((7-1)*$N$514+5)&gt;80,"",IF(INDEX($P$516:$W$525,MOD(((7-1)*$N$514+5)-1,10)+1,INT((((7-1)*$N$514+5)-1)/10)+1)="","",INDEX($P$516:$W$525,MOD(((7-1)*$N$514+5)-1,10)+1,INT((((7-1)*$N$514+5)-1)/10)+1)))),IF(AND(7=$N$515+1,5&lt;=$O$514),IF(($N$514*$N$515+5)&gt;80,"",IF(INDEX($P$516:$W$525,MOD(($N$514*$N$515+5)-1,10)+1,INT((($N$514*$N$515+5)-1)/10)+1)="","",INDEX($P$516:$W$525,MOD(($N$514*$N$515+5)-1,10)+1,INT((($N$514*$N$515+5)-1)/10)+1))),""))),IF($N$516="","",IF(OR(ISTEXT($N$514),ISTEXT($N$515),ISTEXT($N$516)),"",IF(OR(5&gt;$N$514,7&gt;$N$515,((7-1)*$N$514+5)&gt;$N$516),"",IF(INDEX($P$516:$W$525,MOD(((7-1)*$N$514+5)-1,10)+1,INT((((7-1)*$N$514+5)-1)/10)+1)="","",INDEX($P$516:$W$525,MOD(((7-1)*$N$514+5)-1,10)+1,INT((((7-1)*$N$514+5)-1)/10)+1))))))</f>
        <v/>
      </c>
      <c r="I522" s="539">
        <f>IF($D$514="Flat Oval",IF(OR($N$516="",ISTEXT($N$514),ISTEXT($N$515)),"",IF(7&lt;=$N$515,IF(6&gt;$N$514,"",IF(((7-1)*$N$514+6)&gt;80,"",IF(INDEX($P$516:$W$525,MOD(((7-1)*$N$514+6)-1,10)+1,INT((((7-1)*$N$514+6)-1)/10)+1)="","",INDEX($P$516:$W$525,MOD(((7-1)*$N$514+6)-1,10)+1,INT((((7-1)*$N$514+6)-1)/10)+1)))),IF(AND(7=$N$515+1,6&lt;=$O$514),IF(($N$514*$N$515+6)&gt;80,"",IF(INDEX($P$516:$W$525,MOD(($N$514*$N$515+6)-1,10)+1,INT((($N$514*$N$515+6)-1)/10)+1)="","",INDEX($P$516:$W$525,MOD(($N$514*$N$515+6)-1,10)+1,INT((($N$514*$N$515+6)-1)/10)+1))),""))),IF($N$516="","",IF(OR(ISTEXT($N$514),ISTEXT($N$515),ISTEXT($N$516)),"",IF(OR(6&gt;$N$514,7&gt;$N$515,((7-1)*$N$514+6)&gt;$N$516),"",IF(INDEX($P$516:$W$525,MOD(((7-1)*$N$514+6)-1,10)+1,INT((((7-1)*$N$514+6)-1)/10)+1)="","",INDEX($P$516:$W$525,MOD(((7-1)*$N$514+6)-1,10)+1,INT((((7-1)*$N$514+6)-1)/10)+1))))))</f>
        <v/>
      </c>
      <c r="J522" s="539">
        <f>IF($D$514="Flat Oval",IF(OR($N$516="",ISTEXT($N$514),ISTEXT($N$515)),"",IF(7&lt;=$N$515,IF(7&gt;$N$514,"",IF(((7-1)*$N$514+7)&gt;80,"",IF(INDEX($P$516:$W$525,MOD(((7-1)*$N$514+7)-1,10)+1,INT((((7-1)*$N$514+7)-1)/10)+1)="","",INDEX($P$516:$W$525,MOD(((7-1)*$N$514+7)-1,10)+1,INT((((7-1)*$N$514+7)-1)/10)+1)))),IF(AND(7=$N$515+1,7&lt;=$O$514),IF(($N$514*$N$515+7)&gt;80,"",IF(INDEX($P$516:$W$525,MOD(($N$514*$N$515+7)-1,10)+1,INT((($N$514*$N$515+7)-1)/10)+1)="","",INDEX($P$516:$W$525,MOD(($N$514*$N$515+7)-1,10)+1,INT((($N$514*$N$515+7)-1)/10)+1))),""))),IF($N$516="","",IF(OR(ISTEXT($N$514),ISTEXT($N$515),ISTEXT($N$516)),"",IF(OR(7&gt;$N$514,7&gt;$N$515,((7-1)*$N$514+7)&gt;$N$516),"",IF(INDEX($P$516:$W$525,MOD(((7-1)*$N$514+7)-1,10)+1,INT((((7-1)*$N$514+7)-1)/10)+1)="","",INDEX($P$516:$W$525,MOD(((7-1)*$N$514+7)-1,10)+1,INT((((7-1)*$N$514+7)-1)/10)+1))))))</f>
        <v/>
      </c>
      <c r="K522" s="539">
        <f>IF($D$514="Flat Oval",IF(OR($N$516="",ISTEXT($N$514),ISTEXT($N$515)),"",IF(7&lt;=$N$515,IF(8&gt;$N$514,"",IF(((7-1)*$N$514+8)&gt;80,"",IF(INDEX($P$516:$W$525,MOD(((7-1)*$N$514+8)-1,10)+1,INT((((7-1)*$N$514+8)-1)/10)+1)="","",INDEX($P$516:$W$525,MOD(((7-1)*$N$514+8)-1,10)+1,INT((((7-1)*$N$514+8)-1)/10)+1)))),IF(AND(7=$N$515+1,8&lt;=$O$514),IF(($N$514*$N$515+8)&gt;80,"",IF(INDEX($P$516:$W$525,MOD(($N$514*$N$515+8)-1,10)+1,INT((($N$514*$N$515+8)-1)/10)+1)="","",INDEX($P$516:$W$525,MOD(($N$514*$N$515+8)-1,10)+1,INT((($N$514*$N$515+8)-1)/10)+1))),""))),IF($N$516="","",IF(OR(ISTEXT($N$514),ISTEXT($N$515),ISTEXT($N$516)),"",IF(OR(8&gt;$N$514,7&gt;$N$515,((7-1)*$N$514+8)&gt;$N$516),"",IF(INDEX($P$516:$W$525,MOD(((7-1)*$N$514+8)-1,10)+1,INT((((7-1)*$N$514+8)-1)/10)+1)="","",INDEX($P$516:$W$525,MOD(((7-1)*$N$514+8)-1,10)+1,INT((((7-1)*$N$514+8)-1)/10)+1))))))</f>
        <v/>
      </c>
      <c r="L522" s="539">
        <f>IF($D$514="Flat Oval",IF(OR($N$516="",ISTEXT($N$514),ISTEXT($N$515)),"",IF(7&lt;=$N$515,IF(9&gt;$N$514,"",IF(((7-1)*$N$514+9)&gt;80,"",IF(INDEX($P$516:$W$525,MOD(((7-1)*$N$514+9)-1,10)+1,INT((((7-1)*$N$514+9)-1)/10)+1)="","",INDEX($P$516:$W$525,MOD(((7-1)*$N$514+9)-1,10)+1,INT((((7-1)*$N$514+9)-1)/10)+1)))),IF(AND(7=$N$515+1,9&lt;=$O$514),IF(($N$514*$N$515+9)&gt;80,"",IF(INDEX($P$516:$W$525,MOD(($N$514*$N$515+9)-1,10)+1,INT((($N$514*$N$515+9)-1)/10)+1)="","",INDEX($P$516:$W$525,MOD(($N$514*$N$515+9)-1,10)+1,INT((($N$514*$N$515+9)-1)/10)+1))),""))),IF($N$516="","",IF(OR(ISTEXT($N$514),ISTEXT($N$515),ISTEXT($N$516)),"",IF(OR(9&gt;$N$514,7&gt;$N$515,((7-1)*$N$514+9)&gt;$N$516),"",IF(INDEX($P$516:$W$525,MOD(((7-1)*$N$514+9)-1,10)+1,INT((((7-1)*$N$514+9)-1)/10)+1)="","",INDEX($P$516:$W$525,MOD(((7-1)*$N$514+9)-1,10)+1,INT((((7-1)*$N$514+9)-1)/10)+1))))))</f>
        <v/>
      </c>
      <c r="M522" s="539">
        <f>IF($D$514="Flat Oval",IF(OR($N$516="",ISTEXT($N$514),ISTEXT($N$515)),"",IF(7&lt;=$N$515,IF(10&gt;$N$514,"",IF(((7-1)*$N$514+10)&gt;80,"",IF(INDEX($P$516:$W$525,MOD(((7-1)*$N$514+10)-1,10)+1,INT((((7-1)*$N$514+10)-1)/10)+1)="","",INDEX($P$516:$W$525,MOD(((7-1)*$N$514+10)-1,10)+1,INT((((7-1)*$N$514+10)-1)/10)+1)))),IF(AND(7=$N$515+1,10&lt;=$O$514),IF(($N$514*$N$515+10)&gt;80,"",IF(INDEX($P$516:$W$525,MOD(($N$514*$N$515+10)-1,10)+1,INT((($N$514*$N$515+10)-1)/10)+1)="","",INDEX($P$516:$W$525,MOD(($N$514*$N$515+10)-1,10)+1,INT((($N$514*$N$515+10)-1)/10)+1))),""))),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IF($D$514="Flat Oval",IF(OR($N$515="",ISTEXT($N$515)),"",IF(8&lt;=$N$515,ROUND((8-0.5)*$I$514/$N$515,1),IF(8=$N$515+1,"Ends",""))),IF(OR($D$514="",$G$514=""),"",IF($D$514="Round",IF(8=1,"Axis 1 (0°)",IF(8=2,"Axis 2 (90°)","")),IF(ISTEXT($N$515),"",IF(8&gt;$N$515,"",IF(ISTEXT($I$514),"",ROUND((8-0.5)*$I$514/$N$515,1)))))))</f>
        <v/>
      </c>
      <c r="C523" s="538" t="n"/>
      <c r="D523" s="539">
        <f>IF($D$514="Flat Oval",IF(OR($N$516="",ISTEXT($N$514),ISTEXT($N$515)),"",IF(8&lt;=$N$515,IF(1&gt;$N$514,"",IF(((8-1)*$N$514+1)&gt;80,"",IF(INDEX($P$516:$W$525,MOD(((8-1)*$N$514+1)-1,10)+1,INT((((8-1)*$N$514+1)-1)/10)+1)="","",INDEX($P$516:$W$525,MOD(((8-1)*$N$514+1)-1,10)+1,INT((((8-1)*$N$514+1)-1)/10)+1)))),IF(AND(8=$N$515+1,1&lt;=$O$514),IF(($N$514*$N$515+1)&gt;80,"",IF(INDEX($P$516:$W$525,MOD(($N$514*$N$515+1)-1,10)+1,INT((($N$514*$N$515+1)-1)/10)+1)="","",INDEX($P$516:$W$525,MOD(($N$514*$N$515+1)-1,10)+1,INT((($N$514*$N$515+1)-1)/10)+1))),""))),IF($N$516="","",IF(OR(ISTEXT($N$514),ISTEXT($N$515),ISTEXT($N$516)),"",IF(OR(1&gt;$N$514,8&gt;$N$515,((8-1)*$N$514+1)&gt;$N$516),"",IF(INDEX($P$516:$W$525,MOD(((8-1)*$N$514+1)-1,10)+1,INT((((8-1)*$N$514+1)-1)/10)+1)="","",INDEX($P$516:$W$525,MOD(((8-1)*$N$514+1)-1,10)+1,INT((((8-1)*$N$514+1)-1)/10)+1))))))</f>
        <v/>
      </c>
      <c r="E523" s="539">
        <f>IF($D$514="Flat Oval",IF(OR($N$516="",ISTEXT($N$514),ISTEXT($N$515)),"",IF(8&lt;=$N$515,IF(2&gt;$N$514,"",IF(((8-1)*$N$514+2)&gt;80,"",IF(INDEX($P$516:$W$525,MOD(((8-1)*$N$514+2)-1,10)+1,INT((((8-1)*$N$514+2)-1)/10)+1)="","",INDEX($P$516:$W$525,MOD(((8-1)*$N$514+2)-1,10)+1,INT((((8-1)*$N$514+2)-1)/10)+1)))),IF(AND(8=$N$515+1,2&lt;=$O$514),IF(($N$514*$N$515+2)&gt;80,"",IF(INDEX($P$516:$W$525,MOD(($N$514*$N$515+2)-1,10)+1,INT((($N$514*$N$515+2)-1)/10)+1)="","",INDEX($P$516:$W$525,MOD(($N$514*$N$515+2)-1,10)+1,INT((($N$514*$N$515+2)-1)/10)+1))),""))),IF($N$516="","",IF(OR(ISTEXT($N$514),ISTEXT($N$515),ISTEXT($N$516)),"",IF(OR(2&gt;$N$514,8&gt;$N$515,((8-1)*$N$514+2)&gt;$N$516),"",IF(INDEX($P$516:$W$525,MOD(((8-1)*$N$514+2)-1,10)+1,INT((((8-1)*$N$514+2)-1)/10)+1)="","",INDEX($P$516:$W$525,MOD(((8-1)*$N$514+2)-1,10)+1,INT((((8-1)*$N$514+2)-1)/10)+1))))))</f>
        <v/>
      </c>
      <c r="F523" s="539">
        <f>IF($D$514="Flat Oval",IF(OR($N$516="",ISTEXT($N$514),ISTEXT($N$515)),"",IF(8&lt;=$N$515,IF(3&gt;$N$514,"",IF(((8-1)*$N$514+3)&gt;80,"",IF(INDEX($P$516:$W$525,MOD(((8-1)*$N$514+3)-1,10)+1,INT((((8-1)*$N$514+3)-1)/10)+1)="","",INDEX($P$516:$W$525,MOD(((8-1)*$N$514+3)-1,10)+1,INT((((8-1)*$N$514+3)-1)/10)+1)))),IF(AND(8=$N$515+1,3&lt;=$O$514),IF(($N$514*$N$515+3)&gt;80,"",IF(INDEX($P$516:$W$525,MOD(($N$514*$N$515+3)-1,10)+1,INT((($N$514*$N$515+3)-1)/10)+1)="","",INDEX($P$516:$W$525,MOD(($N$514*$N$515+3)-1,10)+1,INT((($N$514*$N$515+3)-1)/10)+1))),""))),IF($N$516="","",IF(OR(ISTEXT($N$514),ISTEXT($N$515),ISTEXT($N$516)),"",IF(OR(3&gt;$N$514,8&gt;$N$515,((8-1)*$N$514+3)&gt;$N$516),"",IF(INDEX($P$516:$W$525,MOD(((8-1)*$N$514+3)-1,10)+1,INT((((8-1)*$N$514+3)-1)/10)+1)="","",INDEX($P$516:$W$525,MOD(((8-1)*$N$514+3)-1,10)+1,INT((((8-1)*$N$514+3)-1)/10)+1))))))</f>
        <v/>
      </c>
      <c r="G523" s="539">
        <f>IF($D$514="Flat Oval",IF(OR($N$516="",ISTEXT($N$514),ISTEXT($N$515)),"",IF(8&lt;=$N$515,IF(4&gt;$N$514,"",IF(((8-1)*$N$514+4)&gt;80,"",IF(INDEX($P$516:$W$525,MOD(((8-1)*$N$514+4)-1,10)+1,INT((((8-1)*$N$514+4)-1)/10)+1)="","",INDEX($P$516:$W$525,MOD(((8-1)*$N$514+4)-1,10)+1,INT((((8-1)*$N$514+4)-1)/10)+1)))),IF(AND(8=$N$515+1,4&lt;=$O$514),IF(($N$514*$N$515+4)&gt;80,"",IF(INDEX($P$516:$W$525,MOD(($N$514*$N$515+4)-1,10)+1,INT((($N$514*$N$515+4)-1)/10)+1)="","",INDEX($P$516:$W$525,MOD(($N$514*$N$515+4)-1,10)+1,INT((($N$514*$N$515+4)-1)/10)+1))),""))),IF($N$516="","",IF(OR(ISTEXT($N$514),ISTEXT($N$515),ISTEXT($N$516)),"",IF(OR(4&gt;$N$514,8&gt;$N$515,((8-1)*$N$514+4)&gt;$N$516),"",IF(INDEX($P$516:$W$525,MOD(((8-1)*$N$514+4)-1,10)+1,INT((((8-1)*$N$514+4)-1)/10)+1)="","",INDEX($P$516:$W$525,MOD(((8-1)*$N$514+4)-1,10)+1,INT((((8-1)*$N$514+4)-1)/10)+1))))))</f>
        <v/>
      </c>
      <c r="H523" s="539">
        <f>IF($D$514="Flat Oval",IF(OR($N$516="",ISTEXT($N$514),ISTEXT($N$515)),"",IF(8&lt;=$N$515,IF(5&gt;$N$514,"",IF(((8-1)*$N$514+5)&gt;80,"",IF(INDEX($P$516:$W$525,MOD(((8-1)*$N$514+5)-1,10)+1,INT((((8-1)*$N$514+5)-1)/10)+1)="","",INDEX($P$516:$W$525,MOD(((8-1)*$N$514+5)-1,10)+1,INT((((8-1)*$N$514+5)-1)/10)+1)))),IF(AND(8=$N$515+1,5&lt;=$O$514),IF(($N$514*$N$515+5)&gt;80,"",IF(INDEX($P$516:$W$525,MOD(($N$514*$N$515+5)-1,10)+1,INT((($N$514*$N$515+5)-1)/10)+1)="","",INDEX($P$516:$W$525,MOD(($N$514*$N$515+5)-1,10)+1,INT((($N$514*$N$515+5)-1)/10)+1))),""))),IF($N$516="","",IF(OR(ISTEXT($N$514),ISTEXT($N$515),ISTEXT($N$516)),"",IF(OR(5&gt;$N$514,8&gt;$N$515,((8-1)*$N$514+5)&gt;$N$516),"",IF(INDEX($P$516:$W$525,MOD(((8-1)*$N$514+5)-1,10)+1,INT((((8-1)*$N$514+5)-1)/10)+1)="","",INDEX($P$516:$W$525,MOD(((8-1)*$N$514+5)-1,10)+1,INT((((8-1)*$N$514+5)-1)/10)+1))))))</f>
        <v/>
      </c>
      <c r="I523" s="539">
        <f>IF($D$514="Flat Oval",IF(OR($N$516="",ISTEXT($N$514),ISTEXT($N$515)),"",IF(8&lt;=$N$515,IF(6&gt;$N$514,"",IF(((8-1)*$N$514+6)&gt;80,"",IF(INDEX($P$516:$W$525,MOD(((8-1)*$N$514+6)-1,10)+1,INT((((8-1)*$N$514+6)-1)/10)+1)="","",INDEX($P$516:$W$525,MOD(((8-1)*$N$514+6)-1,10)+1,INT((((8-1)*$N$514+6)-1)/10)+1)))),IF(AND(8=$N$515+1,6&lt;=$O$514),IF(($N$514*$N$515+6)&gt;80,"",IF(INDEX($P$516:$W$525,MOD(($N$514*$N$515+6)-1,10)+1,INT((($N$514*$N$515+6)-1)/10)+1)="","",INDEX($P$516:$W$525,MOD(($N$514*$N$515+6)-1,10)+1,INT((($N$514*$N$515+6)-1)/10)+1))),""))),IF($N$516="","",IF(OR(ISTEXT($N$514),ISTEXT($N$515),ISTEXT($N$516)),"",IF(OR(6&gt;$N$514,8&gt;$N$515,((8-1)*$N$514+6)&gt;$N$516),"",IF(INDEX($P$516:$W$525,MOD(((8-1)*$N$514+6)-1,10)+1,INT((((8-1)*$N$514+6)-1)/10)+1)="","",INDEX($P$516:$W$525,MOD(((8-1)*$N$514+6)-1,10)+1,INT((((8-1)*$N$514+6)-1)/10)+1))))))</f>
        <v/>
      </c>
      <c r="J523" s="539">
        <f>IF($D$514="Flat Oval",IF(OR($N$516="",ISTEXT($N$514),ISTEXT($N$515)),"",IF(8&lt;=$N$515,IF(7&gt;$N$514,"",IF(((8-1)*$N$514+7)&gt;80,"",IF(INDEX($P$516:$W$525,MOD(((8-1)*$N$514+7)-1,10)+1,INT((((8-1)*$N$514+7)-1)/10)+1)="","",INDEX($P$516:$W$525,MOD(((8-1)*$N$514+7)-1,10)+1,INT((((8-1)*$N$514+7)-1)/10)+1)))),IF(AND(8=$N$515+1,7&lt;=$O$514),IF(($N$514*$N$515+7)&gt;80,"",IF(INDEX($P$516:$W$525,MOD(($N$514*$N$515+7)-1,10)+1,INT((($N$514*$N$515+7)-1)/10)+1)="","",INDEX($P$516:$W$525,MOD(($N$514*$N$515+7)-1,10)+1,INT((($N$514*$N$515+7)-1)/10)+1))),""))),IF($N$516="","",IF(OR(ISTEXT($N$514),ISTEXT($N$515),ISTEXT($N$516)),"",IF(OR(7&gt;$N$514,8&gt;$N$515,((8-1)*$N$514+7)&gt;$N$516),"",IF(INDEX($P$516:$W$525,MOD(((8-1)*$N$514+7)-1,10)+1,INT((((8-1)*$N$514+7)-1)/10)+1)="","",INDEX($P$516:$W$525,MOD(((8-1)*$N$514+7)-1,10)+1,INT((((8-1)*$N$514+7)-1)/10)+1))))))</f>
        <v/>
      </c>
      <c r="K523" s="539">
        <f>IF($D$514="Flat Oval",IF(OR($N$516="",ISTEXT($N$514),ISTEXT($N$515)),"",IF(8&lt;=$N$515,IF(8&gt;$N$514,"",IF(((8-1)*$N$514+8)&gt;80,"",IF(INDEX($P$516:$W$525,MOD(((8-1)*$N$514+8)-1,10)+1,INT((((8-1)*$N$514+8)-1)/10)+1)="","",INDEX($P$516:$W$525,MOD(((8-1)*$N$514+8)-1,10)+1,INT((((8-1)*$N$514+8)-1)/10)+1)))),IF(AND(8=$N$515+1,8&lt;=$O$514),IF(($N$514*$N$515+8)&gt;80,"",IF(INDEX($P$516:$W$525,MOD(($N$514*$N$515+8)-1,10)+1,INT((($N$514*$N$515+8)-1)/10)+1)="","",INDEX($P$516:$W$525,MOD(($N$514*$N$515+8)-1,10)+1,INT((($N$514*$N$515+8)-1)/10)+1))),""))),IF($N$516="","",IF(OR(ISTEXT($N$514),ISTEXT($N$515),ISTEXT($N$516)),"",IF(OR(8&gt;$N$514,8&gt;$N$515,((8-1)*$N$514+8)&gt;$N$516),"",IF(INDEX($P$516:$W$525,MOD(((8-1)*$N$514+8)-1,10)+1,INT((((8-1)*$N$514+8)-1)/10)+1)="","",INDEX($P$516:$W$525,MOD(((8-1)*$N$514+8)-1,10)+1,INT((((8-1)*$N$514+8)-1)/10)+1))))))</f>
        <v/>
      </c>
      <c r="L523" s="539">
        <f>IF($D$514="Flat Oval",IF(OR($N$516="",ISTEXT($N$514),ISTEXT($N$515)),"",IF(8&lt;=$N$515,IF(9&gt;$N$514,"",IF(((8-1)*$N$514+9)&gt;80,"",IF(INDEX($P$516:$W$525,MOD(((8-1)*$N$514+9)-1,10)+1,INT((((8-1)*$N$514+9)-1)/10)+1)="","",INDEX($P$516:$W$525,MOD(((8-1)*$N$514+9)-1,10)+1,INT((((8-1)*$N$514+9)-1)/10)+1)))),IF(AND(8=$N$515+1,9&lt;=$O$514),IF(($N$514*$N$515+9)&gt;80,"",IF(INDEX($P$516:$W$525,MOD(($N$514*$N$515+9)-1,10)+1,INT((($N$514*$N$515+9)-1)/10)+1)="","",INDEX($P$516:$W$525,MOD(($N$514*$N$515+9)-1,10)+1,INT((($N$514*$N$515+9)-1)/10)+1))),""))),IF($N$516="","",IF(OR(ISTEXT($N$514),ISTEXT($N$515),ISTEXT($N$516)),"",IF(OR(9&gt;$N$514,8&gt;$N$515,((8-1)*$N$514+9)&gt;$N$516),"",IF(INDEX($P$516:$W$525,MOD(((8-1)*$N$514+9)-1,10)+1,INT((((8-1)*$N$514+9)-1)/10)+1)="","",INDEX($P$516:$W$525,MOD(((8-1)*$N$514+9)-1,10)+1,INT((((8-1)*$N$514+9)-1)/10)+1))))))</f>
        <v/>
      </c>
      <c r="M523" s="539">
        <f>IF($D$514="Flat Oval",IF(OR($N$516="",ISTEXT($N$514),ISTEXT($N$515)),"",IF(8&lt;=$N$515,IF(10&gt;$N$514,"",IF(((8-1)*$N$514+10)&gt;80,"",IF(INDEX($P$516:$W$525,MOD(((8-1)*$N$514+10)-1,10)+1,INT((((8-1)*$N$514+10)-1)/10)+1)="","",INDEX($P$516:$W$525,MOD(((8-1)*$N$514+10)-1,10)+1,INT((((8-1)*$N$514+10)-1)/10)+1)))),IF(AND(8=$N$515+1,10&lt;=$O$514),IF(($N$514*$N$515+10)&gt;80,"",IF(INDEX($P$516:$W$525,MOD(($N$514*$N$515+10)-1,10)+1,INT((($N$514*$N$515+10)-1)/10)+1)="","",INDEX($P$516:$W$525,MOD(($N$514*$N$515+10)-1,10)+1,INT((($N$514*$N$515+10)-1)/10)+1))),""))),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IF($D$529="Flat Oval",IF(OR($G$529="",$I$529=""),"",$G$529&amp;""" x "&amp;$I$529&amp;""" oval"),IF($G$529="","",IF($D$529="Round",$G$529&amp;""" dia",$G$529&amp;""" x "&amp;$I$529&amp;"""")))</f>
        <v/>
      </c>
      <c r="G527" s="173" t="n"/>
      <c r="H527" s="525">
        <f>IF($D$529="Flat Oval",IF(OR($G$529="",$I$529=""),"",IF(OR(ISTEXT($G$529),ISTEXT($I$529)),"",ROUND(((($G$529-2*N($K$529))-($I$529-2*N($K$529)))*($I$529-2*N($K$529))+PI()*(($I$529-2*N($K$529))/2)^2)/144,3))),IF(OR($D$529="",$G$529=""),"",IF($D$529="Round",IF(ISTEXT($G$529),"",ROUND(PI()*(($G$529-2*N($K$529))/2)^2/144,3)),IF($I$529="","",IF(OR(ISTEXT($G$529),ISTEXT($I$529)),"",ROUND(($G$529-2*N($K$529))*($I$529-2*N($K$529))/144,3))))))</f>
        <v/>
      </c>
      <c r="I527" s="189" t="n"/>
      <c r="J527" s="189" t="n"/>
      <c r="K527" s="189">
        <f>IF(N(J527)*N(H527)=0,"",ROUND(N(J527)*N(H527),0))</f>
        <v/>
      </c>
      <c r="L527" s="189">
        <f>IF($D$529="Flat Oval",IF(OR($O$530="",$O$531="",N($O$532)+N($O$533)=0),"",ROUND(($O$530*$O$532+$O$531*$O$533)/($O$532+$O$533),0)),IF(COUNT(D531:M538)=0,"",ROUND(AVERAGE(D531:M538),0)))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IF($D$529="Flat Oval",IF($N$531="","",$N$529&amp;"x"&amp;$N$530&amp;"+"&amp;$O$529&amp;" ends"),IF($N$529="","",IF($D$529="Round",$N$529&amp;" x 2 axes",IF($N$530="","",$N$529&amp;" x "&amp;$N$530))))</f>
        <v/>
      </c>
      <c r="N529" s="534">
        <f>IF($D$529="Flat Oval",IF(OR($G$529="",$I$529=""),"",IF(OR(ISTEXT($G$529),ISTEXT($I$529)),"",IF($G$529-$I$529&lt;12,2,MIN(10,MAX(3,ROUNDUP(($G$529-$I$529)/6,0)))))),IF(OR($D$529="",$G$529=""),"",IF($D$529="Round",IF(ISTEXT($G$529),"",IF($G$529&lt;=9,6,IF($G$529&lt;=12,8,10))),IF(ISTEXT($G$529),"",IF($G$529&lt;12,2,MIN(10,MAX(3,ROUNDUP($G$529/6,0))))))))</f>
        <v/>
      </c>
      <c r="O529">
        <f>IF(AND($D$529="Flat Oval",NOT(OR($G$529="",$I$529="")),NOT(OR(ISTEXT($G$529),ISTEXT($I$529)))),IF($I$529&lt;=9,6,IF($I$529&lt;=12,8,10)),"")</f>
        <v/>
      </c>
      <c r="P529" s="473" t="inlineStr">
        <is>
          <t>Quick entry – type readings in order (row by row of the grid), down this column then the next:</t>
        </is>
      </c>
    </row>
    <row r="530" ht="13.35" customHeight="1" s="162">
      <c r="B530" s="535" t="inlineStr">
        <is>
          <t>Depth↓ Pos→ (in)</t>
        </is>
      </c>
      <c r="C530" s="414" t="n"/>
      <c r="D530" s="535">
        <f>IF($D$529="Flat Oval",IF(OR($N$529="",ISTEXT($N$529),1&gt;$N$529),"",ROUND((1-0.5)*($G$529-$I$529)/$N$529,1)),IF(ISTEXT($N$529),"",IF(OR($D$529="",$G$529="",1&gt;$N$529),"",IF($D$529="Round",IF(ISTEXT($G$529),"",ROUND(IF(1&lt;=$N$529/2,$G$529/2*(1-SQRT(($N$529-2*1+1)/$N$529)),$G$529-$G$529/2*(1-SQRT(($N$529-2*($N$529-1+1)+1)/$N$529))),1)),IF(ISTEXT($G$529),"",ROUND((1-0.5)*$G$529/$N$529,1))))))</f>
        <v/>
      </c>
      <c r="E530" s="535">
        <f>IF($D$529="Flat Oval",IF(OR($N$529="",ISTEXT($N$529),2&gt;$N$529),"",ROUND((2-0.5)*($G$529-$I$529)/$N$529,1)),IF(ISTEXT($N$529),"",IF(OR($D$529="",$G$529="",2&gt;$N$529),"",IF($D$529="Round",IF(ISTEXT($G$529),"",ROUND(IF(2&lt;=$N$529/2,$G$529/2*(1-SQRT(($N$529-2*2+1)/$N$529)),$G$529-$G$529/2*(1-SQRT(($N$529-2*($N$529-2+1)+1)/$N$529))),1)),IF(ISTEXT($G$529),"",ROUND((2-0.5)*$G$529/$N$529,1))))))</f>
        <v/>
      </c>
      <c r="F530" s="535">
        <f>IF($D$529="Flat Oval",IF(OR($N$529="",ISTEXT($N$529),3&gt;$N$529),"",ROUND((3-0.5)*($G$529-$I$529)/$N$529,1)),IF(ISTEXT($N$529),"",IF(OR($D$529="",$G$529="",3&gt;$N$529),"",IF($D$529="Round",IF(ISTEXT($G$529),"",ROUND(IF(3&lt;=$N$529/2,$G$529/2*(1-SQRT(($N$529-2*3+1)/$N$529)),$G$529-$G$529/2*(1-SQRT(($N$529-2*($N$529-3+1)+1)/$N$529))),1)),IF(ISTEXT($G$529),"",ROUND((3-0.5)*$G$529/$N$529,1))))))</f>
        <v/>
      </c>
      <c r="G530" s="535">
        <f>IF($D$529="Flat Oval",IF(OR($N$529="",ISTEXT($N$529),4&gt;$N$529),"",ROUND((4-0.5)*($G$529-$I$529)/$N$529,1)),IF(ISTEXT($N$529),"",IF(OR($D$529="",$G$529="",4&gt;$N$529),"",IF($D$529="Round",IF(ISTEXT($G$529),"",ROUND(IF(4&lt;=$N$529/2,$G$529/2*(1-SQRT(($N$529-2*4+1)/$N$529)),$G$529-$G$529/2*(1-SQRT(($N$529-2*($N$529-4+1)+1)/$N$529))),1)),IF(ISTEXT($G$529),"",ROUND((4-0.5)*$G$529/$N$529,1))))))</f>
        <v/>
      </c>
      <c r="H530" s="535">
        <f>IF($D$529="Flat Oval",IF(OR($N$529="",ISTEXT($N$529),5&gt;$N$529),"",ROUND((5-0.5)*($G$529-$I$529)/$N$529,1)),IF(ISTEXT($N$529),"",IF(OR($D$529="",$G$529="",5&gt;$N$529),"",IF($D$529="Round",IF(ISTEXT($G$529),"",ROUND(IF(5&lt;=$N$529/2,$G$529/2*(1-SQRT(($N$529-2*5+1)/$N$529)),$G$529-$G$529/2*(1-SQRT(($N$529-2*($N$529-5+1)+1)/$N$529))),1)),IF(ISTEXT($G$529),"",ROUND((5-0.5)*$G$529/$N$529,1))))))</f>
        <v/>
      </c>
      <c r="I530" s="535">
        <f>IF($D$529="Flat Oval",IF(OR($N$529="",ISTEXT($N$529),6&gt;$N$529),"",ROUND((6-0.5)*($G$529-$I$529)/$N$529,1)),IF(ISTEXT($N$529),"",IF(OR($D$529="",$G$529="",6&gt;$N$529),"",IF($D$529="Round",IF(ISTEXT($G$529),"",ROUND(IF(6&lt;=$N$529/2,$G$529/2*(1-SQRT(($N$529-2*6+1)/$N$529)),$G$529-$G$529/2*(1-SQRT(($N$529-2*($N$529-6+1)+1)/$N$529))),1)),IF(ISTEXT($G$529),"",ROUND((6-0.5)*$G$529/$N$529,1))))))</f>
        <v/>
      </c>
      <c r="J530" s="535">
        <f>IF($D$529="Flat Oval",IF(OR($N$529="",ISTEXT($N$529),7&gt;$N$529),"",ROUND((7-0.5)*($G$529-$I$529)/$N$529,1)),IF(ISTEXT($N$529),"",IF(OR($D$529="",$G$529="",7&gt;$N$529),"",IF($D$529="Round",IF(ISTEXT($G$529),"",ROUND(IF(7&lt;=$N$529/2,$G$529/2*(1-SQRT(($N$529-2*7+1)/$N$529)),$G$529-$G$529/2*(1-SQRT(($N$529-2*($N$529-7+1)+1)/$N$529))),1)),IF(ISTEXT($G$529),"",ROUND((7-0.5)*$G$529/$N$529,1))))))</f>
        <v/>
      </c>
      <c r="K530" s="535">
        <f>IF($D$529="Flat Oval",IF(OR($N$529="",ISTEXT($N$529),8&gt;$N$529),"",ROUND((8-0.5)*($G$529-$I$529)/$N$529,1)),IF(ISTEXT($N$529),"",IF(OR($D$529="",$G$529="",8&gt;$N$529),"",IF($D$529="Round",IF(ISTEXT($G$529),"",ROUND(IF(8&lt;=$N$529/2,$G$529/2*(1-SQRT(($N$529-2*8+1)/$N$529)),$G$529-$G$529/2*(1-SQRT(($N$529-2*($N$529-8+1)+1)/$N$529))),1)),IF(ISTEXT($G$529),"",ROUND((8-0.5)*$G$529/$N$529,1))))))</f>
        <v/>
      </c>
      <c r="L530" s="535">
        <f>IF($D$529="Flat Oval",IF(OR($N$529="",ISTEXT($N$529),9&gt;$N$529),"",ROUND((9-0.5)*($G$529-$I$529)/$N$529,1)),IF(ISTEXT($N$529),"",IF(OR($D$529="",$G$529="",9&gt;$N$529),"",IF($D$529="Round",IF(ISTEXT($G$529),"",ROUND(IF(9&lt;=$N$529/2,$G$529/2*(1-SQRT(($N$529-2*9+1)/$N$529)),$G$529-$G$529/2*(1-SQRT(($N$529-2*($N$529-9+1)+1)/$N$529))),1)),IF(ISTEXT($G$529),"",ROUND((9-0.5)*$G$529/$N$529,1))))))</f>
        <v/>
      </c>
      <c r="M530" s="535">
        <f>IF($D$529="Flat Oval",IF(OR($N$529="",ISTEXT($N$529),10&gt;$N$529),"",ROUND((10-0.5)*($G$529-$I$529)/$N$529,1)),IF(ISTEXT($N$529),"",IF(OR($D$529="",$G$529="",10&gt;$N$529),"",IF($D$529="Round",IF(ISTEXT($G$529),"",ROUND(IF(10&lt;=$N$529/2,$G$529/2*(1-SQRT(($N$529-2*10+1)/$N$529)),$G$529-$G$529/2*(1-SQRT(($N$529-2*($N$529-10+1)+1)/$N$529))),1)),IF(ISTEXT($G$529),"",ROUND((10-0.5)*$G$529/$N$529,1))))))</f>
        <v/>
      </c>
      <c r="N530" s="534">
        <f>IF($D$529="Flat Oval",IF(OR($G$529="",$I$529=""),"",IF(OR(ISTEXT($G$529),ISTEXT($I$529)),"",IF($I$529&lt;12,2,MIN(7,MAX(3,ROUNDUP($I$529/6,0)))))),IF(OR($D$529="",$G$529=""),"",IF($D$529="Round",2,IF($I$529="","",IF(ISTEXT($I$529),"",IF($I$529&lt;12,2,MIN(8,MAX(3,ROUNDUP($I$529/6,0)))))))))</f>
        <v/>
      </c>
      <c r="O530">
        <f>IF(OR(NOT($D$529="Flat Oval"),N($N$531)=0),"",IF(COUNT(D531:INDEX(M531:M538,$N$530))=0,"",AVERAGE(D531:INDEX(M531:M538,$N$530))))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IF($D$529="Flat Oval",IF(OR($N$530="",ISTEXT($N$530)),"",IF(1&lt;=$N$530,ROUND((1-0.5)*$I$529/$N$530,1),IF(1=$N$530+1,"Ends",""))),IF(OR($D$529="",$G$529=""),"",IF($D$529="Round",IF(1=1,"Axis 1 (0°)",IF(1=2,"Axis 2 (90°)","")),IF(ISTEXT($N$530),"",IF(1&gt;$N$530,"",IF(ISTEXT($I$529),"",ROUND((1-0.5)*$I$529/$N$530,1)))))))</f>
        <v/>
      </c>
      <c r="C531" s="538" t="n"/>
      <c r="D531" s="539">
        <f>IF($D$529="Flat Oval",IF(OR($N$531="",ISTEXT($N$529),ISTEXT($N$530)),"",IF(1&lt;=$N$530,IF(1&gt;$N$529,"",IF(((1-1)*$N$529+1)&gt;80,"",IF(INDEX($P$531:$W$540,MOD(((1-1)*$N$529+1)-1,10)+1,INT((((1-1)*$N$529+1)-1)/10)+1)="","",INDEX($P$531:$W$540,MOD(((1-1)*$N$529+1)-1,10)+1,INT((((1-1)*$N$529+1)-1)/10)+1)))),IF(AND(1=$N$530+1,1&lt;=$O$529),IF(($N$529*$N$530+1)&gt;80,"",IF(INDEX($P$531:$W$540,MOD(($N$529*$N$530+1)-1,10)+1,INT((($N$529*$N$530+1)-1)/10)+1)="","",INDEX($P$531:$W$540,MOD(($N$529*$N$530+1)-1,10)+1,INT((($N$529*$N$530+1)-1)/10)+1))),""))),IF($N$531="","",IF(OR(ISTEXT($N$529),ISTEXT($N$530),ISTEXT($N$531)),"",IF(OR(1&gt;$N$529,1&gt;$N$530,((1-1)*$N$529+1)&gt;$N$531),"",IF(INDEX($P$531:$W$540,MOD(((1-1)*$N$529+1)-1,10)+1,INT((((1-1)*$N$529+1)-1)/10)+1)="","",INDEX($P$531:$W$540,MOD(((1-1)*$N$529+1)-1,10)+1,INT((((1-1)*$N$529+1)-1)/10)+1))))))</f>
        <v/>
      </c>
      <c r="E531" s="539">
        <f>IF($D$529="Flat Oval",IF(OR($N$531="",ISTEXT($N$529),ISTEXT($N$530)),"",IF(1&lt;=$N$530,IF(2&gt;$N$529,"",IF(((1-1)*$N$529+2)&gt;80,"",IF(INDEX($P$531:$W$540,MOD(((1-1)*$N$529+2)-1,10)+1,INT((((1-1)*$N$529+2)-1)/10)+1)="","",INDEX($P$531:$W$540,MOD(((1-1)*$N$529+2)-1,10)+1,INT((((1-1)*$N$529+2)-1)/10)+1)))),IF(AND(1=$N$530+1,2&lt;=$O$529),IF(($N$529*$N$530+2)&gt;80,"",IF(INDEX($P$531:$W$540,MOD(($N$529*$N$530+2)-1,10)+1,INT((($N$529*$N$530+2)-1)/10)+1)="","",INDEX($P$531:$W$540,MOD(($N$529*$N$530+2)-1,10)+1,INT((($N$529*$N$530+2)-1)/10)+1))),""))),IF($N$531="","",IF(OR(ISTEXT($N$529),ISTEXT($N$530),ISTEXT($N$531)),"",IF(OR(2&gt;$N$529,1&gt;$N$530,((1-1)*$N$529+2)&gt;$N$531),"",IF(INDEX($P$531:$W$540,MOD(((1-1)*$N$529+2)-1,10)+1,INT((((1-1)*$N$529+2)-1)/10)+1)="","",INDEX($P$531:$W$540,MOD(((1-1)*$N$529+2)-1,10)+1,INT((((1-1)*$N$529+2)-1)/10)+1))))))</f>
        <v/>
      </c>
      <c r="F531" s="539">
        <f>IF($D$529="Flat Oval",IF(OR($N$531="",ISTEXT($N$529),ISTEXT($N$530)),"",IF(1&lt;=$N$530,IF(3&gt;$N$529,"",IF(((1-1)*$N$529+3)&gt;80,"",IF(INDEX($P$531:$W$540,MOD(((1-1)*$N$529+3)-1,10)+1,INT((((1-1)*$N$529+3)-1)/10)+1)="","",INDEX($P$531:$W$540,MOD(((1-1)*$N$529+3)-1,10)+1,INT((((1-1)*$N$529+3)-1)/10)+1)))),IF(AND(1=$N$530+1,3&lt;=$O$529),IF(($N$529*$N$530+3)&gt;80,"",IF(INDEX($P$531:$W$540,MOD(($N$529*$N$530+3)-1,10)+1,INT((($N$529*$N$530+3)-1)/10)+1)="","",INDEX($P$531:$W$540,MOD(($N$529*$N$530+3)-1,10)+1,INT((($N$529*$N$530+3)-1)/10)+1))),""))),IF($N$531="","",IF(OR(ISTEXT($N$529),ISTEXT($N$530),ISTEXT($N$531)),"",IF(OR(3&gt;$N$529,1&gt;$N$530,((1-1)*$N$529+3)&gt;$N$531),"",IF(INDEX($P$531:$W$540,MOD(((1-1)*$N$529+3)-1,10)+1,INT((((1-1)*$N$529+3)-1)/10)+1)="","",INDEX($P$531:$W$540,MOD(((1-1)*$N$529+3)-1,10)+1,INT((((1-1)*$N$529+3)-1)/10)+1))))))</f>
        <v/>
      </c>
      <c r="G531" s="539">
        <f>IF($D$529="Flat Oval",IF(OR($N$531="",ISTEXT($N$529),ISTEXT($N$530)),"",IF(1&lt;=$N$530,IF(4&gt;$N$529,"",IF(((1-1)*$N$529+4)&gt;80,"",IF(INDEX($P$531:$W$540,MOD(((1-1)*$N$529+4)-1,10)+1,INT((((1-1)*$N$529+4)-1)/10)+1)="","",INDEX($P$531:$W$540,MOD(((1-1)*$N$529+4)-1,10)+1,INT((((1-1)*$N$529+4)-1)/10)+1)))),IF(AND(1=$N$530+1,4&lt;=$O$529),IF(($N$529*$N$530+4)&gt;80,"",IF(INDEX($P$531:$W$540,MOD(($N$529*$N$530+4)-1,10)+1,INT((($N$529*$N$530+4)-1)/10)+1)="","",INDEX($P$531:$W$540,MOD(($N$529*$N$530+4)-1,10)+1,INT((($N$529*$N$530+4)-1)/10)+1))),""))),IF($N$531="","",IF(OR(ISTEXT($N$529),ISTEXT($N$530),ISTEXT($N$531)),"",IF(OR(4&gt;$N$529,1&gt;$N$530,((1-1)*$N$529+4)&gt;$N$531),"",IF(INDEX($P$531:$W$540,MOD(((1-1)*$N$529+4)-1,10)+1,INT((((1-1)*$N$529+4)-1)/10)+1)="","",INDEX($P$531:$W$540,MOD(((1-1)*$N$529+4)-1,10)+1,INT((((1-1)*$N$529+4)-1)/10)+1))))))</f>
        <v/>
      </c>
      <c r="H531" s="539">
        <f>IF($D$529="Flat Oval",IF(OR($N$531="",ISTEXT($N$529),ISTEXT($N$530)),"",IF(1&lt;=$N$530,IF(5&gt;$N$529,"",IF(((1-1)*$N$529+5)&gt;80,"",IF(INDEX($P$531:$W$540,MOD(((1-1)*$N$529+5)-1,10)+1,INT((((1-1)*$N$529+5)-1)/10)+1)="","",INDEX($P$531:$W$540,MOD(((1-1)*$N$529+5)-1,10)+1,INT((((1-1)*$N$529+5)-1)/10)+1)))),IF(AND(1=$N$530+1,5&lt;=$O$529),IF(($N$529*$N$530+5)&gt;80,"",IF(INDEX($P$531:$W$540,MOD(($N$529*$N$530+5)-1,10)+1,INT((($N$529*$N$530+5)-1)/10)+1)="","",INDEX($P$531:$W$540,MOD(($N$529*$N$530+5)-1,10)+1,INT((($N$529*$N$530+5)-1)/10)+1))),""))),IF($N$531="","",IF(OR(ISTEXT($N$529),ISTEXT($N$530),ISTEXT($N$531)),"",IF(OR(5&gt;$N$529,1&gt;$N$530,((1-1)*$N$529+5)&gt;$N$531),"",IF(INDEX($P$531:$W$540,MOD(((1-1)*$N$529+5)-1,10)+1,INT((((1-1)*$N$529+5)-1)/10)+1)="","",INDEX($P$531:$W$540,MOD(((1-1)*$N$529+5)-1,10)+1,INT((((1-1)*$N$529+5)-1)/10)+1))))))</f>
        <v/>
      </c>
      <c r="I531" s="539">
        <f>IF($D$529="Flat Oval",IF(OR($N$531="",ISTEXT($N$529),ISTEXT($N$530)),"",IF(1&lt;=$N$530,IF(6&gt;$N$529,"",IF(((1-1)*$N$529+6)&gt;80,"",IF(INDEX($P$531:$W$540,MOD(((1-1)*$N$529+6)-1,10)+1,INT((((1-1)*$N$529+6)-1)/10)+1)="","",INDEX($P$531:$W$540,MOD(((1-1)*$N$529+6)-1,10)+1,INT((((1-1)*$N$529+6)-1)/10)+1)))),IF(AND(1=$N$530+1,6&lt;=$O$529),IF(($N$529*$N$530+6)&gt;80,"",IF(INDEX($P$531:$W$540,MOD(($N$529*$N$530+6)-1,10)+1,INT((($N$529*$N$530+6)-1)/10)+1)="","",INDEX($P$531:$W$540,MOD(($N$529*$N$530+6)-1,10)+1,INT((($N$529*$N$530+6)-1)/10)+1))),""))),IF($N$531="","",IF(OR(ISTEXT($N$529),ISTEXT($N$530),ISTEXT($N$531)),"",IF(OR(6&gt;$N$529,1&gt;$N$530,((1-1)*$N$529+6)&gt;$N$531),"",IF(INDEX($P$531:$W$540,MOD(((1-1)*$N$529+6)-1,10)+1,INT((((1-1)*$N$529+6)-1)/10)+1)="","",INDEX($P$531:$W$540,MOD(((1-1)*$N$529+6)-1,10)+1,INT((((1-1)*$N$529+6)-1)/10)+1))))))</f>
        <v/>
      </c>
      <c r="J531" s="539">
        <f>IF($D$529="Flat Oval",IF(OR($N$531="",ISTEXT($N$529),ISTEXT($N$530)),"",IF(1&lt;=$N$530,IF(7&gt;$N$529,"",IF(((1-1)*$N$529+7)&gt;80,"",IF(INDEX($P$531:$W$540,MOD(((1-1)*$N$529+7)-1,10)+1,INT((((1-1)*$N$529+7)-1)/10)+1)="","",INDEX($P$531:$W$540,MOD(((1-1)*$N$529+7)-1,10)+1,INT((((1-1)*$N$529+7)-1)/10)+1)))),IF(AND(1=$N$530+1,7&lt;=$O$529),IF(($N$529*$N$530+7)&gt;80,"",IF(INDEX($P$531:$W$540,MOD(($N$529*$N$530+7)-1,10)+1,INT((($N$529*$N$530+7)-1)/10)+1)="","",INDEX($P$531:$W$540,MOD(($N$529*$N$530+7)-1,10)+1,INT((($N$529*$N$530+7)-1)/10)+1))),""))),IF($N$531="","",IF(OR(ISTEXT($N$529),ISTEXT($N$530),ISTEXT($N$531)),"",IF(OR(7&gt;$N$529,1&gt;$N$530,((1-1)*$N$529+7)&gt;$N$531),"",IF(INDEX($P$531:$W$540,MOD(((1-1)*$N$529+7)-1,10)+1,INT((((1-1)*$N$529+7)-1)/10)+1)="","",INDEX($P$531:$W$540,MOD(((1-1)*$N$529+7)-1,10)+1,INT((((1-1)*$N$529+7)-1)/10)+1))))))</f>
        <v/>
      </c>
      <c r="K531" s="539">
        <f>IF($D$529="Flat Oval",IF(OR($N$531="",ISTEXT($N$529),ISTEXT($N$530)),"",IF(1&lt;=$N$530,IF(8&gt;$N$529,"",IF(((1-1)*$N$529+8)&gt;80,"",IF(INDEX($P$531:$W$540,MOD(((1-1)*$N$529+8)-1,10)+1,INT((((1-1)*$N$529+8)-1)/10)+1)="","",INDEX($P$531:$W$540,MOD(((1-1)*$N$529+8)-1,10)+1,INT((((1-1)*$N$529+8)-1)/10)+1)))),IF(AND(1=$N$530+1,8&lt;=$O$529),IF(($N$529*$N$530+8)&gt;80,"",IF(INDEX($P$531:$W$540,MOD(($N$529*$N$530+8)-1,10)+1,INT((($N$529*$N$530+8)-1)/10)+1)="","",INDEX($P$531:$W$540,MOD(($N$529*$N$530+8)-1,10)+1,INT((($N$529*$N$530+8)-1)/10)+1))),""))),IF($N$531="","",IF(OR(ISTEXT($N$529),ISTEXT($N$530),ISTEXT($N$531)),"",IF(OR(8&gt;$N$529,1&gt;$N$530,((1-1)*$N$529+8)&gt;$N$531),"",IF(INDEX($P$531:$W$540,MOD(((1-1)*$N$529+8)-1,10)+1,INT((((1-1)*$N$529+8)-1)/10)+1)="","",INDEX($P$531:$W$540,MOD(((1-1)*$N$529+8)-1,10)+1,INT((((1-1)*$N$529+8)-1)/10)+1))))))</f>
        <v/>
      </c>
      <c r="L531" s="539">
        <f>IF($D$529="Flat Oval",IF(OR($N$531="",ISTEXT($N$529),ISTEXT($N$530)),"",IF(1&lt;=$N$530,IF(9&gt;$N$529,"",IF(((1-1)*$N$529+9)&gt;80,"",IF(INDEX($P$531:$W$540,MOD(((1-1)*$N$529+9)-1,10)+1,INT((((1-1)*$N$529+9)-1)/10)+1)="","",INDEX($P$531:$W$540,MOD(((1-1)*$N$529+9)-1,10)+1,INT((((1-1)*$N$529+9)-1)/10)+1)))),IF(AND(1=$N$530+1,9&lt;=$O$529),IF(($N$529*$N$530+9)&gt;80,"",IF(INDEX($P$531:$W$540,MOD(($N$529*$N$530+9)-1,10)+1,INT((($N$529*$N$530+9)-1)/10)+1)="","",INDEX($P$531:$W$540,MOD(($N$529*$N$530+9)-1,10)+1,INT((($N$529*$N$530+9)-1)/10)+1))),""))),IF($N$531="","",IF(OR(ISTEXT($N$529),ISTEXT($N$530),ISTEXT($N$531)),"",IF(OR(9&gt;$N$529,1&gt;$N$530,((1-1)*$N$529+9)&gt;$N$531),"",IF(INDEX($P$531:$W$540,MOD(((1-1)*$N$529+9)-1,10)+1,INT((((1-1)*$N$529+9)-1)/10)+1)="","",INDEX($P$531:$W$540,MOD(((1-1)*$N$529+9)-1,10)+1,INT((((1-1)*$N$529+9)-1)/10)+1))))))</f>
        <v/>
      </c>
      <c r="M531" s="539">
        <f>IF($D$529="Flat Oval",IF(OR($N$531="",ISTEXT($N$529),ISTEXT($N$530)),"",IF(1&lt;=$N$530,IF(10&gt;$N$529,"",IF(((1-1)*$N$529+10)&gt;80,"",IF(INDEX($P$531:$W$540,MOD(((1-1)*$N$529+10)-1,10)+1,INT((((1-1)*$N$529+10)-1)/10)+1)="","",INDEX($P$531:$W$540,MOD(((1-1)*$N$529+10)-1,10)+1,INT((((1-1)*$N$529+10)-1)/10)+1)))),IF(AND(1=$N$530+1,10&lt;=$O$529),IF(($N$529*$N$530+10)&gt;80,"",IF(INDEX($P$531:$W$540,MOD(($N$529*$N$530+10)-1,10)+1,INT((($N$529*$N$530+10)-1)/10)+1)="","",INDEX($P$531:$W$540,MOD(($N$529*$N$530+10)-1,10)+1,INT((($N$529*$N$530+10)-1)/10)+1))),""))),IF($N$531="","",IF(OR(ISTEXT($N$529),ISTEXT($N$530),ISTEXT($N$531)),"",IF(OR(10&gt;$N$529,1&gt;$N$530,((1-1)*$N$529+10)&gt;$N$531),"",IF(INDEX($P$531:$W$540,MOD(((1-1)*$N$529+10)-1,10)+1,INT((((1-1)*$N$529+10)-1)/10)+1)="","",INDEX($P$531:$W$540,MOD(((1-1)*$N$529+10)-1,10)+1,INT((((1-1)*$N$529+10)-1)/10)+1))))))</f>
        <v/>
      </c>
      <c r="N531" s="534">
        <f>IF($D$529="Flat Oval",IF(OR($N$529="",$N$530="",$O$529=""),"",$N$529*$N$530+$O$529),IF(OR(N529="",N530=""),"",IF(OR(ISTEXT(N529),ISTEXT(N530)),"",N529*N530)))</f>
        <v/>
      </c>
      <c r="O531">
        <f>IF(OR(NOT($D$529="Flat Oval"),N($N$531)=0),"",IF(COUNT(INDEX(D531:D538,$N$530+1):INDEX(M531:M538,$N$530+1))=0,"",AVERAGE(INDEX(D531:D538,$N$530+1):INDEX(M531:M538,$N$530+1))))</f>
        <v/>
      </c>
      <c r="P531" s="540" t="n"/>
      <c r="Q531" s="540" t="n"/>
      <c r="R531" s="540" t="n"/>
      <c r="S531" s="540" t="n"/>
      <c r="T531" s="540" t="n"/>
      <c r="U531" s="540" t="n"/>
      <c r="V531" s="540" t="n"/>
      <c r="W531" s="540" t="n"/>
    </row>
    <row r="532" ht="13.35" customHeight="1" s="162">
      <c r="B532" s="537">
        <f>IF($D$529="Flat Oval",IF(OR($N$530="",ISTEXT($N$530)),"",IF(2&lt;=$N$530,ROUND((2-0.5)*$I$529/$N$530,1),IF(2=$N$530+1,"Ends",""))),IF(OR($D$529="",$G$529=""),"",IF($D$529="Round",IF(2=1,"Axis 1 (0°)",IF(2=2,"Axis 2 (90°)","")),IF(ISTEXT($N$530),"",IF(2&gt;$N$530,"",IF(ISTEXT($I$529),"",ROUND((2-0.5)*$I$529/$N$530,1)))))))</f>
        <v/>
      </c>
      <c r="C532" s="538" t="n"/>
      <c r="D532" s="539">
        <f>IF($D$529="Flat Oval",IF(OR($N$531="",ISTEXT($N$529),ISTEXT($N$530)),"",IF(2&lt;=$N$530,IF(1&gt;$N$529,"",IF(((2-1)*$N$529+1)&gt;80,"",IF(INDEX($P$531:$W$540,MOD(((2-1)*$N$529+1)-1,10)+1,INT((((2-1)*$N$529+1)-1)/10)+1)="","",INDEX($P$531:$W$540,MOD(((2-1)*$N$529+1)-1,10)+1,INT((((2-1)*$N$529+1)-1)/10)+1)))),IF(AND(2=$N$530+1,1&lt;=$O$529),IF(($N$529*$N$530+1)&gt;80,"",IF(INDEX($P$531:$W$540,MOD(($N$529*$N$530+1)-1,10)+1,INT((($N$529*$N$530+1)-1)/10)+1)="","",INDEX($P$531:$W$540,MOD(($N$529*$N$530+1)-1,10)+1,INT((($N$529*$N$530+1)-1)/10)+1))),""))),IF($N$531="","",IF(OR(ISTEXT($N$529),ISTEXT($N$530),ISTEXT($N$531)),"",IF(OR(1&gt;$N$529,2&gt;$N$530,((2-1)*$N$529+1)&gt;$N$531),"",IF(INDEX($P$531:$W$540,MOD(((2-1)*$N$529+1)-1,10)+1,INT((((2-1)*$N$529+1)-1)/10)+1)="","",INDEX($P$531:$W$540,MOD(((2-1)*$N$529+1)-1,10)+1,INT((((2-1)*$N$529+1)-1)/10)+1))))))</f>
        <v/>
      </c>
      <c r="E532" s="539">
        <f>IF($D$529="Flat Oval",IF(OR($N$531="",ISTEXT($N$529),ISTEXT($N$530)),"",IF(2&lt;=$N$530,IF(2&gt;$N$529,"",IF(((2-1)*$N$529+2)&gt;80,"",IF(INDEX($P$531:$W$540,MOD(((2-1)*$N$529+2)-1,10)+1,INT((((2-1)*$N$529+2)-1)/10)+1)="","",INDEX($P$531:$W$540,MOD(((2-1)*$N$529+2)-1,10)+1,INT((((2-1)*$N$529+2)-1)/10)+1)))),IF(AND(2=$N$530+1,2&lt;=$O$529),IF(($N$529*$N$530+2)&gt;80,"",IF(INDEX($P$531:$W$540,MOD(($N$529*$N$530+2)-1,10)+1,INT((($N$529*$N$530+2)-1)/10)+1)="","",INDEX($P$531:$W$540,MOD(($N$529*$N$530+2)-1,10)+1,INT((($N$529*$N$530+2)-1)/10)+1))),""))),IF($N$531="","",IF(OR(ISTEXT($N$529),ISTEXT($N$530),ISTEXT($N$531)),"",IF(OR(2&gt;$N$529,2&gt;$N$530,((2-1)*$N$529+2)&gt;$N$531),"",IF(INDEX($P$531:$W$540,MOD(((2-1)*$N$529+2)-1,10)+1,INT((((2-1)*$N$529+2)-1)/10)+1)="","",INDEX($P$531:$W$540,MOD(((2-1)*$N$529+2)-1,10)+1,INT((((2-1)*$N$529+2)-1)/10)+1))))))</f>
        <v/>
      </c>
      <c r="F532" s="539">
        <f>IF($D$529="Flat Oval",IF(OR($N$531="",ISTEXT($N$529),ISTEXT($N$530)),"",IF(2&lt;=$N$530,IF(3&gt;$N$529,"",IF(((2-1)*$N$529+3)&gt;80,"",IF(INDEX($P$531:$W$540,MOD(((2-1)*$N$529+3)-1,10)+1,INT((((2-1)*$N$529+3)-1)/10)+1)="","",INDEX($P$531:$W$540,MOD(((2-1)*$N$529+3)-1,10)+1,INT((((2-1)*$N$529+3)-1)/10)+1)))),IF(AND(2=$N$530+1,3&lt;=$O$529),IF(($N$529*$N$530+3)&gt;80,"",IF(INDEX($P$531:$W$540,MOD(($N$529*$N$530+3)-1,10)+1,INT((($N$529*$N$530+3)-1)/10)+1)="","",INDEX($P$531:$W$540,MOD(($N$529*$N$530+3)-1,10)+1,INT((($N$529*$N$530+3)-1)/10)+1))),""))),IF($N$531="","",IF(OR(ISTEXT($N$529),ISTEXT($N$530),ISTEXT($N$531)),"",IF(OR(3&gt;$N$529,2&gt;$N$530,((2-1)*$N$529+3)&gt;$N$531),"",IF(INDEX($P$531:$W$540,MOD(((2-1)*$N$529+3)-1,10)+1,INT((((2-1)*$N$529+3)-1)/10)+1)="","",INDEX($P$531:$W$540,MOD(((2-1)*$N$529+3)-1,10)+1,INT((((2-1)*$N$529+3)-1)/10)+1))))))</f>
        <v/>
      </c>
      <c r="G532" s="539">
        <f>IF($D$529="Flat Oval",IF(OR($N$531="",ISTEXT($N$529),ISTEXT($N$530)),"",IF(2&lt;=$N$530,IF(4&gt;$N$529,"",IF(((2-1)*$N$529+4)&gt;80,"",IF(INDEX($P$531:$W$540,MOD(((2-1)*$N$529+4)-1,10)+1,INT((((2-1)*$N$529+4)-1)/10)+1)="","",INDEX($P$531:$W$540,MOD(((2-1)*$N$529+4)-1,10)+1,INT((((2-1)*$N$529+4)-1)/10)+1)))),IF(AND(2=$N$530+1,4&lt;=$O$529),IF(($N$529*$N$530+4)&gt;80,"",IF(INDEX($P$531:$W$540,MOD(($N$529*$N$530+4)-1,10)+1,INT((($N$529*$N$530+4)-1)/10)+1)="","",INDEX($P$531:$W$540,MOD(($N$529*$N$530+4)-1,10)+1,INT((($N$529*$N$530+4)-1)/10)+1))),""))),IF($N$531="","",IF(OR(ISTEXT($N$529),ISTEXT($N$530),ISTEXT($N$531)),"",IF(OR(4&gt;$N$529,2&gt;$N$530,((2-1)*$N$529+4)&gt;$N$531),"",IF(INDEX($P$531:$W$540,MOD(((2-1)*$N$529+4)-1,10)+1,INT((((2-1)*$N$529+4)-1)/10)+1)="","",INDEX($P$531:$W$540,MOD(((2-1)*$N$529+4)-1,10)+1,INT((((2-1)*$N$529+4)-1)/10)+1))))))</f>
        <v/>
      </c>
      <c r="H532" s="539">
        <f>IF($D$529="Flat Oval",IF(OR($N$531="",ISTEXT($N$529),ISTEXT($N$530)),"",IF(2&lt;=$N$530,IF(5&gt;$N$529,"",IF(((2-1)*$N$529+5)&gt;80,"",IF(INDEX($P$531:$W$540,MOD(((2-1)*$N$529+5)-1,10)+1,INT((((2-1)*$N$529+5)-1)/10)+1)="","",INDEX($P$531:$W$540,MOD(((2-1)*$N$529+5)-1,10)+1,INT((((2-1)*$N$529+5)-1)/10)+1)))),IF(AND(2=$N$530+1,5&lt;=$O$529),IF(($N$529*$N$530+5)&gt;80,"",IF(INDEX($P$531:$W$540,MOD(($N$529*$N$530+5)-1,10)+1,INT((($N$529*$N$530+5)-1)/10)+1)="","",INDEX($P$531:$W$540,MOD(($N$529*$N$530+5)-1,10)+1,INT((($N$529*$N$530+5)-1)/10)+1))),""))),IF($N$531="","",IF(OR(ISTEXT($N$529),ISTEXT($N$530),ISTEXT($N$531)),"",IF(OR(5&gt;$N$529,2&gt;$N$530,((2-1)*$N$529+5)&gt;$N$531),"",IF(INDEX($P$531:$W$540,MOD(((2-1)*$N$529+5)-1,10)+1,INT((((2-1)*$N$529+5)-1)/10)+1)="","",INDEX($P$531:$W$540,MOD(((2-1)*$N$529+5)-1,10)+1,INT((((2-1)*$N$529+5)-1)/10)+1))))))</f>
        <v/>
      </c>
      <c r="I532" s="539">
        <f>IF($D$529="Flat Oval",IF(OR($N$531="",ISTEXT($N$529),ISTEXT($N$530)),"",IF(2&lt;=$N$530,IF(6&gt;$N$529,"",IF(((2-1)*$N$529+6)&gt;80,"",IF(INDEX($P$531:$W$540,MOD(((2-1)*$N$529+6)-1,10)+1,INT((((2-1)*$N$529+6)-1)/10)+1)="","",INDEX($P$531:$W$540,MOD(((2-1)*$N$529+6)-1,10)+1,INT((((2-1)*$N$529+6)-1)/10)+1)))),IF(AND(2=$N$530+1,6&lt;=$O$529),IF(($N$529*$N$530+6)&gt;80,"",IF(INDEX($P$531:$W$540,MOD(($N$529*$N$530+6)-1,10)+1,INT((($N$529*$N$530+6)-1)/10)+1)="","",INDEX($P$531:$W$540,MOD(($N$529*$N$530+6)-1,10)+1,INT((($N$529*$N$530+6)-1)/10)+1))),""))),IF($N$531="","",IF(OR(ISTEXT($N$529),ISTEXT($N$530),ISTEXT($N$531)),"",IF(OR(6&gt;$N$529,2&gt;$N$530,((2-1)*$N$529+6)&gt;$N$531),"",IF(INDEX($P$531:$W$540,MOD(((2-1)*$N$529+6)-1,10)+1,INT((((2-1)*$N$529+6)-1)/10)+1)="","",INDEX($P$531:$W$540,MOD(((2-1)*$N$529+6)-1,10)+1,INT((((2-1)*$N$529+6)-1)/10)+1))))))</f>
        <v/>
      </c>
      <c r="J532" s="539">
        <f>IF($D$529="Flat Oval",IF(OR($N$531="",ISTEXT($N$529),ISTEXT($N$530)),"",IF(2&lt;=$N$530,IF(7&gt;$N$529,"",IF(((2-1)*$N$529+7)&gt;80,"",IF(INDEX($P$531:$W$540,MOD(((2-1)*$N$529+7)-1,10)+1,INT((((2-1)*$N$529+7)-1)/10)+1)="","",INDEX($P$531:$W$540,MOD(((2-1)*$N$529+7)-1,10)+1,INT((((2-1)*$N$529+7)-1)/10)+1)))),IF(AND(2=$N$530+1,7&lt;=$O$529),IF(($N$529*$N$530+7)&gt;80,"",IF(INDEX($P$531:$W$540,MOD(($N$529*$N$530+7)-1,10)+1,INT((($N$529*$N$530+7)-1)/10)+1)="","",INDEX($P$531:$W$540,MOD(($N$529*$N$530+7)-1,10)+1,INT((($N$529*$N$530+7)-1)/10)+1))),""))),IF($N$531="","",IF(OR(ISTEXT($N$529),ISTEXT($N$530),ISTEXT($N$531)),"",IF(OR(7&gt;$N$529,2&gt;$N$530,((2-1)*$N$529+7)&gt;$N$531),"",IF(INDEX($P$531:$W$540,MOD(((2-1)*$N$529+7)-1,10)+1,INT((((2-1)*$N$529+7)-1)/10)+1)="","",INDEX($P$531:$W$540,MOD(((2-1)*$N$529+7)-1,10)+1,INT((((2-1)*$N$529+7)-1)/10)+1))))))</f>
        <v/>
      </c>
      <c r="K532" s="539">
        <f>IF($D$529="Flat Oval",IF(OR($N$531="",ISTEXT($N$529),ISTEXT($N$530)),"",IF(2&lt;=$N$530,IF(8&gt;$N$529,"",IF(((2-1)*$N$529+8)&gt;80,"",IF(INDEX($P$531:$W$540,MOD(((2-1)*$N$529+8)-1,10)+1,INT((((2-1)*$N$529+8)-1)/10)+1)="","",INDEX($P$531:$W$540,MOD(((2-1)*$N$529+8)-1,10)+1,INT((((2-1)*$N$529+8)-1)/10)+1)))),IF(AND(2=$N$530+1,8&lt;=$O$529),IF(($N$529*$N$530+8)&gt;80,"",IF(INDEX($P$531:$W$540,MOD(($N$529*$N$530+8)-1,10)+1,INT((($N$529*$N$530+8)-1)/10)+1)="","",INDEX($P$531:$W$540,MOD(($N$529*$N$530+8)-1,10)+1,INT((($N$529*$N$530+8)-1)/10)+1))),""))),IF($N$531="","",IF(OR(ISTEXT($N$529),ISTEXT($N$530),ISTEXT($N$531)),"",IF(OR(8&gt;$N$529,2&gt;$N$530,((2-1)*$N$529+8)&gt;$N$531),"",IF(INDEX($P$531:$W$540,MOD(((2-1)*$N$529+8)-1,10)+1,INT((((2-1)*$N$529+8)-1)/10)+1)="","",INDEX($P$531:$W$540,MOD(((2-1)*$N$529+8)-1,10)+1,INT((((2-1)*$N$529+8)-1)/10)+1))))))</f>
        <v/>
      </c>
      <c r="L532" s="539">
        <f>IF($D$529="Flat Oval",IF(OR($N$531="",ISTEXT($N$529),ISTEXT($N$530)),"",IF(2&lt;=$N$530,IF(9&gt;$N$529,"",IF(((2-1)*$N$529+9)&gt;80,"",IF(INDEX($P$531:$W$540,MOD(((2-1)*$N$529+9)-1,10)+1,INT((((2-1)*$N$529+9)-1)/10)+1)="","",INDEX($P$531:$W$540,MOD(((2-1)*$N$529+9)-1,10)+1,INT((((2-1)*$N$529+9)-1)/10)+1)))),IF(AND(2=$N$530+1,9&lt;=$O$529),IF(($N$529*$N$530+9)&gt;80,"",IF(INDEX($P$531:$W$540,MOD(($N$529*$N$530+9)-1,10)+1,INT((($N$529*$N$530+9)-1)/10)+1)="","",INDEX($P$531:$W$540,MOD(($N$529*$N$530+9)-1,10)+1,INT((($N$529*$N$530+9)-1)/10)+1))),""))),IF($N$531="","",IF(OR(ISTEXT($N$529),ISTEXT($N$530),ISTEXT($N$531)),"",IF(OR(9&gt;$N$529,2&gt;$N$530,((2-1)*$N$529+9)&gt;$N$531),"",IF(INDEX($P$531:$W$540,MOD(((2-1)*$N$529+9)-1,10)+1,INT((((2-1)*$N$529+9)-1)/10)+1)="","",INDEX($P$531:$W$540,MOD(((2-1)*$N$529+9)-1,10)+1,INT((((2-1)*$N$529+9)-1)/10)+1))))))</f>
        <v/>
      </c>
      <c r="M532" s="539">
        <f>IF($D$529="Flat Oval",IF(OR($N$531="",ISTEXT($N$529),ISTEXT($N$530)),"",IF(2&lt;=$N$530,IF(10&gt;$N$529,"",IF(((2-1)*$N$529+10)&gt;80,"",IF(INDEX($P$531:$W$540,MOD(((2-1)*$N$529+10)-1,10)+1,INT((((2-1)*$N$529+10)-1)/10)+1)="","",INDEX($P$531:$W$540,MOD(((2-1)*$N$529+10)-1,10)+1,INT((((2-1)*$N$529+10)-1)/10)+1)))),IF(AND(2=$N$530+1,10&lt;=$O$529),IF(($N$529*$N$530+10)&gt;80,"",IF(INDEX($P$531:$W$540,MOD(($N$529*$N$530+10)-1,10)+1,INT((($N$529*$N$530+10)-1)/10)+1)="","",INDEX($P$531:$W$540,MOD(($N$529*$N$530+10)-1,10)+1,INT((($N$529*$N$530+10)-1)/10)+1))),""))),IF($N$531="","",IF(OR(ISTEXT($N$529),ISTEXT($N$530),ISTEXT($N$531)),"",IF(OR(10&gt;$N$529,2&gt;$N$530,((2-1)*$N$529+10)&gt;$N$531),"",IF(INDEX($P$531:$W$540,MOD(((2-1)*$N$529+10)-1,10)+1,INT((((2-1)*$N$529+10)-1)/10)+1)="","",INDEX($P$531:$W$540,MOD(((2-1)*$N$529+10)-1,10)+1,INT((((2-1)*$N$529+10)-1)/10)+1))))))</f>
        <v/>
      </c>
      <c r="O532">
        <f>IF(AND($D$529="Flat Oval",NOT(OR($G$529="",$I$529="")),NOT(OR(ISTEXT($G$529),ISTEXT($I$529)))),(($G$529-2*N($K$529))-($I$529-2*N($K$529)))*($I$529-2*N($K$529))/144,"")</f>
        <v/>
      </c>
      <c r="P532" s="540" t="n"/>
      <c r="Q532" s="540" t="n"/>
      <c r="R532" s="540" t="n"/>
      <c r="S532" s="540" t="n"/>
      <c r="T532" s="540" t="n"/>
      <c r="U532" s="540" t="n"/>
      <c r="V532" s="540" t="n"/>
      <c r="W532" s="540" t="n"/>
    </row>
    <row r="533" ht="13.35" customHeight="1" s="162">
      <c r="B533" s="537">
        <f>IF($D$529="Flat Oval",IF(OR($N$530="",ISTEXT($N$530)),"",IF(3&lt;=$N$530,ROUND((3-0.5)*$I$529/$N$530,1),IF(3=$N$530+1,"Ends",""))),IF(OR($D$529="",$G$529=""),"",IF($D$529="Round",IF(3=1,"Axis 1 (0°)",IF(3=2,"Axis 2 (90°)","")),IF(ISTEXT($N$530),"",IF(3&gt;$N$530,"",IF(ISTEXT($I$529),"",ROUND((3-0.5)*$I$529/$N$530,1)))))))</f>
        <v/>
      </c>
      <c r="C533" s="538" t="n"/>
      <c r="D533" s="539">
        <f>IF($D$529="Flat Oval",IF(OR($N$531="",ISTEXT($N$529),ISTEXT($N$530)),"",IF(3&lt;=$N$530,IF(1&gt;$N$529,"",IF(((3-1)*$N$529+1)&gt;80,"",IF(INDEX($P$531:$W$540,MOD(((3-1)*$N$529+1)-1,10)+1,INT((((3-1)*$N$529+1)-1)/10)+1)="","",INDEX($P$531:$W$540,MOD(((3-1)*$N$529+1)-1,10)+1,INT((((3-1)*$N$529+1)-1)/10)+1)))),IF(AND(3=$N$530+1,1&lt;=$O$529),IF(($N$529*$N$530+1)&gt;80,"",IF(INDEX($P$531:$W$540,MOD(($N$529*$N$530+1)-1,10)+1,INT((($N$529*$N$530+1)-1)/10)+1)="","",INDEX($P$531:$W$540,MOD(($N$529*$N$530+1)-1,10)+1,INT((($N$529*$N$530+1)-1)/10)+1))),""))),IF($N$531="","",IF(OR(ISTEXT($N$529),ISTEXT($N$530),ISTEXT($N$531)),"",IF(OR(1&gt;$N$529,3&gt;$N$530,((3-1)*$N$529+1)&gt;$N$531),"",IF(INDEX($P$531:$W$540,MOD(((3-1)*$N$529+1)-1,10)+1,INT((((3-1)*$N$529+1)-1)/10)+1)="","",INDEX($P$531:$W$540,MOD(((3-1)*$N$529+1)-1,10)+1,INT((((3-1)*$N$529+1)-1)/10)+1))))))</f>
        <v/>
      </c>
      <c r="E533" s="539">
        <f>IF($D$529="Flat Oval",IF(OR($N$531="",ISTEXT($N$529),ISTEXT($N$530)),"",IF(3&lt;=$N$530,IF(2&gt;$N$529,"",IF(((3-1)*$N$529+2)&gt;80,"",IF(INDEX($P$531:$W$540,MOD(((3-1)*$N$529+2)-1,10)+1,INT((((3-1)*$N$529+2)-1)/10)+1)="","",INDEX($P$531:$W$540,MOD(((3-1)*$N$529+2)-1,10)+1,INT((((3-1)*$N$529+2)-1)/10)+1)))),IF(AND(3=$N$530+1,2&lt;=$O$529),IF(($N$529*$N$530+2)&gt;80,"",IF(INDEX($P$531:$W$540,MOD(($N$529*$N$530+2)-1,10)+1,INT((($N$529*$N$530+2)-1)/10)+1)="","",INDEX($P$531:$W$540,MOD(($N$529*$N$530+2)-1,10)+1,INT((($N$529*$N$530+2)-1)/10)+1))),""))),IF($N$531="","",IF(OR(ISTEXT($N$529),ISTEXT($N$530),ISTEXT($N$531)),"",IF(OR(2&gt;$N$529,3&gt;$N$530,((3-1)*$N$529+2)&gt;$N$531),"",IF(INDEX($P$531:$W$540,MOD(((3-1)*$N$529+2)-1,10)+1,INT((((3-1)*$N$529+2)-1)/10)+1)="","",INDEX($P$531:$W$540,MOD(((3-1)*$N$529+2)-1,10)+1,INT((((3-1)*$N$529+2)-1)/10)+1))))))</f>
        <v/>
      </c>
      <c r="F533" s="539">
        <f>IF($D$529="Flat Oval",IF(OR($N$531="",ISTEXT($N$529),ISTEXT($N$530)),"",IF(3&lt;=$N$530,IF(3&gt;$N$529,"",IF(((3-1)*$N$529+3)&gt;80,"",IF(INDEX($P$531:$W$540,MOD(((3-1)*$N$529+3)-1,10)+1,INT((((3-1)*$N$529+3)-1)/10)+1)="","",INDEX($P$531:$W$540,MOD(((3-1)*$N$529+3)-1,10)+1,INT((((3-1)*$N$529+3)-1)/10)+1)))),IF(AND(3=$N$530+1,3&lt;=$O$529),IF(($N$529*$N$530+3)&gt;80,"",IF(INDEX($P$531:$W$540,MOD(($N$529*$N$530+3)-1,10)+1,INT((($N$529*$N$530+3)-1)/10)+1)="","",INDEX($P$531:$W$540,MOD(($N$529*$N$530+3)-1,10)+1,INT((($N$529*$N$530+3)-1)/10)+1))),""))),IF($N$531="","",IF(OR(ISTEXT($N$529),ISTEXT($N$530),ISTEXT($N$531)),"",IF(OR(3&gt;$N$529,3&gt;$N$530,((3-1)*$N$529+3)&gt;$N$531),"",IF(INDEX($P$531:$W$540,MOD(((3-1)*$N$529+3)-1,10)+1,INT((((3-1)*$N$529+3)-1)/10)+1)="","",INDEX($P$531:$W$540,MOD(((3-1)*$N$529+3)-1,10)+1,INT((((3-1)*$N$529+3)-1)/10)+1))))))</f>
        <v/>
      </c>
      <c r="G533" s="539">
        <f>IF($D$529="Flat Oval",IF(OR($N$531="",ISTEXT($N$529),ISTEXT($N$530)),"",IF(3&lt;=$N$530,IF(4&gt;$N$529,"",IF(((3-1)*$N$529+4)&gt;80,"",IF(INDEX($P$531:$W$540,MOD(((3-1)*$N$529+4)-1,10)+1,INT((((3-1)*$N$529+4)-1)/10)+1)="","",INDEX($P$531:$W$540,MOD(((3-1)*$N$529+4)-1,10)+1,INT((((3-1)*$N$529+4)-1)/10)+1)))),IF(AND(3=$N$530+1,4&lt;=$O$529),IF(($N$529*$N$530+4)&gt;80,"",IF(INDEX($P$531:$W$540,MOD(($N$529*$N$530+4)-1,10)+1,INT((($N$529*$N$530+4)-1)/10)+1)="","",INDEX($P$531:$W$540,MOD(($N$529*$N$530+4)-1,10)+1,INT((($N$529*$N$530+4)-1)/10)+1))),""))),IF($N$531="","",IF(OR(ISTEXT($N$529),ISTEXT($N$530),ISTEXT($N$531)),"",IF(OR(4&gt;$N$529,3&gt;$N$530,((3-1)*$N$529+4)&gt;$N$531),"",IF(INDEX($P$531:$W$540,MOD(((3-1)*$N$529+4)-1,10)+1,INT((((3-1)*$N$529+4)-1)/10)+1)="","",INDEX($P$531:$W$540,MOD(((3-1)*$N$529+4)-1,10)+1,INT((((3-1)*$N$529+4)-1)/10)+1))))))</f>
        <v/>
      </c>
      <c r="H533" s="539">
        <f>IF($D$529="Flat Oval",IF(OR($N$531="",ISTEXT($N$529),ISTEXT($N$530)),"",IF(3&lt;=$N$530,IF(5&gt;$N$529,"",IF(((3-1)*$N$529+5)&gt;80,"",IF(INDEX($P$531:$W$540,MOD(((3-1)*$N$529+5)-1,10)+1,INT((((3-1)*$N$529+5)-1)/10)+1)="","",INDEX($P$531:$W$540,MOD(((3-1)*$N$529+5)-1,10)+1,INT((((3-1)*$N$529+5)-1)/10)+1)))),IF(AND(3=$N$530+1,5&lt;=$O$529),IF(($N$529*$N$530+5)&gt;80,"",IF(INDEX($P$531:$W$540,MOD(($N$529*$N$530+5)-1,10)+1,INT((($N$529*$N$530+5)-1)/10)+1)="","",INDEX($P$531:$W$540,MOD(($N$529*$N$530+5)-1,10)+1,INT((($N$529*$N$530+5)-1)/10)+1))),""))),IF($N$531="","",IF(OR(ISTEXT($N$529),ISTEXT($N$530),ISTEXT($N$531)),"",IF(OR(5&gt;$N$529,3&gt;$N$530,((3-1)*$N$529+5)&gt;$N$531),"",IF(INDEX($P$531:$W$540,MOD(((3-1)*$N$529+5)-1,10)+1,INT((((3-1)*$N$529+5)-1)/10)+1)="","",INDEX($P$531:$W$540,MOD(((3-1)*$N$529+5)-1,10)+1,INT((((3-1)*$N$529+5)-1)/10)+1))))))</f>
        <v/>
      </c>
      <c r="I533" s="539">
        <f>IF($D$529="Flat Oval",IF(OR($N$531="",ISTEXT($N$529),ISTEXT($N$530)),"",IF(3&lt;=$N$530,IF(6&gt;$N$529,"",IF(((3-1)*$N$529+6)&gt;80,"",IF(INDEX($P$531:$W$540,MOD(((3-1)*$N$529+6)-1,10)+1,INT((((3-1)*$N$529+6)-1)/10)+1)="","",INDEX($P$531:$W$540,MOD(((3-1)*$N$529+6)-1,10)+1,INT((((3-1)*$N$529+6)-1)/10)+1)))),IF(AND(3=$N$530+1,6&lt;=$O$529),IF(($N$529*$N$530+6)&gt;80,"",IF(INDEX($P$531:$W$540,MOD(($N$529*$N$530+6)-1,10)+1,INT((($N$529*$N$530+6)-1)/10)+1)="","",INDEX($P$531:$W$540,MOD(($N$529*$N$530+6)-1,10)+1,INT((($N$529*$N$530+6)-1)/10)+1))),""))),IF($N$531="","",IF(OR(ISTEXT($N$529),ISTEXT($N$530),ISTEXT($N$531)),"",IF(OR(6&gt;$N$529,3&gt;$N$530,((3-1)*$N$529+6)&gt;$N$531),"",IF(INDEX($P$531:$W$540,MOD(((3-1)*$N$529+6)-1,10)+1,INT((((3-1)*$N$529+6)-1)/10)+1)="","",INDEX($P$531:$W$540,MOD(((3-1)*$N$529+6)-1,10)+1,INT((((3-1)*$N$529+6)-1)/10)+1))))))</f>
        <v/>
      </c>
      <c r="J533" s="539">
        <f>IF($D$529="Flat Oval",IF(OR($N$531="",ISTEXT($N$529),ISTEXT($N$530)),"",IF(3&lt;=$N$530,IF(7&gt;$N$529,"",IF(((3-1)*$N$529+7)&gt;80,"",IF(INDEX($P$531:$W$540,MOD(((3-1)*$N$529+7)-1,10)+1,INT((((3-1)*$N$529+7)-1)/10)+1)="","",INDEX($P$531:$W$540,MOD(((3-1)*$N$529+7)-1,10)+1,INT((((3-1)*$N$529+7)-1)/10)+1)))),IF(AND(3=$N$530+1,7&lt;=$O$529),IF(($N$529*$N$530+7)&gt;80,"",IF(INDEX($P$531:$W$540,MOD(($N$529*$N$530+7)-1,10)+1,INT((($N$529*$N$530+7)-1)/10)+1)="","",INDEX($P$531:$W$540,MOD(($N$529*$N$530+7)-1,10)+1,INT((($N$529*$N$530+7)-1)/10)+1))),""))),IF($N$531="","",IF(OR(ISTEXT($N$529),ISTEXT($N$530),ISTEXT($N$531)),"",IF(OR(7&gt;$N$529,3&gt;$N$530,((3-1)*$N$529+7)&gt;$N$531),"",IF(INDEX($P$531:$W$540,MOD(((3-1)*$N$529+7)-1,10)+1,INT((((3-1)*$N$529+7)-1)/10)+1)="","",INDEX($P$531:$W$540,MOD(((3-1)*$N$529+7)-1,10)+1,INT((((3-1)*$N$529+7)-1)/10)+1))))))</f>
        <v/>
      </c>
      <c r="K533" s="539">
        <f>IF($D$529="Flat Oval",IF(OR($N$531="",ISTEXT($N$529),ISTEXT($N$530)),"",IF(3&lt;=$N$530,IF(8&gt;$N$529,"",IF(((3-1)*$N$529+8)&gt;80,"",IF(INDEX($P$531:$W$540,MOD(((3-1)*$N$529+8)-1,10)+1,INT((((3-1)*$N$529+8)-1)/10)+1)="","",INDEX($P$531:$W$540,MOD(((3-1)*$N$529+8)-1,10)+1,INT((((3-1)*$N$529+8)-1)/10)+1)))),IF(AND(3=$N$530+1,8&lt;=$O$529),IF(($N$529*$N$530+8)&gt;80,"",IF(INDEX($P$531:$W$540,MOD(($N$529*$N$530+8)-1,10)+1,INT((($N$529*$N$530+8)-1)/10)+1)="","",INDEX($P$531:$W$540,MOD(($N$529*$N$530+8)-1,10)+1,INT((($N$529*$N$530+8)-1)/10)+1))),""))),IF($N$531="","",IF(OR(ISTEXT($N$529),ISTEXT($N$530),ISTEXT($N$531)),"",IF(OR(8&gt;$N$529,3&gt;$N$530,((3-1)*$N$529+8)&gt;$N$531),"",IF(INDEX($P$531:$W$540,MOD(((3-1)*$N$529+8)-1,10)+1,INT((((3-1)*$N$529+8)-1)/10)+1)="","",INDEX($P$531:$W$540,MOD(((3-1)*$N$529+8)-1,10)+1,INT((((3-1)*$N$529+8)-1)/10)+1))))))</f>
        <v/>
      </c>
      <c r="L533" s="539">
        <f>IF($D$529="Flat Oval",IF(OR($N$531="",ISTEXT($N$529),ISTEXT($N$530)),"",IF(3&lt;=$N$530,IF(9&gt;$N$529,"",IF(((3-1)*$N$529+9)&gt;80,"",IF(INDEX($P$531:$W$540,MOD(((3-1)*$N$529+9)-1,10)+1,INT((((3-1)*$N$529+9)-1)/10)+1)="","",INDEX($P$531:$W$540,MOD(((3-1)*$N$529+9)-1,10)+1,INT((((3-1)*$N$529+9)-1)/10)+1)))),IF(AND(3=$N$530+1,9&lt;=$O$529),IF(($N$529*$N$530+9)&gt;80,"",IF(INDEX($P$531:$W$540,MOD(($N$529*$N$530+9)-1,10)+1,INT((($N$529*$N$530+9)-1)/10)+1)="","",INDEX($P$531:$W$540,MOD(($N$529*$N$530+9)-1,10)+1,INT((($N$529*$N$530+9)-1)/10)+1))),""))),IF($N$531="","",IF(OR(ISTEXT($N$529),ISTEXT($N$530),ISTEXT($N$531)),"",IF(OR(9&gt;$N$529,3&gt;$N$530,((3-1)*$N$529+9)&gt;$N$531),"",IF(INDEX($P$531:$W$540,MOD(((3-1)*$N$529+9)-1,10)+1,INT((((3-1)*$N$529+9)-1)/10)+1)="","",INDEX($P$531:$W$540,MOD(((3-1)*$N$529+9)-1,10)+1,INT((((3-1)*$N$529+9)-1)/10)+1))))))</f>
        <v/>
      </c>
      <c r="M533" s="539">
        <f>IF($D$529="Flat Oval",IF(OR($N$531="",ISTEXT($N$529),ISTEXT($N$530)),"",IF(3&lt;=$N$530,IF(10&gt;$N$529,"",IF(((3-1)*$N$529+10)&gt;80,"",IF(INDEX($P$531:$W$540,MOD(((3-1)*$N$529+10)-1,10)+1,INT((((3-1)*$N$529+10)-1)/10)+1)="","",INDEX($P$531:$W$540,MOD(((3-1)*$N$529+10)-1,10)+1,INT((((3-1)*$N$529+10)-1)/10)+1)))),IF(AND(3=$N$530+1,10&lt;=$O$529),IF(($N$529*$N$530+10)&gt;80,"",IF(INDEX($P$531:$W$540,MOD(($N$529*$N$530+10)-1,10)+1,INT((($N$529*$N$530+10)-1)/10)+1)="","",INDEX($P$531:$W$540,MOD(($N$529*$N$530+10)-1,10)+1,INT((($N$529*$N$530+10)-1)/10)+1))),""))),IF($N$531="","",IF(OR(ISTEXT($N$529),ISTEXT($N$530),ISTEXT($N$531)),"",IF(OR(10&gt;$N$529,3&gt;$N$530,((3-1)*$N$529+10)&gt;$N$531),"",IF(INDEX($P$531:$W$540,MOD(((3-1)*$N$529+10)-1,10)+1,INT((((3-1)*$N$529+10)-1)/10)+1)="","",INDEX($P$531:$W$540,MOD(((3-1)*$N$529+10)-1,10)+1,INT((((3-1)*$N$529+10)-1)/10)+1))))))</f>
        <v/>
      </c>
      <c r="O533">
        <f>IF(AND($D$529="Flat Oval",NOT(OR($G$529="",$I$529="")),NOT(OR(ISTEXT($G$529),ISTEXT($I$529)))),PI()*(($I$529-2*N($K$529))/2)^2/144,"")</f>
        <v/>
      </c>
      <c r="P533" s="540" t="n"/>
      <c r="Q533" s="540" t="n"/>
      <c r="R533" s="540" t="n"/>
      <c r="S533" s="540" t="n"/>
      <c r="T533" s="540" t="n"/>
      <c r="U533" s="540" t="n"/>
      <c r="V533" s="540" t="n"/>
      <c r="W533" s="540" t="n"/>
    </row>
    <row r="534" ht="13.35" customHeight="1" s="162">
      <c r="B534" s="537">
        <f>IF($D$529="Flat Oval",IF(OR($N$530="",ISTEXT($N$530)),"",IF(4&lt;=$N$530,ROUND((4-0.5)*$I$529/$N$530,1),IF(4=$N$530+1,"Ends",""))),IF(OR($D$529="",$G$529=""),"",IF($D$529="Round",IF(4=1,"Axis 1 (0°)",IF(4=2,"Axis 2 (90°)","")),IF(ISTEXT($N$530),"",IF(4&gt;$N$530,"",IF(ISTEXT($I$529),"",ROUND((4-0.5)*$I$529/$N$530,1)))))))</f>
        <v/>
      </c>
      <c r="C534" s="538" t="n"/>
      <c r="D534" s="539">
        <f>IF($D$529="Flat Oval",IF(OR($N$531="",ISTEXT($N$529),ISTEXT($N$530)),"",IF(4&lt;=$N$530,IF(1&gt;$N$529,"",IF(((4-1)*$N$529+1)&gt;80,"",IF(INDEX($P$531:$W$540,MOD(((4-1)*$N$529+1)-1,10)+1,INT((((4-1)*$N$529+1)-1)/10)+1)="","",INDEX($P$531:$W$540,MOD(((4-1)*$N$529+1)-1,10)+1,INT((((4-1)*$N$529+1)-1)/10)+1)))),IF(AND(4=$N$530+1,1&lt;=$O$529),IF(($N$529*$N$530+1)&gt;80,"",IF(INDEX($P$531:$W$540,MOD(($N$529*$N$530+1)-1,10)+1,INT((($N$529*$N$530+1)-1)/10)+1)="","",INDEX($P$531:$W$540,MOD(($N$529*$N$530+1)-1,10)+1,INT((($N$529*$N$530+1)-1)/10)+1))),""))),IF($N$531="","",IF(OR(ISTEXT($N$529),ISTEXT($N$530),ISTEXT($N$531)),"",IF(OR(1&gt;$N$529,4&gt;$N$530,((4-1)*$N$529+1)&gt;$N$531),"",IF(INDEX($P$531:$W$540,MOD(((4-1)*$N$529+1)-1,10)+1,INT((((4-1)*$N$529+1)-1)/10)+1)="","",INDEX($P$531:$W$540,MOD(((4-1)*$N$529+1)-1,10)+1,INT((((4-1)*$N$529+1)-1)/10)+1))))))</f>
        <v/>
      </c>
      <c r="E534" s="539">
        <f>IF($D$529="Flat Oval",IF(OR($N$531="",ISTEXT($N$529),ISTEXT($N$530)),"",IF(4&lt;=$N$530,IF(2&gt;$N$529,"",IF(((4-1)*$N$529+2)&gt;80,"",IF(INDEX($P$531:$W$540,MOD(((4-1)*$N$529+2)-1,10)+1,INT((((4-1)*$N$529+2)-1)/10)+1)="","",INDEX($P$531:$W$540,MOD(((4-1)*$N$529+2)-1,10)+1,INT((((4-1)*$N$529+2)-1)/10)+1)))),IF(AND(4=$N$530+1,2&lt;=$O$529),IF(($N$529*$N$530+2)&gt;80,"",IF(INDEX($P$531:$W$540,MOD(($N$529*$N$530+2)-1,10)+1,INT((($N$529*$N$530+2)-1)/10)+1)="","",INDEX($P$531:$W$540,MOD(($N$529*$N$530+2)-1,10)+1,INT((($N$529*$N$530+2)-1)/10)+1))),""))),IF($N$531="","",IF(OR(ISTEXT($N$529),ISTEXT($N$530),ISTEXT($N$531)),"",IF(OR(2&gt;$N$529,4&gt;$N$530,((4-1)*$N$529+2)&gt;$N$531),"",IF(INDEX($P$531:$W$540,MOD(((4-1)*$N$529+2)-1,10)+1,INT((((4-1)*$N$529+2)-1)/10)+1)="","",INDEX($P$531:$W$540,MOD(((4-1)*$N$529+2)-1,10)+1,INT((((4-1)*$N$529+2)-1)/10)+1))))))</f>
        <v/>
      </c>
      <c r="F534" s="539">
        <f>IF($D$529="Flat Oval",IF(OR($N$531="",ISTEXT($N$529),ISTEXT($N$530)),"",IF(4&lt;=$N$530,IF(3&gt;$N$529,"",IF(((4-1)*$N$529+3)&gt;80,"",IF(INDEX($P$531:$W$540,MOD(((4-1)*$N$529+3)-1,10)+1,INT((((4-1)*$N$529+3)-1)/10)+1)="","",INDEX($P$531:$W$540,MOD(((4-1)*$N$529+3)-1,10)+1,INT((((4-1)*$N$529+3)-1)/10)+1)))),IF(AND(4=$N$530+1,3&lt;=$O$529),IF(($N$529*$N$530+3)&gt;80,"",IF(INDEX($P$531:$W$540,MOD(($N$529*$N$530+3)-1,10)+1,INT((($N$529*$N$530+3)-1)/10)+1)="","",INDEX($P$531:$W$540,MOD(($N$529*$N$530+3)-1,10)+1,INT((($N$529*$N$530+3)-1)/10)+1))),""))),IF($N$531="","",IF(OR(ISTEXT($N$529),ISTEXT($N$530),ISTEXT($N$531)),"",IF(OR(3&gt;$N$529,4&gt;$N$530,((4-1)*$N$529+3)&gt;$N$531),"",IF(INDEX($P$531:$W$540,MOD(((4-1)*$N$529+3)-1,10)+1,INT((((4-1)*$N$529+3)-1)/10)+1)="","",INDEX($P$531:$W$540,MOD(((4-1)*$N$529+3)-1,10)+1,INT((((4-1)*$N$529+3)-1)/10)+1))))))</f>
        <v/>
      </c>
      <c r="G534" s="539">
        <f>IF($D$529="Flat Oval",IF(OR($N$531="",ISTEXT($N$529),ISTEXT($N$530)),"",IF(4&lt;=$N$530,IF(4&gt;$N$529,"",IF(((4-1)*$N$529+4)&gt;80,"",IF(INDEX($P$531:$W$540,MOD(((4-1)*$N$529+4)-1,10)+1,INT((((4-1)*$N$529+4)-1)/10)+1)="","",INDEX($P$531:$W$540,MOD(((4-1)*$N$529+4)-1,10)+1,INT((((4-1)*$N$529+4)-1)/10)+1)))),IF(AND(4=$N$530+1,4&lt;=$O$529),IF(($N$529*$N$530+4)&gt;80,"",IF(INDEX($P$531:$W$540,MOD(($N$529*$N$530+4)-1,10)+1,INT((($N$529*$N$530+4)-1)/10)+1)="","",INDEX($P$531:$W$540,MOD(($N$529*$N$530+4)-1,10)+1,INT((($N$529*$N$530+4)-1)/10)+1))),""))),IF($N$531="","",IF(OR(ISTEXT($N$529),ISTEXT($N$530),ISTEXT($N$531)),"",IF(OR(4&gt;$N$529,4&gt;$N$530,((4-1)*$N$529+4)&gt;$N$531),"",IF(INDEX($P$531:$W$540,MOD(((4-1)*$N$529+4)-1,10)+1,INT((((4-1)*$N$529+4)-1)/10)+1)="","",INDEX($P$531:$W$540,MOD(((4-1)*$N$529+4)-1,10)+1,INT((((4-1)*$N$529+4)-1)/10)+1))))))</f>
        <v/>
      </c>
      <c r="H534" s="539">
        <f>IF($D$529="Flat Oval",IF(OR($N$531="",ISTEXT($N$529),ISTEXT($N$530)),"",IF(4&lt;=$N$530,IF(5&gt;$N$529,"",IF(((4-1)*$N$529+5)&gt;80,"",IF(INDEX($P$531:$W$540,MOD(((4-1)*$N$529+5)-1,10)+1,INT((((4-1)*$N$529+5)-1)/10)+1)="","",INDEX($P$531:$W$540,MOD(((4-1)*$N$529+5)-1,10)+1,INT((((4-1)*$N$529+5)-1)/10)+1)))),IF(AND(4=$N$530+1,5&lt;=$O$529),IF(($N$529*$N$530+5)&gt;80,"",IF(INDEX($P$531:$W$540,MOD(($N$529*$N$530+5)-1,10)+1,INT((($N$529*$N$530+5)-1)/10)+1)="","",INDEX($P$531:$W$540,MOD(($N$529*$N$530+5)-1,10)+1,INT((($N$529*$N$530+5)-1)/10)+1))),""))),IF($N$531="","",IF(OR(ISTEXT($N$529),ISTEXT($N$530),ISTEXT($N$531)),"",IF(OR(5&gt;$N$529,4&gt;$N$530,((4-1)*$N$529+5)&gt;$N$531),"",IF(INDEX($P$531:$W$540,MOD(((4-1)*$N$529+5)-1,10)+1,INT((((4-1)*$N$529+5)-1)/10)+1)="","",INDEX($P$531:$W$540,MOD(((4-1)*$N$529+5)-1,10)+1,INT((((4-1)*$N$529+5)-1)/10)+1))))))</f>
        <v/>
      </c>
      <c r="I534" s="539">
        <f>IF($D$529="Flat Oval",IF(OR($N$531="",ISTEXT($N$529),ISTEXT($N$530)),"",IF(4&lt;=$N$530,IF(6&gt;$N$529,"",IF(((4-1)*$N$529+6)&gt;80,"",IF(INDEX($P$531:$W$540,MOD(((4-1)*$N$529+6)-1,10)+1,INT((((4-1)*$N$529+6)-1)/10)+1)="","",INDEX($P$531:$W$540,MOD(((4-1)*$N$529+6)-1,10)+1,INT((((4-1)*$N$529+6)-1)/10)+1)))),IF(AND(4=$N$530+1,6&lt;=$O$529),IF(($N$529*$N$530+6)&gt;80,"",IF(INDEX($P$531:$W$540,MOD(($N$529*$N$530+6)-1,10)+1,INT((($N$529*$N$530+6)-1)/10)+1)="","",INDEX($P$531:$W$540,MOD(($N$529*$N$530+6)-1,10)+1,INT((($N$529*$N$530+6)-1)/10)+1))),""))),IF($N$531="","",IF(OR(ISTEXT($N$529),ISTEXT($N$530),ISTEXT($N$531)),"",IF(OR(6&gt;$N$529,4&gt;$N$530,((4-1)*$N$529+6)&gt;$N$531),"",IF(INDEX($P$531:$W$540,MOD(((4-1)*$N$529+6)-1,10)+1,INT((((4-1)*$N$529+6)-1)/10)+1)="","",INDEX($P$531:$W$540,MOD(((4-1)*$N$529+6)-1,10)+1,INT((((4-1)*$N$529+6)-1)/10)+1))))))</f>
        <v/>
      </c>
      <c r="J534" s="539">
        <f>IF($D$529="Flat Oval",IF(OR($N$531="",ISTEXT($N$529),ISTEXT($N$530)),"",IF(4&lt;=$N$530,IF(7&gt;$N$529,"",IF(((4-1)*$N$529+7)&gt;80,"",IF(INDEX($P$531:$W$540,MOD(((4-1)*$N$529+7)-1,10)+1,INT((((4-1)*$N$529+7)-1)/10)+1)="","",INDEX($P$531:$W$540,MOD(((4-1)*$N$529+7)-1,10)+1,INT((((4-1)*$N$529+7)-1)/10)+1)))),IF(AND(4=$N$530+1,7&lt;=$O$529),IF(($N$529*$N$530+7)&gt;80,"",IF(INDEX($P$531:$W$540,MOD(($N$529*$N$530+7)-1,10)+1,INT((($N$529*$N$530+7)-1)/10)+1)="","",INDEX($P$531:$W$540,MOD(($N$529*$N$530+7)-1,10)+1,INT((($N$529*$N$530+7)-1)/10)+1))),""))),IF($N$531="","",IF(OR(ISTEXT($N$529),ISTEXT($N$530),ISTEXT($N$531)),"",IF(OR(7&gt;$N$529,4&gt;$N$530,((4-1)*$N$529+7)&gt;$N$531),"",IF(INDEX($P$531:$W$540,MOD(((4-1)*$N$529+7)-1,10)+1,INT((((4-1)*$N$529+7)-1)/10)+1)="","",INDEX($P$531:$W$540,MOD(((4-1)*$N$529+7)-1,10)+1,INT((((4-1)*$N$529+7)-1)/10)+1))))))</f>
        <v/>
      </c>
      <c r="K534" s="539">
        <f>IF($D$529="Flat Oval",IF(OR($N$531="",ISTEXT($N$529),ISTEXT($N$530)),"",IF(4&lt;=$N$530,IF(8&gt;$N$529,"",IF(((4-1)*$N$529+8)&gt;80,"",IF(INDEX($P$531:$W$540,MOD(((4-1)*$N$529+8)-1,10)+1,INT((((4-1)*$N$529+8)-1)/10)+1)="","",INDEX($P$531:$W$540,MOD(((4-1)*$N$529+8)-1,10)+1,INT((((4-1)*$N$529+8)-1)/10)+1)))),IF(AND(4=$N$530+1,8&lt;=$O$529),IF(($N$529*$N$530+8)&gt;80,"",IF(INDEX($P$531:$W$540,MOD(($N$529*$N$530+8)-1,10)+1,INT((($N$529*$N$530+8)-1)/10)+1)="","",INDEX($P$531:$W$540,MOD(($N$529*$N$530+8)-1,10)+1,INT((($N$529*$N$530+8)-1)/10)+1))),""))),IF($N$531="","",IF(OR(ISTEXT($N$529),ISTEXT($N$530),ISTEXT($N$531)),"",IF(OR(8&gt;$N$529,4&gt;$N$530,((4-1)*$N$529+8)&gt;$N$531),"",IF(INDEX($P$531:$W$540,MOD(((4-1)*$N$529+8)-1,10)+1,INT((((4-1)*$N$529+8)-1)/10)+1)="","",INDEX($P$531:$W$540,MOD(((4-1)*$N$529+8)-1,10)+1,INT((((4-1)*$N$529+8)-1)/10)+1))))))</f>
        <v/>
      </c>
      <c r="L534" s="539">
        <f>IF($D$529="Flat Oval",IF(OR($N$531="",ISTEXT($N$529),ISTEXT($N$530)),"",IF(4&lt;=$N$530,IF(9&gt;$N$529,"",IF(((4-1)*$N$529+9)&gt;80,"",IF(INDEX($P$531:$W$540,MOD(((4-1)*$N$529+9)-1,10)+1,INT((((4-1)*$N$529+9)-1)/10)+1)="","",INDEX($P$531:$W$540,MOD(((4-1)*$N$529+9)-1,10)+1,INT((((4-1)*$N$529+9)-1)/10)+1)))),IF(AND(4=$N$530+1,9&lt;=$O$529),IF(($N$529*$N$530+9)&gt;80,"",IF(INDEX($P$531:$W$540,MOD(($N$529*$N$530+9)-1,10)+1,INT((($N$529*$N$530+9)-1)/10)+1)="","",INDEX($P$531:$W$540,MOD(($N$529*$N$530+9)-1,10)+1,INT((($N$529*$N$530+9)-1)/10)+1))),""))),IF($N$531="","",IF(OR(ISTEXT($N$529),ISTEXT($N$530),ISTEXT($N$531)),"",IF(OR(9&gt;$N$529,4&gt;$N$530,((4-1)*$N$529+9)&gt;$N$531),"",IF(INDEX($P$531:$W$540,MOD(((4-1)*$N$529+9)-1,10)+1,INT((((4-1)*$N$529+9)-1)/10)+1)="","",INDEX($P$531:$W$540,MOD(((4-1)*$N$529+9)-1,10)+1,INT((((4-1)*$N$529+9)-1)/10)+1))))))</f>
        <v/>
      </c>
      <c r="M534" s="539">
        <f>IF($D$529="Flat Oval",IF(OR($N$531="",ISTEXT($N$529),ISTEXT($N$530)),"",IF(4&lt;=$N$530,IF(10&gt;$N$529,"",IF(((4-1)*$N$529+10)&gt;80,"",IF(INDEX($P$531:$W$540,MOD(((4-1)*$N$529+10)-1,10)+1,INT((((4-1)*$N$529+10)-1)/10)+1)="","",INDEX($P$531:$W$540,MOD(((4-1)*$N$529+10)-1,10)+1,INT((((4-1)*$N$529+10)-1)/10)+1)))),IF(AND(4=$N$530+1,10&lt;=$O$529),IF(($N$529*$N$530+10)&gt;80,"",IF(INDEX($P$531:$W$540,MOD(($N$529*$N$530+10)-1,10)+1,INT((($N$529*$N$530+10)-1)/10)+1)="","",INDEX($P$531:$W$540,MOD(($N$529*$N$530+10)-1,10)+1,INT((($N$529*$N$530+10)-1)/10)+1))),""))),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IF($D$529="Flat Oval",IF(OR($N$530="",ISTEXT($N$530)),"",IF(5&lt;=$N$530,ROUND((5-0.5)*$I$529/$N$530,1),IF(5=$N$530+1,"Ends",""))),IF(OR($D$529="",$G$529=""),"",IF($D$529="Round",IF(5=1,"Axis 1 (0°)",IF(5=2,"Axis 2 (90°)","")),IF(ISTEXT($N$530),"",IF(5&gt;$N$530,"",IF(ISTEXT($I$529),"",ROUND((5-0.5)*$I$529/$N$530,1)))))))</f>
        <v/>
      </c>
      <c r="C535" s="538" t="n"/>
      <c r="D535" s="539">
        <f>IF($D$529="Flat Oval",IF(OR($N$531="",ISTEXT($N$529),ISTEXT($N$530)),"",IF(5&lt;=$N$530,IF(1&gt;$N$529,"",IF(((5-1)*$N$529+1)&gt;80,"",IF(INDEX($P$531:$W$540,MOD(((5-1)*$N$529+1)-1,10)+1,INT((((5-1)*$N$529+1)-1)/10)+1)="","",INDEX($P$531:$W$540,MOD(((5-1)*$N$529+1)-1,10)+1,INT((((5-1)*$N$529+1)-1)/10)+1)))),IF(AND(5=$N$530+1,1&lt;=$O$529),IF(($N$529*$N$530+1)&gt;80,"",IF(INDEX($P$531:$W$540,MOD(($N$529*$N$530+1)-1,10)+1,INT((($N$529*$N$530+1)-1)/10)+1)="","",INDEX($P$531:$W$540,MOD(($N$529*$N$530+1)-1,10)+1,INT((($N$529*$N$530+1)-1)/10)+1))),""))),IF($N$531="","",IF(OR(ISTEXT($N$529),ISTEXT($N$530),ISTEXT($N$531)),"",IF(OR(1&gt;$N$529,5&gt;$N$530,((5-1)*$N$529+1)&gt;$N$531),"",IF(INDEX($P$531:$W$540,MOD(((5-1)*$N$529+1)-1,10)+1,INT((((5-1)*$N$529+1)-1)/10)+1)="","",INDEX($P$531:$W$540,MOD(((5-1)*$N$529+1)-1,10)+1,INT((((5-1)*$N$529+1)-1)/10)+1))))))</f>
        <v/>
      </c>
      <c r="E535" s="539">
        <f>IF($D$529="Flat Oval",IF(OR($N$531="",ISTEXT($N$529),ISTEXT($N$530)),"",IF(5&lt;=$N$530,IF(2&gt;$N$529,"",IF(((5-1)*$N$529+2)&gt;80,"",IF(INDEX($P$531:$W$540,MOD(((5-1)*$N$529+2)-1,10)+1,INT((((5-1)*$N$529+2)-1)/10)+1)="","",INDEX($P$531:$W$540,MOD(((5-1)*$N$529+2)-1,10)+1,INT((((5-1)*$N$529+2)-1)/10)+1)))),IF(AND(5=$N$530+1,2&lt;=$O$529),IF(($N$529*$N$530+2)&gt;80,"",IF(INDEX($P$531:$W$540,MOD(($N$529*$N$530+2)-1,10)+1,INT((($N$529*$N$530+2)-1)/10)+1)="","",INDEX($P$531:$W$540,MOD(($N$529*$N$530+2)-1,10)+1,INT((($N$529*$N$530+2)-1)/10)+1))),""))),IF($N$531="","",IF(OR(ISTEXT($N$529),ISTEXT($N$530),ISTEXT($N$531)),"",IF(OR(2&gt;$N$529,5&gt;$N$530,((5-1)*$N$529+2)&gt;$N$531),"",IF(INDEX($P$531:$W$540,MOD(((5-1)*$N$529+2)-1,10)+1,INT((((5-1)*$N$529+2)-1)/10)+1)="","",INDEX($P$531:$W$540,MOD(((5-1)*$N$529+2)-1,10)+1,INT((((5-1)*$N$529+2)-1)/10)+1))))))</f>
        <v/>
      </c>
      <c r="F535" s="539">
        <f>IF($D$529="Flat Oval",IF(OR($N$531="",ISTEXT($N$529),ISTEXT($N$530)),"",IF(5&lt;=$N$530,IF(3&gt;$N$529,"",IF(((5-1)*$N$529+3)&gt;80,"",IF(INDEX($P$531:$W$540,MOD(((5-1)*$N$529+3)-1,10)+1,INT((((5-1)*$N$529+3)-1)/10)+1)="","",INDEX($P$531:$W$540,MOD(((5-1)*$N$529+3)-1,10)+1,INT((((5-1)*$N$529+3)-1)/10)+1)))),IF(AND(5=$N$530+1,3&lt;=$O$529),IF(($N$529*$N$530+3)&gt;80,"",IF(INDEX($P$531:$W$540,MOD(($N$529*$N$530+3)-1,10)+1,INT((($N$529*$N$530+3)-1)/10)+1)="","",INDEX($P$531:$W$540,MOD(($N$529*$N$530+3)-1,10)+1,INT((($N$529*$N$530+3)-1)/10)+1))),""))),IF($N$531="","",IF(OR(ISTEXT($N$529),ISTEXT($N$530),ISTEXT($N$531)),"",IF(OR(3&gt;$N$529,5&gt;$N$530,((5-1)*$N$529+3)&gt;$N$531),"",IF(INDEX($P$531:$W$540,MOD(((5-1)*$N$529+3)-1,10)+1,INT((((5-1)*$N$529+3)-1)/10)+1)="","",INDEX($P$531:$W$540,MOD(((5-1)*$N$529+3)-1,10)+1,INT((((5-1)*$N$529+3)-1)/10)+1))))))</f>
        <v/>
      </c>
      <c r="G535" s="539">
        <f>IF($D$529="Flat Oval",IF(OR($N$531="",ISTEXT($N$529),ISTEXT($N$530)),"",IF(5&lt;=$N$530,IF(4&gt;$N$529,"",IF(((5-1)*$N$529+4)&gt;80,"",IF(INDEX($P$531:$W$540,MOD(((5-1)*$N$529+4)-1,10)+1,INT((((5-1)*$N$529+4)-1)/10)+1)="","",INDEX($P$531:$W$540,MOD(((5-1)*$N$529+4)-1,10)+1,INT((((5-1)*$N$529+4)-1)/10)+1)))),IF(AND(5=$N$530+1,4&lt;=$O$529),IF(($N$529*$N$530+4)&gt;80,"",IF(INDEX($P$531:$W$540,MOD(($N$529*$N$530+4)-1,10)+1,INT((($N$529*$N$530+4)-1)/10)+1)="","",INDEX($P$531:$W$540,MOD(($N$529*$N$530+4)-1,10)+1,INT((($N$529*$N$530+4)-1)/10)+1))),""))),IF($N$531="","",IF(OR(ISTEXT($N$529),ISTEXT($N$530),ISTEXT($N$531)),"",IF(OR(4&gt;$N$529,5&gt;$N$530,((5-1)*$N$529+4)&gt;$N$531),"",IF(INDEX($P$531:$W$540,MOD(((5-1)*$N$529+4)-1,10)+1,INT((((5-1)*$N$529+4)-1)/10)+1)="","",INDEX($P$531:$W$540,MOD(((5-1)*$N$529+4)-1,10)+1,INT((((5-1)*$N$529+4)-1)/10)+1))))))</f>
        <v/>
      </c>
      <c r="H535" s="539">
        <f>IF($D$529="Flat Oval",IF(OR($N$531="",ISTEXT($N$529),ISTEXT($N$530)),"",IF(5&lt;=$N$530,IF(5&gt;$N$529,"",IF(((5-1)*$N$529+5)&gt;80,"",IF(INDEX($P$531:$W$540,MOD(((5-1)*$N$529+5)-1,10)+1,INT((((5-1)*$N$529+5)-1)/10)+1)="","",INDEX($P$531:$W$540,MOD(((5-1)*$N$529+5)-1,10)+1,INT((((5-1)*$N$529+5)-1)/10)+1)))),IF(AND(5=$N$530+1,5&lt;=$O$529),IF(($N$529*$N$530+5)&gt;80,"",IF(INDEX($P$531:$W$540,MOD(($N$529*$N$530+5)-1,10)+1,INT((($N$529*$N$530+5)-1)/10)+1)="","",INDEX($P$531:$W$540,MOD(($N$529*$N$530+5)-1,10)+1,INT((($N$529*$N$530+5)-1)/10)+1))),""))),IF($N$531="","",IF(OR(ISTEXT($N$529),ISTEXT($N$530),ISTEXT($N$531)),"",IF(OR(5&gt;$N$529,5&gt;$N$530,((5-1)*$N$529+5)&gt;$N$531),"",IF(INDEX($P$531:$W$540,MOD(((5-1)*$N$529+5)-1,10)+1,INT((((5-1)*$N$529+5)-1)/10)+1)="","",INDEX($P$531:$W$540,MOD(((5-1)*$N$529+5)-1,10)+1,INT((((5-1)*$N$529+5)-1)/10)+1))))))</f>
        <v/>
      </c>
      <c r="I535" s="539">
        <f>IF($D$529="Flat Oval",IF(OR($N$531="",ISTEXT($N$529),ISTEXT($N$530)),"",IF(5&lt;=$N$530,IF(6&gt;$N$529,"",IF(((5-1)*$N$529+6)&gt;80,"",IF(INDEX($P$531:$W$540,MOD(((5-1)*$N$529+6)-1,10)+1,INT((((5-1)*$N$529+6)-1)/10)+1)="","",INDEX($P$531:$W$540,MOD(((5-1)*$N$529+6)-1,10)+1,INT((((5-1)*$N$529+6)-1)/10)+1)))),IF(AND(5=$N$530+1,6&lt;=$O$529),IF(($N$529*$N$530+6)&gt;80,"",IF(INDEX($P$531:$W$540,MOD(($N$529*$N$530+6)-1,10)+1,INT((($N$529*$N$530+6)-1)/10)+1)="","",INDEX($P$531:$W$540,MOD(($N$529*$N$530+6)-1,10)+1,INT((($N$529*$N$530+6)-1)/10)+1))),""))),IF($N$531="","",IF(OR(ISTEXT($N$529),ISTEXT($N$530),ISTEXT($N$531)),"",IF(OR(6&gt;$N$529,5&gt;$N$530,((5-1)*$N$529+6)&gt;$N$531),"",IF(INDEX($P$531:$W$540,MOD(((5-1)*$N$529+6)-1,10)+1,INT((((5-1)*$N$529+6)-1)/10)+1)="","",INDEX($P$531:$W$540,MOD(((5-1)*$N$529+6)-1,10)+1,INT((((5-1)*$N$529+6)-1)/10)+1))))))</f>
        <v/>
      </c>
      <c r="J535" s="539">
        <f>IF($D$529="Flat Oval",IF(OR($N$531="",ISTEXT($N$529),ISTEXT($N$530)),"",IF(5&lt;=$N$530,IF(7&gt;$N$529,"",IF(((5-1)*$N$529+7)&gt;80,"",IF(INDEX($P$531:$W$540,MOD(((5-1)*$N$529+7)-1,10)+1,INT((((5-1)*$N$529+7)-1)/10)+1)="","",INDEX($P$531:$W$540,MOD(((5-1)*$N$529+7)-1,10)+1,INT((((5-1)*$N$529+7)-1)/10)+1)))),IF(AND(5=$N$530+1,7&lt;=$O$529),IF(($N$529*$N$530+7)&gt;80,"",IF(INDEX($P$531:$W$540,MOD(($N$529*$N$530+7)-1,10)+1,INT((($N$529*$N$530+7)-1)/10)+1)="","",INDEX($P$531:$W$540,MOD(($N$529*$N$530+7)-1,10)+1,INT((($N$529*$N$530+7)-1)/10)+1))),""))),IF($N$531="","",IF(OR(ISTEXT($N$529),ISTEXT($N$530),ISTEXT($N$531)),"",IF(OR(7&gt;$N$529,5&gt;$N$530,((5-1)*$N$529+7)&gt;$N$531),"",IF(INDEX($P$531:$W$540,MOD(((5-1)*$N$529+7)-1,10)+1,INT((((5-1)*$N$529+7)-1)/10)+1)="","",INDEX($P$531:$W$540,MOD(((5-1)*$N$529+7)-1,10)+1,INT((((5-1)*$N$529+7)-1)/10)+1))))))</f>
        <v/>
      </c>
      <c r="K535" s="539">
        <f>IF($D$529="Flat Oval",IF(OR($N$531="",ISTEXT($N$529),ISTEXT($N$530)),"",IF(5&lt;=$N$530,IF(8&gt;$N$529,"",IF(((5-1)*$N$529+8)&gt;80,"",IF(INDEX($P$531:$W$540,MOD(((5-1)*$N$529+8)-1,10)+1,INT((((5-1)*$N$529+8)-1)/10)+1)="","",INDEX($P$531:$W$540,MOD(((5-1)*$N$529+8)-1,10)+1,INT((((5-1)*$N$529+8)-1)/10)+1)))),IF(AND(5=$N$530+1,8&lt;=$O$529),IF(($N$529*$N$530+8)&gt;80,"",IF(INDEX($P$531:$W$540,MOD(($N$529*$N$530+8)-1,10)+1,INT((($N$529*$N$530+8)-1)/10)+1)="","",INDEX($P$531:$W$540,MOD(($N$529*$N$530+8)-1,10)+1,INT((($N$529*$N$530+8)-1)/10)+1))),""))),IF($N$531="","",IF(OR(ISTEXT($N$529),ISTEXT($N$530),ISTEXT($N$531)),"",IF(OR(8&gt;$N$529,5&gt;$N$530,((5-1)*$N$529+8)&gt;$N$531),"",IF(INDEX($P$531:$W$540,MOD(((5-1)*$N$529+8)-1,10)+1,INT((((5-1)*$N$529+8)-1)/10)+1)="","",INDEX($P$531:$W$540,MOD(((5-1)*$N$529+8)-1,10)+1,INT((((5-1)*$N$529+8)-1)/10)+1))))))</f>
        <v/>
      </c>
      <c r="L535" s="539">
        <f>IF($D$529="Flat Oval",IF(OR($N$531="",ISTEXT($N$529),ISTEXT($N$530)),"",IF(5&lt;=$N$530,IF(9&gt;$N$529,"",IF(((5-1)*$N$529+9)&gt;80,"",IF(INDEX($P$531:$W$540,MOD(((5-1)*$N$529+9)-1,10)+1,INT((((5-1)*$N$529+9)-1)/10)+1)="","",INDEX($P$531:$W$540,MOD(((5-1)*$N$529+9)-1,10)+1,INT((((5-1)*$N$529+9)-1)/10)+1)))),IF(AND(5=$N$530+1,9&lt;=$O$529),IF(($N$529*$N$530+9)&gt;80,"",IF(INDEX($P$531:$W$540,MOD(($N$529*$N$530+9)-1,10)+1,INT((($N$529*$N$530+9)-1)/10)+1)="","",INDEX($P$531:$W$540,MOD(($N$529*$N$530+9)-1,10)+1,INT((($N$529*$N$530+9)-1)/10)+1))),""))),IF($N$531="","",IF(OR(ISTEXT($N$529),ISTEXT($N$530),ISTEXT($N$531)),"",IF(OR(9&gt;$N$529,5&gt;$N$530,((5-1)*$N$529+9)&gt;$N$531),"",IF(INDEX($P$531:$W$540,MOD(((5-1)*$N$529+9)-1,10)+1,INT((((5-1)*$N$529+9)-1)/10)+1)="","",INDEX($P$531:$W$540,MOD(((5-1)*$N$529+9)-1,10)+1,INT((((5-1)*$N$529+9)-1)/10)+1))))))</f>
        <v/>
      </c>
      <c r="M535" s="539">
        <f>IF($D$529="Flat Oval",IF(OR($N$531="",ISTEXT($N$529),ISTEXT($N$530)),"",IF(5&lt;=$N$530,IF(10&gt;$N$529,"",IF(((5-1)*$N$529+10)&gt;80,"",IF(INDEX($P$531:$W$540,MOD(((5-1)*$N$529+10)-1,10)+1,INT((((5-1)*$N$529+10)-1)/10)+1)="","",INDEX($P$531:$W$540,MOD(((5-1)*$N$529+10)-1,10)+1,INT((((5-1)*$N$529+10)-1)/10)+1)))),IF(AND(5=$N$530+1,10&lt;=$O$529),IF(($N$529*$N$530+10)&gt;80,"",IF(INDEX($P$531:$W$540,MOD(($N$529*$N$530+10)-1,10)+1,INT((($N$529*$N$530+10)-1)/10)+1)="","",INDEX($P$531:$W$540,MOD(($N$529*$N$530+10)-1,10)+1,INT((($N$529*$N$530+10)-1)/10)+1))),""))),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IF($D$529="Flat Oval",IF(OR($N$530="",ISTEXT($N$530)),"",IF(6&lt;=$N$530,ROUND((6-0.5)*$I$529/$N$530,1),IF(6=$N$530+1,"Ends",""))),IF(OR($D$529="",$G$529=""),"",IF($D$529="Round",IF(6=1,"Axis 1 (0°)",IF(6=2,"Axis 2 (90°)","")),IF(ISTEXT($N$530),"",IF(6&gt;$N$530,"",IF(ISTEXT($I$529),"",ROUND((6-0.5)*$I$529/$N$530,1)))))))</f>
        <v/>
      </c>
      <c r="C536" s="538" t="n"/>
      <c r="D536" s="539">
        <f>IF($D$529="Flat Oval",IF(OR($N$531="",ISTEXT($N$529),ISTEXT($N$530)),"",IF(6&lt;=$N$530,IF(1&gt;$N$529,"",IF(((6-1)*$N$529+1)&gt;80,"",IF(INDEX($P$531:$W$540,MOD(((6-1)*$N$529+1)-1,10)+1,INT((((6-1)*$N$529+1)-1)/10)+1)="","",INDEX($P$531:$W$540,MOD(((6-1)*$N$529+1)-1,10)+1,INT((((6-1)*$N$529+1)-1)/10)+1)))),IF(AND(6=$N$530+1,1&lt;=$O$529),IF(($N$529*$N$530+1)&gt;80,"",IF(INDEX($P$531:$W$540,MOD(($N$529*$N$530+1)-1,10)+1,INT((($N$529*$N$530+1)-1)/10)+1)="","",INDEX($P$531:$W$540,MOD(($N$529*$N$530+1)-1,10)+1,INT((($N$529*$N$530+1)-1)/10)+1))),""))),IF($N$531="","",IF(OR(ISTEXT($N$529),ISTEXT($N$530),ISTEXT($N$531)),"",IF(OR(1&gt;$N$529,6&gt;$N$530,((6-1)*$N$529+1)&gt;$N$531),"",IF(INDEX($P$531:$W$540,MOD(((6-1)*$N$529+1)-1,10)+1,INT((((6-1)*$N$529+1)-1)/10)+1)="","",INDEX($P$531:$W$540,MOD(((6-1)*$N$529+1)-1,10)+1,INT((((6-1)*$N$529+1)-1)/10)+1))))))</f>
        <v/>
      </c>
      <c r="E536" s="539">
        <f>IF($D$529="Flat Oval",IF(OR($N$531="",ISTEXT($N$529),ISTEXT($N$530)),"",IF(6&lt;=$N$530,IF(2&gt;$N$529,"",IF(((6-1)*$N$529+2)&gt;80,"",IF(INDEX($P$531:$W$540,MOD(((6-1)*$N$529+2)-1,10)+1,INT((((6-1)*$N$529+2)-1)/10)+1)="","",INDEX($P$531:$W$540,MOD(((6-1)*$N$529+2)-1,10)+1,INT((((6-1)*$N$529+2)-1)/10)+1)))),IF(AND(6=$N$530+1,2&lt;=$O$529),IF(($N$529*$N$530+2)&gt;80,"",IF(INDEX($P$531:$W$540,MOD(($N$529*$N$530+2)-1,10)+1,INT((($N$529*$N$530+2)-1)/10)+1)="","",INDEX($P$531:$W$540,MOD(($N$529*$N$530+2)-1,10)+1,INT((($N$529*$N$530+2)-1)/10)+1))),""))),IF($N$531="","",IF(OR(ISTEXT($N$529),ISTEXT($N$530),ISTEXT($N$531)),"",IF(OR(2&gt;$N$529,6&gt;$N$530,((6-1)*$N$529+2)&gt;$N$531),"",IF(INDEX($P$531:$W$540,MOD(((6-1)*$N$529+2)-1,10)+1,INT((((6-1)*$N$529+2)-1)/10)+1)="","",INDEX($P$531:$W$540,MOD(((6-1)*$N$529+2)-1,10)+1,INT((((6-1)*$N$529+2)-1)/10)+1))))))</f>
        <v/>
      </c>
      <c r="F536" s="539">
        <f>IF($D$529="Flat Oval",IF(OR($N$531="",ISTEXT($N$529),ISTEXT($N$530)),"",IF(6&lt;=$N$530,IF(3&gt;$N$529,"",IF(((6-1)*$N$529+3)&gt;80,"",IF(INDEX($P$531:$W$540,MOD(((6-1)*$N$529+3)-1,10)+1,INT((((6-1)*$N$529+3)-1)/10)+1)="","",INDEX($P$531:$W$540,MOD(((6-1)*$N$529+3)-1,10)+1,INT((((6-1)*$N$529+3)-1)/10)+1)))),IF(AND(6=$N$530+1,3&lt;=$O$529),IF(($N$529*$N$530+3)&gt;80,"",IF(INDEX($P$531:$W$540,MOD(($N$529*$N$530+3)-1,10)+1,INT((($N$529*$N$530+3)-1)/10)+1)="","",INDEX($P$531:$W$540,MOD(($N$529*$N$530+3)-1,10)+1,INT((($N$529*$N$530+3)-1)/10)+1))),""))),IF($N$531="","",IF(OR(ISTEXT($N$529),ISTEXT($N$530),ISTEXT($N$531)),"",IF(OR(3&gt;$N$529,6&gt;$N$530,((6-1)*$N$529+3)&gt;$N$531),"",IF(INDEX($P$531:$W$540,MOD(((6-1)*$N$529+3)-1,10)+1,INT((((6-1)*$N$529+3)-1)/10)+1)="","",INDEX($P$531:$W$540,MOD(((6-1)*$N$529+3)-1,10)+1,INT((((6-1)*$N$529+3)-1)/10)+1))))))</f>
        <v/>
      </c>
      <c r="G536" s="539">
        <f>IF($D$529="Flat Oval",IF(OR($N$531="",ISTEXT($N$529),ISTEXT($N$530)),"",IF(6&lt;=$N$530,IF(4&gt;$N$529,"",IF(((6-1)*$N$529+4)&gt;80,"",IF(INDEX($P$531:$W$540,MOD(((6-1)*$N$529+4)-1,10)+1,INT((((6-1)*$N$529+4)-1)/10)+1)="","",INDEX($P$531:$W$540,MOD(((6-1)*$N$529+4)-1,10)+1,INT((((6-1)*$N$529+4)-1)/10)+1)))),IF(AND(6=$N$530+1,4&lt;=$O$529),IF(($N$529*$N$530+4)&gt;80,"",IF(INDEX($P$531:$W$540,MOD(($N$529*$N$530+4)-1,10)+1,INT((($N$529*$N$530+4)-1)/10)+1)="","",INDEX($P$531:$W$540,MOD(($N$529*$N$530+4)-1,10)+1,INT((($N$529*$N$530+4)-1)/10)+1))),""))),IF($N$531="","",IF(OR(ISTEXT($N$529),ISTEXT($N$530),ISTEXT($N$531)),"",IF(OR(4&gt;$N$529,6&gt;$N$530,((6-1)*$N$529+4)&gt;$N$531),"",IF(INDEX($P$531:$W$540,MOD(((6-1)*$N$529+4)-1,10)+1,INT((((6-1)*$N$529+4)-1)/10)+1)="","",INDEX($P$531:$W$540,MOD(((6-1)*$N$529+4)-1,10)+1,INT((((6-1)*$N$529+4)-1)/10)+1))))))</f>
        <v/>
      </c>
      <c r="H536" s="539">
        <f>IF($D$529="Flat Oval",IF(OR($N$531="",ISTEXT($N$529),ISTEXT($N$530)),"",IF(6&lt;=$N$530,IF(5&gt;$N$529,"",IF(((6-1)*$N$529+5)&gt;80,"",IF(INDEX($P$531:$W$540,MOD(((6-1)*$N$529+5)-1,10)+1,INT((((6-1)*$N$529+5)-1)/10)+1)="","",INDEX($P$531:$W$540,MOD(((6-1)*$N$529+5)-1,10)+1,INT((((6-1)*$N$529+5)-1)/10)+1)))),IF(AND(6=$N$530+1,5&lt;=$O$529),IF(($N$529*$N$530+5)&gt;80,"",IF(INDEX($P$531:$W$540,MOD(($N$529*$N$530+5)-1,10)+1,INT((($N$529*$N$530+5)-1)/10)+1)="","",INDEX($P$531:$W$540,MOD(($N$529*$N$530+5)-1,10)+1,INT((($N$529*$N$530+5)-1)/10)+1))),""))),IF($N$531="","",IF(OR(ISTEXT($N$529),ISTEXT($N$530),ISTEXT($N$531)),"",IF(OR(5&gt;$N$529,6&gt;$N$530,((6-1)*$N$529+5)&gt;$N$531),"",IF(INDEX($P$531:$W$540,MOD(((6-1)*$N$529+5)-1,10)+1,INT((((6-1)*$N$529+5)-1)/10)+1)="","",INDEX($P$531:$W$540,MOD(((6-1)*$N$529+5)-1,10)+1,INT((((6-1)*$N$529+5)-1)/10)+1))))))</f>
        <v/>
      </c>
      <c r="I536" s="539">
        <f>IF($D$529="Flat Oval",IF(OR($N$531="",ISTEXT($N$529),ISTEXT($N$530)),"",IF(6&lt;=$N$530,IF(6&gt;$N$529,"",IF(((6-1)*$N$529+6)&gt;80,"",IF(INDEX($P$531:$W$540,MOD(((6-1)*$N$529+6)-1,10)+1,INT((((6-1)*$N$529+6)-1)/10)+1)="","",INDEX($P$531:$W$540,MOD(((6-1)*$N$529+6)-1,10)+1,INT((((6-1)*$N$529+6)-1)/10)+1)))),IF(AND(6=$N$530+1,6&lt;=$O$529),IF(($N$529*$N$530+6)&gt;80,"",IF(INDEX($P$531:$W$540,MOD(($N$529*$N$530+6)-1,10)+1,INT((($N$529*$N$530+6)-1)/10)+1)="","",INDEX($P$531:$W$540,MOD(($N$529*$N$530+6)-1,10)+1,INT((($N$529*$N$530+6)-1)/10)+1))),""))),IF($N$531="","",IF(OR(ISTEXT($N$529),ISTEXT($N$530),ISTEXT($N$531)),"",IF(OR(6&gt;$N$529,6&gt;$N$530,((6-1)*$N$529+6)&gt;$N$531),"",IF(INDEX($P$531:$W$540,MOD(((6-1)*$N$529+6)-1,10)+1,INT((((6-1)*$N$529+6)-1)/10)+1)="","",INDEX($P$531:$W$540,MOD(((6-1)*$N$529+6)-1,10)+1,INT((((6-1)*$N$529+6)-1)/10)+1))))))</f>
        <v/>
      </c>
      <c r="J536" s="539">
        <f>IF($D$529="Flat Oval",IF(OR($N$531="",ISTEXT($N$529),ISTEXT($N$530)),"",IF(6&lt;=$N$530,IF(7&gt;$N$529,"",IF(((6-1)*$N$529+7)&gt;80,"",IF(INDEX($P$531:$W$540,MOD(((6-1)*$N$529+7)-1,10)+1,INT((((6-1)*$N$529+7)-1)/10)+1)="","",INDEX($P$531:$W$540,MOD(((6-1)*$N$529+7)-1,10)+1,INT((((6-1)*$N$529+7)-1)/10)+1)))),IF(AND(6=$N$530+1,7&lt;=$O$529),IF(($N$529*$N$530+7)&gt;80,"",IF(INDEX($P$531:$W$540,MOD(($N$529*$N$530+7)-1,10)+1,INT((($N$529*$N$530+7)-1)/10)+1)="","",INDEX($P$531:$W$540,MOD(($N$529*$N$530+7)-1,10)+1,INT((($N$529*$N$530+7)-1)/10)+1))),""))),IF($N$531="","",IF(OR(ISTEXT($N$529),ISTEXT($N$530),ISTEXT($N$531)),"",IF(OR(7&gt;$N$529,6&gt;$N$530,((6-1)*$N$529+7)&gt;$N$531),"",IF(INDEX($P$531:$W$540,MOD(((6-1)*$N$529+7)-1,10)+1,INT((((6-1)*$N$529+7)-1)/10)+1)="","",INDEX($P$531:$W$540,MOD(((6-1)*$N$529+7)-1,10)+1,INT((((6-1)*$N$529+7)-1)/10)+1))))))</f>
        <v/>
      </c>
      <c r="K536" s="539">
        <f>IF($D$529="Flat Oval",IF(OR($N$531="",ISTEXT($N$529),ISTEXT($N$530)),"",IF(6&lt;=$N$530,IF(8&gt;$N$529,"",IF(((6-1)*$N$529+8)&gt;80,"",IF(INDEX($P$531:$W$540,MOD(((6-1)*$N$529+8)-1,10)+1,INT((((6-1)*$N$529+8)-1)/10)+1)="","",INDEX($P$531:$W$540,MOD(((6-1)*$N$529+8)-1,10)+1,INT((((6-1)*$N$529+8)-1)/10)+1)))),IF(AND(6=$N$530+1,8&lt;=$O$529),IF(($N$529*$N$530+8)&gt;80,"",IF(INDEX($P$531:$W$540,MOD(($N$529*$N$530+8)-1,10)+1,INT((($N$529*$N$530+8)-1)/10)+1)="","",INDEX($P$531:$W$540,MOD(($N$529*$N$530+8)-1,10)+1,INT((($N$529*$N$530+8)-1)/10)+1))),""))),IF($N$531="","",IF(OR(ISTEXT($N$529),ISTEXT($N$530),ISTEXT($N$531)),"",IF(OR(8&gt;$N$529,6&gt;$N$530,((6-1)*$N$529+8)&gt;$N$531),"",IF(INDEX($P$531:$W$540,MOD(((6-1)*$N$529+8)-1,10)+1,INT((((6-1)*$N$529+8)-1)/10)+1)="","",INDEX($P$531:$W$540,MOD(((6-1)*$N$529+8)-1,10)+1,INT((((6-1)*$N$529+8)-1)/10)+1))))))</f>
        <v/>
      </c>
      <c r="L536" s="539">
        <f>IF($D$529="Flat Oval",IF(OR($N$531="",ISTEXT($N$529),ISTEXT($N$530)),"",IF(6&lt;=$N$530,IF(9&gt;$N$529,"",IF(((6-1)*$N$529+9)&gt;80,"",IF(INDEX($P$531:$W$540,MOD(((6-1)*$N$529+9)-1,10)+1,INT((((6-1)*$N$529+9)-1)/10)+1)="","",INDEX($P$531:$W$540,MOD(((6-1)*$N$529+9)-1,10)+1,INT((((6-1)*$N$529+9)-1)/10)+1)))),IF(AND(6=$N$530+1,9&lt;=$O$529),IF(($N$529*$N$530+9)&gt;80,"",IF(INDEX($P$531:$W$540,MOD(($N$529*$N$530+9)-1,10)+1,INT((($N$529*$N$530+9)-1)/10)+1)="","",INDEX($P$531:$W$540,MOD(($N$529*$N$530+9)-1,10)+1,INT((($N$529*$N$530+9)-1)/10)+1))),""))),IF($N$531="","",IF(OR(ISTEXT($N$529),ISTEXT($N$530),ISTEXT($N$531)),"",IF(OR(9&gt;$N$529,6&gt;$N$530,((6-1)*$N$529+9)&gt;$N$531),"",IF(INDEX($P$531:$W$540,MOD(((6-1)*$N$529+9)-1,10)+1,INT((((6-1)*$N$529+9)-1)/10)+1)="","",INDEX($P$531:$W$540,MOD(((6-1)*$N$529+9)-1,10)+1,INT((((6-1)*$N$529+9)-1)/10)+1))))))</f>
        <v/>
      </c>
      <c r="M536" s="539">
        <f>IF($D$529="Flat Oval",IF(OR($N$531="",ISTEXT($N$529),ISTEXT($N$530)),"",IF(6&lt;=$N$530,IF(10&gt;$N$529,"",IF(((6-1)*$N$529+10)&gt;80,"",IF(INDEX($P$531:$W$540,MOD(((6-1)*$N$529+10)-1,10)+1,INT((((6-1)*$N$529+10)-1)/10)+1)="","",INDEX($P$531:$W$540,MOD(((6-1)*$N$529+10)-1,10)+1,INT((((6-1)*$N$529+10)-1)/10)+1)))),IF(AND(6=$N$530+1,10&lt;=$O$529),IF(($N$529*$N$530+10)&gt;80,"",IF(INDEX($P$531:$W$540,MOD(($N$529*$N$530+10)-1,10)+1,INT((($N$529*$N$530+10)-1)/10)+1)="","",INDEX($P$531:$W$540,MOD(($N$529*$N$530+10)-1,10)+1,INT((($N$529*$N$530+10)-1)/10)+1))),""))),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IF($D$529="Flat Oval",IF(OR($N$530="",ISTEXT($N$530)),"",IF(7&lt;=$N$530,ROUND((7-0.5)*$I$529/$N$530,1),IF(7=$N$530+1,"Ends",""))),IF(OR($D$529="",$G$529=""),"",IF($D$529="Round",IF(7=1,"Axis 1 (0°)",IF(7=2,"Axis 2 (90°)","")),IF(ISTEXT($N$530),"",IF(7&gt;$N$530,"",IF(ISTEXT($I$529),"",ROUND((7-0.5)*$I$529/$N$530,1)))))))</f>
        <v/>
      </c>
      <c r="C537" s="538" t="n"/>
      <c r="D537" s="539">
        <f>IF($D$529="Flat Oval",IF(OR($N$531="",ISTEXT($N$529),ISTEXT($N$530)),"",IF(7&lt;=$N$530,IF(1&gt;$N$529,"",IF(((7-1)*$N$529+1)&gt;80,"",IF(INDEX($P$531:$W$540,MOD(((7-1)*$N$529+1)-1,10)+1,INT((((7-1)*$N$529+1)-1)/10)+1)="","",INDEX($P$531:$W$540,MOD(((7-1)*$N$529+1)-1,10)+1,INT((((7-1)*$N$529+1)-1)/10)+1)))),IF(AND(7=$N$530+1,1&lt;=$O$529),IF(($N$529*$N$530+1)&gt;80,"",IF(INDEX($P$531:$W$540,MOD(($N$529*$N$530+1)-1,10)+1,INT((($N$529*$N$530+1)-1)/10)+1)="","",INDEX($P$531:$W$540,MOD(($N$529*$N$530+1)-1,10)+1,INT((($N$529*$N$530+1)-1)/10)+1))),""))),IF($N$531="","",IF(OR(ISTEXT($N$529),ISTEXT($N$530),ISTEXT($N$531)),"",IF(OR(1&gt;$N$529,7&gt;$N$530,((7-1)*$N$529+1)&gt;$N$531),"",IF(INDEX($P$531:$W$540,MOD(((7-1)*$N$529+1)-1,10)+1,INT((((7-1)*$N$529+1)-1)/10)+1)="","",INDEX($P$531:$W$540,MOD(((7-1)*$N$529+1)-1,10)+1,INT((((7-1)*$N$529+1)-1)/10)+1))))))</f>
        <v/>
      </c>
      <c r="E537" s="539">
        <f>IF($D$529="Flat Oval",IF(OR($N$531="",ISTEXT($N$529),ISTEXT($N$530)),"",IF(7&lt;=$N$530,IF(2&gt;$N$529,"",IF(((7-1)*$N$529+2)&gt;80,"",IF(INDEX($P$531:$W$540,MOD(((7-1)*$N$529+2)-1,10)+1,INT((((7-1)*$N$529+2)-1)/10)+1)="","",INDEX($P$531:$W$540,MOD(((7-1)*$N$529+2)-1,10)+1,INT((((7-1)*$N$529+2)-1)/10)+1)))),IF(AND(7=$N$530+1,2&lt;=$O$529),IF(($N$529*$N$530+2)&gt;80,"",IF(INDEX($P$531:$W$540,MOD(($N$529*$N$530+2)-1,10)+1,INT((($N$529*$N$530+2)-1)/10)+1)="","",INDEX($P$531:$W$540,MOD(($N$529*$N$530+2)-1,10)+1,INT((($N$529*$N$530+2)-1)/10)+1))),""))),IF($N$531="","",IF(OR(ISTEXT($N$529),ISTEXT($N$530),ISTEXT($N$531)),"",IF(OR(2&gt;$N$529,7&gt;$N$530,((7-1)*$N$529+2)&gt;$N$531),"",IF(INDEX($P$531:$W$540,MOD(((7-1)*$N$529+2)-1,10)+1,INT((((7-1)*$N$529+2)-1)/10)+1)="","",INDEX($P$531:$W$540,MOD(((7-1)*$N$529+2)-1,10)+1,INT((((7-1)*$N$529+2)-1)/10)+1))))))</f>
        <v/>
      </c>
      <c r="F537" s="539">
        <f>IF($D$529="Flat Oval",IF(OR($N$531="",ISTEXT($N$529),ISTEXT($N$530)),"",IF(7&lt;=$N$530,IF(3&gt;$N$529,"",IF(((7-1)*$N$529+3)&gt;80,"",IF(INDEX($P$531:$W$540,MOD(((7-1)*$N$529+3)-1,10)+1,INT((((7-1)*$N$529+3)-1)/10)+1)="","",INDEX($P$531:$W$540,MOD(((7-1)*$N$529+3)-1,10)+1,INT((((7-1)*$N$529+3)-1)/10)+1)))),IF(AND(7=$N$530+1,3&lt;=$O$529),IF(($N$529*$N$530+3)&gt;80,"",IF(INDEX($P$531:$W$540,MOD(($N$529*$N$530+3)-1,10)+1,INT((($N$529*$N$530+3)-1)/10)+1)="","",INDEX($P$531:$W$540,MOD(($N$529*$N$530+3)-1,10)+1,INT((($N$529*$N$530+3)-1)/10)+1))),""))),IF($N$531="","",IF(OR(ISTEXT($N$529),ISTEXT($N$530),ISTEXT($N$531)),"",IF(OR(3&gt;$N$529,7&gt;$N$530,((7-1)*$N$529+3)&gt;$N$531),"",IF(INDEX($P$531:$W$540,MOD(((7-1)*$N$529+3)-1,10)+1,INT((((7-1)*$N$529+3)-1)/10)+1)="","",INDEX($P$531:$W$540,MOD(((7-1)*$N$529+3)-1,10)+1,INT((((7-1)*$N$529+3)-1)/10)+1))))))</f>
        <v/>
      </c>
      <c r="G537" s="539">
        <f>IF($D$529="Flat Oval",IF(OR($N$531="",ISTEXT($N$529),ISTEXT($N$530)),"",IF(7&lt;=$N$530,IF(4&gt;$N$529,"",IF(((7-1)*$N$529+4)&gt;80,"",IF(INDEX($P$531:$W$540,MOD(((7-1)*$N$529+4)-1,10)+1,INT((((7-1)*$N$529+4)-1)/10)+1)="","",INDEX($P$531:$W$540,MOD(((7-1)*$N$529+4)-1,10)+1,INT((((7-1)*$N$529+4)-1)/10)+1)))),IF(AND(7=$N$530+1,4&lt;=$O$529),IF(($N$529*$N$530+4)&gt;80,"",IF(INDEX($P$531:$W$540,MOD(($N$529*$N$530+4)-1,10)+1,INT((($N$529*$N$530+4)-1)/10)+1)="","",INDEX($P$531:$W$540,MOD(($N$529*$N$530+4)-1,10)+1,INT((($N$529*$N$530+4)-1)/10)+1))),""))),IF($N$531="","",IF(OR(ISTEXT($N$529),ISTEXT($N$530),ISTEXT($N$531)),"",IF(OR(4&gt;$N$529,7&gt;$N$530,((7-1)*$N$529+4)&gt;$N$531),"",IF(INDEX($P$531:$W$540,MOD(((7-1)*$N$529+4)-1,10)+1,INT((((7-1)*$N$529+4)-1)/10)+1)="","",INDEX($P$531:$W$540,MOD(((7-1)*$N$529+4)-1,10)+1,INT((((7-1)*$N$529+4)-1)/10)+1))))))</f>
        <v/>
      </c>
      <c r="H537" s="539">
        <f>IF($D$529="Flat Oval",IF(OR($N$531="",ISTEXT($N$529),ISTEXT($N$530)),"",IF(7&lt;=$N$530,IF(5&gt;$N$529,"",IF(((7-1)*$N$529+5)&gt;80,"",IF(INDEX($P$531:$W$540,MOD(((7-1)*$N$529+5)-1,10)+1,INT((((7-1)*$N$529+5)-1)/10)+1)="","",INDEX($P$531:$W$540,MOD(((7-1)*$N$529+5)-1,10)+1,INT((((7-1)*$N$529+5)-1)/10)+1)))),IF(AND(7=$N$530+1,5&lt;=$O$529),IF(($N$529*$N$530+5)&gt;80,"",IF(INDEX($P$531:$W$540,MOD(($N$529*$N$530+5)-1,10)+1,INT((($N$529*$N$530+5)-1)/10)+1)="","",INDEX($P$531:$W$540,MOD(($N$529*$N$530+5)-1,10)+1,INT((($N$529*$N$530+5)-1)/10)+1))),""))),IF($N$531="","",IF(OR(ISTEXT($N$529),ISTEXT($N$530),ISTEXT($N$531)),"",IF(OR(5&gt;$N$529,7&gt;$N$530,((7-1)*$N$529+5)&gt;$N$531),"",IF(INDEX($P$531:$W$540,MOD(((7-1)*$N$529+5)-1,10)+1,INT((((7-1)*$N$529+5)-1)/10)+1)="","",INDEX($P$531:$W$540,MOD(((7-1)*$N$529+5)-1,10)+1,INT((((7-1)*$N$529+5)-1)/10)+1))))))</f>
        <v/>
      </c>
      <c r="I537" s="539">
        <f>IF($D$529="Flat Oval",IF(OR($N$531="",ISTEXT($N$529),ISTEXT($N$530)),"",IF(7&lt;=$N$530,IF(6&gt;$N$529,"",IF(((7-1)*$N$529+6)&gt;80,"",IF(INDEX($P$531:$W$540,MOD(((7-1)*$N$529+6)-1,10)+1,INT((((7-1)*$N$529+6)-1)/10)+1)="","",INDEX($P$531:$W$540,MOD(((7-1)*$N$529+6)-1,10)+1,INT((((7-1)*$N$529+6)-1)/10)+1)))),IF(AND(7=$N$530+1,6&lt;=$O$529),IF(($N$529*$N$530+6)&gt;80,"",IF(INDEX($P$531:$W$540,MOD(($N$529*$N$530+6)-1,10)+1,INT((($N$529*$N$530+6)-1)/10)+1)="","",INDEX($P$531:$W$540,MOD(($N$529*$N$530+6)-1,10)+1,INT((($N$529*$N$530+6)-1)/10)+1))),""))),IF($N$531="","",IF(OR(ISTEXT($N$529),ISTEXT($N$530),ISTEXT($N$531)),"",IF(OR(6&gt;$N$529,7&gt;$N$530,((7-1)*$N$529+6)&gt;$N$531),"",IF(INDEX($P$531:$W$540,MOD(((7-1)*$N$529+6)-1,10)+1,INT((((7-1)*$N$529+6)-1)/10)+1)="","",INDEX($P$531:$W$540,MOD(((7-1)*$N$529+6)-1,10)+1,INT((((7-1)*$N$529+6)-1)/10)+1))))))</f>
        <v/>
      </c>
      <c r="J537" s="539">
        <f>IF($D$529="Flat Oval",IF(OR($N$531="",ISTEXT($N$529),ISTEXT($N$530)),"",IF(7&lt;=$N$530,IF(7&gt;$N$529,"",IF(((7-1)*$N$529+7)&gt;80,"",IF(INDEX($P$531:$W$540,MOD(((7-1)*$N$529+7)-1,10)+1,INT((((7-1)*$N$529+7)-1)/10)+1)="","",INDEX($P$531:$W$540,MOD(((7-1)*$N$529+7)-1,10)+1,INT((((7-1)*$N$529+7)-1)/10)+1)))),IF(AND(7=$N$530+1,7&lt;=$O$529),IF(($N$529*$N$530+7)&gt;80,"",IF(INDEX($P$531:$W$540,MOD(($N$529*$N$530+7)-1,10)+1,INT((($N$529*$N$530+7)-1)/10)+1)="","",INDEX($P$531:$W$540,MOD(($N$529*$N$530+7)-1,10)+1,INT((($N$529*$N$530+7)-1)/10)+1))),""))),IF($N$531="","",IF(OR(ISTEXT($N$529),ISTEXT($N$530),ISTEXT($N$531)),"",IF(OR(7&gt;$N$529,7&gt;$N$530,((7-1)*$N$529+7)&gt;$N$531),"",IF(INDEX($P$531:$W$540,MOD(((7-1)*$N$529+7)-1,10)+1,INT((((7-1)*$N$529+7)-1)/10)+1)="","",INDEX($P$531:$W$540,MOD(((7-1)*$N$529+7)-1,10)+1,INT((((7-1)*$N$529+7)-1)/10)+1))))))</f>
        <v/>
      </c>
      <c r="K537" s="539">
        <f>IF($D$529="Flat Oval",IF(OR($N$531="",ISTEXT($N$529),ISTEXT($N$530)),"",IF(7&lt;=$N$530,IF(8&gt;$N$529,"",IF(((7-1)*$N$529+8)&gt;80,"",IF(INDEX($P$531:$W$540,MOD(((7-1)*$N$529+8)-1,10)+1,INT((((7-1)*$N$529+8)-1)/10)+1)="","",INDEX($P$531:$W$540,MOD(((7-1)*$N$529+8)-1,10)+1,INT((((7-1)*$N$529+8)-1)/10)+1)))),IF(AND(7=$N$530+1,8&lt;=$O$529),IF(($N$529*$N$530+8)&gt;80,"",IF(INDEX($P$531:$W$540,MOD(($N$529*$N$530+8)-1,10)+1,INT((($N$529*$N$530+8)-1)/10)+1)="","",INDEX($P$531:$W$540,MOD(($N$529*$N$530+8)-1,10)+1,INT((($N$529*$N$530+8)-1)/10)+1))),""))),IF($N$531="","",IF(OR(ISTEXT($N$529),ISTEXT($N$530),ISTEXT($N$531)),"",IF(OR(8&gt;$N$529,7&gt;$N$530,((7-1)*$N$529+8)&gt;$N$531),"",IF(INDEX($P$531:$W$540,MOD(((7-1)*$N$529+8)-1,10)+1,INT((((7-1)*$N$529+8)-1)/10)+1)="","",INDEX($P$531:$W$540,MOD(((7-1)*$N$529+8)-1,10)+1,INT((((7-1)*$N$529+8)-1)/10)+1))))))</f>
        <v/>
      </c>
      <c r="L537" s="539">
        <f>IF($D$529="Flat Oval",IF(OR($N$531="",ISTEXT($N$529),ISTEXT($N$530)),"",IF(7&lt;=$N$530,IF(9&gt;$N$529,"",IF(((7-1)*$N$529+9)&gt;80,"",IF(INDEX($P$531:$W$540,MOD(((7-1)*$N$529+9)-1,10)+1,INT((((7-1)*$N$529+9)-1)/10)+1)="","",INDEX($P$531:$W$540,MOD(((7-1)*$N$529+9)-1,10)+1,INT((((7-1)*$N$529+9)-1)/10)+1)))),IF(AND(7=$N$530+1,9&lt;=$O$529),IF(($N$529*$N$530+9)&gt;80,"",IF(INDEX($P$531:$W$540,MOD(($N$529*$N$530+9)-1,10)+1,INT((($N$529*$N$530+9)-1)/10)+1)="","",INDEX($P$531:$W$540,MOD(($N$529*$N$530+9)-1,10)+1,INT((($N$529*$N$530+9)-1)/10)+1))),""))),IF($N$531="","",IF(OR(ISTEXT($N$529),ISTEXT($N$530),ISTEXT($N$531)),"",IF(OR(9&gt;$N$529,7&gt;$N$530,((7-1)*$N$529+9)&gt;$N$531),"",IF(INDEX($P$531:$W$540,MOD(((7-1)*$N$529+9)-1,10)+1,INT((((7-1)*$N$529+9)-1)/10)+1)="","",INDEX($P$531:$W$540,MOD(((7-1)*$N$529+9)-1,10)+1,INT((((7-1)*$N$529+9)-1)/10)+1))))))</f>
        <v/>
      </c>
      <c r="M537" s="539">
        <f>IF($D$529="Flat Oval",IF(OR($N$531="",ISTEXT($N$529),ISTEXT($N$530)),"",IF(7&lt;=$N$530,IF(10&gt;$N$529,"",IF(((7-1)*$N$529+10)&gt;80,"",IF(INDEX($P$531:$W$540,MOD(((7-1)*$N$529+10)-1,10)+1,INT((((7-1)*$N$529+10)-1)/10)+1)="","",INDEX($P$531:$W$540,MOD(((7-1)*$N$529+10)-1,10)+1,INT((((7-1)*$N$529+10)-1)/10)+1)))),IF(AND(7=$N$530+1,10&lt;=$O$529),IF(($N$529*$N$530+10)&gt;80,"",IF(INDEX($P$531:$W$540,MOD(($N$529*$N$530+10)-1,10)+1,INT((($N$529*$N$530+10)-1)/10)+1)="","",INDEX($P$531:$W$540,MOD(($N$529*$N$530+10)-1,10)+1,INT((($N$529*$N$530+10)-1)/10)+1))),""))),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IF($D$529="Flat Oval",IF(OR($N$530="",ISTEXT($N$530)),"",IF(8&lt;=$N$530,ROUND((8-0.5)*$I$529/$N$530,1),IF(8=$N$530+1,"Ends",""))),IF(OR($D$529="",$G$529=""),"",IF($D$529="Round",IF(8=1,"Axis 1 (0°)",IF(8=2,"Axis 2 (90°)","")),IF(ISTEXT($N$530),"",IF(8&gt;$N$530,"",IF(ISTEXT($I$529),"",ROUND((8-0.5)*$I$529/$N$530,1)))))))</f>
        <v/>
      </c>
      <c r="C538" s="538" t="n"/>
      <c r="D538" s="539">
        <f>IF($D$529="Flat Oval",IF(OR($N$531="",ISTEXT($N$529),ISTEXT($N$530)),"",IF(8&lt;=$N$530,IF(1&gt;$N$529,"",IF(((8-1)*$N$529+1)&gt;80,"",IF(INDEX($P$531:$W$540,MOD(((8-1)*$N$529+1)-1,10)+1,INT((((8-1)*$N$529+1)-1)/10)+1)="","",INDEX($P$531:$W$540,MOD(((8-1)*$N$529+1)-1,10)+1,INT((((8-1)*$N$529+1)-1)/10)+1)))),IF(AND(8=$N$530+1,1&lt;=$O$529),IF(($N$529*$N$530+1)&gt;80,"",IF(INDEX($P$531:$W$540,MOD(($N$529*$N$530+1)-1,10)+1,INT((($N$529*$N$530+1)-1)/10)+1)="","",INDEX($P$531:$W$540,MOD(($N$529*$N$530+1)-1,10)+1,INT((($N$529*$N$530+1)-1)/10)+1))),""))),IF($N$531="","",IF(OR(ISTEXT($N$529),ISTEXT($N$530),ISTEXT($N$531)),"",IF(OR(1&gt;$N$529,8&gt;$N$530,((8-1)*$N$529+1)&gt;$N$531),"",IF(INDEX($P$531:$W$540,MOD(((8-1)*$N$529+1)-1,10)+1,INT((((8-1)*$N$529+1)-1)/10)+1)="","",INDEX($P$531:$W$540,MOD(((8-1)*$N$529+1)-1,10)+1,INT((((8-1)*$N$529+1)-1)/10)+1))))))</f>
        <v/>
      </c>
      <c r="E538" s="539">
        <f>IF($D$529="Flat Oval",IF(OR($N$531="",ISTEXT($N$529),ISTEXT($N$530)),"",IF(8&lt;=$N$530,IF(2&gt;$N$529,"",IF(((8-1)*$N$529+2)&gt;80,"",IF(INDEX($P$531:$W$540,MOD(((8-1)*$N$529+2)-1,10)+1,INT((((8-1)*$N$529+2)-1)/10)+1)="","",INDEX($P$531:$W$540,MOD(((8-1)*$N$529+2)-1,10)+1,INT((((8-1)*$N$529+2)-1)/10)+1)))),IF(AND(8=$N$530+1,2&lt;=$O$529),IF(($N$529*$N$530+2)&gt;80,"",IF(INDEX($P$531:$W$540,MOD(($N$529*$N$530+2)-1,10)+1,INT((($N$529*$N$530+2)-1)/10)+1)="","",INDEX($P$531:$W$540,MOD(($N$529*$N$530+2)-1,10)+1,INT((($N$529*$N$530+2)-1)/10)+1))),""))),IF($N$531="","",IF(OR(ISTEXT($N$529),ISTEXT($N$530),ISTEXT($N$531)),"",IF(OR(2&gt;$N$529,8&gt;$N$530,((8-1)*$N$529+2)&gt;$N$531),"",IF(INDEX($P$531:$W$540,MOD(((8-1)*$N$529+2)-1,10)+1,INT((((8-1)*$N$529+2)-1)/10)+1)="","",INDEX($P$531:$W$540,MOD(((8-1)*$N$529+2)-1,10)+1,INT((((8-1)*$N$529+2)-1)/10)+1))))))</f>
        <v/>
      </c>
      <c r="F538" s="539">
        <f>IF($D$529="Flat Oval",IF(OR($N$531="",ISTEXT($N$529),ISTEXT($N$530)),"",IF(8&lt;=$N$530,IF(3&gt;$N$529,"",IF(((8-1)*$N$529+3)&gt;80,"",IF(INDEX($P$531:$W$540,MOD(((8-1)*$N$529+3)-1,10)+1,INT((((8-1)*$N$529+3)-1)/10)+1)="","",INDEX($P$531:$W$540,MOD(((8-1)*$N$529+3)-1,10)+1,INT((((8-1)*$N$529+3)-1)/10)+1)))),IF(AND(8=$N$530+1,3&lt;=$O$529),IF(($N$529*$N$530+3)&gt;80,"",IF(INDEX($P$531:$W$540,MOD(($N$529*$N$530+3)-1,10)+1,INT((($N$529*$N$530+3)-1)/10)+1)="","",INDEX($P$531:$W$540,MOD(($N$529*$N$530+3)-1,10)+1,INT((($N$529*$N$530+3)-1)/10)+1))),""))),IF($N$531="","",IF(OR(ISTEXT($N$529),ISTEXT($N$530),ISTEXT($N$531)),"",IF(OR(3&gt;$N$529,8&gt;$N$530,((8-1)*$N$529+3)&gt;$N$531),"",IF(INDEX($P$531:$W$540,MOD(((8-1)*$N$529+3)-1,10)+1,INT((((8-1)*$N$529+3)-1)/10)+1)="","",INDEX($P$531:$W$540,MOD(((8-1)*$N$529+3)-1,10)+1,INT((((8-1)*$N$529+3)-1)/10)+1))))))</f>
        <v/>
      </c>
      <c r="G538" s="539">
        <f>IF($D$529="Flat Oval",IF(OR($N$531="",ISTEXT($N$529),ISTEXT($N$530)),"",IF(8&lt;=$N$530,IF(4&gt;$N$529,"",IF(((8-1)*$N$529+4)&gt;80,"",IF(INDEX($P$531:$W$540,MOD(((8-1)*$N$529+4)-1,10)+1,INT((((8-1)*$N$529+4)-1)/10)+1)="","",INDEX($P$531:$W$540,MOD(((8-1)*$N$529+4)-1,10)+1,INT((((8-1)*$N$529+4)-1)/10)+1)))),IF(AND(8=$N$530+1,4&lt;=$O$529),IF(($N$529*$N$530+4)&gt;80,"",IF(INDEX($P$531:$W$540,MOD(($N$529*$N$530+4)-1,10)+1,INT((($N$529*$N$530+4)-1)/10)+1)="","",INDEX($P$531:$W$540,MOD(($N$529*$N$530+4)-1,10)+1,INT((($N$529*$N$530+4)-1)/10)+1))),""))),IF($N$531="","",IF(OR(ISTEXT($N$529),ISTEXT($N$530),ISTEXT($N$531)),"",IF(OR(4&gt;$N$529,8&gt;$N$530,((8-1)*$N$529+4)&gt;$N$531),"",IF(INDEX($P$531:$W$540,MOD(((8-1)*$N$529+4)-1,10)+1,INT((((8-1)*$N$529+4)-1)/10)+1)="","",INDEX($P$531:$W$540,MOD(((8-1)*$N$529+4)-1,10)+1,INT((((8-1)*$N$529+4)-1)/10)+1))))))</f>
        <v/>
      </c>
      <c r="H538" s="539">
        <f>IF($D$529="Flat Oval",IF(OR($N$531="",ISTEXT($N$529),ISTEXT($N$530)),"",IF(8&lt;=$N$530,IF(5&gt;$N$529,"",IF(((8-1)*$N$529+5)&gt;80,"",IF(INDEX($P$531:$W$540,MOD(((8-1)*$N$529+5)-1,10)+1,INT((((8-1)*$N$529+5)-1)/10)+1)="","",INDEX($P$531:$W$540,MOD(((8-1)*$N$529+5)-1,10)+1,INT((((8-1)*$N$529+5)-1)/10)+1)))),IF(AND(8=$N$530+1,5&lt;=$O$529),IF(($N$529*$N$530+5)&gt;80,"",IF(INDEX($P$531:$W$540,MOD(($N$529*$N$530+5)-1,10)+1,INT((($N$529*$N$530+5)-1)/10)+1)="","",INDEX($P$531:$W$540,MOD(($N$529*$N$530+5)-1,10)+1,INT((($N$529*$N$530+5)-1)/10)+1))),""))),IF($N$531="","",IF(OR(ISTEXT($N$529),ISTEXT($N$530),ISTEXT($N$531)),"",IF(OR(5&gt;$N$529,8&gt;$N$530,((8-1)*$N$529+5)&gt;$N$531),"",IF(INDEX($P$531:$W$540,MOD(((8-1)*$N$529+5)-1,10)+1,INT((((8-1)*$N$529+5)-1)/10)+1)="","",INDEX($P$531:$W$540,MOD(((8-1)*$N$529+5)-1,10)+1,INT((((8-1)*$N$529+5)-1)/10)+1))))))</f>
        <v/>
      </c>
      <c r="I538" s="539">
        <f>IF($D$529="Flat Oval",IF(OR($N$531="",ISTEXT($N$529),ISTEXT($N$530)),"",IF(8&lt;=$N$530,IF(6&gt;$N$529,"",IF(((8-1)*$N$529+6)&gt;80,"",IF(INDEX($P$531:$W$540,MOD(((8-1)*$N$529+6)-1,10)+1,INT((((8-1)*$N$529+6)-1)/10)+1)="","",INDEX($P$531:$W$540,MOD(((8-1)*$N$529+6)-1,10)+1,INT((((8-1)*$N$529+6)-1)/10)+1)))),IF(AND(8=$N$530+1,6&lt;=$O$529),IF(($N$529*$N$530+6)&gt;80,"",IF(INDEX($P$531:$W$540,MOD(($N$529*$N$530+6)-1,10)+1,INT((($N$529*$N$530+6)-1)/10)+1)="","",INDEX($P$531:$W$540,MOD(($N$529*$N$530+6)-1,10)+1,INT((($N$529*$N$530+6)-1)/10)+1))),""))),IF($N$531="","",IF(OR(ISTEXT($N$529),ISTEXT($N$530),ISTEXT($N$531)),"",IF(OR(6&gt;$N$529,8&gt;$N$530,((8-1)*$N$529+6)&gt;$N$531),"",IF(INDEX($P$531:$W$540,MOD(((8-1)*$N$529+6)-1,10)+1,INT((((8-1)*$N$529+6)-1)/10)+1)="","",INDEX($P$531:$W$540,MOD(((8-1)*$N$529+6)-1,10)+1,INT((((8-1)*$N$529+6)-1)/10)+1))))))</f>
        <v/>
      </c>
      <c r="J538" s="539">
        <f>IF($D$529="Flat Oval",IF(OR($N$531="",ISTEXT($N$529),ISTEXT($N$530)),"",IF(8&lt;=$N$530,IF(7&gt;$N$529,"",IF(((8-1)*$N$529+7)&gt;80,"",IF(INDEX($P$531:$W$540,MOD(((8-1)*$N$529+7)-1,10)+1,INT((((8-1)*$N$529+7)-1)/10)+1)="","",INDEX($P$531:$W$540,MOD(((8-1)*$N$529+7)-1,10)+1,INT((((8-1)*$N$529+7)-1)/10)+1)))),IF(AND(8=$N$530+1,7&lt;=$O$529),IF(($N$529*$N$530+7)&gt;80,"",IF(INDEX($P$531:$W$540,MOD(($N$529*$N$530+7)-1,10)+1,INT((($N$529*$N$530+7)-1)/10)+1)="","",INDEX($P$531:$W$540,MOD(($N$529*$N$530+7)-1,10)+1,INT((($N$529*$N$530+7)-1)/10)+1))),""))),IF($N$531="","",IF(OR(ISTEXT($N$529),ISTEXT($N$530),ISTEXT($N$531)),"",IF(OR(7&gt;$N$529,8&gt;$N$530,((8-1)*$N$529+7)&gt;$N$531),"",IF(INDEX($P$531:$W$540,MOD(((8-1)*$N$529+7)-1,10)+1,INT((((8-1)*$N$529+7)-1)/10)+1)="","",INDEX($P$531:$W$540,MOD(((8-1)*$N$529+7)-1,10)+1,INT((((8-1)*$N$529+7)-1)/10)+1))))))</f>
        <v/>
      </c>
      <c r="K538" s="539">
        <f>IF($D$529="Flat Oval",IF(OR($N$531="",ISTEXT($N$529),ISTEXT($N$530)),"",IF(8&lt;=$N$530,IF(8&gt;$N$529,"",IF(((8-1)*$N$529+8)&gt;80,"",IF(INDEX($P$531:$W$540,MOD(((8-1)*$N$529+8)-1,10)+1,INT((((8-1)*$N$529+8)-1)/10)+1)="","",INDEX($P$531:$W$540,MOD(((8-1)*$N$529+8)-1,10)+1,INT((((8-1)*$N$529+8)-1)/10)+1)))),IF(AND(8=$N$530+1,8&lt;=$O$529),IF(($N$529*$N$530+8)&gt;80,"",IF(INDEX($P$531:$W$540,MOD(($N$529*$N$530+8)-1,10)+1,INT((($N$529*$N$530+8)-1)/10)+1)="","",INDEX($P$531:$W$540,MOD(($N$529*$N$530+8)-1,10)+1,INT((($N$529*$N$530+8)-1)/10)+1))),""))),IF($N$531="","",IF(OR(ISTEXT($N$529),ISTEXT($N$530),ISTEXT($N$531)),"",IF(OR(8&gt;$N$529,8&gt;$N$530,((8-1)*$N$529+8)&gt;$N$531),"",IF(INDEX($P$531:$W$540,MOD(((8-1)*$N$529+8)-1,10)+1,INT((((8-1)*$N$529+8)-1)/10)+1)="","",INDEX($P$531:$W$540,MOD(((8-1)*$N$529+8)-1,10)+1,INT((((8-1)*$N$529+8)-1)/10)+1))))))</f>
        <v/>
      </c>
      <c r="L538" s="539">
        <f>IF($D$529="Flat Oval",IF(OR($N$531="",ISTEXT($N$529),ISTEXT($N$530)),"",IF(8&lt;=$N$530,IF(9&gt;$N$529,"",IF(((8-1)*$N$529+9)&gt;80,"",IF(INDEX($P$531:$W$540,MOD(((8-1)*$N$529+9)-1,10)+1,INT((((8-1)*$N$529+9)-1)/10)+1)="","",INDEX($P$531:$W$540,MOD(((8-1)*$N$529+9)-1,10)+1,INT((((8-1)*$N$529+9)-1)/10)+1)))),IF(AND(8=$N$530+1,9&lt;=$O$529),IF(($N$529*$N$530+9)&gt;80,"",IF(INDEX($P$531:$W$540,MOD(($N$529*$N$530+9)-1,10)+1,INT((($N$529*$N$530+9)-1)/10)+1)="","",INDEX($P$531:$W$540,MOD(($N$529*$N$530+9)-1,10)+1,INT((($N$529*$N$530+9)-1)/10)+1))),""))),IF($N$531="","",IF(OR(ISTEXT($N$529),ISTEXT($N$530),ISTEXT($N$531)),"",IF(OR(9&gt;$N$529,8&gt;$N$530,((8-1)*$N$529+9)&gt;$N$531),"",IF(INDEX($P$531:$W$540,MOD(((8-1)*$N$529+9)-1,10)+1,INT((((8-1)*$N$529+9)-1)/10)+1)="","",INDEX($P$531:$W$540,MOD(((8-1)*$N$529+9)-1,10)+1,INT((((8-1)*$N$529+9)-1)/10)+1))))))</f>
        <v/>
      </c>
      <c r="M538" s="539">
        <f>IF($D$529="Flat Oval",IF(OR($N$531="",ISTEXT($N$529),ISTEXT($N$530)),"",IF(8&lt;=$N$530,IF(10&gt;$N$529,"",IF(((8-1)*$N$529+10)&gt;80,"",IF(INDEX($P$531:$W$540,MOD(((8-1)*$N$529+10)-1,10)+1,INT((((8-1)*$N$529+10)-1)/10)+1)="","",INDEX($P$531:$W$540,MOD(((8-1)*$N$529+10)-1,10)+1,INT((((8-1)*$N$529+10)-1)/10)+1)))),IF(AND(8=$N$530+1,10&lt;=$O$529),IF(($N$529*$N$530+10)&gt;80,"",IF(INDEX($P$531:$W$540,MOD(($N$529*$N$530+10)-1,10)+1,INT((($N$529*$N$530+10)-1)/10)+1)="","",INDEX($P$531:$W$540,MOD(($N$529*$N$530+10)-1,10)+1,INT((($N$529*$N$530+10)-1)/10)+1))),""))),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IF($D$548="Flat Oval",IF(OR($G$548="",$I$548=""),"",$G$548&amp;""" x "&amp;$I$548&amp;""" oval"),IF($G$548="","",IF($D$548="Round",$G$548&amp;""" dia",$G$548&amp;""" x "&amp;$I$548&amp;"""")))</f>
        <v/>
      </c>
      <c r="G546" s="173" t="n"/>
      <c r="H546" s="525">
        <f>IF($D$548="Flat Oval",IF(OR($G$548="",$I$548=""),"",IF(OR(ISTEXT($G$548),ISTEXT($I$548)),"",ROUND(((($G$548-2*N($K$548))-($I$548-2*N($K$548)))*($I$548-2*N($K$548))+PI()*(($I$548-2*N($K$548))/2)^2)/144,3))),IF(OR($D$548="",$G$548=""),"",IF($D$548="Round",IF(ISTEXT($G$548),"",ROUND(PI()*(($G$548-2*N($K$548))/2)^2/144,3)),IF($I$548="","",IF(OR(ISTEXT($G$548),ISTEXT($I$548)),"",ROUND(($G$548-2*N($K$548))*($I$548-2*N($K$548))/144,3))))))</f>
        <v/>
      </c>
      <c r="I546" s="189" t="n"/>
      <c r="J546" s="189" t="n"/>
      <c r="K546" s="189">
        <f>IF(N(J546)*N(H546)=0,"",ROUND(N(J546)*N(H546),0))</f>
        <v/>
      </c>
      <c r="L546" s="189">
        <f>IF($D$548="Flat Oval",IF(OR($O$549="",$O$550="",N($O$551)+N($O$552)=0),"",ROUND(($O$549*$O$551+$O$550*$O$552)/($O$551+$O$552),0)),IF(COUNT(D550:M557)=0,"",ROUND(AVERAGE(D550:M557),0)))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IF($D$548="Flat Oval",IF($N$550="","",$N$548&amp;"x"&amp;$N$549&amp;"+"&amp;$O$548&amp;" ends"),IF($N$548="","",IF($D$548="Round",$N$548&amp;" x 2 axes",IF($N$549="","",$N$548&amp;" x "&amp;$N$549))))</f>
        <v/>
      </c>
      <c r="N548" s="534">
        <f>IF($D$548="Flat Oval",IF(OR($G$548="",$I$548=""),"",IF(OR(ISTEXT($G$548),ISTEXT($I$548)),"",IF($G$548-$I$548&lt;12,2,MIN(10,MAX(3,ROUNDUP(($G$548-$I$548)/6,0)))))),IF(OR($D$548="",$G$548=""),"",IF($D$548="Round",IF(ISTEXT($G$548),"",IF($G$548&lt;=9,6,IF($G$548&lt;=12,8,10))),IF(ISTEXT($G$548),"",IF($G$548&lt;12,2,MIN(10,MAX(3,ROUNDUP($G$548/6,0))))))))</f>
        <v/>
      </c>
      <c r="O548">
        <f>IF(AND($D$548="Flat Oval",NOT(OR($G$548="",$I$548="")),NOT(OR(ISTEXT($G$548),ISTEXT($I$548)))),IF($I$548&lt;=9,6,IF($I$548&lt;=12,8,10)),"")</f>
        <v/>
      </c>
      <c r="P548" s="473" t="inlineStr">
        <is>
          <t>Quick entry – type readings in order (row by row of the grid), down this column then the next:</t>
        </is>
      </c>
    </row>
    <row r="549" ht="13.35" customHeight="1" s="162">
      <c r="B549" s="535" t="inlineStr">
        <is>
          <t>Depth↓ Pos→ (in)</t>
        </is>
      </c>
      <c r="C549" s="414" t="n"/>
      <c r="D549" s="535">
        <f>IF($D$548="Flat Oval",IF(OR($N$548="",ISTEXT($N$548),1&gt;$N$548),"",ROUND((1-0.5)*($G$548-$I$548)/$N$548,1)),IF(ISTEXT($N$548),"",IF(OR($D$548="",$G$548="",1&gt;$N$548),"",IF($D$548="Round",IF(ISTEXT($G$548),"",ROUND(IF(1&lt;=$N$548/2,$G$548/2*(1-SQRT(($N$548-2*1+1)/$N$548)),$G$548-$G$548/2*(1-SQRT(($N$548-2*($N$548-1+1)+1)/$N$548))),1)),IF(ISTEXT($G$548),"",ROUND((1-0.5)*$G$548/$N$548,1))))))</f>
        <v/>
      </c>
      <c r="E549" s="535">
        <f>IF($D$548="Flat Oval",IF(OR($N$548="",ISTEXT($N$548),2&gt;$N$548),"",ROUND((2-0.5)*($G$548-$I$548)/$N$548,1)),IF(ISTEXT($N$548),"",IF(OR($D$548="",$G$548="",2&gt;$N$548),"",IF($D$548="Round",IF(ISTEXT($G$548),"",ROUND(IF(2&lt;=$N$548/2,$G$548/2*(1-SQRT(($N$548-2*2+1)/$N$548)),$G$548-$G$548/2*(1-SQRT(($N$548-2*($N$548-2+1)+1)/$N$548))),1)),IF(ISTEXT($G$548),"",ROUND((2-0.5)*$G$548/$N$548,1))))))</f>
        <v/>
      </c>
      <c r="F549" s="535">
        <f>IF($D$548="Flat Oval",IF(OR($N$548="",ISTEXT($N$548),3&gt;$N$548),"",ROUND((3-0.5)*($G$548-$I$548)/$N$548,1)),IF(ISTEXT($N$548),"",IF(OR($D$548="",$G$548="",3&gt;$N$548),"",IF($D$548="Round",IF(ISTEXT($G$548),"",ROUND(IF(3&lt;=$N$548/2,$G$548/2*(1-SQRT(($N$548-2*3+1)/$N$548)),$G$548-$G$548/2*(1-SQRT(($N$548-2*($N$548-3+1)+1)/$N$548))),1)),IF(ISTEXT($G$548),"",ROUND((3-0.5)*$G$548/$N$548,1))))))</f>
        <v/>
      </c>
      <c r="G549" s="535">
        <f>IF($D$548="Flat Oval",IF(OR($N$548="",ISTEXT($N$548),4&gt;$N$548),"",ROUND((4-0.5)*($G$548-$I$548)/$N$548,1)),IF(ISTEXT($N$548),"",IF(OR($D$548="",$G$548="",4&gt;$N$548),"",IF($D$548="Round",IF(ISTEXT($G$548),"",ROUND(IF(4&lt;=$N$548/2,$G$548/2*(1-SQRT(($N$548-2*4+1)/$N$548)),$G$548-$G$548/2*(1-SQRT(($N$548-2*($N$548-4+1)+1)/$N$548))),1)),IF(ISTEXT($G$548),"",ROUND((4-0.5)*$G$548/$N$548,1))))))</f>
        <v/>
      </c>
      <c r="H549" s="535">
        <f>IF($D$548="Flat Oval",IF(OR($N$548="",ISTEXT($N$548),5&gt;$N$548),"",ROUND((5-0.5)*($G$548-$I$548)/$N$548,1)),IF(ISTEXT($N$548),"",IF(OR($D$548="",$G$548="",5&gt;$N$548),"",IF($D$548="Round",IF(ISTEXT($G$548),"",ROUND(IF(5&lt;=$N$548/2,$G$548/2*(1-SQRT(($N$548-2*5+1)/$N$548)),$G$548-$G$548/2*(1-SQRT(($N$548-2*($N$548-5+1)+1)/$N$548))),1)),IF(ISTEXT($G$548),"",ROUND((5-0.5)*$G$548/$N$548,1))))))</f>
        <v/>
      </c>
      <c r="I549" s="535">
        <f>IF($D$548="Flat Oval",IF(OR($N$548="",ISTEXT($N$548),6&gt;$N$548),"",ROUND((6-0.5)*($G$548-$I$548)/$N$548,1)),IF(ISTEXT($N$548),"",IF(OR($D$548="",$G$548="",6&gt;$N$548),"",IF($D$548="Round",IF(ISTEXT($G$548),"",ROUND(IF(6&lt;=$N$548/2,$G$548/2*(1-SQRT(($N$548-2*6+1)/$N$548)),$G$548-$G$548/2*(1-SQRT(($N$548-2*($N$548-6+1)+1)/$N$548))),1)),IF(ISTEXT($G$548),"",ROUND((6-0.5)*$G$548/$N$548,1))))))</f>
        <v/>
      </c>
      <c r="J549" s="535">
        <f>IF($D$548="Flat Oval",IF(OR($N$548="",ISTEXT($N$548),7&gt;$N$548),"",ROUND((7-0.5)*($G$548-$I$548)/$N$548,1)),IF(ISTEXT($N$548),"",IF(OR($D$548="",$G$548="",7&gt;$N$548),"",IF($D$548="Round",IF(ISTEXT($G$548),"",ROUND(IF(7&lt;=$N$548/2,$G$548/2*(1-SQRT(($N$548-2*7+1)/$N$548)),$G$548-$G$548/2*(1-SQRT(($N$548-2*($N$548-7+1)+1)/$N$548))),1)),IF(ISTEXT($G$548),"",ROUND((7-0.5)*$G$548/$N$548,1))))))</f>
        <v/>
      </c>
      <c r="K549" s="535">
        <f>IF($D$548="Flat Oval",IF(OR($N$548="",ISTEXT($N$548),8&gt;$N$548),"",ROUND((8-0.5)*($G$548-$I$548)/$N$548,1)),IF(ISTEXT($N$548),"",IF(OR($D$548="",$G$548="",8&gt;$N$548),"",IF($D$548="Round",IF(ISTEXT($G$548),"",ROUND(IF(8&lt;=$N$548/2,$G$548/2*(1-SQRT(($N$548-2*8+1)/$N$548)),$G$548-$G$548/2*(1-SQRT(($N$548-2*($N$548-8+1)+1)/$N$548))),1)),IF(ISTEXT($G$548),"",ROUND((8-0.5)*$G$548/$N$548,1))))))</f>
        <v/>
      </c>
      <c r="L549" s="535">
        <f>IF($D$548="Flat Oval",IF(OR($N$548="",ISTEXT($N$548),9&gt;$N$548),"",ROUND((9-0.5)*($G$548-$I$548)/$N$548,1)),IF(ISTEXT($N$548),"",IF(OR($D$548="",$G$548="",9&gt;$N$548),"",IF($D$548="Round",IF(ISTEXT($G$548),"",ROUND(IF(9&lt;=$N$548/2,$G$548/2*(1-SQRT(($N$548-2*9+1)/$N$548)),$G$548-$G$548/2*(1-SQRT(($N$548-2*($N$548-9+1)+1)/$N$548))),1)),IF(ISTEXT($G$548),"",ROUND((9-0.5)*$G$548/$N$548,1))))))</f>
        <v/>
      </c>
      <c r="M549" s="535">
        <f>IF($D$548="Flat Oval",IF(OR($N$548="",ISTEXT($N$548),10&gt;$N$548),"",ROUND((10-0.5)*($G$548-$I$548)/$N$548,1)),IF(ISTEXT($N$548),"",IF(OR($D$548="",$G$548="",10&gt;$N$548),"",IF($D$548="Round",IF(ISTEXT($G$548),"",ROUND(IF(10&lt;=$N$548/2,$G$548/2*(1-SQRT(($N$548-2*10+1)/$N$548)),$G$548-$G$548/2*(1-SQRT(($N$548-2*($N$548-10+1)+1)/$N$548))),1)),IF(ISTEXT($G$548),"",ROUND((10-0.5)*$G$548/$N$548,1))))))</f>
        <v/>
      </c>
      <c r="N549" s="534">
        <f>IF($D$548="Flat Oval",IF(OR($G$548="",$I$548=""),"",IF(OR(ISTEXT($G$548),ISTEXT($I$548)),"",IF($I$548&lt;12,2,MIN(7,MAX(3,ROUNDUP($I$548/6,0)))))),IF(OR($D$548="",$G$548=""),"",IF($D$548="Round",2,IF($I$548="","",IF(ISTEXT($I$548),"",IF($I$548&lt;12,2,MIN(8,MAX(3,ROUNDUP($I$548/6,0)))))))))</f>
        <v/>
      </c>
      <c r="O549">
        <f>IF(OR(NOT($D$548="Flat Oval"),N($N$550)=0),"",IF(COUNT(D550:INDEX(M550:M557,$N$549))=0,"",AVERAGE(D550:INDEX(M550:M557,$N$549))))</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IF($D$548="Flat Oval",IF(OR($N$549="",ISTEXT($N$549)),"",IF(1&lt;=$N$549,ROUND((1-0.5)*$I$548/$N$549,1),IF(1=$N$549+1,"Ends",""))),IF(OR($D$548="",$G$548=""),"",IF($D$548="Round",IF(1=1,"Axis 1 (0°)",IF(1=2,"Axis 2 (90°)","")),IF(ISTEXT($N$549),"",IF(1&gt;$N$549,"",IF(ISTEXT($I$548),"",ROUND((1-0.5)*$I$548/$N$549,1)))))))</f>
        <v/>
      </c>
      <c r="C550" s="538" t="n"/>
      <c r="D550" s="539">
        <f>IF($D$548="Flat Oval",IF(OR($N$550="",ISTEXT($N$548),ISTEXT($N$549)),"",IF(1&lt;=$N$549,IF(1&gt;$N$548,"",IF(((1-1)*$N$548+1)&gt;80,"",IF(INDEX($P$550:$W$559,MOD(((1-1)*$N$548+1)-1,10)+1,INT((((1-1)*$N$548+1)-1)/10)+1)="","",INDEX($P$550:$W$559,MOD(((1-1)*$N$548+1)-1,10)+1,INT((((1-1)*$N$548+1)-1)/10)+1)))),IF(AND(1=$N$549+1,1&lt;=$O$548),IF(($N$548*$N$549+1)&gt;80,"",IF(INDEX($P$550:$W$559,MOD(($N$548*$N$549+1)-1,10)+1,INT((($N$548*$N$549+1)-1)/10)+1)="","",INDEX($P$550:$W$559,MOD(($N$548*$N$549+1)-1,10)+1,INT((($N$548*$N$549+1)-1)/10)+1))),""))),IF($N$550="","",IF(OR(ISTEXT($N$548),ISTEXT($N$549),ISTEXT($N$550)),"",IF(OR(1&gt;$N$548,1&gt;$N$549,((1-1)*$N$548+1)&gt;$N$550),"",IF(INDEX($P$550:$W$559,MOD(((1-1)*$N$548+1)-1,10)+1,INT((((1-1)*$N$548+1)-1)/10)+1)="","",INDEX($P$550:$W$559,MOD(((1-1)*$N$548+1)-1,10)+1,INT((((1-1)*$N$548+1)-1)/10)+1))))))</f>
        <v/>
      </c>
      <c r="E550" s="539">
        <f>IF($D$548="Flat Oval",IF(OR($N$550="",ISTEXT($N$548),ISTEXT($N$549)),"",IF(1&lt;=$N$549,IF(2&gt;$N$548,"",IF(((1-1)*$N$548+2)&gt;80,"",IF(INDEX($P$550:$W$559,MOD(((1-1)*$N$548+2)-1,10)+1,INT((((1-1)*$N$548+2)-1)/10)+1)="","",INDEX($P$550:$W$559,MOD(((1-1)*$N$548+2)-1,10)+1,INT((((1-1)*$N$548+2)-1)/10)+1)))),IF(AND(1=$N$549+1,2&lt;=$O$548),IF(($N$548*$N$549+2)&gt;80,"",IF(INDEX($P$550:$W$559,MOD(($N$548*$N$549+2)-1,10)+1,INT((($N$548*$N$549+2)-1)/10)+1)="","",INDEX($P$550:$W$559,MOD(($N$548*$N$549+2)-1,10)+1,INT((($N$548*$N$549+2)-1)/10)+1))),""))),IF($N$550="","",IF(OR(ISTEXT($N$548),ISTEXT($N$549),ISTEXT($N$550)),"",IF(OR(2&gt;$N$548,1&gt;$N$549,((1-1)*$N$548+2)&gt;$N$550),"",IF(INDEX($P$550:$W$559,MOD(((1-1)*$N$548+2)-1,10)+1,INT((((1-1)*$N$548+2)-1)/10)+1)="","",INDEX($P$550:$W$559,MOD(((1-1)*$N$548+2)-1,10)+1,INT((((1-1)*$N$548+2)-1)/10)+1))))))</f>
        <v/>
      </c>
      <c r="F550" s="539">
        <f>IF($D$548="Flat Oval",IF(OR($N$550="",ISTEXT($N$548),ISTEXT($N$549)),"",IF(1&lt;=$N$549,IF(3&gt;$N$548,"",IF(((1-1)*$N$548+3)&gt;80,"",IF(INDEX($P$550:$W$559,MOD(((1-1)*$N$548+3)-1,10)+1,INT((((1-1)*$N$548+3)-1)/10)+1)="","",INDEX($P$550:$W$559,MOD(((1-1)*$N$548+3)-1,10)+1,INT((((1-1)*$N$548+3)-1)/10)+1)))),IF(AND(1=$N$549+1,3&lt;=$O$548),IF(($N$548*$N$549+3)&gt;80,"",IF(INDEX($P$550:$W$559,MOD(($N$548*$N$549+3)-1,10)+1,INT((($N$548*$N$549+3)-1)/10)+1)="","",INDEX($P$550:$W$559,MOD(($N$548*$N$549+3)-1,10)+1,INT((($N$548*$N$549+3)-1)/10)+1))),""))),IF($N$550="","",IF(OR(ISTEXT($N$548),ISTEXT($N$549),ISTEXT($N$550)),"",IF(OR(3&gt;$N$548,1&gt;$N$549,((1-1)*$N$548+3)&gt;$N$550),"",IF(INDEX($P$550:$W$559,MOD(((1-1)*$N$548+3)-1,10)+1,INT((((1-1)*$N$548+3)-1)/10)+1)="","",INDEX($P$550:$W$559,MOD(((1-1)*$N$548+3)-1,10)+1,INT((((1-1)*$N$548+3)-1)/10)+1))))))</f>
        <v/>
      </c>
      <c r="G550" s="539">
        <f>IF($D$548="Flat Oval",IF(OR($N$550="",ISTEXT($N$548),ISTEXT($N$549)),"",IF(1&lt;=$N$549,IF(4&gt;$N$548,"",IF(((1-1)*$N$548+4)&gt;80,"",IF(INDEX($P$550:$W$559,MOD(((1-1)*$N$548+4)-1,10)+1,INT((((1-1)*$N$548+4)-1)/10)+1)="","",INDEX($P$550:$W$559,MOD(((1-1)*$N$548+4)-1,10)+1,INT((((1-1)*$N$548+4)-1)/10)+1)))),IF(AND(1=$N$549+1,4&lt;=$O$548),IF(($N$548*$N$549+4)&gt;80,"",IF(INDEX($P$550:$W$559,MOD(($N$548*$N$549+4)-1,10)+1,INT((($N$548*$N$549+4)-1)/10)+1)="","",INDEX($P$550:$W$559,MOD(($N$548*$N$549+4)-1,10)+1,INT((($N$548*$N$549+4)-1)/10)+1))),""))),IF($N$550="","",IF(OR(ISTEXT($N$548),ISTEXT($N$549),ISTEXT($N$550)),"",IF(OR(4&gt;$N$548,1&gt;$N$549,((1-1)*$N$548+4)&gt;$N$550),"",IF(INDEX($P$550:$W$559,MOD(((1-1)*$N$548+4)-1,10)+1,INT((((1-1)*$N$548+4)-1)/10)+1)="","",INDEX($P$550:$W$559,MOD(((1-1)*$N$548+4)-1,10)+1,INT((((1-1)*$N$548+4)-1)/10)+1))))))</f>
        <v/>
      </c>
      <c r="H550" s="539">
        <f>IF($D$548="Flat Oval",IF(OR($N$550="",ISTEXT($N$548),ISTEXT($N$549)),"",IF(1&lt;=$N$549,IF(5&gt;$N$548,"",IF(((1-1)*$N$548+5)&gt;80,"",IF(INDEX($P$550:$W$559,MOD(((1-1)*$N$548+5)-1,10)+1,INT((((1-1)*$N$548+5)-1)/10)+1)="","",INDEX($P$550:$W$559,MOD(((1-1)*$N$548+5)-1,10)+1,INT((((1-1)*$N$548+5)-1)/10)+1)))),IF(AND(1=$N$549+1,5&lt;=$O$548),IF(($N$548*$N$549+5)&gt;80,"",IF(INDEX($P$550:$W$559,MOD(($N$548*$N$549+5)-1,10)+1,INT((($N$548*$N$549+5)-1)/10)+1)="","",INDEX($P$550:$W$559,MOD(($N$548*$N$549+5)-1,10)+1,INT((($N$548*$N$549+5)-1)/10)+1))),""))),IF($N$550="","",IF(OR(ISTEXT($N$548),ISTEXT($N$549),ISTEXT($N$550)),"",IF(OR(5&gt;$N$548,1&gt;$N$549,((1-1)*$N$548+5)&gt;$N$550),"",IF(INDEX($P$550:$W$559,MOD(((1-1)*$N$548+5)-1,10)+1,INT((((1-1)*$N$548+5)-1)/10)+1)="","",INDEX($P$550:$W$559,MOD(((1-1)*$N$548+5)-1,10)+1,INT((((1-1)*$N$548+5)-1)/10)+1))))))</f>
        <v/>
      </c>
      <c r="I550" s="539">
        <f>IF($D$548="Flat Oval",IF(OR($N$550="",ISTEXT($N$548),ISTEXT($N$549)),"",IF(1&lt;=$N$549,IF(6&gt;$N$548,"",IF(((1-1)*$N$548+6)&gt;80,"",IF(INDEX($P$550:$W$559,MOD(((1-1)*$N$548+6)-1,10)+1,INT((((1-1)*$N$548+6)-1)/10)+1)="","",INDEX($P$550:$W$559,MOD(((1-1)*$N$548+6)-1,10)+1,INT((((1-1)*$N$548+6)-1)/10)+1)))),IF(AND(1=$N$549+1,6&lt;=$O$548),IF(($N$548*$N$549+6)&gt;80,"",IF(INDEX($P$550:$W$559,MOD(($N$548*$N$549+6)-1,10)+1,INT((($N$548*$N$549+6)-1)/10)+1)="","",INDEX($P$550:$W$559,MOD(($N$548*$N$549+6)-1,10)+1,INT((($N$548*$N$549+6)-1)/10)+1))),""))),IF($N$550="","",IF(OR(ISTEXT($N$548),ISTEXT($N$549),ISTEXT($N$550)),"",IF(OR(6&gt;$N$548,1&gt;$N$549,((1-1)*$N$548+6)&gt;$N$550),"",IF(INDEX($P$550:$W$559,MOD(((1-1)*$N$548+6)-1,10)+1,INT((((1-1)*$N$548+6)-1)/10)+1)="","",INDEX($P$550:$W$559,MOD(((1-1)*$N$548+6)-1,10)+1,INT((((1-1)*$N$548+6)-1)/10)+1))))))</f>
        <v/>
      </c>
      <c r="J550" s="539">
        <f>IF($D$548="Flat Oval",IF(OR($N$550="",ISTEXT($N$548),ISTEXT($N$549)),"",IF(1&lt;=$N$549,IF(7&gt;$N$548,"",IF(((1-1)*$N$548+7)&gt;80,"",IF(INDEX($P$550:$W$559,MOD(((1-1)*$N$548+7)-1,10)+1,INT((((1-1)*$N$548+7)-1)/10)+1)="","",INDEX($P$550:$W$559,MOD(((1-1)*$N$548+7)-1,10)+1,INT((((1-1)*$N$548+7)-1)/10)+1)))),IF(AND(1=$N$549+1,7&lt;=$O$548),IF(($N$548*$N$549+7)&gt;80,"",IF(INDEX($P$550:$W$559,MOD(($N$548*$N$549+7)-1,10)+1,INT((($N$548*$N$549+7)-1)/10)+1)="","",INDEX($P$550:$W$559,MOD(($N$548*$N$549+7)-1,10)+1,INT((($N$548*$N$549+7)-1)/10)+1))),""))),IF($N$550="","",IF(OR(ISTEXT($N$548),ISTEXT($N$549),ISTEXT($N$550)),"",IF(OR(7&gt;$N$548,1&gt;$N$549,((1-1)*$N$548+7)&gt;$N$550),"",IF(INDEX($P$550:$W$559,MOD(((1-1)*$N$548+7)-1,10)+1,INT((((1-1)*$N$548+7)-1)/10)+1)="","",INDEX($P$550:$W$559,MOD(((1-1)*$N$548+7)-1,10)+1,INT((((1-1)*$N$548+7)-1)/10)+1))))))</f>
        <v/>
      </c>
      <c r="K550" s="539">
        <f>IF($D$548="Flat Oval",IF(OR($N$550="",ISTEXT($N$548),ISTEXT($N$549)),"",IF(1&lt;=$N$549,IF(8&gt;$N$548,"",IF(((1-1)*$N$548+8)&gt;80,"",IF(INDEX($P$550:$W$559,MOD(((1-1)*$N$548+8)-1,10)+1,INT((((1-1)*$N$548+8)-1)/10)+1)="","",INDEX($P$550:$W$559,MOD(((1-1)*$N$548+8)-1,10)+1,INT((((1-1)*$N$548+8)-1)/10)+1)))),IF(AND(1=$N$549+1,8&lt;=$O$548),IF(($N$548*$N$549+8)&gt;80,"",IF(INDEX($P$550:$W$559,MOD(($N$548*$N$549+8)-1,10)+1,INT((($N$548*$N$549+8)-1)/10)+1)="","",INDEX($P$550:$W$559,MOD(($N$548*$N$549+8)-1,10)+1,INT((($N$548*$N$549+8)-1)/10)+1))),""))),IF($N$550="","",IF(OR(ISTEXT($N$548),ISTEXT($N$549),ISTEXT($N$550)),"",IF(OR(8&gt;$N$548,1&gt;$N$549,((1-1)*$N$548+8)&gt;$N$550),"",IF(INDEX($P$550:$W$559,MOD(((1-1)*$N$548+8)-1,10)+1,INT((((1-1)*$N$548+8)-1)/10)+1)="","",INDEX($P$550:$W$559,MOD(((1-1)*$N$548+8)-1,10)+1,INT((((1-1)*$N$548+8)-1)/10)+1))))))</f>
        <v/>
      </c>
      <c r="L550" s="539">
        <f>IF($D$548="Flat Oval",IF(OR($N$550="",ISTEXT($N$548),ISTEXT($N$549)),"",IF(1&lt;=$N$549,IF(9&gt;$N$548,"",IF(((1-1)*$N$548+9)&gt;80,"",IF(INDEX($P$550:$W$559,MOD(((1-1)*$N$548+9)-1,10)+1,INT((((1-1)*$N$548+9)-1)/10)+1)="","",INDEX($P$550:$W$559,MOD(((1-1)*$N$548+9)-1,10)+1,INT((((1-1)*$N$548+9)-1)/10)+1)))),IF(AND(1=$N$549+1,9&lt;=$O$548),IF(($N$548*$N$549+9)&gt;80,"",IF(INDEX($P$550:$W$559,MOD(($N$548*$N$549+9)-1,10)+1,INT((($N$548*$N$549+9)-1)/10)+1)="","",INDEX($P$550:$W$559,MOD(($N$548*$N$549+9)-1,10)+1,INT((($N$548*$N$549+9)-1)/10)+1))),""))),IF($N$550="","",IF(OR(ISTEXT($N$548),ISTEXT($N$549),ISTEXT($N$550)),"",IF(OR(9&gt;$N$548,1&gt;$N$549,((1-1)*$N$548+9)&gt;$N$550),"",IF(INDEX($P$550:$W$559,MOD(((1-1)*$N$548+9)-1,10)+1,INT((((1-1)*$N$548+9)-1)/10)+1)="","",INDEX($P$550:$W$559,MOD(((1-1)*$N$548+9)-1,10)+1,INT((((1-1)*$N$548+9)-1)/10)+1))))))</f>
        <v/>
      </c>
      <c r="M550" s="539">
        <f>IF($D$548="Flat Oval",IF(OR($N$550="",ISTEXT($N$548),ISTEXT($N$549)),"",IF(1&lt;=$N$549,IF(10&gt;$N$548,"",IF(((1-1)*$N$548+10)&gt;80,"",IF(INDEX($P$550:$W$559,MOD(((1-1)*$N$548+10)-1,10)+1,INT((((1-1)*$N$548+10)-1)/10)+1)="","",INDEX($P$550:$W$559,MOD(((1-1)*$N$548+10)-1,10)+1,INT((((1-1)*$N$548+10)-1)/10)+1)))),IF(AND(1=$N$549+1,10&lt;=$O$548),IF(($N$548*$N$549+10)&gt;80,"",IF(INDEX($P$550:$W$559,MOD(($N$548*$N$549+10)-1,10)+1,INT((($N$548*$N$549+10)-1)/10)+1)="","",INDEX($P$550:$W$559,MOD(($N$548*$N$549+10)-1,10)+1,INT((($N$548*$N$549+10)-1)/10)+1))),""))),IF($N$550="","",IF(OR(ISTEXT($N$548),ISTEXT($N$549),ISTEXT($N$550)),"",IF(OR(10&gt;$N$548,1&gt;$N$549,((1-1)*$N$548+10)&gt;$N$550),"",IF(INDEX($P$550:$W$559,MOD(((1-1)*$N$548+10)-1,10)+1,INT((((1-1)*$N$548+10)-1)/10)+1)="","",INDEX($P$550:$W$559,MOD(((1-1)*$N$548+10)-1,10)+1,INT((((1-1)*$N$548+10)-1)/10)+1))))))</f>
        <v/>
      </c>
      <c r="N550" s="534">
        <f>IF($D$548="Flat Oval",IF(OR($N$548="",$N$549="",$O$548=""),"",$N$548*$N$549+$O$548),IF(OR(N548="",N549=""),"",IF(OR(ISTEXT(N548),ISTEXT(N549)),"",N548*N549)))</f>
        <v/>
      </c>
      <c r="O550">
        <f>IF(OR(NOT($D$548="Flat Oval"),N($N$550)=0),"",IF(COUNT(INDEX(D550:D557,$N$549+1):INDEX(M550:M557,$N$549+1))=0,"",AVERAGE(INDEX(D550:D557,$N$549+1):INDEX(M550:M557,$N$549+1))))</f>
        <v/>
      </c>
      <c r="P550" s="540" t="n"/>
      <c r="Q550" s="540" t="n"/>
      <c r="R550" s="540" t="n"/>
      <c r="S550" s="540" t="n"/>
      <c r="T550" s="540" t="n"/>
      <c r="U550" s="540" t="n"/>
      <c r="V550" s="540" t="n"/>
      <c r="W550" s="540" t="n"/>
    </row>
    <row r="551" ht="13.35" customHeight="1" s="162">
      <c r="B551" s="537">
        <f>IF($D$548="Flat Oval",IF(OR($N$549="",ISTEXT($N$549)),"",IF(2&lt;=$N$549,ROUND((2-0.5)*$I$548/$N$549,1),IF(2=$N$549+1,"Ends",""))),IF(OR($D$548="",$G$548=""),"",IF($D$548="Round",IF(2=1,"Axis 1 (0°)",IF(2=2,"Axis 2 (90°)","")),IF(ISTEXT($N$549),"",IF(2&gt;$N$549,"",IF(ISTEXT($I$548),"",ROUND((2-0.5)*$I$548/$N$549,1)))))))</f>
        <v/>
      </c>
      <c r="C551" s="538" t="n"/>
      <c r="D551" s="539">
        <f>IF($D$548="Flat Oval",IF(OR($N$550="",ISTEXT($N$548),ISTEXT($N$549)),"",IF(2&lt;=$N$549,IF(1&gt;$N$548,"",IF(((2-1)*$N$548+1)&gt;80,"",IF(INDEX($P$550:$W$559,MOD(((2-1)*$N$548+1)-1,10)+1,INT((((2-1)*$N$548+1)-1)/10)+1)="","",INDEX($P$550:$W$559,MOD(((2-1)*$N$548+1)-1,10)+1,INT((((2-1)*$N$548+1)-1)/10)+1)))),IF(AND(2=$N$549+1,1&lt;=$O$548),IF(($N$548*$N$549+1)&gt;80,"",IF(INDEX($P$550:$W$559,MOD(($N$548*$N$549+1)-1,10)+1,INT((($N$548*$N$549+1)-1)/10)+1)="","",INDEX($P$550:$W$559,MOD(($N$548*$N$549+1)-1,10)+1,INT((($N$548*$N$549+1)-1)/10)+1))),""))),IF($N$550="","",IF(OR(ISTEXT($N$548),ISTEXT($N$549),ISTEXT($N$550)),"",IF(OR(1&gt;$N$548,2&gt;$N$549,((2-1)*$N$548+1)&gt;$N$550),"",IF(INDEX($P$550:$W$559,MOD(((2-1)*$N$548+1)-1,10)+1,INT((((2-1)*$N$548+1)-1)/10)+1)="","",INDEX($P$550:$W$559,MOD(((2-1)*$N$548+1)-1,10)+1,INT((((2-1)*$N$548+1)-1)/10)+1))))))</f>
        <v/>
      </c>
      <c r="E551" s="539">
        <f>IF($D$548="Flat Oval",IF(OR($N$550="",ISTEXT($N$548),ISTEXT($N$549)),"",IF(2&lt;=$N$549,IF(2&gt;$N$548,"",IF(((2-1)*$N$548+2)&gt;80,"",IF(INDEX($P$550:$W$559,MOD(((2-1)*$N$548+2)-1,10)+1,INT((((2-1)*$N$548+2)-1)/10)+1)="","",INDEX($P$550:$W$559,MOD(((2-1)*$N$548+2)-1,10)+1,INT((((2-1)*$N$548+2)-1)/10)+1)))),IF(AND(2=$N$549+1,2&lt;=$O$548),IF(($N$548*$N$549+2)&gt;80,"",IF(INDEX($P$550:$W$559,MOD(($N$548*$N$549+2)-1,10)+1,INT((($N$548*$N$549+2)-1)/10)+1)="","",INDEX($P$550:$W$559,MOD(($N$548*$N$549+2)-1,10)+1,INT((($N$548*$N$549+2)-1)/10)+1))),""))),IF($N$550="","",IF(OR(ISTEXT($N$548),ISTEXT($N$549),ISTEXT($N$550)),"",IF(OR(2&gt;$N$548,2&gt;$N$549,((2-1)*$N$548+2)&gt;$N$550),"",IF(INDEX($P$550:$W$559,MOD(((2-1)*$N$548+2)-1,10)+1,INT((((2-1)*$N$548+2)-1)/10)+1)="","",INDEX($P$550:$W$559,MOD(((2-1)*$N$548+2)-1,10)+1,INT((((2-1)*$N$548+2)-1)/10)+1))))))</f>
        <v/>
      </c>
      <c r="F551" s="539">
        <f>IF($D$548="Flat Oval",IF(OR($N$550="",ISTEXT($N$548),ISTEXT($N$549)),"",IF(2&lt;=$N$549,IF(3&gt;$N$548,"",IF(((2-1)*$N$548+3)&gt;80,"",IF(INDEX($P$550:$W$559,MOD(((2-1)*$N$548+3)-1,10)+1,INT((((2-1)*$N$548+3)-1)/10)+1)="","",INDEX($P$550:$W$559,MOD(((2-1)*$N$548+3)-1,10)+1,INT((((2-1)*$N$548+3)-1)/10)+1)))),IF(AND(2=$N$549+1,3&lt;=$O$548),IF(($N$548*$N$549+3)&gt;80,"",IF(INDEX($P$550:$W$559,MOD(($N$548*$N$549+3)-1,10)+1,INT((($N$548*$N$549+3)-1)/10)+1)="","",INDEX($P$550:$W$559,MOD(($N$548*$N$549+3)-1,10)+1,INT((($N$548*$N$549+3)-1)/10)+1))),""))),IF($N$550="","",IF(OR(ISTEXT($N$548),ISTEXT($N$549),ISTEXT($N$550)),"",IF(OR(3&gt;$N$548,2&gt;$N$549,((2-1)*$N$548+3)&gt;$N$550),"",IF(INDEX($P$550:$W$559,MOD(((2-1)*$N$548+3)-1,10)+1,INT((((2-1)*$N$548+3)-1)/10)+1)="","",INDEX($P$550:$W$559,MOD(((2-1)*$N$548+3)-1,10)+1,INT((((2-1)*$N$548+3)-1)/10)+1))))))</f>
        <v/>
      </c>
      <c r="G551" s="539">
        <f>IF($D$548="Flat Oval",IF(OR($N$550="",ISTEXT($N$548),ISTEXT($N$549)),"",IF(2&lt;=$N$549,IF(4&gt;$N$548,"",IF(((2-1)*$N$548+4)&gt;80,"",IF(INDEX($P$550:$W$559,MOD(((2-1)*$N$548+4)-1,10)+1,INT((((2-1)*$N$548+4)-1)/10)+1)="","",INDEX($P$550:$W$559,MOD(((2-1)*$N$548+4)-1,10)+1,INT((((2-1)*$N$548+4)-1)/10)+1)))),IF(AND(2=$N$549+1,4&lt;=$O$548),IF(($N$548*$N$549+4)&gt;80,"",IF(INDEX($P$550:$W$559,MOD(($N$548*$N$549+4)-1,10)+1,INT((($N$548*$N$549+4)-1)/10)+1)="","",INDEX($P$550:$W$559,MOD(($N$548*$N$549+4)-1,10)+1,INT((($N$548*$N$549+4)-1)/10)+1))),""))),IF($N$550="","",IF(OR(ISTEXT($N$548),ISTEXT($N$549),ISTEXT($N$550)),"",IF(OR(4&gt;$N$548,2&gt;$N$549,((2-1)*$N$548+4)&gt;$N$550),"",IF(INDEX($P$550:$W$559,MOD(((2-1)*$N$548+4)-1,10)+1,INT((((2-1)*$N$548+4)-1)/10)+1)="","",INDEX($P$550:$W$559,MOD(((2-1)*$N$548+4)-1,10)+1,INT((((2-1)*$N$548+4)-1)/10)+1))))))</f>
        <v/>
      </c>
      <c r="H551" s="539">
        <f>IF($D$548="Flat Oval",IF(OR($N$550="",ISTEXT($N$548),ISTEXT($N$549)),"",IF(2&lt;=$N$549,IF(5&gt;$N$548,"",IF(((2-1)*$N$548+5)&gt;80,"",IF(INDEX($P$550:$W$559,MOD(((2-1)*$N$548+5)-1,10)+1,INT((((2-1)*$N$548+5)-1)/10)+1)="","",INDEX($P$550:$W$559,MOD(((2-1)*$N$548+5)-1,10)+1,INT((((2-1)*$N$548+5)-1)/10)+1)))),IF(AND(2=$N$549+1,5&lt;=$O$548),IF(($N$548*$N$549+5)&gt;80,"",IF(INDEX($P$550:$W$559,MOD(($N$548*$N$549+5)-1,10)+1,INT((($N$548*$N$549+5)-1)/10)+1)="","",INDEX($P$550:$W$559,MOD(($N$548*$N$549+5)-1,10)+1,INT((($N$548*$N$549+5)-1)/10)+1))),""))),IF($N$550="","",IF(OR(ISTEXT($N$548),ISTEXT($N$549),ISTEXT($N$550)),"",IF(OR(5&gt;$N$548,2&gt;$N$549,((2-1)*$N$548+5)&gt;$N$550),"",IF(INDEX($P$550:$W$559,MOD(((2-1)*$N$548+5)-1,10)+1,INT((((2-1)*$N$548+5)-1)/10)+1)="","",INDEX($P$550:$W$559,MOD(((2-1)*$N$548+5)-1,10)+1,INT((((2-1)*$N$548+5)-1)/10)+1))))))</f>
        <v/>
      </c>
      <c r="I551" s="539">
        <f>IF($D$548="Flat Oval",IF(OR($N$550="",ISTEXT($N$548),ISTEXT($N$549)),"",IF(2&lt;=$N$549,IF(6&gt;$N$548,"",IF(((2-1)*$N$548+6)&gt;80,"",IF(INDEX($P$550:$W$559,MOD(((2-1)*$N$548+6)-1,10)+1,INT((((2-1)*$N$548+6)-1)/10)+1)="","",INDEX($P$550:$W$559,MOD(((2-1)*$N$548+6)-1,10)+1,INT((((2-1)*$N$548+6)-1)/10)+1)))),IF(AND(2=$N$549+1,6&lt;=$O$548),IF(($N$548*$N$549+6)&gt;80,"",IF(INDEX($P$550:$W$559,MOD(($N$548*$N$549+6)-1,10)+1,INT((($N$548*$N$549+6)-1)/10)+1)="","",INDEX($P$550:$W$559,MOD(($N$548*$N$549+6)-1,10)+1,INT((($N$548*$N$549+6)-1)/10)+1))),""))),IF($N$550="","",IF(OR(ISTEXT($N$548),ISTEXT($N$549),ISTEXT($N$550)),"",IF(OR(6&gt;$N$548,2&gt;$N$549,((2-1)*$N$548+6)&gt;$N$550),"",IF(INDEX($P$550:$W$559,MOD(((2-1)*$N$548+6)-1,10)+1,INT((((2-1)*$N$548+6)-1)/10)+1)="","",INDEX($P$550:$W$559,MOD(((2-1)*$N$548+6)-1,10)+1,INT((((2-1)*$N$548+6)-1)/10)+1))))))</f>
        <v/>
      </c>
      <c r="J551" s="539">
        <f>IF($D$548="Flat Oval",IF(OR($N$550="",ISTEXT($N$548),ISTEXT($N$549)),"",IF(2&lt;=$N$549,IF(7&gt;$N$548,"",IF(((2-1)*$N$548+7)&gt;80,"",IF(INDEX($P$550:$W$559,MOD(((2-1)*$N$548+7)-1,10)+1,INT((((2-1)*$N$548+7)-1)/10)+1)="","",INDEX($P$550:$W$559,MOD(((2-1)*$N$548+7)-1,10)+1,INT((((2-1)*$N$548+7)-1)/10)+1)))),IF(AND(2=$N$549+1,7&lt;=$O$548),IF(($N$548*$N$549+7)&gt;80,"",IF(INDEX($P$550:$W$559,MOD(($N$548*$N$549+7)-1,10)+1,INT((($N$548*$N$549+7)-1)/10)+1)="","",INDEX($P$550:$W$559,MOD(($N$548*$N$549+7)-1,10)+1,INT((($N$548*$N$549+7)-1)/10)+1))),""))),IF($N$550="","",IF(OR(ISTEXT($N$548),ISTEXT($N$549),ISTEXT($N$550)),"",IF(OR(7&gt;$N$548,2&gt;$N$549,((2-1)*$N$548+7)&gt;$N$550),"",IF(INDEX($P$550:$W$559,MOD(((2-1)*$N$548+7)-1,10)+1,INT((((2-1)*$N$548+7)-1)/10)+1)="","",INDEX($P$550:$W$559,MOD(((2-1)*$N$548+7)-1,10)+1,INT((((2-1)*$N$548+7)-1)/10)+1))))))</f>
        <v/>
      </c>
      <c r="K551" s="539">
        <f>IF($D$548="Flat Oval",IF(OR($N$550="",ISTEXT($N$548),ISTEXT($N$549)),"",IF(2&lt;=$N$549,IF(8&gt;$N$548,"",IF(((2-1)*$N$548+8)&gt;80,"",IF(INDEX($P$550:$W$559,MOD(((2-1)*$N$548+8)-1,10)+1,INT((((2-1)*$N$548+8)-1)/10)+1)="","",INDEX($P$550:$W$559,MOD(((2-1)*$N$548+8)-1,10)+1,INT((((2-1)*$N$548+8)-1)/10)+1)))),IF(AND(2=$N$549+1,8&lt;=$O$548),IF(($N$548*$N$549+8)&gt;80,"",IF(INDEX($P$550:$W$559,MOD(($N$548*$N$549+8)-1,10)+1,INT((($N$548*$N$549+8)-1)/10)+1)="","",INDEX($P$550:$W$559,MOD(($N$548*$N$549+8)-1,10)+1,INT((($N$548*$N$549+8)-1)/10)+1))),""))),IF($N$550="","",IF(OR(ISTEXT($N$548),ISTEXT($N$549),ISTEXT($N$550)),"",IF(OR(8&gt;$N$548,2&gt;$N$549,((2-1)*$N$548+8)&gt;$N$550),"",IF(INDEX($P$550:$W$559,MOD(((2-1)*$N$548+8)-1,10)+1,INT((((2-1)*$N$548+8)-1)/10)+1)="","",INDEX($P$550:$W$559,MOD(((2-1)*$N$548+8)-1,10)+1,INT((((2-1)*$N$548+8)-1)/10)+1))))))</f>
        <v/>
      </c>
      <c r="L551" s="539">
        <f>IF($D$548="Flat Oval",IF(OR($N$550="",ISTEXT($N$548),ISTEXT($N$549)),"",IF(2&lt;=$N$549,IF(9&gt;$N$548,"",IF(((2-1)*$N$548+9)&gt;80,"",IF(INDEX($P$550:$W$559,MOD(((2-1)*$N$548+9)-1,10)+1,INT((((2-1)*$N$548+9)-1)/10)+1)="","",INDEX($P$550:$W$559,MOD(((2-1)*$N$548+9)-1,10)+1,INT((((2-1)*$N$548+9)-1)/10)+1)))),IF(AND(2=$N$549+1,9&lt;=$O$548),IF(($N$548*$N$549+9)&gt;80,"",IF(INDEX($P$550:$W$559,MOD(($N$548*$N$549+9)-1,10)+1,INT((($N$548*$N$549+9)-1)/10)+1)="","",INDEX($P$550:$W$559,MOD(($N$548*$N$549+9)-1,10)+1,INT((($N$548*$N$549+9)-1)/10)+1))),""))),IF($N$550="","",IF(OR(ISTEXT($N$548),ISTEXT($N$549),ISTEXT($N$550)),"",IF(OR(9&gt;$N$548,2&gt;$N$549,((2-1)*$N$548+9)&gt;$N$550),"",IF(INDEX($P$550:$W$559,MOD(((2-1)*$N$548+9)-1,10)+1,INT((((2-1)*$N$548+9)-1)/10)+1)="","",INDEX($P$550:$W$559,MOD(((2-1)*$N$548+9)-1,10)+1,INT((((2-1)*$N$548+9)-1)/10)+1))))))</f>
        <v/>
      </c>
      <c r="M551" s="539">
        <f>IF($D$548="Flat Oval",IF(OR($N$550="",ISTEXT($N$548),ISTEXT($N$549)),"",IF(2&lt;=$N$549,IF(10&gt;$N$548,"",IF(((2-1)*$N$548+10)&gt;80,"",IF(INDEX($P$550:$W$559,MOD(((2-1)*$N$548+10)-1,10)+1,INT((((2-1)*$N$548+10)-1)/10)+1)="","",INDEX($P$550:$W$559,MOD(((2-1)*$N$548+10)-1,10)+1,INT((((2-1)*$N$548+10)-1)/10)+1)))),IF(AND(2=$N$549+1,10&lt;=$O$548),IF(($N$548*$N$549+10)&gt;80,"",IF(INDEX($P$550:$W$559,MOD(($N$548*$N$549+10)-1,10)+1,INT((($N$548*$N$549+10)-1)/10)+1)="","",INDEX($P$550:$W$559,MOD(($N$548*$N$549+10)-1,10)+1,INT((($N$548*$N$549+10)-1)/10)+1))),""))),IF($N$550="","",IF(OR(ISTEXT($N$548),ISTEXT($N$549),ISTEXT($N$550)),"",IF(OR(10&gt;$N$548,2&gt;$N$549,((2-1)*$N$548+10)&gt;$N$550),"",IF(INDEX($P$550:$W$559,MOD(((2-1)*$N$548+10)-1,10)+1,INT((((2-1)*$N$548+10)-1)/10)+1)="","",INDEX($P$550:$W$559,MOD(((2-1)*$N$548+10)-1,10)+1,INT((((2-1)*$N$548+10)-1)/10)+1))))))</f>
        <v/>
      </c>
      <c r="O551">
        <f>IF(AND($D$548="Flat Oval",NOT(OR($G$548="",$I$548="")),NOT(OR(ISTEXT($G$548),ISTEXT($I$548)))),(($G$548-2*N($K$548))-($I$548-2*N($K$548)))*($I$548-2*N($K$548))/144,"")</f>
        <v/>
      </c>
      <c r="P551" s="540" t="n"/>
      <c r="Q551" s="540" t="n"/>
      <c r="R551" s="540" t="n"/>
      <c r="S551" s="540" t="n"/>
      <c r="T551" s="540" t="n"/>
      <c r="U551" s="540" t="n"/>
      <c r="V551" s="540" t="n"/>
      <c r="W551" s="540" t="n"/>
    </row>
    <row r="552" ht="13.35" customHeight="1" s="162">
      <c r="B552" s="537">
        <f>IF($D$548="Flat Oval",IF(OR($N$549="",ISTEXT($N$549)),"",IF(3&lt;=$N$549,ROUND((3-0.5)*$I$548/$N$549,1),IF(3=$N$549+1,"Ends",""))),IF(OR($D$548="",$G$548=""),"",IF($D$548="Round",IF(3=1,"Axis 1 (0°)",IF(3=2,"Axis 2 (90°)","")),IF(ISTEXT($N$549),"",IF(3&gt;$N$549,"",IF(ISTEXT($I$548),"",ROUND((3-0.5)*$I$548/$N$549,1)))))))</f>
        <v/>
      </c>
      <c r="C552" s="538" t="n"/>
      <c r="D552" s="539">
        <f>IF($D$548="Flat Oval",IF(OR($N$550="",ISTEXT($N$548),ISTEXT($N$549)),"",IF(3&lt;=$N$549,IF(1&gt;$N$548,"",IF(((3-1)*$N$548+1)&gt;80,"",IF(INDEX($P$550:$W$559,MOD(((3-1)*$N$548+1)-1,10)+1,INT((((3-1)*$N$548+1)-1)/10)+1)="","",INDEX($P$550:$W$559,MOD(((3-1)*$N$548+1)-1,10)+1,INT((((3-1)*$N$548+1)-1)/10)+1)))),IF(AND(3=$N$549+1,1&lt;=$O$548),IF(($N$548*$N$549+1)&gt;80,"",IF(INDEX($P$550:$W$559,MOD(($N$548*$N$549+1)-1,10)+1,INT((($N$548*$N$549+1)-1)/10)+1)="","",INDEX($P$550:$W$559,MOD(($N$548*$N$549+1)-1,10)+1,INT((($N$548*$N$549+1)-1)/10)+1))),""))),IF($N$550="","",IF(OR(ISTEXT($N$548),ISTEXT($N$549),ISTEXT($N$550)),"",IF(OR(1&gt;$N$548,3&gt;$N$549,((3-1)*$N$548+1)&gt;$N$550),"",IF(INDEX($P$550:$W$559,MOD(((3-1)*$N$548+1)-1,10)+1,INT((((3-1)*$N$548+1)-1)/10)+1)="","",INDEX($P$550:$W$559,MOD(((3-1)*$N$548+1)-1,10)+1,INT((((3-1)*$N$548+1)-1)/10)+1))))))</f>
        <v/>
      </c>
      <c r="E552" s="539">
        <f>IF($D$548="Flat Oval",IF(OR($N$550="",ISTEXT($N$548),ISTEXT($N$549)),"",IF(3&lt;=$N$549,IF(2&gt;$N$548,"",IF(((3-1)*$N$548+2)&gt;80,"",IF(INDEX($P$550:$W$559,MOD(((3-1)*$N$548+2)-1,10)+1,INT((((3-1)*$N$548+2)-1)/10)+1)="","",INDEX($P$550:$W$559,MOD(((3-1)*$N$548+2)-1,10)+1,INT((((3-1)*$N$548+2)-1)/10)+1)))),IF(AND(3=$N$549+1,2&lt;=$O$548),IF(($N$548*$N$549+2)&gt;80,"",IF(INDEX($P$550:$W$559,MOD(($N$548*$N$549+2)-1,10)+1,INT((($N$548*$N$549+2)-1)/10)+1)="","",INDEX($P$550:$W$559,MOD(($N$548*$N$549+2)-1,10)+1,INT((($N$548*$N$549+2)-1)/10)+1))),""))),IF($N$550="","",IF(OR(ISTEXT($N$548),ISTEXT($N$549),ISTEXT($N$550)),"",IF(OR(2&gt;$N$548,3&gt;$N$549,((3-1)*$N$548+2)&gt;$N$550),"",IF(INDEX($P$550:$W$559,MOD(((3-1)*$N$548+2)-1,10)+1,INT((((3-1)*$N$548+2)-1)/10)+1)="","",INDEX($P$550:$W$559,MOD(((3-1)*$N$548+2)-1,10)+1,INT((((3-1)*$N$548+2)-1)/10)+1))))))</f>
        <v/>
      </c>
      <c r="F552" s="539">
        <f>IF($D$548="Flat Oval",IF(OR($N$550="",ISTEXT($N$548),ISTEXT($N$549)),"",IF(3&lt;=$N$549,IF(3&gt;$N$548,"",IF(((3-1)*$N$548+3)&gt;80,"",IF(INDEX($P$550:$W$559,MOD(((3-1)*$N$548+3)-1,10)+1,INT((((3-1)*$N$548+3)-1)/10)+1)="","",INDEX($P$550:$W$559,MOD(((3-1)*$N$548+3)-1,10)+1,INT((((3-1)*$N$548+3)-1)/10)+1)))),IF(AND(3=$N$549+1,3&lt;=$O$548),IF(($N$548*$N$549+3)&gt;80,"",IF(INDEX($P$550:$W$559,MOD(($N$548*$N$549+3)-1,10)+1,INT((($N$548*$N$549+3)-1)/10)+1)="","",INDEX($P$550:$W$559,MOD(($N$548*$N$549+3)-1,10)+1,INT((($N$548*$N$549+3)-1)/10)+1))),""))),IF($N$550="","",IF(OR(ISTEXT($N$548),ISTEXT($N$549),ISTEXT($N$550)),"",IF(OR(3&gt;$N$548,3&gt;$N$549,((3-1)*$N$548+3)&gt;$N$550),"",IF(INDEX($P$550:$W$559,MOD(((3-1)*$N$548+3)-1,10)+1,INT((((3-1)*$N$548+3)-1)/10)+1)="","",INDEX($P$550:$W$559,MOD(((3-1)*$N$548+3)-1,10)+1,INT((((3-1)*$N$548+3)-1)/10)+1))))))</f>
        <v/>
      </c>
      <c r="G552" s="539">
        <f>IF($D$548="Flat Oval",IF(OR($N$550="",ISTEXT($N$548),ISTEXT($N$549)),"",IF(3&lt;=$N$549,IF(4&gt;$N$548,"",IF(((3-1)*$N$548+4)&gt;80,"",IF(INDEX($P$550:$W$559,MOD(((3-1)*$N$548+4)-1,10)+1,INT((((3-1)*$N$548+4)-1)/10)+1)="","",INDEX($P$550:$W$559,MOD(((3-1)*$N$548+4)-1,10)+1,INT((((3-1)*$N$548+4)-1)/10)+1)))),IF(AND(3=$N$549+1,4&lt;=$O$548),IF(($N$548*$N$549+4)&gt;80,"",IF(INDEX($P$550:$W$559,MOD(($N$548*$N$549+4)-1,10)+1,INT((($N$548*$N$549+4)-1)/10)+1)="","",INDEX($P$550:$W$559,MOD(($N$548*$N$549+4)-1,10)+1,INT((($N$548*$N$549+4)-1)/10)+1))),""))),IF($N$550="","",IF(OR(ISTEXT($N$548),ISTEXT($N$549),ISTEXT($N$550)),"",IF(OR(4&gt;$N$548,3&gt;$N$549,((3-1)*$N$548+4)&gt;$N$550),"",IF(INDEX($P$550:$W$559,MOD(((3-1)*$N$548+4)-1,10)+1,INT((((3-1)*$N$548+4)-1)/10)+1)="","",INDEX($P$550:$W$559,MOD(((3-1)*$N$548+4)-1,10)+1,INT((((3-1)*$N$548+4)-1)/10)+1))))))</f>
        <v/>
      </c>
      <c r="H552" s="539">
        <f>IF($D$548="Flat Oval",IF(OR($N$550="",ISTEXT($N$548),ISTEXT($N$549)),"",IF(3&lt;=$N$549,IF(5&gt;$N$548,"",IF(((3-1)*$N$548+5)&gt;80,"",IF(INDEX($P$550:$W$559,MOD(((3-1)*$N$548+5)-1,10)+1,INT((((3-1)*$N$548+5)-1)/10)+1)="","",INDEX($P$550:$W$559,MOD(((3-1)*$N$548+5)-1,10)+1,INT((((3-1)*$N$548+5)-1)/10)+1)))),IF(AND(3=$N$549+1,5&lt;=$O$548),IF(($N$548*$N$549+5)&gt;80,"",IF(INDEX($P$550:$W$559,MOD(($N$548*$N$549+5)-1,10)+1,INT((($N$548*$N$549+5)-1)/10)+1)="","",INDEX($P$550:$W$559,MOD(($N$548*$N$549+5)-1,10)+1,INT((($N$548*$N$549+5)-1)/10)+1))),""))),IF($N$550="","",IF(OR(ISTEXT($N$548),ISTEXT($N$549),ISTEXT($N$550)),"",IF(OR(5&gt;$N$548,3&gt;$N$549,((3-1)*$N$548+5)&gt;$N$550),"",IF(INDEX($P$550:$W$559,MOD(((3-1)*$N$548+5)-1,10)+1,INT((((3-1)*$N$548+5)-1)/10)+1)="","",INDEX($P$550:$W$559,MOD(((3-1)*$N$548+5)-1,10)+1,INT((((3-1)*$N$548+5)-1)/10)+1))))))</f>
        <v/>
      </c>
      <c r="I552" s="539">
        <f>IF($D$548="Flat Oval",IF(OR($N$550="",ISTEXT($N$548),ISTEXT($N$549)),"",IF(3&lt;=$N$549,IF(6&gt;$N$548,"",IF(((3-1)*$N$548+6)&gt;80,"",IF(INDEX($P$550:$W$559,MOD(((3-1)*$N$548+6)-1,10)+1,INT((((3-1)*$N$548+6)-1)/10)+1)="","",INDEX($P$550:$W$559,MOD(((3-1)*$N$548+6)-1,10)+1,INT((((3-1)*$N$548+6)-1)/10)+1)))),IF(AND(3=$N$549+1,6&lt;=$O$548),IF(($N$548*$N$549+6)&gt;80,"",IF(INDEX($P$550:$W$559,MOD(($N$548*$N$549+6)-1,10)+1,INT((($N$548*$N$549+6)-1)/10)+1)="","",INDEX($P$550:$W$559,MOD(($N$548*$N$549+6)-1,10)+1,INT((($N$548*$N$549+6)-1)/10)+1))),""))),IF($N$550="","",IF(OR(ISTEXT($N$548),ISTEXT($N$549),ISTEXT($N$550)),"",IF(OR(6&gt;$N$548,3&gt;$N$549,((3-1)*$N$548+6)&gt;$N$550),"",IF(INDEX($P$550:$W$559,MOD(((3-1)*$N$548+6)-1,10)+1,INT((((3-1)*$N$548+6)-1)/10)+1)="","",INDEX($P$550:$W$559,MOD(((3-1)*$N$548+6)-1,10)+1,INT((((3-1)*$N$548+6)-1)/10)+1))))))</f>
        <v/>
      </c>
      <c r="J552" s="539">
        <f>IF($D$548="Flat Oval",IF(OR($N$550="",ISTEXT($N$548),ISTEXT($N$549)),"",IF(3&lt;=$N$549,IF(7&gt;$N$548,"",IF(((3-1)*$N$548+7)&gt;80,"",IF(INDEX($P$550:$W$559,MOD(((3-1)*$N$548+7)-1,10)+1,INT((((3-1)*$N$548+7)-1)/10)+1)="","",INDEX($P$550:$W$559,MOD(((3-1)*$N$548+7)-1,10)+1,INT((((3-1)*$N$548+7)-1)/10)+1)))),IF(AND(3=$N$549+1,7&lt;=$O$548),IF(($N$548*$N$549+7)&gt;80,"",IF(INDEX($P$550:$W$559,MOD(($N$548*$N$549+7)-1,10)+1,INT((($N$548*$N$549+7)-1)/10)+1)="","",INDEX($P$550:$W$559,MOD(($N$548*$N$549+7)-1,10)+1,INT((($N$548*$N$549+7)-1)/10)+1))),""))),IF($N$550="","",IF(OR(ISTEXT($N$548),ISTEXT($N$549),ISTEXT($N$550)),"",IF(OR(7&gt;$N$548,3&gt;$N$549,((3-1)*$N$548+7)&gt;$N$550),"",IF(INDEX($P$550:$W$559,MOD(((3-1)*$N$548+7)-1,10)+1,INT((((3-1)*$N$548+7)-1)/10)+1)="","",INDEX($P$550:$W$559,MOD(((3-1)*$N$548+7)-1,10)+1,INT((((3-1)*$N$548+7)-1)/10)+1))))))</f>
        <v/>
      </c>
      <c r="K552" s="539">
        <f>IF($D$548="Flat Oval",IF(OR($N$550="",ISTEXT($N$548),ISTEXT($N$549)),"",IF(3&lt;=$N$549,IF(8&gt;$N$548,"",IF(((3-1)*$N$548+8)&gt;80,"",IF(INDEX($P$550:$W$559,MOD(((3-1)*$N$548+8)-1,10)+1,INT((((3-1)*$N$548+8)-1)/10)+1)="","",INDEX($P$550:$W$559,MOD(((3-1)*$N$548+8)-1,10)+1,INT((((3-1)*$N$548+8)-1)/10)+1)))),IF(AND(3=$N$549+1,8&lt;=$O$548),IF(($N$548*$N$549+8)&gt;80,"",IF(INDEX($P$550:$W$559,MOD(($N$548*$N$549+8)-1,10)+1,INT((($N$548*$N$549+8)-1)/10)+1)="","",INDEX($P$550:$W$559,MOD(($N$548*$N$549+8)-1,10)+1,INT((($N$548*$N$549+8)-1)/10)+1))),""))),IF($N$550="","",IF(OR(ISTEXT($N$548),ISTEXT($N$549),ISTEXT($N$550)),"",IF(OR(8&gt;$N$548,3&gt;$N$549,((3-1)*$N$548+8)&gt;$N$550),"",IF(INDEX($P$550:$W$559,MOD(((3-1)*$N$548+8)-1,10)+1,INT((((3-1)*$N$548+8)-1)/10)+1)="","",INDEX($P$550:$W$559,MOD(((3-1)*$N$548+8)-1,10)+1,INT((((3-1)*$N$548+8)-1)/10)+1))))))</f>
        <v/>
      </c>
      <c r="L552" s="539">
        <f>IF($D$548="Flat Oval",IF(OR($N$550="",ISTEXT($N$548),ISTEXT($N$549)),"",IF(3&lt;=$N$549,IF(9&gt;$N$548,"",IF(((3-1)*$N$548+9)&gt;80,"",IF(INDEX($P$550:$W$559,MOD(((3-1)*$N$548+9)-1,10)+1,INT((((3-1)*$N$548+9)-1)/10)+1)="","",INDEX($P$550:$W$559,MOD(((3-1)*$N$548+9)-1,10)+1,INT((((3-1)*$N$548+9)-1)/10)+1)))),IF(AND(3=$N$549+1,9&lt;=$O$548),IF(($N$548*$N$549+9)&gt;80,"",IF(INDEX($P$550:$W$559,MOD(($N$548*$N$549+9)-1,10)+1,INT((($N$548*$N$549+9)-1)/10)+1)="","",INDEX($P$550:$W$559,MOD(($N$548*$N$549+9)-1,10)+1,INT((($N$548*$N$549+9)-1)/10)+1))),""))),IF($N$550="","",IF(OR(ISTEXT($N$548),ISTEXT($N$549),ISTEXT($N$550)),"",IF(OR(9&gt;$N$548,3&gt;$N$549,((3-1)*$N$548+9)&gt;$N$550),"",IF(INDEX($P$550:$W$559,MOD(((3-1)*$N$548+9)-1,10)+1,INT((((3-1)*$N$548+9)-1)/10)+1)="","",INDEX($P$550:$W$559,MOD(((3-1)*$N$548+9)-1,10)+1,INT((((3-1)*$N$548+9)-1)/10)+1))))))</f>
        <v/>
      </c>
      <c r="M552" s="539">
        <f>IF($D$548="Flat Oval",IF(OR($N$550="",ISTEXT($N$548),ISTEXT($N$549)),"",IF(3&lt;=$N$549,IF(10&gt;$N$548,"",IF(((3-1)*$N$548+10)&gt;80,"",IF(INDEX($P$550:$W$559,MOD(((3-1)*$N$548+10)-1,10)+1,INT((((3-1)*$N$548+10)-1)/10)+1)="","",INDEX($P$550:$W$559,MOD(((3-1)*$N$548+10)-1,10)+1,INT((((3-1)*$N$548+10)-1)/10)+1)))),IF(AND(3=$N$549+1,10&lt;=$O$548),IF(($N$548*$N$549+10)&gt;80,"",IF(INDEX($P$550:$W$559,MOD(($N$548*$N$549+10)-1,10)+1,INT((($N$548*$N$549+10)-1)/10)+1)="","",INDEX($P$550:$W$559,MOD(($N$548*$N$549+10)-1,10)+1,INT((($N$548*$N$549+10)-1)/10)+1))),""))),IF($N$550="","",IF(OR(ISTEXT($N$548),ISTEXT($N$549),ISTEXT($N$550)),"",IF(OR(10&gt;$N$548,3&gt;$N$549,((3-1)*$N$548+10)&gt;$N$550),"",IF(INDEX($P$550:$W$559,MOD(((3-1)*$N$548+10)-1,10)+1,INT((((3-1)*$N$548+10)-1)/10)+1)="","",INDEX($P$550:$W$559,MOD(((3-1)*$N$548+10)-1,10)+1,INT((((3-1)*$N$548+10)-1)/10)+1))))))</f>
        <v/>
      </c>
      <c r="O552">
        <f>IF(AND($D$548="Flat Oval",NOT(OR($G$548="",$I$548="")),NOT(OR(ISTEXT($G$548),ISTEXT($I$548)))),PI()*(($I$548-2*N($K$548))/2)^2/144,"")</f>
        <v/>
      </c>
      <c r="P552" s="540" t="n"/>
      <c r="Q552" s="540" t="n"/>
      <c r="R552" s="540" t="n"/>
      <c r="S552" s="540" t="n"/>
      <c r="T552" s="540" t="n"/>
      <c r="U552" s="540" t="n"/>
      <c r="V552" s="540" t="n"/>
      <c r="W552" s="540" t="n"/>
    </row>
    <row r="553" ht="13.35" customHeight="1" s="162">
      <c r="B553" s="537">
        <f>IF($D$548="Flat Oval",IF(OR($N$549="",ISTEXT($N$549)),"",IF(4&lt;=$N$549,ROUND((4-0.5)*$I$548/$N$549,1),IF(4=$N$549+1,"Ends",""))),IF(OR($D$548="",$G$548=""),"",IF($D$548="Round",IF(4=1,"Axis 1 (0°)",IF(4=2,"Axis 2 (90°)","")),IF(ISTEXT($N$549),"",IF(4&gt;$N$549,"",IF(ISTEXT($I$548),"",ROUND((4-0.5)*$I$548/$N$549,1)))))))</f>
        <v/>
      </c>
      <c r="C553" s="538" t="n"/>
      <c r="D553" s="539">
        <f>IF($D$548="Flat Oval",IF(OR($N$550="",ISTEXT($N$548),ISTEXT($N$549)),"",IF(4&lt;=$N$549,IF(1&gt;$N$548,"",IF(((4-1)*$N$548+1)&gt;80,"",IF(INDEX($P$550:$W$559,MOD(((4-1)*$N$548+1)-1,10)+1,INT((((4-1)*$N$548+1)-1)/10)+1)="","",INDEX($P$550:$W$559,MOD(((4-1)*$N$548+1)-1,10)+1,INT((((4-1)*$N$548+1)-1)/10)+1)))),IF(AND(4=$N$549+1,1&lt;=$O$548),IF(($N$548*$N$549+1)&gt;80,"",IF(INDEX($P$550:$W$559,MOD(($N$548*$N$549+1)-1,10)+1,INT((($N$548*$N$549+1)-1)/10)+1)="","",INDEX($P$550:$W$559,MOD(($N$548*$N$549+1)-1,10)+1,INT((($N$548*$N$549+1)-1)/10)+1))),""))),IF($N$550="","",IF(OR(ISTEXT($N$548),ISTEXT($N$549),ISTEXT($N$550)),"",IF(OR(1&gt;$N$548,4&gt;$N$549,((4-1)*$N$548+1)&gt;$N$550),"",IF(INDEX($P$550:$W$559,MOD(((4-1)*$N$548+1)-1,10)+1,INT((((4-1)*$N$548+1)-1)/10)+1)="","",INDEX($P$550:$W$559,MOD(((4-1)*$N$548+1)-1,10)+1,INT((((4-1)*$N$548+1)-1)/10)+1))))))</f>
        <v/>
      </c>
      <c r="E553" s="539">
        <f>IF($D$548="Flat Oval",IF(OR($N$550="",ISTEXT($N$548),ISTEXT($N$549)),"",IF(4&lt;=$N$549,IF(2&gt;$N$548,"",IF(((4-1)*$N$548+2)&gt;80,"",IF(INDEX($P$550:$W$559,MOD(((4-1)*$N$548+2)-1,10)+1,INT((((4-1)*$N$548+2)-1)/10)+1)="","",INDEX($P$550:$W$559,MOD(((4-1)*$N$548+2)-1,10)+1,INT((((4-1)*$N$548+2)-1)/10)+1)))),IF(AND(4=$N$549+1,2&lt;=$O$548),IF(($N$548*$N$549+2)&gt;80,"",IF(INDEX($P$550:$W$559,MOD(($N$548*$N$549+2)-1,10)+1,INT((($N$548*$N$549+2)-1)/10)+1)="","",INDEX($P$550:$W$559,MOD(($N$548*$N$549+2)-1,10)+1,INT((($N$548*$N$549+2)-1)/10)+1))),""))),IF($N$550="","",IF(OR(ISTEXT($N$548),ISTEXT($N$549),ISTEXT($N$550)),"",IF(OR(2&gt;$N$548,4&gt;$N$549,((4-1)*$N$548+2)&gt;$N$550),"",IF(INDEX($P$550:$W$559,MOD(((4-1)*$N$548+2)-1,10)+1,INT((((4-1)*$N$548+2)-1)/10)+1)="","",INDEX($P$550:$W$559,MOD(((4-1)*$N$548+2)-1,10)+1,INT((((4-1)*$N$548+2)-1)/10)+1))))))</f>
        <v/>
      </c>
      <c r="F553" s="539">
        <f>IF($D$548="Flat Oval",IF(OR($N$550="",ISTEXT($N$548),ISTEXT($N$549)),"",IF(4&lt;=$N$549,IF(3&gt;$N$548,"",IF(((4-1)*$N$548+3)&gt;80,"",IF(INDEX($P$550:$W$559,MOD(((4-1)*$N$548+3)-1,10)+1,INT((((4-1)*$N$548+3)-1)/10)+1)="","",INDEX($P$550:$W$559,MOD(((4-1)*$N$548+3)-1,10)+1,INT((((4-1)*$N$548+3)-1)/10)+1)))),IF(AND(4=$N$549+1,3&lt;=$O$548),IF(($N$548*$N$549+3)&gt;80,"",IF(INDEX($P$550:$W$559,MOD(($N$548*$N$549+3)-1,10)+1,INT((($N$548*$N$549+3)-1)/10)+1)="","",INDEX($P$550:$W$559,MOD(($N$548*$N$549+3)-1,10)+1,INT((($N$548*$N$549+3)-1)/10)+1))),""))),IF($N$550="","",IF(OR(ISTEXT($N$548),ISTEXT($N$549),ISTEXT($N$550)),"",IF(OR(3&gt;$N$548,4&gt;$N$549,((4-1)*$N$548+3)&gt;$N$550),"",IF(INDEX($P$550:$W$559,MOD(((4-1)*$N$548+3)-1,10)+1,INT((((4-1)*$N$548+3)-1)/10)+1)="","",INDEX($P$550:$W$559,MOD(((4-1)*$N$548+3)-1,10)+1,INT((((4-1)*$N$548+3)-1)/10)+1))))))</f>
        <v/>
      </c>
      <c r="G553" s="539">
        <f>IF($D$548="Flat Oval",IF(OR($N$550="",ISTEXT($N$548),ISTEXT($N$549)),"",IF(4&lt;=$N$549,IF(4&gt;$N$548,"",IF(((4-1)*$N$548+4)&gt;80,"",IF(INDEX($P$550:$W$559,MOD(((4-1)*$N$548+4)-1,10)+1,INT((((4-1)*$N$548+4)-1)/10)+1)="","",INDEX($P$550:$W$559,MOD(((4-1)*$N$548+4)-1,10)+1,INT((((4-1)*$N$548+4)-1)/10)+1)))),IF(AND(4=$N$549+1,4&lt;=$O$548),IF(($N$548*$N$549+4)&gt;80,"",IF(INDEX($P$550:$W$559,MOD(($N$548*$N$549+4)-1,10)+1,INT((($N$548*$N$549+4)-1)/10)+1)="","",INDEX($P$550:$W$559,MOD(($N$548*$N$549+4)-1,10)+1,INT((($N$548*$N$549+4)-1)/10)+1))),""))),IF($N$550="","",IF(OR(ISTEXT($N$548),ISTEXT($N$549),ISTEXT($N$550)),"",IF(OR(4&gt;$N$548,4&gt;$N$549,((4-1)*$N$548+4)&gt;$N$550),"",IF(INDEX($P$550:$W$559,MOD(((4-1)*$N$548+4)-1,10)+1,INT((((4-1)*$N$548+4)-1)/10)+1)="","",INDEX($P$550:$W$559,MOD(((4-1)*$N$548+4)-1,10)+1,INT((((4-1)*$N$548+4)-1)/10)+1))))))</f>
        <v/>
      </c>
      <c r="H553" s="539">
        <f>IF($D$548="Flat Oval",IF(OR($N$550="",ISTEXT($N$548),ISTEXT($N$549)),"",IF(4&lt;=$N$549,IF(5&gt;$N$548,"",IF(((4-1)*$N$548+5)&gt;80,"",IF(INDEX($P$550:$W$559,MOD(((4-1)*$N$548+5)-1,10)+1,INT((((4-1)*$N$548+5)-1)/10)+1)="","",INDEX($P$550:$W$559,MOD(((4-1)*$N$548+5)-1,10)+1,INT((((4-1)*$N$548+5)-1)/10)+1)))),IF(AND(4=$N$549+1,5&lt;=$O$548),IF(($N$548*$N$549+5)&gt;80,"",IF(INDEX($P$550:$W$559,MOD(($N$548*$N$549+5)-1,10)+1,INT((($N$548*$N$549+5)-1)/10)+1)="","",INDEX($P$550:$W$559,MOD(($N$548*$N$549+5)-1,10)+1,INT((($N$548*$N$549+5)-1)/10)+1))),""))),IF($N$550="","",IF(OR(ISTEXT($N$548),ISTEXT($N$549),ISTEXT($N$550)),"",IF(OR(5&gt;$N$548,4&gt;$N$549,((4-1)*$N$548+5)&gt;$N$550),"",IF(INDEX($P$550:$W$559,MOD(((4-1)*$N$548+5)-1,10)+1,INT((((4-1)*$N$548+5)-1)/10)+1)="","",INDEX($P$550:$W$559,MOD(((4-1)*$N$548+5)-1,10)+1,INT((((4-1)*$N$548+5)-1)/10)+1))))))</f>
        <v/>
      </c>
      <c r="I553" s="539">
        <f>IF($D$548="Flat Oval",IF(OR($N$550="",ISTEXT($N$548),ISTEXT($N$549)),"",IF(4&lt;=$N$549,IF(6&gt;$N$548,"",IF(((4-1)*$N$548+6)&gt;80,"",IF(INDEX($P$550:$W$559,MOD(((4-1)*$N$548+6)-1,10)+1,INT((((4-1)*$N$548+6)-1)/10)+1)="","",INDEX($P$550:$W$559,MOD(((4-1)*$N$548+6)-1,10)+1,INT((((4-1)*$N$548+6)-1)/10)+1)))),IF(AND(4=$N$549+1,6&lt;=$O$548),IF(($N$548*$N$549+6)&gt;80,"",IF(INDEX($P$550:$W$559,MOD(($N$548*$N$549+6)-1,10)+1,INT((($N$548*$N$549+6)-1)/10)+1)="","",INDEX($P$550:$W$559,MOD(($N$548*$N$549+6)-1,10)+1,INT((($N$548*$N$549+6)-1)/10)+1))),""))),IF($N$550="","",IF(OR(ISTEXT($N$548),ISTEXT($N$549),ISTEXT($N$550)),"",IF(OR(6&gt;$N$548,4&gt;$N$549,((4-1)*$N$548+6)&gt;$N$550),"",IF(INDEX($P$550:$W$559,MOD(((4-1)*$N$548+6)-1,10)+1,INT((((4-1)*$N$548+6)-1)/10)+1)="","",INDEX($P$550:$W$559,MOD(((4-1)*$N$548+6)-1,10)+1,INT((((4-1)*$N$548+6)-1)/10)+1))))))</f>
        <v/>
      </c>
      <c r="J553" s="539">
        <f>IF($D$548="Flat Oval",IF(OR($N$550="",ISTEXT($N$548),ISTEXT($N$549)),"",IF(4&lt;=$N$549,IF(7&gt;$N$548,"",IF(((4-1)*$N$548+7)&gt;80,"",IF(INDEX($P$550:$W$559,MOD(((4-1)*$N$548+7)-1,10)+1,INT((((4-1)*$N$548+7)-1)/10)+1)="","",INDEX($P$550:$W$559,MOD(((4-1)*$N$548+7)-1,10)+1,INT((((4-1)*$N$548+7)-1)/10)+1)))),IF(AND(4=$N$549+1,7&lt;=$O$548),IF(($N$548*$N$549+7)&gt;80,"",IF(INDEX($P$550:$W$559,MOD(($N$548*$N$549+7)-1,10)+1,INT((($N$548*$N$549+7)-1)/10)+1)="","",INDEX($P$550:$W$559,MOD(($N$548*$N$549+7)-1,10)+1,INT((($N$548*$N$549+7)-1)/10)+1))),""))),IF($N$550="","",IF(OR(ISTEXT($N$548),ISTEXT($N$549),ISTEXT($N$550)),"",IF(OR(7&gt;$N$548,4&gt;$N$549,((4-1)*$N$548+7)&gt;$N$550),"",IF(INDEX($P$550:$W$559,MOD(((4-1)*$N$548+7)-1,10)+1,INT((((4-1)*$N$548+7)-1)/10)+1)="","",INDEX($P$550:$W$559,MOD(((4-1)*$N$548+7)-1,10)+1,INT((((4-1)*$N$548+7)-1)/10)+1))))))</f>
        <v/>
      </c>
      <c r="K553" s="539">
        <f>IF($D$548="Flat Oval",IF(OR($N$550="",ISTEXT($N$548),ISTEXT($N$549)),"",IF(4&lt;=$N$549,IF(8&gt;$N$548,"",IF(((4-1)*$N$548+8)&gt;80,"",IF(INDEX($P$550:$W$559,MOD(((4-1)*$N$548+8)-1,10)+1,INT((((4-1)*$N$548+8)-1)/10)+1)="","",INDEX($P$550:$W$559,MOD(((4-1)*$N$548+8)-1,10)+1,INT((((4-1)*$N$548+8)-1)/10)+1)))),IF(AND(4=$N$549+1,8&lt;=$O$548),IF(($N$548*$N$549+8)&gt;80,"",IF(INDEX($P$550:$W$559,MOD(($N$548*$N$549+8)-1,10)+1,INT((($N$548*$N$549+8)-1)/10)+1)="","",INDEX($P$550:$W$559,MOD(($N$548*$N$549+8)-1,10)+1,INT((($N$548*$N$549+8)-1)/10)+1))),""))),IF($N$550="","",IF(OR(ISTEXT($N$548),ISTEXT($N$549),ISTEXT($N$550)),"",IF(OR(8&gt;$N$548,4&gt;$N$549,((4-1)*$N$548+8)&gt;$N$550),"",IF(INDEX($P$550:$W$559,MOD(((4-1)*$N$548+8)-1,10)+1,INT((((4-1)*$N$548+8)-1)/10)+1)="","",INDEX($P$550:$W$559,MOD(((4-1)*$N$548+8)-1,10)+1,INT((((4-1)*$N$548+8)-1)/10)+1))))))</f>
        <v/>
      </c>
      <c r="L553" s="539">
        <f>IF($D$548="Flat Oval",IF(OR($N$550="",ISTEXT($N$548),ISTEXT($N$549)),"",IF(4&lt;=$N$549,IF(9&gt;$N$548,"",IF(((4-1)*$N$548+9)&gt;80,"",IF(INDEX($P$550:$W$559,MOD(((4-1)*$N$548+9)-1,10)+1,INT((((4-1)*$N$548+9)-1)/10)+1)="","",INDEX($P$550:$W$559,MOD(((4-1)*$N$548+9)-1,10)+1,INT((((4-1)*$N$548+9)-1)/10)+1)))),IF(AND(4=$N$549+1,9&lt;=$O$548),IF(($N$548*$N$549+9)&gt;80,"",IF(INDEX($P$550:$W$559,MOD(($N$548*$N$549+9)-1,10)+1,INT((($N$548*$N$549+9)-1)/10)+1)="","",INDEX($P$550:$W$559,MOD(($N$548*$N$549+9)-1,10)+1,INT((($N$548*$N$549+9)-1)/10)+1))),""))),IF($N$550="","",IF(OR(ISTEXT($N$548),ISTEXT($N$549),ISTEXT($N$550)),"",IF(OR(9&gt;$N$548,4&gt;$N$549,((4-1)*$N$548+9)&gt;$N$550),"",IF(INDEX($P$550:$W$559,MOD(((4-1)*$N$548+9)-1,10)+1,INT((((4-1)*$N$548+9)-1)/10)+1)="","",INDEX($P$550:$W$559,MOD(((4-1)*$N$548+9)-1,10)+1,INT((((4-1)*$N$548+9)-1)/10)+1))))))</f>
        <v/>
      </c>
      <c r="M553" s="539">
        <f>IF($D$548="Flat Oval",IF(OR($N$550="",ISTEXT($N$548),ISTEXT($N$549)),"",IF(4&lt;=$N$549,IF(10&gt;$N$548,"",IF(((4-1)*$N$548+10)&gt;80,"",IF(INDEX($P$550:$W$559,MOD(((4-1)*$N$548+10)-1,10)+1,INT((((4-1)*$N$548+10)-1)/10)+1)="","",INDEX($P$550:$W$559,MOD(((4-1)*$N$548+10)-1,10)+1,INT((((4-1)*$N$548+10)-1)/10)+1)))),IF(AND(4=$N$549+1,10&lt;=$O$548),IF(($N$548*$N$549+10)&gt;80,"",IF(INDEX($P$550:$W$559,MOD(($N$548*$N$549+10)-1,10)+1,INT((($N$548*$N$549+10)-1)/10)+1)="","",INDEX($P$550:$W$559,MOD(($N$548*$N$549+10)-1,10)+1,INT((($N$548*$N$549+10)-1)/10)+1))),""))),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IF($D$548="Flat Oval",IF(OR($N$549="",ISTEXT($N$549)),"",IF(5&lt;=$N$549,ROUND((5-0.5)*$I$548/$N$549,1),IF(5=$N$549+1,"Ends",""))),IF(OR($D$548="",$G$548=""),"",IF($D$548="Round",IF(5=1,"Axis 1 (0°)",IF(5=2,"Axis 2 (90°)","")),IF(ISTEXT($N$549),"",IF(5&gt;$N$549,"",IF(ISTEXT($I$548),"",ROUND((5-0.5)*$I$548/$N$549,1)))))))</f>
        <v/>
      </c>
      <c r="C554" s="538" t="n"/>
      <c r="D554" s="539">
        <f>IF($D$548="Flat Oval",IF(OR($N$550="",ISTEXT($N$548),ISTEXT($N$549)),"",IF(5&lt;=$N$549,IF(1&gt;$N$548,"",IF(((5-1)*$N$548+1)&gt;80,"",IF(INDEX($P$550:$W$559,MOD(((5-1)*$N$548+1)-1,10)+1,INT((((5-1)*$N$548+1)-1)/10)+1)="","",INDEX($P$550:$W$559,MOD(((5-1)*$N$548+1)-1,10)+1,INT((((5-1)*$N$548+1)-1)/10)+1)))),IF(AND(5=$N$549+1,1&lt;=$O$548),IF(($N$548*$N$549+1)&gt;80,"",IF(INDEX($P$550:$W$559,MOD(($N$548*$N$549+1)-1,10)+1,INT((($N$548*$N$549+1)-1)/10)+1)="","",INDEX($P$550:$W$559,MOD(($N$548*$N$549+1)-1,10)+1,INT((($N$548*$N$549+1)-1)/10)+1))),""))),IF($N$550="","",IF(OR(ISTEXT($N$548),ISTEXT($N$549),ISTEXT($N$550)),"",IF(OR(1&gt;$N$548,5&gt;$N$549,((5-1)*$N$548+1)&gt;$N$550),"",IF(INDEX($P$550:$W$559,MOD(((5-1)*$N$548+1)-1,10)+1,INT((((5-1)*$N$548+1)-1)/10)+1)="","",INDEX($P$550:$W$559,MOD(((5-1)*$N$548+1)-1,10)+1,INT((((5-1)*$N$548+1)-1)/10)+1))))))</f>
        <v/>
      </c>
      <c r="E554" s="539">
        <f>IF($D$548="Flat Oval",IF(OR($N$550="",ISTEXT($N$548),ISTEXT($N$549)),"",IF(5&lt;=$N$549,IF(2&gt;$N$548,"",IF(((5-1)*$N$548+2)&gt;80,"",IF(INDEX($P$550:$W$559,MOD(((5-1)*$N$548+2)-1,10)+1,INT((((5-1)*$N$548+2)-1)/10)+1)="","",INDEX($P$550:$W$559,MOD(((5-1)*$N$548+2)-1,10)+1,INT((((5-1)*$N$548+2)-1)/10)+1)))),IF(AND(5=$N$549+1,2&lt;=$O$548),IF(($N$548*$N$549+2)&gt;80,"",IF(INDEX($P$550:$W$559,MOD(($N$548*$N$549+2)-1,10)+1,INT((($N$548*$N$549+2)-1)/10)+1)="","",INDEX($P$550:$W$559,MOD(($N$548*$N$549+2)-1,10)+1,INT((($N$548*$N$549+2)-1)/10)+1))),""))),IF($N$550="","",IF(OR(ISTEXT($N$548),ISTEXT($N$549),ISTEXT($N$550)),"",IF(OR(2&gt;$N$548,5&gt;$N$549,((5-1)*$N$548+2)&gt;$N$550),"",IF(INDEX($P$550:$W$559,MOD(((5-1)*$N$548+2)-1,10)+1,INT((((5-1)*$N$548+2)-1)/10)+1)="","",INDEX($P$550:$W$559,MOD(((5-1)*$N$548+2)-1,10)+1,INT((((5-1)*$N$548+2)-1)/10)+1))))))</f>
        <v/>
      </c>
      <c r="F554" s="539">
        <f>IF($D$548="Flat Oval",IF(OR($N$550="",ISTEXT($N$548),ISTEXT($N$549)),"",IF(5&lt;=$N$549,IF(3&gt;$N$548,"",IF(((5-1)*$N$548+3)&gt;80,"",IF(INDEX($P$550:$W$559,MOD(((5-1)*$N$548+3)-1,10)+1,INT((((5-1)*$N$548+3)-1)/10)+1)="","",INDEX($P$550:$W$559,MOD(((5-1)*$N$548+3)-1,10)+1,INT((((5-1)*$N$548+3)-1)/10)+1)))),IF(AND(5=$N$549+1,3&lt;=$O$548),IF(($N$548*$N$549+3)&gt;80,"",IF(INDEX($P$550:$W$559,MOD(($N$548*$N$549+3)-1,10)+1,INT((($N$548*$N$549+3)-1)/10)+1)="","",INDEX($P$550:$W$559,MOD(($N$548*$N$549+3)-1,10)+1,INT((($N$548*$N$549+3)-1)/10)+1))),""))),IF($N$550="","",IF(OR(ISTEXT($N$548),ISTEXT($N$549),ISTEXT($N$550)),"",IF(OR(3&gt;$N$548,5&gt;$N$549,((5-1)*$N$548+3)&gt;$N$550),"",IF(INDEX($P$550:$W$559,MOD(((5-1)*$N$548+3)-1,10)+1,INT((((5-1)*$N$548+3)-1)/10)+1)="","",INDEX($P$550:$W$559,MOD(((5-1)*$N$548+3)-1,10)+1,INT((((5-1)*$N$548+3)-1)/10)+1))))))</f>
        <v/>
      </c>
      <c r="G554" s="539">
        <f>IF($D$548="Flat Oval",IF(OR($N$550="",ISTEXT($N$548),ISTEXT($N$549)),"",IF(5&lt;=$N$549,IF(4&gt;$N$548,"",IF(((5-1)*$N$548+4)&gt;80,"",IF(INDEX($P$550:$W$559,MOD(((5-1)*$N$548+4)-1,10)+1,INT((((5-1)*$N$548+4)-1)/10)+1)="","",INDEX($P$550:$W$559,MOD(((5-1)*$N$548+4)-1,10)+1,INT((((5-1)*$N$548+4)-1)/10)+1)))),IF(AND(5=$N$549+1,4&lt;=$O$548),IF(($N$548*$N$549+4)&gt;80,"",IF(INDEX($P$550:$W$559,MOD(($N$548*$N$549+4)-1,10)+1,INT((($N$548*$N$549+4)-1)/10)+1)="","",INDEX($P$550:$W$559,MOD(($N$548*$N$549+4)-1,10)+1,INT((($N$548*$N$549+4)-1)/10)+1))),""))),IF($N$550="","",IF(OR(ISTEXT($N$548),ISTEXT($N$549),ISTEXT($N$550)),"",IF(OR(4&gt;$N$548,5&gt;$N$549,((5-1)*$N$548+4)&gt;$N$550),"",IF(INDEX($P$550:$W$559,MOD(((5-1)*$N$548+4)-1,10)+1,INT((((5-1)*$N$548+4)-1)/10)+1)="","",INDEX($P$550:$W$559,MOD(((5-1)*$N$548+4)-1,10)+1,INT((((5-1)*$N$548+4)-1)/10)+1))))))</f>
        <v/>
      </c>
      <c r="H554" s="539">
        <f>IF($D$548="Flat Oval",IF(OR($N$550="",ISTEXT($N$548),ISTEXT($N$549)),"",IF(5&lt;=$N$549,IF(5&gt;$N$548,"",IF(((5-1)*$N$548+5)&gt;80,"",IF(INDEX($P$550:$W$559,MOD(((5-1)*$N$548+5)-1,10)+1,INT((((5-1)*$N$548+5)-1)/10)+1)="","",INDEX($P$550:$W$559,MOD(((5-1)*$N$548+5)-1,10)+1,INT((((5-1)*$N$548+5)-1)/10)+1)))),IF(AND(5=$N$549+1,5&lt;=$O$548),IF(($N$548*$N$549+5)&gt;80,"",IF(INDEX($P$550:$W$559,MOD(($N$548*$N$549+5)-1,10)+1,INT((($N$548*$N$549+5)-1)/10)+1)="","",INDEX($P$550:$W$559,MOD(($N$548*$N$549+5)-1,10)+1,INT((($N$548*$N$549+5)-1)/10)+1))),""))),IF($N$550="","",IF(OR(ISTEXT($N$548),ISTEXT($N$549),ISTEXT($N$550)),"",IF(OR(5&gt;$N$548,5&gt;$N$549,((5-1)*$N$548+5)&gt;$N$550),"",IF(INDEX($P$550:$W$559,MOD(((5-1)*$N$548+5)-1,10)+1,INT((((5-1)*$N$548+5)-1)/10)+1)="","",INDEX($P$550:$W$559,MOD(((5-1)*$N$548+5)-1,10)+1,INT((((5-1)*$N$548+5)-1)/10)+1))))))</f>
        <v/>
      </c>
      <c r="I554" s="539">
        <f>IF($D$548="Flat Oval",IF(OR($N$550="",ISTEXT($N$548),ISTEXT($N$549)),"",IF(5&lt;=$N$549,IF(6&gt;$N$548,"",IF(((5-1)*$N$548+6)&gt;80,"",IF(INDEX($P$550:$W$559,MOD(((5-1)*$N$548+6)-1,10)+1,INT((((5-1)*$N$548+6)-1)/10)+1)="","",INDEX($P$550:$W$559,MOD(((5-1)*$N$548+6)-1,10)+1,INT((((5-1)*$N$548+6)-1)/10)+1)))),IF(AND(5=$N$549+1,6&lt;=$O$548),IF(($N$548*$N$549+6)&gt;80,"",IF(INDEX($P$550:$W$559,MOD(($N$548*$N$549+6)-1,10)+1,INT((($N$548*$N$549+6)-1)/10)+1)="","",INDEX($P$550:$W$559,MOD(($N$548*$N$549+6)-1,10)+1,INT((($N$548*$N$549+6)-1)/10)+1))),""))),IF($N$550="","",IF(OR(ISTEXT($N$548),ISTEXT($N$549),ISTEXT($N$550)),"",IF(OR(6&gt;$N$548,5&gt;$N$549,((5-1)*$N$548+6)&gt;$N$550),"",IF(INDEX($P$550:$W$559,MOD(((5-1)*$N$548+6)-1,10)+1,INT((((5-1)*$N$548+6)-1)/10)+1)="","",INDEX($P$550:$W$559,MOD(((5-1)*$N$548+6)-1,10)+1,INT((((5-1)*$N$548+6)-1)/10)+1))))))</f>
        <v/>
      </c>
      <c r="J554" s="539">
        <f>IF($D$548="Flat Oval",IF(OR($N$550="",ISTEXT($N$548),ISTEXT($N$549)),"",IF(5&lt;=$N$549,IF(7&gt;$N$548,"",IF(((5-1)*$N$548+7)&gt;80,"",IF(INDEX($P$550:$W$559,MOD(((5-1)*$N$548+7)-1,10)+1,INT((((5-1)*$N$548+7)-1)/10)+1)="","",INDEX($P$550:$W$559,MOD(((5-1)*$N$548+7)-1,10)+1,INT((((5-1)*$N$548+7)-1)/10)+1)))),IF(AND(5=$N$549+1,7&lt;=$O$548),IF(($N$548*$N$549+7)&gt;80,"",IF(INDEX($P$550:$W$559,MOD(($N$548*$N$549+7)-1,10)+1,INT((($N$548*$N$549+7)-1)/10)+1)="","",INDEX($P$550:$W$559,MOD(($N$548*$N$549+7)-1,10)+1,INT((($N$548*$N$549+7)-1)/10)+1))),""))),IF($N$550="","",IF(OR(ISTEXT($N$548),ISTEXT($N$549),ISTEXT($N$550)),"",IF(OR(7&gt;$N$548,5&gt;$N$549,((5-1)*$N$548+7)&gt;$N$550),"",IF(INDEX($P$550:$W$559,MOD(((5-1)*$N$548+7)-1,10)+1,INT((((5-1)*$N$548+7)-1)/10)+1)="","",INDEX($P$550:$W$559,MOD(((5-1)*$N$548+7)-1,10)+1,INT((((5-1)*$N$548+7)-1)/10)+1))))))</f>
        <v/>
      </c>
      <c r="K554" s="539">
        <f>IF($D$548="Flat Oval",IF(OR($N$550="",ISTEXT($N$548),ISTEXT($N$549)),"",IF(5&lt;=$N$549,IF(8&gt;$N$548,"",IF(((5-1)*$N$548+8)&gt;80,"",IF(INDEX($P$550:$W$559,MOD(((5-1)*$N$548+8)-1,10)+1,INT((((5-1)*$N$548+8)-1)/10)+1)="","",INDEX($P$550:$W$559,MOD(((5-1)*$N$548+8)-1,10)+1,INT((((5-1)*$N$548+8)-1)/10)+1)))),IF(AND(5=$N$549+1,8&lt;=$O$548),IF(($N$548*$N$549+8)&gt;80,"",IF(INDEX($P$550:$W$559,MOD(($N$548*$N$549+8)-1,10)+1,INT((($N$548*$N$549+8)-1)/10)+1)="","",INDEX($P$550:$W$559,MOD(($N$548*$N$549+8)-1,10)+1,INT((($N$548*$N$549+8)-1)/10)+1))),""))),IF($N$550="","",IF(OR(ISTEXT($N$548),ISTEXT($N$549),ISTEXT($N$550)),"",IF(OR(8&gt;$N$548,5&gt;$N$549,((5-1)*$N$548+8)&gt;$N$550),"",IF(INDEX($P$550:$W$559,MOD(((5-1)*$N$548+8)-1,10)+1,INT((((5-1)*$N$548+8)-1)/10)+1)="","",INDEX($P$550:$W$559,MOD(((5-1)*$N$548+8)-1,10)+1,INT((((5-1)*$N$548+8)-1)/10)+1))))))</f>
        <v/>
      </c>
      <c r="L554" s="539">
        <f>IF($D$548="Flat Oval",IF(OR($N$550="",ISTEXT($N$548),ISTEXT($N$549)),"",IF(5&lt;=$N$549,IF(9&gt;$N$548,"",IF(((5-1)*$N$548+9)&gt;80,"",IF(INDEX($P$550:$W$559,MOD(((5-1)*$N$548+9)-1,10)+1,INT((((5-1)*$N$548+9)-1)/10)+1)="","",INDEX($P$550:$W$559,MOD(((5-1)*$N$548+9)-1,10)+1,INT((((5-1)*$N$548+9)-1)/10)+1)))),IF(AND(5=$N$549+1,9&lt;=$O$548),IF(($N$548*$N$549+9)&gt;80,"",IF(INDEX($P$550:$W$559,MOD(($N$548*$N$549+9)-1,10)+1,INT((($N$548*$N$549+9)-1)/10)+1)="","",INDEX($P$550:$W$559,MOD(($N$548*$N$549+9)-1,10)+1,INT((($N$548*$N$549+9)-1)/10)+1))),""))),IF($N$550="","",IF(OR(ISTEXT($N$548),ISTEXT($N$549),ISTEXT($N$550)),"",IF(OR(9&gt;$N$548,5&gt;$N$549,((5-1)*$N$548+9)&gt;$N$550),"",IF(INDEX($P$550:$W$559,MOD(((5-1)*$N$548+9)-1,10)+1,INT((((5-1)*$N$548+9)-1)/10)+1)="","",INDEX($P$550:$W$559,MOD(((5-1)*$N$548+9)-1,10)+1,INT((((5-1)*$N$548+9)-1)/10)+1))))))</f>
        <v/>
      </c>
      <c r="M554" s="539">
        <f>IF($D$548="Flat Oval",IF(OR($N$550="",ISTEXT($N$548),ISTEXT($N$549)),"",IF(5&lt;=$N$549,IF(10&gt;$N$548,"",IF(((5-1)*$N$548+10)&gt;80,"",IF(INDEX($P$550:$W$559,MOD(((5-1)*$N$548+10)-1,10)+1,INT((((5-1)*$N$548+10)-1)/10)+1)="","",INDEX($P$550:$W$559,MOD(((5-1)*$N$548+10)-1,10)+1,INT((((5-1)*$N$548+10)-1)/10)+1)))),IF(AND(5=$N$549+1,10&lt;=$O$548),IF(($N$548*$N$549+10)&gt;80,"",IF(INDEX($P$550:$W$559,MOD(($N$548*$N$549+10)-1,10)+1,INT((($N$548*$N$549+10)-1)/10)+1)="","",INDEX($P$550:$W$559,MOD(($N$548*$N$549+10)-1,10)+1,INT((($N$548*$N$549+10)-1)/10)+1))),""))),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IF($D$548="Flat Oval",IF(OR($N$549="",ISTEXT($N$549)),"",IF(6&lt;=$N$549,ROUND((6-0.5)*$I$548/$N$549,1),IF(6=$N$549+1,"Ends",""))),IF(OR($D$548="",$G$548=""),"",IF($D$548="Round",IF(6=1,"Axis 1 (0°)",IF(6=2,"Axis 2 (90°)","")),IF(ISTEXT($N$549),"",IF(6&gt;$N$549,"",IF(ISTEXT($I$548),"",ROUND((6-0.5)*$I$548/$N$549,1)))))))</f>
        <v/>
      </c>
      <c r="C555" s="538" t="n"/>
      <c r="D555" s="539">
        <f>IF($D$548="Flat Oval",IF(OR($N$550="",ISTEXT($N$548),ISTEXT($N$549)),"",IF(6&lt;=$N$549,IF(1&gt;$N$548,"",IF(((6-1)*$N$548+1)&gt;80,"",IF(INDEX($P$550:$W$559,MOD(((6-1)*$N$548+1)-1,10)+1,INT((((6-1)*$N$548+1)-1)/10)+1)="","",INDEX($P$550:$W$559,MOD(((6-1)*$N$548+1)-1,10)+1,INT((((6-1)*$N$548+1)-1)/10)+1)))),IF(AND(6=$N$549+1,1&lt;=$O$548),IF(($N$548*$N$549+1)&gt;80,"",IF(INDEX($P$550:$W$559,MOD(($N$548*$N$549+1)-1,10)+1,INT((($N$548*$N$549+1)-1)/10)+1)="","",INDEX($P$550:$W$559,MOD(($N$548*$N$549+1)-1,10)+1,INT((($N$548*$N$549+1)-1)/10)+1))),""))),IF($N$550="","",IF(OR(ISTEXT($N$548),ISTEXT($N$549),ISTEXT($N$550)),"",IF(OR(1&gt;$N$548,6&gt;$N$549,((6-1)*$N$548+1)&gt;$N$550),"",IF(INDEX($P$550:$W$559,MOD(((6-1)*$N$548+1)-1,10)+1,INT((((6-1)*$N$548+1)-1)/10)+1)="","",INDEX($P$550:$W$559,MOD(((6-1)*$N$548+1)-1,10)+1,INT((((6-1)*$N$548+1)-1)/10)+1))))))</f>
        <v/>
      </c>
      <c r="E555" s="539">
        <f>IF($D$548="Flat Oval",IF(OR($N$550="",ISTEXT($N$548),ISTEXT($N$549)),"",IF(6&lt;=$N$549,IF(2&gt;$N$548,"",IF(((6-1)*$N$548+2)&gt;80,"",IF(INDEX($P$550:$W$559,MOD(((6-1)*$N$548+2)-1,10)+1,INT((((6-1)*$N$548+2)-1)/10)+1)="","",INDEX($P$550:$W$559,MOD(((6-1)*$N$548+2)-1,10)+1,INT((((6-1)*$N$548+2)-1)/10)+1)))),IF(AND(6=$N$549+1,2&lt;=$O$548),IF(($N$548*$N$549+2)&gt;80,"",IF(INDEX($P$550:$W$559,MOD(($N$548*$N$549+2)-1,10)+1,INT((($N$548*$N$549+2)-1)/10)+1)="","",INDEX($P$550:$W$559,MOD(($N$548*$N$549+2)-1,10)+1,INT((($N$548*$N$549+2)-1)/10)+1))),""))),IF($N$550="","",IF(OR(ISTEXT($N$548),ISTEXT($N$549),ISTEXT($N$550)),"",IF(OR(2&gt;$N$548,6&gt;$N$549,((6-1)*$N$548+2)&gt;$N$550),"",IF(INDEX($P$550:$W$559,MOD(((6-1)*$N$548+2)-1,10)+1,INT((((6-1)*$N$548+2)-1)/10)+1)="","",INDEX($P$550:$W$559,MOD(((6-1)*$N$548+2)-1,10)+1,INT((((6-1)*$N$548+2)-1)/10)+1))))))</f>
        <v/>
      </c>
      <c r="F555" s="539">
        <f>IF($D$548="Flat Oval",IF(OR($N$550="",ISTEXT($N$548),ISTEXT($N$549)),"",IF(6&lt;=$N$549,IF(3&gt;$N$548,"",IF(((6-1)*$N$548+3)&gt;80,"",IF(INDEX($P$550:$W$559,MOD(((6-1)*$N$548+3)-1,10)+1,INT((((6-1)*$N$548+3)-1)/10)+1)="","",INDEX($P$550:$W$559,MOD(((6-1)*$N$548+3)-1,10)+1,INT((((6-1)*$N$548+3)-1)/10)+1)))),IF(AND(6=$N$549+1,3&lt;=$O$548),IF(($N$548*$N$549+3)&gt;80,"",IF(INDEX($P$550:$W$559,MOD(($N$548*$N$549+3)-1,10)+1,INT((($N$548*$N$549+3)-1)/10)+1)="","",INDEX($P$550:$W$559,MOD(($N$548*$N$549+3)-1,10)+1,INT((($N$548*$N$549+3)-1)/10)+1))),""))),IF($N$550="","",IF(OR(ISTEXT($N$548),ISTEXT($N$549),ISTEXT($N$550)),"",IF(OR(3&gt;$N$548,6&gt;$N$549,((6-1)*$N$548+3)&gt;$N$550),"",IF(INDEX($P$550:$W$559,MOD(((6-1)*$N$548+3)-1,10)+1,INT((((6-1)*$N$548+3)-1)/10)+1)="","",INDEX($P$550:$W$559,MOD(((6-1)*$N$548+3)-1,10)+1,INT((((6-1)*$N$548+3)-1)/10)+1))))))</f>
        <v/>
      </c>
      <c r="G555" s="539">
        <f>IF($D$548="Flat Oval",IF(OR($N$550="",ISTEXT($N$548),ISTEXT($N$549)),"",IF(6&lt;=$N$549,IF(4&gt;$N$548,"",IF(((6-1)*$N$548+4)&gt;80,"",IF(INDEX($P$550:$W$559,MOD(((6-1)*$N$548+4)-1,10)+1,INT((((6-1)*$N$548+4)-1)/10)+1)="","",INDEX($P$550:$W$559,MOD(((6-1)*$N$548+4)-1,10)+1,INT((((6-1)*$N$548+4)-1)/10)+1)))),IF(AND(6=$N$549+1,4&lt;=$O$548),IF(($N$548*$N$549+4)&gt;80,"",IF(INDEX($P$550:$W$559,MOD(($N$548*$N$549+4)-1,10)+1,INT((($N$548*$N$549+4)-1)/10)+1)="","",INDEX($P$550:$W$559,MOD(($N$548*$N$549+4)-1,10)+1,INT((($N$548*$N$549+4)-1)/10)+1))),""))),IF($N$550="","",IF(OR(ISTEXT($N$548),ISTEXT($N$549),ISTEXT($N$550)),"",IF(OR(4&gt;$N$548,6&gt;$N$549,((6-1)*$N$548+4)&gt;$N$550),"",IF(INDEX($P$550:$W$559,MOD(((6-1)*$N$548+4)-1,10)+1,INT((((6-1)*$N$548+4)-1)/10)+1)="","",INDEX($P$550:$W$559,MOD(((6-1)*$N$548+4)-1,10)+1,INT((((6-1)*$N$548+4)-1)/10)+1))))))</f>
        <v/>
      </c>
      <c r="H555" s="539">
        <f>IF($D$548="Flat Oval",IF(OR($N$550="",ISTEXT($N$548),ISTEXT($N$549)),"",IF(6&lt;=$N$549,IF(5&gt;$N$548,"",IF(((6-1)*$N$548+5)&gt;80,"",IF(INDEX($P$550:$W$559,MOD(((6-1)*$N$548+5)-1,10)+1,INT((((6-1)*$N$548+5)-1)/10)+1)="","",INDEX($P$550:$W$559,MOD(((6-1)*$N$548+5)-1,10)+1,INT((((6-1)*$N$548+5)-1)/10)+1)))),IF(AND(6=$N$549+1,5&lt;=$O$548),IF(($N$548*$N$549+5)&gt;80,"",IF(INDEX($P$550:$W$559,MOD(($N$548*$N$549+5)-1,10)+1,INT((($N$548*$N$549+5)-1)/10)+1)="","",INDEX($P$550:$W$559,MOD(($N$548*$N$549+5)-1,10)+1,INT((($N$548*$N$549+5)-1)/10)+1))),""))),IF($N$550="","",IF(OR(ISTEXT($N$548),ISTEXT($N$549),ISTEXT($N$550)),"",IF(OR(5&gt;$N$548,6&gt;$N$549,((6-1)*$N$548+5)&gt;$N$550),"",IF(INDEX($P$550:$W$559,MOD(((6-1)*$N$548+5)-1,10)+1,INT((((6-1)*$N$548+5)-1)/10)+1)="","",INDEX($P$550:$W$559,MOD(((6-1)*$N$548+5)-1,10)+1,INT((((6-1)*$N$548+5)-1)/10)+1))))))</f>
        <v/>
      </c>
      <c r="I555" s="539">
        <f>IF($D$548="Flat Oval",IF(OR($N$550="",ISTEXT($N$548),ISTEXT($N$549)),"",IF(6&lt;=$N$549,IF(6&gt;$N$548,"",IF(((6-1)*$N$548+6)&gt;80,"",IF(INDEX($P$550:$W$559,MOD(((6-1)*$N$548+6)-1,10)+1,INT((((6-1)*$N$548+6)-1)/10)+1)="","",INDEX($P$550:$W$559,MOD(((6-1)*$N$548+6)-1,10)+1,INT((((6-1)*$N$548+6)-1)/10)+1)))),IF(AND(6=$N$549+1,6&lt;=$O$548),IF(($N$548*$N$549+6)&gt;80,"",IF(INDEX($P$550:$W$559,MOD(($N$548*$N$549+6)-1,10)+1,INT((($N$548*$N$549+6)-1)/10)+1)="","",INDEX($P$550:$W$559,MOD(($N$548*$N$549+6)-1,10)+1,INT((($N$548*$N$549+6)-1)/10)+1))),""))),IF($N$550="","",IF(OR(ISTEXT($N$548),ISTEXT($N$549),ISTEXT($N$550)),"",IF(OR(6&gt;$N$548,6&gt;$N$549,((6-1)*$N$548+6)&gt;$N$550),"",IF(INDEX($P$550:$W$559,MOD(((6-1)*$N$548+6)-1,10)+1,INT((((6-1)*$N$548+6)-1)/10)+1)="","",INDEX($P$550:$W$559,MOD(((6-1)*$N$548+6)-1,10)+1,INT((((6-1)*$N$548+6)-1)/10)+1))))))</f>
        <v/>
      </c>
      <c r="J555" s="539">
        <f>IF($D$548="Flat Oval",IF(OR($N$550="",ISTEXT($N$548),ISTEXT($N$549)),"",IF(6&lt;=$N$549,IF(7&gt;$N$548,"",IF(((6-1)*$N$548+7)&gt;80,"",IF(INDEX($P$550:$W$559,MOD(((6-1)*$N$548+7)-1,10)+1,INT((((6-1)*$N$548+7)-1)/10)+1)="","",INDEX($P$550:$W$559,MOD(((6-1)*$N$548+7)-1,10)+1,INT((((6-1)*$N$548+7)-1)/10)+1)))),IF(AND(6=$N$549+1,7&lt;=$O$548),IF(($N$548*$N$549+7)&gt;80,"",IF(INDEX($P$550:$W$559,MOD(($N$548*$N$549+7)-1,10)+1,INT((($N$548*$N$549+7)-1)/10)+1)="","",INDEX($P$550:$W$559,MOD(($N$548*$N$549+7)-1,10)+1,INT((($N$548*$N$549+7)-1)/10)+1))),""))),IF($N$550="","",IF(OR(ISTEXT($N$548),ISTEXT($N$549),ISTEXT($N$550)),"",IF(OR(7&gt;$N$548,6&gt;$N$549,((6-1)*$N$548+7)&gt;$N$550),"",IF(INDEX($P$550:$W$559,MOD(((6-1)*$N$548+7)-1,10)+1,INT((((6-1)*$N$548+7)-1)/10)+1)="","",INDEX($P$550:$W$559,MOD(((6-1)*$N$548+7)-1,10)+1,INT((((6-1)*$N$548+7)-1)/10)+1))))))</f>
        <v/>
      </c>
      <c r="K555" s="539">
        <f>IF($D$548="Flat Oval",IF(OR($N$550="",ISTEXT($N$548),ISTEXT($N$549)),"",IF(6&lt;=$N$549,IF(8&gt;$N$548,"",IF(((6-1)*$N$548+8)&gt;80,"",IF(INDEX($P$550:$W$559,MOD(((6-1)*$N$548+8)-1,10)+1,INT((((6-1)*$N$548+8)-1)/10)+1)="","",INDEX($P$550:$W$559,MOD(((6-1)*$N$548+8)-1,10)+1,INT((((6-1)*$N$548+8)-1)/10)+1)))),IF(AND(6=$N$549+1,8&lt;=$O$548),IF(($N$548*$N$549+8)&gt;80,"",IF(INDEX($P$550:$W$559,MOD(($N$548*$N$549+8)-1,10)+1,INT((($N$548*$N$549+8)-1)/10)+1)="","",INDEX($P$550:$W$559,MOD(($N$548*$N$549+8)-1,10)+1,INT((($N$548*$N$549+8)-1)/10)+1))),""))),IF($N$550="","",IF(OR(ISTEXT($N$548),ISTEXT($N$549),ISTEXT($N$550)),"",IF(OR(8&gt;$N$548,6&gt;$N$549,((6-1)*$N$548+8)&gt;$N$550),"",IF(INDEX($P$550:$W$559,MOD(((6-1)*$N$548+8)-1,10)+1,INT((((6-1)*$N$548+8)-1)/10)+1)="","",INDEX($P$550:$W$559,MOD(((6-1)*$N$548+8)-1,10)+1,INT((((6-1)*$N$548+8)-1)/10)+1))))))</f>
        <v/>
      </c>
      <c r="L555" s="539">
        <f>IF($D$548="Flat Oval",IF(OR($N$550="",ISTEXT($N$548),ISTEXT($N$549)),"",IF(6&lt;=$N$549,IF(9&gt;$N$548,"",IF(((6-1)*$N$548+9)&gt;80,"",IF(INDEX($P$550:$W$559,MOD(((6-1)*$N$548+9)-1,10)+1,INT((((6-1)*$N$548+9)-1)/10)+1)="","",INDEX($P$550:$W$559,MOD(((6-1)*$N$548+9)-1,10)+1,INT((((6-1)*$N$548+9)-1)/10)+1)))),IF(AND(6=$N$549+1,9&lt;=$O$548),IF(($N$548*$N$549+9)&gt;80,"",IF(INDEX($P$550:$W$559,MOD(($N$548*$N$549+9)-1,10)+1,INT((($N$548*$N$549+9)-1)/10)+1)="","",INDEX($P$550:$W$559,MOD(($N$548*$N$549+9)-1,10)+1,INT((($N$548*$N$549+9)-1)/10)+1))),""))),IF($N$550="","",IF(OR(ISTEXT($N$548),ISTEXT($N$549),ISTEXT($N$550)),"",IF(OR(9&gt;$N$548,6&gt;$N$549,((6-1)*$N$548+9)&gt;$N$550),"",IF(INDEX($P$550:$W$559,MOD(((6-1)*$N$548+9)-1,10)+1,INT((((6-1)*$N$548+9)-1)/10)+1)="","",INDEX($P$550:$W$559,MOD(((6-1)*$N$548+9)-1,10)+1,INT((((6-1)*$N$548+9)-1)/10)+1))))))</f>
        <v/>
      </c>
      <c r="M555" s="539">
        <f>IF($D$548="Flat Oval",IF(OR($N$550="",ISTEXT($N$548),ISTEXT($N$549)),"",IF(6&lt;=$N$549,IF(10&gt;$N$548,"",IF(((6-1)*$N$548+10)&gt;80,"",IF(INDEX($P$550:$W$559,MOD(((6-1)*$N$548+10)-1,10)+1,INT((((6-1)*$N$548+10)-1)/10)+1)="","",INDEX($P$550:$W$559,MOD(((6-1)*$N$548+10)-1,10)+1,INT((((6-1)*$N$548+10)-1)/10)+1)))),IF(AND(6=$N$549+1,10&lt;=$O$548),IF(($N$548*$N$549+10)&gt;80,"",IF(INDEX($P$550:$W$559,MOD(($N$548*$N$549+10)-1,10)+1,INT((($N$548*$N$549+10)-1)/10)+1)="","",INDEX($P$550:$W$559,MOD(($N$548*$N$549+10)-1,10)+1,INT((($N$548*$N$549+10)-1)/10)+1))),""))),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IF($D$548="Flat Oval",IF(OR($N$549="",ISTEXT($N$549)),"",IF(7&lt;=$N$549,ROUND((7-0.5)*$I$548/$N$549,1),IF(7=$N$549+1,"Ends",""))),IF(OR($D$548="",$G$548=""),"",IF($D$548="Round",IF(7=1,"Axis 1 (0°)",IF(7=2,"Axis 2 (90°)","")),IF(ISTEXT($N$549),"",IF(7&gt;$N$549,"",IF(ISTEXT($I$548),"",ROUND((7-0.5)*$I$548/$N$549,1)))))))</f>
        <v/>
      </c>
      <c r="C556" s="538" t="n"/>
      <c r="D556" s="539">
        <f>IF($D$548="Flat Oval",IF(OR($N$550="",ISTEXT($N$548),ISTEXT($N$549)),"",IF(7&lt;=$N$549,IF(1&gt;$N$548,"",IF(((7-1)*$N$548+1)&gt;80,"",IF(INDEX($P$550:$W$559,MOD(((7-1)*$N$548+1)-1,10)+1,INT((((7-1)*$N$548+1)-1)/10)+1)="","",INDEX($P$550:$W$559,MOD(((7-1)*$N$548+1)-1,10)+1,INT((((7-1)*$N$548+1)-1)/10)+1)))),IF(AND(7=$N$549+1,1&lt;=$O$548),IF(($N$548*$N$549+1)&gt;80,"",IF(INDEX($P$550:$W$559,MOD(($N$548*$N$549+1)-1,10)+1,INT((($N$548*$N$549+1)-1)/10)+1)="","",INDEX($P$550:$W$559,MOD(($N$548*$N$549+1)-1,10)+1,INT((($N$548*$N$549+1)-1)/10)+1))),""))),IF($N$550="","",IF(OR(ISTEXT($N$548),ISTEXT($N$549),ISTEXT($N$550)),"",IF(OR(1&gt;$N$548,7&gt;$N$549,((7-1)*$N$548+1)&gt;$N$550),"",IF(INDEX($P$550:$W$559,MOD(((7-1)*$N$548+1)-1,10)+1,INT((((7-1)*$N$548+1)-1)/10)+1)="","",INDEX($P$550:$W$559,MOD(((7-1)*$N$548+1)-1,10)+1,INT((((7-1)*$N$548+1)-1)/10)+1))))))</f>
        <v/>
      </c>
      <c r="E556" s="539">
        <f>IF($D$548="Flat Oval",IF(OR($N$550="",ISTEXT($N$548),ISTEXT($N$549)),"",IF(7&lt;=$N$549,IF(2&gt;$N$548,"",IF(((7-1)*$N$548+2)&gt;80,"",IF(INDEX($P$550:$W$559,MOD(((7-1)*$N$548+2)-1,10)+1,INT((((7-1)*$N$548+2)-1)/10)+1)="","",INDEX($P$550:$W$559,MOD(((7-1)*$N$548+2)-1,10)+1,INT((((7-1)*$N$548+2)-1)/10)+1)))),IF(AND(7=$N$549+1,2&lt;=$O$548),IF(($N$548*$N$549+2)&gt;80,"",IF(INDEX($P$550:$W$559,MOD(($N$548*$N$549+2)-1,10)+1,INT((($N$548*$N$549+2)-1)/10)+1)="","",INDEX($P$550:$W$559,MOD(($N$548*$N$549+2)-1,10)+1,INT((($N$548*$N$549+2)-1)/10)+1))),""))),IF($N$550="","",IF(OR(ISTEXT($N$548),ISTEXT($N$549),ISTEXT($N$550)),"",IF(OR(2&gt;$N$548,7&gt;$N$549,((7-1)*$N$548+2)&gt;$N$550),"",IF(INDEX($P$550:$W$559,MOD(((7-1)*$N$548+2)-1,10)+1,INT((((7-1)*$N$548+2)-1)/10)+1)="","",INDEX($P$550:$W$559,MOD(((7-1)*$N$548+2)-1,10)+1,INT((((7-1)*$N$548+2)-1)/10)+1))))))</f>
        <v/>
      </c>
      <c r="F556" s="539">
        <f>IF($D$548="Flat Oval",IF(OR($N$550="",ISTEXT($N$548),ISTEXT($N$549)),"",IF(7&lt;=$N$549,IF(3&gt;$N$548,"",IF(((7-1)*$N$548+3)&gt;80,"",IF(INDEX($P$550:$W$559,MOD(((7-1)*$N$548+3)-1,10)+1,INT((((7-1)*$N$548+3)-1)/10)+1)="","",INDEX($P$550:$W$559,MOD(((7-1)*$N$548+3)-1,10)+1,INT((((7-1)*$N$548+3)-1)/10)+1)))),IF(AND(7=$N$549+1,3&lt;=$O$548),IF(($N$548*$N$549+3)&gt;80,"",IF(INDEX($P$550:$W$559,MOD(($N$548*$N$549+3)-1,10)+1,INT((($N$548*$N$549+3)-1)/10)+1)="","",INDEX($P$550:$W$559,MOD(($N$548*$N$549+3)-1,10)+1,INT((($N$548*$N$549+3)-1)/10)+1))),""))),IF($N$550="","",IF(OR(ISTEXT($N$548),ISTEXT($N$549),ISTEXT($N$550)),"",IF(OR(3&gt;$N$548,7&gt;$N$549,((7-1)*$N$548+3)&gt;$N$550),"",IF(INDEX($P$550:$W$559,MOD(((7-1)*$N$548+3)-1,10)+1,INT((((7-1)*$N$548+3)-1)/10)+1)="","",INDEX($P$550:$W$559,MOD(((7-1)*$N$548+3)-1,10)+1,INT((((7-1)*$N$548+3)-1)/10)+1))))))</f>
        <v/>
      </c>
      <c r="G556" s="539">
        <f>IF($D$548="Flat Oval",IF(OR($N$550="",ISTEXT($N$548),ISTEXT($N$549)),"",IF(7&lt;=$N$549,IF(4&gt;$N$548,"",IF(((7-1)*$N$548+4)&gt;80,"",IF(INDEX($P$550:$W$559,MOD(((7-1)*$N$548+4)-1,10)+1,INT((((7-1)*$N$548+4)-1)/10)+1)="","",INDEX($P$550:$W$559,MOD(((7-1)*$N$548+4)-1,10)+1,INT((((7-1)*$N$548+4)-1)/10)+1)))),IF(AND(7=$N$549+1,4&lt;=$O$548),IF(($N$548*$N$549+4)&gt;80,"",IF(INDEX($P$550:$W$559,MOD(($N$548*$N$549+4)-1,10)+1,INT((($N$548*$N$549+4)-1)/10)+1)="","",INDEX($P$550:$W$559,MOD(($N$548*$N$549+4)-1,10)+1,INT((($N$548*$N$549+4)-1)/10)+1))),""))),IF($N$550="","",IF(OR(ISTEXT($N$548),ISTEXT($N$549),ISTEXT($N$550)),"",IF(OR(4&gt;$N$548,7&gt;$N$549,((7-1)*$N$548+4)&gt;$N$550),"",IF(INDEX($P$550:$W$559,MOD(((7-1)*$N$548+4)-1,10)+1,INT((((7-1)*$N$548+4)-1)/10)+1)="","",INDEX($P$550:$W$559,MOD(((7-1)*$N$548+4)-1,10)+1,INT((((7-1)*$N$548+4)-1)/10)+1))))))</f>
        <v/>
      </c>
      <c r="H556" s="539">
        <f>IF($D$548="Flat Oval",IF(OR($N$550="",ISTEXT($N$548),ISTEXT($N$549)),"",IF(7&lt;=$N$549,IF(5&gt;$N$548,"",IF(((7-1)*$N$548+5)&gt;80,"",IF(INDEX($P$550:$W$559,MOD(((7-1)*$N$548+5)-1,10)+1,INT((((7-1)*$N$548+5)-1)/10)+1)="","",INDEX($P$550:$W$559,MOD(((7-1)*$N$548+5)-1,10)+1,INT((((7-1)*$N$548+5)-1)/10)+1)))),IF(AND(7=$N$549+1,5&lt;=$O$548),IF(($N$548*$N$549+5)&gt;80,"",IF(INDEX($P$550:$W$559,MOD(($N$548*$N$549+5)-1,10)+1,INT((($N$548*$N$549+5)-1)/10)+1)="","",INDEX($P$550:$W$559,MOD(($N$548*$N$549+5)-1,10)+1,INT((($N$548*$N$549+5)-1)/10)+1))),""))),IF($N$550="","",IF(OR(ISTEXT($N$548),ISTEXT($N$549),ISTEXT($N$550)),"",IF(OR(5&gt;$N$548,7&gt;$N$549,((7-1)*$N$548+5)&gt;$N$550),"",IF(INDEX($P$550:$W$559,MOD(((7-1)*$N$548+5)-1,10)+1,INT((((7-1)*$N$548+5)-1)/10)+1)="","",INDEX($P$550:$W$559,MOD(((7-1)*$N$548+5)-1,10)+1,INT((((7-1)*$N$548+5)-1)/10)+1))))))</f>
        <v/>
      </c>
      <c r="I556" s="539">
        <f>IF($D$548="Flat Oval",IF(OR($N$550="",ISTEXT($N$548),ISTEXT($N$549)),"",IF(7&lt;=$N$549,IF(6&gt;$N$548,"",IF(((7-1)*$N$548+6)&gt;80,"",IF(INDEX($P$550:$W$559,MOD(((7-1)*$N$548+6)-1,10)+1,INT((((7-1)*$N$548+6)-1)/10)+1)="","",INDEX($P$550:$W$559,MOD(((7-1)*$N$548+6)-1,10)+1,INT((((7-1)*$N$548+6)-1)/10)+1)))),IF(AND(7=$N$549+1,6&lt;=$O$548),IF(($N$548*$N$549+6)&gt;80,"",IF(INDEX($P$550:$W$559,MOD(($N$548*$N$549+6)-1,10)+1,INT((($N$548*$N$549+6)-1)/10)+1)="","",INDEX($P$550:$W$559,MOD(($N$548*$N$549+6)-1,10)+1,INT((($N$548*$N$549+6)-1)/10)+1))),""))),IF($N$550="","",IF(OR(ISTEXT($N$548),ISTEXT($N$549),ISTEXT($N$550)),"",IF(OR(6&gt;$N$548,7&gt;$N$549,((7-1)*$N$548+6)&gt;$N$550),"",IF(INDEX($P$550:$W$559,MOD(((7-1)*$N$548+6)-1,10)+1,INT((((7-1)*$N$548+6)-1)/10)+1)="","",INDEX($P$550:$W$559,MOD(((7-1)*$N$548+6)-1,10)+1,INT((((7-1)*$N$548+6)-1)/10)+1))))))</f>
        <v/>
      </c>
      <c r="J556" s="539">
        <f>IF($D$548="Flat Oval",IF(OR($N$550="",ISTEXT($N$548),ISTEXT($N$549)),"",IF(7&lt;=$N$549,IF(7&gt;$N$548,"",IF(((7-1)*$N$548+7)&gt;80,"",IF(INDEX($P$550:$W$559,MOD(((7-1)*$N$548+7)-1,10)+1,INT((((7-1)*$N$548+7)-1)/10)+1)="","",INDEX($P$550:$W$559,MOD(((7-1)*$N$548+7)-1,10)+1,INT((((7-1)*$N$548+7)-1)/10)+1)))),IF(AND(7=$N$549+1,7&lt;=$O$548),IF(($N$548*$N$549+7)&gt;80,"",IF(INDEX($P$550:$W$559,MOD(($N$548*$N$549+7)-1,10)+1,INT((($N$548*$N$549+7)-1)/10)+1)="","",INDEX($P$550:$W$559,MOD(($N$548*$N$549+7)-1,10)+1,INT((($N$548*$N$549+7)-1)/10)+1))),""))),IF($N$550="","",IF(OR(ISTEXT($N$548),ISTEXT($N$549),ISTEXT($N$550)),"",IF(OR(7&gt;$N$548,7&gt;$N$549,((7-1)*$N$548+7)&gt;$N$550),"",IF(INDEX($P$550:$W$559,MOD(((7-1)*$N$548+7)-1,10)+1,INT((((7-1)*$N$548+7)-1)/10)+1)="","",INDEX($P$550:$W$559,MOD(((7-1)*$N$548+7)-1,10)+1,INT((((7-1)*$N$548+7)-1)/10)+1))))))</f>
        <v/>
      </c>
      <c r="K556" s="539">
        <f>IF($D$548="Flat Oval",IF(OR($N$550="",ISTEXT($N$548),ISTEXT($N$549)),"",IF(7&lt;=$N$549,IF(8&gt;$N$548,"",IF(((7-1)*$N$548+8)&gt;80,"",IF(INDEX($P$550:$W$559,MOD(((7-1)*$N$548+8)-1,10)+1,INT((((7-1)*$N$548+8)-1)/10)+1)="","",INDEX($P$550:$W$559,MOD(((7-1)*$N$548+8)-1,10)+1,INT((((7-1)*$N$548+8)-1)/10)+1)))),IF(AND(7=$N$549+1,8&lt;=$O$548),IF(($N$548*$N$549+8)&gt;80,"",IF(INDEX($P$550:$W$559,MOD(($N$548*$N$549+8)-1,10)+1,INT((($N$548*$N$549+8)-1)/10)+1)="","",INDEX($P$550:$W$559,MOD(($N$548*$N$549+8)-1,10)+1,INT((($N$548*$N$549+8)-1)/10)+1))),""))),IF($N$550="","",IF(OR(ISTEXT($N$548),ISTEXT($N$549),ISTEXT($N$550)),"",IF(OR(8&gt;$N$548,7&gt;$N$549,((7-1)*$N$548+8)&gt;$N$550),"",IF(INDEX($P$550:$W$559,MOD(((7-1)*$N$548+8)-1,10)+1,INT((((7-1)*$N$548+8)-1)/10)+1)="","",INDEX($P$550:$W$559,MOD(((7-1)*$N$548+8)-1,10)+1,INT((((7-1)*$N$548+8)-1)/10)+1))))))</f>
        <v/>
      </c>
      <c r="L556" s="539">
        <f>IF($D$548="Flat Oval",IF(OR($N$550="",ISTEXT($N$548),ISTEXT($N$549)),"",IF(7&lt;=$N$549,IF(9&gt;$N$548,"",IF(((7-1)*$N$548+9)&gt;80,"",IF(INDEX($P$550:$W$559,MOD(((7-1)*$N$548+9)-1,10)+1,INT((((7-1)*$N$548+9)-1)/10)+1)="","",INDEX($P$550:$W$559,MOD(((7-1)*$N$548+9)-1,10)+1,INT((((7-1)*$N$548+9)-1)/10)+1)))),IF(AND(7=$N$549+1,9&lt;=$O$548),IF(($N$548*$N$549+9)&gt;80,"",IF(INDEX($P$550:$W$559,MOD(($N$548*$N$549+9)-1,10)+1,INT((($N$548*$N$549+9)-1)/10)+1)="","",INDEX($P$550:$W$559,MOD(($N$548*$N$549+9)-1,10)+1,INT((($N$548*$N$549+9)-1)/10)+1))),""))),IF($N$550="","",IF(OR(ISTEXT($N$548),ISTEXT($N$549),ISTEXT($N$550)),"",IF(OR(9&gt;$N$548,7&gt;$N$549,((7-1)*$N$548+9)&gt;$N$550),"",IF(INDEX($P$550:$W$559,MOD(((7-1)*$N$548+9)-1,10)+1,INT((((7-1)*$N$548+9)-1)/10)+1)="","",INDEX($P$550:$W$559,MOD(((7-1)*$N$548+9)-1,10)+1,INT((((7-1)*$N$548+9)-1)/10)+1))))))</f>
        <v/>
      </c>
      <c r="M556" s="539">
        <f>IF($D$548="Flat Oval",IF(OR($N$550="",ISTEXT($N$548),ISTEXT($N$549)),"",IF(7&lt;=$N$549,IF(10&gt;$N$548,"",IF(((7-1)*$N$548+10)&gt;80,"",IF(INDEX($P$550:$W$559,MOD(((7-1)*$N$548+10)-1,10)+1,INT((((7-1)*$N$548+10)-1)/10)+1)="","",INDEX($P$550:$W$559,MOD(((7-1)*$N$548+10)-1,10)+1,INT((((7-1)*$N$548+10)-1)/10)+1)))),IF(AND(7=$N$549+1,10&lt;=$O$548),IF(($N$548*$N$549+10)&gt;80,"",IF(INDEX($P$550:$W$559,MOD(($N$548*$N$549+10)-1,10)+1,INT((($N$548*$N$549+10)-1)/10)+1)="","",INDEX($P$550:$W$559,MOD(($N$548*$N$549+10)-1,10)+1,INT((($N$548*$N$549+10)-1)/10)+1))),""))),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IF($D$548="Flat Oval",IF(OR($N$549="",ISTEXT($N$549)),"",IF(8&lt;=$N$549,ROUND((8-0.5)*$I$548/$N$549,1),IF(8=$N$549+1,"Ends",""))),IF(OR($D$548="",$G$548=""),"",IF($D$548="Round",IF(8=1,"Axis 1 (0°)",IF(8=2,"Axis 2 (90°)","")),IF(ISTEXT($N$549),"",IF(8&gt;$N$549,"",IF(ISTEXT($I$548),"",ROUND((8-0.5)*$I$548/$N$549,1)))))))</f>
        <v/>
      </c>
      <c r="C557" s="538" t="n"/>
      <c r="D557" s="539">
        <f>IF($D$548="Flat Oval",IF(OR($N$550="",ISTEXT($N$548),ISTEXT($N$549)),"",IF(8&lt;=$N$549,IF(1&gt;$N$548,"",IF(((8-1)*$N$548+1)&gt;80,"",IF(INDEX($P$550:$W$559,MOD(((8-1)*$N$548+1)-1,10)+1,INT((((8-1)*$N$548+1)-1)/10)+1)="","",INDEX($P$550:$W$559,MOD(((8-1)*$N$548+1)-1,10)+1,INT((((8-1)*$N$548+1)-1)/10)+1)))),IF(AND(8=$N$549+1,1&lt;=$O$548),IF(($N$548*$N$549+1)&gt;80,"",IF(INDEX($P$550:$W$559,MOD(($N$548*$N$549+1)-1,10)+1,INT((($N$548*$N$549+1)-1)/10)+1)="","",INDEX($P$550:$W$559,MOD(($N$548*$N$549+1)-1,10)+1,INT((($N$548*$N$549+1)-1)/10)+1))),""))),IF($N$550="","",IF(OR(ISTEXT($N$548),ISTEXT($N$549),ISTEXT($N$550)),"",IF(OR(1&gt;$N$548,8&gt;$N$549,((8-1)*$N$548+1)&gt;$N$550),"",IF(INDEX($P$550:$W$559,MOD(((8-1)*$N$548+1)-1,10)+1,INT((((8-1)*$N$548+1)-1)/10)+1)="","",INDEX($P$550:$W$559,MOD(((8-1)*$N$548+1)-1,10)+1,INT((((8-1)*$N$548+1)-1)/10)+1))))))</f>
        <v/>
      </c>
      <c r="E557" s="539">
        <f>IF($D$548="Flat Oval",IF(OR($N$550="",ISTEXT($N$548),ISTEXT($N$549)),"",IF(8&lt;=$N$549,IF(2&gt;$N$548,"",IF(((8-1)*$N$548+2)&gt;80,"",IF(INDEX($P$550:$W$559,MOD(((8-1)*$N$548+2)-1,10)+1,INT((((8-1)*$N$548+2)-1)/10)+1)="","",INDEX($P$550:$W$559,MOD(((8-1)*$N$548+2)-1,10)+1,INT((((8-1)*$N$548+2)-1)/10)+1)))),IF(AND(8=$N$549+1,2&lt;=$O$548),IF(($N$548*$N$549+2)&gt;80,"",IF(INDEX($P$550:$W$559,MOD(($N$548*$N$549+2)-1,10)+1,INT((($N$548*$N$549+2)-1)/10)+1)="","",INDEX($P$550:$W$559,MOD(($N$548*$N$549+2)-1,10)+1,INT((($N$548*$N$549+2)-1)/10)+1))),""))),IF($N$550="","",IF(OR(ISTEXT($N$548),ISTEXT($N$549),ISTEXT($N$550)),"",IF(OR(2&gt;$N$548,8&gt;$N$549,((8-1)*$N$548+2)&gt;$N$550),"",IF(INDEX($P$550:$W$559,MOD(((8-1)*$N$548+2)-1,10)+1,INT((((8-1)*$N$548+2)-1)/10)+1)="","",INDEX($P$550:$W$559,MOD(((8-1)*$N$548+2)-1,10)+1,INT((((8-1)*$N$548+2)-1)/10)+1))))))</f>
        <v/>
      </c>
      <c r="F557" s="539">
        <f>IF($D$548="Flat Oval",IF(OR($N$550="",ISTEXT($N$548),ISTEXT($N$549)),"",IF(8&lt;=$N$549,IF(3&gt;$N$548,"",IF(((8-1)*$N$548+3)&gt;80,"",IF(INDEX($P$550:$W$559,MOD(((8-1)*$N$548+3)-1,10)+1,INT((((8-1)*$N$548+3)-1)/10)+1)="","",INDEX($P$550:$W$559,MOD(((8-1)*$N$548+3)-1,10)+1,INT((((8-1)*$N$548+3)-1)/10)+1)))),IF(AND(8=$N$549+1,3&lt;=$O$548),IF(($N$548*$N$549+3)&gt;80,"",IF(INDEX($P$550:$W$559,MOD(($N$548*$N$549+3)-1,10)+1,INT((($N$548*$N$549+3)-1)/10)+1)="","",INDEX($P$550:$W$559,MOD(($N$548*$N$549+3)-1,10)+1,INT((($N$548*$N$549+3)-1)/10)+1))),""))),IF($N$550="","",IF(OR(ISTEXT($N$548),ISTEXT($N$549),ISTEXT($N$550)),"",IF(OR(3&gt;$N$548,8&gt;$N$549,((8-1)*$N$548+3)&gt;$N$550),"",IF(INDEX($P$550:$W$559,MOD(((8-1)*$N$548+3)-1,10)+1,INT((((8-1)*$N$548+3)-1)/10)+1)="","",INDEX($P$550:$W$559,MOD(((8-1)*$N$548+3)-1,10)+1,INT((((8-1)*$N$548+3)-1)/10)+1))))))</f>
        <v/>
      </c>
      <c r="G557" s="539">
        <f>IF($D$548="Flat Oval",IF(OR($N$550="",ISTEXT($N$548),ISTEXT($N$549)),"",IF(8&lt;=$N$549,IF(4&gt;$N$548,"",IF(((8-1)*$N$548+4)&gt;80,"",IF(INDEX($P$550:$W$559,MOD(((8-1)*$N$548+4)-1,10)+1,INT((((8-1)*$N$548+4)-1)/10)+1)="","",INDEX($P$550:$W$559,MOD(((8-1)*$N$548+4)-1,10)+1,INT((((8-1)*$N$548+4)-1)/10)+1)))),IF(AND(8=$N$549+1,4&lt;=$O$548),IF(($N$548*$N$549+4)&gt;80,"",IF(INDEX($P$550:$W$559,MOD(($N$548*$N$549+4)-1,10)+1,INT((($N$548*$N$549+4)-1)/10)+1)="","",INDEX($P$550:$W$559,MOD(($N$548*$N$549+4)-1,10)+1,INT((($N$548*$N$549+4)-1)/10)+1))),""))),IF($N$550="","",IF(OR(ISTEXT($N$548),ISTEXT($N$549),ISTEXT($N$550)),"",IF(OR(4&gt;$N$548,8&gt;$N$549,((8-1)*$N$548+4)&gt;$N$550),"",IF(INDEX($P$550:$W$559,MOD(((8-1)*$N$548+4)-1,10)+1,INT((((8-1)*$N$548+4)-1)/10)+1)="","",INDEX($P$550:$W$559,MOD(((8-1)*$N$548+4)-1,10)+1,INT((((8-1)*$N$548+4)-1)/10)+1))))))</f>
        <v/>
      </c>
      <c r="H557" s="539">
        <f>IF($D$548="Flat Oval",IF(OR($N$550="",ISTEXT($N$548),ISTEXT($N$549)),"",IF(8&lt;=$N$549,IF(5&gt;$N$548,"",IF(((8-1)*$N$548+5)&gt;80,"",IF(INDEX($P$550:$W$559,MOD(((8-1)*$N$548+5)-1,10)+1,INT((((8-1)*$N$548+5)-1)/10)+1)="","",INDEX($P$550:$W$559,MOD(((8-1)*$N$548+5)-1,10)+1,INT((((8-1)*$N$548+5)-1)/10)+1)))),IF(AND(8=$N$549+1,5&lt;=$O$548),IF(($N$548*$N$549+5)&gt;80,"",IF(INDEX($P$550:$W$559,MOD(($N$548*$N$549+5)-1,10)+1,INT((($N$548*$N$549+5)-1)/10)+1)="","",INDEX($P$550:$W$559,MOD(($N$548*$N$549+5)-1,10)+1,INT((($N$548*$N$549+5)-1)/10)+1))),""))),IF($N$550="","",IF(OR(ISTEXT($N$548),ISTEXT($N$549),ISTEXT($N$550)),"",IF(OR(5&gt;$N$548,8&gt;$N$549,((8-1)*$N$548+5)&gt;$N$550),"",IF(INDEX($P$550:$W$559,MOD(((8-1)*$N$548+5)-1,10)+1,INT((((8-1)*$N$548+5)-1)/10)+1)="","",INDEX($P$550:$W$559,MOD(((8-1)*$N$548+5)-1,10)+1,INT((((8-1)*$N$548+5)-1)/10)+1))))))</f>
        <v/>
      </c>
      <c r="I557" s="539">
        <f>IF($D$548="Flat Oval",IF(OR($N$550="",ISTEXT($N$548),ISTEXT($N$549)),"",IF(8&lt;=$N$549,IF(6&gt;$N$548,"",IF(((8-1)*$N$548+6)&gt;80,"",IF(INDEX($P$550:$W$559,MOD(((8-1)*$N$548+6)-1,10)+1,INT((((8-1)*$N$548+6)-1)/10)+1)="","",INDEX($P$550:$W$559,MOD(((8-1)*$N$548+6)-1,10)+1,INT((((8-1)*$N$548+6)-1)/10)+1)))),IF(AND(8=$N$549+1,6&lt;=$O$548),IF(($N$548*$N$549+6)&gt;80,"",IF(INDEX($P$550:$W$559,MOD(($N$548*$N$549+6)-1,10)+1,INT((($N$548*$N$549+6)-1)/10)+1)="","",INDEX($P$550:$W$559,MOD(($N$548*$N$549+6)-1,10)+1,INT((($N$548*$N$549+6)-1)/10)+1))),""))),IF($N$550="","",IF(OR(ISTEXT($N$548),ISTEXT($N$549),ISTEXT($N$550)),"",IF(OR(6&gt;$N$548,8&gt;$N$549,((8-1)*$N$548+6)&gt;$N$550),"",IF(INDEX($P$550:$W$559,MOD(((8-1)*$N$548+6)-1,10)+1,INT((((8-1)*$N$548+6)-1)/10)+1)="","",INDEX($P$550:$W$559,MOD(((8-1)*$N$548+6)-1,10)+1,INT((((8-1)*$N$548+6)-1)/10)+1))))))</f>
        <v/>
      </c>
      <c r="J557" s="539">
        <f>IF($D$548="Flat Oval",IF(OR($N$550="",ISTEXT($N$548),ISTEXT($N$549)),"",IF(8&lt;=$N$549,IF(7&gt;$N$548,"",IF(((8-1)*$N$548+7)&gt;80,"",IF(INDEX($P$550:$W$559,MOD(((8-1)*$N$548+7)-1,10)+1,INT((((8-1)*$N$548+7)-1)/10)+1)="","",INDEX($P$550:$W$559,MOD(((8-1)*$N$548+7)-1,10)+1,INT((((8-1)*$N$548+7)-1)/10)+1)))),IF(AND(8=$N$549+1,7&lt;=$O$548),IF(($N$548*$N$549+7)&gt;80,"",IF(INDEX($P$550:$W$559,MOD(($N$548*$N$549+7)-1,10)+1,INT((($N$548*$N$549+7)-1)/10)+1)="","",INDEX($P$550:$W$559,MOD(($N$548*$N$549+7)-1,10)+1,INT((($N$548*$N$549+7)-1)/10)+1))),""))),IF($N$550="","",IF(OR(ISTEXT($N$548),ISTEXT($N$549),ISTEXT($N$550)),"",IF(OR(7&gt;$N$548,8&gt;$N$549,((8-1)*$N$548+7)&gt;$N$550),"",IF(INDEX($P$550:$W$559,MOD(((8-1)*$N$548+7)-1,10)+1,INT((((8-1)*$N$548+7)-1)/10)+1)="","",INDEX($P$550:$W$559,MOD(((8-1)*$N$548+7)-1,10)+1,INT((((8-1)*$N$548+7)-1)/10)+1))))))</f>
        <v/>
      </c>
      <c r="K557" s="539">
        <f>IF($D$548="Flat Oval",IF(OR($N$550="",ISTEXT($N$548),ISTEXT($N$549)),"",IF(8&lt;=$N$549,IF(8&gt;$N$548,"",IF(((8-1)*$N$548+8)&gt;80,"",IF(INDEX($P$550:$W$559,MOD(((8-1)*$N$548+8)-1,10)+1,INT((((8-1)*$N$548+8)-1)/10)+1)="","",INDEX($P$550:$W$559,MOD(((8-1)*$N$548+8)-1,10)+1,INT((((8-1)*$N$548+8)-1)/10)+1)))),IF(AND(8=$N$549+1,8&lt;=$O$548),IF(($N$548*$N$549+8)&gt;80,"",IF(INDEX($P$550:$W$559,MOD(($N$548*$N$549+8)-1,10)+1,INT((($N$548*$N$549+8)-1)/10)+1)="","",INDEX($P$550:$W$559,MOD(($N$548*$N$549+8)-1,10)+1,INT((($N$548*$N$549+8)-1)/10)+1))),""))),IF($N$550="","",IF(OR(ISTEXT($N$548),ISTEXT($N$549),ISTEXT($N$550)),"",IF(OR(8&gt;$N$548,8&gt;$N$549,((8-1)*$N$548+8)&gt;$N$550),"",IF(INDEX($P$550:$W$559,MOD(((8-1)*$N$548+8)-1,10)+1,INT((((8-1)*$N$548+8)-1)/10)+1)="","",INDEX($P$550:$W$559,MOD(((8-1)*$N$548+8)-1,10)+1,INT((((8-1)*$N$548+8)-1)/10)+1))))))</f>
        <v/>
      </c>
      <c r="L557" s="539">
        <f>IF($D$548="Flat Oval",IF(OR($N$550="",ISTEXT($N$548),ISTEXT($N$549)),"",IF(8&lt;=$N$549,IF(9&gt;$N$548,"",IF(((8-1)*$N$548+9)&gt;80,"",IF(INDEX($P$550:$W$559,MOD(((8-1)*$N$548+9)-1,10)+1,INT((((8-1)*$N$548+9)-1)/10)+1)="","",INDEX($P$550:$W$559,MOD(((8-1)*$N$548+9)-1,10)+1,INT((((8-1)*$N$548+9)-1)/10)+1)))),IF(AND(8=$N$549+1,9&lt;=$O$548),IF(($N$548*$N$549+9)&gt;80,"",IF(INDEX($P$550:$W$559,MOD(($N$548*$N$549+9)-1,10)+1,INT((($N$548*$N$549+9)-1)/10)+1)="","",INDEX($P$550:$W$559,MOD(($N$548*$N$549+9)-1,10)+1,INT((($N$548*$N$549+9)-1)/10)+1))),""))),IF($N$550="","",IF(OR(ISTEXT($N$548),ISTEXT($N$549),ISTEXT($N$550)),"",IF(OR(9&gt;$N$548,8&gt;$N$549,((8-1)*$N$548+9)&gt;$N$550),"",IF(INDEX($P$550:$W$559,MOD(((8-1)*$N$548+9)-1,10)+1,INT((((8-1)*$N$548+9)-1)/10)+1)="","",INDEX($P$550:$W$559,MOD(((8-1)*$N$548+9)-1,10)+1,INT((((8-1)*$N$548+9)-1)/10)+1))))))</f>
        <v/>
      </c>
      <c r="M557" s="539">
        <f>IF($D$548="Flat Oval",IF(OR($N$550="",ISTEXT($N$548),ISTEXT($N$549)),"",IF(8&lt;=$N$549,IF(10&gt;$N$548,"",IF(((8-1)*$N$548+10)&gt;80,"",IF(INDEX($P$550:$W$559,MOD(((8-1)*$N$548+10)-1,10)+1,INT((((8-1)*$N$548+10)-1)/10)+1)="","",INDEX($P$550:$W$559,MOD(((8-1)*$N$548+10)-1,10)+1,INT((((8-1)*$N$548+10)-1)/10)+1)))),IF(AND(8=$N$549+1,10&lt;=$O$548),IF(($N$548*$N$549+10)&gt;80,"",IF(INDEX($P$550:$W$559,MOD(($N$548*$N$549+10)-1,10)+1,INT((($N$548*$N$549+10)-1)/10)+1)="","",INDEX($P$550:$W$559,MOD(($N$548*$N$549+10)-1,10)+1,INT((($N$548*$N$549+10)-1)/10)+1))),""))),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IF($D$563="Flat Oval",IF(OR($G$563="",$I$563=""),"",$G$563&amp;""" x "&amp;$I$563&amp;""" oval"),IF($G$563="","",IF($D$563="Round",$G$563&amp;""" dia",$G$563&amp;""" x "&amp;$I$563&amp;"""")))</f>
        <v/>
      </c>
      <c r="G561" s="173" t="n"/>
      <c r="H561" s="525">
        <f>IF($D$563="Flat Oval",IF(OR($G$563="",$I$563=""),"",IF(OR(ISTEXT($G$563),ISTEXT($I$563)),"",ROUND(((($G$563-2*N($K$563))-($I$563-2*N($K$563)))*($I$563-2*N($K$563))+PI()*(($I$563-2*N($K$563))/2)^2)/144,3))),IF(OR($D$563="",$G$563=""),"",IF($D$563="Round",IF(ISTEXT($G$563),"",ROUND(PI()*(($G$563-2*N($K$563))/2)^2/144,3)),IF($I$563="","",IF(OR(ISTEXT($G$563),ISTEXT($I$563)),"",ROUND(($G$563-2*N($K$563))*($I$563-2*N($K$563))/144,3))))))</f>
        <v/>
      </c>
      <c r="I561" s="189" t="n"/>
      <c r="J561" s="189" t="n"/>
      <c r="K561" s="189">
        <f>IF(N(J561)*N(H561)=0,"",ROUND(N(J561)*N(H561),0))</f>
        <v/>
      </c>
      <c r="L561" s="189">
        <f>IF($D$563="Flat Oval",IF(OR($O$564="",$O$565="",N($O$566)+N($O$567)=0),"",ROUND(($O$564*$O$566+$O$565*$O$567)/($O$566+$O$567),0)),IF(COUNT(D565:M572)=0,"",ROUND(AVERAGE(D565:M572),0)))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IF($D$563="Flat Oval",IF($N$565="","",$N$563&amp;"x"&amp;$N$564&amp;"+"&amp;$O$563&amp;" ends"),IF($N$563="","",IF($D$563="Round",$N$563&amp;" x 2 axes",IF($N$564="","",$N$563&amp;" x "&amp;$N$564))))</f>
        <v/>
      </c>
      <c r="N563" s="534">
        <f>IF($D$563="Flat Oval",IF(OR($G$563="",$I$563=""),"",IF(OR(ISTEXT($G$563),ISTEXT($I$563)),"",IF($G$563-$I$563&lt;12,2,MIN(10,MAX(3,ROUNDUP(($G$563-$I$563)/6,0)))))),IF(OR($D$563="",$G$563=""),"",IF($D$563="Round",IF(ISTEXT($G$563),"",IF($G$563&lt;=9,6,IF($G$563&lt;=12,8,10))),IF(ISTEXT($G$563),"",IF($G$563&lt;12,2,MIN(10,MAX(3,ROUNDUP($G$563/6,0))))))))</f>
        <v/>
      </c>
      <c r="O563">
        <f>IF(AND($D$563="Flat Oval",NOT(OR($G$563="",$I$563="")),NOT(OR(ISTEXT($G$563),ISTEXT($I$563)))),IF($I$563&lt;=9,6,IF($I$563&lt;=12,8,10)),"")</f>
        <v/>
      </c>
      <c r="P563" s="473" t="inlineStr">
        <is>
          <t>Quick entry – type readings in order (row by row of the grid), down this column then the next:</t>
        </is>
      </c>
    </row>
    <row r="564" ht="13.35" customHeight="1" s="162">
      <c r="B564" s="535" t="inlineStr">
        <is>
          <t>Depth↓ Pos→ (in)</t>
        </is>
      </c>
      <c r="C564" s="414" t="n"/>
      <c r="D564" s="535">
        <f>IF($D$563="Flat Oval",IF(OR($N$563="",ISTEXT($N$563),1&gt;$N$563),"",ROUND((1-0.5)*($G$563-$I$563)/$N$563,1)),IF(ISTEXT($N$563),"",IF(OR($D$563="",$G$563="",1&gt;$N$563),"",IF($D$563="Round",IF(ISTEXT($G$563),"",ROUND(IF(1&lt;=$N$563/2,$G$563/2*(1-SQRT(($N$563-2*1+1)/$N$563)),$G$563-$G$563/2*(1-SQRT(($N$563-2*($N$563-1+1)+1)/$N$563))),1)),IF(ISTEXT($G$563),"",ROUND((1-0.5)*$G$563/$N$563,1))))))</f>
        <v/>
      </c>
      <c r="E564" s="535">
        <f>IF($D$563="Flat Oval",IF(OR($N$563="",ISTEXT($N$563),2&gt;$N$563),"",ROUND((2-0.5)*($G$563-$I$563)/$N$563,1)),IF(ISTEXT($N$563),"",IF(OR($D$563="",$G$563="",2&gt;$N$563),"",IF($D$563="Round",IF(ISTEXT($G$563),"",ROUND(IF(2&lt;=$N$563/2,$G$563/2*(1-SQRT(($N$563-2*2+1)/$N$563)),$G$563-$G$563/2*(1-SQRT(($N$563-2*($N$563-2+1)+1)/$N$563))),1)),IF(ISTEXT($G$563),"",ROUND((2-0.5)*$G$563/$N$563,1))))))</f>
        <v/>
      </c>
      <c r="F564" s="535">
        <f>IF($D$563="Flat Oval",IF(OR($N$563="",ISTEXT($N$563),3&gt;$N$563),"",ROUND((3-0.5)*($G$563-$I$563)/$N$563,1)),IF(ISTEXT($N$563),"",IF(OR($D$563="",$G$563="",3&gt;$N$563),"",IF($D$563="Round",IF(ISTEXT($G$563),"",ROUND(IF(3&lt;=$N$563/2,$G$563/2*(1-SQRT(($N$563-2*3+1)/$N$563)),$G$563-$G$563/2*(1-SQRT(($N$563-2*($N$563-3+1)+1)/$N$563))),1)),IF(ISTEXT($G$563),"",ROUND((3-0.5)*$G$563/$N$563,1))))))</f>
        <v/>
      </c>
      <c r="G564" s="535">
        <f>IF($D$563="Flat Oval",IF(OR($N$563="",ISTEXT($N$563),4&gt;$N$563),"",ROUND((4-0.5)*($G$563-$I$563)/$N$563,1)),IF(ISTEXT($N$563),"",IF(OR($D$563="",$G$563="",4&gt;$N$563),"",IF($D$563="Round",IF(ISTEXT($G$563),"",ROUND(IF(4&lt;=$N$563/2,$G$563/2*(1-SQRT(($N$563-2*4+1)/$N$563)),$G$563-$G$563/2*(1-SQRT(($N$563-2*($N$563-4+1)+1)/$N$563))),1)),IF(ISTEXT($G$563),"",ROUND((4-0.5)*$G$563/$N$563,1))))))</f>
        <v/>
      </c>
      <c r="H564" s="535">
        <f>IF($D$563="Flat Oval",IF(OR($N$563="",ISTEXT($N$563),5&gt;$N$563),"",ROUND((5-0.5)*($G$563-$I$563)/$N$563,1)),IF(ISTEXT($N$563),"",IF(OR($D$563="",$G$563="",5&gt;$N$563),"",IF($D$563="Round",IF(ISTEXT($G$563),"",ROUND(IF(5&lt;=$N$563/2,$G$563/2*(1-SQRT(($N$563-2*5+1)/$N$563)),$G$563-$G$563/2*(1-SQRT(($N$563-2*($N$563-5+1)+1)/$N$563))),1)),IF(ISTEXT($G$563),"",ROUND((5-0.5)*$G$563/$N$563,1))))))</f>
        <v/>
      </c>
      <c r="I564" s="535">
        <f>IF($D$563="Flat Oval",IF(OR($N$563="",ISTEXT($N$563),6&gt;$N$563),"",ROUND((6-0.5)*($G$563-$I$563)/$N$563,1)),IF(ISTEXT($N$563),"",IF(OR($D$563="",$G$563="",6&gt;$N$563),"",IF($D$563="Round",IF(ISTEXT($G$563),"",ROUND(IF(6&lt;=$N$563/2,$G$563/2*(1-SQRT(($N$563-2*6+1)/$N$563)),$G$563-$G$563/2*(1-SQRT(($N$563-2*($N$563-6+1)+1)/$N$563))),1)),IF(ISTEXT($G$563),"",ROUND((6-0.5)*$G$563/$N$563,1))))))</f>
        <v/>
      </c>
      <c r="J564" s="535">
        <f>IF($D$563="Flat Oval",IF(OR($N$563="",ISTEXT($N$563),7&gt;$N$563),"",ROUND((7-0.5)*($G$563-$I$563)/$N$563,1)),IF(ISTEXT($N$563),"",IF(OR($D$563="",$G$563="",7&gt;$N$563),"",IF($D$563="Round",IF(ISTEXT($G$563),"",ROUND(IF(7&lt;=$N$563/2,$G$563/2*(1-SQRT(($N$563-2*7+1)/$N$563)),$G$563-$G$563/2*(1-SQRT(($N$563-2*($N$563-7+1)+1)/$N$563))),1)),IF(ISTEXT($G$563),"",ROUND((7-0.5)*$G$563/$N$563,1))))))</f>
        <v/>
      </c>
      <c r="K564" s="535">
        <f>IF($D$563="Flat Oval",IF(OR($N$563="",ISTEXT($N$563),8&gt;$N$563),"",ROUND((8-0.5)*($G$563-$I$563)/$N$563,1)),IF(ISTEXT($N$563),"",IF(OR($D$563="",$G$563="",8&gt;$N$563),"",IF($D$563="Round",IF(ISTEXT($G$563),"",ROUND(IF(8&lt;=$N$563/2,$G$563/2*(1-SQRT(($N$563-2*8+1)/$N$563)),$G$563-$G$563/2*(1-SQRT(($N$563-2*($N$563-8+1)+1)/$N$563))),1)),IF(ISTEXT($G$563),"",ROUND((8-0.5)*$G$563/$N$563,1))))))</f>
        <v/>
      </c>
      <c r="L564" s="535">
        <f>IF($D$563="Flat Oval",IF(OR($N$563="",ISTEXT($N$563),9&gt;$N$563),"",ROUND((9-0.5)*($G$563-$I$563)/$N$563,1)),IF(ISTEXT($N$563),"",IF(OR($D$563="",$G$563="",9&gt;$N$563),"",IF($D$563="Round",IF(ISTEXT($G$563),"",ROUND(IF(9&lt;=$N$563/2,$G$563/2*(1-SQRT(($N$563-2*9+1)/$N$563)),$G$563-$G$563/2*(1-SQRT(($N$563-2*($N$563-9+1)+1)/$N$563))),1)),IF(ISTEXT($G$563),"",ROUND((9-0.5)*$G$563/$N$563,1))))))</f>
        <v/>
      </c>
      <c r="M564" s="535">
        <f>IF($D$563="Flat Oval",IF(OR($N$563="",ISTEXT($N$563),10&gt;$N$563),"",ROUND((10-0.5)*($G$563-$I$563)/$N$563,1)),IF(ISTEXT($N$563),"",IF(OR($D$563="",$G$563="",10&gt;$N$563),"",IF($D$563="Round",IF(ISTEXT($G$563),"",ROUND(IF(10&lt;=$N$563/2,$G$563/2*(1-SQRT(($N$563-2*10+1)/$N$563)),$G$563-$G$563/2*(1-SQRT(($N$563-2*($N$563-10+1)+1)/$N$563))),1)),IF(ISTEXT($G$563),"",ROUND((10-0.5)*$G$563/$N$563,1))))))</f>
        <v/>
      </c>
      <c r="N564" s="534">
        <f>IF($D$563="Flat Oval",IF(OR($G$563="",$I$563=""),"",IF(OR(ISTEXT($G$563),ISTEXT($I$563)),"",IF($I$563&lt;12,2,MIN(7,MAX(3,ROUNDUP($I$563/6,0)))))),IF(OR($D$563="",$G$563=""),"",IF($D$563="Round",2,IF($I$563="","",IF(ISTEXT($I$563),"",IF($I$563&lt;12,2,MIN(8,MAX(3,ROUNDUP($I$563/6,0)))))))))</f>
        <v/>
      </c>
      <c r="O564">
        <f>IF(OR(NOT($D$563="Flat Oval"),N($N$565)=0),"",IF(COUNT(D565:INDEX(M565:M572,$N$564))=0,"",AVERAGE(D565:INDEX(M565:M572,$N$564))))</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IF($D$563="Flat Oval",IF(OR($N$564="",ISTEXT($N$564)),"",IF(1&lt;=$N$564,ROUND((1-0.5)*$I$563/$N$564,1),IF(1=$N$564+1,"Ends",""))),IF(OR($D$563="",$G$563=""),"",IF($D$563="Round",IF(1=1,"Axis 1 (0°)",IF(1=2,"Axis 2 (90°)","")),IF(ISTEXT($N$564),"",IF(1&gt;$N$564,"",IF(ISTEXT($I$563),"",ROUND((1-0.5)*$I$563/$N$564,1)))))))</f>
        <v/>
      </c>
      <c r="C565" s="538" t="n"/>
      <c r="D565" s="539">
        <f>IF($D$563="Flat Oval",IF(OR($N$565="",ISTEXT($N$563),ISTEXT($N$564)),"",IF(1&lt;=$N$564,IF(1&gt;$N$563,"",IF(((1-1)*$N$563+1)&gt;80,"",IF(INDEX($P$565:$W$574,MOD(((1-1)*$N$563+1)-1,10)+1,INT((((1-1)*$N$563+1)-1)/10)+1)="","",INDEX($P$565:$W$574,MOD(((1-1)*$N$563+1)-1,10)+1,INT((((1-1)*$N$563+1)-1)/10)+1)))),IF(AND(1=$N$564+1,1&lt;=$O$563),IF(($N$563*$N$564+1)&gt;80,"",IF(INDEX($P$565:$W$574,MOD(($N$563*$N$564+1)-1,10)+1,INT((($N$563*$N$564+1)-1)/10)+1)="","",INDEX($P$565:$W$574,MOD(($N$563*$N$564+1)-1,10)+1,INT((($N$563*$N$564+1)-1)/10)+1))),""))),IF($N$565="","",IF(OR(ISTEXT($N$563),ISTEXT($N$564),ISTEXT($N$565)),"",IF(OR(1&gt;$N$563,1&gt;$N$564,((1-1)*$N$563+1)&gt;$N$565),"",IF(INDEX($P$565:$W$574,MOD(((1-1)*$N$563+1)-1,10)+1,INT((((1-1)*$N$563+1)-1)/10)+1)="","",INDEX($P$565:$W$574,MOD(((1-1)*$N$563+1)-1,10)+1,INT((((1-1)*$N$563+1)-1)/10)+1))))))</f>
        <v/>
      </c>
      <c r="E565" s="539">
        <f>IF($D$563="Flat Oval",IF(OR($N$565="",ISTEXT($N$563),ISTEXT($N$564)),"",IF(1&lt;=$N$564,IF(2&gt;$N$563,"",IF(((1-1)*$N$563+2)&gt;80,"",IF(INDEX($P$565:$W$574,MOD(((1-1)*$N$563+2)-1,10)+1,INT((((1-1)*$N$563+2)-1)/10)+1)="","",INDEX($P$565:$W$574,MOD(((1-1)*$N$563+2)-1,10)+1,INT((((1-1)*$N$563+2)-1)/10)+1)))),IF(AND(1=$N$564+1,2&lt;=$O$563),IF(($N$563*$N$564+2)&gt;80,"",IF(INDEX($P$565:$W$574,MOD(($N$563*$N$564+2)-1,10)+1,INT((($N$563*$N$564+2)-1)/10)+1)="","",INDEX($P$565:$W$574,MOD(($N$563*$N$564+2)-1,10)+1,INT((($N$563*$N$564+2)-1)/10)+1))),""))),IF($N$565="","",IF(OR(ISTEXT($N$563),ISTEXT($N$564),ISTEXT($N$565)),"",IF(OR(2&gt;$N$563,1&gt;$N$564,((1-1)*$N$563+2)&gt;$N$565),"",IF(INDEX($P$565:$W$574,MOD(((1-1)*$N$563+2)-1,10)+1,INT((((1-1)*$N$563+2)-1)/10)+1)="","",INDEX($P$565:$W$574,MOD(((1-1)*$N$563+2)-1,10)+1,INT((((1-1)*$N$563+2)-1)/10)+1))))))</f>
        <v/>
      </c>
      <c r="F565" s="539">
        <f>IF($D$563="Flat Oval",IF(OR($N$565="",ISTEXT($N$563),ISTEXT($N$564)),"",IF(1&lt;=$N$564,IF(3&gt;$N$563,"",IF(((1-1)*$N$563+3)&gt;80,"",IF(INDEX($P$565:$W$574,MOD(((1-1)*$N$563+3)-1,10)+1,INT((((1-1)*$N$563+3)-1)/10)+1)="","",INDEX($P$565:$W$574,MOD(((1-1)*$N$563+3)-1,10)+1,INT((((1-1)*$N$563+3)-1)/10)+1)))),IF(AND(1=$N$564+1,3&lt;=$O$563),IF(($N$563*$N$564+3)&gt;80,"",IF(INDEX($P$565:$W$574,MOD(($N$563*$N$564+3)-1,10)+1,INT((($N$563*$N$564+3)-1)/10)+1)="","",INDEX($P$565:$W$574,MOD(($N$563*$N$564+3)-1,10)+1,INT((($N$563*$N$564+3)-1)/10)+1))),""))),IF($N$565="","",IF(OR(ISTEXT($N$563),ISTEXT($N$564),ISTEXT($N$565)),"",IF(OR(3&gt;$N$563,1&gt;$N$564,((1-1)*$N$563+3)&gt;$N$565),"",IF(INDEX($P$565:$W$574,MOD(((1-1)*$N$563+3)-1,10)+1,INT((((1-1)*$N$563+3)-1)/10)+1)="","",INDEX($P$565:$W$574,MOD(((1-1)*$N$563+3)-1,10)+1,INT((((1-1)*$N$563+3)-1)/10)+1))))))</f>
        <v/>
      </c>
      <c r="G565" s="539">
        <f>IF($D$563="Flat Oval",IF(OR($N$565="",ISTEXT($N$563),ISTEXT($N$564)),"",IF(1&lt;=$N$564,IF(4&gt;$N$563,"",IF(((1-1)*$N$563+4)&gt;80,"",IF(INDEX($P$565:$W$574,MOD(((1-1)*$N$563+4)-1,10)+1,INT((((1-1)*$N$563+4)-1)/10)+1)="","",INDEX($P$565:$W$574,MOD(((1-1)*$N$563+4)-1,10)+1,INT((((1-1)*$N$563+4)-1)/10)+1)))),IF(AND(1=$N$564+1,4&lt;=$O$563),IF(($N$563*$N$564+4)&gt;80,"",IF(INDEX($P$565:$W$574,MOD(($N$563*$N$564+4)-1,10)+1,INT((($N$563*$N$564+4)-1)/10)+1)="","",INDEX($P$565:$W$574,MOD(($N$563*$N$564+4)-1,10)+1,INT((($N$563*$N$564+4)-1)/10)+1))),""))),IF($N$565="","",IF(OR(ISTEXT($N$563),ISTEXT($N$564),ISTEXT($N$565)),"",IF(OR(4&gt;$N$563,1&gt;$N$564,((1-1)*$N$563+4)&gt;$N$565),"",IF(INDEX($P$565:$W$574,MOD(((1-1)*$N$563+4)-1,10)+1,INT((((1-1)*$N$563+4)-1)/10)+1)="","",INDEX($P$565:$W$574,MOD(((1-1)*$N$563+4)-1,10)+1,INT((((1-1)*$N$563+4)-1)/10)+1))))))</f>
        <v/>
      </c>
      <c r="H565" s="539">
        <f>IF($D$563="Flat Oval",IF(OR($N$565="",ISTEXT($N$563),ISTEXT($N$564)),"",IF(1&lt;=$N$564,IF(5&gt;$N$563,"",IF(((1-1)*$N$563+5)&gt;80,"",IF(INDEX($P$565:$W$574,MOD(((1-1)*$N$563+5)-1,10)+1,INT((((1-1)*$N$563+5)-1)/10)+1)="","",INDEX($P$565:$W$574,MOD(((1-1)*$N$563+5)-1,10)+1,INT((((1-1)*$N$563+5)-1)/10)+1)))),IF(AND(1=$N$564+1,5&lt;=$O$563),IF(($N$563*$N$564+5)&gt;80,"",IF(INDEX($P$565:$W$574,MOD(($N$563*$N$564+5)-1,10)+1,INT((($N$563*$N$564+5)-1)/10)+1)="","",INDEX($P$565:$W$574,MOD(($N$563*$N$564+5)-1,10)+1,INT((($N$563*$N$564+5)-1)/10)+1))),""))),IF($N$565="","",IF(OR(ISTEXT($N$563),ISTEXT($N$564),ISTEXT($N$565)),"",IF(OR(5&gt;$N$563,1&gt;$N$564,((1-1)*$N$563+5)&gt;$N$565),"",IF(INDEX($P$565:$W$574,MOD(((1-1)*$N$563+5)-1,10)+1,INT((((1-1)*$N$563+5)-1)/10)+1)="","",INDEX($P$565:$W$574,MOD(((1-1)*$N$563+5)-1,10)+1,INT((((1-1)*$N$563+5)-1)/10)+1))))))</f>
        <v/>
      </c>
      <c r="I565" s="539">
        <f>IF($D$563="Flat Oval",IF(OR($N$565="",ISTEXT($N$563),ISTEXT($N$564)),"",IF(1&lt;=$N$564,IF(6&gt;$N$563,"",IF(((1-1)*$N$563+6)&gt;80,"",IF(INDEX($P$565:$W$574,MOD(((1-1)*$N$563+6)-1,10)+1,INT((((1-1)*$N$563+6)-1)/10)+1)="","",INDEX($P$565:$W$574,MOD(((1-1)*$N$563+6)-1,10)+1,INT((((1-1)*$N$563+6)-1)/10)+1)))),IF(AND(1=$N$564+1,6&lt;=$O$563),IF(($N$563*$N$564+6)&gt;80,"",IF(INDEX($P$565:$W$574,MOD(($N$563*$N$564+6)-1,10)+1,INT((($N$563*$N$564+6)-1)/10)+1)="","",INDEX($P$565:$W$574,MOD(($N$563*$N$564+6)-1,10)+1,INT((($N$563*$N$564+6)-1)/10)+1))),""))),IF($N$565="","",IF(OR(ISTEXT($N$563),ISTEXT($N$564),ISTEXT($N$565)),"",IF(OR(6&gt;$N$563,1&gt;$N$564,((1-1)*$N$563+6)&gt;$N$565),"",IF(INDEX($P$565:$W$574,MOD(((1-1)*$N$563+6)-1,10)+1,INT((((1-1)*$N$563+6)-1)/10)+1)="","",INDEX($P$565:$W$574,MOD(((1-1)*$N$563+6)-1,10)+1,INT((((1-1)*$N$563+6)-1)/10)+1))))))</f>
        <v/>
      </c>
      <c r="J565" s="539">
        <f>IF($D$563="Flat Oval",IF(OR($N$565="",ISTEXT($N$563),ISTEXT($N$564)),"",IF(1&lt;=$N$564,IF(7&gt;$N$563,"",IF(((1-1)*$N$563+7)&gt;80,"",IF(INDEX($P$565:$W$574,MOD(((1-1)*$N$563+7)-1,10)+1,INT((((1-1)*$N$563+7)-1)/10)+1)="","",INDEX($P$565:$W$574,MOD(((1-1)*$N$563+7)-1,10)+1,INT((((1-1)*$N$563+7)-1)/10)+1)))),IF(AND(1=$N$564+1,7&lt;=$O$563),IF(($N$563*$N$564+7)&gt;80,"",IF(INDEX($P$565:$W$574,MOD(($N$563*$N$564+7)-1,10)+1,INT((($N$563*$N$564+7)-1)/10)+1)="","",INDEX($P$565:$W$574,MOD(($N$563*$N$564+7)-1,10)+1,INT((($N$563*$N$564+7)-1)/10)+1))),""))),IF($N$565="","",IF(OR(ISTEXT($N$563),ISTEXT($N$564),ISTEXT($N$565)),"",IF(OR(7&gt;$N$563,1&gt;$N$564,((1-1)*$N$563+7)&gt;$N$565),"",IF(INDEX($P$565:$W$574,MOD(((1-1)*$N$563+7)-1,10)+1,INT((((1-1)*$N$563+7)-1)/10)+1)="","",INDEX($P$565:$W$574,MOD(((1-1)*$N$563+7)-1,10)+1,INT((((1-1)*$N$563+7)-1)/10)+1))))))</f>
        <v/>
      </c>
      <c r="K565" s="539">
        <f>IF($D$563="Flat Oval",IF(OR($N$565="",ISTEXT($N$563),ISTEXT($N$564)),"",IF(1&lt;=$N$564,IF(8&gt;$N$563,"",IF(((1-1)*$N$563+8)&gt;80,"",IF(INDEX($P$565:$W$574,MOD(((1-1)*$N$563+8)-1,10)+1,INT((((1-1)*$N$563+8)-1)/10)+1)="","",INDEX($P$565:$W$574,MOD(((1-1)*$N$563+8)-1,10)+1,INT((((1-1)*$N$563+8)-1)/10)+1)))),IF(AND(1=$N$564+1,8&lt;=$O$563),IF(($N$563*$N$564+8)&gt;80,"",IF(INDEX($P$565:$W$574,MOD(($N$563*$N$564+8)-1,10)+1,INT((($N$563*$N$564+8)-1)/10)+1)="","",INDEX($P$565:$W$574,MOD(($N$563*$N$564+8)-1,10)+1,INT((($N$563*$N$564+8)-1)/10)+1))),""))),IF($N$565="","",IF(OR(ISTEXT($N$563),ISTEXT($N$564),ISTEXT($N$565)),"",IF(OR(8&gt;$N$563,1&gt;$N$564,((1-1)*$N$563+8)&gt;$N$565),"",IF(INDEX($P$565:$W$574,MOD(((1-1)*$N$563+8)-1,10)+1,INT((((1-1)*$N$563+8)-1)/10)+1)="","",INDEX($P$565:$W$574,MOD(((1-1)*$N$563+8)-1,10)+1,INT((((1-1)*$N$563+8)-1)/10)+1))))))</f>
        <v/>
      </c>
      <c r="L565" s="539">
        <f>IF($D$563="Flat Oval",IF(OR($N$565="",ISTEXT($N$563),ISTEXT($N$564)),"",IF(1&lt;=$N$564,IF(9&gt;$N$563,"",IF(((1-1)*$N$563+9)&gt;80,"",IF(INDEX($P$565:$W$574,MOD(((1-1)*$N$563+9)-1,10)+1,INT((((1-1)*$N$563+9)-1)/10)+1)="","",INDEX($P$565:$W$574,MOD(((1-1)*$N$563+9)-1,10)+1,INT((((1-1)*$N$563+9)-1)/10)+1)))),IF(AND(1=$N$564+1,9&lt;=$O$563),IF(($N$563*$N$564+9)&gt;80,"",IF(INDEX($P$565:$W$574,MOD(($N$563*$N$564+9)-1,10)+1,INT((($N$563*$N$564+9)-1)/10)+1)="","",INDEX($P$565:$W$574,MOD(($N$563*$N$564+9)-1,10)+1,INT((($N$563*$N$564+9)-1)/10)+1))),""))),IF($N$565="","",IF(OR(ISTEXT($N$563),ISTEXT($N$564),ISTEXT($N$565)),"",IF(OR(9&gt;$N$563,1&gt;$N$564,((1-1)*$N$563+9)&gt;$N$565),"",IF(INDEX($P$565:$W$574,MOD(((1-1)*$N$563+9)-1,10)+1,INT((((1-1)*$N$563+9)-1)/10)+1)="","",INDEX($P$565:$W$574,MOD(((1-1)*$N$563+9)-1,10)+1,INT((((1-1)*$N$563+9)-1)/10)+1))))))</f>
        <v/>
      </c>
      <c r="M565" s="539">
        <f>IF($D$563="Flat Oval",IF(OR($N$565="",ISTEXT($N$563),ISTEXT($N$564)),"",IF(1&lt;=$N$564,IF(10&gt;$N$563,"",IF(((1-1)*$N$563+10)&gt;80,"",IF(INDEX($P$565:$W$574,MOD(((1-1)*$N$563+10)-1,10)+1,INT((((1-1)*$N$563+10)-1)/10)+1)="","",INDEX($P$565:$W$574,MOD(((1-1)*$N$563+10)-1,10)+1,INT((((1-1)*$N$563+10)-1)/10)+1)))),IF(AND(1=$N$564+1,10&lt;=$O$563),IF(($N$563*$N$564+10)&gt;80,"",IF(INDEX($P$565:$W$574,MOD(($N$563*$N$564+10)-1,10)+1,INT((($N$563*$N$564+10)-1)/10)+1)="","",INDEX($P$565:$W$574,MOD(($N$563*$N$564+10)-1,10)+1,INT((($N$563*$N$564+10)-1)/10)+1))),""))),IF($N$565="","",IF(OR(ISTEXT($N$563),ISTEXT($N$564),ISTEXT($N$565)),"",IF(OR(10&gt;$N$563,1&gt;$N$564,((1-1)*$N$563+10)&gt;$N$565),"",IF(INDEX($P$565:$W$574,MOD(((1-1)*$N$563+10)-1,10)+1,INT((((1-1)*$N$563+10)-1)/10)+1)="","",INDEX($P$565:$W$574,MOD(((1-1)*$N$563+10)-1,10)+1,INT((((1-1)*$N$563+10)-1)/10)+1))))))</f>
        <v/>
      </c>
      <c r="N565" s="534">
        <f>IF($D$563="Flat Oval",IF(OR($N$563="",$N$564="",$O$563=""),"",$N$563*$N$564+$O$563),IF(OR(N563="",N564=""),"",IF(OR(ISTEXT(N563),ISTEXT(N564)),"",N563*N564)))</f>
        <v/>
      </c>
      <c r="O565">
        <f>IF(OR(NOT($D$563="Flat Oval"),N($N$565)=0),"",IF(COUNT(INDEX(D565:D572,$N$564+1):INDEX(M565:M572,$N$564+1))=0,"",AVERAGE(INDEX(D565:D572,$N$564+1):INDEX(M565:M572,$N$564+1))))</f>
        <v/>
      </c>
      <c r="P565" s="540" t="n"/>
      <c r="Q565" s="540" t="n"/>
      <c r="R565" s="540" t="n"/>
      <c r="S565" s="540" t="n"/>
      <c r="T565" s="540" t="n"/>
      <c r="U565" s="540" t="n"/>
      <c r="V565" s="540" t="n"/>
      <c r="W565" s="540" t="n"/>
    </row>
    <row r="566" ht="13.35" customHeight="1" s="162">
      <c r="B566" s="537">
        <f>IF($D$563="Flat Oval",IF(OR($N$564="",ISTEXT($N$564)),"",IF(2&lt;=$N$564,ROUND((2-0.5)*$I$563/$N$564,1),IF(2=$N$564+1,"Ends",""))),IF(OR($D$563="",$G$563=""),"",IF($D$563="Round",IF(2=1,"Axis 1 (0°)",IF(2=2,"Axis 2 (90°)","")),IF(ISTEXT($N$564),"",IF(2&gt;$N$564,"",IF(ISTEXT($I$563),"",ROUND((2-0.5)*$I$563/$N$564,1)))))))</f>
        <v/>
      </c>
      <c r="C566" s="538" t="n"/>
      <c r="D566" s="539">
        <f>IF($D$563="Flat Oval",IF(OR($N$565="",ISTEXT($N$563),ISTEXT($N$564)),"",IF(2&lt;=$N$564,IF(1&gt;$N$563,"",IF(((2-1)*$N$563+1)&gt;80,"",IF(INDEX($P$565:$W$574,MOD(((2-1)*$N$563+1)-1,10)+1,INT((((2-1)*$N$563+1)-1)/10)+1)="","",INDEX($P$565:$W$574,MOD(((2-1)*$N$563+1)-1,10)+1,INT((((2-1)*$N$563+1)-1)/10)+1)))),IF(AND(2=$N$564+1,1&lt;=$O$563),IF(($N$563*$N$564+1)&gt;80,"",IF(INDEX($P$565:$W$574,MOD(($N$563*$N$564+1)-1,10)+1,INT((($N$563*$N$564+1)-1)/10)+1)="","",INDEX($P$565:$W$574,MOD(($N$563*$N$564+1)-1,10)+1,INT((($N$563*$N$564+1)-1)/10)+1))),""))),IF($N$565="","",IF(OR(ISTEXT($N$563),ISTEXT($N$564),ISTEXT($N$565)),"",IF(OR(1&gt;$N$563,2&gt;$N$564,((2-1)*$N$563+1)&gt;$N$565),"",IF(INDEX($P$565:$W$574,MOD(((2-1)*$N$563+1)-1,10)+1,INT((((2-1)*$N$563+1)-1)/10)+1)="","",INDEX($P$565:$W$574,MOD(((2-1)*$N$563+1)-1,10)+1,INT((((2-1)*$N$563+1)-1)/10)+1))))))</f>
        <v/>
      </c>
      <c r="E566" s="539">
        <f>IF($D$563="Flat Oval",IF(OR($N$565="",ISTEXT($N$563),ISTEXT($N$564)),"",IF(2&lt;=$N$564,IF(2&gt;$N$563,"",IF(((2-1)*$N$563+2)&gt;80,"",IF(INDEX($P$565:$W$574,MOD(((2-1)*$N$563+2)-1,10)+1,INT((((2-1)*$N$563+2)-1)/10)+1)="","",INDEX($P$565:$W$574,MOD(((2-1)*$N$563+2)-1,10)+1,INT((((2-1)*$N$563+2)-1)/10)+1)))),IF(AND(2=$N$564+1,2&lt;=$O$563),IF(($N$563*$N$564+2)&gt;80,"",IF(INDEX($P$565:$W$574,MOD(($N$563*$N$564+2)-1,10)+1,INT((($N$563*$N$564+2)-1)/10)+1)="","",INDEX($P$565:$W$574,MOD(($N$563*$N$564+2)-1,10)+1,INT((($N$563*$N$564+2)-1)/10)+1))),""))),IF($N$565="","",IF(OR(ISTEXT($N$563),ISTEXT($N$564),ISTEXT($N$565)),"",IF(OR(2&gt;$N$563,2&gt;$N$564,((2-1)*$N$563+2)&gt;$N$565),"",IF(INDEX($P$565:$W$574,MOD(((2-1)*$N$563+2)-1,10)+1,INT((((2-1)*$N$563+2)-1)/10)+1)="","",INDEX($P$565:$W$574,MOD(((2-1)*$N$563+2)-1,10)+1,INT((((2-1)*$N$563+2)-1)/10)+1))))))</f>
        <v/>
      </c>
      <c r="F566" s="539">
        <f>IF($D$563="Flat Oval",IF(OR($N$565="",ISTEXT($N$563),ISTEXT($N$564)),"",IF(2&lt;=$N$564,IF(3&gt;$N$563,"",IF(((2-1)*$N$563+3)&gt;80,"",IF(INDEX($P$565:$W$574,MOD(((2-1)*$N$563+3)-1,10)+1,INT((((2-1)*$N$563+3)-1)/10)+1)="","",INDEX($P$565:$W$574,MOD(((2-1)*$N$563+3)-1,10)+1,INT((((2-1)*$N$563+3)-1)/10)+1)))),IF(AND(2=$N$564+1,3&lt;=$O$563),IF(($N$563*$N$564+3)&gt;80,"",IF(INDEX($P$565:$W$574,MOD(($N$563*$N$564+3)-1,10)+1,INT((($N$563*$N$564+3)-1)/10)+1)="","",INDEX($P$565:$W$574,MOD(($N$563*$N$564+3)-1,10)+1,INT((($N$563*$N$564+3)-1)/10)+1))),""))),IF($N$565="","",IF(OR(ISTEXT($N$563),ISTEXT($N$564),ISTEXT($N$565)),"",IF(OR(3&gt;$N$563,2&gt;$N$564,((2-1)*$N$563+3)&gt;$N$565),"",IF(INDEX($P$565:$W$574,MOD(((2-1)*$N$563+3)-1,10)+1,INT((((2-1)*$N$563+3)-1)/10)+1)="","",INDEX($P$565:$W$574,MOD(((2-1)*$N$563+3)-1,10)+1,INT((((2-1)*$N$563+3)-1)/10)+1))))))</f>
        <v/>
      </c>
      <c r="G566" s="539">
        <f>IF($D$563="Flat Oval",IF(OR($N$565="",ISTEXT($N$563),ISTEXT($N$564)),"",IF(2&lt;=$N$564,IF(4&gt;$N$563,"",IF(((2-1)*$N$563+4)&gt;80,"",IF(INDEX($P$565:$W$574,MOD(((2-1)*$N$563+4)-1,10)+1,INT((((2-1)*$N$563+4)-1)/10)+1)="","",INDEX($P$565:$W$574,MOD(((2-1)*$N$563+4)-1,10)+1,INT((((2-1)*$N$563+4)-1)/10)+1)))),IF(AND(2=$N$564+1,4&lt;=$O$563),IF(($N$563*$N$564+4)&gt;80,"",IF(INDEX($P$565:$W$574,MOD(($N$563*$N$564+4)-1,10)+1,INT((($N$563*$N$564+4)-1)/10)+1)="","",INDEX($P$565:$W$574,MOD(($N$563*$N$564+4)-1,10)+1,INT((($N$563*$N$564+4)-1)/10)+1))),""))),IF($N$565="","",IF(OR(ISTEXT($N$563),ISTEXT($N$564),ISTEXT($N$565)),"",IF(OR(4&gt;$N$563,2&gt;$N$564,((2-1)*$N$563+4)&gt;$N$565),"",IF(INDEX($P$565:$W$574,MOD(((2-1)*$N$563+4)-1,10)+1,INT((((2-1)*$N$563+4)-1)/10)+1)="","",INDEX($P$565:$W$574,MOD(((2-1)*$N$563+4)-1,10)+1,INT((((2-1)*$N$563+4)-1)/10)+1))))))</f>
        <v/>
      </c>
      <c r="H566" s="539">
        <f>IF($D$563="Flat Oval",IF(OR($N$565="",ISTEXT($N$563),ISTEXT($N$564)),"",IF(2&lt;=$N$564,IF(5&gt;$N$563,"",IF(((2-1)*$N$563+5)&gt;80,"",IF(INDEX($P$565:$W$574,MOD(((2-1)*$N$563+5)-1,10)+1,INT((((2-1)*$N$563+5)-1)/10)+1)="","",INDEX($P$565:$W$574,MOD(((2-1)*$N$563+5)-1,10)+1,INT((((2-1)*$N$563+5)-1)/10)+1)))),IF(AND(2=$N$564+1,5&lt;=$O$563),IF(($N$563*$N$564+5)&gt;80,"",IF(INDEX($P$565:$W$574,MOD(($N$563*$N$564+5)-1,10)+1,INT((($N$563*$N$564+5)-1)/10)+1)="","",INDEX($P$565:$W$574,MOD(($N$563*$N$564+5)-1,10)+1,INT((($N$563*$N$564+5)-1)/10)+1))),""))),IF($N$565="","",IF(OR(ISTEXT($N$563),ISTEXT($N$564),ISTEXT($N$565)),"",IF(OR(5&gt;$N$563,2&gt;$N$564,((2-1)*$N$563+5)&gt;$N$565),"",IF(INDEX($P$565:$W$574,MOD(((2-1)*$N$563+5)-1,10)+1,INT((((2-1)*$N$563+5)-1)/10)+1)="","",INDEX($P$565:$W$574,MOD(((2-1)*$N$563+5)-1,10)+1,INT((((2-1)*$N$563+5)-1)/10)+1))))))</f>
        <v/>
      </c>
      <c r="I566" s="539">
        <f>IF($D$563="Flat Oval",IF(OR($N$565="",ISTEXT($N$563),ISTEXT($N$564)),"",IF(2&lt;=$N$564,IF(6&gt;$N$563,"",IF(((2-1)*$N$563+6)&gt;80,"",IF(INDEX($P$565:$W$574,MOD(((2-1)*$N$563+6)-1,10)+1,INT((((2-1)*$N$563+6)-1)/10)+1)="","",INDEX($P$565:$W$574,MOD(((2-1)*$N$563+6)-1,10)+1,INT((((2-1)*$N$563+6)-1)/10)+1)))),IF(AND(2=$N$564+1,6&lt;=$O$563),IF(($N$563*$N$564+6)&gt;80,"",IF(INDEX($P$565:$W$574,MOD(($N$563*$N$564+6)-1,10)+1,INT((($N$563*$N$564+6)-1)/10)+1)="","",INDEX($P$565:$W$574,MOD(($N$563*$N$564+6)-1,10)+1,INT((($N$563*$N$564+6)-1)/10)+1))),""))),IF($N$565="","",IF(OR(ISTEXT($N$563),ISTEXT($N$564),ISTEXT($N$565)),"",IF(OR(6&gt;$N$563,2&gt;$N$564,((2-1)*$N$563+6)&gt;$N$565),"",IF(INDEX($P$565:$W$574,MOD(((2-1)*$N$563+6)-1,10)+1,INT((((2-1)*$N$563+6)-1)/10)+1)="","",INDEX($P$565:$W$574,MOD(((2-1)*$N$563+6)-1,10)+1,INT((((2-1)*$N$563+6)-1)/10)+1))))))</f>
        <v/>
      </c>
      <c r="J566" s="539">
        <f>IF($D$563="Flat Oval",IF(OR($N$565="",ISTEXT($N$563),ISTEXT($N$564)),"",IF(2&lt;=$N$564,IF(7&gt;$N$563,"",IF(((2-1)*$N$563+7)&gt;80,"",IF(INDEX($P$565:$W$574,MOD(((2-1)*$N$563+7)-1,10)+1,INT((((2-1)*$N$563+7)-1)/10)+1)="","",INDEX($P$565:$W$574,MOD(((2-1)*$N$563+7)-1,10)+1,INT((((2-1)*$N$563+7)-1)/10)+1)))),IF(AND(2=$N$564+1,7&lt;=$O$563),IF(($N$563*$N$564+7)&gt;80,"",IF(INDEX($P$565:$W$574,MOD(($N$563*$N$564+7)-1,10)+1,INT((($N$563*$N$564+7)-1)/10)+1)="","",INDEX($P$565:$W$574,MOD(($N$563*$N$564+7)-1,10)+1,INT((($N$563*$N$564+7)-1)/10)+1))),""))),IF($N$565="","",IF(OR(ISTEXT($N$563),ISTEXT($N$564),ISTEXT($N$565)),"",IF(OR(7&gt;$N$563,2&gt;$N$564,((2-1)*$N$563+7)&gt;$N$565),"",IF(INDEX($P$565:$W$574,MOD(((2-1)*$N$563+7)-1,10)+1,INT((((2-1)*$N$563+7)-1)/10)+1)="","",INDEX($P$565:$W$574,MOD(((2-1)*$N$563+7)-1,10)+1,INT((((2-1)*$N$563+7)-1)/10)+1))))))</f>
        <v/>
      </c>
      <c r="K566" s="539">
        <f>IF($D$563="Flat Oval",IF(OR($N$565="",ISTEXT($N$563),ISTEXT($N$564)),"",IF(2&lt;=$N$564,IF(8&gt;$N$563,"",IF(((2-1)*$N$563+8)&gt;80,"",IF(INDEX($P$565:$W$574,MOD(((2-1)*$N$563+8)-1,10)+1,INT((((2-1)*$N$563+8)-1)/10)+1)="","",INDEX($P$565:$W$574,MOD(((2-1)*$N$563+8)-1,10)+1,INT((((2-1)*$N$563+8)-1)/10)+1)))),IF(AND(2=$N$564+1,8&lt;=$O$563),IF(($N$563*$N$564+8)&gt;80,"",IF(INDEX($P$565:$W$574,MOD(($N$563*$N$564+8)-1,10)+1,INT((($N$563*$N$564+8)-1)/10)+1)="","",INDEX($P$565:$W$574,MOD(($N$563*$N$564+8)-1,10)+1,INT((($N$563*$N$564+8)-1)/10)+1))),""))),IF($N$565="","",IF(OR(ISTEXT($N$563),ISTEXT($N$564),ISTEXT($N$565)),"",IF(OR(8&gt;$N$563,2&gt;$N$564,((2-1)*$N$563+8)&gt;$N$565),"",IF(INDEX($P$565:$W$574,MOD(((2-1)*$N$563+8)-1,10)+1,INT((((2-1)*$N$563+8)-1)/10)+1)="","",INDEX($P$565:$W$574,MOD(((2-1)*$N$563+8)-1,10)+1,INT((((2-1)*$N$563+8)-1)/10)+1))))))</f>
        <v/>
      </c>
      <c r="L566" s="539">
        <f>IF($D$563="Flat Oval",IF(OR($N$565="",ISTEXT($N$563),ISTEXT($N$564)),"",IF(2&lt;=$N$564,IF(9&gt;$N$563,"",IF(((2-1)*$N$563+9)&gt;80,"",IF(INDEX($P$565:$W$574,MOD(((2-1)*$N$563+9)-1,10)+1,INT((((2-1)*$N$563+9)-1)/10)+1)="","",INDEX($P$565:$W$574,MOD(((2-1)*$N$563+9)-1,10)+1,INT((((2-1)*$N$563+9)-1)/10)+1)))),IF(AND(2=$N$564+1,9&lt;=$O$563),IF(($N$563*$N$564+9)&gt;80,"",IF(INDEX($P$565:$W$574,MOD(($N$563*$N$564+9)-1,10)+1,INT((($N$563*$N$564+9)-1)/10)+1)="","",INDEX($P$565:$W$574,MOD(($N$563*$N$564+9)-1,10)+1,INT((($N$563*$N$564+9)-1)/10)+1))),""))),IF($N$565="","",IF(OR(ISTEXT($N$563),ISTEXT($N$564),ISTEXT($N$565)),"",IF(OR(9&gt;$N$563,2&gt;$N$564,((2-1)*$N$563+9)&gt;$N$565),"",IF(INDEX($P$565:$W$574,MOD(((2-1)*$N$563+9)-1,10)+1,INT((((2-1)*$N$563+9)-1)/10)+1)="","",INDEX($P$565:$W$574,MOD(((2-1)*$N$563+9)-1,10)+1,INT((((2-1)*$N$563+9)-1)/10)+1))))))</f>
        <v/>
      </c>
      <c r="M566" s="539">
        <f>IF($D$563="Flat Oval",IF(OR($N$565="",ISTEXT($N$563),ISTEXT($N$564)),"",IF(2&lt;=$N$564,IF(10&gt;$N$563,"",IF(((2-1)*$N$563+10)&gt;80,"",IF(INDEX($P$565:$W$574,MOD(((2-1)*$N$563+10)-1,10)+1,INT((((2-1)*$N$563+10)-1)/10)+1)="","",INDEX($P$565:$W$574,MOD(((2-1)*$N$563+10)-1,10)+1,INT((((2-1)*$N$563+10)-1)/10)+1)))),IF(AND(2=$N$564+1,10&lt;=$O$563),IF(($N$563*$N$564+10)&gt;80,"",IF(INDEX($P$565:$W$574,MOD(($N$563*$N$564+10)-1,10)+1,INT((($N$563*$N$564+10)-1)/10)+1)="","",INDEX($P$565:$W$574,MOD(($N$563*$N$564+10)-1,10)+1,INT((($N$563*$N$564+10)-1)/10)+1))),""))),IF($N$565="","",IF(OR(ISTEXT($N$563),ISTEXT($N$564),ISTEXT($N$565)),"",IF(OR(10&gt;$N$563,2&gt;$N$564,((2-1)*$N$563+10)&gt;$N$565),"",IF(INDEX($P$565:$W$574,MOD(((2-1)*$N$563+10)-1,10)+1,INT((((2-1)*$N$563+10)-1)/10)+1)="","",INDEX($P$565:$W$574,MOD(((2-1)*$N$563+10)-1,10)+1,INT((((2-1)*$N$563+10)-1)/10)+1))))))</f>
        <v/>
      </c>
      <c r="O566">
        <f>IF(AND($D$563="Flat Oval",NOT(OR($G$563="",$I$563="")),NOT(OR(ISTEXT($G$563),ISTEXT($I$563)))),(($G$563-2*N($K$563))-($I$563-2*N($K$563)))*($I$563-2*N($K$563))/144,"")</f>
        <v/>
      </c>
      <c r="P566" s="540" t="n"/>
      <c r="Q566" s="540" t="n"/>
      <c r="R566" s="540" t="n"/>
      <c r="S566" s="540" t="n"/>
      <c r="T566" s="540" t="n"/>
      <c r="U566" s="540" t="n"/>
      <c r="V566" s="540" t="n"/>
      <c r="W566" s="540" t="n"/>
    </row>
    <row r="567" ht="13.35" customHeight="1" s="162">
      <c r="B567" s="537">
        <f>IF($D$563="Flat Oval",IF(OR($N$564="",ISTEXT($N$564)),"",IF(3&lt;=$N$564,ROUND((3-0.5)*$I$563/$N$564,1),IF(3=$N$564+1,"Ends",""))),IF(OR($D$563="",$G$563=""),"",IF($D$563="Round",IF(3=1,"Axis 1 (0°)",IF(3=2,"Axis 2 (90°)","")),IF(ISTEXT($N$564),"",IF(3&gt;$N$564,"",IF(ISTEXT($I$563),"",ROUND((3-0.5)*$I$563/$N$564,1)))))))</f>
        <v/>
      </c>
      <c r="C567" s="538" t="n"/>
      <c r="D567" s="539">
        <f>IF($D$563="Flat Oval",IF(OR($N$565="",ISTEXT($N$563),ISTEXT($N$564)),"",IF(3&lt;=$N$564,IF(1&gt;$N$563,"",IF(((3-1)*$N$563+1)&gt;80,"",IF(INDEX($P$565:$W$574,MOD(((3-1)*$N$563+1)-1,10)+1,INT((((3-1)*$N$563+1)-1)/10)+1)="","",INDEX($P$565:$W$574,MOD(((3-1)*$N$563+1)-1,10)+1,INT((((3-1)*$N$563+1)-1)/10)+1)))),IF(AND(3=$N$564+1,1&lt;=$O$563),IF(($N$563*$N$564+1)&gt;80,"",IF(INDEX($P$565:$W$574,MOD(($N$563*$N$564+1)-1,10)+1,INT((($N$563*$N$564+1)-1)/10)+1)="","",INDEX($P$565:$W$574,MOD(($N$563*$N$564+1)-1,10)+1,INT((($N$563*$N$564+1)-1)/10)+1))),""))),IF($N$565="","",IF(OR(ISTEXT($N$563),ISTEXT($N$564),ISTEXT($N$565)),"",IF(OR(1&gt;$N$563,3&gt;$N$564,((3-1)*$N$563+1)&gt;$N$565),"",IF(INDEX($P$565:$W$574,MOD(((3-1)*$N$563+1)-1,10)+1,INT((((3-1)*$N$563+1)-1)/10)+1)="","",INDEX($P$565:$W$574,MOD(((3-1)*$N$563+1)-1,10)+1,INT((((3-1)*$N$563+1)-1)/10)+1))))))</f>
        <v/>
      </c>
      <c r="E567" s="539">
        <f>IF($D$563="Flat Oval",IF(OR($N$565="",ISTEXT($N$563),ISTEXT($N$564)),"",IF(3&lt;=$N$564,IF(2&gt;$N$563,"",IF(((3-1)*$N$563+2)&gt;80,"",IF(INDEX($P$565:$W$574,MOD(((3-1)*$N$563+2)-1,10)+1,INT((((3-1)*$N$563+2)-1)/10)+1)="","",INDEX($P$565:$W$574,MOD(((3-1)*$N$563+2)-1,10)+1,INT((((3-1)*$N$563+2)-1)/10)+1)))),IF(AND(3=$N$564+1,2&lt;=$O$563),IF(($N$563*$N$564+2)&gt;80,"",IF(INDEX($P$565:$W$574,MOD(($N$563*$N$564+2)-1,10)+1,INT((($N$563*$N$564+2)-1)/10)+1)="","",INDEX($P$565:$W$574,MOD(($N$563*$N$564+2)-1,10)+1,INT((($N$563*$N$564+2)-1)/10)+1))),""))),IF($N$565="","",IF(OR(ISTEXT($N$563),ISTEXT($N$564),ISTEXT($N$565)),"",IF(OR(2&gt;$N$563,3&gt;$N$564,((3-1)*$N$563+2)&gt;$N$565),"",IF(INDEX($P$565:$W$574,MOD(((3-1)*$N$563+2)-1,10)+1,INT((((3-1)*$N$563+2)-1)/10)+1)="","",INDEX($P$565:$W$574,MOD(((3-1)*$N$563+2)-1,10)+1,INT((((3-1)*$N$563+2)-1)/10)+1))))))</f>
        <v/>
      </c>
      <c r="F567" s="539">
        <f>IF($D$563="Flat Oval",IF(OR($N$565="",ISTEXT($N$563),ISTEXT($N$564)),"",IF(3&lt;=$N$564,IF(3&gt;$N$563,"",IF(((3-1)*$N$563+3)&gt;80,"",IF(INDEX($P$565:$W$574,MOD(((3-1)*$N$563+3)-1,10)+1,INT((((3-1)*$N$563+3)-1)/10)+1)="","",INDEX($P$565:$W$574,MOD(((3-1)*$N$563+3)-1,10)+1,INT((((3-1)*$N$563+3)-1)/10)+1)))),IF(AND(3=$N$564+1,3&lt;=$O$563),IF(($N$563*$N$564+3)&gt;80,"",IF(INDEX($P$565:$W$574,MOD(($N$563*$N$564+3)-1,10)+1,INT((($N$563*$N$564+3)-1)/10)+1)="","",INDEX($P$565:$W$574,MOD(($N$563*$N$564+3)-1,10)+1,INT((($N$563*$N$564+3)-1)/10)+1))),""))),IF($N$565="","",IF(OR(ISTEXT($N$563),ISTEXT($N$564),ISTEXT($N$565)),"",IF(OR(3&gt;$N$563,3&gt;$N$564,((3-1)*$N$563+3)&gt;$N$565),"",IF(INDEX($P$565:$W$574,MOD(((3-1)*$N$563+3)-1,10)+1,INT((((3-1)*$N$563+3)-1)/10)+1)="","",INDEX($P$565:$W$574,MOD(((3-1)*$N$563+3)-1,10)+1,INT((((3-1)*$N$563+3)-1)/10)+1))))))</f>
        <v/>
      </c>
      <c r="G567" s="539">
        <f>IF($D$563="Flat Oval",IF(OR($N$565="",ISTEXT($N$563),ISTEXT($N$564)),"",IF(3&lt;=$N$564,IF(4&gt;$N$563,"",IF(((3-1)*$N$563+4)&gt;80,"",IF(INDEX($P$565:$W$574,MOD(((3-1)*$N$563+4)-1,10)+1,INT((((3-1)*$N$563+4)-1)/10)+1)="","",INDEX($P$565:$W$574,MOD(((3-1)*$N$563+4)-1,10)+1,INT((((3-1)*$N$563+4)-1)/10)+1)))),IF(AND(3=$N$564+1,4&lt;=$O$563),IF(($N$563*$N$564+4)&gt;80,"",IF(INDEX($P$565:$W$574,MOD(($N$563*$N$564+4)-1,10)+1,INT((($N$563*$N$564+4)-1)/10)+1)="","",INDEX($P$565:$W$574,MOD(($N$563*$N$564+4)-1,10)+1,INT((($N$563*$N$564+4)-1)/10)+1))),""))),IF($N$565="","",IF(OR(ISTEXT($N$563),ISTEXT($N$564),ISTEXT($N$565)),"",IF(OR(4&gt;$N$563,3&gt;$N$564,((3-1)*$N$563+4)&gt;$N$565),"",IF(INDEX($P$565:$W$574,MOD(((3-1)*$N$563+4)-1,10)+1,INT((((3-1)*$N$563+4)-1)/10)+1)="","",INDEX($P$565:$W$574,MOD(((3-1)*$N$563+4)-1,10)+1,INT((((3-1)*$N$563+4)-1)/10)+1))))))</f>
        <v/>
      </c>
      <c r="H567" s="539">
        <f>IF($D$563="Flat Oval",IF(OR($N$565="",ISTEXT($N$563),ISTEXT($N$564)),"",IF(3&lt;=$N$564,IF(5&gt;$N$563,"",IF(((3-1)*$N$563+5)&gt;80,"",IF(INDEX($P$565:$W$574,MOD(((3-1)*$N$563+5)-1,10)+1,INT((((3-1)*$N$563+5)-1)/10)+1)="","",INDEX($P$565:$W$574,MOD(((3-1)*$N$563+5)-1,10)+1,INT((((3-1)*$N$563+5)-1)/10)+1)))),IF(AND(3=$N$564+1,5&lt;=$O$563),IF(($N$563*$N$564+5)&gt;80,"",IF(INDEX($P$565:$W$574,MOD(($N$563*$N$564+5)-1,10)+1,INT((($N$563*$N$564+5)-1)/10)+1)="","",INDEX($P$565:$W$574,MOD(($N$563*$N$564+5)-1,10)+1,INT((($N$563*$N$564+5)-1)/10)+1))),""))),IF($N$565="","",IF(OR(ISTEXT($N$563),ISTEXT($N$564),ISTEXT($N$565)),"",IF(OR(5&gt;$N$563,3&gt;$N$564,((3-1)*$N$563+5)&gt;$N$565),"",IF(INDEX($P$565:$W$574,MOD(((3-1)*$N$563+5)-1,10)+1,INT((((3-1)*$N$563+5)-1)/10)+1)="","",INDEX($P$565:$W$574,MOD(((3-1)*$N$563+5)-1,10)+1,INT((((3-1)*$N$563+5)-1)/10)+1))))))</f>
        <v/>
      </c>
      <c r="I567" s="539">
        <f>IF($D$563="Flat Oval",IF(OR($N$565="",ISTEXT($N$563),ISTEXT($N$564)),"",IF(3&lt;=$N$564,IF(6&gt;$N$563,"",IF(((3-1)*$N$563+6)&gt;80,"",IF(INDEX($P$565:$W$574,MOD(((3-1)*$N$563+6)-1,10)+1,INT((((3-1)*$N$563+6)-1)/10)+1)="","",INDEX($P$565:$W$574,MOD(((3-1)*$N$563+6)-1,10)+1,INT((((3-1)*$N$563+6)-1)/10)+1)))),IF(AND(3=$N$564+1,6&lt;=$O$563),IF(($N$563*$N$564+6)&gt;80,"",IF(INDEX($P$565:$W$574,MOD(($N$563*$N$564+6)-1,10)+1,INT((($N$563*$N$564+6)-1)/10)+1)="","",INDEX($P$565:$W$574,MOD(($N$563*$N$564+6)-1,10)+1,INT((($N$563*$N$564+6)-1)/10)+1))),""))),IF($N$565="","",IF(OR(ISTEXT($N$563),ISTEXT($N$564),ISTEXT($N$565)),"",IF(OR(6&gt;$N$563,3&gt;$N$564,((3-1)*$N$563+6)&gt;$N$565),"",IF(INDEX($P$565:$W$574,MOD(((3-1)*$N$563+6)-1,10)+1,INT((((3-1)*$N$563+6)-1)/10)+1)="","",INDEX($P$565:$W$574,MOD(((3-1)*$N$563+6)-1,10)+1,INT((((3-1)*$N$563+6)-1)/10)+1))))))</f>
        <v/>
      </c>
      <c r="J567" s="539">
        <f>IF($D$563="Flat Oval",IF(OR($N$565="",ISTEXT($N$563),ISTEXT($N$564)),"",IF(3&lt;=$N$564,IF(7&gt;$N$563,"",IF(((3-1)*$N$563+7)&gt;80,"",IF(INDEX($P$565:$W$574,MOD(((3-1)*$N$563+7)-1,10)+1,INT((((3-1)*$N$563+7)-1)/10)+1)="","",INDEX($P$565:$W$574,MOD(((3-1)*$N$563+7)-1,10)+1,INT((((3-1)*$N$563+7)-1)/10)+1)))),IF(AND(3=$N$564+1,7&lt;=$O$563),IF(($N$563*$N$564+7)&gt;80,"",IF(INDEX($P$565:$W$574,MOD(($N$563*$N$564+7)-1,10)+1,INT((($N$563*$N$564+7)-1)/10)+1)="","",INDEX($P$565:$W$574,MOD(($N$563*$N$564+7)-1,10)+1,INT((($N$563*$N$564+7)-1)/10)+1))),""))),IF($N$565="","",IF(OR(ISTEXT($N$563),ISTEXT($N$564),ISTEXT($N$565)),"",IF(OR(7&gt;$N$563,3&gt;$N$564,((3-1)*$N$563+7)&gt;$N$565),"",IF(INDEX($P$565:$W$574,MOD(((3-1)*$N$563+7)-1,10)+1,INT((((3-1)*$N$563+7)-1)/10)+1)="","",INDEX($P$565:$W$574,MOD(((3-1)*$N$563+7)-1,10)+1,INT((((3-1)*$N$563+7)-1)/10)+1))))))</f>
        <v/>
      </c>
      <c r="K567" s="539">
        <f>IF($D$563="Flat Oval",IF(OR($N$565="",ISTEXT($N$563),ISTEXT($N$564)),"",IF(3&lt;=$N$564,IF(8&gt;$N$563,"",IF(((3-1)*$N$563+8)&gt;80,"",IF(INDEX($P$565:$W$574,MOD(((3-1)*$N$563+8)-1,10)+1,INT((((3-1)*$N$563+8)-1)/10)+1)="","",INDEX($P$565:$W$574,MOD(((3-1)*$N$563+8)-1,10)+1,INT((((3-1)*$N$563+8)-1)/10)+1)))),IF(AND(3=$N$564+1,8&lt;=$O$563),IF(($N$563*$N$564+8)&gt;80,"",IF(INDEX($P$565:$W$574,MOD(($N$563*$N$564+8)-1,10)+1,INT((($N$563*$N$564+8)-1)/10)+1)="","",INDEX($P$565:$W$574,MOD(($N$563*$N$564+8)-1,10)+1,INT((($N$563*$N$564+8)-1)/10)+1))),""))),IF($N$565="","",IF(OR(ISTEXT($N$563),ISTEXT($N$564),ISTEXT($N$565)),"",IF(OR(8&gt;$N$563,3&gt;$N$564,((3-1)*$N$563+8)&gt;$N$565),"",IF(INDEX($P$565:$W$574,MOD(((3-1)*$N$563+8)-1,10)+1,INT((((3-1)*$N$563+8)-1)/10)+1)="","",INDEX($P$565:$W$574,MOD(((3-1)*$N$563+8)-1,10)+1,INT((((3-1)*$N$563+8)-1)/10)+1))))))</f>
        <v/>
      </c>
      <c r="L567" s="539">
        <f>IF($D$563="Flat Oval",IF(OR($N$565="",ISTEXT($N$563),ISTEXT($N$564)),"",IF(3&lt;=$N$564,IF(9&gt;$N$563,"",IF(((3-1)*$N$563+9)&gt;80,"",IF(INDEX($P$565:$W$574,MOD(((3-1)*$N$563+9)-1,10)+1,INT((((3-1)*$N$563+9)-1)/10)+1)="","",INDEX($P$565:$W$574,MOD(((3-1)*$N$563+9)-1,10)+1,INT((((3-1)*$N$563+9)-1)/10)+1)))),IF(AND(3=$N$564+1,9&lt;=$O$563),IF(($N$563*$N$564+9)&gt;80,"",IF(INDEX($P$565:$W$574,MOD(($N$563*$N$564+9)-1,10)+1,INT((($N$563*$N$564+9)-1)/10)+1)="","",INDEX($P$565:$W$574,MOD(($N$563*$N$564+9)-1,10)+1,INT((($N$563*$N$564+9)-1)/10)+1))),""))),IF($N$565="","",IF(OR(ISTEXT($N$563),ISTEXT($N$564),ISTEXT($N$565)),"",IF(OR(9&gt;$N$563,3&gt;$N$564,((3-1)*$N$563+9)&gt;$N$565),"",IF(INDEX($P$565:$W$574,MOD(((3-1)*$N$563+9)-1,10)+1,INT((((3-1)*$N$563+9)-1)/10)+1)="","",INDEX($P$565:$W$574,MOD(((3-1)*$N$563+9)-1,10)+1,INT((((3-1)*$N$563+9)-1)/10)+1))))))</f>
        <v/>
      </c>
      <c r="M567" s="539">
        <f>IF($D$563="Flat Oval",IF(OR($N$565="",ISTEXT($N$563),ISTEXT($N$564)),"",IF(3&lt;=$N$564,IF(10&gt;$N$563,"",IF(((3-1)*$N$563+10)&gt;80,"",IF(INDEX($P$565:$W$574,MOD(((3-1)*$N$563+10)-1,10)+1,INT((((3-1)*$N$563+10)-1)/10)+1)="","",INDEX($P$565:$W$574,MOD(((3-1)*$N$563+10)-1,10)+1,INT((((3-1)*$N$563+10)-1)/10)+1)))),IF(AND(3=$N$564+1,10&lt;=$O$563),IF(($N$563*$N$564+10)&gt;80,"",IF(INDEX($P$565:$W$574,MOD(($N$563*$N$564+10)-1,10)+1,INT((($N$563*$N$564+10)-1)/10)+1)="","",INDEX($P$565:$W$574,MOD(($N$563*$N$564+10)-1,10)+1,INT((($N$563*$N$564+10)-1)/10)+1))),""))),IF($N$565="","",IF(OR(ISTEXT($N$563),ISTEXT($N$564),ISTEXT($N$565)),"",IF(OR(10&gt;$N$563,3&gt;$N$564,((3-1)*$N$563+10)&gt;$N$565),"",IF(INDEX($P$565:$W$574,MOD(((3-1)*$N$563+10)-1,10)+1,INT((((3-1)*$N$563+10)-1)/10)+1)="","",INDEX($P$565:$W$574,MOD(((3-1)*$N$563+10)-1,10)+1,INT((((3-1)*$N$563+10)-1)/10)+1))))))</f>
        <v/>
      </c>
      <c r="O567">
        <f>IF(AND($D$563="Flat Oval",NOT(OR($G$563="",$I$563="")),NOT(OR(ISTEXT($G$563),ISTEXT($I$563)))),PI()*(($I$563-2*N($K$563))/2)^2/144,"")</f>
        <v/>
      </c>
      <c r="P567" s="540" t="n"/>
      <c r="Q567" s="540" t="n"/>
      <c r="R567" s="540" t="n"/>
      <c r="S567" s="540" t="n"/>
      <c r="T567" s="540" t="n"/>
      <c r="U567" s="540" t="n"/>
      <c r="V567" s="540" t="n"/>
      <c r="W567" s="540" t="n"/>
    </row>
    <row r="568" ht="13.35" customHeight="1" s="162">
      <c r="B568" s="537">
        <f>IF($D$563="Flat Oval",IF(OR($N$564="",ISTEXT($N$564)),"",IF(4&lt;=$N$564,ROUND((4-0.5)*$I$563/$N$564,1),IF(4=$N$564+1,"Ends",""))),IF(OR($D$563="",$G$563=""),"",IF($D$563="Round",IF(4=1,"Axis 1 (0°)",IF(4=2,"Axis 2 (90°)","")),IF(ISTEXT($N$564),"",IF(4&gt;$N$564,"",IF(ISTEXT($I$563),"",ROUND((4-0.5)*$I$563/$N$564,1)))))))</f>
        <v/>
      </c>
      <c r="C568" s="538" t="n"/>
      <c r="D568" s="539">
        <f>IF($D$563="Flat Oval",IF(OR($N$565="",ISTEXT($N$563),ISTEXT($N$564)),"",IF(4&lt;=$N$564,IF(1&gt;$N$563,"",IF(((4-1)*$N$563+1)&gt;80,"",IF(INDEX($P$565:$W$574,MOD(((4-1)*$N$563+1)-1,10)+1,INT((((4-1)*$N$563+1)-1)/10)+1)="","",INDEX($P$565:$W$574,MOD(((4-1)*$N$563+1)-1,10)+1,INT((((4-1)*$N$563+1)-1)/10)+1)))),IF(AND(4=$N$564+1,1&lt;=$O$563),IF(($N$563*$N$564+1)&gt;80,"",IF(INDEX($P$565:$W$574,MOD(($N$563*$N$564+1)-1,10)+1,INT((($N$563*$N$564+1)-1)/10)+1)="","",INDEX($P$565:$W$574,MOD(($N$563*$N$564+1)-1,10)+1,INT((($N$563*$N$564+1)-1)/10)+1))),""))),IF($N$565="","",IF(OR(ISTEXT($N$563),ISTEXT($N$564),ISTEXT($N$565)),"",IF(OR(1&gt;$N$563,4&gt;$N$564,((4-1)*$N$563+1)&gt;$N$565),"",IF(INDEX($P$565:$W$574,MOD(((4-1)*$N$563+1)-1,10)+1,INT((((4-1)*$N$563+1)-1)/10)+1)="","",INDEX($P$565:$W$574,MOD(((4-1)*$N$563+1)-1,10)+1,INT((((4-1)*$N$563+1)-1)/10)+1))))))</f>
        <v/>
      </c>
      <c r="E568" s="539">
        <f>IF($D$563="Flat Oval",IF(OR($N$565="",ISTEXT($N$563),ISTEXT($N$564)),"",IF(4&lt;=$N$564,IF(2&gt;$N$563,"",IF(((4-1)*$N$563+2)&gt;80,"",IF(INDEX($P$565:$W$574,MOD(((4-1)*$N$563+2)-1,10)+1,INT((((4-1)*$N$563+2)-1)/10)+1)="","",INDEX($P$565:$W$574,MOD(((4-1)*$N$563+2)-1,10)+1,INT((((4-1)*$N$563+2)-1)/10)+1)))),IF(AND(4=$N$564+1,2&lt;=$O$563),IF(($N$563*$N$564+2)&gt;80,"",IF(INDEX($P$565:$W$574,MOD(($N$563*$N$564+2)-1,10)+1,INT((($N$563*$N$564+2)-1)/10)+1)="","",INDEX($P$565:$W$574,MOD(($N$563*$N$564+2)-1,10)+1,INT((($N$563*$N$564+2)-1)/10)+1))),""))),IF($N$565="","",IF(OR(ISTEXT($N$563),ISTEXT($N$564),ISTEXT($N$565)),"",IF(OR(2&gt;$N$563,4&gt;$N$564,((4-1)*$N$563+2)&gt;$N$565),"",IF(INDEX($P$565:$W$574,MOD(((4-1)*$N$563+2)-1,10)+1,INT((((4-1)*$N$563+2)-1)/10)+1)="","",INDEX($P$565:$W$574,MOD(((4-1)*$N$563+2)-1,10)+1,INT((((4-1)*$N$563+2)-1)/10)+1))))))</f>
        <v/>
      </c>
      <c r="F568" s="539">
        <f>IF($D$563="Flat Oval",IF(OR($N$565="",ISTEXT($N$563),ISTEXT($N$564)),"",IF(4&lt;=$N$564,IF(3&gt;$N$563,"",IF(((4-1)*$N$563+3)&gt;80,"",IF(INDEX($P$565:$W$574,MOD(((4-1)*$N$563+3)-1,10)+1,INT((((4-1)*$N$563+3)-1)/10)+1)="","",INDEX($P$565:$W$574,MOD(((4-1)*$N$563+3)-1,10)+1,INT((((4-1)*$N$563+3)-1)/10)+1)))),IF(AND(4=$N$564+1,3&lt;=$O$563),IF(($N$563*$N$564+3)&gt;80,"",IF(INDEX($P$565:$W$574,MOD(($N$563*$N$564+3)-1,10)+1,INT((($N$563*$N$564+3)-1)/10)+1)="","",INDEX($P$565:$W$574,MOD(($N$563*$N$564+3)-1,10)+1,INT((($N$563*$N$564+3)-1)/10)+1))),""))),IF($N$565="","",IF(OR(ISTEXT($N$563),ISTEXT($N$564),ISTEXT($N$565)),"",IF(OR(3&gt;$N$563,4&gt;$N$564,((4-1)*$N$563+3)&gt;$N$565),"",IF(INDEX($P$565:$W$574,MOD(((4-1)*$N$563+3)-1,10)+1,INT((((4-1)*$N$563+3)-1)/10)+1)="","",INDEX($P$565:$W$574,MOD(((4-1)*$N$563+3)-1,10)+1,INT((((4-1)*$N$563+3)-1)/10)+1))))))</f>
        <v/>
      </c>
      <c r="G568" s="539">
        <f>IF($D$563="Flat Oval",IF(OR($N$565="",ISTEXT($N$563),ISTEXT($N$564)),"",IF(4&lt;=$N$564,IF(4&gt;$N$563,"",IF(((4-1)*$N$563+4)&gt;80,"",IF(INDEX($P$565:$W$574,MOD(((4-1)*$N$563+4)-1,10)+1,INT((((4-1)*$N$563+4)-1)/10)+1)="","",INDEX($P$565:$W$574,MOD(((4-1)*$N$563+4)-1,10)+1,INT((((4-1)*$N$563+4)-1)/10)+1)))),IF(AND(4=$N$564+1,4&lt;=$O$563),IF(($N$563*$N$564+4)&gt;80,"",IF(INDEX($P$565:$W$574,MOD(($N$563*$N$564+4)-1,10)+1,INT((($N$563*$N$564+4)-1)/10)+1)="","",INDEX($P$565:$W$574,MOD(($N$563*$N$564+4)-1,10)+1,INT((($N$563*$N$564+4)-1)/10)+1))),""))),IF($N$565="","",IF(OR(ISTEXT($N$563),ISTEXT($N$564),ISTEXT($N$565)),"",IF(OR(4&gt;$N$563,4&gt;$N$564,((4-1)*$N$563+4)&gt;$N$565),"",IF(INDEX($P$565:$W$574,MOD(((4-1)*$N$563+4)-1,10)+1,INT((((4-1)*$N$563+4)-1)/10)+1)="","",INDEX($P$565:$W$574,MOD(((4-1)*$N$563+4)-1,10)+1,INT((((4-1)*$N$563+4)-1)/10)+1))))))</f>
        <v/>
      </c>
      <c r="H568" s="539">
        <f>IF($D$563="Flat Oval",IF(OR($N$565="",ISTEXT($N$563),ISTEXT($N$564)),"",IF(4&lt;=$N$564,IF(5&gt;$N$563,"",IF(((4-1)*$N$563+5)&gt;80,"",IF(INDEX($P$565:$W$574,MOD(((4-1)*$N$563+5)-1,10)+1,INT((((4-1)*$N$563+5)-1)/10)+1)="","",INDEX($P$565:$W$574,MOD(((4-1)*$N$563+5)-1,10)+1,INT((((4-1)*$N$563+5)-1)/10)+1)))),IF(AND(4=$N$564+1,5&lt;=$O$563),IF(($N$563*$N$564+5)&gt;80,"",IF(INDEX($P$565:$W$574,MOD(($N$563*$N$564+5)-1,10)+1,INT((($N$563*$N$564+5)-1)/10)+1)="","",INDEX($P$565:$W$574,MOD(($N$563*$N$564+5)-1,10)+1,INT((($N$563*$N$564+5)-1)/10)+1))),""))),IF($N$565="","",IF(OR(ISTEXT($N$563),ISTEXT($N$564),ISTEXT($N$565)),"",IF(OR(5&gt;$N$563,4&gt;$N$564,((4-1)*$N$563+5)&gt;$N$565),"",IF(INDEX($P$565:$W$574,MOD(((4-1)*$N$563+5)-1,10)+1,INT((((4-1)*$N$563+5)-1)/10)+1)="","",INDEX($P$565:$W$574,MOD(((4-1)*$N$563+5)-1,10)+1,INT((((4-1)*$N$563+5)-1)/10)+1))))))</f>
        <v/>
      </c>
      <c r="I568" s="539">
        <f>IF($D$563="Flat Oval",IF(OR($N$565="",ISTEXT($N$563),ISTEXT($N$564)),"",IF(4&lt;=$N$564,IF(6&gt;$N$563,"",IF(((4-1)*$N$563+6)&gt;80,"",IF(INDEX($P$565:$W$574,MOD(((4-1)*$N$563+6)-1,10)+1,INT((((4-1)*$N$563+6)-1)/10)+1)="","",INDEX($P$565:$W$574,MOD(((4-1)*$N$563+6)-1,10)+1,INT((((4-1)*$N$563+6)-1)/10)+1)))),IF(AND(4=$N$564+1,6&lt;=$O$563),IF(($N$563*$N$564+6)&gt;80,"",IF(INDEX($P$565:$W$574,MOD(($N$563*$N$564+6)-1,10)+1,INT((($N$563*$N$564+6)-1)/10)+1)="","",INDEX($P$565:$W$574,MOD(($N$563*$N$564+6)-1,10)+1,INT((($N$563*$N$564+6)-1)/10)+1))),""))),IF($N$565="","",IF(OR(ISTEXT($N$563),ISTEXT($N$564),ISTEXT($N$565)),"",IF(OR(6&gt;$N$563,4&gt;$N$564,((4-1)*$N$563+6)&gt;$N$565),"",IF(INDEX($P$565:$W$574,MOD(((4-1)*$N$563+6)-1,10)+1,INT((((4-1)*$N$563+6)-1)/10)+1)="","",INDEX($P$565:$W$574,MOD(((4-1)*$N$563+6)-1,10)+1,INT((((4-1)*$N$563+6)-1)/10)+1))))))</f>
        <v/>
      </c>
      <c r="J568" s="539">
        <f>IF($D$563="Flat Oval",IF(OR($N$565="",ISTEXT($N$563),ISTEXT($N$564)),"",IF(4&lt;=$N$564,IF(7&gt;$N$563,"",IF(((4-1)*$N$563+7)&gt;80,"",IF(INDEX($P$565:$W$574,MOD(((4-1)*$N$563+7)-1,10)+1,INT((((4-1)*$N$563+7)-1)/10)+1)="","",INDEX($P$565:$W$574,MOD(((4-1)*$N$563+7)-1,10)+1,INT((((4-1)*$N$563+7)-1)/10)+1)))),IF(AND(4=$N$564+1,7&lt;=$O$563),IF(($N$563*$N$564+7)&gt;80,"",IF(INDEX($P$565:$W$574,MOD(($N$563*$N$564+7)-1,10)+1,INT((($N$563*$N$564+7)-1)/10)+1)="","",INDEX($P$565:$W$574,MOD(($N$563*$N$564+7)-1,10)+1,INT((($N$563*$N$564+7)-1)/10)+1))),""))),IF($N$565="","",IF(OR(ISTEXT($N$563),ISTEXT($N$564),ISTEXT($N$565)),"",IF(OR(7&gt;$N$563,4&gt;$N$564,((4-1)*$N$563+7)&gt;$N$565),"",IF(INDEX($P$565:$W$574,MOD(((4-1)*$N$563+7)-1,10)+1,INT((((4-1)*$N$563+7)-1)/10)+1)="","",INDEX($P$565:$W$574,MOD(((4-1)*$N$563+7)-1,10)+1,INT((((4-1)*$N$563+7)-1)/10)+1))))))</f>
        <v/>
      </c>
      <c r="K568" s="539">
        <f>IF($D$563="Flat Oval",IF(OR($N$565="",ISTEXT($N$563),ISTEXT($N$564)),"",IF(4&lt;=$N$564,IF(8&gt;$N$563,"",IF(((4-1)*$N$563+8)&gt;80,"",IF(INDEX($P$565:$W$574,MOD(((4-1)*$N$563+8)-1,10)+1,INT((((4-1)*$N$563+8)-1)/10)+1)="","",INDEX($P$565:$W$574,MOD(((4-1)*$N$563+8)-1,10)+1,INT((((4-1)*$N$563+8)-1)/10)+1)))),IF(AND(4=$N$564+1,8&lt;=$O$563),IF(($N$563*$N$564+8)&gt;80,"",IF(INDEX($P$565:$W$574,MOD(($N$563*$N$564+8)-1,10)+1,INT((($N$563*$N$564+8)-1)/10)+1)="","",INDEX($P$565:$W$574,MOD(($N$563*$N$564+8)-1,10)+1,INT((($N$563*$N$564+8)-1)/10)+1))),""))),IF($N$565="","",IF(OR(ISTEXT($N$563),ISTEXT($N$564),ISTEXT($N$565)),"",IF(OR(8&gt;$N$563,4&gt;$N$564,((4-1)*$N$563+8)&gt;$N$565),"",IF(INDEX($P$565:$W$574,MOD(((4-1)*$N$563+8)-1,10)+1,INT((((4-1)*$N$563+8)-1)/10)+1)="","",INDEX($P$565:$W$574,MOD(((4-1)*$N$563+8)-1,10)+1,INT((((4-1)*$N$563+8)-1)/10)+1))))))</f>
        <v/>
      </c>
      <c r="L568" s="539">
        <f>IF($D$563="Flat Oval",IF(OR($N$565="",ISTEXT($N$563),ISTEXT($N$564)),"",IF(4&lt;=$N$564,IF(9&gt;$N$563,"",IF(((4-1)*$N$563+9)&gt;80,"",IF(INDEX($P$565:$W$574,MOD(((4-1)*$N$563+9)-1,10)+1,INT((((4-1)*$N$563+9)-1)/10)+1)="","",INDEX($P$565:$W$574,MOD(((4-1)*$N$563+9)-1,10)+1,INT((((4-1)*$N$563+9)-1)/10)+1)))),IF(AND(4=$N$564+1,9&lt;=$O$563),IF(($N$563*$N$564+9)&gt;80,"",IF(INDEX($P$565:$W$574,MOD(($N$563*$N$564+9)-1,10)+1,INT((($N$563*$N$564+9)-1)/10)+1)="","",INDEX($P$565:$W$574,MOD(($N$563*$N$564+9)-1,10)+1,INT((($N$563*$N$564+9)-1)/10)+1))),""))),IF($N$565="","",IF(OR(ISTEXT($N$563),ISTEXT($N$564),ISTEXT($N$565)),"",IF(OR(9&gt;$N$563,4&gt;$N$564,((4-1)*$N$563+9)&gt;$N$565),"",IF(INDEX($P$565:$W$574,MOD(((4-1)*$N$563+9)-1,10)+1,INT((((4-1)*$N$563+9)-1)/10)+1)="","",INDEX($P$565:$W$574,MOD(((4-1)*$N$563+9)-1,10)+1,INT((((4-1)*$N$563+9)-1)/10)+1))))))</f>
        <v/>
      </c>
      <c r="M568" s="539">
        <f>IF($D$563="Flat Oval",IF(OR($N$565="",ISTEXT($N$563),ISTEXT($N$564)),"",IF(4&lt;=$N$564,IF(10&gt;$N$563,"",IF(((4-1)*$N$563+10)&gt;80,"",IF(INDEX($P$565:$W$574,MOD(((4-1)*$N$563+10)-1,10)+1,INT((((4-1)*$N$563+10)-1)/10)+1)="","",INDEX($P$565:$W$574,MOD(((4-1)*$N$563+10)-1,10)+1,INT((((4-1)*$N$563+10)-1)/10)+1)))),IF(AND(4=$N$564+1,10&lt;=$O$563),IF(($N$563*$N$564+10)&gt;80,"",IF(INDEX($P$565:$W$574,MOD(($N$563*$N$564+10)-1,10)+1,INT((($N$563*$N$564+10)-1)/10)+1)="","",INDEX($P$565:$W$574,MOD(($N$563*$N$564+10)-1,10)+1,INT((($N$563*$N$564+10)-1)/10)+1))),""))),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IF($D$563="Flat Oval",IF(OR($N$564="",ISTEXT($N$564)),"",IF(5&lt;=$N$564,ROUND((5-0.5)*$I$563/$N$564,1),IF(5=$N$564+1,"Ends",""))),IF(OR($D$563="",$G$563=""),"",IF($D$563="Round",IF(5=1,"Axis 1 (0°)",IF(5=2,"Axis 2 (90°)","")),IF(ISTEXT($N$564),"",IF(5&gt;$N$564,"",IF(ISTEXT($I$563),"",ROUND((5-0.5)*$I$563/$N$564,1)))))))</f>
        <v/>
      </c>
      <c r="C569" s="538" t="n"/>
      <c r="D569" s="539">
        <f>IF($D$563="Flat Oval",IF(OR($N$565="",ISTEXT($N$563),ISTEXT($N$564)),"",IF(5&lt;=$N$564,IF(1&gt;$N$563,"",IF(((5-1)*$N$563+1)&gt;80,"",IF(INDEX($P$565:$W$574,MOD(((5-1)*$N$563+1)-1,10)+1,INT((((5-1)*$N$563+1)-1)/10)+1)="","",INDEX($P$565:$W$574,MOD(((5-1)*$N$563+1)-1,10)+1,INT((((5-1)*$N$563+1)-1)/10)+1)))),IF(AND(5=$N$564+1,1&lt;=$O$563),IF(($N$563*$N$564+1)&gt;80,"",IF(INDEX($P$565:$W$574,MOD(($N$563*$N$564+1)-1,10)+1,INT((($N$563*$N$564+1)-1)/10)+1)="","",INDEX($P$565:$W$574,MOD(($N$563*$N$564+1)-1,10)+1,INT((($N$563*$N$564+1)-1)/10)+1))),""))),IF($N$565="","",IF(OR(ISTEXT($N$563),ISTEXT($N$564),ISTEXT($N$565)),"",IF(OR(1&gt;$N$563,5&gt;$N$564,((5-1)*$N$563+1)&gt;$N$565),"",IF(INDEX($P$565:$W$574,MOD(((5-1)*$N$563+1)-1,10)+1,INT((((5-1)*$N$563+1)-1)/10)+1)="","",INDEX($P$565:$W$574,MOD(((5-1)*$N$563+1)-1,10)+1,INT((((5-1)*$N$563+1)-1)/10)+1))))))</f>
        <v/>
      </c>
      <c r="E569" s="539">
        <f>IF($D$563="Flat Oval",IF(OR($N$565="",ISTEXT($N$563),ISTEXT($N$564)),"",IF(5&lt;=$N$564,IF(2&gt;$N$563,"",IF(((5-1)*$N$563+2)&gt;80,"",IF(INDEX($P$565:$W$574,MOD(((5-1)*$N$563+2)-1,10)+1,INT((((5-1)*$N$563+2)-1)/10)+1)="","",INDEX($P$565:$W$574,MOD(((5-1)*$N$563+2)-1,10)+1,INT((((5-1)*$N$563+2)-1)/10)+1)))),IF(AND(5=$N$564+1,2&lt;=$O$563),IF(($N$563*$N$564+2)&gt;80,"",IF(INDEX($P$565:$W$574,MOD(($N$563*$N$564+2)-1,10)+1,INT((($N$563*$N$564+2)-1)/10)+1)="","",INDEX($P$565:$W$574,MOD(($N$563*$N$564+2)-1,10)+1,INT((($N$563*$N$564+2)-1)/10)+1))),""))),IF($N$565="","",IF(OR(ISTEXT($N$563),ISTEXT($N$564),ISTEXT($N$565)),"",IF(OR(2&gt;$N$563,5&gt;$N$564,((5-1)*$N$563+2)&gt;$N$565),"",IF(INDEX($P$565:$W$574,MOD(((5-1)*$N$563+2)-1,10)+1,INT((((5-1)*$N$563+2)-1)/10)+1)="","",INDEX($P$565:$W$574,MOD(((5-1)*$N$563+2)-1,10)+1,INT((((5-1)*$N$563+2)-1)/10)+1))))))</f>
        <v/>
      </c>
      <c r="F569" s="539">
        <f>IF($D$563="Flat Oval",IF(OR($N$565="",ISTEXT($N$563),ISTEXT($N$564)),"",IF(5&lt;=$N$564,IF(3&gt;$N$563,"",IF(((5-1)*$N$563+3)&gt;80,"",IF(INDEX($P$565:$W$574,MOD(((5-1)*$N$563+3)-1,10)+1,INT((((5-1)*$N$563+3)-1)/10)+1)="","",INDEX($P$565:$W$574,MOD(((5-1)*$N$563+3)-1,10)+1,INT((((5-1)*$N$563+3)-1)/10)+1)))),IF(AND(5=$N$564+1,3&lt;=$O$563),IF(($N$563*$N$564+3)&gt;80,"",IF(INDEX($P$565:$W$574,MOD(($N$563*$N$564+3)-1,10)+1,INT((($N$563*$N$564+3)-1)/10)+1)="","",INDEX($P$565:$W$574,MOD(($N$563*$N$564+3)-1,10)+1,INT((($N$563*$N$564+3)-1)/10)+1))),""))),IF($N$565="","",IF(OR(ISTEXT($N$563),ISTEXT($N$564),ISTEXT($N$565)),"",IF(OR(3&gt;$N$563,5&gt;$N$564,((5-1)*$N$563+3)&gt;$N$565),"",IF(INDEX($P$565:$W$574,MOD(((5-1)*$N$563+3)-1,10)+1,INT((((5-1)*$N$563+3)-1)/10)+1)="","",INDEX($P$565:$W$574,MOD(((5-1)*$N$563+3)-1,10)+1,INT((((5-1)*$N$563+3)-1)/10)+1))))))</f>
        <v/>
      </c>
      <c r="G569" s="539">
        <f>IF($D$563="Flat Oval",IF(OR($N$565="",ISTEXT($N$563),ISTEXT($N$564)),"",IF(5&lt;=$N$564,IF(4&gt;$N$563,"",IF(((5-1)*$N$563+4)&gt;80,"",IF(INDEX($P$565:$W$574,MOD(((5-1)*$N$563+4)-1,10)+1,INT((((5-1)*$N$563+4)-1)/10)+1)="","",INDEX($P$565:$W$574,MOD(((5-1)*$N$563+4)-1,10)+1,INT((((5-1)*$N$563+4)-1)/10)+1)))),IF(AND(5=$N$564+1,4&lt;=$O$563),IF(($N$563*$N$564+4)&gt;80,"",IF(INDEX($P$565:$W$574,MOD(($N$563*$N$564+4)-1,10)+1,INT((($N$563*$N$564+4)-1)/10)+1)="","",INDEX($P$565:$W$574,MOD(($N$563*$N$564+4)-1,10)+1,INT((($N$563*$N$564+4)-1)/10)+1))),""))),IF($N$565="","",IF(OR(ISTEXT($N$563),ISTEXT($N$564),ISTEXT($N$565)),"",IF(OR(4&gt;$N$563,5&gt;$N$564,((5-1)*$N$563+4)&gt;$N$565),"",IF(INDEX($P$565:$W$574,MOD(((5-1)*$N$563+4)-1,10)+1,INT((((5-1)*$N$563+4)-1)/10)+1)="","",INDEX($P$565:$W$574,MOD(((5-1)*$N$563+4)-1,10)+1,INT((((5-1)*$N$563+4)-1)/10)+1))))))</f>
        <v/>
      </c>
      <c r="H569" s="539">
        <f>IF($D$563="Flat Oval",IF(OR($N$565="",ISTEXT($N$563),ISTEXT($N$564)),"",IF(5&lt;=$N$564,IF(5&gt;$N$563,"",IF(((5-1)*$N$563+5)&gt;80,"",IF(INDEX($P$565:$W$574,MOD(((5-1)*$N$563+5)-1,10)+1,INT((((5-1)*$N$563+5)-1)/10)+1)="","",INDEX($P$565:$W$574,MOD(((5-1)*$N$563+5)-1,10)+1,INT((((5-1)*$N$563+5)-1)/10)+1)))),IF(AND(5=$N$564+1,5&lt;=$O$563),IF(($N$563*$N$564+5)&gt;80,"",IF(INDEX($P$565:$W$574,MOD(($N$563*$N$564+5)-1,10)+1,INT((($N$563*$N$564+5)-1)/10)+1)="","",INDEX($P$565:$W$574,MOD(($N$563*$N$564+5)-1,10)+1,INT((($N$563*$N$564+5)-1)/10)+1))),""))),IF($N$565="","",IF(OR(ISTEXT($N$563),ISTEXT($N$564),ISTEXT($N$565)),"",IF(OR(5&gt;$N$563,5&gt;$N$564,((5-1)*$N$563+5)&gt;$N$565),"",IF(INDEX($P$565:$W$574,MOD(((5-1)*$N$563+5)-1,10)+1,INT((((5-1)*$N$563+5)-1)/10)+1)="","",INDEX($P$565:$W$574,MOD(((5-1)*$N$563+5)-1,10)+1,INT((((5-1)*$N$563+5)-1)/10)+1))))))</f>
        <v/>
      </c>
      <c r="I569" s="539">
        <f>IF($D$563="Flat Oval",IF(OR($N$565="",ISTEXT($N$563),ISTEXT($N$564)),"",IF(5&lt;=$N$564,IF(6&gt;$N$563,"",IF(((5-1)*$N$563+6)&gt;80,"",IF(INDEX($P$565:$W$574,MOD(((5-1)*$N$563+6)-1,10)+1,INT((((5-1)*$N$563+6)-1)/10)+1)="","",INDEX($P$565:$W$574,MOD(((5-1)*$N$563+6)-1,10)+1,INT((((5-1)*$N$563+6)-1)/10)+1)))),IF(AND(5=$N$564+1,6&lt;=$O$563),IF(($N$563*$N$564+6)&gt;80,"",IF(INDEX($P$565:$W$574,MOD(($N$563*$N$564+6)-1,10)+1,INT((($N$563*$N$564+6)-1)/10)+1)="","",INDEX($P$565:$W$574,MOD(($N$563*$N$564+6)-1,10)+1,INT((($N$563*$N$564+6)-1)/10)+1))),""))),IF($N$565="","",IF(OR(ISTEXT($N$563),ISTEXT($N$564),ISTEXT($N$565)),"",IF(OR(6&gt;$N$563,5&gt;$N$564,((5-1)*$N$563+6)&gt;$N$565),"",IF(INDEX($P$565:$W$574,MOD(((5-1)*$N$563+6)-1,10)+1,INT((((5-1)*$N$563+6)-1)/10)+1)="","",INDEX($P$565:$W$574,MOD(((5-1)*$N$563+6)-1,10)+1,INT((((5-1)*$N$563+6)-1)/10)+1))))))</f>
        <v/>
      </c>
      <c r="J569" s="539">
        <f>IF($D$563="Flat Oval",IF(OR($N$565="",ISTEXT($N$563),ISTEXT($N$564)),"",IF(5&lt;=$N$564,IF(7&gt;$N$563,"",IF(((5-1)*$N$563+7)&gt;80,"",IF(INDEX($P$565:$W$574,MOD(((5-1)*$N$563+7)-1,10)+1,INT((((5-1)*$N$563+7)-1)/10)+1)="","",INDEX($P$565:$W$574,MOD(((5-1)*$N$563+7)-1,10)+1,INT((((5-1)*$N$563+7)-1)/10)+1)))),IF(AND(5=$N$564+1,7&lt;=$O$563),IF(($N$563*$N$564+7)&gt;80,"",IF(INDEX($P$565:$W$574,MOD(($N$563*$N$564+7)-1,10)+1,INT((($N$563*$N$564+7)-1)/10)+1)="","",INDEX($P$565:$W$574,MOD(($N$563*$N$564+7)-1,10)+1,INT((($N$563*$N$564+7)-1)/10)+1))),""))),IF($N$565="","",IF(OR(ISTEXT($N$563),ISTEXT($N$564),ISTEXT($N$565)),"",IF(OR(7&gt;$N$563,5&gt;$N$564,((5-1)*$N$563+7)&gt;$N$565),"",IF(INDEX($P$565:$W$574,MOD(((5-1)*$N$563+7)-1,10)+1,INT((((5-1)*$N$563+7)-1)/10)+1)="","",INDEX($P$565:$W$574,MOD(((5-1)*$N$563+7)-1,10)+1,INT((((5-1)*$N$563+7)-1)/10)+1))))))</f>
        <v/>
      </c>
      <c r="K569" s="539">
        <f>IF($D$563="Flat Oval",IF(OR($N$565="",ISTEXT($N$563),ISTEXT($N$564)),"",IF(5&lt;=$N$564,IF(8&gt;$N$563,"",IF(((5-1)*$N$563+8)&gt;80,"",IF(INDEX($P$565:$W$574,MOD(((5-1)*$N$563+8)-1,10)+1,INT((((5-1)*$N$563+8)-1)/10)+1)="","",INDEX($P$565:$W$574,MOD(((5-1)*$N$563+8)-1,10)+1,INT((((5-1)*$N$563+8)-1)/10)+1)))),IF(AND(5=$N$564+1,8&lt;=$O$563),IF(($N$563*$N$564+8)&gt;80,"",IF(INDEX($P$565:$W$574,MOD(($N$563*$N$564+8)-1,10)+1,INT((($N$563*$N$564+8)-1)/10)+1)="","",INDEX($P$565:$W$574,MOD(($N$563*$N$564+8)-1,10)+1,INT((($N$563*$N$564+8)-1)/10)+1))),""))),IF($N$565="","",IF(OR(ISTEXT($N$563),ISTEXT($N$564),ISTEXT($N$565)),"",IF(OR(8&gt;$N$563,5&gt;$N$564,((5-1)*$N$563+8)&gt;$N$565),"",IF(INDEX($P$565:$W$574,MOD(((5-1)*$N$563+8)-1,10)+1,INT((((5-1)*$N$563+8)-1)/10)+1)="","",INDEX($P$565:$W$574,MOD(((5-1)*$N$563+8)-1,10)+1,INT((((5-1)*$N$563+8)-1)/10)+1))))))</f>
        <v/>
      </c>
      <c r="L569" s="539">
        <f>IF($D$563="Flat Oval",IF(OR($N$565="",ISTEXT($N$563),ISTEXT($N$564)),"",IF(5&lt;=$N$564,IF(9&gt;$N$563,"",IF(((5-1)*$N$563+9)&gt;80,"",IF(INDEX($P$565:$W$574,MOD(((5-1)*$N$563+9)-1,10)+1,INT((((5-1)*$N$563+9)-1)/10)+1)="","",INDEX($P$565:$W$574,MOD(((5-1)*$N$563+9)-1,10)+1,INT((((5-1)*$N$563+9)-1)/10)+1)))),IF(AND(5=$N$564+1,9&lt;=$O$563),IF(($N$563*$N$564+9)&gt;80,"",IF(INDEX($P$565:$W$574,MOD(($N$563*$N$564+9)-1,10)+1,INT((($N$563*$N$564+9)-1)/10)+1)="","",INDEX($P$565:$W$574,MOD(($N$563*$N$564+9)-1,10)+1,INT((($N$563*$N$564+9)-1)/10)+1))),""))),IF($N$565="","",IF(OR(ISTEXT($N$563),ISTEXT($N$564),ISTEXT($N$565)),"",IF(OR(9&gt;$N$563,5&gt;$N$564,((5-1)*$N$563+9)&gt;$N$565),"",IF(INDEX($P$565:$W$574,MOD(((5-1)*$N$563+9)-1,10)+1,INT((((5-1)*$N$563+9)-1)/10)+1)="","",INDEX($P$565:$W$574,MOD(((5-1)*$N$563+9)-1,10)+1,INT((((5-1)*$N$563+9)-1)/10)+1))))))</f>
        <v/>
      </c>
      <c r="M569" s="539">
        <f>IF($D$563="Flat Oval",IF(OR($N$565="",ISTEXT($N$563),ISTEXT($N$564)),"",IF(5&lt;=$N$564,IF(10&gt;$N$563,"",IF(((5-1)*$N$563+10)&gt;80,"",IF(INDEX($P$565:$W$574,MOD(((5-1)*$N$563+10)-1,10)+1,INT((((5-1)*$N$563+10)-1)/10)+1)="","",INDEX($P$565:$W$574,MOD(((5-1)*$N$563+10)-1,10)+1,INT((((5-1)*$N$563+10)-1)/10)+1)))),IF(AND(5=$N$564+1,10&lt;=$O$563),IF(($N$563*$N$564+10)&gt;80,"",IF(INDEX($P$565:$W$574,MOD(($N$563*$N$564+10)-1,10)+1,INT((($N$563*$N$564+10)-1)/10)+1)="","",INDEX($P$565:$W$574,MOD(($N$563*$N$564+10)-1,10)+1,INT((($N$563*$N$564+10)-1)/10)+1))),""))),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IF($D$563="Flat Oval",IF(OR($N$564="",ISTEXT($N$564)),"",IF(6&lt;=$N$564,ROUND((6-0.5)*$I$563/$N$564,1),IF(6=$N$564+1,"Ends",""))),IF(OR($D$563="",$G$563=""),"",IF($D$563="Round",IF(6=1,"Axis 1 (0°)",IF(6=2,"Axis 2 (90°)","")),IF(ISTEXT($N$564),"",IF(6&gt;$N$564,"",IF(ISTEXT($I$563),"",ROUND((6-0.5)*$I$563/$N$564,1)))))))</f>
        <v/>
      </c>
      <c r="C570" s="538" t="n"/>
      <c r="D570" s="539">
        <f>IF($D$563="Flat Oval",IF(OR($N$565="",ISTEXT($N$563),ISTEXT($N$564)),"",IF(6&lt;=$N$564,IF(1&gt;$N$563,"",IF(((6-1)*$N$563+1)&gt;80,"",IF(INDEX($P$565:$W$574,MOD(((6-1)*$N$563+1)-1,10)+1,INT((((6-1)*$N$563+1)-1)/10)+1)="","",INDEX($P$565:$W$574,MOD(((6-1)*$N$563+1)-1,10)+1,INT((((6-1)*$N$563+1)-1)/10)+1)))),IF(AND(6=$N$564+1,1&lt;=$O$563),IF(($N$563*$N$564+1)&gt;80,"",IF(INDEX($P$565:$W$574,MOD(($N$563*$N$564+1)-1,10)+1,INT((($N$563*$N$564+1)-1)/10)+1)="","",INDEX($P$565:$W$574,MOD(($N$563*$N$564+1)-1,10)+1,INT((($N$563*$N$564+1)-1)/10)+1))),""))),IF($N$565="","",IF(OR(ISTEXT($N$563),ISTEXT($N$564),ISTEXT($N$565)),"",IF(OR(1&gt;$N$563,6&gt;$N$564,((6-1)*$N$563+1)&gt;$N$565),"",IF(INDEX($P$565:$W$574,MOD(((6-1)*$N$563+1)-1,10)+1,INT((((6-1)*$N$563+1)-1)/10)+1)="","",INDEX($P$565:$W$574,MOD(((6-1)*$N$563+1)-1,10)+1,INT((((6-1)*$N$563+1)-1)/10)+1))))))</f>
        <v/>
      </c>
      <c r="E570" s="539">
        <f>IF($D$563="Flat Oval",IF(OR($N$565="",ISTEXT($N$563),ISTEXT($N$564)),"",IF(6&lt;=$N$564,IF(2&gt;$N$563,"",IF(((6-1)*$N$563+2)&gt;80,"",IF(INDEX($P$565:$W$574,MOD(((6-1)*$N$563+2)-1,10)+1,INT((((6-1)*$N$563+2)-1)/10)+1)="","",INDEX($P$565:$W$574,MOD(((6-1)*$N$563+2)-1,10)+1,INT((((6-1)*$N$563+2)-1)/10)+1)))),IF(AND(6=$N$564+1,2&lt;=$O$563),IF(($N$563*$N$564+2)&gt;80,"",IF(INDEX($P$565:$W$574,MOD(($N$563*$N$564+2)-1,10)+1,INT((($N$563*$N$564+2)-1)/10)+1)="","",INDEX($P$565:$W$574,MOD(($N$563*$N$564+2)-1,10)+1,INT((($N$563*$N$564+2)-1)/10)+1))),""))),IF($N$565="","",IF(OR(ISTEXT($N$563),ISTEXT($N$564),ISTEXT($N$565)),"",IF(OR(2&gt;$N$563,6&gt;$N$564,((6-1)*$N$563+2)&gt;$N$565),"",IF(INDEX($P$565:$W$574,MOD(((6-1)*$N$563+2)-1,10)+1,INT((((6-1)*$N$563+2)-1)/10)+1)="","",INDEX($P$565:$W$574,MOD(((6-1)*$N$563+2)-1,10)+1,INT((((6-1)*$N$563+2)-1)/10)+1))))))</f>
        <v/>
      </c>
      <c r="F570" s="539">
        <f>IF($D$563="Flat Oval",IF(OR($N$565="",ISTEXT($N$563),ISTEXT($N$564)),"",IF(6&lt;=$N$564,IF(3&gt;$N$563,"",IF(((6-1)*$N$563+3)&gt;80,"",IF(INDEX($P$565:$W$574,MOD(((6-1)*$N$563+3)-1,10)+1,INT((((6-1)*$N$563+3)-1)/10)+1)="","",INDEX($P$565:$W$574,MOD(((6-1)*$N$563+3)-1,10)+1,INT((((6-1)*$N$563+3)-1)/10)+1)))),IF(AND(6=$N$564+1,3&lt;=$O$563),IF(($N$563*$N$564+3)&gt;80,"",IF(INDEX($P$565:$W$574,MOD(($N$563*$N$564+3)-1,10)+1,INT((($N$563*$N$564+3)-1)/10)+1)="","",INDEX($P$565:$W$574,MOD(($N$563*$N$564+3)-1,10)+1,INT((($N$563*$N$564+3)-1)/10)+1))),""))),IF($N$565="","",IF(OR(ISTEXT($N$563),ISTEXT($N$564),ISTEXT($N$565)),"",IF(OR(3&gt;$N$563,6&gt;$N$564,((6-1)*$N$563+3)&gt;$N$565),"",IF(INDEX($P$565:$W$574,MOD(((6-1)*$N$563+3)-1,10)+1,INT((((6-1)*$N$563+3)-1)/10)+1)="","",INDEX($P$565:$W$574,MOD(((6-1)*$N$563+3)-1,10)+1,INT((((6-1)*$N$563+3)-1)/10)+1))))))</f>
        <v/>
      </c>
      <c r="G570" s="539">
        <f>IF($D$563="Flat Oval",IF(OR($N$565="",ISTEXT($N$563),ISTEXT($N$564)),"",IF(6&lt;=$N$564,IF(4&gt;$N$563,"",IF(((6-1)*$N$563+4)&gt;80,"",IF(INDEX($P$565:$W$574,MOD(((6-1)*$N$563+4)-1,10)+1,INT((((6-1)*$N$563+4)-1)/10)+1)="","",INDEX($P$565:$W$574,MOD(((6-1)*$N$563+4)-1,10)+1,INT((((6-1)*$N$563+4)-1)/10)+1)))),IF(AND(6=$N$564+1,4&lt;=$O$563),IF(($N$563*$N$564+4)&gt;80,"",IF(INDEX($P$565:$W$574,MOD(($N$563*$N$564+4)-1,10)+1,INT((($N$563*$N$564+4)-1)/10)+1)="","",INDEX($P$565:$W$574,MOD(($N$563*$N$564+4)-1,10)+1,INT((($N$563*$N$564+4)-1)/10)+1))),""))),IF($N$565="","",IF(OR(ISTEXT($N$563),ISTEXT($N$564),ISTEXT($N$565)),"",IF(OR(4&gt;$N$563,6&gt;$N$564,((6-1)*$N$563+4)&gt;$N$565),"",IF(INDEX($P$565:$W$574,MOD(((6-1)*$N$563+4)-1,10)+1,INT((((6-1)*$N$563+4)-1)/10)+1)="","",INDEX($P$565:$W$574,MOD(((6-1)*$N$563+4)-1,10)+1,INT((((6-1)*$N$563+4)-1)/10)+1))))))</f>
        <v/>
      </c>
      <c r="H570" s="539">
        <f>IF($D$563="Flat Oval",IF(OR($N$565="",ISTEXT($N$563),ISTEXT($N$564)),"",IF(6&lt;=$N$564,IF(5&gt;$N$563,"",IF(((6-1)*$N$563+5)&gt;80,"",IF(INDEX($P$565:$W$574,MOD(((6-1)*$N$563+5)-1,10)+1,INT((((6-1)*$N$563+5)-1)/10)+1)="","",INDEX($P$565:$W$574,MOD(((6-1)*$N$563+5)-1,10)+1,INT((((6-1)*$N$563+5)-1)/10)+1)))),IF(AND(6=$N$564+1,5&lt;=$O$563),IF(($N$563*$N$564+5)&gt;80,"",IF(INDEX($P$565:$W$574,MOD(($N$563*$N$564+5)-1,10)+1,INT((($N$563*$N$564+5)-1)/10)+1)="","",INDEX($P$565:$W$574,MOD(($N$563*$N$564+5)-1,10)+1,INT((($N$563*$N$564+5)-1)/10)+1))),""))),IF($N$565="","",IF(OR(ISTEXT($N$563),ISTEXT($N$564),ISTEXT($N$565)),"",IF(OR(5&gt;$N$563,6&gt;$N$564,((6-1)*$N$563+5)&gt;$N$565),"",IF(INDEX($P$565:$W$574,MOD(((6-1)*$N$563+5)-1,10)+1,INT((((6-1)*$N$563+5)-1)/10)+1)="","",INDEX($P$565:$W$574,MOD(((6-1)*$N$563+5)-1,10)+1,INT((((6-1)*$N$563+5)-1)/10)+1))))))</f>
        <v/>
      </c>
      <c r="I570" s="539">
        <f>IF($D$563="Flat Oval",IF(OR($N$565="",ISTEXT($N$563),ISTEXT($N$564)),"",IF(6&lt;=$N$564,IF(6&gt;$N$563,"",IF(((6-1)*$N$563+6)&gt;80,"",IF(INDEX($P$565:$W$574,MOD(((6-1)*$N$563+6)-1,10)+1,INT((((6-1)*$N$563+6)-1)/10)+1)="","",INDEX($P$565:$W$574,MOD(((6-1)*$N$563+6)-1,10)+1,INT((((6-1)*$N$563+6)-1)/10)+1)))),IF(AND(6=$N$564+1,6&lt;=$O$563),IF(($N$563*$N$564+6)&gt;80,"",IF(INDEX($P$565:$W$574,MOD(($N$563*$N$564+6)-1,10)+1,INT((($N$563*$N$564+6)-1)/10)+1)="","",INDEX($P$565:$W$574,MOD(($N$563*$N$564+6)-1,10)+1,INT((($N$563*$N$564+6)-1)/10)+1))),""))),IF($N$565="","",IF(OR(ISTEXT($N$563),ISTEXT($N$564),ISTEXT($N$565)),"",IF(OR(6&gt;$N$563,6&gt;$N$564,((6-1)*$N$563+6)&gt;$N$565),"",IF(INDEX($P$565:$W$574,MOD(((6-1)*$N$563+6)-1,10)+1,INT((((6-1)*$N$563+6)-1)/10)+1)="","",INDEX($P$565:$W$574,MOD(((6-1)*$N$563+6)-1,10)+1,INT((((6-1)*$N$563+6)-1)/10)+1))))))</f>
        <v/>
      </c>
      <c r="J570" s="539">
        <f>IF($D$563="Flat Oval",IF(OR($N$565="",ISTEXT($N$563),ISTEXT($N$564)),"",IF(6&lt;=$N$564,IF(7&gt;$N$563,"",IF(((6-1)*$N$563+7)&gt;80,"",IF(INDEX($P$565:$W$574,MOD(((6-1)*$N$563+7)-1,10)+1,INT((((6-1)*$N$563+7)-1)/10)+1)="","",INDEX($P$565:$W$574,MOD(((6-1)*$N$563+7)-1,10)+1,INT((((6-1)*$N$563+7)-1)/10)+1)))),IF(AND(6=$N$564+1,7&lt;=$O$563),IF(($N$563*$N$564+7)&gt;80,"",IF(INDEX($P$565:$W$574,MOD(($N$563*$N$564+7)-1,10)+1,INT((($N$563*$N$564+7)-1)/10)+1)="","",INDEX($P$565:$W$574,MOD(($N$563*$N$564+7)-1,10)+1,INT((($N$563*$N$564+7)-1)/10)+1))),""))),IF($N$565="","",IF(OR(ISTEXT($N$563),ISTEXT($N$564),ISTEXT($N$565)),"",IF(OR(7&gt;$N$563,6&gt;$N$564,((6-1)*$N$563+7)&gt;$N$565),"",IF(INDEX($P$565:$W$574,MOD(((6-1)*$N$563+7)-1,10)+1,INT((((6-1)*$N$563+7)-1)/10)+1)="","",INDEX($P$565:$W$574,MOD(((6-1)*$N$563+7)-1,10)+1,INT((((6-1)*$N$563+7)-1)/10)+1))))))</f>
        <v/>
      </c>
      <c r="K570" s="539">
        <f>IF($D$563="Flat Oval",IF(OR($N$565="",ISTEXT($N$563),ISTEXT($N$564)),"",IF(6&lt;=$N$564,IF(8&gt;$N$563,"",IF(((6-1)*$N$563+8)&gt;80,"",IF(INDEX($P$565:$W$574,MOD(((6-1)*$N$563+8)-1,10)+1,INT((((6-1)*$N$563+8)-1)/10)+1)="","",INDEX($P$565:$W$574,MOD(((6-1)*$N$563+8)-1,10)+1,INT((((6-1)*$N$563+8)-1)/10)+1)))),IF(AND(6=$N$564+1,8&lt;=$O$563),IF(($N$563*$N$564+8)&gt;80,"",IF(INDEX($P$565:$W$574,MOD(($N$563*$N$564+8)-1,10)+1,INT((($N$563*$N$564+8)-1)/10)+1)="","",INDEX($P$565:$W$574,MOD(($N$563*$N$564+8)-1,10)+1,INT((($N$563*$N$564+8)-1)/10)+1))),""))),IF($N$565="","",IF(OR(ISTEXT($N$563),ISTEXT($N$564),ISTEXT($N$565)),"",IF(OR(8&gt;$N$563,6&gt;$N$564,((6-1)*$N$563+8)&gt;$N$565),"",IF(INDEX($P$565:$W$574,MOD(((6-1)*$N$563+8)-1,10)+1,INT((((6-1)*$N$563+8)-1)/10)+1)="","",INDEX($P$565:$W$574,MOD(((6-1)*$N$563+8)-1,10)+1,INT((((6-1)*$N$563+8)-1)/10)+1))))))</f>
        <v/>
      </c>
      <c r="L570" s="539">
        <f>IF($D$563="Flat Oval",IF(OR($N$565="",ISTEXT($N$563),ISTEXT($N$564)),"",IF(6&lt;=$N$564,IF(9&gt;$N$563,"",IF(((6-1)*$N$563+9)&gt;80,"",IF(INDEX($P$565:$W$574,MOD(((6-1)*$N$563+9)-1,10)+1,INT((((6-1)*$N$563+9)-1)/10)+1)="","",INDEX($P$565:$W$574,MOD(((6-1)*$N$563+9)-1,10)+1,INT((((6-1)*$N$563+9)-1)/10)+1)))),IF(AND(6=$N$564+1,9&lt;=$O$563),IF(($N$563*$N$564+9)&gt;80,"",IF(INDEX($P$565:$W$574,MOD(($N$563*$N$564+9)-1,10)+1,INT((($N$563*$N$564+9)-1)/10)+1)="","",INDEX($P$565:$W$574,MOD(($N$563*$N$564+9)-1,10)+1,INT((($N$563*$N$564+9)-1)/10)+1))),""))),IF($N$565="","",IF(OR(ISTEXT($N$563),ISTEXT($N$564),ISTEXT($N$565)),"",IF(OR(9&gt;$N$563,6&gt;$N$564,((6-1)*$N$563+9)&gt;$N$565),"",IF(INDEX($P$565:$W$574,MOD(((6-1)*$N$563+9)-1,10)+1,INT((((6-1)*$N$563+9)-1)/10)+1)="","",INDEX($P$565:$W$574,MOD(((6-1)*$N$563+9)-1,10)+1,INT((((6-1)*$N$563+9)-1)/10)+1))))))</f>
        <v/>
      </c>
      <c r="M570" s="539">
        <f>IF($D$563="Flat Oval",IF(OR($N$565="",ISTEXT($N$563),ISTEXT($N$564)),"",IF(6&lt;=$N$564,IF(10&gt;$N$563,"",IF(((6-1)*$N$563+10)&gt;80,"",IF(INDEX($P$565:$W$574,MOD(((6-1)*$N$563+10)-1,10)+1,INT((((6-1)*$N$563+10)-1)/10)+1)="","",INDEX($P$565:$W$574,MOD(((6-1)*$N$563+10)-1,10)+1,INT((((6-1)*$N$563+10)-1)/10)+1)))),IF(AND(6=$N$564+1,10&lt;=$O$563),IF(($N$563*$N$564+10)&gt;80,"",IF(INDEX($P$565:$W$574,MOD(($N$563*$N$564+10)-1,10)+1,INT((($N$563*$N$564+10)-1)/10)+1)="","",INDEX($P$565:$W$574,MOD(($N$563*$N$564+10)-1,10)+1,INT((($N$563*$N$564+10)-1)/10)+1))),""))),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IF($D$563="Flat Oval",IF(OR($N$564="",ISTEXT($N$564)),"",IF(7&lt;=$N$564,ROUND((7-0.5)*$I$563/$N$564,1),IF(7=$N$564+1,"Ends",""))),IF(OR($D$563="",$G$563=""),"",IF($D$563="Round",IF(7=1,"Axis 1 (0°)",IF(7=2,"Axis 2 (90°)","")),IF(ISTEXT($N$564),"",IF(7&gt;$N$564,"",IF(ISTEXT($I$563),"",ROUND((7-0.5)*$I$563/$N$564,1)))))))</f>
        <v/>
      </c>
      <c r="C571" s="538" t="n"/>
      <c r="D571" s="539">
        <f>IF($D$563="Flat Oval",IF(OR($N$565="",ISTEXT($N$563),ISTEXT($N$564)),"",IF(7&lt;=$N$564,IF(1&gt;$N$563,"",IF(((7-1)*$N$563+1)&gt;80,"",IF(INDEX($P$565:$W$574,MOD(((7-1)*$N$563+1)-1,10)+1,INT((((7-1)*$N$563+1)-1)/10)+1)="","",INDEX($P$565:$W$574,MOD(((7-1)*$N$563+1)-1,10)+1,INT((((7-1)*$N$563+1)-1)/10)+1)))),IF(AND(7=$N$564+1,1&lt;=$O$563),IF(($N$563*$N$564+1)&gt;80,"",IF(INDEX($P$565:$W$574,MOD(($N$563*$N$564+1)-1,10)+1,INT((($N$563*$N$564+1)-1)/10)+1)="","",INDEX($P$565:$W$574,MOD(($N$563*$N$564+1)-1,10)+1,INT((($N$563*$N$564+1)-1)/10)+1))),""))),IF($N$565="","",IF(OR(ISTEXT($N$563),ISTEXT($N$564),ISTEXT($N$565)),"",IF(OR(1&gt;$N$563,7&gt;$N$564,((7-1)*$N$563+1)&gt;$N$565),"",IF(INDEX($P$565:$W$574,MOD(((7-1)*$N$563+1)-1,10)+1,INT((((7-1)*$N$563+1)-1)/10)+1)="","",INDEX($P$565:$W$574,MOD(((7-1)*$N$563+1)-1,10)+1,INT((((7-1)*$N$563+1)-1)/10)+1))))))</f>
        <v/>
      </c>
      <c r="E571" s="539">
        <f>IF($D$563="Flat Oval",IF(OR($N$565="",ISTEXT($N$563),ISTEXT($N$564)),"",IF(7&lt;=$N$564,IF(2&gt;$N$563,"",IF(((7-1)*$N$563+2)&gt;80,"",IF(INDEX($P$565:$W$574,MOD(((7-1)*$N$563+2)-1,10)+1,INT((((7-1)*$N$563+2)-1)/10)+1)="","",INDEX($P$565:$W$574,MOD(((7-1)*$N$563+2)-1,10)+1,INT((((7-1)*$N$563+2)-1)/10)+1)))),IF(AND(7=$N$564+1,2&lt;=$O$563),IF(($N$563*$N$564+2)&gt;80,"",IF(INDEX($P$565:$W$574,MOD(($N$563*$N$564+2)-1,10)+1,INT((($N$563*$N$564+2)-1)/10)+1)="","",INDEX($P$565:$W$574,MOD(($N$563*$N$564+2)-1,10)+1,INT((($N$563*$N$564+2)-1)/10)+1))),""))),IF($N$565="","",IF(OR(ISTEXT($N$563),ISTEXT($N$564),ISTEXT($N$565)),"",IF(OR(2&gt;$N$563,7&gt;$N$564,((7-1)*$N$563+2)&gt;$N$565),"",IF(INDEX($P$565:$W$574,MOD(((7-1)*$N$563+2)-1,10)+1,INT((((7-1)*$N$563+2)-1)/10)+1)="","",INDEX($P$565:$W$574,MOD(((7-1)*$N$563+2)-1,10)+1,INT((((7-1)*$N$563+2)-1)/10)+1))))))</f>
        <v/>
      </c>
      <c r="F571" s="539">
        <f>IF($D$563="Flat Oval",IF(OR($N$565="",ISTEXT($N$563),ISTEXT($N$564)),"",IF(7&lt;=$N$564,IF(3&gt;$N$563,"",IF(((7-1)*$N$563+3)&gt;80,"",IF(INDEX($P$565:$W$574,MOD(((7-1)*$N$563+3)-1,10)+1,INT((((7-1)*$N$563+3)-1)/10)+1)="","",INDEX($P$565:$W$574,MOD(((7-1)*$N$563+3)-1,10)+1,INT((((7-1)*$N$563+3)-1)/10)+1)))),IF(AND(7=$N$564+1,3&lt;=$O$563),IF(($N$563*$N$564+3)&gt;80,"",IF(INDEX($P$565:$W$574,MOD(($N$563*$N$564+3)-1,10)+1,INT((($N$563*$N$564+3)-1)/10)+1)="","",INDEX($P$565:$W$574,MOD(($N$563*$N$564+3)-1,10)+1,INT((($N$563*$N$564+3)-1)/10)+1))),""))),IF($N$565="","",IF(OR(ISTEXT($N$563),ISTEXT($N$564),ISTEXT($N$565)),"",IF(OR(3&gt;$N$563,7&gt;$N$564,((7-1)*$N$563+3)&gt;$N$565),"",IF(INDEX($P$565:$W$574,MOD(((7-1)*$N$563+3)-1,10)+1,INT((((7-1)*$N$563+3)-1)/10)+1)="","",INDEX($P$565:$W$574,MOD(((7-1)*$N$563+3)-1,10)+1,INT((((7-1)*$N$563+3)-1)/10)+1))))))</f>
        <v/>
      </c>
      <c r="G571" s="539">
        <f>IF($D$563="Flat Oval",IF(OR($N$565="",ISTEXT($N$563),ISTEXT($N$564)),"",IF(7&lt;=$N$564,IF(4&gt;$N$563,"",IF(((7-1)*$N$563+4)&gt;80,"",IF(INDEX($P$565:$W$574,MOD(((7-1)*$N$563+4)-1,10)+1,INT((((7-1)*$N$563+4)-1)/10)+1)="","",INDEX($P$565:$W$574,MOD(((7-1)*$N$563+4)-1,10)+1,INT((((7-1)*$N$563+4)-1)/10)+1)))),IF(AND(7=$N$564+1,4&lt;=$O$563),IF(($N$563*$N$564+4)&gt;80,"",IF(INDEX($P$565:$W$574,MOD(($N$563*$N$564+4)-1,10)+1,INT((($N$563*$N$564+4)-1)/10)+1)="","",INDEX($P$565:$W$574,MOD(($N$563*$N$564+4)-1,10)+1,INT((($N$563*$N$564+4)-1)/10)+1))),""))),IF($N$565="","",IF(OR(ISTEXT($N$563),ISTEXT($N$564),ISTEXT($N$565)),"",IF(OR(4&gt;$N$563,7&gt;$N$564,((7-1)*$N$563+4)&gt;$N$565),"",IF(INDEX($P$565:$W$574,MOD(((7-1)*$N$563+4)-1,10)+1,INT((((7-1)*$N$563+4)-1)/10)+1)="","",INDEX($P$565:$W$574,MOD(((7-1)*$N$563+4)-1,10)+1,INT((((7-1)*$N$563+4)-1)/10)+1))))))</f>
        <v/>
      </c>
      <c r="H571" s="539">
        <f>IF($D$563="Flat Oval",IF(OR($N$565="",ISTEXT($N$563),ISTEXT($N$564)),"",IF(7&lt;=$N$564,IF(5&gt;$N$563,"",IF(((7-1)*$N$563+5)&gt;80,"",IF(INDEX($P$565:$W$574,MOD(((7-1)*$N$563+5)-1,10)+1,INT((((7-1)*$N$563+5)-1)/10)+1)="","",INDEX($P$565:$W$574,MOD(((7-1)*$N$563+5)-1,10)+1,INT((((7-1)*$N$563+5)-1)/10)+1)))),IF(AND(7=$N$564+1,5&lt;=$O$563),IF(($N$563*$N$564+5)&gt;80,"",IF(INDEX($P$565:$W$574,MOD(($N$563*$N$564+5)-1,10)+1,INT((($N$563*$N$564+5)-1)/10)+1)="","",INDEX($P$565:$W$574,MOD(($N$563*$N$564+5)-1,10)+1,INT((($N$563*$N$564+5)-1)/10)+1))),""))),IF($N$565="","",IF(OR(ISTEXT($N$563),ISTEXT($N$564),ISTEXT($N$565)),"",IF(OR(5&gt;$N$563,7&gt;$N$564,((7-1)*$N$563+5)&gt;$N$565),"",IF(INDEX($P$565:$W$574,MOD(((7-1)*$N$563+5)-1,10)+1,INT((((7-1)*$N$563+5)-1)/10)+1)="","",INDEX($P$565:$W$574,MOD(((7-1)*$N$563+5)-1,10)+1,INT((((7-1)*$N$563+5)-1)/10)+1))))))</f>
        <v/>
      </c>
      <c r="I571" s="539">
        <f>IF($D$563="Flat Oval",IF(OR($N$565="",ISTEXT($N$563),ISTEXT($N$564)),"",IF(7&lt;=$N$564,IF(6&gt;$N$563,"",IF(((7-1)*$N$563+6)&gt;80,"",IF(INDEX($P$565:$W$574,MOD(((7-1)*$N$563+6)-1,10)+1,INT((((7-1)*$N$563+6)-1)/10)+1)="","",INDEX($P$565:$W$574,MOD(((7-1)*$N$563+6)-1,10)+1,INT((((7-1)*$N$563+6)-1)/10)+1)))),IF(AND(7=$N$564+1,6&lt;=$O$563),IF(($N$563*$N$564+6)&gt;80,"",IF(INDEX($P$565:$W$574,MOD(($N$563*$N$564+6)-1,10)+1,INT((($N$563*$N$564+6)-1)/10)+1)="","",INDEX($P$565:$W$574,MOD(($N$563*$N$564+6)-1,10)+1,INT((($N$563*$N$564+6)-1)/10)+1))),""))),IF($N$565="","",IF(OR(ISTEXT($N$563),ISTEXT($N$564),ISTEXT($N$565)),"",IF(OR(6&gt;$N$563,7&gt;$N$564,((7-1)*$N$563+6)&gt;$N$565),"",IF(INDEX($P$565:$W$574,MOD(((7-1)*$N$563+6)-1,10)+1,INT((((7-1)*$N$563+6)-1)/10)+1)="","",INDEX($P$565:$W$574,MOD(((7-1)*$N$563+6)-1,10)+1,INT((((7-1)*$N$563+6)-1)/10)+1))))))</f>
        <v/>
      </c>
      <c r="J571" s="539">
        <f>IF($D$563="Flat Oval",IF(OR($N$565="",ISTEXT($N$563),ISTEXT($N$564)),"",IF(7&lt;=$N$564,IF(7&gt;$N$563,"",IF(((7-1)*$N$563+7)&gt;80,"",IF(INDEX($P$565:$W$574,MOD(((7-1)*$N$563+7)-1,10)+1,INT((((7-1)*$N$563+7)-1)/10)+1)="","",INDEX($P$565:$W$574,MOD(((7-1)*$N$563+7)-1,10)+1,INT((((7-1)*$N$563+7)-1)/10)+1)))),IF(AND(7=$N$564+1,7&lt;=$O$563),IF(($N$563*$N$564+7)&gt;80,"",IF(INDEX($P$565:$W$574,MOD(($N$563*$N$564+7)-1,10)+1,INT((($N$563*$N$564+7)-1)/10)+1)="","",INDEX($P$565:$W$574,MOD(($N$563*$N$564+7)-1,10)+1,INT((($N$563*$N$564+7)-1)/10)+1))),""))),IF($N$565="","",IF(OR(ISTEXT($N$563),ISTEXT($N$564),ISTEXT($N$565)),"",IF(OR(7&gt;$N$563,7&gt;$N$564,((7-1)*$N$563+7)&gt;$N$565),"",IF(INDEX($P$565:$W$574,MOD(((7-1)*$N$563+7)-1,10)+1,INT((((7-1)*$N$563+7)-1)/10)+1)="","",INDEX($P$565:$W$574,MOD(((7-1)*$N$563+7)-1,10)+1,INT((((7-1)*$N$563+7)-1)/10)+1))))))</f>
        <v/>
      </c>
      <c r="K571" s="539">
        <f>IF($D$563="Flat Oval",IF(OR($N$565="",ISTEXT($N$563),ISTEXT($N$564)),"",IF(7&lt;=$N$564,IF(8&gt;$N$563,"",IF(((7-1)*$N$563+8)&gt;80,"",IF(INDEX($P$565:$W$574,MOD(((7-1)*$N$563+8)-1,10)+1,INT((((7-1)*$N$563+8)-1)/10)+1)="","",INDEX($P$565:$W$574,MOD(((7-1)*$N$563+8)-1,10)+1,INT((((7-1)*$N$563+8)-1)/10)+1)))),IF(AND(7=$N$564+1,8&lt;=$O$563),IF(($N$563*$N$564+8)&gt;80,"",IF(INDEX($P$565:$W$574,MOD(($N$563*$N$564+8)-1,10)+1,INT((($N$563*$N$564+8)-1)/10)+1)="","",INDEX($P$565:$W$574,MOD(($N$563*$N$564+8)-1,10)+1,INT((($N$563*$N$564+8)-1)/10)+1))),""))),IF($N$565="","",IF(OR(ISTEXT($N$563),ISTEXT($N$564),ISTEXT($N$565)),"",IF(OR(8&gt;$N$563,7&gt;$N$564,((7-1)*$N$563+8)&gt;$N$565),"",IF(INDEX($P$565:$W$574,MOD(((7-1)*$N$563+8)-1,10)+1,INT((((7-1)*$N$563+8)-1)/10)+1)="","",INDEX($P$565:$W$574,MOD(((7-1)*$N$563+8)-1,10)+1,INT((((7-1)*$N$563+8)-1)/10)+1))))))</f>
        <v/>
      </c>
      <c r="L571" s="539">
        <f>IF($D$563="Flat Oval",IF(OR($N$565="",ISTEXT($N$563),ISTEXT($N$564)),"",IF(7&lt;=$N$564,IF(9&gt;$N$563,"",IF(((7-1)*$N$563+9)&gt;80,"",IF(INDEX($P$565:$W$574,MOD(((7-1)*$N$563+9)-1,10)+1,INT((((7-1)*$N$563+9)-1)/10)+1)="","",INDEX($P$565:$W$574,MOD(((7-1)*$N$563+9)-1,10)+1,INT((((7-1)*$N$563+9)-1)/10)+1)))),IF(AND(7=$N$564+1,9&lt;=$O$563),IF(($N$563*$N$564+9)&gt;80,"",IF(INDEX($P$565:$W$574,MOD(($N$563*$N$564+9)-1,10)+1,INT((($N$563*$N$564+9)-1)/10)+1)="","",INDEX($P$565:$W$574,MOD(($N$563*$N$564+9)-1,10)+1,INT((($N$563*$N$564+9)-1)/10)+1))),""))),IF($N$565="","",IF(OR(ISTEXT($N$563),ISTEXT($N$564),ISTEXT($N$565)),"",IF(OR(9&gt;$N$563,7&gt;$N$564,((7-1)*$N$563+9)&gt;$N$565),"",IF(INDEX($P$565:$W$574,MOD(((7-1)*$N$563+9)-1,10)+1,INT((((7-1)*$N$563+9)-1)/10)+1)="","",INDEX($P$565:$W$574,MOD(((7-1)*$N$563+9)-1,10)+1,INT((((7-1)*$N$563+9)-1)/10)+1))))))</f>
        <v/>
      </c>
      <c r="M571" s="539">
        <f>IF($D$563="Flat Oval",IF(OR($N$565="",ISTEXT($N$563),ISTEXT($N$564)),"",IF(7&lt;=$N$564,IF(10&gt;$N$563,"",IF(((7-1)*$N$563+10)&gt;80,"",IF(INDEX($P$565:$W$574,MOD(((7-1)*$N$563+10)-1,10)+1,INT((((7-1)*$N$563+10)-1)/10)+1)="","",INDEX($P$565:$W$574,MOD(((7-1)*$N$563+10)-1,10)+1,INT((((7-1)*$N$563+10)-1)/10)+1)))),IF(AND(7=$N$564+1,10&lt;=$O$563),IF(($N$563*$N$564+10)&gt;80,"",IF(INDEX($P$565:$W$574,MOD(($N$563*$N$564+10)-1,10)+1,INT((($N$563*$N$564+10)-1)/10)+1)="","",INDEX($P$565:$W$574,MOD(($N$563*$N$564+10)-1,10)+1,INT((($N$563*$N$564+10)-1)/10)+1))),""))),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IF($D$563="Flat Oval",IF(OR($N$564="",ISTEXT($N$564)),"",IF(8&lt;=$N$564,ROUND((8-0.5)*$I$563/$N$564,1),IF(8=$N$564+1,"Ends",""))),IF(OR($D$563="",$G$563=""),"",IF($D$563="Round",IF(8=1,"Axis 1 (0°)",IF(8=2,"Axis 2 (90°)","")),IF(ISTEXT($N$564),"",IF(8&gt;$N$564,"",IF(ISTEXT($I$563),"",ROUND((8-0.5)*$I$563/$N$564,1)))))))</f>
        <v/>
      </c>
      <c r="C572" s="538" t="n"/>
      <c r="D572" s="539">
        <f>IF($D$563="Flat Oval",IF(OR($N$565="",ISTEXT($N$563),ISTEXT($N$564)),"",IF(8&lt;=$N$564,IF(1&gt;$N$563,"",IF(((8-1)*$N$563+1)&gt;80,"",IF(INDEX($P$565:$W$574,MOD(((8-1)*$N$563+1)-1,10)+1,INT((((8-1)*$N$563+1)-1)/10)+1)="","",INDEX($P$565:$W$574,MOD(((8-1)*$N$563+1)-1,10)+1,INT((((8-1)*$N$563+1)-1)/10)+1)))),IF(AND(8=$N$564+1,1&lt;=$O$563),IF(($N$563*$N$564+1)&gt;80,"",IF(INDEX($P$565:$W$574,MOD(($N$563*$N$564+1)-1,10)+1,INT((($N$563*$N$564+1)-1)/10)+1)="","",INDEX($P$565:$W$574,MOD(($N$563*$N$564+1)-1,10)+1,INT((($N$563*$N$564+1)-1)/10)+1))),""))),IF($N$565="","",IF(OR(ISTEXT($N$563),ISTEXT($N$564),ISTEXT($N$565)),"",IF(OR(1&gt;$N$563,8&gt;$N$564,((8-1)*$N$563+1)&gt;$N$565),"",IF(INDEX($P$565:$W$574,MOD(((8-1)*$N$563+1)-1,10)+1,INT((((8-1)*$N$563+1)-1)/10)+1)="","",INDEX($P$565:$W$574,MOD(((8-1)*$N$563+1)-1,10)+1,INT((((8-1)*$N$563+1)-1)/10)+1))))))</f>
        <v/>
      </c>
      <c r="E572" s="539">
        <f>IF($D$563="Flat Oval",IF(OR($N$565="",ISTEXT($N$563),ISTEXT($N$564)),"",IF(8&lt;=$N$564,IF(2&gt;$N$563,"",IF(((8-1)*$N$563+2)&gt;80,"",IF(INDEX($P$565:$W$574,MOD(((8-1)*$N$563+2)-1,10)+1,INT((((8-1)*$N$563+2)-1)/10)+1)="","",INDEX($P$565:$W$574,MOD(((8-1)*$N$563+2)-1,10)+1,INT((((8-1)*$N$563+2)-1)/10)+1)))),IF(AND(8=$N$564+1,2&lt;=$O$563),IF(($N$563*$N$564+2)&gt;80,"",IF(INDEX($P$565:$W$574,MOD(($N$563*$N$564+2)-1,10)+1,INT((($N$563*$N$564+2)-1)/10)+1)="","",INDEX($P$565:$W$574,MOD(($N$563*$N$564+2)-1,10)+1,INT((($N$563*$N$564+2)-1)/10)+1))),""))),IF($N$565="","",IF(OR(ISTEXT($N$563),ISTEXT($N$564),ISTEXT($N$565)),"",IF(OR(2&gt;$N$563,8&gt;$N$564,((8-1)*$N$563+2)&gt;$N$565),"",IF(INDEX($P$565:$W$574,MOD(((8-1)*$N$563+2)-1,10)+1,INT((((8-1)*$N$563+2)-1)/10)+1)="","",INDEX($P$565:$W$574,MOD(((8-1)*$N$563+2)-1,10)+1,INT((((8-1)*$N$563+2)-1)/10)+1))))))</f>
        <v/>
      </c>
      <c r="F572" s="539">
        <f>IF($D$563="Flat Oval",IF(OR($N$565="",ISTEXT($N$563),ISTEXT($N$564)),"",IF(8&lt;=$N$564,IF(3&gt;$N$563,"",IF(((8-1)*$N$563+3)&gt;80,"",IF(INDEX($P$565:$W$574,MOD(((8-1)*$N$563+3)-1,10)+1,INT((((8-1)*$N$563+3)-1)/10)+1)="","",INDEX($P$565:$W$574,MOD(((8-1)*$N$563+3)-1,10)+1,INT((((8-1)*$N$563+3)-1)/10)+1)))),IF(AND(8=$N$564+1,3&lt;=$O$563),IF(($N$563*$N$564+3)&gt;80,"",IF(INDEX($P$565:$W$574,MOD(($N$563*$N$564+3)-1,10)+1,INT((($N$563*$N$564+3)-1)/10)+1)="","",INDEX($P$565:$W$574,MOD(($N$563*$N$564+3)-1,10)+1,INT((($N$563*$N$564+3)-1)/10)+1))),""))),IF($N$565="","",IF(OR(ISTEXT($N$563),ISTEXT($N$564),ISTEXT($N$565)),"",IF(OR(3&gt;$N$563,8&gt;$N$564,((8-1)*$N$563+3)&gt;$N$565),"",IF(INDEX($P$565:$W$574,MOD(((8-1)*$N$563+3)-1,10)+1,INT((((8-1)*$N$563+3)-1)/10)+1)="","",INDEX($P$565:$W$574,MOD(((8-1)*$N$563+3)-1,10)+1,INT((((8-1)*$N$563+3)-1)/10)+1))))))</f>
        <v/>
      </c>
      <c r="G572" s="539">
        <f>IF($D$563="Flat Oval",IF(OR($N$565="",ISTEXT($N$563),ISTEXT($N$564)),"",IF(8&lt;=$N$564,IF(4&gt;$N$563,"",IF(((8-1)*$N$563+4)&gt;80,"",IF(INDEX($P$565:$W$574,MOD(((8-1)*$N$563+4)-1,10)+1,INT((((8-1)*$N$563+4)-1)/10)+1)="","",INDEX($P$565:$W$574,MOD(((8-1)*$N$563+4)-1,10)+1,INT((((8-1)*$N$563+4)-1)/10)+1)))),IF(AND(8=$N$564+1,4&lt;=$O$563),IF(($N$563*$N$564+4)&gt;80,"",IF(INDEX($P$565:$W$574,MOD(($N$563*$N$564+4)-1,10)+1,INT((($N$563*$N$564+4)-1)/10)+1)="","",INDEX($P$565:$W$574,MOD(($N$563*$N$564+4)-1,10)+1,INT((($N$563*$N$564+4)-1)/10)+1))),""))),IF($N$565="","",IF(OR(ISTEXT($N$563),ISTEXT($N$564),ISTEXT($N$565)),"",IF(OR(4&gt;$N$563,8&gt;$N$564,((8-1)*$N$563+4)&gt;$N$565),"",IF(INDEX($P$565:$W$574,MOD(((8-1)*$N$563+4)-1,10)+1,INT((((8-1)*$N$563+4)-1)/10)+1)="","",INDEX($P$565:$W$574,MOD(((8-1)*$N$563+4)-1,10)+1,INT((((8-1)*$N$563+4)-1)/10)+1))))))</f>
        <v/>
      </c>
      <c r="H572" s="539">
        <f>IF($D$563="Flat Oval",IF(OR($N$565="",ISTEXT($N$563),ISTEXT($N$564)),"",IF(8&lt;=$N$564,IF(5&gt;$N$563,"",IF(((8-1)*$N$563+5)&gt;80,"",IF(INDEX($P$565:$W$574,MOD(((8-1)*$N$563+5)-1,10)+1,INT((((8-1)*$N$563+5)-1)/10)+1)="","",INDEX($P$565:$W$574,MOD(((8-1)*$N$563+5)-1,10)+1,INT((((8-1)*$N$563+5)-1)/10)+1)))),IF(AND(8=$N$564+1,5&lt;=$O$563),IF(($N$563*$N$564+5)&gt;80,"",IF(INDEX($P$565:$W$574,MOD(($N$563*$N$564+5)-1,10)+1,INT((($N$563*$N$564+5)-1)/10)+1)="","",INDEX($P$565:$W$574,MOD(($N$563*$N$564+5)-1,10)+1,INT((($N$563*$N$564+5)-1)/10)+1))),""))),IF($N$565="","",IF(OR(ISTEXT($N$563),ISTEXT($N$564),ISTEXT($N$565)),"",IF(OR(5&gt;$N$563,8&gt;$N$564,((8-1)*$N$563+5)&gt;$N$565),"",IF(INDEX($P$565:$W$574,MOD(((8-1)*$N$563+5)-1,10)+1,INT((((8-1)*$N$563+5)-1)/10)+1)="","",INDEX($P$565:$W$574,MOD(((8-1)*$N$563+5)-1,10)+1,INT((((8-1)*$N$563+5)-1)/10)+1))))))</f>
        <v/>
      </c>
      <c r="I572" s="539">
        <f>IF($D$563="Flat Oval",IF(OR($N$565="",ISTEXT($N$563),ISTEXT($N$564)),"",IF(8&lt;=$N$564,IF(6&gt;$N$563,"",IF(((8-1)*$N$563+6)&gt;80,"",IF(INDEX($P$565:$W$574,MOD(((8-1)*$N$563+6)-1,10)+1,INT((((8-1)*$N$563+6)-1)/10)+1)="","",INDEX($P$565:$W$574,MOD(((8-1)*$N$563+6)-1,10)+1,INT((((8-1)*$N$563+6)-1)/10)+1)))),IF(AND(8=$N$564+1,6&lt;=$O$563),IF(($N$563*$N$564+6)&gt;80,"",IF(INDEX($P$565:$W$574,MOD(($N$563*$N$564+6)-1,10)+1,INT((($N$563*$N$564+6)-1)/10)+1)="","",INDEX($P$565:$W$574,MOD(($N$563*$N$564+6)-1,10)+1,INT((($N$563*$N$564+6)-1)/10)+1))),""))),IF($N$565="","",IF(OR(ISTEXT($N$563),ISTEXT($N$564),ISTEXT($N$565)),"",IF(OR(6&gt;$N$563,8&gt;$N$564,((8-1)*$N$563+6)&gt;$N$565),"",IF(INDEX($P$565:$W$574,MOD(((8-1)*$N$563+6)-1,10)+1,INT((((8-1)*$N$563+6)-1)/10)+1)="","",INDEX($P$565:$W$574,MOD(((8-1)*$N$563+6)-1,10)+1,INT((((8-1)*$N$563+6)-1)/10)+1))))))</f>
        <v/>
      </c>
      <c r="J572" s="539">
        <f>IF($D$563="Flat Oval",IF(OR($N$565="",ISTEXT($N$563),ISTEXT($N$564)),"",IF(8&lt;=$N$564,IF(7&gt;$N$563,"",IF(((8-1)*$N$563+7)&gt;80,"",IF(INDEX($P$565:$W$574,MOD(((8-1)*$N$563+7)-1,10)+1,INT((((8-1)*$N$563+7)-1)/10)+1)="","",INDEX($P$565:$W$574,MOD(((8-1)*$N$563+7)-1,10)+1,INT((((8-1)*$N$563+7)-1)/10)+1)))),IF(AND(8=$N$564+1,7&lt;=$O$563),IF(($N$563*$N$564+7)&gt;80,"",IF(INDEX($P$565:$W$574,MOD(($N$563*$N$564+7)-1,10)+1,INT((($N$563*$N$564+7)-1)/10)+1)="","",INDEX($P$565:$W$574,MOD(($N$563*$N$564+7)-1,10)+1,INT((($N$563*$N$564+7)-1)/10)+1))),""))),IF($N$565="","",IF(OR(ISTEXT($N$563),ISTEXT($N$564),ISTEXT($N$565)),"",IF(OR(7&gt;$N$563,8&gt;$N$564,((8-1)*$N$563+7)&gt;$N$565),"",IF(INDEX($P$565:$W$574,MOD(((8-1)*$N$563+7)-1,10)+1,INT((((8-1)*$N$563+7)-1)/10)+1)="","",INDEX($P$565:$W$574,MOD(((8-1)*$N$563+7)-1,10)+1,INT((((8-1)*$N$563+7)-1)/10)+1))))))</f>
        <v/>
      </c>
      <c r="K572" s="539">
        <f>IF($D$563="Flat Oval",IF(OR($N$565="",ISTEXT($N$563),ISTEXT($N$564)),"",IF(8&lt;=$N$564,IF(8&gt;$N$563,"",IF(((8-1)*$N$563+8)&gt;80,"",IF(INDEX($P$565:$W$574,MOD(((8-1)*$N$563+8)-1,10)+1,INT((((8-1)*$N$563+8)-1)/10)+1)="","",INDEX($P$565:$W$574,MOD(((8-1)*$N$563+8)-1,10)+1,INT((((8-1)*$N$563+8)-1)/10)+1)))),IF(AND(8=$N$564+1,8&lt;=$O$563),IF(($N$563*$N$564+8)&gt;80,"",IF(INDEX($P$565:$W$574,MOD(($N$563*$N$564+8)-1,10)+1,INT((($N$563*$N$564+8)-1)/10)+1)="","",INDEX($P$565:$W$574,MOD(($N$563*$N$564+8)-1,10)+1,INT((($N$563*$N$564+8)-1)/10)+1))),""))),IF($N$565="","",IF(OR(ISTEXT($N$563),ISTEXT($N$564),ISTEXT($N$565)),"",IF(OR(8&gt;$N$563,8&gt;$N$564,((8-1)*$N$563+8)&gt;$N$565),"",IF(INDEX($P$565:$W$574,MOD(((8-1)*$N$563+8)-1,10)+1,INT((((8-1)*$N$563+8)-1)/10)+1)="","",INDEX($P$565:$W$574,MOD(((8-1)*$N$563+8)-1,10)+1,INT((((8-1)*$N$563+8)-1)/10)+1))))))</f>
        <v/>
      </c>
      <c r="L572" s="539">
        <f>IF($D$563="Flat Oval",IF(OR($N$565="",ISTEXT($N$563),ISTEXT($N$564)),"",IF(8&lt;=$N$564,IF(9&gt;$N$563,"",IF(((8-1)*$N$563+9)&gt;80,"",IF(INDEX($P$565:$W$574,MOD(((8-1)*$N$563+9)-1,10)+1,INT((((8-1)*$N$563+9)-1)/10)+1)="","",INDEX($P$565:$W$574,MOD(((8-1)*$N$563+9)-1,10)+1,INT((((8-1)*$N$563+9)-1)/10)+1)))),IF(AND(8=$N$564+1,9&lt;=$O$563),IF(($N$563*$N$564+9)&gt;80,"",IF(INDEX($P$565:$W$574,MOD(($N$563*$N$564+9)-1,10)+1,INT((($N$563*$N$564+9)-1)/10)+1)="","",INDEX($P$565:$W$574,MOD(($N$563*$N$564+9)-1,10)+1,INT((($N$563*$N$564+9)-1)/10)+1))),""))),IF($N$565="","",IF(OR(ISTEXT($N$563),ISTEXT($N$564),ISTEXT($N$565)),"",IF(OR(9&gt;$N$563,8&gt;$N$564,((8-1)*$N$563+9)&gt;$N$565),"",IF(INDEX($P$565:$W$574,MOD(((8-1)*$N$563+9)-1,10)+1,INT((((8-1)*$N$563+9)-1)/10)+1)="","",INDEX($P$565:$W$574,MOD(((8-1)*$N$563+9)-1,10)+1,INT((((8-1)*$N$563+9)-1)/10)+1))))))</f>
        <v/>
      </c>
      <c r="M572" s="539">
        <f>IF($D$563="Flat Oval",IF(OR($N$565="",ISTEXT($N$563),ISTEXT($N$564)),"",IF(8&lt;=$N$564,IF(10&gt;$N$563,"",IF(((8-1)*$N$563+10)&gt;80,"",IF(INDEX($P$565:$W$574,MOD(((8-1)*$N$563+10)-1,10)+1,INT((((8-1)*$N$563+10)-1)/10)+1)="","",INDEX($P$565:$W$574,MOD(((8-1)*$N$563+10)-1,10)+1,INT((((8-1)*$N$563+10)-1)/10)+1)))),IF(AND(8=$N$564+1,10&lt;=$O$563),IF(($N$563*$N$564+10)&gt;80,"",IF(INDEX($P$565:$W$574,MOD(($N$563*$N$564+10)-1,10)+1,INT((($N$563*$N$564+10)-1)/10)+1)="","",INDEX($P$565:$W$574,MOD(($N$563*$N$564+10)-1,10)+1,INT((($N$563*$N$564+10)-1)/10)+1))),""))),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IF($D$578="Flat Oval",IF(OR($G$578="",$I$578=""),"",$G$578&amp;""" x "&amp;$I$578&amp;""" oval"),IF($G$578="","",IF($D$578="Round",$G$578&amp;""" dia",$G$578&amp;""" x "&amp;$I$578&amp;"""")))</f>
        <v/>
      </c>
      <c r="G576" s="173" t="n"/>
      <c r="H576" s="525">
        <f>IF($D$578="Flat Oval",IF(OR($G$578="",$I$578=""),"",IF(OR(ISTEXT($G$578),ISTEXT($I$578)),"",ROUND(((($G$578-2*N($K$578))-($I$578-2*N($K$578)))*($I$578-2*N($K$578))+PI()*(($I$578-2*N($K$578))/2)^2)/144,3))),IF(OR($D$578="",$G$578=""),"",IF($D$578="Round",IF(ISTEXT($G$578),"",ROUND(PI()*(($G$578-2*N($K$578))/2)^2/144,3)),IF($I$578="","",IF(OR(ISTEXT($G$578),ISTEXT($I$578)),"",ROUND(($G$578-2*N($K$578))*($I$578-2*N($K$578))/144,3))))))</f>
        <v/>
      </c>
      <c r="I576" s="189" t="n"/>
      <c r="J576" s="189" t="n"/>
      <c r="K576" s="189">
        <f>IF(N(J576)*N(H576)=0,"",ROUND(N(J576)*N(H576),0))</f>
        <v/>
      </c>
      <c r="L576" s="189">
        <f>IF($D$578="Flat Oval",IF(OR($O$579="",$O$580="",N($O$581)+N($O$582)=0),"",ROUND(($O$579*$O$581+$O$580*$O$582)/($O$581+$O$582),0)),IF(COUNT(D580:M587)=0,"",ROUND(AVERAGE(D580:M587),0)))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IF($D$578="Flat Oval",IF($N$580="","",$N$578&amp;"x"&amp;$N$579&amp;"+"&amp;$O$578&amp;" ends"),IF($N$578="","",IF($D$578="Round",$N$578&amp;" x 2 axes",IF($N$579="","",$N$578&amp;" x "&amp;$N$579))))</f>
        <v/>
      </c>
      <c r="N578" s="534">
        <f>IF($D$578="Flat Oval",IF(OR($G$578="",$I$578=""),"",IF(OR(ISTEXT($G$578),ISTEXT($I$578)),"",IF($G$578-$I$578&lt;12,2,MIN(10,MAX(3,ROUNDUP(($G$578-$I$578)/6,0)))))),IF(OR($D$578="",$G$578=""),"",IF($D$578="Round",IF(ISTEXT($G$578),"",IF($G$578&lt;=9,6,IF($G$578&lt;=12,8,10))),IF(ISTEXT($G$578),"",IF($G$578&lt;12,2,MIN(10,MAX(3,ROUNDUP($G$578/6,0))))))))</f>
        <v/>
      </c>
      <c r="O578">
        <f>IF(AND($D$578="Flat Oval",NOT(OR($G$578="",$I$578="")),NOT(OR(ISTEXT($G$578),ISTEXT($I$578)))),IF($I$578&lt;=9,6,IF($I$578&lt;=12,8,10)),"")</f>
        <v/>
      </c>
      <c r="P578" s="473" t="inlineStr">
        <is>
          <t>Quick entry – type readings in order (row by row of the grid), down this column then the next:</t>
        </is>
      </c>
    </row>
    <row r="579" ht="13.35" customHeight="1" s="162">
      <c r="B579" s="535" t="inlineStr">
        <is>
          <t>Depth↓ Pos→ (in)</t>
        </is>
      </c>
      <c r="C579" s="414" t="n"/>
      <c r="D579" s="535">
        <f>IF($D$578="Flat Oval",IF(OR($N$578="",ISTEXT($N$578),1&gt;$N$578),"",ROUND((1-0.5)*($G$578-$I$578)/$N$578,1)),IF(ISTEXT($N$578),"",IF(OR($D$578="",$G$578="",1&gt;$N$578),"",IF($D$578="Round",IF(ISTEXT($G$578),"",ROUND(IF(1&lt;=$N$578/2,$G$578/2*(1-SQRT(($N$578-2*1+1)/$N$578)),$G$578-$G$578/2*(1-SQRT(($N$578-2*($N$578-1+1)+1)/$N$578))),1)),IF(ISTEXT($G$578),"",ROUND((1-0.5)*$G$578/$N$578,1))))))</f>
        <v/>
      </c>
      <c r="E579" s="535">
        <f>IF($D$578="Flat Oval",IF(OR($N$578="",ISTEXT($N$578),2&gt;$N$578),"",ROUND((2-0.5)*($G$578-$I$578)/$N$578,1)),IF(ISTEXT($N$578),"",IF(OR($D$578="",$G$578="",2&gt;$N$578),"",IF($D$578="Round",IF(ISTEXT($G$578),"",ROUND(IF(2&lt;=$N$578/2,$G$578/2*(1-SQRT(($N$578-2*2+1)/$N$578)),$G$578-$G$578/2*(1-SQRT(($N$578-2*($N$578-2+1)+1)/$N$578))),1)),IF(ISTEXT($G$578),"",ROUND((2-0.5)*$G$578/$N$578,1))))))</f>
        <v/>
      </c>
      <c r="F579" s="535">
        <f>IF($D$578="Flat Oval",IF(OR($N$578="",ISTEXT($N$578),3&gt;$N$578),"",ROUND((3-0.5)*($G$578-$I$578)/$N$578,1)),IF(ISTEXT($N$578),"",IF(OR($D$578="",$G$578="",3&gt;$N$578),"",IF($D$578="Round",IF(ISTEXT($G$578),"",ROUND(IF(3&lt;=$N$578/2,$G$578/2*(1-SQRT(($N$578-2*3+1)/$N$578)),$G$578-$G$578/2*(1-SQRT(($N$578-2*($N$578-3+1)+1)/$N$578))),1)),IF(ISTEXT($G$578),"",ROUND((3-0.5)*$G$578/$N$578,1))))))</f>
        <v/>
      </c>
      <c r="G579" s="535">
        <f>IF($D$578="Flat Oval",IF(OR($N$578="",ISTEXT($N$578),4&gt;$N$578),"",ROUND((4-0.5)*($G$578-$I$578)/$N$578,1)),IF(ISTEXT($N$578),"",IF(OR($D$578="",$G$578="",4&gt;$N$578),"",IF($D$578="Round",IF(ISTEXT($G$578),"",ROUND(IF(4&lt;=$N$578/2,$G$578/2*(1-SQRT(($N$578-2*4+1)/$N$578)),$G$578-$G$578/2*(1-SQRT(($N$578-2*($N$578-4+1)+1)/$N$578))),1)),IF(ISTEXT($G$578),"",ROUND((4-0.5)*$G$578/$N$578,1))))))</f>
        <v/>
      </c>
      <c r="H579" s="535">
        <f>IF($D$578="Flat Oval",IF(OR($N$578="",ISTEXT($N$578),5&gt;$N$578),"",ROUND((5-0.5)*($G$578-$I$578)/$N$578,1)),IF(ISTEXT($N$578),"",IF(OR($D$578="",$G$578="",5&gt;$N$578),"",IF($D$578="Round",IF(ISTEXT($G$578),"",ROUND(IF(5&lt;=$N$578/2,$G$578/2*(1-SQRT(($N$578-2*5+1)/$N$578)),$G$578-$G$578/2*(1-SQRT(($N$578-2*($N$578-5+1)+1)/$N$578))),1)),IF(ISTEXT($G$578),"",ROUND((5-0.5)*$G$578/$N$578,1))))))</f>
        <v/>
      </c>
      <c r="I579" s="535">
        <f>IF($D$578="Flat Oval",IF(OR($N$578="",ISTEXT($N$578),6&gt;$N$578),"",ROUND((6-0.5)*($G$578-$I$578)/$N$578,1)),IF(ISTEXT($N$578),"",IF(OR($D$578="",$G$578="",6&gt;$N$578),"",IF($D$578="Round",IF(ISTEXT($G$578),"",ROUND(IF(6&lt;=$N$578/2,$G$578/2*(1-SQRT(($N$578-2*6+1)/$N$578)),$G$578-$G$578/2*(1-SQRT(($N$578-2*($N$578-6+1)+1)/$N$578))),1)),IF(ISTEXT($G$578),"",ROUND((6-0.5)*$G$578/$N$578,1))))))</f>
        <v/>
      </c>
      <c r="J579" s="535">
        <f>IF($D$578="Flat Oval",IF(OR($N$578="",ISTEXT($N$578),7&gt;$N$578),"",ROUND((7-0.5)*($G$578-$I$578)/$N$578,1)),IF(ISTEXT($N$578),"",IF(OR($D$578="",$G$578="",7&gt;$N$578),"",IF($D$578="Round",IF(ISTEXT($G$578),"",ROUND(IF(7&lt;=$N$578/2,$G$578/2*(1-SQRT(($N$578-2*7+1)/$N$578)),$G$578-$G$578/2*(1-SQRT(($N$578-2*($N$578-7+1)+1)/$N$578))),1)),IF(ISTEXT($G$578),"",ROUND((7-0.5)*$G$578/$N$578,1))))))</f>
        <v/>
      </c>
      <c r="K579" s="535">
        <f>IF($D$578="Flat Oval",IF(OR($N$578="",ISTEXT($N$578),8&gt;$N$578),"",ROUND((8-0.5)*($G$578-$I$578)/$N$578,1)),IF(ISTEXT($N$578),"",IF(OR($D$578="",$G$578="",8&gt;$N$578),"",IF($D$578="Round",IF(ISTEXT($G$578),"",ROUND(IF(8&lt;=$N$578/2,$G$578/2*(1-SQRT(($N$578-2*8+1)/$N$578)),$G$578-$G$578/2*(1-SQRT(($N$578-2*($N$578-8+1)+1)/$N$578))),1)),IF(ISTEXT($G$578),"",ROUND((8-0.5)*$G$578/$N$578,1))))))</f>
        <v/>
      </c>
      <c r="L579" s="535">
        <f>IF($D$578="Flat Oval",IF(OR($N$578="",ISTEXT($N$578),9&gt;$N$578),"",ROUND((9-0.5)*($G$578-$I$578)/$N$578,1)),IF(ISTEXT($N$578),"",IF(OR($D$578="",$G$578="",9&gt;$N$578),"",IF($D$578="Round",IF(ISTEXT($G$578),"",ROUND(IF(9&lt;=$N$578/2,$G$578/2*(1-SQRT(($N$578-2*9+1)/$N$578)),$G$578-$G$578/2*(1-SQRT(($N$578-2*($N$578-9+1)+1)/$N$578))),1)),IF(ISTEXT($G$578),"",ROUND((9-0.5)*$G$578/$N$578,1))))))</f>
        <v/>
      </c>
      <c r="M579" s="535">
        <f>IF($D$578="Flat Oval",IF(OR($N$578="",ISTEXT($N$578),10&gt;$N$578),"",ROUND((10-0.5)*($G$578-$I$578)/$N$578,1)),IF(ISTEXT($N$578),"",IF(OR($D$578="",$G$578="",10&gt;$N$578),"",IF($D$578="Round",IF(ISTEXT($G$578),"",ROUND(IF(10&lt;=$N$578/2,$G$578/2*(1-SQRT(($N$578-2*10+1)/$N$578)),$G$578-$G$578/2*(1-SQRT(($N$578-2*($N$578-10+1)+1)/$N$578))),1)),IF(ISTEXT($G$578),"",ROUND((10-0.5)*$G$578/$N$578,1))))))</f>
        <v/>
      </c>
      <c r="N579" s="534">
        <f>IF($D$578="Flat Oval",IF(OR($G$578="",$I$578=""),"",IF(OR(ISTEXT($G$578),ISTEXT($I$578)),"",IF($I$578&lt;12,2,MIN(7,MAX(3,ROUNDUP($I$578/6,0)))))),IF(OR($D$578="",$G$578=""),"",IF($D$578="Round",2,IF($I$578="","",IF(ISTEXT($I$578),"",IF($I$578&lt;12,2,MIN(8,MAX(3,ROUNDUP($I$578/6,0)))))))))</f>
        <v/>
      </c>
      <c r="O579">
        <f>IF(OR(NOT($D$578="Flat Oval"),N($N$580)=0),"",IF(COUNT(D580:INDEX(M580:M587,$N$579))=0,"",AVERAGE(D580:INDEX(M580:M587,$N$579))))</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IF($D$578="Flat Oval",IF(OR($N$579="",ISTEXT($N$579)),"",IF(1&lt;=$N$579,ROUND((1-0.5)*$I$578/$N$579,1),IF(1=$N$579+1,"Ends",""))),IF(OR($D$578="",$G$578=""),"",IF($D$578="Round",IF(1=1,"Axis 1 (0°)",IF(1=2,"Axis 2 (90°)","")),IF(ISTEXT($N$579),"",IF(1&gt;$N$579,"",IF(ISTEXT($I$578),"",ROUND((1-0.5)*$I$578/$N$579,1)))))))</f>
        <v/>
      </c>
      <c r="C580" s="538" t="n"/>
      <c r="D580" s="539">
        <f>IF($D$578="Flat Oval",IF(OR($N$580="",ISTEXT($N$578),ISTEXT($N$579)),"",IF(1&lt;=$N$579,IF(1&gt;$N$578,"",IF(((1-1)*$N$578+1)&gt;80,"",IF(INDEX($P$580:$W$589,MOD(((1-1)*$N$578+1)-1,10)+1,INT((((1-1)*$N$578+1)-1)/10)+1)="","",INDEX($P$580:$W$589,MOD(((1-1)*$N$578+1)-1,10)+1,INT((((1-1)*$N$578+1)-1)/10)+1)))),IF(AND(1=$N$579+1,1&lt;=$O$578),IF(($N$578*$N$579+1)&gt;80,"",IF(INDEX($P$580:$W$589,MOD(($N$578*$N$579+1)-1,10)+1,INT((($N$578*$N$579+1)-1)/10)+1)="","",INDEX($P$580:$W$589,MOD(($N$578*$N$579+1)-1,10)+1,INT((($N$578*$N$579+1)-1)/10)+1))),""))),IF($N$580="","",IF(OR(ISTEXT($N$578),ISTEXT($N$579),ISTEXT($N$580)),"",IF(OR(1&gt;$N$578,1&gt;$N$579,((1-1)*$N$578+1)&gt;$N$580),"",IF(INDEX($P$580:$W$589,MOD(((1-1)*$N$578+1)-1,10)+1,INT((((1-1)*$N$578+1)-1)/10)+1)="","",INDEX($P$580:$W$589,MOD(((1-1)*$N$578+1)-1,10)+1,INT((((1-1)*$N$578+1)-1)/10)+1))))))</f>
        <v/>
      </c>
      <c r="E580" s="539">
        <f>IF($D$578="Flat Oval",IF(OR($N$580="",ISTEXT($N$578),ISTEXT($N$579)),"",IF(1&lt;=$N$579,IF(2&gt;$N$578,"",IF(((1-1)*$N$578+2)&gt;80,"",IF(INDEX($P$580:$W$589,MOD(((1-1)*$N$578+2)-1,10)+1,INT((((1-1)*$N$578+2)-1)/10)+1)="","",INDEX($P$580:$W$589,MOD(((1-1)*$N$578+2)-1,10)+1,INT((((1-1)*$N$578+2)-1)/10)+1)))),IF(AND(1=$N$579+1,2&lt;=$O$578),IF(($N$578*$N$579+2)&gt;80,"",IF(INDEX($P$580:$W$589,MOD(($N$578*$N$579+2)-1,10)+1,INT((($N$578*$N$579+2)-1)/10)+1)="","",INDEX($P$580:$W$589,MOD(($N$578*$N$579+2)-1,10)+1,INT((($N$578*$N$579+2)-1)/10)+1))),""))),IF($N$580="","",IF(OR(ISTEXT($N$578),ISTEXT($N$579),ISTEXT($N$580)),"",IF(OR(2&gt;$N$578,1&gt;$N$579,((1-1)*$N$578+2)&gt;$N$580),"",IF(INDEX($P$580:$W$589,MOD(((1-1)*$N$578+2)-1,10)+1,INT((((1-1)*$N$578+2)-1)/10)+1)="","",INDEX($P$580:$W$589,MOD(((1-1)*$N$578+2)-1,10)+1,INT((((1-1)*$N$578+2)-1)/10)+1))))))</f>
        <v/>
      </c>
      <c r="F580" s="539">
        <f>IF($D$578="Flat Oval",IF(OR($N$580="",ISTEXT($N$578),ISTEXT($N$579)),"",IF(1&lt;=$N$579,IF(3&gt;$N$578,"",IF(((1-1)*$N$578+3)&gt;80,"",IF(INDEX($P$580:$W$589,MOD(((1-1)*$N$578+3)-1,10)+1,INT((((1-1)*$N$578+3)-1)/10)+1)="","",INDEX($P$580:$W$589,MOD(((1-1)*$N$578+3)-1,10)+1,INT((((1-1)*$N$578+3)-1)/10)+1)))),IF(AND(1=$N$579+1,3&lt;=$O$578),IF(($N$578*$N$579+3)&gt;80,"",IF(INDEX($P$580:$W$589,MOD(($N$578*$N$579+3)-1,10)+1,INT((($N$578*$N$579+3)-1)/10)+1)="","",INDEX($P$580:$W$589,MOD(($N$578*$N$579+3)-1,10)+1,INT((($N$578*$N$579+3)-1)/10)+1))),""))),IF($N$580="","",IF(OR(ISTEXT($N$578),ISTEXT($N$579),ISTEXT($N$580)),"",IF(OR(3&gt;$N$578,1&gt;$N$579,((1-1)*$N$578+3)&gt;$N$580),"",IF(INDEX($P$580:$W$589,MOD(((1-1)*$N$578+3)-1,10)+1,INT((((1-1)*$N$578+3)-1)/10)+1)="","",INDEX($P$580:$W$589,MOD(((1-1)*$N$578+3)-1,10)+1,INT((((1-1)*$N$578+3)-1)/10)+1))))))</f>
        <v/>
      </c>
      <c r="G580" s="539">
        <f>IF($D$578="Flat Oval",IF(OR($N$580="",ISTEXT($N$578),ISTEXT($N$579)),"",IF(1&lt;=$N$579,IF(4&gt;$N$578,"",IF(((1-1)*$N$578+4)&gt;80,"",IF(INDEX($P$580:$W$589,MOD(((1-1)*$N$578+4)-1,10)+1,INT((((1-1)*$N$578+4)-1)/10)+1)="","",INDEX($P$580:$W$589,MOD(((1-1)*$N$578+4)-1,10)+1,INT((((1-1)*$N$578+4)-1)/10)+1)))),IF(AND(1=$N$579+1,4&lt;=$O$578),IF(($N$578*$N$579+4)&gt;80,"",IF(INDEX($P$580:$W$589,MOD(($N$578*$N$579+4)-1,10)+1,INT((($N$578*$N$579+4)-1)/10)+1)="","",INDEX($P$580:$W$589,MOD(($N$578*$N$579+4)-1,10)+1,INT((($N$578*$N$579+4)-1)/10)+1))),""))),IF($N$580="","",IF(OR(ISTEXT($N$578),ISTEXT($N$579),ISTEXT($N$580)),"",IF(OR(4&gt;$N$578,1&gt;$N$579,((1-1)*$N$578+4)&gt;$N$580),"",IF(INDEX($P$580:$W$589,MOD(((1-1)*$N$578+4)-1,10)+1,INT((((1-1)*$N$578+4)-1)/10)+1)="","",INDEX($P$580:$W$589,MOD(((1-1)*$N$578+4)-1,10)+1,INT((((1-1)*$N$578+4)-1)/10)+1))))))</f>
        <v/>
      </c>
      <c r="H580" s="539">
        <f>IF($D$578="Flat Oval",IF(OR($N$580="",ISTEXT($N$578),ISTEXT($N$579)),"",IF(1&lt;=$N$579,IF(5&gt;$N$578,"",IF(((1-1)*$N$578+5)&gt;80,"",IF(INDEX($P$580:$W$589,MOD(((1-1)*$N$578+5)-1,10)+1,INT((((1-1)*$N$578+5)-1)/10)+1)="","",INDEX($P$580:$W$589,MOD(((1-1)*$N$578+5)-1,10)+1,INT((((1-1)*$N$578+5)-1)/10)+1)))),IF(AND(1=$N$579+1,5&lt;=$O$578),IF(($N$578*$N$579+5)&gt;80,"",IF(INDEX($P$580:$W$589,MOD(($N$578*$N$579+5)-1,10)+1,INT((($N$578*$N$579+5)-1)/10)+1)="","",INDEX($P$580:$W$589,MOD(($N$578*$N$579+5)-1,10)+1,INT((($N$578*$N$579+5)-1)/10)+1))),""))),IF($N$580="","",IF(OR(ISTEXT($N$578),ISTEXT($N$579),ISTEXT($N$580)),"",IF(OR(5&gt;$N$578,1&gt;$N$579,((1-1)*$N$578+5)&gt;$N$580),"",IF(INDEX($P$580:$W$589,MOD(((1-1)*$N$578+5)-1,10)+1,INT((((1-1)*$N$578+5)-1)/10)+1)="","",INDEX($P$580:$W$589,MOD(((1-1)*$N$578+5)-1,10)+1,INT((((1-1)*$N$578+5)-1)/10)+1))))))</f>
        <v/>
      </c>
      <c r="I580" s="539">
        <f>IF($D$578="Flat Oval",IF(OR($N$580="",ISTEXT($N$578),ISTEXT($N$579)),"",IF(1&lt;=$N$579,IF(6&gt;$N$578,"",IF(((1-1)*$N$578+6)&gt;80,"",IF(INDEX($P$580:$W$589,MOD(((1-1)*$N$578+6)-1,10)+1,INT((((1-1)*$N$578+6)-1)/10)+1)="","",INDEX($P$580:$W$589,MOD(((1-1)*$N$578+6)-1,10)+1,INT((((1-1)*$N$578+6)-1)/10)+1)))),IF(AND(1=$N$579+1,6&lt;=$O$578),IF(($N$578*$N$579+6)&gt;80,"",IF(INDEX($P$580:$W$589,MOD(($N$578*$N$579+6)-1,10)+1,INT((($N$578*$N$579+6)-1)/10)+1)="","",INDEX($P$580:$W$589,MOD(($N$578*$N$579+6)-1,10)+1,INT((($N$578*$N$579+6)-1)/10)+1))),""))),IF($N$580="","",IF(OR(ISTEXT($N$578),ISTEXT($N$579),ISTEXT($N$580)),"",IF(OR(6&gt;$N$578,1&gt;$N$579,((1-1)*$N$578+6)&gt;$N$580),"",IF(INDEX($P$580:$W$589,MOD(((1-1)*$N$578+6)-1,10)+1,INT((((1-1)*$N$578+6)-1)/10)+1)="","",INDEX($P$580:$W$589,MOD(((1-1)*$N$578+6)-1,10)+1,INT((((1-1)*$N$578+6)-1)/10)+1))))))</f>
        <v/>
      </c>
      <c r="J580" s="539">
        <f>IF($D$578="Flat Oval",IF(OR($N$580="",ISTEXT($N$578),ISTEXT($N$579)),"",IF(1&lt;=$N$579,IF(7&gt;$N$578,"",IF(((1-1)*$N$578+7)&gt;80,"",IF(INDEX($P$580:$W$589,MOD(((1-1)*$N$578+7)-1,10)+1,INT((((1-1)*$N$578+7)-1)/10)+1)="","",INDEX($P$580:$W$589,MOD(((1-1)*$N$578+7)-1,10)+1,INT((((1-1)*$N$578+7)-1)/10)+1)))),IF(AND(1=$N$579+1,7&lt;=$O$578),IF(($N$578*$N$579+7)&gt;80,"",IF(INDEX($P$580:$W$589,MOD(($N$578*$N$579+7)-1,10)+1,INT((($N$578*$N$579+7)-1)/10)+1)="","",INDEX($P$580:$W$589,MOD(($N$578*$N$579+7)-1,10)+1,INT((($N$578*$N$579+7)-1)/10)+1))),""))),IF($N$580="","",IF(OR(ISTEXT($N$578),ISTEXT($N$579),ISTEXT($N$580)),"",IF(OR(7&gt;$N$578,1&gt;$N$579,((1-1)*$N$578+7)&gt;$N$580),"",IF(INDEX($P$580:$W$589,MOD(((1-1)*$N$578+7)-1,10)+1,INT((((1-1)*$N$578+7)-1)/10)+1)="","",INDEX($P$580:$W$589,MOD(((1-1)*$N$578+7)-1,10)+1,INT((((1-1)*$N$578+7)-1)/10)+1))))))</f>
        <v/>
      </c>
      <c r="K580" s="539">
        <f>IF($D$578="Flat Oval",IF(OR($N$580="",ISTEXT($N$578),ISTEXT($N$579)),"",IF(1&lt;=$N$579,IF(8&gt;$N$578,"",IF(((1-1)*$N$578+8)&gt;80,"",IF(INDEX($P$580:$W$589,MOD(((1-1)*$N$578+8)-1,10)+1,INT((((1-1)*$N$578+8)-1)/10)+1)="","",INDEX($P$580:$W$589,MOD(((1-1)*$N$578+8)-1,10)+1,INT((((1-1)*$N$578+8)-1)/10)+1)))),IF(AND(1=$N$579+1,8&lt;=$O$578),IF(($N$578*$N$579+8)&gt;80,"",IF(INDEX($P$580:$W$589,MOD(($N$578*$N$579+8)-1,10)+1,INT((($N$578*$N$579+8)-1)/10)+1)="","",INDEX($P$580:$W$589,MOD(($N$578*$N$579+8)-1,10)+1,INT((($N$578*$N$579+8)-1)/10)+1))),""))),IF($N$580="","",IF(OR(ISTEXT($N$578),ISTEXT($N$579),ISTEXT($N$580)),"",IF(OR(8&gt;$N$578,1&gt;$N$579,((1-1)*$N$578+8)&gt;$N$580),"",IF(INDEX($P$580:$W$589,MOD(((1-1)*$N$578+8)-1,10)+1,INT((((1-1)*$N$578+8)-1)/10)+1)="","",INDEX($P$580:$W$589,MOD(((1-1)*$N$578+8)-1,10)+1,INT((((1-1)*$N$578+8)-1)/10)+1))))))</f>
        <v/>
      </c>
      <c r="L580" s="539">
        <f>IF($D$578="Flat Oval",IF(OR($N$580="",ISTEXT($N$578),ISTEXT($N$579)),"",IF(1&lt;=$N$579,IF(9&gt;$N$578,"",IF(((1-1)*$N$578+9)&gt;80,"",IF(INDEX($P$580:$W$589,MOD(((1-1)*$N$578+9)-1,10)+1,INT((((1-1)*$N$578+9)-1)/10)+1)="","",INDEX($P$580:$W$589,MOD(((1-1)*$N$578+9)-1,10)+1,INT((((1-1)*$N$578+9)-1)/10)+1)))),IF(AND(1=$N$579+1,9&lt;=$O$578),IF(($N$578*$N$579+9)&gt;80,"",IF(INDEX($P$580:$W$589,MOD(($N$578*$N$579+9)-1,10)+1,INT((($N$578*$N$579+9)-1)/10)+1)="","",INDEX($P$580:$W$589,MOD(($N$578*$N$579+9)-1,10)+1,INT((($N$578*$N$579+9)-1)/10)+1))),""))),IF($N$580="","",IF(OR(ISTEXT($N$578),ISTEXT($N$579),ISTEXT($N$580)),"",IF(OR(9&gt;$N$578,1&gt;$N$579,((1-1)*$N$578+9)&gt;$N$580),"",IF(INDEX($P$580:$W$589,MOD(((1-1)*$N$578+9)-1,10)+1,INT((((1-1)*$N$578+9)-1)/10)+1)="","",INDEX($P$580:$W$589,MOD(((1-1)*$N$578+9)-1,10)+1,INT((((1-1)*$N$578+9)-1)/10)+1))))))</f>
        <v/>
      </c>
      <c r="M580" s="539">
        <f>IF($D$578="Flat Oval",IF(OR($N$580="",ISTEXT($N$578),ISTEXT($N$579)),"",IF(1&lt;=$N$579,IF(10&gt;$N$578,"",IF(((1-1)*$N$578+10)&gt;80,"",IF(INDEX($P$580:$W$589,MOD(((1-1)*$N$578+10)-1,10)+1,INT((((1-1)*$N$578+10)-1)/10)+1)="","",INDEX($P$580:$W$589,MOD(((1-1)*$N$578+10)-1,10)+1,INT((((1-1)*$N$578+10)-1)/10)+1)))),IF(AND(1=$N$579+1,10&lt;=$O$578),IF(($N$578*$N$579+10)&gt;80,"",IF(INDEX($P$580:$W$589,MOD(($N$578*$N$579+10)-1,10)+1,INT((($N$578*$N$579+10)-1)/10)+1)="","",INDEX($P$580:$W$589,MOD(($N$578*$N$579+10)-1,10)+1,INT((($N$578*$N$579+10)-1)/10)+1))),""))),IF($N$580="","",IF(OR(ISTEXT($N$578),ISTEXT($N$579),ISTEXT($N$580)),"",IF(OR(10&gt;$N$578,1&gt;$N$579,((1-1)*$N$578+10)&gt;$N$580),"",IF(INDEX($P$580:$W$589,MOD(((1-1)*$N$578+10)-1,10)+1,INT((((1-1)*$N$578+10)-1)/10)+1)="","",INDEX($P$580:$W$589,MOD(((1-1)*$N$578+10)-1,10)+1,INT((((1-1)*$N$578+10)-1)/10)+1))))))</f>
        <v/>
      </c>
      <c r="N580" s="534">
        <f>IF($D$578="Flat Oval",IF(OR($N$578="",$N$579="",$O$578=""),"",$N$578*$N$579+$O$578),IF(OR(N578="",N579=""),"",IF(OR(ISTEXT(N578),ISTEXT(N579)),"",N578*N579)))</f>
        <v/>
      </c>
      <c r="O580">
        <f>IF(OR(NOT($D$578="Flat Oval"),N($N$580)=0),"",IF(COUNT(INDEX(D580:D587,$N$579+1):INDEX(M580:M587,$N$579+1))=0,"",AVERAGE(INDEX(D580:D587,$N$579+1):INDEX(M580:M587,$N$579+1))))</f>
        <v/>
      </c>
      <c r="P580" s="540" t="n"/>
      <c r="Q580" s="540" t="n"/>
      <c r="R580" s="540" t="n"/>
      <c r="S580" s="540" t="n"/>
      <c r="T580" s="540" t="n"/>
      <c r="U580" s="540" t="n"/>
      <c r="V580" s="540" t="n"/>
      <c r="W580" s="540" t="n"/>
    </row>
    <row r="581" ht="13.35" customHeight="1" s="162">
      <c r="B581" s="537">
        <f>IF($D$578="Flat Oval",IF(OR($N$579="",ISTEXT($N$579)),"",IF(2&lt;=$N$579,ROUND((2-0.5)*$I$578/$N$579,1),IF(2=$N$579+1,"Ends",""))),IF(OR($D$578="",$G$578=""),"",IF($D$578="Round",IF(2=1,"Axis 1 (0°)",IF(2=2,"Axis 2 (90°)","")),IF(ISTEXT($N$579),"",IF(2&gt;$N$579,"",IF(ISTEXT($I$578),"",ROUND((2-0.5)*$I$578/$N$579,1)))))))</f>
        <v/>
      </c>
      <c r="C581" s="538" t="n"/>
      <c r="D581" s="539">
        <f>IF($D$578="Flat Oval",IF(OR($N$580="",ISTEXT($N$578),ISTEXT($N$579)),"",IF(2&lt;=$N$579,IF(1&gt;$N$578,"",IF(((2-1)*$N$578+1)&gt;80,"",IF(INDEX($P$580:$W$589,MOD(((2-1)*$N$578+1)-1,10)+1,INT((((2-1)*$N$578+1)-1)/10)+1)="","",INDEX($P$580:$W$589,MOD(((2-1)*$N$578+1)-1,10)+1,INT((((2-1)*$N$578+1)-1)/10)+1)))),IF(AND(2=$N$579+1,1&lt;=$O$578),IF(($N$578*$N$579+1)&gt;80,"",IF(INDEX($P$580:$W$589,MOD(($N$578*$N$579+1)-1,10)+1,INT((($N$578*$N$579+1)-1)/10)+1)="","",INDEX($P$580:$W$589,MOD(($N$578*$N$579+1)-1,10)+1,INT((($N$578*$N$579+1)-1)/10)+1))),""))),IF($N$580="","",IF(OR(ISTEXT($N$578),ISTEXT($N$579),ISTEXT($N$580)),"",IF(OR(1&gt;$N$578,2&gt;$N$579,((2-1)*$N$578+1)&gt;$N$580),"",IF(INDEX($P$580:$W$589,MOD(((2-1)*$N$578+1)-1,10)+1,INT((((2-1)*$N$578+1)-1)/10)+1)="","",INDEX($P$580:$W$589,MOD(((2-1)*$N$578+1)-1,10)+1,INT((((2-1)*$N$578+1)-1)/10)+1))))))</f>
        <v/>
      </c>
      <c r="E581" s="539">
        <f>IF($D$578="Flat Oval",IF(OR($N$580="",ISTEXT($N$578),ISTEXT($N$579)),"",IF(2&lt;=$N$579,IF(2&gt;$N$578,"",IF(((2-1)*$N$578+2)&gt;80,"",IF(INDEX($P$580:$W$589,MOD(((2-1)*$N$578+2)-1,10)+1,INT((((2-1)*$N$578+2)-1)/10)+1)="","",INDEX($P$580:$W$589,MOD(((2-1)*$N$578+2)-1,10)+1,INT((((2-1)*$N$578+2)-1)/10)+1)))),IF(AND(2=$N$579+1,2&lt;=$O$578),IF(($N$578*$N$579+2)&gt;80,"",IF(INDEX($P$580:$W$589,MOD(($N$578*$N$579+2)-1,10)+1,INT((($N$578*$N$579+2)-1)/10)+1)="","",INDEX($P$580:$W$589,MOD(($N$578*$N$579+2)-1,10)+1,INT((($N$578*$N$579+2)-1)/10)+1))),""))),IF($N$580="","",IF(OR(ISTEXT($N$578),ISTEXT($N$579),ISTEXT($N$580)),"",IF(OR(2&gt;$N$578,2&gt;$N$579,((2-1)*$N$578+2)&gt;$N$580),"",IF(INDEX($P$580:$W$589,MOD(((2-1)*$N$578+2)-1,10)+1,INT((((2-1)*$N$578+2)-1)/10)+1)="","",INDEX($P$580:$W$589,MOD(((2-1)*$N$578+2)-1,10)+1,INT((((2-1)*$N$578+2)-1)/10)+1))))))</f>
        <v/>
      </c>
      <c r="F581" s="539">
        <f>IF($D$578="Flat Oval",IF(OR($N$580="",ISTEXT($N$578),ISTEXT($N$579)),"",IF(2&lt;=$N$579,IF(3&gt;$N$578,"",IF(((2-1)*$N$578+3)&gt;80,"",IF(INDEX($P$580:$W$589,MOD(((2-1)*$N$578+3)-1,10)+1,INT((((2-1)*$N$578+3)-1)/10)+1)="","",INDEX($P$580:$W$589,MOD(((2-1)*$N$578+3)-1,10)+1,INT((((2-1)*$N$578+3)-1)/10)+1)))),IF(AND(2=$N$579+1,3&lt;=$O$578),IF(($N$578*$N$579+3)&gt;80,"",IF(INDEX($P$580:$W$589,MOD(($N$578*$N$579+3)-1,10)+1,INT((($N$578*$N$579+3)-1)/10)+1)="","",INDEX($P$580:$W$589,MOD(($N$578*$N$579+3)-1,10)+1,INT((($N$578*$N$579+3)-1)/10)+1))),""))),IF($N$580="","",IF(OR(ISTEXT($N$578),ISTEXT($N$579),ISTEXT($N$580)),"",IF(OR(3&gt;$N$578,2&gt;$N$579,((2-1)*$N$578+3)&gt;$N$580),"",IF(INDEX($P$580:$W$589,MOD(((2-1)*$N$578+3)-1,10)+1,INT((((2-1)*$N$578+3)-1)/10)+1)="","",INDEX($P$580:$W$589,MOD(((2-1)*$N$578+3)-1,10)+1,INT((((2-1)*$N$578+3)-1)/10)+1))))))</f>
        <v/>
      </c>
      <c r="G581" s="539">
        <f>IF($D$578="Flat Oval",IF(OR($N$580="",ISTEXT($N$578),ISTEXT($N$579)),"",IF(2&lt;=$N$579,IF(4&gt;$N$578,"",IF(((2-1)*$N$578+4)&gt;80,"",IF(INDEX($P$580:$W$589,MOD(((2-1)*$N$578+4)-1,10)+1,INT((((2-1)*$N$578+4)-1)/10)+1)="","",INDEX($P$580:$W$589,MOD(((2-1)*$N$578+4)-1,10)+1,INT((((2-1)*$N$578+4)-1)/10)+1)))),IF(AND(2=$N$579+1,4&lt;=$O$578),IF(($N$578*$N$579+4)&gt;80,"",IF(INDEX($P$580:$W$589,MOD(($N$578*$N$579+4)-1,10)+1,INT((($N$578*$N$579+4)-1)/10)+1)="","",INDEX($P$580:$W$589,MOD(($N$578*$N$579+4)-1,10)+1,INT((($N$578*$N$579+4)-1)/10)+1))),""))),IF($N$580="","",IF(OR(ISTEXT($N$578),ISTEXT($N$579),ISTEXT($N$580)),"",IF(OR(4&gt;$N$578,2&gt;$N$579,((2-1)*$N$578+4)&gt;$N$580),"",IF(INDEX($P$580:$W$589,MOD(((2-1)*$N$578+4)-1,10)+1,INT((((2-1)*$N$578+4)-1)/10)+1)="","",INDEX($P$580:$W$589,MOD(((2-1)*$N$578+4)-1,10)+1,INT((((2-1)*$N$578+4)-1)/10)+1))))))</f>
        <v/>
      </c>
      <c r="H581" s="539">
        <f>IF($D$578="Flat Oval",IF(OR($N$580="",ISTEXT($N$578),ISTEXT($N$579)),"",IF(2&lt;=$N$579,IF(5&gt;$N$578,"",IF(((2-1)*$N$578+5)&gt;80,"",IF(INDEX($P$580:$W$589,MOD(((2-1)*$N$578+5)-1,10)+1,INT((((2-1)*$N$578+5)-1)/10)+1)="","",INDEX($P$580:$W$589,MOD(((2-1)*$N$578+5)-1,10)+1,INT((((2-1)*$N$578+5)-1)/10)+1)))),IF(AND(2=$N$579+1,5&lt;=$O$578),IF(($N$578*$N$579+5)&gt;80,"",IF(INDEX($P$580:$W$589,MOD(($N$578*$N$579+5)-1,10)+1,INT((($N$578*$N$579+5)-1)/10)+1)="","",INDEX($P$580:$W$589,MOD(($N$578*$N$579+5)-1,10)+1,INT((($N$578*$N$579+5)-1)/10)+1))),""))),IF($N$580="","",IF(OR(ISTEXT($N$578),ISTEXT($N$579),ISTEXT($N$580)),"",IF(OR(5&gt;$N$578,2&gt;$N$579,((2-1)*$N$578+5)&gt;$N$580),"",IF(INDEX($P$580:$W$589,MOD(((2-1)*$N$578+5)-1,10)+1,INT((((2-1)*$N$578+5)-1)/10)+1)="","",INDEX($P$580:$W$589,MOD(((2-1)*$N$578+5)-1,10)+1,INT((((2-1)*$N$578+5)-1)/10)+1))))))</f>
        <v/>
      </c>
      <c r="I581" s="539">
        <f>IF($D$578="Flat Oval",IF(OR($N$580="",ISTEXT($N$578),ISTEXT($N$579)),"",IF(2&lt;=$N$579,IF(6&gt;$N$578,"",IF(((2-1)*$N$578+6)&gt;80,"",IF(INDEX($P$580:$W$589,MOD(((2-1)*$N$578+6)-1,10)+1,INT((((2-1)*$N$578+6)-1)/10)+1)="","",INDEX($P$580:$W$589,MOD(((2-1)*$N$578+6)-1,10)+1,INT((((2-1)*$N$578+6)-1)/10)+1)))),IF(AND(2=$N$579+1,6&lt;=$O$578),IF(($N$578*$N$579+6)&gt;80,"",IF(INDEX($P$580:$W$589,MOD(($N$578*$N$579+6)-1,10)+1,INT((($N$578*$N$579+6)-1)/10)+1)="","",INDEX($P$580:$W$589,MOD(($N$578*$N$579+6)-1,10)+1,INT((($N$578*$N$579+6)-1)/10)+1))),""))),IF($N$580="","",IF(OR(ISTEXT($N$578),ISTEXT($N$579),ISTEXT($N$580)),"",IF(OR(6&gt;$N$578,2&gt;$N$579,((2-1)*$N$578+6)&gt;$N$580),"",IF(INDEX($P$580:$W$589,MOD(((2-1)*$N$578+6)-1,10)+1,INT((((2-1)*$N$578+6)-1)/10)+1)="","",INDEX($P$580:$W$589,MOD(((2-1)*$N$578+6)-1,10)+1,INT((((2-1)*$N$578+6)-1)/10)+1))))))</f>
        <v/>
      </c>
      <c r="J581" s="539">
        <f>IF($D$578="Flat Oval",IF(OR($N$580="",ISTEXT($N$578),ISTEXT($N$579)),"",IF(2&lt;=$N$579,IF(7&gt;$N$578,"",IF(((2-1)*$N$578+7)&gt;80,"",IF(INDEX($P$580:$W$589,MOD(((2-1)*$N$578+7)-1,10)+1,INT((((2-1)*$N$578+7)-1)/10)+1)="","",INDEX($P$580:$W$589,MOD(((2-1)*$N$578+7)-1,10)+1,INT((((2-1)*$N$578+7)-1)/10)+1)))),IF(AND(2=$N$579+1,7&lt;=$O$578),IF(($N$578*$N$579+7)&gt;80,"",IF(INDEX($P$580:$W$589,MOD(($N$578*$N$579+7)-1,10)+1,INT((($N$578*$N$579+7)-1)/10)+1)="","",INDEX($P$580:$W$589,MOD(($N$578*$N$579+7)-1,10)+1,INT((($N$578*$N$579+7)-1)/10)+1))),""))),IF($N$580="","",IF(OR(ISTEXT($N$578),ISTEXT($N$579),ISTEXT($N$580)),"",IF(OR(7&gt;$N$578,2&gt;$N$579,((2-1)*$N$578+7)&gt;$N$580),"",IF(INDEX($P$580:$W$589,MOD(((2-1)*$N$578+7)-1,10)+1,INT((((2-1)*$N$578+7)-1)/10)+1)="","",INDEX($P$580:$W$589,MOD(((2-1)*$N$578+7)-1,10)+1,INT((((2-1)*$N$578+7)-1)/10)+1))))))</f>
        <v/>
      </c>
      <c r="K581" s="539">
        <f>IF($D$578="Flat Oval",IF(OR($N$580="",ISTEXT($N$578),ISTEXT($N$579)),"",IF(2&lt;=$N$579,IF(8&gt;$N$578,"",IF(((2-1)*$N$578+8)&gt;80,"",IF(INDEX($P$580:$W$589,MOD(((2-1)*$N$578+8)-1,10)+1,INT((((2-1)*$N$578+8)-1)/10)+1)="","",INDEX($P$580:$W$589,MOD(((2-1)*$N$578+8)-1,10)+1,INT((((2-1)*$N$578+8)-1)/10)+1)))),IF(AND(2=$N$579+1,8&lt;=$O$578),IF(($N$578*$N$579+8)&gt;80,"",IF(INDEX($P$580:$W$589,MOD(($N$578*$N$579+8)-1,10)+1,INT((($N$578*$N$579+8)-1)/10)+1)="","",INDEX($P$580:$W$589,MOD(($N$578*$N$579+8)-1,10)+1,INT((($N$578*$N$579+8)-1)/10)+1))),""))),IF($N$580="","",IF(OR(ISTEXT($N$578),ISTEXT($N$579),ISTEXT($N$580)),"",IF(OR(8&gt;$N$578,2&gt;$N$579,((2-1)*$N$578+8)&gt;$N$580),"",IF(INDEX($P$580:$W$589,MOD(((2-1)*$N$578+8)-1,10)+1,INT((((2-1)*$N$578+8)-1)/10)+1)="","",INDEX($P$580:$W$589,MOD(((2-1)*$N$578+8)-1,10)+1,INT((((2-1)*$N$578+8)-1)/10)+1))))))</f>
        <v/>
      </c>
      <c r="L581" s="539">
        <f>IF($D$578="Flat Oval",IF(OR($N$580="",ISTEXT($N$578),ISTEXT($N$579)),"",IF(2&lt;=$N$579,IF(9&gt;$N$578,"",IF(((2-1)*$N$578+9)&gt;80,"",IF(INDEX($P$580:$W$589,MOD(((2-1)*$N$578+9)-1,10)+1,INT((((2-1)*$N$578+9)-1)/10)+1)="","",INDEX($P$580:$W$589,MOD(((2-1)*$N$578+9)-1,10)+1,INT((((2-1)*$N$578+9)-1)/10)+1)))),IF(AND(2=$N$579+1,9&lt;=$O$578),IF(($N$578*$N$579+9)&gt;80,"",IF(INDEX($P$580:$W$589,MOD(($N$578*$N$579+9)-1,10)+1,INT((($N$578*$N$579+9)-1)/10)+1)="","",INDEX($P$580:$W$589,MOD(($N$578*$N$579+9)-1,10)+1,INT((($N$578*$N$579+9)-1)/10)+1))),""))),IF($N$580="","",IF(OR(ISTEXT($N$578),ISTEXT($N$579),ISTEXT($N$580)),"",IF(OR(9&gt;$N$578,2&gt;$N$579,((2-1)*$N$578+9)&gt;$N$580),"",IF(INDEX($P$580:$W$589,MOD(((2-1)*$N$578+9)-1,10)+1,INT((((2-1)*$N$578+9)-1)/10)+1)="","",INDEX($P$580:$W$589,MOD(((2-1)*$N$578+9)-1,10)+1,INT((((2-1)*$N$578+9)-1)/10)+1))))))</f>
        <v/>
      </c>
      <c r="M581" s="539">
        <f>IF($D$578="Flat Oval",IF(OR($N$580="",ISTEXT($N$578),ISTEXT($N$579)),"",IF(2&lt;=$N$579,IF(10&gt;$N$578,"",IF(((2-1)*$N$578+10)&gt;80,"",IF(INDEX($P$580:$W$589,MOD(((2-1)*$N$578+10)-1,10)+1,INT((((2-1)*$N$578+10)-1)/10)+1)="","",INDEX($P$580:$W$589,MOD(((2-1)*$N$578+10)-1,10)+1,INT((((2-1)*$N$578+10)-1)/10)+1)))),IF(AND(2=$N$579+1,10&lt;=$O$578),IF(($N$578*$N$579+10)&gt;80,"",IF(INDEX($P$580:$W$589,MOD(($N$578*$N$579+10)-1,10)+1,INT((($N$578*$N$579+10)-1)/10)+1)="","",INDEX($P$580:$W$589,MOD(($N$578*$N$579+10)-1,10)+1,INT((($N$578*$N$579+10)-1)/10)+1))),""))),IF($N$580="","",IF(OR(ISTEXT($N$578),ISTEXT($N$579),ISTEXT($N$580)),"",IF(OR(10&gt;$N$578,2&gt;$N$579,((2-1)*$N$578+10)&gt;$N$580),"",IF(INDEX($P$580:$W$589,MOD(((2-1)*$N$578+10)-1,10)+1,INT((((2-1)*$N$578+10)-1)/10)+1)="","",INDEX($P$580:$W$589,MOD(((2-1)*$N$578+10)-1,10)+1,INT((((2-1)*$N$578+10)-1)/10)+1))))))</f>
        <v/>
      </c>
      <c r="O581">
        <f>IF(AND($D$578="Flat Oval",NOT(OR($G$578="",$I$578="")),NOT(OR(ISTEXT($G$578),ISTEXT($I$578)))),(($G$578-2*N($K$578))-($I$578-2*N($K$578)))*($I$578-2*N($K$578))/144,"")</f>
        <v/>
      </c>
      <c r="P581" s="540" t="n"/>
      <c r="Q581" s="540" t="n"/>
      <c r="R581" s="540" t="n"/>
      <c r="S581" s="540" t="n"/>
      <c r="T581" s="540" t="n"/>
      <c r="U581" s="540" t="n"/>
      <c r="V581" s="540" t="n"/>
      <c r="W581" s="540" t="n"/>
    </row>
    <row r="582" ht="13.35" customHeight="1" s="162">
      <c r="B582" s="537">
        <f>IF($D$578="Flat Oval",IF(OR($N$579="",ISTEXT($N$579)),"",IF(3&lt;=$N$579,ROUND((3-0.5)*$I$578/$N$579,1),IF(3=$N$579+1,"Ends",""))),IF(OR($D$578="",$G$578=""),"",IF($D$578="Round",IF(3=1,"Axis 1 (0°)",IF(3=2,"Axis 2 (90°)","")),IF(ISTEXT($N$579),"",IF(3&gt;$N$579,"",IF(ISTEXT($I$578),"",ROUND((3-0.5)*$I$578/$N$579,1)))))))</f>
        <v/>
      </c>
      <c r="C582" s="538" t="n"/>
      <c r="D582" s="539">
        <f>IF($D$578="Flat Oval",IF(OR($N$580="",ISTEXT($N$578),ISTEXT($N$579)),"",IF(3&lt;=$N$579,IF(1&gt;$N$578,"",IF(((3-1)*$N$578+1)&gt;80,"",IF(INDEX($P$580:$W$589,MOD(((3-1)*$N$578+1)-1,10)+1,INT((((3-1)*$N$578+1)-1)/10)+1)="","",INDEX($P$580:$W$589,MOD(((3-1)*$N$578+1)-1,10)+1,INT((((3-1)*$N$578+1)-1)/10)+1)))),IF(AND(3=$N$579+1,1&lt;=$O$578),IF(($N$578*$N$579+1)&gt;80,"",IF(INDEX($P$580:$W$589,MOD(($N$578*$N$579+1)-1,10)+1,INT((($N$578*$N$579+1)-1)/10)+1)="","",INDEX($P$580:$W$589,MOD(($N$578*$N$579+1)-1,10)+1,INT((($N$578*$N$579+1)-1)/10)+1))),""))),IF($N$580="","",IF(OR(ISTEXT($N$578),ISTEXT($N$579),ISTEXT($N$580)),"",IF(OR(1&gt;$N$578,3&gt;$N$579,((3-1)*$N$578+1)&gt;$N$580),"",IF(INDEX($P$580:$W$589,MOD(((3-1)*$N$578+1)-1,10)+1,INT((((3-1)*$N$578+1)-1)/10)+1)="","",INDEX($P$580:$W$589,MOD(((3-1)*$N$578+1)-1,10)+1,INT((((3-1)*$N$578+1)-1)/10)+1))))))</f>
        <v/>
      </c>
      <c r="E582" s="539">
        <f>IF($D$578="Flat Oval",IF(OR($N$580="",ISTEXT($N$578),ISTEXT($N$579)),"",IF(3&lt;=$N$579,IF(2&gt;$N$578,"",IF(((3-1)*$N$578+2)&gt;80,"",IF(INDEX($P$580:$W$589,MOD(((3-1)*$N$578+2)-1,10)+1,INT((((3-1)*$N$578+2)-1)/10)+1)="","",INDEX($P$580:$W$589,MOD(((3-1)*$N$578+2)-1,10)+1,INT((((3-1)*$N$578+2)-1)/10)+1)))),IF(AND(3=$N$579+1,2&lt;=$O$578),IF(($N$578*$N$579+2)&gt;80,"",IF(INDEX($P$580:$W$589,MOD(($N$578*$N$579+2)-1,10)+1,INT((($N$578*$N$579+2)-1)/10)+1)="","",INDEX($P$580:$W$589,MOD(($N$578*$N$579+2)-1,10)+1,INT((($N$578*$N$579+2)-1)/10)+1))),""))),IF($N$580="","",IF(OR(ISTEXT($N$578),ISTEXT($N$579),ISTEXT($N$580)),"",IF(OR(2&gt;$N$578,3&gt;$N$579,((3-1)*$N$578+2)&gt;$N$580),"",IF(INDEX($P$580:$W$589,MOD(((3-1)*$N$578+2)-1,10)+1,INT((((3-1)*$N$578+2)-1)/10)+1)="","",INDEX($P$580:$W$589,MOD(((3-1)*$N$578+2)-1,10)+1,INT((((3-1)*$N$578+2)-1)/10)+1))))))</f>
        <v/>
      </c>
      <c r="F582" s="539">
        <f>IF($D$578="Flat Oval",IF(OR($N$580="",ISTEXT($N$578),ISTEXT($N$579)),"",IF(3&lt;=$N$579,IF(3&gt;$N$578,"",IF(((3-1)*$N$578+3)&gt;80,"",IF(INDEX($P$580:$W$589,MOD(((3-1)*$N$578+3)-1,10)+1,INT((((3-1)*$N$578+3)-1)/10)+1)="","",INDEX($P$580:$W$589,MOD(((3-1)*$N$578+3)-1,10)+1,INT((((3-1)*$N$578+3)-1)/10)+1)))),IF(AND(3=$N$579+1,3&lt;=$O$578),IF(($N$578*$N$579+3)&gt;80,"",IF(INDEX($P$580:$W$589,MOD(($N$578*$N$579+3)-1,10)+1,INT((($N$578*$N$579+3)-1)/10)+1)="","",INDEX($P$580:$W$589,MOD(($N$578*$N$579+3)-1,10)+1,INT((($N$578*$N$579+3)-1)/10)+1))),""))),IF($N$580="","",IF(OR(ISTEXT($N$578),ISTEXT($N$579),ISTEXT($N$580)),"",IF(OR(3&gt;$N$578,3&gt;$N$579,((3-1)*$N$578+3)&gt;$N$580),"",IF(INDEX($P$580:$W$589,MOD(((3-1)*$N$578+3)-1,10)+1,INT((((3-1)*$N$578+3)-1)/10)+1)="","",INDEX($P$580:$W$589,MOD(((3-1)*$N$578+3)-1,10)+1,INT((((3-1)*$N$578+3)-1)/10)+1))))))</f>
        <v/>
      </c>
      <c r="G582" s="539">
        <f>IF($D$578="Flat Oval",IF(OR($N$580="",ISTEXT($N$578),ISTEXT($N$579)),"",IF(3&lt;=$N$579,IF(4&gt;$N$578,"",IF(((3-1)*$N$578+4)&gt;80,"",IF(INDEX($P$580:$W$589,MOD(((3-1)*$N$578+4)-1,10)+1,INT((((3-1)*$N$578+4)-1)/10)+1)="","",INDEX($P$580:$W$589,MOD(((3-1)*$N$578+4)-1,10)+1,INT((((3-1)*$N$578+4)-1)/10)+1)))),IF(AND(3=$N$579+1,4&lt;=$O$578),IF(($N$578*$N$579+4)&gt;80,"",IF(INDEX($P$580:$W$589,MOD(($N$578*$N$579+4)-1,10)+1,INT((($N$578*$N$579+4)-1)/10)+1)="","",INDEX($P$580:$W$589,MOD(($N$578*$N$579+4)-1,10)+1,INT((($N$578*$N$579+4)-1)/10)+1))),""))),IF($N$580="","",IF(OR(ISTEXT($N$578),ISTEXT($N$579),ISTEXT($N$580)),"",IF(OR(4&gt;$N$578,3&gt;$N$579,((3-1)*$N$578+4)&gt;$N$580),"",IF(INDEX($P$580:$W$589,MOD(((3-1)*$N$578+4)-1,10)+1,INT((((3-1)*$N$578+4)-1)/10)+1)="","",INDEX($P$580:$W$589,MOD(((3-1)*$N$578+4)-1,10)+1,INT((((3-1)*$N$578+4)-1)/10)+1))))))</f>
        <v/>
      </c>
      <c r="H582" s="539">
        <f>IF($D$578="Flat Oval",IF(OR($N$580="",ISTEXT($N$578),ISTEXT($N$579)),"",IF(3&lt;=$N$579,IF(5&gt;$N$578,"",IF(((3-1)*$N$578+5)&gt;80,"",IF(INDEX($P$580:$W$589,MOD(((3-1)*$N$578+5)-1,10)+1,INT((((3-1)*$N$578+5)-1)/10)+1)="","",INDEX($P$580:$W$589,MOD(((3-1)*$N$578+5)-1,10)+1,INT((((3-1)*$N$578+5)-1)/10)+1)))),IF(AND(3=$N$579+1,5&lt;=$O$578),IF(($N$578*$N$579+5)&gt;80,"",IF(INDEX($P$580:$W$589,MOD(($N$578*$N$579+5)-1,10)+1,INT((($N$578*$N$579+5)-1)/10)+1)="","",INDEX($P$580:$W$589,MOD(($N$578*$N$579+5)-1,10)+1,INT((($N$578*$N$579+5)-1)/10)+1))),""))),IF($N$580="","",IF(OR(ISTEXT($N$578),ISTEXT($N$579),ISTEXT($N$580)),"",IF(OR(5&gt;$N$578,3&gt;$N$579,((3-1)*$N$578+5)&gt;$N$580),"",IF(INDEX($P$580:$W$589,MOD(((3-1)*$N$578+5)-1,10)+1,INT((((3-1)*$N$578+5)-1)/10)+1)="","",INDEX($P$580:$W$589,MOD(((3-1)*$N$578+5)-1,10)+1,INT((((3-1)*$N$578+5)-1)/10)+1))))))</f>
        <v/>
      </c>
      <c r="I582" s="539">
        <f>IF($D$578="Flat Oval",IF(OR($N$580="",ISTEXT($N$578),ISTEXT($N$579)),"",IF(3&lt;=$N$579,IF(6&gt;$N$578,"",IF(((3-1)*$N$578+6)&gt;80,"",IF(INDEX($P$580:$W$589,MOD(((3-1)*$N$578+6)-1,10)+1,INT((((3-1)*$N$578+6)-1)/10)+1)="","",INDEX($P$580:$W$589,MOD(((3-1)*$N$578+6)-1,10)+1,INT((((3-1)*$N$578+6)-1)/10)+1)))),IF(AND(3=$N$579+1,6&lt;=$O$578),IF(($N$578*$N$579+6)&gt;80,"",IF(INDEX($P$580:$W$589,MOD(($N$578*$N$579+6)-1,10)+1,INT((($N$578*$N$579+6)-1)/10)+1)="","",INDEX($P$580:$W$589,MOD(($N$578*$N$579+6)-1,10)+1,INT((($N$578*$N$579+6)-1)/10)+1))),""))),IF($N$580="","",IF(OR(ISTEXT($N$578),ISTEXT($N$579),ISTEXT($N$580)),"",IF(OR(6&gt;$N$578,3&gt;$N$579,((3-1)*$N$578+6)&gt;$N$580),"",IF(INDEX($P$580:$W$589,MOD(((3-1)*$N$578+6)-1,10)+1,INT((((3-1)*$N$578+6)-1)/10)+1)="","",INDEX($P$580:$W$589,MOD(((3-1)*$N$578+6)-1,10)+1,INT((((3-1)*$N$578+6)-1)/10)+1))))))</f>
        <v/>
      </c>
      <c r="J582" s="539">
        <f>IF($D$578="Flat Oval",IF(OR($N$580="",ISTEXT($N$578),ISTEXT($N$579)),"",IF(3&lt;=$N$579,IF(7&gt;$N$578,"",IF(((3-1)*$N$578+7)&gt;80,"",IF(INDEX($P$580:$W$589,MOD(((3-1)*$N$578+7)-1,10)+1,INT((((3-1)*$N$578+7)-1)/10)+1)="","",INDEX($P$580:$W$589,MOD(((3-1)*$N$578+7)-1,10)+1,INT((((3-1)*$N$578+7)-1)/10)+1)))),IF(AND(3=$N$579+1,7&lt;=$O$578),IF(($N$578*$N$579+7)&gt;80,"",IF(INDEX($P$580:$W$589,MOD(($N$578*$N$579+7)-1,10)+1,INT((($N$578*$N$579+7)-1)/10)+1)="","",INDEX($P$580:$W$589,MOD(($N$578*$N$579+7)-1,10)+1,INT((($N$578*$N$579+7)-1)/10)+1))),""))),IF($N$580="","",IF(OR(ISTEXT($N$578),ISTEXT($N$579),ISTEXT($N$580)),"",IF(OR(7&gt;$N$578,3&gt;$N$579,((3-1)*$N$578+7)&gt;$N$580),"",IF(INDEX($P$580:$W$589,MOD(((3-1)*$N$578+7)-1,10)+1,INT((((3-1)*$N$578+7)-1)/10)+1)="","",INDEX($P$580:$W$589,MOD(((3-1)*$N$578+7)-1,10)+1,INT((((3-1)*$N$578+7)-1)/10)+1))))))</f>
        <v/>
      </c>
      <c r="K582" s="539">
        <f>IF($D$578="Flat Oval",IF(OR($N$580="",ISTEXT($N$578),ISTEXT($N$579)),"",IF(3&lt;=$N$579,IF(8&gt;$N$578,"",IF(((3-1)*$N$578+8)&gt;80,"",IF(INDEX($P$580:$W$589,MOD(((3-1)*$N$578+8)-1,10)+1,INT((((3-1)*$N$578+8)-1)/10)+1)="","",INDEX($P$580:$W$589,MOD(((3-1)*$N$578+8)-1,10)+1,INT((((3-1)*$N$578+8)-1)/10)+1)))),IF(AND(3=$N$579+1,8&lt;=$O$578),IF(($N$578*$N$579+8)&gt;80,"",IF(INDEX($P$580:$W$589,MOD(($N$578*$N$579+8)-1,10)+1,INT((($N$578*$N$579+8)-1)/10)+1)="","",INDEX($P$580:$W$589,MOD(($N$578*$N$579+8)-1,10)+1,INT((($N$578*$N$579+8)-1)/10)+1))),""))),IF($N$580="","",IF(OR(ISTEXT($N$578),ISTEXT($N$579),ISTEXT($N$580)),"",IF(OR(8&gt;$N$578,3&gt;$N$579,((3-1)*$N$578+8)&gt;$N$580),"",IF(INDEX($P$580:$W$589,MOD(((3-1)*$N$578+8)-1,10)+1,INT((((3-1)*$N$578+8)-1)/10)+1)="","",INDEX($P$580:$W$589,MOD(((3-1)*$N$578+8)-1,10)+1,INT((((3-1)*$N$578+8)-1)/10)+1))))))</f>
        <v/>
      </c>
      <c r="L582" s="539">
        <f>IF($D$578="Flat Oval",IF(OR($N$580="",ISTEXT($N$578),ISTEXT($N$579)),"",IF(3&lt;=$N$579,IF(9&gt;$N$578,"",IF(((3-1)*$N$578+9)&gt;80,"",IF(INDEX($P$580:$W$589,MOD(((3-1)*$N$578+9)-1,10)+1,INT((((3-1)*$N$578+9)-1)/10)+1)="","",INDEX($P$580:$W$589,MOD(((3-1)*$N$578+9)-1,10)+1,INT((((3-1)*$N$578+9)-1)/10)+1)))),IF(AND(3=$N$579+1,9&lt;=$O$578),IF(($N$578*$N$579+9)&gt;80,"",IF(INDEX($P$580:$W$589,MOD(($N$578*$N$579+9)-1,10)+1,INT((($N$578*$N$579+9)-1)/10)+1)="","",INDEX($P$580:$W$589,MOD(($N$578*$N$579+9)-1,10)+1,INT((($N$578*$N$579+9)-1)/10)+1))),""))),IF($N$580="","",IF(OR(ISTEXT($N$578),ISTEXT($N$579),ISTEXT($N$580)),"",IF(OR(9&gt;$N$578,3&gt;$N$579,((3-1)*$N$578+9)&gt;$N$580),"",IF(INDEX($P$580:$W$589,MOD(((3-1)*$N$578+9)-1,10)+1,INT((((3-1)*$N$578+9)-1)/10)+1)="","",INDEX($P$580:$W$589,MOD(((3-1)*$N$578+9)-1,10)+1,INT((((3-1)*$N$578+9)-1)/10)+1))))))</f>
        <v/>
      </c>
      <c r="M582" s="539">
        <f>IF($D$578="Flat Oval",IF(OR($N$580="",ISTEXT($N$578),ISTEXT($N$579)),"",IF(3&lt;=$N$579,IF(10&gt;$N$578,"",IF(((3-1)*$N$578+10)&gt;80,"",IF(INDEX($P$580:$W$589,MOD(((3-1)*$N$578+10)-1,10)+1,INT((((3-1)*$N$578+10)-1)/10)+1)="","",INDEX($P$580:$W$589,MOD(((3-1)*$N$578+10)-1,10)+1,INT((((3-1)*$N$578+10)-1)/10)+1)))),IF(AND(3=$N$579+1,10&lt;=$O$578),IF(($N$578*$N$579+10)&gt;80,"",IF(INDEX($P$580:$W$589,MOD(($N$578*$N$579+10)-1,10)+1,INT((($N$578*$N$579+10)-1)/10)+1)="","",INDEX($P$580:$W$589,MOD(($N$578*$N$579+10)-1,10)+1,INT((($N$578*$N$579+10)-1)/10)+1))),""))),IF($N$580="","",IF(OR(ISTEXT($N$578),ISTEXT($N$579),ISTEXT($N$580)),"",IF(OR(10&gt;$N$578,3&gt;$N$579,((3-1)*$N$578+10)&gt;$N$580),"",IF(INDEX($P$580:$W$589,MOD(((3-1)*$N$578+10)-1,10)+1,INT((((3-1)*$N$578+10)-1)/10)+1)="","",INDEX($P$580:$W$589,MOD(((3-1)*$N$578+10)-1,10)+1,INT((((3-1)*$N$578+10)-1)/10)+1))))))</f>
        <v/>
      </c>
      <c r="O582">
        <f>IF(AND($D$578="Flat Oval",NOT(OR($G$578="",$I$578="")),NOT(OR(ISTEXT($G$578),ISTEXT($I$578)))),PI()*(($I$578-2*N($K$578))/2)^2/144,"")</f>
        <v/>
      </c>
      <c r="P582" s="540" t="n"/>
      <c r="Q582" s="540" t="n"/>
      <c r="R582" s="540" t="n"/>
      <c r="S582" s="540" t="n"/>
      <c r="T582" s="540" t="n"/>
      <c r="U582" s="540" t="n"/>
      <c r="V582" s="540" t="n"/>
      <c r="W582" s="540" t="n"/>
    </row>
    <row r="583" ht="13.35" customHeight="1" s="162">
      <c r="B583" s="537">
        <f>IF($D$578="Flat Oval",IF(OR($N$579="",ISTEXT($N$579)),"",IF(4&lt;=$N$579,ROUND((4-0.5)*$I$578/$N$579,1),IF(4=$N$579+1,"Ends",""))),IF(OR($D$578="",$G$578=""),"",IF($D$578="Round",IF(4=1,"Axis 1 (0°)",IF(4=2,"Axis 2 (90°)","")),IF(ISTEXT($N$579),"",IF(4&gt;$N$579,"",IF(ISTEXT($I$578),"",ROUND((4-0.5)*$I$578/$N$579,1)))))))</f>
        <v/>
      </c>
      <c r="C583" s="538" t="n"/>
      <c r="D583" s="539">
        <f>IF($D$578="Flat Oval",IF(OR($N$580="",ISTEXT($N$578),ISTEXT($N$579)),"",IF(4&lt;=$N$579,IF(1&gt;$N$578,"",IF(((4-1)*$N$578+1)&gt;80,"",IF(INDEX($P$580:$W$589,MOD(((4-1)*$N$578+1)-1,10)+1,INT((((4-1)*$N$578+1)-1)/10)+1)="","",INDEX($P$580:$W$589,MOD(((4-1)*$N$578+1)-1,10)+1,INT((((4-1)*$N$578+1)-1)/10)+1)))),IF(AND(4=$N$579+1,1&lt;=$O$578),IF(($N$578*$N$579+1)&gt;80,"",IF(INDEX($P$580:$W$589,MOD(($N$578*$N$579+1)-1,10)+1,INT((($N$578*$N$579+1)-1)/10)+1)="","",INDEX($P$580:$W$589,MOD(($N$578*$N$579+1)-1,10)+1,INT((($N$578*$N$579+1)-1)/10)+1))),""))),IF($N$580="","",IF(OR(ISTEXT($N$578),ISTEXT($N$579),ISTEXT($N$580)),"",IF(OR(1&gt;$N$578,4&gt;$N$579,((4-1)*$N$578+1)&gt;$N$580),"",IF(INDEX($P$580:$W$589,MOD(((4-1)*$N$578+1)-1,10)+1,INT((((4-1)*$N$578+1)-1)/10)+1)="","",INDEX($P$580:$W$589,MOD(((4-1)*$N$578+1)-1,10)+1,INT((((4-1)*$N$578+1)-1)/10)+1))))))</f>
        <v/>
      </c>
      <c r="E583" s="539">
        <f>IF($D$578="Flat Oval",IF(OR($N$580="",ISTEXT($N$578),ISTEXT($N$579)),"",IF(4&lt;=$N$579,IF(2&gt;$N$578,"",IF(((4-1)*$N$578+2)&gt;80,"",IF(INDEX($P$580:$W$589,MOD(((4-1)*$N$578+2)-1,10)+1,INT((((4-1)*$N$578+2)-1)/10)+1)="","",INDEX($P$580:$W$589,MOD(((4-1)*$N$578+2)-1,10)+1,INT((((4-1)*$N$578+2)-1)/10)+1)))),IF(AND(4=$N$579+1,2&lt;=$O$578),IF(($N$578*$N$579+2)&gt;80,"",IF(INDEX($P$580:$W$589,MOD(($N$578*$N$579+2)-1,10)+1,INT((($N$578*$N$579+2)-1)/10)+1)="","",INDEX($P$580:$W$589,MOD(($N$578*$N$579+2)-1,10)+1,INT((($N$578*$N$579+2)-1)/10)+1))),""))),IF($N$580="","",IF(OR(ISTEXT($N$578),ISTEXT($N$579),ISTEXT($N$580)),"",IF(OR(2&gt;$N$578,4&gt;$N$579,((4-1)*$N$578+2)&gt;$N$580),"",IF(INDEX($P$580:$W$589,MOD(((4-1)*$N$578+2)-1,10)+1,INT((((4-1)*$N$578+2)-1)/10)+1)="","",INDEX($P$580:$W$589,MOD(((4-1)*$N$578+2)-1,10)+1,INT((((4-1)*$N$578+2)-1)/10)+1))))))</f>
        <v/>
      </c>
      <c r="F583" s="539">
        <f>IF($D$578="Flat Oval",IF(OR($N$580="",ISTEXT($N$578),ISTEXT($N$579)),"",IF(4&lt;=$N$579,IF(3&gt;$N$578,"",IF(((4-1)*$N$578+3)&gt;80,"",IF(INDEX($P$580:$W$589,MOD(((4-1)*$N$578+3)-1,10)+1,INT((((4-1)*$N$578+3)-1)/10)+1)="","",INDEX($P$580:$W$589,MOD(((4-1)*$N$578+3)-1,10)+1,INT((((4-1)*$N$578+3)-1)/10)+1)))),IF(AND(4=$N$579+1,3&lt;=$O$578),IF(($N$578*$N$579+3)&gt;80,"",IF(INDEX($P$580:$W$589,MOD(($N$578*$N$579+3)-1,10)+1,INT((($N$578*$N$579+3)-1)/10)+1)="","",INDEX($P$580:$W$589,MOD(($N$578*$N$579+3)-1,10)+1,INT((($N$578*$N$579+3)-1)/10)+1))),""))),IF($N$580="","",IF(OR(ISTEXT($N$578),ISTEXT($N$579),ISTEXT($N$580)),"",IF(OR(3&gt;$N$578,4&gt;$N$579,((4-1)*$N$578+3)&gt;$N$580),"",IF(INDEX($P$580:$W$589,MOD(((4-1)*$N$578+3)-1,10)+1,INT((((4-1)*$N$578+3)-1)/10)+1)="","",INDEX($P$580:$W$589,MOD(((4-1)*$N$578+3)-1,10)+1,INT((((4-1)*$N$578+3)-1)/10)+1))))))</f>
        <v/>
      </c>
      <c r="G583" s="539">
        <f>IF($D$578="Flat Oval",IF(OR($N$580="",ISTEXT($N$578),ISTEXT($N$579)),"",IF(4&lt;=$N$579,IF(4&gt;$N$578,"",IF(((4-1)*$N$578+4)&gt;80,"",IF(INDEX($P$580:$W$589,MOD(((4-1)*$N$578+4)-1,10)+1,INT((((4-1)*$N$578+4)-1)/10)+1)="","",INDEX($P$580:$W$589,MOD(((4-1)*$N$578+4)-1,10)+1,INT((((4-1)*$N$578+4)-1)/10)+1)))),IF(AND(4=$N$579+1,4&lt;=$O$578),IF(($N$578*$N$579+4)&gt;80,"",IF(INDEX($P$580:$W$589,MOD(($N$578*$N$579+4)-1,10)+1,INT((($N$578*$N$579+4)-1)/10)+1)="","",INDEX($P$580:$W$589,MOD(($N$578*$N$579+4)-1,10)+1,INT((($N$578*$N$579+4)-1)/10)+1))),""))),IF($N$580="","",IF(OR(ISTEXT($N$578),ISTEXT($N$579),ISTEXT($N$580)),"",IF(OR(4&gt;$N$578,4&gt;$N$579,((4-1)*$N$578+4)&gt;$N$580),"",IF(INDEX($P$580:$W$589,MOD(((4-1)*$N$578+4)-1,10)+1,INT((((4-1)*$N$578+4)-1)/10)+1)="","",INDEX($P$580:$W$589,MOD(((4-1)*$N$578+4)-1,10)+1,INT((((4-1)*$N$578+4)-1)/10)+1))))))</f>
        <v/>
      </c>
      <c r="H583" s="539">
        <f>IF($D$578="Flat Oval",IF(OR($N$580="",ISTEXT($N$578),ISTEXT($N$579)),"",IF(4&lt;=$N$579,IF(5&gt;$N$578,"",IF(((4-1)*$N$578+5)&gt;80,"",IF(INDEX($P$580:$W$589,MOD(((4-1)*$N$578+5)-1,10)+1,INT((((4-1)*$N$578+5)-1)/10)+1)="","",INDEX($P$580:$W$589,MOD(((4-1)*$N$578+5)-1,10)+1,INT((((4-1)*$N$578+5)-1)/10)+1)))),IF(AND(4=$N$579+1,5&lt;=$O$578),IF(($N$578*$N$579+5)&gt;80,"",IF(INDEX($P$580:$W$589,MOD(($N$578*$N$579+5)-1,10)+1,INT((($N$578*$N$579+5)-1)/10)+1)="","",INDEX($P$580:$W$589,MOD(($N$578*$N$579+5)-1,10)+1,INT((($N$578*$N$579+5)-1)/10)+1))),""))),IF($N$580="","",IF(OR(ISTEXT($N$578),ISTEXT($N$579),ISTEXT($N$580)),"",IF(OR(5&gt;$N$578,4&gt;$N$579,((4-1)*$N$578+5)&gt;$N$580),"",IF(INDEX($P$580:$W$589,MOD(((4-1)*$N$578+5)-1,10)+1,INT((((4-1)*$N$578+5)-1)/10)+1)="","",INDEX($P$580:$W$589,MOD(((4-1)*$N$578+5)-1,10)+1,INT((((4-1)*$N$578+5)-1)/10)+1))))))</f>
        <v/>
      </c>
      <c r="I583" s="539">
        <f>IF($D$578="Flat Oval",IF(OR($N$580="",ISTEXT($N$578),ISTEXT($N$579)),"",IF(4&lt;=$N$579,IF(6&gt;$N$578,"",IF(((4-1)*$N$578+6)&gt;80,"",IF(INDEX($P$580:$W$589,MOD(((4-1)*$N$578+6)-1,10)+1,INT((((4-1)*$N$578+6)-1)/10)+1)="","",INDEX($P$580:$W$589,MOD(((4-1)*$N$578+6)-1,10)+1,INT((((4-1)*$N$578+6)-1)/10)+1)))),IF(AND(4=$N$579+1,6&lt;=$O$578),IF(($N$578*$N$579+6)&gt;80,"",IF(INDEX($P$580:$W$589,MOD(($N$578*$N$579+6)-1,10)+1,INT((($N$578*$N$579+6)-1)/10)+1)="","",INDEX($P$580:$W$589,MOD(($N$578*$N$579+6)-1,10)+1,INT((($N$578*$N$579+6)-1)/10)+1))),""))),IF($N$580="","",IF(OR(ISTEXT($N$578),ISTEXT($N$579),ISTEXT($N$580)),"",IF(OR(6&gt;$N$578,4&gt;$N$579,((4-1)*$N$578+6)&gt;$N$580),"",IF(INDEX($P$580:$W$589,MOD(((4-1)*$N$578+6)-1,10)+1,INT((((4-1)*$N$578+6)-1)/10)+1)="","",INDEX($P$580:$W$589,MOD(((4-1)*$N$578+6)-1,10)+1,INT((((4-1)*$N$578+6)-1)/10)+1))))))</f>
        <v/>
      </c>
      <c r="J583" s="539">
        <f>IF($D$578="Flat Oval",IF(OR($N$580="",ISTEXT($N$578),ISTEXT($N$579)),"",IF(4&lt;=$N$579,IF(7&gt;$N$578,"",IF(((4-1)*$N$578+7)&gt;80,"",IF(INDEX($P$580:$W$589,MOD(((4-1)*$N$578+7)-1,10)+1,INT((((4-1)*$N$578+7)-1)/10)+1)="","",INDEX($P$580:$W$589,MOD(((4-1)*$N$578+7)-1,10)+1,INT((((4-1)*$N$578+7)-1)/10)+1)))),IF(AND(4=$N$579+1,7&lt;=$O$578),IF(($N$578*$N$579+7)&gt;80,"",IF(INDEX($P$580:$W$589,MOD(($N$578*$N$579+7)-1,10)+1,INT((($N$578*$N$579+7)-1)/10)+1)="","",INDEX($P$580:$W$589,MOD(($N$578*$N$579+7)-1,10)+1,INT((($N$578*$N$579+7)-1)/10)+1))),""))),IF($N$580="","",IF(OR(ISTEXT($N$578),ISTEXT($N$579),ISTEXT($N$580)),"",IF(OR(7&gt;$N$578,4&gt;$N$579,((4-1)*$N$578+7)&gt;$N$580),"",IF(INDEX($P$580:$W$589,MOD(((4-1)*$N$578+7)-1,10)+1,INT((((4-1)*$N$578+7)-1)/10)+1)="","",INDEX($P$580:$W$589,MOD(((4-1)*$N$578+7)-1,10)+1,INT((((4-1)*$N$578+7)-1)/10)+1))))))</f>
        <v/>
      </c>
      <c r="K583" s="539">
        <f>IF($D$578="Flat Oval",IF(OR($N$580="",ISTEXT($N$578),ISTEXT($N$579)),"",IF(4&lt;=$N$579,IF(8&gt;$N$578,"",IF(((4-1)*$N$578+8)&gt;80,"",IF(INDEX($P$580:$W$589,MOD(((4-1)*$N$578+8)-1,10)+1,INT((((4-1)*$N$578+8)-1)/10)+1)="","",INDEX($P$580:$W$589,MOD(((4-1)*$N$578+8)-1,10)+1,INT((((4-1)*$N$578+8)-1)/10)+1)))),IF(AND(4=$N$579+1,8&lt;=$O$578),IF(($N$578*$N$579+8)&gt;80,"",IF(INDEX($P$580:$W$589,MOD(($N$578*$N$579+8)-1,10)+1,INT((($N$578*$N$579+8)-1)/10)+1)="","",INDEX($P$580:$W$589,MOD(($N$578*$N$579+8)-1,10)+1,INT((($N$578*$N$579+8)-1)/10)+1))),""))),IF($N$580="","",IF(OR(ISTEXT($N$578),ISTEXT($N$579),ISTEXT($N$580)),"",IF(OR(8&gt;$N$578,4&gt;$N$579,((4-1)*$N$578+8)&gt;$N$580),"",IF(INDEX($P$580:$W$589,MOD(((4-1)*$N$578+8)-1,10)+1,INT((((4-1)*$N$578+8)-1)/10)+1)="","",INDEX($P$580:$W$589,MOD(((4-1)*$N$578+8)-1,10)+1,INT((((4-1)*$N$578+8)-1)/10)+1))))))</f>
        <v/>
      </c>
      <c r="L583" s="539">
        <f>IF($D$578="Flat Oval",IF(OR($N$580="",ISTEXT($N$578),ISTEXT($N$579)),"",IF(4&lt;=$N$579,IF(9&gt;$N$578,"",IF(((4-1)*$N$578+9)&gt;80,"",IF(INDEX($P$580:$W$589,MOD(((4-1)*$N$578+9)-1,10)+1,INT((((4-1)*$N$578+9)-1)/10)+1)="","",INDEX($P$580:$W$589,MOD(((4-1)*$N$578+9)-1,10)+1,INT((((4-1)*$N$578+9)-1)/10)+1)))),IF(AND(4=$N$579+1,9&lt;=$O$578),IF(($N$578*$N$579+9)&gt;80,"",IF(INDEX($P$580:$W$589,MOD(($N$578*$N$579+9)-1,10)+1,INT((($N$578*$N$579+9)-1)/10)+1)="","",INDEX($P$580:$W$589,MOD(($N$578*$N$579+9)-1,10)+1,INT((($N$578*$N$579+9)-1)/10)+1))),""))),IF($N$580="","",IF(OR(ISTEXT($N$578),ISTEXT($N$579),ISTEXT($N$580)),"",IF(OR(9&gt;$N$578,4&gt;$N$579,((4-1)*$N$578+9)&gt;$N$580),"",IF(INDEX($P$580:$W$589,MOD(((4-1)*$N$578+9)-1,10)+1,INT((((4-1)*$N$578+9)-1)/10)+1)="","",INDEX($P$580:$W$589,MOD(((4-1)*$N$578+9)-1,10)+1,INT((((4-1)*$N$578+9)-1)/10)+1))))))</f>
        <v/>
      </c>
      <c r="M583" s="539">
        <f>IF($D$578="Flat Oval",IF(OR($N$580="",ISTEXT($N$578),ISTEXT($N$579)),"",IF(4&lt;=$N$579,IF(10&gt;$N$578,"",IF(((4-1)*$N$578+10)&gt;80,"",IF(INDEX($P$580:$W$589,MOD(((4-1)*$N$578+10)-1,10)+1,INT((((4-1)*$N$578+10)-1)/10)+1)="","",INDEX($P$580:$W$589,MOD(((4-1)*$N$578+10)-1,10)+1,INT((((4-1)*$N$578+10)-1)/10)+1)))),IF(AND(4=$N$579+1,10&lt;=$O$578),IF(($N$578*$N$579+10)&gt;80,"",IF(INDEX($P$580:$W$589,MOD(($N$578*$N$579+10)-1,10)+1,INT((($N$578*$N$579+10)-1)/10)+1)="","",INDEX($P$580:$W$589,MOD(($N$578*$N$579+10)-1,10)+1,INT((($N$578*$N$579+10)-1)/10)+1))),""))),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IF($D$578="Flat Oval",IF(OR($N$579="",ISTEXT($N$579)),"",IF(5&lt;=$N$579,ROUND((5-0.5)*$I$578/$N$579,1),IF(5=$N$579+1,"Ends",""))),IF(OR($D$578="",$G$578=""),"",IF($D$578="Round",IF(5=1,"Axis 1 (0°)",IF(5=2,"Axis 2 (90°)","")),IF(ISTEXT($N$579),"",IF(5&gt;$N$579,"",IF(ISTEXT($I$578),"",ROUND((5-0.5)*$I$578/$N$579,1)))))))</f>
        <v/>
      </c>
      <c r="C584" s="538" t="n"/>
      <c r="D584" s="539">
        <f>IF($D$578="Flat Oval",IF(OR($N$580="",ISTEXT($N$578),ISTEXT($N$579)),"",IF(5&lt;=$N$579,IF(1&gt;$N$578,"",IF(((5-1)*$N$578+1)&gt;80,"",IF(INDEX($P$580:$W$589,MOD(((5-1)*$N$578+1)-1,10)+1,INT((((5-1)*$N$578+1)-1)/10)+1)="","",INDEX($P$580:$W$589,MOD(((5-1)*$N$578+1)-1,10)+1,INT((((5-1)*$N$578+1)-1)/10)+1)))),IF(AND(5=$N$579+1,1&lt;=$O$578),IF(($N$578*$N$579+1)&gt;80,"",IF(INDEX($P$580:$W$589,MOD(($N$578*$N$579+1)-1,10)+1,INT((($N$578*$N$579+1)-1)/10)+1)="","",INDEX($P$580:$W$589,MOD(($N$578*$N$579+1)-1,10)+1,INT((($N$578*$N$579+1)-1)/10)+1))),""))),IF($N$580="","",IF(OR(ISTEXT($N$578),ISTEXT($N$579),ISTEXT($N$580)),"",IF(OR(1&gt;$N$578,5&gt;$N$579,((5-1)*$N$578+1)&gt;$N$580),"",IF(INDEX($P$580:$W$589,MOD(((5-1)*$N$578+1)-1,10)+1,INT((((5-1)*$N$578+1)-1)/10)+1)="","",INDEX($P$580:$W$589,MOD(((5-1)*$N$578+1)-1,10)+1,INT((((5-1)*$N$578+1)-1)/10)+1))))))</f>
        <v/>
      </c>
      <c r="E584" s="539">
        <f>IF($D$578="Flat Oval",IF(OR($N$580="",ISTEXT($N$578),ISTEXT($N$579)),"",IF(5&lt;=$N$579,IF(2&gt;$N$578,"",IF(((5-1)*$N$578+2)&gt;80,"",IF(INDEX($P$580:$W$589,MOD(((5-1)*$N$578+2)-1,10)+1,INT((((5-1)*$N$578+2)-1)/10)+1)="","",INDEX($P$580:$W$589,MOD(((5-1)*$N$578+2)-1,10)+1,INT((((5-1)*$N$578+2)-1)/10)+1)))),IF(AND(5=$N$579+1,2&lt;=$O$578),IF(($N$578*$N$579+2)&gt;80,"",IF(INDEX($P$580:$W$589,MOD(($N$578*$N$579+2)-1,10)+1,INT((($N$578*$N$579+2)-1)/10)+1)="","",INDEX($P$580:$W$589,MOD(($N$578*$N$579+2)-1,10)+1,INT((($N$578*$N$579+2)-1)/10)+1))),""))),IF($N$580="","",IF(OR(ISTEXT($N$578),ISTEXT($N$579),ISTEXT($N$580)),"",IF(OR(2&gt;$N$578,5&gt;$N$579,((5-1)*$N$578+2)&gt;$N$580),"",IF(INDEX($P$580:$W$589,MOD(((5-1)*$N$578+2)-1,10)+1,INT((((5-1)*$N$578+2)-1)/10)+1)="","",INDEX($P$580:$W$589,MOD(((5-1)*$N$578+2)-1,10)+1,INT((((5-1)*$N$578+2)-1)/10)+1))))))</f>
        <v/>
      </c>
      <c r="F584" s="539">
        <f>IF($D$578="Flat Oval",IF(OR($N$580="",ISTEXT($N$578),ISTEXT($N$579)),"",IF(5&lt;=$N$579,IF(3&gt;$N$578,"",IF(((5-1)*$N$578+3)&gt;80,"",IF(INDEX($P$580:$W$589,MOD(((5-1)*$N$578+3)-1,10)+1,INT((((5-1)*$N$578+3)-1)/10)+1)="","",INDEX($P$580:$W$589,MOD(((5-1)*$N$578+3)-1,10)+1,INT((((5-1)*$N$578+3)-1)/10)+1)))),IF(AND(5=$N$579+1,3&lt;=$O$578),IF(($N$578*$N$579+3)&gt;80,"",IF(INDEX($P$580:$W$589,MOD(($N$578*$N$579+3)-1,10)+1,INT((($N$578*$N$579+3)-1)/10)+1)="","",INDEX($P$580:$W$589,MOD(($N$578*$N$579+3)-1,10)+1,INT((($N$578*$N$579+3)-1)/10)+1))),""))),IF($N$580="","",IF(OR(ISTEXT($N$578),ISTEXT($N$579),ISTEXT($N$580)),"",IF(OR(3&gt;$N$578,5&gt;$N$579,((5-1)*$N$578+3)&gt;$N$580),"",IF(INDEX($P$580:$W$589,MOD(((5-1)*$N$578+3)-1,10)+1,INT((((5-1)*$N$578+3)-1)/10)+1)="","",INDEX($P$580:$W$589,MOD(((5-1)*$N$578+3)-1,10)+1,INT((((5-1)*$N$578+3)-1)/10)+1))))))</f>
        <v/>
      </c>
      <c r="G584" s="539">
        <f>IF($D$578="Flat Oval",IF(OR($N$580="",ISTEXT($N$578),ISTEXT($N$579)),"",IF(5&lt;=$N$579,IF(4&gt;$N$578,"",IF(((5-1)*$N$578+4)&gt;80,"",IF(INDEX($P$580:$W$589,MOD(((5-1)*$N$578+4)-1,10)+1,INT((((5-1)*$N$578+4)-1)/10)+1)="","",INDEX($P$580:$W$589,MOD(((5-1)*$N$578+4)-1,10)+1,INT((((5-1)*$N$578+4)-1)/10)+1)))),IF(AND(5=$N$579+1,4&lt;=$O$578),IF(($N$578*$N$579+4)&gt;80,"",IF(INDEX($P$580:$W$589,MOD(($N$578*$N$579+4)-1,10)+1,INT((($N$578*$N$579+4)-1)/10)+1)="","",INDEX($P$580:$W$589,MOD(($N$578*$N$579+4)-1,10)+1,INT((($N$578*$N$579+4)-1)/10)+1))),""))),IF($N$580="","",IF(OR(ISTEXT($N$578),ISTEXT($N$579),ISTEXT($N$580)),"",IF(OR(4&gt;$N$578,5&gt;$N$579,((5-1)*$N$578+4)&gt;$N$580),"",IF(INDEX($P$580:$W$589,MOD(((5-1)*$N$578+4)-1,10)+1,INT((((5-1)*$N$578+4)-1)/10)+1)="","",INDEX($P$580:$W$589,MOD(((5-1)*$N$578+4)-1,10)+1,INT((((5-1)*$N$578+4)-1)/10)+1))))))</f>
        <v/>
      </c>
      <c r="H584" s="539">
        <f>IF($D$578="Flat Oval",IF(OR($N$580="",ISTEXT($N$578),ISTEXT($N$579)),"",IF(5&lt;=$N$579,IF(5&gt;$N$578,"",IF(((5-1)*$N$578+5)&gt;80,"",IF(INDEX($P$580:$W$589,MOD(((5-1)*$N$578+5)-1,10)+1,INT((((5-1)*$N$578+5)-1)/10)+1)="","",INDEX($P$580:$W$589,MOD(((5-1)*$N$578+5)-1,10)+1,INT((((5-1)*$N$578+5)-1)/10)+1)))),IF(AND(5=$N$579+1,5&lt;=$O$578),IF(($N$578*$N$579+5)&gt;80,"",IF(INDEX($P$580:$W$589,MOD(($N$578*$N$579+5)-1,10)+1,INT((($N$578*$N$579+5)-1)/10)+1)="","",INDEX($P$580:$W$589,MOD(($N$578*$N$579+5)-1,10)+1,INT((($N$578*$N$579+5)-1)/10)+1))),""))),IF($N$580="","",IF(OR(ISTEXT($N$578),ISTEXT($N$579),ISTEXT($N$580)),"",IF(OR(5&gt;$N$578,5&gt;$N$579,((5-1)*$N$578+5)&gt;$N$580),"",IF(INDEX($P$580:$W$589,MOD(((5-1)*$N$578+5)-1,10)+1,INT((((5-1)*$N$578+5)-1)/10)+1)="","",INDEX($P$580:$W$589,MOD(((5-1)*$N$578+5)-1,10)+1,INT((((5-1)*$N$578+5)-1)/10)+1))))))</f>
        <v/>
      </c>
      <c r="I584" s="539">
        <f>IF($D$578="Flat Oval",IF(OR($N$580="",ISTEXT($N$578),ISTEXT($N$579)),"",IF(5&lt;=$N$579,IF(6&gt;$N$578,"",IF(((5-1)*$N$578+6)&gt;80,"",IF(INDEX($P$580:$W$589,MOD(((5-1)*$N$578+6)-1,10)+1,INT((((5-1)*$N$578+6)-1)/10)+1)="","",INDEX($P$580:$W$589,MOD(((5-1)*$N$578+6)-1,10)+1,INT((((5-1)*$N$578+6)-1)/10)+1)))),IF(AND(5=$N$579+1,6&lt;=$O$578),IF(($N$578*$N$579+6)&gt;80,"",IF(INDEX($P$580:$W$589,MOD(($N$578*$N$579+6)-1,10)+1,INT((($N$578*$N$579+6)-1)/10)+1)="","",INDEX($P$580:$W$589,MOD(($N$578*$N$579+6)-1,10)+1,INT((($N$578*$N$579+6)-1)/10)+1))),""))),IF($N$580="","",IF(OR(ISTEXT($N$578),ISTEXT($N$579),ISTEXT($N$580)),"",IF(OR(6&gt;$N$578,5&gt;$N$579,((5-1)*$N$578+6)&gt;$N$580),"",IF(INDEX($P$580:$W$589,MOD(((5-1)*$N$578+6)-1,10)+1,INT((((5-1)*$N$578+6)-1)/10)+1)="","",INDEX($P$580:$W$589,MOD(((5-1)*$N$578+6)-1,10)+1,INT((((5-1)*$N$578+6)-1)/10)+1))))))</f>
        <v/>
      </c>
      <c r="J584" s="539">
        <f>IF($D$578="Flat Oval",IF(OR($N$580="",ISTEXT($N$578),ISTEXT($N$579)),"",IF(5&lt;=$N$579,IF(7&gt;$N$578,"",IF(((5-1)*$N$578+7)&gt;80,"",IF(INDEX($P$580:$W$589,MOD(((5-1)*$N$578+7)-1,10)+1,INT((((5-1)*$N$578+7)-1)/10)+1)="","",INDEX($P$580:$W$589,MOD(((5-1)*$N$578+7)-1,10)+1,INT((((5-1)*$N$578+7)-1)/10)+1)))),IF(AND(5=$N$579+1,7&lt;=$O$578),IF(($N$578*$N$579+7)&gt;80,"",IF(INDEX($P$580:$W$589,MOD(($N$578*$N$579+7)-1,10)+1,INT((($N$578*$N$579+7)-1)/10)+1)="","",INDEX($P$580:$W$589,MOD(($N$578*$N$579+7)-1,10)+1,INT((($N$578*$N$579+7)-1)/10)+1))),""))),IF($N$580="","",IF(OR(ISTEXT($N$578),ISTEXT($N$579),ISTEXT($N$580)),"",IF(OR(7&gt;$N$578,5&gt;$N$579,((5-1)*$N$578+7)&gt;$N$580),"",IF(INDEX($P$580:$W$589,MOD(((5-1)*$N$578+7)-1,10)+1,INT((((5-1)*$N$578+7)-1)/10)+1)="","",INDEX($P$580:$W$589,MOD(((5-1)*$N$578+7)-1,10)+1,INT((((5-1)*$N$578+7)-1)/10)+1))))))</f>
        <v/>
      </c>
      <c r="K584" s="539">
        <f>IF($D$578="Flat Oval",IF(OR($N$580="",ISTEXT($N$578),ISTEXT($N$579)),"",IF(5&lt;=$N$579,IF(8&gt;$N$578,"",IF(((5-1)*$N$578+8)&gt;80,"",IF(INDEX($P$580:$W$589,MOD(((5-1)*$N$578+8)-1,10)+1,INT((((5-1)*$N$578+8)-1)/10)+1)="","",INDEX($P$580:$W$589,MOD(((5-1)*$N$578+8)-1,10)+1,INT((((5-1)*$N$578+8)-1)/10)+1)))),IF(AND(5=$N$579+1,8&lt;=$O$578),IF(($N$578*$N$579+8)&gt;80,"",IF(INDEX($P$580:$W$589,MOD(($N$578*$N$579+8)-1,10)+1,INT((($N$578*$N$579+8)-1)/10)+1)="","",INDEX($P$580:$W$589,MOD(($N$578*$N$579+8)-1,10)+1,INT((($N$578*$N$579+8)-1)/10)+1))),""))),IF($N$580="","",IF(OR(ISTEXT($N$578),ISTEXT($N$579),ISTEXT($N$580)),"",IF(OR(8&gt;$N$578,5&gt;$N$579,((5-1)*$N$578+8)&gt;$N$580),"",IF(INDEX($P$580:$W$589,MOD(((5-1)*$N$578+8)-1,10)+1,INT((((5-1)*$N$578+8)-1)/10)+1)="","",INDEX($P$580:$W$589,MOD(((5-1)*$N$578+8)-1,10)+1,INT((((5-1)*$N$578+8)-1)/10)+1))))))</f>
        <v/>
      </c>
      <c r="L584" s="539">
        <f>IF($D$578="Flat Oval",IF(OR($N$580="",ISTEXT($N$578),ISTEXT($N$579)),"",IF(5&lt;=$N$579,IF(9&gt;$N$578,"",IF(((5-1)*$N$578+9)&gt;80,"",IF(INDEX($P$580:$W$589,MOD(((5-1)*$N$578+9)-1,10)+1,INT((((5-1)*$N$578+9)-1)/10)+1)="","",INDEX($P$580:$W$589,MOD(((5-1)*$N$578+9)-1,10)+1,INT((((5-1)*$N$578+9)-1)/10)+1)))),IF(AND(5=$N$579+1,9&lt;=$O$578),IF(($N$578*$N$579+9)&gt;80,"",IF(INDEX($P$580:$W$589,MOD(($N$578*$N$579+9)-1,10)+1,INT((($N$578*$N$579+9)-1)/10)+1)="","",INDEX($P$580:$W$589,MOD(($N$578*$N$579+9)-1,10)+1,INT((($N$578*$N$579+9)-1)/10)+1))),""))),IF($N$580="","",IF(OR(ISTEXT($N$578),ISTEXT($N$579),ISTEXT($N$580)),"",IF(OR(9&gt;$N$578,5&gt;$N$579,((5-1)*$N$578+9)&gt;$N$580),"",IF(INDEX($P$580:$W$589,MOD(((5-1)*$N$578+9)-1,10)+1,INT((((5-1)*$N$578+9)-1)/10)+1)="","",INDEX($P$580:$W$589,MOD(((5-1)*$N$578+9)-1,10)+1,INT((((5-1)*$N$578+9)-1)/10)+1))))))</f>
        <v/>
      </c>
      <c r="M584" s="539">
        <f>IF($D$578="Flat Oval",IF(OR($N$580="",ISTEXT($N$578),ISTEXT($N$579)),"",IF(5&lt;=$N$579,IF(10&gt;$N$578,"",IF(((5-1)*$N$578+10)&gt;80,"",IF(INDEX($P$580:$W$589,MOD(((5-1)*$N$578+10)-1,10)+1,INT((((5-1)*$N$578+10)-1)/10)+1)="","",INDEX($P$580:$W$589,MOD(((5-1)*$N$578+10)-1,10)+1,INT((((5-1)*$N$578+10)-1)/10)+1)))),IF(AND(5=$N$579+1,10&lt;=$O$578),IF(($N$578*$N$579+10)&gt;80,"",IF(INDEX($P$580:$W$589,MOD(($N$578*$N$579+10)-1,10)+1,INT((($N$578*$N$579+10)-1)/10)+1)="","",INDEX($P$580:$W$589,MOD(($N$578*$N$579+10)-1,10)+1,INT((($N$578*$N$579+10)-1)/10)+1))),""))),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IF($D$578="Flat Oval",IF(OR($N$579="",ISTEXT($N$579)),"",IF(6&lt;=$N$579,ROUND((6-0.5)*$I$578/$N$579,1),IF(6=$N$579+1,"Ends",""))),IF(OR($D$578="",$G$578=""),"",IF($D$578="Round",IF(6=1,"Axis 1 (0°)",IF(6=2,"Axis 2 (90°)","")),IF(ISTEXT($N$579),"",IF(6&gt;$N$579,"",IF(ISTEXT($I$578),"",ROUND((6-0.5)*$I$578/$N$579,1)))))))</f>
        <v/>
      </c>
      <c r="C585" s="538" t="n"/>
      <c r="D585" s="539">
        <f>IF($D$578="Flat Oval",IF(OR($N$580="",ISTEXT($N$578),ISTEXT($N$579)),"",IF(6&lt;=$N$579,IF(1&gt;$N$578,"",IF(((6-1)*$N$578+1)&gt;80,"",IF(INDEX($P$580:$W$589,MOD(((6-1)*$N$578+1)-1,10)+1,INT((((6-1)*$N$578+1)-1)/10)+1)="","",INDEX($P$580:$W$589,MOD(((6-1)*$N$578+1)-1,10)+1,INT((((6-1)*$N$578+1)-1)/10)+1)))),IF(AND(6=$N$579+1,1&lt;=$O$578),IF(($N$578*$N$579+1)&gt;80,"",IF(INDEX($P$580:$W$589,MOD(($N$578*$N$579+1)-1,10)+1,INT((($N$578*$N$579+1)-1)/10)+1)="","",INDEX($P$580:$W$589,MOD(($N$578*$N$579+1)-1,10)+1,INT((($N$578*$N$579+1)-1)/10)+1))),""))),IF($N$580="","",IF(OR(ISTEXT($N$578),ISTEXT($N$579),ISTEXT($N$580)),"",IF(OR(1&gt;$N$578,6&gt;$N$579,((6-1)*$N$578+1)&gt;$N$580),"",IF(INDEX($P$580:$W$589,MOD(((6-1)*$N$578+1)-1,10)+1,INT((((6-1)*$N$578+1)-1)/10)+1)="","",INDEX($P$580:$W$589,MOD(((6-1)*$N$578+1)-1,10)+1,INT((((6-1)*$N$578+1)-1)/10)+1))))))</f>
        <v/>
      </c>
      <c r="E585" s="539">
        <f>IF($D$578="Flat Oval",IF(OR($N$580="",ISTEXT($N$578),ISTEXT($N$579)),"",IF(6&lt;=$N$579,IF(2&gt;$N$578,"",IF(((6-1)*$N$578+2)&gt;80,"",IF(INDEX($P$580:$W$589,MOD(((6-1)*$N$578+2)-1,10)+1,INT((((6-1)*$N$578+2)-1)/10)+1)="","",INDEX($P$580:$W$589,MOD(((6-1)*$N$578+2)-1,10)+1,INT((((6-1)*$N$578+2)-1)/10)+1)))),IF(AND(6=$N$579+1,2&lt;=$O$578),IF(($N$578*$N$579+2)&gt;80,"",IF(INDEX($P$580:$W$589,MOD(($N$578*$N$579+2)-1,10)+1,INT((($N$578*$N$579+2)-1)/10)+1)="","",INDEX($P$580:$W$589,MOD(($N$578*$N$579+2)-1,10)+1,INT((($N$578*$N$579+2)-1)/10)+1))),""))),IF($N$580="","",IF(OR(ISTEXT($N$578),ISTEXT($N$579),ISTEXT($N$580)),"",IF(OR(2&gt;$N$578,6&gt;$N$579,((6-1)*$N$578+2)&gt;$N$580),"",IF(INDEX($P$580:$W$589,MOD(((6-1)*$N$578+2)-1,10)+1,INT((((6-1)*$N$578+2)-1)/10)+1)="","",INDEX($P$580:$W$589,MOD(((6-1)*$N$578+2)-1,10)+1,INT((((6-1)*$N$578+2)-1)/10)+1))))))</f>
        <v/>
      </c>
      <c r="F585" s="539">
        <f>IF($D$578="Flat Oval",IF(OR($N$580="",ISTEXT($N$578),ISTEXT($N$579)),"",IF(6&lt;=$N$579,IF(3&gt;$N$578,"",IF(((6-1)*$N$578+3)&gt;80,"",IF(INDEX($P$580:$W$589,MOD(((6-1)*$N$578+3)-1,10)+1,INT((((6-1)*$N$578+3)-1)/10)+1)="","",INDEX($P$580:$W$589,MOD(((6-1)*$N$578+3)-1,10)+1,INT((((6-1)*$N$578+3)-1)/10)+1)))),IF(AND(6=$N$579+1,3&lt;=$O$578),IF(($N$578*$N$579+3)&gt;80,"",IF(INDEX($P$580:$W$589,MOD(($N$578*$N$579+3)-1,10)+1,INT((($N$578*$N$579+3)-1)/10)+1)="","",INDEX($P$580:$W$589,MOD(($N$578*$N$579+3)-1,10)+1,INT((($N$578*$N$579+3)-1)/10)+1))),""))),IF($N$580="","",IF(OR(ISTEXT($N$578),ISTEXT($N$579),ISTEXT($N$580)),"",IF(OR(3&gt;$N$578,6&gt;$N$579,((6-1)*$N$578+3)&gt;$N$580),"",IF(INDEX($P$580:$W$589,MOD(((6-1)*$N$578+3)-1,10)+1,INT((((6-1)*$N$578+3)-1)/10)+1)="","",INDEX($P$580:$W$589,MOD(((6-1)*$N$578+3)-1,10)+1,INT((((6-1)*$N$578+3)-1)/10)+1))))))</f>
        <v/>
      </c>
      <c r="G585" s="539">
        <f>IF($D$578="Flat Oval",IF(OR($N$580="",ISTEXT($N$578),ISTEXT($N$579)),"",IF(6&lt;=$N$579,IF(4&gt;$N$578,"",IF(((6-1)*$N$578+4)&gt;80,"",IF(INDEX($P$580:$W$589,MOD(((6-1)*$N$578+4)-1,10)+1,INT((((6-1)*$N$578+4)-1)/10)+1)="","",INDEX($P$580:$W$589,MOD(((6-1)*$N$578+4)-1,10)+1,INT((((6-1)*$N$578+4)-1)/10)+1)))),IF(AND(6=$N$579+1,4&lt;=$O$578),IF(($N$578*$N$579+4)&gt;80,"",IF(INDEX($P$580:$W$589,MOD(($N$578*$N$579+4)-1,10)+1,INT((($N$578*$N$579+4)-1)/10)+1)="","",INDEX($P$580:$W$589,MOD(($N$578*$N$579+4)-1,10)+1,INT((($N$578*$N$579+4)-1)/10)+1))),""))),IF($N$580="","",IF(OR(ISTEXT($N$578),ISTEXT($N$579),ISTEXT($N$580)),"",IF(OR(4&gt;$N$578,6&gt;$N$579,((6-1)*$N$578+4)&gt;$N$580),"",IF(INDEX($P$580:$W$589,MOD(((6-1)*$N$578+4)-1,10)+1,INT((((6-1)*$N$578+4)-1)/10)+1)="","",INDEX($P$580:$W$589,MOD(((6-1)*$N$578+4)-1,10)+1,INT((((6-1)*$N$578+4)-1)/10)+1))))))</f>
        <v/>
      </c>
      <c r="H585" s="539">
        <f>IF($D$578="Flat Oval",IF(OR($N$580="",ISTEXT($N$578),ISTEXT($N$579)),"",IF(6&lt;=$N$579,IF(5&gt;$N$578,"",IF(((6-1)*$N$578+5)&gt;80,"",IF(INDEX($P$580:$W$589,MOD(((6-1)*$N$578+5)-1,10)+1,INT((((6-1)*$N$578+5)-1)/10)+1)="","",INDEX($P$580:$W$589,MOD(((6-1)*$N$578+5)-1,10)+1,INT((((6-1)*$N$578+5)-1)/10)+1)))),IF(AND(6=$N$579+1,5&lt;=$O$578),IF(($N$578*$N$579+5)&gt;80,"",IF(INDEX($P$580:$W$589,MOD(($N$578*$N$579+5)-1,10)+1,INT((($N$578*$N$579+5)-1)/10)+1)="","",INDEX($P$580:$W$589,MOD(($N$578*$N$579+5)-1,10)+1,INT((($N$578*$N$579+5)-1)/10)+1))),""))),IF($N$580="","",IF(OR(ISTEXT($N$578),ISTEXT($N$579),ISTEXT($N$580)),"",IF(OR(5&gt;$N$578,6&gt;$N$579,((6-1)*$N$578+5)&gt;$N$580),"",IF(INDEX($P$580:$W$589,MOD(((6-1)*$N$578+5)-1,10)+1,INT((((6-1)*$N$578+5)-1)/10)+1)="","",INDEX($P$580:$W$589,MOD(((6-1)*$N$578+5)-1,10)+1,INT((((6-1)*$N$578+5)-1)/10)+1))))))</f>
        <v/>
      </c>
      <c r="I585" s="539">
        <f>IF($D$578="Flat Oval",IF(OR($N$580="",ISTEXT($N$578),ISTEXT($N$579)),"",IF(6&lt;=$N$579,IF(6&gt;$N$578,"",IF(((6-1)*$N$578+6)&gt;80,"",IF(INDEX($P$580:$W$589,MOD(((6-1)*$N$578+6)-1,10)+1,INT((((6-1)*$N$578+6)-1)/10)+1)="","",INDEX($P$580:$W$589,MOD(((6-1)*$N$578+6)-1,10)+1,INT((((6-1)*$N$578+6)-1)/10)+1)))),IF(AND(6=$N$579+1,6&lt;=$O$578),IF(($N$578*$N$579+6)&gt;80,"",IF(INDEX($P$580:$W$589,MOD(($N$578*$N$579+6)-1,10)+1,INT((($N$578*$N$579+6)-1)/10)+1)="","",INDEX($P$580:$W$589,MOD(($N$578*$N$579+6)-1,10)+1,INT((($N$578*$N$579+6)-1)/10)+1))),""))),IF($N$580="","",IF(OR(ISTEXT($N$578),ISTEXT($N$579),ISTEXT($N$580)),"",IF(OR(6&gt;$N$578,6&gt;$N$579,((6-1)*$N$578+6)&gt;$N$580),"",IF(INDEX($P$580:$W$589,MOD(((6-1)*$N$578+6)-1,10)+1,INT((((6-1)*$N$578+6)-1)/10)+1)="","",INDEX($P$580:$W$589,MOD(((6-1)*$N$578+6)-1,10)+1,INT((((6-1)*$N$578+6)-1)/10)+1))))))</f>
        <v/>
      </c>
      <c r="J585" s="539">
        <f>IF($D$578="Flat Oval",IF(OR($N$580="",ISTEXT($N$578),ISTEXT($N$579)),"",IF(6&lt;=$N$579,IF(7&gt;$N$578,"",IF(((6-1)*$N$578+7)&gt;80,"",IF(INDEX($P$580:$W$589,MOD(((6-1)*$N$578+7)-1,10)+1,INT((((6-1)*$N$578+7)-1)/10)+1)="","",INDEX($P$580:$W$589,MOD(((6-1)*$N$578+7)-1,10)+1,INT((((6-1)*$N$578+7)-1)/10)+1)))),IF(AND(6=$N$579+1,7&lt;=$O$578),IF(($N$578*$N$579+7)&gt;80,"",IF(INDEX($P$580:$W$589,MOD(($N$578*$N$579+7)-1,10)+1,INT((($N$578*$N$579+7)-1)/10)+1)="","",INDEX($P$580:$W$589,MOD(($N$578*$N$579+7)-1,10)+1,INT((($N$578*$N$579+7)-1)/10)+1))),""))),IF($N$580="","",IF(OR(ISTEXT($N$578),ISTEXT($N$579),ISTEXT($N$580)),"",IF(OR(7&gt;$N$578,6&gt;$N$579,((6-1)*$N$578+7)&gt;$N$580),"",IF(INDEX($P$580:$W$589,MOD(((6-1)*$N$578+7)-1,10)+1,INT((((6-1)*$N$578+7)-1)/10)+1)="","",INDEX($P$580:$W$589,MOD(((6-1)*$N$578+7)-1,10)+1,INT((((6-1)*$N$578+7)-1)/10)+1))))))</f>
        <v/>
      </c>
      <c r="K585" s="539">
        <f>IF($D$578="Flat Oval",IF(OR($N$580="",ISTEXT($N$578),ISTEXT($N$579)),"",IF(6&lt;=$N$579,IF(8&gt;$N$578,"",IF(((6-1)*$N$578+8)&gt;80,"",IF(INDEX($P$580:$W$589,MOD(((6-1)*$N$578+8)-1,10)+1,INT((((6-1)*$N$578+8)-1)/10)+1)="","",INDEX($P$580:$W$589,MOD(((6-1)*$N$578+8)-1,10)+1,INT((((6-1)*$N$578+8)-1)/10)+1)))),IF(AND(6=$N$579+1,8&lt;=$O$578),IF(($N$578*$N$579+8)&gt;80,"",IF(INDEX($P$580:$W$589,MOD(($N$578*$N$579+8)-1,10)+1,INT((($N$578*$N$579+8)-1)/10)+1)="","",INDEX($P$580:$W$589,MOD(($N$578*$N$579+8)-1,10)+1,INT((($N$578*$N$579+8)-1)/10)+1))),""))),IF($N$580="","",IF(OR(ISTEXT($N$578),ISTEXT($N$579),ISTEXT($N$580)),"",IF(OR(8&gt;$N$578,6&gt;$N$579,((6-1)*$N$578+8)&gt;$N$580),"",IF(INDEX($P$580:$W$589,MOD(((6-1)*$N$578+8)-1,10)+1,INT((((6-1)*$N$578+8)-1)/10)+1)="","",INDEX($P$580:$W$589,MOD(((6-1)*$N$578+8)-1,10)+1,INT((((6-1)*$N$578+8)-1)/10)+1))))))</f>
        <v/>
      </c>
      <c r="L585" s="539">
        <f>IF($D$578="Flat Oval",IF(OR($N$580="",ISTEXT($N$578),ISTEXT($N$579)),"",IF(6&lt;=$N$579,IF(9&gt;$N$578,"",IF(((6-1)*$N$578+9)&gt;80,"",IF(INDEX($P$580:$W$589,MOD(((6-1)*$N$578+9)-1,10)+1,INT((((6-1)*$N$578+9)-1)/10)+1)="","",INDEX($P$580:$W$589,MOD(((6-1)*$N$578+9)-1,10)+1,INT((((6-1)*$N$578+9)-1)/10)+1)))),IF(AND(6=$N$579+1,9&lt;=$O$578),IF(($N$578*$N$579+9)&gt;80,"",IF(INDEX($P$580:$W$589,MOD(($N$578*$N$579+9)-1,10)+1,INT((($N$578*$N$579+9)-1)/10)+1)="","",INDEX($P$580:$W$589,MOD(($N$578*$N$579+9)-1,10)+1,INT((($N$578*$N$579+9)-1)/10)+1))),""))),IF($N$580="","",IF(OR(ISTEXT($N$578),ISTEXT($N$579),ISTEXT($N$580)),"",IF(OR(9&gt;$N$578,6&gt;$N$579,((6-1)*$N$578+9)&gt;$N$580),"",IF(INDEX($P$580:$W$589,MOD(((6-1)*$N$578+9)-1,10)+1,INT((((6-1)*$N$578+9)-1)/10)+1)="","",INDEX($P$580:$W$589,MOD(((6-1)*$N$578+9)-1,10)+1,INT((((6-1)*$N$578+9)-1)/10)+1))))))</f>
        <v/>
      </c>
      <c r="M585" s="539">
        <f>IF($D$578="Flat Oval",IF(OR($N$580="",ISTEXT($N$578),ISTEXT($N$579)),"",IF(6&lt;=$N$579,IF(10&gt;$N$578,"",IF(((6-1)*$N$578+10)&gt;80,"",IF(INDEX($P$580:$W$589,MOD(((6-1)*$N$578+10)-1,10)+1,INT((((6-1)*$N$578+10)-1)/10)+1)="","",INDEX($P$580:$W$589,MOD(((6-1)*$N$578+10)-1,10)+1,INT((((6-1)*$N$578+10)-1)/10)+1)))),IF(AND(6=$N$579+1,10&lt;=$O$578),IF(($N$578*$N$579+10)&gt;80,"",IF(INDEX($P$580:$W$589,MOD(($N$578*$N$579+10)-1,10)+1,INT((($N$578*$N$579+10)-1)/10)+1)="","",INDEX($P$580:$W$589,MOD(($N$578*$N$579+10)-1,10)+1,INT((($N$578*$N$579+10)-1)/10)+1))),""))),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IF($D$578="Flat Oval",IF(OR($N$579="",ISTEXT($N$579)),"",IF(7&lt;=$N$579,ROUND((7-0.5)*$I$578/$N$579,1),IF(7=$N$579+1,"Ends",""))),IF(OR($D$578="",$G$578=""),"",IF($D$578="Round",IF(7=1,"Axis 1 (0°)",IF(7=2,"Axis 2 (90°)","")),IF(ISTEXT($N$579),"",IF(7&gt;$N$579,"",IF(ISTEXT($I$578),"",ROUND((7-0.5)*$I$578/$N$579,1)))))))</f>
        <v/>
      </c>
      <c r="C586" s="538" t="n"/>
      <c r="D586" s="539">
        <f>IF($D$578="Flat Oval",IF(OR($N$580="",ISTEXT($N$578),ISTEXT($N$579)),"",IF(7&lt;=$N$579,IF(1&gt;$N$578,"",IF(((7-1)*$N$578+1)&gt;80,"",IF(INDEX($P$580:$W$589,MOD(((7-1)*$N$578+1)-1,10)+1,INT((((7-1)*$N$578+1)-1)/10)+1)="","",INDEX($P$580:$W$589,MOD(((7-1)*$N$578+1)-1,10)+1,INT((((7-1)*$N$578+1)-1)/10)+1)))),IF(AND(7=$N$579+1,1&lt;=$O$578),IF(($N$578*$N$579+1)&gt;80,"",IF(INDEX($P$580:$W$589,MOD(($N$578*$N$579+1)-1,10)+1,INT((($N$578*$N$579+1)-1)/10)+1)="","",INDEX($P$580:$W$589,MOD(($N$578*$N$579+1)-1,10)+1,INT((($N$578*$N$579+1)-1)/10)+1))),""))),IF($N$580="","",IF(OR(ISTEXT($N$578),ISTEXT($N$579),ISTEXT($N$580)),"",IF(OR(1&gt;$N$578,7&gt;$N$579,((7-1)*$N$578+1)&gt;$N$580),"",IF(INDEX($P$580:$W$589,MOD(((7-1)*$N$578+1)-1,10)+1,INT((((7-1)*$N$578+1)-1)/10)+1)="","",INDEX($P$580:$W$589,MOD(((7-1)*$N$578+1)-1,10)+1,INT((((7-1)*$N$578+1)-1)/10)+1))))))</f>
        <v/>
      </c>
      <c r="E586" s="539">
        <f>IF($D$578="Flat Oval",IF(OR($N$580="",ISTEXT($N$578),ISTEXT($N$579)),"",IF(7&lt;=$N$579,IF(2&gt;$N$578,"",IF(((7-1)*$N$578+2)&gt;80,"",IF(INDEX($P$580:$W$589,MOD(((7-1)*$N$578+2)-1,10)+1,INT((((7-1)*$N$578+2)-1)/10)+1)="","",INDEX($P$580:$W$589,MOD(((7-1)*$N$578+2)-1,10)+1,INT((((7-1)*$N$578+2)-1)/10)+1)))),IF(AND(7=$N$579+1,2&lt;=$O$578),IF(($N$578*$N$579+2)&gt;80,"",IF(INDEX($P$580:$W$589,MOD(($N$578*$N$579+2)-1,10)+1,INT((($N$578*$N$579+2)-1)/10)+1)="","",INDEX($P$580:$W$589,MOD(($N$578*$N$579+2)-1,10)+1,INT((($N$578*$N$579+2)-1)/10)+1))),""))),IF($N$580="","",IF(OR(ISTEXT($N$578),ISTEXT($N$579),ISTEXT($N$580)),"",IF(OR(2&gt;$N$578,7&gt;$N$579,((7-1)*$N$578+2)&gt;$N$580),"",IF(INDEX($P$580:$W$589,MOD(((7-1)*$N$578+2)-1,10)+1,INT((((7-1)*$N$578+2)-1)/10)+1)="","",INDEX($P$580:$W$589,MOD(((7-1)*$N$578+2)-1,10)+1,INT((((7-1)*$N$578+2)-1)/10)+1))))))</f>
        <v/>
      </c>
      <c r="F586" s="539">
        <f>IF($D$578="Flat Oval",IF(OR($N$580="",ISTEXT($N$578),ISTEXT($N$579)),"",IF(7&lt;=$N$579,IF(3&gt;$N$578,"",IF(((7-1)*$N$578+3)&gt;80,"",IF(INDEX($P$580:$W$589,MOD(((7-1)*$N$578+3)-1,10)+1,INT((((7-1)*$N$578+3)-1)/10)+1)="","",INDEX($P$580:$W$589,MOD(((7-1)*$N$578+3)-1,10)+1,INT((((7-1)*$N$578+3)-1)/10)+1)))),IF(AND(7=$N$579+1,3&lt;=$O$578),IF(($N$578*$N$579+3)&gt;80,"",IF(INDEX($P$580:$W$589,MOD(($N$578*$N$579+3)-1,10)+1,INT((($N$578*$N$579+3)-1)/10)+1)="","",INDEX($P$580:$W$589,MOD(($N$578*$N$579+3)-1,10)+1,INT((($N$578*$N$579+3)-1)/10)+1))),""))),IF($N$580="","",IF(OR(ISTEXT($N$578),ISTEXT($N$579),ISTEXT($N$580)),"",IF(OR(3&gt;$N$578,7&gt;$N$579,((7-1)*$N$578+3)&gt;$N$580),"",IF(INDEX($P$580:$W$589,MOD(((7-1)*$N$578+3)-1,10)+1,INT((((7-1)*$N$578+3)-1)/10)+1)="","",INDEX($P$580:$W$589,MOD(((7-1)*$N$578+3)-1,10)+1,INT((((7-1)*$N$578+3)-1)/10)+1))))))</f>
        <v/>
      </c>
      <c r="G586" s="539">
        <f>IF($D$578="Flat Oval",IF(OR($N$580="",ISTEXT($N$578),ISTEXT($N$579)),"",IF(7&lt;=$N$579,IF(4&gt;$N$578,"",IF(((7-1)*$N$578+4)&gt;80,"",IF(INDEX($P$580:$W$589,MOD(((7-1)*$N$578+4)-1,10)+1,INT((((7-1)*$N$578+4)-1)/10)+1)="","",INDEX($P$580:$W$589,MOD(((7-1)*$N$578+4)-1,10)+1,INT((((7-1)*$N$578+4)-1)/10)+1)))),IF(AND(7=$N$579+1,4&lt;=$O$578),IF(($N$578*$N$579+4)&gt;80,"",IF(INDEX($P$580:$W$589,MOD(($N$578*$N$579+4)-1,10)+1,INT((($N$578*$N$579+4)-1)/10)+1)="","",INDEX($P$580:$W$589,MOD(($N$578*$N$579+4)-1,10)+1,INT((($N$578*$N$579+4)-1)/10)+1))),""))),IF($N$580="","",IF(OR(ISTEXT($N$578),ISTEXT($N$579),ISTEXT($N$580)),"",IF(OR(4&gt;$N$578,7&gt;$N$579,((7-1)*$N$578+4)&gt;$N$580),"",IF(INDEX($P$580:$W$589,MOD(((7-1)*$N$578+4)-1,10)+1,INT((((7-1)*$N$578+4)-1)/10)+1)="","",INDEX($P$580:$W$589,MOD(((7-1)*$N$578+4)-1,10)+1,INT((((7-1)*$N$578+4)-1)/10)+1))))))</f>
        <v/>
      </c>
      <c r="H586" s="539">
        <f>IF($D$578="Flat Oval",IF(OR($N$580="",ISTEXT($N$578),ISTEXT($N$579)),"",IF(7&lt;=$N$579,IF(5&gt;$N$578,"",IF(((7-1)*$N$578+5)&gt;80,"",IF(INDEX($P$580:$W$589,MOD(((7-1)*$N$578+5)-1,10)+1,INT((((7-1)*$N$578+5)-1)/10)+1)="","",INDEX($P$580:$W$589,MOD(((7-1)*$N$578+5)-1,10)+1,INT((((7-1)*$N$578+5)-1)/10)+1)))),IF(AND(7=$N$579+1,5&lt;=$O$578),IF(($N$578*$N$579+5)&gt;80,"",IF(INDEX($P$580:$W$589,MOD(($N$578*$N$579+5)-1,10)+1,INT((($N$578*$N$579+5)-1)/10)+1)="","",INDEX($P$580:$W$589,MOD(($N$578*$N$579+5)-1,10)+1,INT((($N$578*$N$579+5)-1)/10)+1))),""))),IF($N$580="","",IF(OR(ISTEXT($N$578),ISTEXT($N$579),ISTEXT($N$580)),"",IF(OR(5&gt;$N$578,7&gt;$N$579,((7-1)*$N$578+5)&gt;$N$580),"",IF(INDEX($P$580:$W$589,MOD(((7-1)*$N$578+5)-1,10)+1,INT((((7-1)*$N$578+5)-1)/10)+1)="","",INDEX($P$580:$W$589,MOD(((7-1)*$N$578+5)-1,10)+1,INT((((7-1)*$N$578+5)-1)/10)+1))))))</f>
        <v/>
      </c>
      <c r="I586" s="539">
        <f>IF($D$578="Flat Oval",IF(OR($N$580="",ISTEXT($N$578),ISTEXT($N$579)),"",IF(7&lt;=$N$579,IF(6&gt;$N$578,"",IF(((7-1)*$N$578+6)&gt;80,"",IF(INDEX($P$580:$W$589,MOD(((7-1)*$N$578+6)-1,10)+1,INT((((7-1)*$N$578+6)-1)/10)+1)="","",INDEX($P$580:$W$589,MOD(((7-1)*$N$578+6)-1,10)+1,INT((((7-1)*$N$578+6)-1)/10)+1)))),IF(AND(7=$N$579+1,6&lt;=$O$578),IF(($N$578*$N$579+6)&gt;80,"",IF(INDEX($P$580:$W$589,MOD(($N$578*$N$579+6)-1,10)+1,INT((($N$578*$N$579+6)-1)/10)+1)="","",INDEX($P$580:$W$589,MOD(($N$578*$N$579+6)-1,10)+1,INT((($N$578*$N$579+6)-1)/10)+1))),""))),IF($N$580="","",IF(OR(ISTEXT($N$578),ISTEXT($N$579),ISTEXT($N$580)),"",IF(OR(6&gt;$N$578,7&gt;$N$579,((7-1)*$N$578+6)&gt;$N$580),"",IF(INDEX($P$580:$W$589,MOD(((7-1)*$N$578+6)-1,10)+1,INT((((7-1)*$N$578+6)-1)/10)+1)="","",INDEX($P$580:$W$589,MOD(((7-1)*$N$578+6)-1,10)+1,INT((((7-1)*$N$578+6)-1)/10)+1))))))</f>
        <v/>
      </c>
      <c r="J586" s="539">
        <f>IF($D$578="Flat Oval",IF(OR($N$580="",ISTEXT($N$578),ISTEXT($N$579)),"",IF(7&lt;=$N$579,IF(7&gt;$N$578,"",IF(((7-1)*$N$578+7)&gt;80,"",IF(INDEX($P$580:$W$589,MOD(((7-1)*$N$578+7)-1,10)+1,INT((((7-1)*$N$578+7)-1)/10)+1)="","",INDEX($P$580:$W$589,MOD(((7-1)*$N$578+7)-1,10)+1,INT((((7-1)*$N$578+7)-1)/10)+1)))),IF(AND(7=$N$579+1,7&lt;=$O$578),IF(($N$578*$N$579+7)&gt;80,"",IF(INDEX($P$580:$W$589,MOD(($N$578*$N$579+7)-1,10)+1,INT((($N$578*$N$579+7)-1)/10)+1)="","",INDEX($P$580:$W$589,MOD(($N$578*$N$579+7)-1,10)+1,INT((($N$578*$N$579+7)-1)/10)+1))),""))),IF($N$580="","",IF(OR(ISTEXT($N$578),ISTEXT($N$579),ISTEXT($N$580)),"",IF(OR(7&gt;$N$578,7&gt;$N$579,((7-1)*$N$578+7)&gt;$N$580),"",IF(INDEX($P$580:$W$589,MOD(((7-1)*$N$578+7)-1,10)+1,INT((((7-1)*$N$578+7)-1)/10)+1)="","",INDEX($P$580:$W$589,MOD(((7-1)*$N$578+7)-1,10)+1,INT((((7-1)*$N$578+7)-1)/10)+1))))))</f>
        <v/>
      </c>
      <c r="K586" s="539">
        <f>IF($D$578="Flat Oval",IF(OR($N$580="",ISTEXT($N$578),ISTEXT($N$579)),"",IF(7&lt;=$N$579,IF(8&gt;$N$578,"",IF(((7-1)*$N$578+8)&gt;80,"",IF(INDEX($P$580:$W$589,MOD(((7-1)*$N$578+8)-1,10)+1,INT((((7-1)*$N$578+8)-1)/10)+1)="","",INDEX($P$580:$W$589,MOD(((7-1)*$N$578+8)-1,10)+1,INT((((7-1)*$N$578+8)-1)/10)+1)))),IF(AND(7=$N$579+1,8&lt;=$O$578),IF(($N$578*$N$579+8)&gt;80,"",IF(INDEX($P$580:$W$589,MOD(($N$578*$N$579+8)-1,10)+1,INT((($N$578*$N$579+8)-1)/10)+1)="","",INDEX($P$580:$W$589,MOD(($N$578*$N$579+8)-1,10)+1,INT((($N$578*$N$579+8)-1)/10)+1))),""))),IF($N$580="","",IF(OR(ISTEXT($N$578),ISTEXT($N$579),ISTEXT($N$580)),"",IF(OR(8&gt;$N$578,7&gt;$N$579,((7-1)*$N$578+8)&gt;$N$580),"",IF(INDEX($P$580:$W$589,MOD(((7-1)*$N$578+8)-1,10)+1,INT((((7-1)*$N$578+8)-1)/10)+1)="","",INDEX($P$580:$W$589,MOD(((7-1)*$N$578+8)-1,10)+1,INT((((7-1)*$N$578+8)-1)/10)+1))))))</f>
        <v/>
      </c>
      <c r="L586" s="539">
        <f>IF($D$578="Flat Oval",IF(OR($N$580="",ISTEXT($N$578),ISTEXT($N$579)),"",IF(7&lt;=$N$579,IF(9&gt;$N$578,"",IF(((7-1)*$N$578+9)&gt;80,"",IF(INDEX($P$580:$W$589,MOD(((7-1)*$N$578+9)-1,10)+1,INT((((7-1)*$N$578+9)-1)/10)+1)="","",INDEX($P$580:$W$589,MOD(((7-1)*$N$578+9)-1,10)+1,INT((((7-1)*$N$578+9)-1)/10)+1)))),IF(AND(7=$N$579+1,9&lt;=$O$578),IF(($N$578*$N$579+9)&gt;80,"",IF(INDEX($P$580:$W$589,MOD(($N$578*$N$579+9)-1,10)+1,INT((($N$578*$N$579+9)-1)/10)+1)="","",INDEX($P$580:$W$589,MOD(($N$578*$N$579+9)-1,10)+1,INT((($N$578*$N$579+9)-1)/10)+1))),""))),IF($N$580="","",IF(OR(ISTEXT($N$578),ISTEXT($N$579),ISTEXT($N$580)),"",IF(OR(9&gt;$N$578,7&gt;$N$579,((7-1)*$N$578+9)&gt;$N$580),"",IF(INDEX($P$580:$W$589,MOD(((7-1)*$N$578+9)-1,10)+1,INT((((7-1)*$N$578+9)-1)/10)+1)="","",INDEX($P$580:$W$589,MOD(((7-1)*$N$578+9)-1,10)+1,INT((((7-1)*$N$578+9)-1)/10)+1))))))</f>
        <v/>
      </c>
      <c r="M586" s="539">
        <f>IF($D$578="Flat Oval",IF(OR($N$580="",ISTEXT($N$578),ISTEXT($N$579)),"",IF(7&lt;=$N$579,IF(10&gt;$N$578,"",IF(((7-1)*$N$578+10)&gt;80,"",IF(INDEX($P$580:$W$589,MOD(((7-1)*$N$578+10)-1,10)+1,INT((((7-1)*$N$578+10)-1)/10)+1)="","",INDEX($P$580:$W$589,MOD(((7-1)*$N$578+10)-1,10)+1,INT((((7-1)*$N$578+10)-1)/10)+1)))),IF(AND(7=$N$579+1,10&lt;=$O$578),IF(($N$578*$N$579+10)&gt;80,"",IF(INDEX($P$580:$W$589,MOD(($N$578*$N$579+10)-1,10)+1,INT((($N$578*$N$579+10)-1)/10)+1)="","",INDEX($P$580:$W$589,MOD(($N$578*$N$579+10)-1,10)+1,INT((($N$578*$N$579+10)-1)/10)+1))),""))),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IF($D$578="Flat Oval",IF(OR($N$579="",ISTEXT($N$579)),"",IF(8&lt;=$N$579,ROUND((8-0.5)*$I$578/$N$579,1),IF(8=$N$579+1,"Ends",""))),IF(OR($D$578="",$G$578=""),"",IF($D$578="Round",IF(8=1,"Axis 1 (0°)",IF(8=2,"Axis 2 (90°)","")),IF(ISTEXT($N$579),"",IF(8&gt;$N$579,"",IF(ISTEXT($I$578),"",ROUND((8-0.5)*$I$578/$N$579,1)))))))</f>
        <v/>
      </c>
      <c r="C587" s="538" t="n"/>
      <c r="D587" s="539">
        <f>IF($D$578="Flat Oval",IF(OR($N$580="",ISTEXT($N$578),ISTEXT($N$579)),"",IF(8&lt;=$N$579,IF(1&gt;$N$578,"",IF(((8-1)*$N$578+1)&gt;80,"",IF(INDEX($P$580:$W$589,MOD(((8-1)*$N$578+1)-1,10)+1,INT((((8-1)*$N$578+1)-1)/10)+1)="","",INDEX($P$580:$W$589,MOD(((8-1)*$N$578+1)-1,10)+1,INT((((8-1)*$N$578+1)-1)/10)+1)))),IF(AND(8=$N$579+1,1&lt;=$O$578),IF(($N$578*$N$579+1)&gt;80,"",IF(INDEX($P$580:$W$589,MOD(($N$578*$N$579+1)-1,10)+1,INT((($N$578*$N$579+1)-1)/10)+1)="","",INDEX($P$580:$W$589,MOD(($N$578*$N$579+1)-1,10)+1,INT((($N$578*$N$579+1)-1)/10)+1))),""))),IF($N$580="","",IF(OR(ISTEXT($N$578),ISTEXT($N$579),ISTEXT($N$580)),"",IF(OR(1&gt;$N$578,8&gt;$N$579,((8-1)*$N$578+1)&gt;$N$580),"",IF(INDEX($P$580:$W$589,MOD(((8-1)*$N$578+1)-1,10)+1,INT((((8-1)*$N$578+1)-1)/10)+1)="","",INDEX($P$580:$W$589,MOD(((8-1)*$N$578+1)-1,10)+1,INT((((8-1)*$N$578+1)-1)/10)+1))))))</f>
        <v/>
      </c>
      <c r="E587" s="539">
        <f>IF($D$578="Flat Oval",IF(OR($N$580="",ISTEXT($N$578),ISTEXT($N$579)),"",IF(8&lt;=$N$579,IF(2&gt;$N$578,"",IF(((8-1)*$N$578+2)&gt;80,"",IF(INDEX($P$580:$W$589,MOD(((8-1)*$N$578+2)-1,10)+1,INT((((8-1)*$N$578+2)-1)/10)+1)="","",INDEX($P$580:$W$589,MOD(((8-1)*$N$578+2)-1,10)+1,INT((((8-1)*$N$578+2)-1)/10)+1)))),IF(AND(8=$N$579+1,2&lt;=$O$578),IF(($N$578*$N$579+2)&gt;80,"",IF(INDEX($P$580:$W$589,MOD(($N$578*$N$579+2)-1,10)+1,INT((($N$578*$N$579+2)-1)/10)+1)="","",INDEX($P$580:$W$589,MOD(($N$578*$N$579+2)-1,10)+1,INT((($N$578*$N$579+2)-1)/10)+1))),""))),IF($N$580="","",IF(OR(ISTEXT($N$578),ISTEXT($N$579),ISTEXT($N$580)),"",IF(OR(2&gt;$N$578,8&gt;$N$579,((8-1)*$N$578+2)&gt;$N$580),"",IF(INDEX($P$580:$W$589,MOD(((8-1)*$N$578+2)-1,10)+1,INT((((8-1)*$N$578+2)-1)/10)+1)="","",INDEX($P$580:$W$589,MOD(((8-1)*$N$578+2)-1,10)+1,INT((((8-1)*$N$578+2)-1)/10)+1))))))</f>
        <v/>
      </c>
      <c r="F587" s="539">
        <f>IF($D$578="Flat Oval",IF(OR($N$580="",ISTEXT($N$578),ISTEXT($N$579)),"",IF(8&lt;=$N$579,IF(3&gt;$N$578,"",IF(((8-1)*$N$578+3)&gt;80,"",IF(INDEX($P$580:$W$589,MOD(((8-1)*$N$578+3)-1,10)+1,INT((((8-1)*$N$578+3)-1)/10)+1)="","",INDEX($P$580:$W$589,MOD(((8-1)*$N$578+3)-1,10)+1,INT((((8-1)*$N$578+3)-1)/10)+1)))),IF(AND(8=$N$579+1,3&lt;=$O$578),IF(($N$578*$N$579+3)&gt;80,"",IF(INDEX($P$580:$W$589,MOD(($N$578*$N$579+3)-1,10)+1,INT((($N$578*$N$579+3)-1)/10)+1)="","",INDEX($P$580:$W$589,MOD(($N$578*$N$579+3)-1,10)+1,INT((($N$578*$N$579+3)-1)/10)+1))),""))),IF($N$580="","",IF(OR(ISTEXT($N$578),ISTEXT($N$579),ISTEXT($N$580)),"",IF(OR(3&gt;$N$578,8&gt;$N$579,((8-1)*$N$578+3)&gt;$N$580),"",IF(INDEX($P$580:$W$589,MOD(((8-1)*$N$578+3)-1,10)+1,INT((((8-1)*$N$578+3)-1)/10)+1)="","",INDEX($P$580:$W$589,MOD(((8-1)*$N$578+3)-1,10)+1,INT((((8-1)*$N$578+3)-1)/10)+1))))))</f>
        <v/>
      </c>
      <c r="G587" s="539">
        <f>IF($D$578="Flat Oval",IF(OR($N$580="",ISTEXT($N$578),ISTEXT($N$579)),"",IF(8&lt;=$N$579,IF(4&gt;$N$578,"",IF(((8-1)*$N$578+4)&gt;80,"",IF(INDEX($P$580:$W$589,MOD(((8-1)*$N$578+4)-1,10)+1,INT((((8-1)*$N$578+4)-1)/10)+1)="","",INDEX($P$580:$W$589,MOD(((8-1)*$N$578+4)-1,10)+1,INT((((8-1)*$N$578+4)-1)/10)+1)))),IF(AND(8=$N$579+1,4&lt;=$O$578),IF(($N$578*$N$579+4)&gt;80,"",IF(INDEX($P$580:$W$589,MOD(($N$578*$N$579+4)-1,10)+1,INT((($N$578*$N$579+4)-1)/10)+1)="","",INDEX($P$580:$W$589,MOD(($N$578*$N$579+4)-1,10)+1,INT((($N$578*$N$579+4)-1)/10)+1))),""))),IF($N$580="","",IF(OR(ISTEXT($N$578),ISTEXT($N$579),ISTEXT($N$580)),"",IF(OR(4&gt;$N$578,8&gt;$N$579,((8-1)*$N$578+4)&gt;$N$580),"",IF(INDEX($P$580:$W$589,MOD(((8-1)*$N$578+4)-1,10)+1,INT((((8-1)*$N$578+4)-1)/10)+1)="","",INDEX($P$580:$W$589,MOD(((8-1)*$N$578+4)-1,10)+1,INT((((8-1)*$N$578+4)-1)/10)+1))))))</f>
        <v/>
      </c>
      <c r="H587" s="539">
        <f>IF($D$578="Flat Oval",IF(OR($N$580="",ISTEXT($N$578),ISTEXT($N$579)),"",IF(8&lt;=$N$579,IF(5&gt;$N$578,"",IF(((8-1)*$N$578+5)&gt;80,"",IF(INDEX($P$580:$W$589,MOD(((8-1)*$N$578+5)-1,10)+1,INT((((8-1)*$N$578+5)-1)/10)+1)="","",INDEX($P$580:$W$589,MOD(((8-1)*$N$578+5)-1,10)+1,INT((((8-1)*$N$578+5)-1)/10)+1)))),IF(AND(8=$N$579+1,5&lt;=$O$578),IF(($N$578*$N$579+5)&gt;80,"",IF(INDEX($P$580:$W$589,MOD(($N$578*$N$579+5)-1,10)+1,INT((($N$578*$N$579+5)-1)/10)+1)="","",INDEX($P$580:$W$589,MOD(($N$578*$N$579+5)-1,10)+1,INT((($N$578*$N$579+5)-1)/10)+1))),""))),IF($N$580="","",IF(OR(ISTEXT($N$578),ISTEXT($N$579),ISTEXT($N$580)),"",IF(OR(5&gt;$N$578,8&gt;$N$579,((8-1)*$N$578+5)&gt;$N$580),"",IF(INDEX($P$580:$W$589,MOD(((8-1)*$N$578+5)-1,10)+1,INT((((8-1)*$N$578+5)-1)/10)+1)="","",INDEX($P$580:$W$589,MOD(((8-1)*$N$578+5)-1,10)+1,INT((((8-1)*$N$578+5)-1)/10)+1))))))</f>
        <v/>
      </c>
      <c r="I587" s="539">
        <f>IF($D$578="Flat Oval",IF(OR($N$580="",ISTEXT($N$578),ISTEXT($N$579)),"",IF(8&lt;=$N$579,IF(6&gt;$N$578,"",IF(((8-1)*$N$578+6)&gt;80,"",IF(INDEX($P$580:$W$589,MOD(((8-1)*$N$578+6)-1,10)+1,INT((((8-1)*$N$578+6)-1)/10)+1)="","",INDEX($P$580:$W$589,MOD(((8-1)*$N$578+6)-1,10)+1,INT((((8-1)*$N$578+6)-1)/10)+1)))),IF(AND(8=$N$579+1,6&lt;=$O$578),IF(($N$578*$N$579+6)&gt;80,"",IF(INDEX($P$580:$W$589,MOD(($N$578*$N$579+6)-1,10)+1,INT((($N$578*$N$579+6)-1)/10)+1)="","",INDEX($P$580:$W$589,MOD(($N$578*$N$579+6)-1,10)+1,INT((($N$578*$N$579+6)-1)/10)+1))),""))),IF($N$580="","",IF(OR(ISTEXT($N$578),ISTEXT($N$579),ISTEXT($N$580)),"",IF(OR(6&gt;$N$578,8&gt;$N$579,((8-1)*$N$578+6)&gt;$N$580),"",IF(INDEX($P$580:$W$589,MOD(((8-1)*$N$578+6)-1,10)+1,INT((((8-1)*$N$578+6)-1)/10)+1)="","",INDEX($P$580:$W$589,MOD(((8-1)*$N$578+6)-1,10)+1,INT((((8-1)*$N$578+6)-1)/10)+1))))))</f>
        <v/>
      </c>
      <c r="J587" s="539">
        <f>IF($D$578="Flat Oval",IF(OR($N$580="",ISTEXT($N$578),ISTEXT($N$579)),"",IF(8&lt;=$N$579,IF(7&gt;$N$578,"",IF(((8-1)*$N$578+7)&gt;80,"",IF(INDEX($P$580:$W$589,MOD(((8-1)*$N$578+7)-1,10)+1,INT((((8-1)*$N$578+7)-1)/10)+1)="","",INDEX($P$580:$W$589,MOD(((8-1)*$N$578+7)-1,10)+1,INT((((8-1)*$N$578+7)-1)/10)+1)))),IF(AND(8=$N$579+1,7&lt;=$O$578),IF(($N$578*$N$579+7)&gt;80,"",IF(INDEX($P$580:$W$589,MOD(($N$578*$N$579+7)-1,10)+1,INT((($N$578*$N$579+7)-1)/10)+1)="","",INDEX($P$580:$W$589,MOD(($N$578*$N$579+7)-1,10)+1,INT((($N$578*$N$579+7)-1)/10)+1))),""))),IF($N$580="","",IF(OR(ISTEXT($N$578),ISTEXT($N$579),ISTEXT($N$580)),"",IF(OR(7&gt;$N$578,8&gt;$N$579,((8-1)*$N$578+7)&gt;$N$580),"",IF(INDEX($P$580:$W$589,MOD(((8-1)*$N$578+7)-1,10)+1,INT((((8-1)*$N$578+7)-1)/10)+1)="","",INDEX($P$580:$W$589,MOD(((8-1)*$N$578+7)-1,10)+1,INT((((8-1)*$N$578+7)-1)/10)+1))))))</f>
        <v/>
      </c>
      <c r="K587" s="539">
        <f>IF($D$578="Flat Oval",IF(OR($N$580="",ISTEXT($N$578),ISTEXT($N$579)),"",IF(8&lt;=$N$579,IF(8&gt;$N$578,"",IF(((8-1)*$N$578+8)&gt;80,"",IF(INDEX($P$580:$W$589,MOD(((8-1)*$N$578+8)-1,10)+1,INT((((8-1)*$N$578+8)-1)/10)+1)="","",INDEX($P$580:$W$589,MOD(((8-1)*$N$578+8)-1,10)+1,INT((((8-1)*$N$578+8)-1)/10)+1)))),IF(AND(8=$N$579+1,8&lt;=$O$578),IF(($N$578*$N$579+8)&gt;80,"",IF(INDEX($P$580:$W$589,MOD(($N$578*$N$579+8)-1,10)+1,INT((($N$578*$N$579+8)-1)/10)+1)="","",INDEX($P$580:$W$589,MOD(($N$578*$N$579+8)-1,10)+1,INT((($N$578*$N$579+8)-1)/10)+1))),""))),IF($N$580="","",IF(OR(ISTEXT($N$578),ISTEXT($N$579),ISTEXT($N$580)),"",IF(OR(8&gt;$N$578,8&gt;$N$579,((8-1)*$N$578+8)&gt;$N$580),"",IF(INDEX($P$580:$W$589,MOD(((8-1)*$N$578+8)-1,10)+1,INT((((8-1)*$N$578+8)-1)/10)+1)="","",INDEX($P$580:$W$589,MOD(((8-1)*$N$578+8)-1,10)+1,INT((((8-1)*$N$578+8)-1)/10)+1))))))</f>
        <v/>
      </c>
      <c r="L587" s="539">
        <f>IF($D$578="Flat Oval",IF(OR($N$580="",ISTEXT($N$578),ISTEXT($N$579)),"",IF(8&lt;=$N$579,IF(9&gt;$N$578,"",IF(((8-1)*$N$578+9)&gt;80,"",IF(INDEX($P$580:$W$589,MOD(((8-1)*$N$578+9)-1,10)+1,INT((((8-1)*$N$578+9)-1)/10)+1)="","",INDEX($P$580:$W$589,MOD(((8-1)*$N$578+9)-1,10)+1,INT((((8-1)*$N$578+9)-1)/10)+1)))),IF(AND(8=$N$579+1,9&lt;=$O$578),IF(($N$578*$N$579+9)&gt;80,"",IF(INDEX($P$580:$W$589,MOD(($N$578*$N$579+9)-1,10)+1,INT((($N$578*$N$579+9)-1)/10)+1)="","",INDEX($P$580:$W$589,MOD(($N$578*$N$579+9)-1,10)+1,INT((($N$578*$N$579+9)-1)/10)+1))),""))),IF($N$580="","",IF(OR(ISTEXT($N$578),ISTEXT($N$579),ISTEXT($N$580)),"",IF(OR(9&gt;$N$578,8&gt;$N$579,((8-1)*$N$578+9)&gt;$N$580),"",IF(INDEX($P$580:$W$589,MOD(((8-1)*$N$578+9)-1,10)+1,INT((((8-1)*$N$578+9)-1)/10)+1)="","",INDEX($P$580:$W$589,MOD(((8-1)*$N$578+9)-1,10)+1,INT((((8-1)*$N$578+9)-1)/10)+1))))))</f>
        <v/>
      </c>
      <c r="M587" s="539">
        <f>IF($D$578="Flat Oval",IF(OR($N$580="",ISTEXT($N$578),ISTEXT($N$579)),"",IF(8&lt;=$N$579,IF(10&gt;$N$578,"",IF(((8-1)*$N$578+10)&gt;80,"",IF(INDEX($P$580:$W$589,MOD(((8-1)*$N$578+10)-1,10)+1,INT((((8-1)*$N$578+10)-1)/10)+1)="","",INDEX($P$580:$W$589,MOD(((8-1)*$N$578+10)-1,10)+1,INT((((8-1)*$N$578+10)-1)/10)+1)))),IF(AND(8=$N$579+1,10&lt;=$O$578),IF(($N$578*$N$579+10)&gt;80,"",IF(INDEX($P$580:$W$589,MOD(($N$578*$N$579+10)-1,10)+1,INT((($N$578*$N$579+10)-1)/10)+1)="","",INDEX($P$580:$W$589,MOD(($N$578*$N$579+10)-1,10)+1,INT((($N$578*$N$579+10)-1)/10)+1))),""))),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IF($D$597="Flat Oval",IF(OR($G$597="",$I$597=""),"",$G$597&amp;""" x "&amp;$I$597&amp;""" oval"),IF($G$597="","",IF($D$597="Round",$G$597&amp;""" dia",$G$597&amp;""" x "&amp;$I$597&amp;"""")))</f>
        <v/>
      </c>
      <c r="G595" s="173" t="n"/>
      <c r="H595" s="525">
        <f>IF($D$597="Flat Oval",IF(OR($G$597="",$I$597=""),"",IF(OR(ISTEXT($G$597),ISTEXT($I$597)),"",ROUND(((($G$597-2*N($K$597))-($I$597-2*N($K$597)))*($I$597-2*N($K$597))+PI()*(($I$597-2*N($K$597))/2)^2)/144,3))),IF(OR($D$597="",$G$597=""),"",IF($D$597="Round",IF(ISTEXT($G$597),"",ROUND(PI()*(($G$597-2*N($K$597))/2)^2/144,3)),IF($I$597="","",IF(OR(ISTEXT($G$597),ISTEXT($I$597)),"",ROUND(($G$597-2*N($K$597))*($I$597-2*N($K$597))/144,3))))))</f>
        <v/>
      </c>
      <c r="I595" s="189" t="n"/>
      <c r="J595" s="189" t="n"/>
      <c r="K595" s="189">
        <f>IF(N(J595)*N(H595)=0,"",ROUND(N(J595)*N(H595),0))</f>
        <v/>
      </c>
      <c r="L595" s="189">
        <f>IF($D$597="Flat Oval",IF(OR($O$598="",$O$599="",N($O$600)+N($O$601)=0),"",ROUND(($O$598*$O$600+$O$599*$O$601)/($O$600+$O$601),0)),IF(COUNT(D599:M606)=0,"",ROUND(AVERAGE(D599:M606),0)))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IF($D$597="Flat Oval",IF($N$599="","",$N$597&amp;"x"&amp;$N$598&amp;"+"&amp;$O$597&amp;" ends"),IF($N$597="","",IF($D$597="Round",$N$597&amp;" x 2 axes",IF($N$598="","",$N$597&amp;" x "&amp;$N$598))))</f>
        <v/>
      </c>
      <c r="N597" s="534">
        <f>IF($D$597="Flat Oval",IF(OR($G$597="",$I$597=""),"",IF(OR(ISTEXT($G$597),ISTEXT($I$597)),"",IF($G$597-$I$597&lt;12,2,MIN(10,MAX(3,ROUNDUP(($G$597-$I$597)/6,0)))))),IF(OR($D$597="",$G$597=""),"",IF($D$597="Round",IF(ISTEXT($G$597),"",IF($G$597&lt;=9,6,IF($G$597&lt;=12,8,10))),IF(ISTEXT($G$597),"",IF($G$597&lt;12,2,MIN(10,MAX(3,ROUNDUP($G$597/6,0))))))))</f>
        <v/>
      </c>
      <c r="O597">
        <f>IF(AND($D$597="Flat Oval",NOT(OR($G$597="",$I$597="")),NOT(OR(ISTEXT($G$597),ISTEXT($I$597)))),IF($I$597&lt;=9,6,IF($I$597&lt;=12,8,10)),"")</f>
        <v/>
      </c>
      <c r="P597" s="473" t="inlineStr">
        <is>
          <t>Quick entry – type readings in order (row by row of the grid), down this column then the next:</t>
        </is>
      </c>
    </row>
    <row r="598" ht="13.35" customHeight="1" s="162">
      <c r="B598" s="535" t="inlineStr">
        <is>
          <t>Depth↓ Pos→ (in)</t>
        </is>
      </c>
      <c r="C598" s="414" t="n"/>
      <c r="D598" s="535">
        <f>IF($D$597="Flat Oval",IF(OR($N$597="",ISTEXT($N$597),1&gt;$N$597),"",ROUND((1-0.5)*($G$597-$I$597)/$N$597,1)),IF(ISTEXT($N$597),"",IF(OR($D$597="",$G$597="",1&gt;$N$597),"",IF($D$597="Round",IF(ISTEXT($G$597),"",ROUND(IF(1&lt;=$N$597/2,$G$597/2*(1-SQRT(($N$597-2*1+1)/$N$597)),$G$597-$G$597/2*(1-SQRT(($N$597-2*($N$597-1+1)+1)/$N$597))),1)),IF(ISTEXT($G$597),"",ROUND((1-0.5)*$G$597/$N$597,1))))))</f>
        <v/>
      </c>
      <c r="E598" s="535">
        <f>IF($D$597="Flat Oval",IF(OR($N$597="",ISTEXT($N$597),2&gt;$N$597),"",ROUND((2-0.5)*($G$597-$I$597)/$N$597,1)),IF(ISTEXT($N$597),"",IF(OR($D$597="",$G$597="",2&gt;$N$597),"",IF($D$597="Round",IF(ISTEXT($G$597),"",ROUND(IF(2&lt;=$N$597/2,$G$597/2*(1-SQRT(($N$597-2*2+1)/$N$597)),$G$597-$G$597/2*(1-SQRT(($N$597-2*($N$597-2+1)+1)/$N$597))),1)),IF(ISTEXT($G$597),"",ROUND((2-0.5)*$G$597/$N$597,1))))))</f>
        <v/>
      </c>
      <c r="F598" s="535">
        <f>IF($D$597="Flat Oval",IF(OR($N$597="",ISTEXT($N$597),3&gt;$N$597),"",ROUND((3-0.5)*($G$597-$I$597)/$N$597,1)),IF(ISTEXT($N$597),"",IF(OR($D$597="",$G$597="",3&gt;$N$597),"",IF($D$597="Round",IF(ISTEXT($G$597),"",ROUND(IF(3&lt;=$N$597/2,$G$597/2*(1-SQRT(($N$597-2*3+1)/$N$597)),$G$597-$G$597/2*(1-SQRT(($N$597-2*($N$597-3+1)+1)/$N$597))),1)),IF(ISTEXT($G$597),"",ROUND((3-0.5)*$G$597/$N$597,1))))))</f>
        <v/>
      </c>
      <c r="G598" s="535">
        <f>IF($D$597="Flat Oval",IF(OR($N$597="",ISTEXT($N$597),4&gt;$N$597),"",ROUND((4-0.5)*($G$597-$I$597)/$N$597,1)),IF(ISTEXT($N$597),"",IF(OR($D$597="",$G$597="",4&gt;$N$597),"",IF($D$597="Round",IF(ISTEXT($G$597),"",ROUND(IF(4&lt;=$N$597/2,$G$597/2*(1-SQRT(($N$597-2*4+1)/$N$597)),$G$597-$G$597/2*(1-SQRT(($N$597-2*($N$597-4+1)+1)/$N$597))),1)),IF(ISTEXT($G$597),"",ROUND((4-0.5)*$G$597/$N$597,1))))))</f>
        <v/>
      </c>
      <c r="H598" s="535">
        <f>IF($D$597="Flat Oval",IF(OR($N$597="",ISTEXT($N$597),5&gt;$N$597),"",ROUND((5-0.5)*($G$597-$I$597)/$N$597,1)),IF(ISTEXT($N$597),"",IF(OR($D$597="",$G$597="",5&gt;$N$597),"",IF($D$597="Round",IF(ISTEXT($G$597),"",ROUND(IF(5&lt;=$N$597/2,$G$597/2*(1-SQRT(($N$597-2*5+1)/$N$597)),$G$597-$G$597/2*(1-SQRT(($N$597-2*($N$597-5+1)+1)/$N$597))),1)),IF(ISTEXT($G$597),"",ROUND((5-0.5)*$G$597/$N$597,1))))))</f>
        <v/>
      </c>
      <c r="I598" s="535">
        <f>IF($D$597="Flat Oval",IF(OR($N$597="",ISTEXT($N$597),6&gt;$N$597),"",ROUND((6-0.5)*($G$597-$I$597)/$N$597,1)),IF(ISTEXT($N$597),"",IF(OR($D$597="",$G$597="",6&gt;$N$597),"",IF($D$597="Round",IF(ISTEXT($G$597),"",ROUND(IF(6&lt;=$N$597/2,$G$597/2*(1-SQRT(($N$597-2*6+1)/$N$597)),$G$597-$G$597/2*(1-SQRT(($N$597-2*($N$597-6+1)+1)/$N$597))),1)),IF(ISTEXT($G$597),"",ROUND((6-0.5)*$G$597/$N$597,1))))))</f>
        <v/>
      </c>
      <c r="J598" s="535">
        <f>IF($D$597="Flat Oval",IF(OR($N$597="",ISTEXT($N$597),7&gt;$N$597),"",ROUND((7-0.5)*($G$597-$I$597)/$N$597,1)),IF(ISTEXT($N$597),"",IF(OR($D$597="",$G$597="",7&gt;$N$597),"",IF($D$597="Round",IF(ISTEXT($G$597),"",ROUND(IF(7&lt;=$N$597/2,$G$597/2*(1-SQRT(($N$597-2*7+1)/$N$597)),$G$597-$G$597/2*(1-SQRT(($N$597-2*($N$597-7+1)+1)/$N$597))),1)),IF(ISTEXT($G$597),"",ROUND((7-0.5)*$G$597/$N$597,1))))))</f>
        <v/>
      </c>
      <c r="K598" s="535">
        <f>IF($D$597="Flat Oval",IF(OR($N$597="",ISTEXT($N$597),8&gt;$N$597),"",ROUND((8-0.5)*($G$597-$I$597)/$N$597,1)),IF(ISTEXT($N$597),"",IF(OR($D$597="",$G$597="",8&gt;$N$597),"",IF($D$597="Round",IF(ISTEXT($G$597),"",ROUND(IF(8&lt;=$N$597/2,$G$597/2*(1-SQRT(($N$597-2*8+1)/$N$597)),$G$597-$G$597/2*(1-SQRT(($N$597-2*($N$597-8+1)+1)/$N$597))),1)),IF(ISTEXT($G$597),"",ROUND((8-0.5)*$G$597/$N$597,1))))))</f>
        <v/>
      </c>
      <c r="L598" s="535">
        <f>IF($D$597="Flat Oval",IF(OR($N$597="",ISTEXT($N$597),9&gt;$N$597),"",ROUND((9-0.5)*($G$597-$I$597)/$N$597,1)),IF(ISTEXT($N$597),"",IF(OR($D$597="",$G$597="",9&gt;$N$597),"",IF($D$597="Round",IF(ISTEXT($G$597),"",ROUND(IF(9&lt;=$N$597/2,$G$597/2*(1-SQRT(($N$597-2*9+1)/$N$597)),$G$597-$G$597/2*(1-SQRT(($N$597-2*($N$597-9+1)+1)/$N$597))),1)),IF(ISTEXT($G$597),"",ROUND((9-0.5)*$G$597/$N$597,1))))))</f>
        <v/>
      </c>
      <c r="M598" s="535">
        <f>IF($D$597="Flat Oval",IF(OR($N$597="",ISTEXT($N$597),10&gt;$N$597),"",ROUND((10-0.5)*($G$597-$I$597)/$N$597,1)),IF(ISTEXT($N$597),"",IF(OR($D$597="",$G$597="",10&gt;$N$597),"",IF($D$597="Round",IF(ISTEXT($G$597),"",ROUND(IF(10&lt;=$N$597/2,$G$597/2*(1-SQRT(($N$597-2*10+1)/$N$597)),$G$597-$G$597/2*(1-SQRT(($N$597-2*($N$597-10+1)+1)/$N$597))),1)),IF(ISTEXT($G$597),"",ROUND((10-0.5)*$G$597/$N$597,1))))))</f>
        <v/>
      </c>
      <c r="N598" s="534">
        <f>IF($D$597="Flat Oval",IF(OR($G$597="",$I$597=""),"",IF(OR(ISTEXT($G$597),ISTEXT($I$597)),"",IF($I$597&lt;12,2,MIN(7,MAX(3,ROUNDUP($I$597/6,0)))))),IF(OR($D$597="",$G$597=""),"",IF($D$597="Round",2,IF($I$597="","",IF(ISTEXT($I$597),"",IF($I$597&lt;12,2,MIN(8,MAX(3,ROUNDUP($I$597/6,0)))))))))</f>
        <v/>
      </c>
      <c r="O598">
        <f>IF(OR(NOT($D$597="Flat Oval"),N($N$599)=0),"",IF(COUNT(D599:INDEX(M599:M606,$N$598))=0,"",AVERAGE(D599:INDEX(M599:M606,$N$598))))</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IF($D$597="Flat Oval",IF(OR($N$598="",ISTEXT($N$598)),"",IF(1&lt;=$N$598,ROUND((1-0.5)*$I$597/$N$598,1),IF(1=$N$598+1,"Ends",""))),IF(OR($D$597="",$G$597=""),"",IF($D$597="Round",IF(1=1,"Axis 1 (0°)",IF(1=2,"Axis 2 (90°)","")),IF(ISTEXT($N$598),"",IF(1&gt;$N$598,"",IF(ISTEXT($I$597),"",ROUND((1-0.5)*$I$597/$N$598,1)))))))</f>
        <v/>
      </c>
      <c r="C599" s="538" t="n"/>
      <c r="D599" s="539">
        <f>IF($D$597="Flat Oval",IF(OR($N$599="",ISTEXT($N$597),ISTEXT($N$598)),"",IF(1&lt;=$N$598,IF(1&gt;$N$597,"",IF(((1-1)*$N$597+1)&gt;80,"",IF(INDEX($P$599:$W$608,MOD(((1-1)*$N$597+1)-1,10)+1,INT((((1-1)*$N$597+1)-1)/10)+1)="","",INDEX($P$599:$W$608,MOD(((1-1)*$N$597+1)-1,10)+1,INT((((1-1)*$N$597+1)-1)/10)+1)))),IF(AND(1=$N$598+1,1&lt;=$O$597),IF(($N$597*$N$598+1)&gt;80,"",IF(INDEX($P$599:$W$608,MOD(($N$597*$N$598+1)-1,10)+1,INT((($N$597*$N$598+1)-1)/10)+1)="","",INDEX($P$599:$W$608,MOD(($N$597*$N$598+1)-1,10)+1,INT((($N$597*$N$598+1)-1)/10)+1))),""))),IF($N$599="","",IF(OR(ISTEXT($N$597),ISTEXT($N$598),ISTEXT($N$599)),"",IF(OR(1&gt;$N$597,1&gt;$N$598,((1-1)*$N$597+1)&gt;$N$599),"",IF(INDEX($P$599:$W$608,MOD(((1-1)*$N$597+1)-1,10)+1,INT((((1-1)*$N$597+1)-1)/10)+1)="","",INDEX($P$599:$W$608,MOD(((1-1)*$N$597+1)-1,10)+1,INT((((1-1)*$N$597+1)-1)/10)+1))))))</f>
        <v/>
      </c>
      <c r="E599" s="539">
        <f>IF($D$597="Flat Oval",IF(OR($N$599="",ISTEXT($N$597),ISTEXT($N$598)),"",IF(1&lt;=$N$598,IF(2&gt;$N$597,"",IF(((1-1)*$N$597+2)&gt;80,"",IF(INDEX($P$599:$W$608,MOD(((1-1)*$N$597+2)-1,10)+1,INT((((1-1)*$N$597+2)-1)/10)+1)="","",INDEX($P$599:$W$608,MOD(((1-1)*$N$597+2)-1,10)+1,INT((((1-1)*$N$597+2)-1)/10)+1)))),IF(AND(1=$N$598+1,2&lt;=$O$597),IF(($N$597*$N$598+2)&gt;80,"",IF(INDEX($P$599:$W$608,MOD(($N$597*$N$598+2)-1,10)+1,INT((($N$597*$N$598+2)-1)/10)+1)="","",INDEX($P$599:$W$608,MOD(($N$597*$N$598+2)-1,10)+1,INT((($N$597*$N$598+2)-1)/10)+1))),""))),IF($N$599="","",IF(OR(ISTEXT($N$597),ISTEXT($N$598),ISTEXT($N$599)),"",IF(OR(2&gt;$N$597,1&gt;$N$598,((1-1)*$N$597+2)&gt;$N$599),"",IF(INDEX($P$599:$W$608,MOD(((1-1)*$N$597+2)-1,10)+1,INT((((1-1)*$N$597+2)-1)/10)+1)="","",INDEX($P$599:$W$608,MOD(((1-1)*$N$597+2)-1,10)+1,INT((((1-1)*$N$597+2)-1)/10)+1))))))</f>
        <v/>
      </c>
      <c r="F599" s="539">
        <f>IF($D$597="Flat Oval",IF(OR($N$599="",ISTEXT($N$597),ISTEXT($N$598)),"",IF(1&lt;=$N$598,IF(3&gt;$N$597,"",IF(((1-1)*$N$597+3)&gt;80,"",IF(INDEX($P$599:$W$608,MOD(((1-1)*$N$597+3)-1,10)+1,INT((((1-1)*$N$597+3)-1)/10)+1)="","",INDEX($P$599:$W$608,MOD(((1-1)*$N$597+3)-1,10)+1,INT((((1-1)*$N$597+3)-1)/10)+1)))),IF(AND(1=$N$598+1,3&lt;=$O$597),IF(($N$597*$N$598+3)&gt;80,"",IF(INDEX($P$599:$W$608,MOD(($N$597*$N$598+3)-1,10)+1,INT((($N$597*$N$598+3)-1)/10)+1)="","",INDEX($P$599:$W$608,MOD(($N$597*$N$598+3)-1,10)+1,INT((($N$597*$N$598+3)-1)/10)+1))),""))),IF($N$599="","",IF(OR(ISTEXT($N$597),ISTEXT($N$598),ISTEXT($N$599)),"",IF(OR(3&gt;$N$597,1&gt;$N$598,((1-1)*$N$597+3)&gt;$N$599),"",IF(INDEX($P$599:$W$608,MOD(((1-1)*$N$597+3)-1,10)+1,INT((((1-1)*$N$597+3)-1)/10)+1)="","",INDEX($P$599:$W$608,MOD(((1-1)*$N$597+3)-1,10)+1,INT((((1-1)*$N$597+3)-1)/10)+1))))))</f>
        <v/>
      </c>
      <c r="G599" s="539">
        <f>IF($D$597="Flat Oval",IF(OR($N$599="",ISTEXT($N$597),ISTEXT($N$598)),"",IF(1&lt;=$N$598,IF(4&gt;$N$597,"",IF(((1-1)*$N$597+4)&gt;80,"",IF(INDEX($P$599:$W$608,MOD(((1-1)*$N$597+4)-1,10)+1,INT((((1-1)*$N$597+4)-1)/10)+1)="","",INDEX($P$599:$W$608,MOD(((1-1)*$N$597+4)-1,10)+1,INT((((1-1)*$N$597+4)-1)/10)+1)))),IF(AND(1=$N$598+1,4&lt;=$O$597),IF(($N$597*$N$598+4)&gt;80,"",IF(INDEX($P$599:$W$608,MOD(($N$597*$N$598+4)-1,10)+1,INT((($N$597*$N$598+4)-1)/10)+1)="","",INDEX($P$599:$W$608,MOD(($N$597*$N$598+4)-1,10)+1,INT((($N$597*$N$598+4)-1)/10)+1))),""))),IF($N$599="","",IF(OR(ISTEXT($N$597),ISTEXT($N$598),ISTEXT($N$599)),"",IF(OR(4&gt;$N$597,1&gt;$N$598,((1-1)*$N$597+4)&gt;$N$599),"",IF(INDEX($P$599:$W$608,MOD(((1-1)*$N$597+4)-1,10)+1,INT((((1-1)*$N$597+4)-1)/10)+1)="","",INDEX($P$599:$W$608,MOD(((1-1)*$N$597+4)-1,10)+1,INT((((1-1)*$N$597+4)-1)/10)+1))))))</f>
        <v/>
      </c>
      <c r="H599" s="539">
        <f>IF($D$597="Flat Oval",IF(OR($N$599="",ISTEXT($N$597),ISTEXT($N$598)),"",IF(1&lt;=$N$598,IF(5&gt;$N$597,"",IF(((1-1)*$N$597+5)&gt;80,"",IF(INDEX($P$599:$W$608,MOD(((1-1)*$N$597+5)-1,10)+1,INT((((1-1)*$N$597+5)-1)/10)+1)="","",INDEX($P$599:$W$608,MOD(((1-1)*$N$597+5)-1,10)+1,INT((((1-1)*$N$597+5)-1)/10)+1)))),IF(AND(1=$N$598+1,5&lt;=$O$597),IF(($N$597*$N$598+5)&gt;80,"",IF(INDEX($P$599:$W$608,MOD(($N$597*$N$598+5)-1,10)+1,INT((($N$597*$N$598+5)-1)/10)+1)="","",INDEX($P$599:$W$608,MOD(($N$597*$N$598+5)-1,10)+1,INT((($N$597*$N$598+5)-1)/10)+1))),""))),IF($N$599="","",IF(OR(ISTEXT($N$597),ISTEXT($N$598),ISTEXT($N$599)),"",IF(OR(5&gt;$N$597,1&gt;$N$598,((1-1)*$N$597+5)&gt;$N$599),"",IF(INDEX($P$599:$W$608,MOD(((1-1)*$N$597+5)-1,10)+1,INT((((1-1)*$N$597+5)-1)/10)+1)="","",INDEX($P$599:$W$608,MOD(((1-1)*$N$597+5)-1,10)+1,INT((((1-1)*$N$597+5)-1)/10)+1))))))</f>
        <v/>
      </c>
      <c r="I599" s="539">
        <f>IF($D$597="Flat Oval",IF(OR($N$599="",ISTEXT($N$597),ISTEXT($N$598)),"",IF(1&lt;=$N$598,IF(6&gt;$N$597,"",IF(((1-1)*$N$597+6)&gt;80,"",IF(INDEX($P$599:$W$608,MOD(((1-1)*$N$597+6)-1,10)+1,INT((((1-1)*$N$597+6)-1)/10)+1)="","",INDEX($P$599:$W$608,MOD(((1-1)*$N$597+6)-1,10)+1,INT((((1-1)*$N$597+6)-1)/10)+1)))),IF(AND(1=$N$598+1,6&lt;=$O$597),IF(($N$597*$N$598+6)&gt;80,"",IF(INDEX($P$599:$W$608,MOD(($N$597*$N$598+6)-1,10)+1,INT((($N$597*$N$598+6)-1)/10)+1)="","",INDEX($P$599:$W$608,MOD(($N$597*$N$598+6)-1,10)+1,INT((($N$597*$N$598+6)-1)/10)+1))),""))),IF($N$599="","",IF(OR(ISTEXT($N$597),ISTEXT($N$598),ISTEXT($N$599)),"",IF(OR(6&gt;$N$597,1&gt;$N$598,((1-1)*$N$597+6)&gt;$N$599),"",IF(INDEX($P$599:$W$608,MOD(((1-1)*$N$597+6)-1,10)+1,INT((((1-1)*$N$597+6)-1)/10)+1)="","",INDEX($P$599:$W$608,MOD(((1-1)*$N$597+6)-1,10)+1,INT((((1-1)*$N$597+6)-1)/10)+1))))))</f>
        <v/>
      </c>
      <c r="J599" s="539">
        <f>IF($D$597="Flat Oval",IF(OR($N$599="",ISTEXT($N$597),ISTEXT($N$598)),"",IF(1&lt;=$N$598,IF(7&gt;$N$597,"",IF(((1-1)*$N$597+7)&gt;80,"",IF(INDEX($P$599:$W$608,MOD(((1-1)*$N$597+7)-1,10)+1,INT((((1-1)*$N$597+7)-1)/10)+1)="","",INDEX($P$599:$W$608,MOD(((1-1)*$N$597+7)-1,10)+1,INT((((1-1)*$N$597+7)-1)/10)+1)))),IF(AND(1=$N$598+1,7&lt;=$O$597),IF(($N$597*$N$598+7)&gt;80,"",IF(INDEX($P$599:$W$608,MOD(($N$597*$N$598+7)-1,10)+1,INT((($N$597*$N$598+7)-1)/10)+1)="","",INDEX($P$599:$W$608,MOD(($N$597*$N$598+7)-1,10)+1,INT((($N$597*$N$598+7)-1)/10)+1))),""))),IF($N$599="","",IF(OR(ISTEXT($N$597),ISTEXT($N$598),ISTEXT($N$599)),"",IF(OR(7&gt;$N$597,1&gt;$N$598,((1-1)*$N$597+7)&gt;$N$599),"",IF(INDEX($P$599:$W$608,MOD(((1-1)*$N$597+7)-1,10)+1,INT((((1-1)*$N$597+7)-1)/10)+1)="","",INDEX($P$599:$W$608,MOD(((1-1)*$N$597+7)-1,10)+1,INT((((1-1)*$N$597+7)-1)/10)+1))))))</f>
        <v/>
      </c>
      <c r="K599" s="539">
        <f>IF($D$597="Flat Oval",IF(OR($N$599="",ISTEXT($N$597),ISTEXT($N$598)),"",IF(1&lt;=$N$598,IF(8&gt;$N$597,"",IF(((1-1)*$N$597+8)&gt;80,"",IF(INDEX($P$599:$W$608,MOD(((1-1)*$N$597+8)-1,10)+1,INT((((1-1)*$N$597+8)-1)/10)+1)="","",INDEX($P$599:$W$608,MOD(((1-1)*$N$597+8)-1,10)+1,INT((((1-1)*$N$597+8)-1)/10)+1)))),IF(AND(1=$N$598+1,8&lt;=$O$597),IF(($N$597*$N$598+8)&gt;80,"",IF(INDEX($P$599:$W$608,MOD(($N$597*$N$598+8)-1,10)+1,INT((($N$597*$N$598+8)-1)/10)+1)="","",INDEX($P$599:$W$608,MOD(($N$597*$N$598+8)-1,10)+1,INT((($N$597*$N$598+8)-1)/10)+1))),""))),IF($N$599="","",IF(OR(ISTEXT($N$597),ISTEXT($N$598),ISTEXT($N$599)),"",IF(OR(8&gt;$N$597,1&gt;$N$598,((1-1)*$N$597+8)&gt;$N$599),"",IF(INDEX($P$599:$W$608,MOD(((1-1)*$N$597+8)-1,10)+1,INT((((1-1)*$N$597+8)-1)/10)+1)="","",INDEX($P$599:$W$608,MOD(((1-1)*$N$597+8)-1,10)+1,INT((((1-1)*$N$597+8)-1)/10)+1))))))</f>
        <v/>
      </c>
      <c r="L599" s="539">
        <f>IF($D$597="Flat Oval",IF(OR($N$599="",ISTEXT($N$597),ISTEXT($N$598)),"",IF(1&lt;=$N$598,IF(9&gt;$N$597,"",IF(((1-1)*$N$597+9)&gt;80,"",IF(INDEX($P$599:$W$608,MOD(((1-1)*$N$597+9)-1,10)+1,INT((((1-1)*$N$597+9)-1)/10)+1)="","",INDEX($P$599:$W$608,MOD(((1-1)*$N$597+9)-1,10)+1,INT((((1-1)*$N$597+9)-1)/10)+1)))),IF(AND(1=$N$598+1,9&lt;=$O$597),IF(($N$597*$N$598+9)&gt;80,"",IF(INDEX($P$599:$W$608,MOD(($N$597*$N$598+9)-1,10)+1,INT((($N$597*$N$598+9)-1)/10)+1)="","",INDEX($P$599:$W$608,MOD(($N$597*$N$598+9)-1,10)+1,INT((($N$597*$N$598+9)-1)/10)+1))),""))),IF($N$599="","",IF(OR(ISTEXT($N$597),ISTEXT($N$598),ISTEXT($N$599)),"",IF(OR(9&gt;$N$597,1&gt;$N$598,((1-1)*$N$597+9)&gt;$N$599),"",IF(INDEX($P$599:$W$608,MOD(((1-1)*$N$597+9)-1,10)+1,INT((((1-1)*$N$597+9)-1)/10)+1)="","",INDEX($P$599:$W$608,MOD(((1-1)*$N$597+9)-1,10)+1,INT((((1-1)*$N$597+9)-1)/10)+1))))))</f>
        <v/>
      </c>
      <c r="M599" s="539">
        <f>IF($D$597="Flat Oval",IF(OR($N$599="",ISTEXT($N$597),ISTEXT($N$598)),"",IF(1&lt;=$N$598,IF(10&gt;$N$597,"",IF(((1-1)*$N$597+10)&gt;80,"",IF(INDEX($P$599:$W$608,MOD(((1-1)*$N$597+10)-1,10)+1,INT((((1-1)*$N$597+10)-1)/10)+1)="","",INDEX($P$599:$W$608,MOD(((1-1)*$N$597+10)-1,10)+1,INT((((1-1)*$N$597+10)-1)/10)+1)))),IF(AND(1=$N$598+1,10&lt;=$O$597),IF(($N$597*$N$598+10)&gt;80,"",IF(INDEX($P$599:$W$608,MOD(($N$597*$N$598+10)-1,10)+1,INT((($N$597*$N$598+10)-1)/10)+1)="","",INDEX($P$599:$W$608,MOD(($N$597*$N$598+10)-1,10)+1,INT((($N$597*$N$598+10)-1)/10)+1))),""))),IF($N$599="","",IF(OR(ISTEXT($N$597),ISTEXT($N$598),ISTEXT($N$599)),"",IF(OR(10&gt;$N$597,1&gt;$N$598,((1-1)*$N$597+10)&gt;$N$599),"",IF(INDEX($P$599:$W$608,MOD(((1-1)*$N$597+10)-1,10)+1,INT((((1-1)*$N$597+10)-1)/10)+1)="","",INDEX($P$599:$W$608,MOD(((1-1)*$N$597+10)-1,10)+1,INT((((1-1)*$N$597+10)-1)/10)+1))))))</f>
        <v/>
      </c>
      <c r="N599" s="534">
        <f>IF($D$597="Flat Oval",IF(OR($N$597="",$N$598="",$O$597=""),"",$N$597*$N$598+$O$597),IF(OR(N597="",N598=""),"",IF(OR(ISTEXT(N597),ISTEXT(N598)),"",N597*N598)))</f>
        <v/>
      </c>
      <c r="O599">
        <f>IF(OR(NOT($D$597="Flat Oval"),N($N$599)=0),"",IF(COUNT(INDEX(D599:D606,$N$598+1):INDEX(M599:M606,$N$598+1))=0,"",AVERAGE(INDEX(D599:D606,$N$598+1):INDEX(M599:M606,$N$598+1))))</f>
        <v/>
      </c>
      <c r="P599" s="540" t="n"/>
      <c r="Q599" s="540" t="n"/>
      <c r="R599" s="540" t="n"/>
      <c r="S599" s="540" t="n"/>
      <c r="T599" s="540" t="n"/>
      <c r="U599" s="540" t="n"/>
      <c r="V599" s="540" t="n"/>
      <c r="W599" s="540" t="n"/>
    </row>
    <row r="600" ht="13.35" customHeight="1" s="162">
      <c r="B600" s="537">
        <f>IF($D$597="Flat Oval",IF(OR($N$598="",ISTEXT($N$598)),"",IF(2&lt;=$N$598,ROUND((2-0.5)*$I$597/$N$598,1),IF(2=$N$598+1,"Ends",""))),IF(OR($D$597="",$G$597=""),"",IF($D$597="Round",IF(2=1,"Axis 1 (0°)",IF(2=2,"Axis 2 (90°)","")),IF(ISTEXT($N$598),"",IF(2&gt;$N$598,"",IF(ISTEXT($I$597),"",ROUND((2-0.5)*$I$597/$N$598,1)))))))</f>
        <v/>
      </c>
      <c r="C600" s="538" t="n"/>
      <c r="D600" s="539">
        <f>IF($D$597="Flat Oval",IF(OR($N$599="",ISTEXT($N$597),ISTEXT($N$598)),"",IF(2&lt;=$N$598,IF(1&gt;$N$597,"",IF(((2-1)*$N$597+1)&gt;80,"",IF(INDEX($P$599:$W$608,MOD(((2-1)*$N$597+1)-1,10)+1,INT((((2-1)*$N$597+1)-1)/10)+1)="","",INDEX($P$599:$W$608,MOD(((2-1)*$N$597+1)-1,10)+1,INT((((2-1)*$N$597+1)-1)/10)+1)))),IF(AND(2=$N$598+1,1&lt;=$O$597),IF(($N$597*$N$598+1)&gt;80,"",IF(INDEX($P$599:$W$608,MOD(($N$597*$N$598+1)-1,10)+1,INT((($N$597*$N$598+1)-1)/10)+1)="","",INDEX($P$599:$W$608,MOD(($N$597*$N$598+1)-1,10)+1,INT((($N$597*$N$598+1)-1)/10)+1))),""))),IF($N$599="","",IF(OR(ISTEXT($N$597),ISTEXT($N$598),ISTEXT($N$599)),"",IF(OR(1&gt;$N$597,2&gt;$N$598,((2-1)*$N$597+1)&gt;$N$599),"",IF(INDEX($P$599:$W$608,MOD(((2-1)*$N$597+1)-1,10)+1,INT((((2-1)*$N$597+1)-1)/10)+1)="","",INDEX($P$599:$W$608,MOD(((2-1)*$N$597+1)-1,10)+1,INT((((2-1)*$N$597+1)-1)/10)+1))))))</f>
        <v/>
      </c>
      <c r="E600" s="539">
        <f>IF($D$597="Flat Oval",IF(OR($N$599="",ISTEXT($N$597),ISTEXT($N$598)),"",IF(2&lt;=$N$598,IF(2&gt;$N$597,"",IF(((2-1)*$N$597+2)&gt;80,"",IF(INDEX($P$599:$W$608,MOD(((2-1)*$N$597+2)-1,10)+1,INT((((2-1)*$N$597+2)-1)/10)+1)="","",INDEX($P$599:$W$608,MOD(((2-1)*$N$597+2)-1,10)+1,INT((((2-1)*$N$597+2)-1)/10)+1)))),IF(AND(2=$N$598+1,2&lt;=$O$597),IF(($N$597*$N$598+2)&gt;80,"",IF(INDEX($P$599:$W$608,MOD(($N$597*$N$598+2)-1,10)+1,INT((($N$597*$N$598+2)-1)/10)+1)="","",INDEX($P$599:$W$608,MOD(($N$597*$N$598+2)-1,10)+1,INT((($N$597*$N$598+2)-1)/10)+1))),""))),IF($N$599="","",IF(OR(ISTEXT($N$597),ISTEXT($N$598),ISTEXT($N$599)),"",IF(OR(2&gt;$N$597,2&gt;$N$598,((2-1)*$N$597+2)&gt;$N$599),"",IF(INDEX($P$599:$W$608,MOD(((2-1)*$N$597+2)-1,10)+1,INT((((2-1)*$N$597+2)-1)/10)+1)="","",INDEX($P$599:$W$608,MOD(((2-1)*$N$597+2)-1,10)+1,INT((((2-1)*$N$597+2)-1)/10)+1))))))</f>
        <v/>
      </c>
      <c r="F600" s="539">
        <f>IF($D$597="Flat Oval",IF(OR($N$599="",ISTEXT($N$597),ISTEXT($N$598)),"",IF(2&lt;=$N$598,IF(3&gt;$N$597,"",IF(((2-1)*$N$597+3)&gt;80,"",IF(INDEX($P$599:$W$608,MOD(((2-1)*$N$597+3)-1,10)+1,INT((((2-1)*$N$597+3)-1)/10)+1)="","",INDEX($P$599:$W$608,MOD(((2-1)*$N$597+3)-1,10)+1,INT((((2-1)*$N$597+3)-1)/10)+1)))),IF(AND(2=$N$598+1,3&lt;=$O$597),IF(($N$597*$N$598+3)&gt;80,"",IF(INDEX($P$599:$W$608,MOD(($N$597*$N$598+3)-1,10)+1,INT((($N$597*$N$598+3)-1)/10)+1)="","",INDEX($P$599:$W$608,MOD(($N$597*$N$598+3)-1,10)+1,INT((($N$597*$N$598+3)-1)/10)+1))),""))),IF($N$599="","",IF(OR(ISTEXT($N$597),ISTEXT($N$598),ISTEXT($N$599)),"",IF(OR(3&gt;$N$597,2&gt;$N$598,((2-1)*$N$597+3)&gt;$N$599),"",IF(INDEX($P$599:$W$608,MOD(((2-1)*$N$597+3)-1,10)+1,INT((((2-1)*$N$597+3)-1)/10)+1)="","",INDEX($P$599:$W$608,MOD(((2-1)*$N$597+3)-1,10)+1,INT((((2-1)*$N$597+3)-1)/10)+1))))))</f>
        <v/>
      </c>
      <c r="G600" s="539">
        <f>IF($D$597="Flat Oval",IF(OR($N$599="",ISTEXT($N$597),ISTEXT($N$598)),"",IF(2&lt;=$N$598,IF(4&gt;$N$597,"",IF(((2-1)*$N$597+4)&gt;80,"",IF(INDEX($P$599:$W$608,MOD(((2-1)*$N$597+4)-1,10)+1,INT((((2-1)*$N$597+4)-1)/10)+1)="","",INDEX($P$599:$W$608,MOD(((2-1)*$N$597+4)-1,10)+1,INT((((2-1)*$N$597+4)-1)/10)+1)))),IF(AND(2=$N$598+1,4&lt;=$O$597),IF(($N$597*$N$598+4)&gt;80,"",IF(INDEX($P$599:$W$608,MOD(($N$597*$N$598+4)-1,10)+1,INT((($N$597*$N$598+4)-1)/10)+1)="","",INDEX($P$599:$W$608,MOD(($N$597*$N$598+4)-1,10)+1,INT((($N$597*$N$598+4)-1)/10)+1))),""))),IF($N$599="","",IF(OR(ISTEXT($N$597),ISTEXT($N$598),ISTEXT($N$599)),"",IF(OR(4&gt;$N$597,2&gt;$N$598,((2-1)*$N$597+4)&gt;$N$599),"",IF(INDEX($P$599:$W$608,MOD(((2-1)*$N$597+4)-1,10)+1,INT((((2-1)*$N$597+4)-1)/10)+1)="","",INDEX($P$599:$W$608,MOD(((2-1)*$N$597+4)-1,10)+1,INT((((2-1)*$N$597+4)-1)/10)+1))))))</f>
        <v/>
      </c>
      <c r="H600" s="539">
        <f>IF($D$597="Flat Oval",IF(OR($N$599="",ISTEXT($N$597),ISTEXT($N$598)),"",IF(2&lt;=$N$598,IF(5&gt;$N$597,"",IF(((2-1)*$N$597+5)&gt;80,"",IF(INDEX($P$599:$W$608,MOD(((2-1)*$N$597+5)-1,10)+1,INT((((2-1)*$N$597+5)-1)/10)+1)="","",INDEX($P$599:$W$608,MOD(((2-1)*$N$597+5)-1,10)+1,INT((((2-1)*$N$597+5)-1)/10)+1)))),IF(AND(2=$N$598+1,5&lt;=$O$597),IF(($N$597*$N$598+5)&gt;80,"",IF(INDEX($P$599:$W$608,MOD(($N$597*$N$598+5)-1,10)+1,INT((($N$597*$N$598+5)-1)/10)+1)="","",INDEX($P$599:$W$608,MOD(($N$597*$N$598+5)-1,10)+1,INT((($N$597*$N$598+5)-1)/10)+1))),""))),IF($N$599="","",IF(OR(ISTEXT($N$597),ISTEXT($N$598),ISTEXT($N$599)),"",IF(OR(5&gt;$N$597,2&gt;$N$598,((2-1)*$N$597+5)&gt;$N$599),"",IF(INDEX($P$599:$W$608,MOD(((2-1)*$N$597+5)-1,10)+1,INT((((2-1)*$N$597+5)-1)/10)+1)="","",INDEX($P$599:$W$608,MOD(((2-1)*$N$597+5)-1,10)+1,INT((((2-1)*$N$597+5)-1)/10)+1))))))</f>
        <v/>
      </c>
      <c r="I600" s="539">
        <f>IF($D$597="Flat Oval",IF(OR($N$599="",ISTEXT($N$597),ISTEXT($N$598)),"",IF(2&lt;=$N$598,IF(6&gt;$N$597,"",IF(((2-1)*$N$597+6)&gt;80,"",IF(INDEX($P$599:$W$608,MOD(((2-1)*$N$597+6)-1,10)+1,INT((((2-1)*$N$597+6)-1)/10)+1)="","",INDEX($P$599:$W$608,MOD(((2-1)*$N$597+6)-1,10)+1,INT((((2-1)*$N$597+6)-1)/10)+1)))),IF(AND(2=$N$598+1,6&lt;=$O$597),IF(($N$597*$N$598+6)&gt;80,"",IF(INDEX($P$599:$W$608,MOD(($N$597*$N$598+6)-1,10)+1,INT((($N$597*$N$598+6)-1)/10)+1)="","",INDEX($P$599:$W$608,MOD(($N$597*$N$598+6)-1,10)+1,INT((($N$597*$N$598+6)-1)/10)+1))),""))),IF($N$599="","",IF(OR(ISTEXT($N$597),ISTEXT($N$598),ISTEXT($N$599)),"",IF(OR(6&gt;$N$597,2&gt;$N$598,((2-1)*$N$597+6)&gt;$N$599),"",IF(INDEX($P$599:$W$608,MOD(((2-1)*$N$597+6)-1,10)+1,INT((((2-1)*$N$597+6)-1)/10)+1)="","",INDEX($P$599:$W$608,MOD(((2-1)*$N$597+6)-1,10)+1,INT((((2-1)*$N$597+6)-1)/10)+1))))))</f>
        <v/>
      </c>
      <c r="J600" s="539">
        <f>IF($D$597="Flat Oval",IF(OR($N$599="",ISTEXT($N$597),ISTEXT($N$598)),"",IF(2&lt;=$N$598,IF(7&gt;$N$597,"",IF(((2-1)*$N$597+7)&gt;80,"",IF(INDEX($P$599:$W$608,MOD(((2-1)*$N$597+7)-1,10)+1,INT((((2-1)*$N$597+7)-1)/10)+1)="","",INDEX($P$599:$W$608,MOD(((2-1)*$N$597+7)-1,10)+1,INT((((2-1)*$N$597+7)-1)/10)+1)))),IF(AND(2=$N$598+1,7&lt;=$O$597),IF(($N$597*$N$598+7)&gt;80,"",IF(INDEX($P$599:$W$608,MOD(($N$597*$N$598+7)-1,10)+1,INT((($N$597*$N$598+7)-1)/10)+1)="","",INDEX($P$599:$W$608,MOD(($N$597*$N$598+7)-1,10)+1,INT((($N$597*$N$598+7)-1)/10)+1))),""))),IF($N$599="","",IF(OR(ISTEXT($N$597),ISTEXT($N$598),ISTEXT($N$599)),"",IF(OR(7&gt;$N$597,2&gt;$N$598,((2-1)*$N$597+7)&gt;$N$599),"",IF(INDEX($P$599:$W$608,MOD(((2-1)*$N$597+7)-1,10)+1,INT((((2-1)*$N$597+7)-1)/10)+1)="","",INDEX($P$599:$W$608,MOD(((2-1)*$N$597+7)-1,10)+1,INT((((2-1)*$N$597+7)-1)/10)+1))))))</f>
        <v/>
      </c>
      <c r="K600" s="539">
        <f>IF($D$597="Flat Oval",IF(OR($N$599="",ISTEXT($N$597),ISTEXT($N$598)),"",IF(2&lt;=$N$598,IF(8&gt;$N$597,"",IF(((2-1)*$N$597+8)&gt;80,"",IF(INDEX($P$599:$W$608,MOD(((2-1)*$N$597+8)-1,10)+1,INT((((2-1)*$N$597+8)-1)/10)+1)="","",INDEX($P$599:$W$608,MOD(((2-1)*$N$597+8)-1,10)+1,INT((((2-1)*$N$597+8)-1)/10)+1)))),IF(AND(2=$N$598+1,8&lt;=$O$597),IF(($N$597*$N$598+8)&gt;80,"",IF(INDEX($P$599:$W$608,MOD(($N$597*$N$598+8)-1,10)+1,INT((($N$597*$N$598+8)-1)/10)+1)="","",INDEX($P$599:$W$608,MOD(($N$597*$N$598+8)-1,10)+1,INT((($N$597*$N$598+8)-1)/10)+1))),""))),IF($N$599="","",IF(OR(ISTEXT($N$597),ISTEXT($N$598),ISTEXT($N$599)),"",IF(OR(8&gt;$N$597,2&gt;$N$598,((2-1)*$N$597+8)&gt;$N$599),"",IF(INDEX($P$599:$W$608,MOD(((2-1)*$N$597+8)-1,10)+1,INT((((2-1)*$N$597+8)-1)/10)+1)="","",INDEX($P$599:$W$608,MOD(((2-1)*$N$597+8)-1,10)+1,INT((((2-1)*$N$597+8)-1)/10)+1))))))</f>
        <v/>
      </c>
      <c r="L600" s="539">
        <f>IF($D$597="Flat Oval",IF(OR($N$599="",ISTEXT($N$597),ISTEXT($N$598)),"",IF(2&lt;=$N$598,IF(9&gt;$N$597,"",IF(((2-1)*$N$597+9)&gt;80,"",IF(INDEX($P$599:$W$608,MOD(((2-1)*$N$597+9)-1,10)+1,INT((((2-1)*$N$597+9)-1)/10)+1)="","",INDEX($P$599:$W$608,MOD(((2-1)*$N$597+9)-1,10)+1,INT((((2-1)*$N$597+9)-1)/10)+1)))),IF(AND(2=$N$598+1,9&lt;=$O$597),IF(($N$597*$N$598+9)&gt;80,"",IF(INDEX($P$599:$W$608,MOD(($N$597*$N$598+9)-1,10)+1,INT((($N$597*$N$598+9)-1)/10)+1)="","",INDEX($P$599:$W$608,MOD(($N$597*$N$598+9)-1,10)+1,INT((($N$597*$N$598+9)-1)/10)+1))),""))),IF($N$599="","",IF(OR(ISTEXT($N$597),ISTEXT($N$598),ISTEXT($N$599)),"",IF(OR(9&gt;$N$597,2&gt;$N$598,((2-1)*$N$597+9)&gt;$N$599),"",IF(INDEX($P$599:$W$608,MOD(((2-1)*$N$597+9)-1,10)+1,INT((((2-1)*$N$597+9)-1)/10)+1)="","",INDEX($P$599:$W$608,MOD(((2-1)*$N$597+9)-1,10)+1,INT((((2-1)*$N$597+9)-1)/10)+1))))))</f>
        <v/>
      </c>
      <c r="M600" s="539">
        <f>IF($D$597="Flat Oval",IF(OR($N$599="",ISTEXT($N$597),ISTEXT($N$598)),"",IF(2&lt;=$N$598,IF(10&gt;$N$597,"",IF(((2-1)*$N$597+10)&gt;80,"",IF(INDEX($P$599:$W$608,MOD(((2-1)*$N$597+10)-1,10)+1,INT((((2-1)*$N$597+10)-1)/10)+1)="","",INDEX($P$599:$W$608,MOD(((2-1)*$N$597+10)-1,10)+1,INT((((2-1)*$N$597+10)-1)/10)+1)))),IF(AND(2=$N$598+1,10&lt;=$O$597),IF(($N$597*$N$598+10)&gt;80,"",IF(INDEX($P$599:$W$608,MOD(($N$597*$N$598+10)-1,10)+1,INT((($N$597*$N$598+10)-1)/10)+1)="","",INDEX($P$599:$W$608,MOD(($N$597*$N$598+10)-1,10)+1,INT((($N$597*$N$598+10)-1)/10)+1))),""))),IF($N$599="","",IF(OR(ISTEXT($N$597),ISTEXT($N$598),ISTEXT($N$599)),"",IF(OR(10&gt;$N$597,2&gt;$N$598,((2-1)*$N$597+10)&gt;$N$599),"",IF(INDEX($P$599:$W$608,MOD(((2-1)*$N$597+10)-1,10)+1,INT((((2-1)*$N$597+10)-1)/10)+1)="","",INDEX($P$599:$W$608,MOD(((2-1)*$N$597+10)-1,10)+1,INT((((2-1)*$N$597+10)-1)/10)+1))))))</f>
        <v/>
      </c>
      <c r="O600">
        <f>IF(AND($D$597="Flat Oval",NOT(OR($G$597="",$I$597="")),NOT(OR(ISTEXT($G$597),ISTEXT($I$597)))),(($G$597-2*N($K$597))-($I$597-2*N($K$597)))*($I$597-2*N($K$597))/144,"")</f>
        <v/>
      </c>
      <c r="P600" s="540" t="n"/>
      <c r="Q600" s="540" t="n"/>
      <c r="R600" s="540" t="n"/>
      <c r="S600" s="540" t="n"/>
      <c r="T600" s="540" t="n"/>
      <c r="U600" s="540" t="n"/>
      <c r="V600" s="540" t="n"/>
      <c r="W600" s="540" t="n"/>
    </row>
    <row r="601" ht="13.35" customHeight="1" s="162">
      <c r="B601" s="537">
        <f>IF($D$597="Flat Oval",IF(OR($N$598="",ISTEXT($N$598)),"",IF(3&lt;=$N$598,ROUND((3-0.5)*$I$597/$N$598,1),IF(3=$N$598+1,"Ends",""))),IF(OR($D$597="",$G$597=""),"",IF($D$597="Round",IF(3=1,"Axis 1 (0°)",IF(3=2,"Axis 2 (90°)","")),IF(ISTEXT($N$598),"",IF(3&gt;$N$598,"",IF(ISTEXT($I$597),"",ROUND((3-0.5)*$I$597/$N$598,1)))))))</f>
        <v/>
      </c>
      <c r="C601" s="538" t="n"/>
      <c r="D601" s="539">
        <f>IF($D$597="Flat Oval",IF(OR($N$599="",ISTEXT($N$597),ISTEXT($N$598)),"",IF(3&lt;=$N$598,IF(1&gt;$N$597,"",IF(((3-1)*$N$597+1)&gt;80,"",IF(INDEX($P$599:$W$608,MOD(((3-1)*$N$597+1)-1,10)+1,INT((((3-1)*$N$597+1)-1)/10)+1)="","",INDEX($P$599:$W$608,MOD(((3-1)*$N$597+1)-1,10)+1,INT((((3-1)*$N$597+1)-1)/10)+1)))),IF(AND(3=$N$598+1,1&lt;=$O$597),IF(($N$597*$N$598+1)&gt;80,"",IF(INDEX($P$599:$W$608,MOD(($N$597*$N$598+1)-1,10)+1,INT((($N$597*$N$598+1)-1)/10)+1)="","",INDEX($P$599:$W$608,MOD(($N$597*$N$598+1)-1,10)+1,INT((($N$597*$N$598+1)-1)/10)+1))),""))),IF($N$599="","",IF(OR(ISTEXT($N$597),ISTEXT($N$598),ISTEXT($N$599)),"",IF(OR(1&gt;$N$597,3&gt;$N$598,((3-1)*$N$597+1)&gt;$N$599),"",IF(INDEX($P$599:$W$608,MOD(((3-1)*$N$597+1)-1,10)+1,INT((((3-1)*$N$597+1)-1)/10)+1)="","",INDEX($P$599:$W$608,MOD(((3-1)*$N$597+1)-1,10)+1,INT((((3-1)*$N$597+1)-1)/10)+1))))))</f>
        <v/>
      </c>
      <c r="E601" s="539">
        <f>IF($D$597="Flat Oval",IF(OR($N$599="",ISTEXT($N$597),ISTEXT($N$598)),"",IF(3&lt;=$N$598,IF(2&gt;$N$597,"",IF(((3-1)*$N$597+2)&gt;80,"",IF(INDEX($P$599:$W$608,MOD(((3-1)*$N$597+2)-1,10)+1,INT((((3-1)*$N$597+2)-1)/10)+1)="","",INDEX($P$599:$W$608,MOD(((3-1)*$N$597+2)-1,10)+1,INT((((3-1)*$N$597+2)-1)/10)+1)))),IF(AND(3=$N$598+1,2&lt;=$O$597),IF(($N$597*$N$598+2)&gt;80,"",IF(INDEX($P$599:$W$608,MOD(($N$597*$N$598+2)-1,10)+1,INT((($N$597*$N$598+2)-1)/10)+1)="","",INDEX($P$599:$W$608,MOD(($N$597*$N$598+2)-1,10)+1,INT((($N$597*$N$598+2)-1)/10)+1))),""))),IF($N$599="","",IF(OR(ISTEXT($N$597),ISTEXT($N$598),ISTEXT($N$599)),"",IF(OR(2&gt;$N$597,3&gt;$N$598,((3-1)*$N$597+2)&gt;$N$599),"",IF(INDEX($P$599:$W$608,MOD(((3-1)*$N$597+2)-1,10)+1,INT((((3-1)*$N$597+2)-1)/10)+1)="","",INDEX($P$599:$W$608,MOD(((3-1)*$N$597+2)-1,10)+1,INT((((3-1)*$N$597+2)-1)/10)+1))))))</f>
        <v/>
      </c>
      <c r="F601" s="539">
        <f>IF($D$597="Flat Oval",IF(OR($N$599="",ISTEXT($N$597),ISTEXT($N$598)),"",IF(3&lt;=$N$598,IF(3&gt;$N$597,"",IF(((3-1)*$N$597+3)&gt;80,"",IF(INDEX($P$599:$W$608,MOD(((3-1)*$N$597+3)-1,10)+1,INT((((3-1)*$N$597+3)-1)/10)+1)="","",INDEX($P$599:$W$608,MOD(((3-1)*$N$597+3)-1,10)+1,INT((((3-1)*$N$597+3)-1)/10)+1)))),IF(AND(3=$N$598+1,3&lt;=$O$597),IF(($N$597*$N$598+3)&gt;80,"",IF(INDEX($P$599:$W$608,MOD(($N$597*$N$598+3)-1,10)+1,INT((($N$597*$N$598+3)-1)/10)+1)="","",INDEX($P$599:$W$608,MOD(($N$597*$N$598+3)-1,10)+1,INT((($N$597*$N$598+3)-1)/10)+1))),""))),IF($N$599="","",IF(OR(ISTEXT($N$597),ISTEXT($N$598),ISTEXT($N$599)),"",IF(OR(3&gt;$N$597,3&gt;$N$598,((3-1)*$N$597+3)&gt;$N$599),"",IF(INDEX($P$599:$W$608,MOD(((3-1)*$N$597+3)-1,10)+1,INT((((3-1)*$N$597+3)-1)/10)+1)="","",INDEX($P$599:$W$608,MOD(((3-1)*$N$597+3)-1,10)+1,INT((((3-1)*$N$597+3)-1)/10)+1))))))</f>
        <v/>
      </c>
      <c r="G601" s="539">
        <f>IF($D$597="Flat Oval",IF(OR($N$599="",ISTEXT($N$597),ISTEXT($N$598)),"",IF(3&lt;=$N$598,IF(4&gt;$N$597,"",IF(((3-1)*$N$597+4)&gt;80,"",IF(INDEX($P$599:$W$608,MOD(((3-1)*$N$597+4)-1,10)+1,INT((((3-1)*$N$597+4)-1)/10)+1)="","",INDEX($P$599:$W$608,MOD(((3-1)*$N$597+4)-1,10)+1,INT((((3-1)*$N$597+4)-1)/10)+1)))),IF(AND(3=$N$598+1,4&lt;=$O$597),IF(($N$597*$N$598+4)&gt;80,"",IF(INDEX($P$599:$W$608,MOD(($N$597*$N$598+4)-1,10)+1,INT((($N$597*$N$598+4)-1)/10)+1)="","",INDEX($P$599:$W$608,MOD(($N$597*$N$598+4)-1,10)+1,INT((($N$597*$N$598+4)-1)/10)+1))),""))),IF($N$599="","",IF(OR(ISTEXT($N$597),ISTEXT($N$598),ISTEXT($N$599)),"",IF(OR(4&gt;$N$597,3&gt;$N$598,((3-1)*$N$597+4)&gt;$N$599),"",IF(INDEX($P$599:$W$608,MOD(((3-1)*$N$597+4)-1,10)+1,INT((((3-1)*$N$597+4)-1)/10)+1)="","",INDEX($P$599:$W$608,MOD(((3-1)*$N$597+4)-1,10)+1,INT((((3-1)*$N$597+4)-1)/10)+1))))))</f>
        <v/>
      </c>
      <c r="H601" s="539">
        <f>IF($D$597="Flat Oval",IF(OR($N$599="",ISTEXT($N$597),ISTEXT($N$598)),"",IF(3&lt;=$N$598,IF(5&gt;$N$597,"",IF(((3-1)*$N$597+5)&gt;80,"",IF(INDEX($P$599:$W$608,MOD(((3-1)*$N$597+5)-1,10)+1,INT((((3-1)*$N$597+5)-1)/10)+1)="","",INDEX($P$599:$W$608,MOD(((3-1)*$N$597+5)-1,10)+1,INT((((3-1)*$N$597+5)-1)/10)+1)))),IF(AND(3=$N$598+1,5&lt;=$O$597),IF(($N$597*$N$598+5)&gt;80,"",IF(INDEX($P$599:$W$608,MOD(($N$597*$N$598+5)-1,10)+1,INT((($N$597*$N$598+5)-1)/10)+1)="","",INDEX($P$599:$W$608,MOD(($N$597*$N$598+5)-1,10)+1,INT((($N$597*$N$598+5)-1)/10)+1))),""))),IF($N$599="","",IF(OR(ISTEXT($N$597),ISTEXT($N$598),ISTEXT($N$599)),"",IF(OR(5&gt;$N$597,3&gt;$N$598,((3-1)*$N$597+5)&gt;$N$599),"",IF(INDEX($P$599:$W$608,MOD(((3-1)*$N$597+5)-1,10)+1,INT((((3-1)*$N$597+5)-1)/10)+1)="","",INDEX($P$599:$W$608,MOD(((3-1)*$N$597+5)-1,10)+1,INT((((3-1)*$N$597+5)-1)/10)+1))))))</f>
        <v/>
      </c>
      <c r="I601" s="539">
        <f>IF($D$597="Flat Oval",IF(OR($N$599="",ISTEXT($N$597),ISTEXT($N$598)),"",IF(3&lt;=$N$598,IF(6&gt;$N$597,"",IF(((3-1)*$N$597+6)&gt;80,"",IF(INDEX($P$599:$W$608,MOD(((3-1)*$N$597+6)-1,10)+1,INT((((3-1)*$N$597+6)-1)/10)+1)="","",INDEX($P$599:$W$608,MOD(((3-1)*$N$597+6)-1,10)+1,INT((((3-1)*$N$597+6)-1)/10)+1)))),IF(AND(3=$N$598+1,6&lt;=$O$597),IF(($N$597*$N$598+6)&gt;80,"",IF(INDEX($P$599:$W$608,MOD(($N$597*$N$598+6)-1,10)+1,INT((($N$597*$N$598+6)-1)/10)+1)="","",INDEX($P$599:$W$608,MOD(($N$597*$N$598+6)-1,10)+1,INT((($N$597*$N$598+6)-1)/10)+1))),""))),IF($N$599="","",IF(OR(ISTEXT($N$597),ISTEXT($N$598),ISTEXT($N$599)),"",IF(OR(6&gt;$N$597,3&gt;$N$598,((3-1)*$N$597+6)&gt;$N$599),"",IF(INDEX($P$599:$W$608,MOD(((3-1)*$N$597+6)-1,10)+1,INT((((3-1)*$N$597+6)-1)/10)+1)="","",INDEX($P$599:$W$608,MOD(((3-1)*$N$597+6)-1,10)+1,INT((((3-1)*$N$597+6)-1)/10)+1))))))</f>
        <v/>
      </c>
      <c r="J601" s="539">
        <f>IF($D$597="Flat Oval",IF(OR($N$599="",ISTEXT($N$597),ISTEXT($N$598)),"",IF(3&lt;=$N$598,IF(7&gt;$N$597,"",IF(((3-1)*$N$597+7)&gt;80,"",IF(INDEX($P$599:$W$608,MOD(((3-1)*$N$597+7)-1,10)+1,INT((((3-1)*$N$597+7)-1)/10)+1)="","",INDEX($P$599:$W$608,MOD(((3-1)*$N$597+7)-1,10)+1,INT((((3-1)*$N$597+7)-1)/10)+1)))),IF(AND(3=$N$598+1,7&lt;=$O$597),IF(($N$597*$N$598+7)&gt;80,"",IF(INDEX($P$599:$W$608,MOD(($N$597*$N$598+7)-1,10)+1,INT((($N$597*$N$598+7)-1)/10)+1)="","",INDEX($P$599:$W$608,MOD(($N$597*$N$598+7)-1,10)+1,INT((($N$597*$N$598+7)-1)/10)+1))),""))),IF($N$599="","",IF(OR(ISTEXT($N$597),ISTEXT($N$598),ISTEXT($N$599)),"",IF(OR(7&gt;$N$597,3&gt;$N$598,((3-1)*$N$597+7)&gt;$N$599),"",IF(INDEX($P$599:$W$608,MOD(((3-1)*$N$597+7)-1,10)+1,INT((((3-1)*$N$597+7)-1)/10)+1)="","",INDEX($P$599:$W$608,MOD(((3-1)*$N$597+7)-1,10)+1,INT((((3-1)*$N$597+7)-1)/10)+1))))))</f>
        <v/>
      </c>
      <c r="K601" s="539">
        <f>IF($D$597="Flat Oval",IF(OR($N$599="",ISTEXT($N$597),ISTEXT($N$598)),"",IF(3&lt;=$N$598,IF(8&gt;$N$597,"",IF(((3-1)*$N$597+8)&gt;80,"",IF(INDEX($P$599:$W$608,MOD(((3-1)*$N$597+8)-1,10)+1,INT((((3-1)*$N$597+8)-1)/10)+1)="","",INDEX($P$599:$W$608,MOD(((3-1)*$N$597+8)-1,10)+1,INT((((3-1)*$N$597+8)-1)/10)+1)))),IF(AND(3=$N$598+1,8&lt;=$O$597),IF(($N$597*$N$598+8)&gt;80,"",IF(INDEX($P$599:$W$608,MOD(($N$597*$N$598+8)-1,10)+1,INT((($N$597*$N$598+8)-1)/10)+1)="","",INDEX($P$599:$W$608,MOD(($N$597*$N$598+8)-1,10)+1,INT((($N$597*$N$598+8)-1)/10)+1))),""))),IF($N$599="","",IF(OR(ISTEXT($N$597),ISTEXT($N$598),ISTEXT($N$599)),"",IF(OR(8&gt;$N$597,3&gt;$N$598,((3-1)*$N$597+8)&gt;$N$599),"",IF(INDEX($P$599:$W$608,MOD(((3-1)*$N$597+8)-1,10)+1,INT((((3-1)*$N$597+8)-1)/10)+1)="","",INDEX($P$599:$W$608,MOD(((3-1)*$N$597+8)-1,10)+1,INT((((3-1)*$N$597+8)-1)/10)+1))))))</f>
        <v/>
      </c>
      <c r="L601" s="539">
        <f>IF($D$597="Flat Oval",IF(OR($N$599="",ISTEXT($N$597),ISTEXT($N$598)),"",IF(3&lt;=$N$598,IF(9&gt;$N$597,"",IF(((3-1)*$N$597+9)&gt;80,"",IF(INDEX($P$599:$W$608,MOD(((3-1)*$N$597+9)-1,10)+1,INT((((3-1)*$N$597+9)-1)/10)+1)="","",INDEX($P$599:$W$608,MOD(((3-1)*$N$597+9)-1,10)+1,INT((((3-1)*$N$597+9)-1)/10)+1)))),IF(AND(3=$N$598+1,9&lt;=$O$597),IF(($N$597*$N$598+9)&gt;80,"",IF(INDEX($P$599:$W$608,MOD(($N$597*$N$598+9)-1,10)+1,INT((($N$597*$N$598+9)-1)/10)+1)="","",INDEX($P$599:$W$608,MOD(($N$597*$N$598+9)-1,10)+1,INT((($N$597*$N$598+9)-1)/10)+1))),""))),IF($N$599="","",IF(OR(ISTEXT($N$597),ISTEXT($N$598),ISTEXT($N$599)),"",IF(OR(9&gt;$N$597,3&gt;$N$598,((3-1)*$N$597+9)&gt;$N$599),"",IF(INDEX($P$599:$W$608,MOD(((3-1)*$N$597+9)-1,10)+1,INT((((3-1)*$N$597+9)-1)/10)+1)="","",INDEX($P$599:$W$608,MOD(((3-1)*$N$597+9)-1,10)+1,INT((((3-1)*$N$597+9)-1)/10)+1))))))</f>
        <v/>
      </c>
      <c r="M601" s="539">
        <f>IF($D$597="Flat Oval",IF(OR($N$599="",ISTEXT($N$597),ISTEXT($N$598)),"",IF(3&lt;=$N$598,IF(10&gt;$N$597,"",IF(((3-1)*$N$597+10)&gt;80,"",IF(INDEX($P$599:$W$608,MOD(((3-1)*$N$597+10)-1,10)+1,INT((((3-1)*$N$597+10)-1)/10)+1)="","",INDEX($P$599:$W$608,MOD(((3-1)*$N$597+10)-1,10)+1,INT((((3-1)*$N$597+10)-1)/10)+1)))),IF(AND(3=$N$598+1,10&lt;=$O$597),IF(($N$597*$N$598+10)&gt;80,"",IF(INDEX($P$599:$W$608,MOD(($N$597*$N$598+10)-1,10)+1,INT((($N$597*$N$598+10)-1)/10)+1)="","",INDEX($P$599:$W$608,MOD(($N$597*$N$598+10)-1,10)+1,INT((($N$597*$N$598+10)-1)/10)+1))),""))),IF($N$599="","",IF(OR(ISTEXT($N$597),ISTEXT($N$598),ISTEXT($N$599)),"",IF(OR(10&gt;$N$597,3&gt;$N$598,((3-1)*$N$597+10)&gt;$N$599),"",IF(INDEX($P$599:$W$608,MOD(((3-1)*$N$597+10)-1,10)+1,INT((((3-1)*$N$597+10)-1)/10)+1)="","",INDEX($P$599:$W$608,MOD(((3-1)*$N$597+10)-1,10)+1,INT((((3-1)*$N$597+10)-1)/10)+1))))))</f>
        <v/>
      </c>
      <c r="O601">
        <f>IF(AND($D$597="Flat Oval",NOT(OR($G$597="",$I$597="")),NOT(OR(ISTEXT($G$597),ISTEXT($I$597)))),PI()*(($I$597-2*N($K$597))/2)^2/144,"")</f>
        <v/>
      </c>
      <c r="P601" s="540" t="n"/>
      <c r="Q601" s="540" t="n"/>
      <c r="R601" s="540" t="n"/>
      <c r="S601" s="540" t="n"/>
      <c r="T601" s="540" t="n"/>
      <c r="U601" s="540" t="n"/>
      <c r="V601" s="540" t="n"/>
      <c r="W601" s="540" t="n"/>
    </row>
    <row r="602" ht="13.35" customHeight="1" s="162">
      <c r="B602" s="537">
        <f>IF($D$597="Flat Oval",IF(OR($N$598="",ISTEXT($N$598)),"",IF(4&lt;=$N$598,ROUND((4-0.5)*$I$597/$N$598,1),IF(4=$N$598+1,"Ends",""))),IF(OR($D$597="",$G$597=""),"",IF($D$597="Round",IF(4=1,"Axis 1 (0°)",IF(4=2,"Axis 2 (90°)","")),IF(ISTEXT($N$598),"",IF(4&gt;$N$598,"",IF(ISTEXT($I$597),"",ROUND((4-0.5)*$I$597/$N$598,1)))))))</f>
        <v/>
      </c>
      <c r="C602" s="538" t="n"/>
      <c r="D602" s="539">
        <f>IF($D$597="Flat Oval",IF(OR($N$599="",ISTEXT($N$597),ISTEXT($N$598)),"",IF(4&lt;=$N$598,IF(1&gt;$N$597,"",IF(((4-1)*$N$597+1)&gt;80,"",IF(INDEX($P$599:$W$608,MOD(((4-1)*$N$597+1)-1,10)+1,INT((((4-1)*$N$597+1)-1)/10)+1)="","",INDEX($P$599:$W$608,MOD(((4-1)*$N$597+1)-1,10)+1,INT((((4-1)*$N$597+1)-1)/10)+1)))),IF(AND(4=$N$598+1,1&lt;=$O$597),IF(($N$597*$N$598+1)&gt;80,"",IF(INDEX($P$599:$W$608,MOD(($N$597*$N$598+1)-1,10)+1,INT((($N$597*$N$598+1)-1)/10)+1)="","",INDEX($P$599:$W$608,MOD(($N$597*$N$598+1)-1,10)+1,INT((($N$597*$N$598+1)-1)/10)+1))),""))),IF($N$599="","",IF(OR(ISTEXT($N$597),ISTEXT($N$598),ISTEXT($N$599)),"",IF(OR(1&gt;$N$597,4&gt;$N$598,((4-1)*$N$597+1)&gt;$N$599),"",IF(INDEX($P$599:$W$608,MOD(((4-1)*$N$597+1)-1,10)+1,INT((((4-1)*$N$597+1)-1)/10)+1)="","",INDEX($P$599:$W$608,MOD(((4-1)*$N$597+1)-1,10)+1,INT((((4-1)*$N$597+1)-1)/10)+1))))))</f>
        <v/>
      </c>
      <c r="E602" s="539">
        <f>IF($D$597="Flat Oval",IF(OR($N$599="",ISTEXT($N$597),ISTEXT($N$598)),"",IF(4&lt;=$N$598,IF(2&gt;$N$597,"",IF(((4-1)*$N$597+2)&gt;80,"",IF(INDEX($P$599:$W$608,MOD(((4-1)*$N$597+2)-1,10)+1,INT((((4-1)*$N$597+2)-1)/10)+1)="","",INDEX($P$599:$W$608,MOD(((4-1)*$N$597+2)-1,10)+1,INT((((4-1)*$N$597+2)-1)/10)+1)))),IF(AND(4=$N$598+1,2&lt;=$O$597),IF(($N$597*$N$598+2)&gt;80,"",IF(INDEX($P$599:$W$608,MOD(($N$597*$N$598+2)-1,10)+1,INT((($N$597*$N$598+2)-1)/10)+1)="","",INDEX($P$599:$W$608,MOD(($N$597*$N$598+2)-1,10)+1,INT((($N$597*$N$598+2)-1)/10)+1))),""))),IF($N$599="","",IF(OR(ISTEXT($N$597),ISTEXT($N$598),ISTEXT($N$599)),"",IF(OR(2&gt;$N$597,4&gt;$N$598,((4-1)*$N$597+2)&gt;$N$599),"",IF(INDEX($P$599:$W$608,MOD(((4-1)*$N$597+2)-1,10)+1,INT((((4-1)*$N$597+2)-1)/10)+1)="","",INDEX($P$599:$W$608,MOD(((4-1)*$N$597+2)-1,10)+1,INT((((4-1)*$N$597+2)-1)/10)+1))))))</f>
        <v/>
      </c>
      <c r="F602" s="539">
        <f>IF($D$597="Flat Oval",IF(OR($N$599="",ISTEXT($N$597),ISTEXT($N$598)),"",IF(4&lt;=$N$598,IF(3&gt;$N$597,"",IF(((4-1)*$N$597+3)&gt;80,"",IF(INDEX($P$599:$W$608,MOD(((4-1)*$N$597+3)-1,10)+1,INT((((4-1)*$N$597+3)-1)/10)+1)="","",INDEX($P$599:$W$608,MOD(((4-1)*$N$597+3)-1,10)+1,INT((((4-1)*$N$597+3)-1)/10)+1)))),IF(AND(4=$N$598+1,3&lt;=$O$597),IF(($N$597*$N$598+3)&gt;80,"",IF(INDEX($P$599:$W$608,MOD(($N$597*$N$598+3)-1,10)+1,INT((($N$597*$N$598+3)-1)/10)+1)="","",INDEX($P$599:$W$608,MOD(($N$597*$N$598+3)-1,10)+1,INT((($N$597*$N$598+3)-1)/10)+1))),""))),IF($N$599="","",IF(OR(ISTEXT($N$597),ISTEXT($N$598),ISTEXT($N$599)),"",IF(OR(3&gt;$N$597,4&gt;$N$598,((4-1)*$N$597+3)&gt;$N$599),"",IF(INDEX($P$599:$W$608,MOD(((4-1)*$N$597+3)-1,10)+1,INT((((4-1)*$N$597+3)-1)/10)+1)="","",INDEX($P$599:$W$608,MOD(((4-1)*$N$597+3)-1,10)+1,INT((((4-1)*$N$597+3)-1)/10)+1))))))</f>
        <v/>
      </c>
      <c r="G602" s="539">
        <f>IF($D$597="Flat Oval",IF(OR($N$599="",ISTEXT($N$597),ISTEXT($N$598)),"",IF(4&lt;=$N$598,IF(4&gt;$N$597,"",IF(((4-1)*$N$597+4)&gt;80,"",IF(INDEX($P$599:$W$608,MOD(((4-1)*$N$597+4)-1,10)+1,INT((((4-1)*$N$597+4)-1)/10)+1)="","",INDEX($P$599:$W$608,MOD(((4-1)*$N$597+4)-1,10)+1,INT((((4-1)*$N$597+4)-1)/10)+1)))),IF(AND(4=$N$598+1,4&lt;=$O$597),IF(($N$597*$N$598+4)&gt;80,"",IF(INDEX($P$599:$W$608,MOD(($N$597*$N$598+4)-1,10)+1,INT((($N$597*$N$598+4)-1)/10)+1)="","",INDEX($P$599:$W$608,MOD(($N$597*$N$598+4)-1,10)+1,INT((($N$597*$N$598+4)-1)/10)+1))),""))),IF($N$599="","",IF(OR(ISTEXT($N$597),ISTEXT($N$598),ISTEXT($N$599)),"",IF(OR(4&gt;$N$597,4&gt;$N$598,((4-1)*$N$597+4)&gt;$N$599),"",IF(INDEX($P$599:$W$608,MOD(((4-1)*$N$597+4)-1,10)+1,INT((((4-1)*$N$597+4)-1)/10)+1)="","",INDEX($P$599:$W$608,MOD(((4-1)*$N$597+4)-1,10)+1,INT((((4-1)*$N$597+4)-1)/10)+1))))))</f>
        <v/>
      </c>
      <c r="H602" s="539">
        <f>IF($D$597="Flat Oval",IF(OR($N$599="",ISTEXT($N$597),ISTEXT($N$598)),"",IF(4&lt;=$N$598,IF(5&gt;$N$597,"",IF(((4-1)*$N$597+5)&gt;80,"",IF(INDEX($P$599:$W$608,MOD(((4-1)*$N$597+5)-1,10)+1,INT((((4-1)*$N$597+5)-1)/10)+1)="","",INDEX($P$599:$W$608,MOD(((4-1)*$N$597+5)-1,10)+1,INT((((4-1)*$N$597+5)-1)/10)+1)))),IF(AND(4=$N$598+1,5&lt;=$O$597),IF(($N$597*$N$598+5)&gt;80,"",IF(INDEX($P$599:$W$608,MOD(($N$597*$N$598+5)-1,10)+1,INT((($N$597*$N$598+5)-1)/10)+1)="","",INDEX($P$599:$W$608,MOD(($N$597*$N$598+5)-1,10)+1,INT((($N$597*$N$598+5)-1)/10)+1))),""))),IF($N$599="","",IF(OR(ISTEXT($N$597),ISTEXT($N$598),ISTEXT($N$599)),"",IF(OR(5&gt;$N$597,4&gt;$N$598,((4-1)*$N$597+5)&gt;$N$599),"",IF(INDEX($P$599:$W$608,MOD(((4-1)*$N$597+5)-1,10)+1,INT((((4-1)*$N$597+5)-1)/10)+1)="","",INDEX($P$599:$W$608,MOD(((4-1)*$N$597+5)-1,10)+1,INT((((4-1)*$N$597+5)-1)/10)+1))))))</f>
        <v/>
      </c>
      <c r="I602" s="539">
        <f>IF($D$597="Flat Oval",IF(OR($N$599="",ISTEXT($N$597),ISTEXT($N$598)),"",IF(4&lt;=$N$598,IF(6&gt;$N$597,"",IF(((4-1)*$N$597+6)&gt;80,"",IF(INDEX($P$599:$W$608,MOD(((4-1)*$N$597+6)-1,10)+1,INT((((4-1)*$N$597+6)-1)/10)+1)="","",INDEX($P$599:$W$608,MOD(((4-1)*$N$597+6)-1,10)+1,INT((((4-1)*$N$597+6)-1)/10)+1)))),IF(AND(4=$N$598+1,6&lt;=$O$597),IF(($N$597*$N$598+6)&gt;80,"",IF(INDEX($P$599:$W$608,MOD(($N$597*$N$598+6)-1,10)+1,INT((($N$597*$N$598+6)-1)/10)+1)="","",INDEX($P$599:$W$608,MOD(($N$597*$N$598+6)-1,10)+1,INT((($N$597*$N$598+6)-1)/10)+1))),""))),IF($N$599="","",IF(OR(ISTEXT($N$597),ISTEXT($N$598),ISTEXT($N$599)),"",IF(OR(6&gt;$N$597,4&gt;$N$598,((4-1)*$N$597+6)&gt;$N$599),"",IF(INDEX($P$599:$W$608,MOD(((4-1)*$N$597+6)-1,10)+1,INT((((4-1)*$N$597+6)-1)/10)+1)="","",INDEX($P$599:$W$608,MOD(((4-1)*$N$597+6)-1,10)+1,INT((((4-1)*$N$597+6)-1)/10)+1))))))</f>
        <v/>
      </c>
      <c r="J602" s="539">
        <f>IF($D$597="Flat Oval",IF(OR($N$599="",ISTEXT($N$597),ISTEXT($N$598)),"",IF(4&lt;=$N$598,IF(7&gt;$N$597,"",IF(((4-1)*$N$597+7)&gt;80,"",IF(INDEX($P$599:$W$608,MOD(((4-1)*$N$597+7)-1,10)+1,INT((((4-1)*$N$597+7)-1)/10)+1)="","",INDEX($P$599:$W$608,MOD(((4-1)*$N$597+7)-1,10)+1,INT((((4-1)*$N$597+7)-1)/10)+1)))),IF(AND(4=$N$598+1,7&lt;=$O$597),IF(($N$597*$N$598+7)&gt;80,"",IF(INDEX($P$599:$W$608,MOD(($N$597*$N$598+7)-1,10)+1,INT((($N$597*$N$598+7)-1)/10)+1)="","",INDEX($P$599:$W$608,MOD(($N$597*$N$598+7)-1,10)+1,INT((($N$597*$N$598+7)-1)/10)+1))),""))),IF($N$599="","",IF(OR(ISTEXT($N$597),ISTEXT($N$598),ISTEXT($N$599)),"",IF(OR(7&gt;$N$597,4&gt;$N$598,((4-1)*$N$597+7)&gt;$N$599),"",IF(INDEX($P$599:$W$608,MOD(((4-1)*$N$597+7)-1,10)+1,INT((((4-1)*$N$597+7)-1)/10)+1)="","",INDEX($P$599:$W$608,MOD(((4-1)*$N$597+7)-1,10)+1,INT((((4-1)*$N$597+7)-1)/10)+1))))))</f>
        <v/>
      </c>
      <c r="K602" s="539">
        <f>IF($D$597="Flat Oval",IF(OR($N$599="",ISTEXT($N$597),ISTEXT($N$598)),"",IF(4&lt;=$N$598,IF(8&gt;$N$597,"",IF(((4-1)*$N$597+8)&gt;80,"",IF(INDEX($P$599:$W$608,MOD(((4-1)*$N$597+8)-1,10)+1,INT((((4-1)*$N$597+8)-1)/10)+1)="","",INDEX($P$599:$W$608,MOD(((4-1)*$N$597+8)-1,10)+1,INT((((4-1)*$N$597+8)-1)/10)+1)))),IF(AND(4=$N$598+1,8&lt;=$O$597),IF(($N$597*$N$598+8)&gt;80,"",IF(INDEX($P$599:$W$608,MOD(($N$597*$N$598+8)-1,10)+1,INT((($N$597*$N$598+8)-1)/10)+1)="","",INDEX($P$599:$W$608,MOD(($N$597*$N$598+8)-1,10)+1,INT((($N$597*$N$598+8)-1)/10)+1))),""))),IF($N$599="","",IF(OR(ISTEXT($N$597),ISTEXT($N$598),ISTEXT($N$599)),"",IF(OR(8&gt;$N$597,4&gt;$N$598,((4-1)*$N$597+8)&gt;$N$599),"",IF(INDEX($P$599:$W$608,MOD(((4-1)*$N$597+8)-1,10)+1,INT((((4-1)*$N$597+8)-1)/10)+1)="","",INDEX($P$599:$W$608,MOD(((4-1)*$N$597+8)-1,10)+1,INT((((4-1)*$N$597+8)-1)/10)+1))))))</f>
        <v/>
      </c>
      <c r="L602" s="539">
        <f>IF($D$597="Flat Oval",IF(OR($N$599="",ISTEXT($N$597),ISTEXT($N$598)),"",IF(4&lt;=$N$598,IF(9&gt;$N$597,"",IF(((4-1)*$N$597+9)&gt;80,"",IF(INDEX($P$599:$W$608,MOD(((4-1)*$N$597+9)-1,10)+1,INT((((4-1)*$N$597+9)-1)/10)+1)="","",INDEX($P$599:$W$608,MOD(((4-1)*$N$597+9)-1,10)+1,INT((((4-1)*$N$597+9)-1)/10)+1)))),IF(AND(4=$N$598+1,9&lt;=$O$597),IF(($N$597*$N$598+9)&gt;80,"",IF(INDEX($P$599:$W$608,MOD(($N$597*$N$598+9)-1,10)+1,INT((($N$597*$N$598+9)-1)/10)+1)="","",INDEX($P$599:$W$608,MOD(($N$597*$N$598+9)-1,10)+1,INT((($N$597*$N$598+9)-1)/10)+1))),""))),IF($N$599="","",IF(OR(ISTEXT($N$597),ISTEXT($N$598),ISTEXT($N$599)),"",IF(OR(9&gt;$N$597,4&gt;$N$598,((4-1)*$N$597+9)&gt;$N$599),"",IF(INDEX($P$599:$W$608,MOD(((4-1)*$N$597+9)-1,10)+1,INT((((4-1)*$N$597+9)-1)/10)+1)="","",INDEX($P$599:$W$608,MOD(((4-1)*$N$597+9)-1,10)+1,INT((((4-1)*$N$597+9)-1)/10)+1))))))</f>
        <v/>
      </c>
      <c r="M602" s="539">
        <f>IF($D$597="Flat Oval",IF(OR($N$599="",ISTEXT($N$597),ISTEXT($N$598)),"",IF(4&lt;=$N$598,IF(10&gt;$N$597,"",IF(((4-1)*$N$597+10)&gt;80,"",IF(INDEX($P$599:$W$608,MOD(((4-1)*$N$597+10)-1,10)+1,INT((((4-1)*$N$597+10)-1)/10)+1)="","",INDEX($P$599:$W$608,MOD(((4-1)*$N$597+10)-1,10)+1,INT((((4-1)*$N$597+10)-1)/10)+1)))),IF(AND(4=$N$598+1,10&lt;=$O$597),IF(($N$597*$N$598+10)&gt;80,"",IF(INDEX($P$599:$W$608,MOD(($N$597*$N$598+10)-1,10)+1,INT((($N$597*$N$598+10)-1)/10)+1)="","",INDEX($P$599:$W$608,MOD(($N$597*$N$598+10)-1,10)+1,INT((($N$597*$N$598+10)-1)/10)+1))),""))),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IF($D$597="Flat Oval",IF(OR($N$598="",ISTEXT($N$598)),"",IF(5&lt;=$N$598,ROUND((5-0.5)*$I$597/$N$598,1),IF(5=$N$598+1,"Ends",""))),IF(OR($D$597="",$G$597=""),"",IF($D$597="Round",IF(5=1,"Axis 1 (0°)",IF(5=2,"Axis 2 (90°)","")),IF(ISTEXT($N$598),"",IF(5&gt;$N$598,"",IF(ISTEXT($I$597),"",ROUND((5-0.5)*$I$597/$N$598,1)))))))</f>
        <v/>
      </c>
      <c r="C603" s="538" t="n"/>
      <c r="D603" s="539">
        <f>IF($D$597="Flat Oval",IF(OR($N$599="",ISTEXT($N$597),ISTEXT($N$598)),"",IF(5&lt;=$N$598,IF(1&gt;$N$597,"",IF(((5-1)*$N$597+1)&gt;80,"",IF(INDEX($P$599:$W$608,MOD(((5-1)*$N$597+1)-1,10)+1,INT((((5-1)*$N$597+1)-1)/10)+1)="","",INDEX($P$599:$W$608,MOD(((5-1)*$N$597+1)-1,10)+1,INT((((5-1)*$N$597+1)-1)/10)+1)))),IF(AND(5=$N$598+1,1&lt;=$O$597),IF(($N$597*$N$598+1)&gt;80,"",IF(INDEX($P$599:$W$608,MOD(($N$597*$N$598+1)-1,10)+1,INT((($N$597*$N$598+1)-1)/10)+1)="","",INDEX($P$599:$W$608,MOD(($N$597*$N$598+1)-1,10)+1,INT((($N$597*$N$598+1)-1)/10)+1))),""))),IF($N$599="","",IF(OR(ISTEXT($N$597),ISTEXT($N$598),ISTEXT($N$599)),"",IF(OR(1&gt;$N$597,5&gt;$N$598,((5-1)*$N$597+1)&gt;$N$599),"",IF(INDEX($P$599:$W$608,MOD(((5-1)*$N$597+1)-1,10)+1,INT((((5-1)*$N$597+1)-1)/10)+1)="","",INDEX($P$599:$W$608,MOD(((5-1)*$N$597+1)-1,10)+1,INT((((5-1)*$N$597+1)-1)/10)+1))))))</f>
        <v/>
      </c>
      <c r="E603" s="539">
        <f>IF($D$597="Flat Oval",IF(OR($N$599="",ISTEXT($N$597),ISTEXT($N$598)),"",IF(5&lt;=$N$598,IF(2&gt;$N$597,"",IF(((5-1)*$N$597+2)&gt;80,"",IF(INDEX($P$599:$W$608,MOD(((5-1)*$N$597+2)-1,10)+1,INT((((5-1)*$N$597+2)-1)/10)+1)="","",INDEX($P$599:$W$608,MOD(((5-1)*$N$597+2)-1,10)+1,INT((((5-1)*$N$597+2)-1)/10)+1)))),IF(AND(5=$N$598+1,2&lt;=$O$597),IF(($N$597*$N$598+2)&gt;80,"",IF(INDEX($P$599:$W$608,MOD(($N$597*$N$598+2)-1,10)+1,INT((($N$597*$N$598+2)-1)/10)+1)="","",INDEX($P$599:$W$608,MOD(($N$597*$N$598+2)-1,10)+1,INT((($N$597*$N$598+2)-1)/10)+1))),""))),IF($N$599="","",IF(OR(ISTEXT($N$597),ISTEXT($N$598),ISTEXT($N$599)),"",IF(OR(2&gt;$N$597,5&gt;$N$598,((5-1)*$N$597+2)&gt;$N$599),"",IF(INDEX($P$599:$W$608,MOD(((5-1)*$N$597+2)-1,10)+1,INT((((5-1)*$N$597+2)-1)/10)+1)="","",INDEX($P$599:$W$608,MOD(((5-1)*$N$597+2)-1,10)+1,INT((((5-1)*$N$597+2)-1)/10)+1))))))</f>
        <v/>
      </c>
      <c r="F603" s="539">
        <f>IF($D$597="Flat Oval",IF(OR($N$599="",ISTEXT($N$597),ISTEXT($N$598)),"",IF(5&lt;=$N$598,IF(3&gt;$N$597,"",IF(((5-1)*$N$597+3)&gt;80,"",IF(INDEX($P$599:$W$608,MOD(((5-1)*$N$597+3)-1,10)+1,INT((((5-1)*$N$597+3)-1)/10)+1)="","",INDEX($P$599:$W$608,MOD(((5-1)*$N$597+3)-1,10)+1,INT((((5-1)*$N$597+3)-1)/10)+1)))),IF(AND(5=$N$598+1,3&lt;=$O$597),IF(($N$597*$N$598+3)&gt;80,"",IF(INDEX($P$599:$W$608,MOD(($N$597*$N$598+3)-1,10)+1,INT((($N$597*$N$598+3)-1)/10)+1)="","",INDEX($P$599:$W$608,MOD(($N$597*$N$598+3)-1,10)+1,INT((($N$597*$N$598+3)-1)/10)+1))),""))),IF($N$599="","",IF(OR(ISTEXT($N$597),ISTEXT($N$598),ISTEXT($N$599)),"",IF(OR(3&gt;$N$597,5&gt;$N$598,((5-1)*$N$597+3)&gt;$N$599),"",IF(INDEX($P$599:$W$608,MOD(((5-1)*$N$597+3)-1,10)+1,INT((((5-1)*$N$597+3)-1)/10)+1)="","",INDEX($P$599:$W$608,MOD(((5-1)*$N$597+3)-1,10)+1,INT((((5-1)*$N$597+3)-1)/10)+1))))))</f>
        <v/>
      </c>
      <c r="G603" s="539">
        <f>IF($D$597="Flat Oval",IF(OR($N$599="",ISTEXT($N$597),ISTEXT($N$598)),"",IF(5&lt;=$N$598,IF(4&gt;$N$597,"",IF(((5-1)*$N$597+4)&gt;80,"",IF(INDEX($P$599:$W$608,MOD(((5-1)*$N$597+4)-1,10)+1,INT((((5-1)*$N$597+4)-1)/10)+1)="","",INDEX($P$599:$W$608,MOD(((5-1)*$N$597+4)-1,10)+1,INT((((5-1)*$N$597+4)-1)/10)+1)))),IF(AND(5=$N$598+1,4&lt;=$O$597),IF(($N$597*$N$598+4)&gt;80,"",IF(INDEX($P$599:$W$608,MOD(($N$597*$N$598+4)-1,10)+1,INT((($N$597*$N$598+4)-1)/10)+1)="","",INDEX($P$599:$W$608,MOD(($N$597*$N$598+4)-1,10)+1,INT((($N$597*$N$598+4)-1)/10)+1))),""))),IF($N$599="","",IF(OR(ISTEXT($N$597),ISTEXT($N$598),ISTEXT($N$599)),"",IF(OR(4&gt;$N$597,5&gt;$N$598,((5-1)*$N$597+4)&gt;$N$599),"",IF(INDEX($P$599:$W$608,MOD(((5-1)*$N$597+4)-1,10)+1,INT((((5-1)*$N$597+4)-1)/10)+1)="","",INDEX($P$599:$W$608,MOD(((5-1)*$N$597+4)-1,10)+1,INT((((5-1)*$N$597+4)-1)/10)+1))))))</f>
        <v/>
      </c>
      <c r="H603" s="539">
        <f>IF($D$597="Flat Oval",IF(OR($N$599="",ISTEXT($N$597),ISTEXT($N$598)),"",IF(5&lt;=$N$598,IF(5&gt;$N$597,"",IF(((5-1)*$N$597+5)&gt;80,"",IF(INDEX($P$599:$W$608,MOD(((5-1)*$N$597+5)-1,10)+1,INT((((5-1)*$N$597+5)-1)/10)+1)="","",INDEX($P$599:$W$608,MOD(((5-1)*$N$597+5)-1,10)+1,INT((((5-1)*$N$597+5)-1)/10)+1)))),IF(AND(5=$N$598+1,5&lt;=$O$597),IF(($N$597*$N$598+5)&gt;80,"",IF(INDEX($P$599:$W$608,MOD(($N$597*$N$598+5)-1,10)+1,INT((($N$597*$N$598+5)-1)/10)+1)="","",INDEX($P$599:$W$608,MOD(($N$597*$N$598+5)-1,10)+1,INT((($N$597*$N$598+5)-1)/10)+1))),""))),IF($N$599="","",IF(OR(ISTEXT($N$597),ISTEXT($N$598),ISTEXT($N$599)),"",IF(OR(5&gt;$N$597,5&gt;$N$598,((5-1)*$N$597+5)&gt;$N$599),"",IF(INDEX($P$599:$W$608,MOD(((5-1)*$N$597+5)-1,10)+1,INT((((5-1)*$N$597+5)-1)/10)+1)="","",INDEX($P$599:$W$608,MOD(((5-1)*$N$597+5)-1,10)+1,INT((((5-1)*$N$597+5)-1)/10)+1))))))</f>
        <v/>
      </c>
      <c r="I603" s="539">
        <f>IF($D$597="Flat Oval",IF(OR($N$599="",ISTEXT($N$597),ISTEXT($N$598)),"",IF(5&lt;=$N$598,IF(6&gt;$N$597,"",IF(((5-1)*$N$597+6)&gt;80,"",IF(INDEX($P$599:$W$608,MOD(((5-1)*$N$597+6)-1,10)+1,INT((((5-1)*$N$597+6)-1)/10)+1)="","",INDEX($P$599:$W$608,MOD(((5-1)*$N$597+6)-1,10)+1,INT((((5-1)*$N$597+6)-1)/10)+1)))),IF(AND(5=$N$598+1,6&lt;=$O$597),IF(($N$597*$N$598+6)&gt;80,"",IF(INDEX($P$599:$W$608,MOD(($N$597*$N$598+6)-1,10)+1,INT((($N$597*$N$598+6)-1)/10)+1)="","",INDEX($P$599:$W$608,MOD(($N$597*$N$598+6)-1,10)+1,INT((($N$597*$N$598+6)-1)/10)+1))),""))),IF($N$599="","",IF(OR(ISTEXT($N$597),ISTEXT($N$598),ISTEXT($N$599)),"",IF(OR(6&gt;$N$597,5&gt;$N$598,((5-1)*$N$597+6)&gt;$N$599),"",IF(INDEX($P$599:$W$608,MOD(((5-1)*$N$597+6)-1,10)+1,INT((((5-1)*$N$597+6)-1)/10)+1)="","",INDEX($P$599:$W$608,MOD(((5-1)*$N$597+6)-1,10)+1,INT((((5-1)*$N$597+6)-1)/10)+1))))))</f>
        <v/>
      </c>
      <c r="J603" s="539">
        <f>IF($D$597="Flat Oval",IF(OR($N$599="",ISTEXT($N$597),ISTEXT($N$598)),"",IF(5&lt;=$N$598,IF(7&gt;$N$597,"",IF(((5-1)*$N$597+7)&gt;80,"",IF(INDEX($P$599:$W$608,MOD(((5-1)*$N$597+7)-1,10)+1,INT((((5-1)*$N$597+7)-1)/10)+1)="","",INDEX($P$599:$W$608,MOD(((5-1)*$N$597+7)-1,10)+1,INT((((5-1)*$N$597+7)-1)/10)+1)))),IF(AND(5=$N$598+1,7&lt;=$O$597),IF(($N$597*$N$598+7)&gt;80,"",IF(INDEX($P$599:$W$608,MOD(($N$597*$N$598+7)-1,10)+1,INT((($N$597*$N$598+7)-1)/10)+1)="","",INDEX($P$599:$W$608,MOD(($N$597*$N$598+7)-1,10)+1,INT((($N$597*$N$598+7)-1)/10)+1))),""))),IF($N$599="","",IF(OR(ISTEXT($N$597),ISTEXT($N$598),ISTEXT($N$599)),"",IF(OR(7&gt;$N$597,5&gt;$N$598,((5-1)*$N$597+7)&gt;$N$599),"",IF(INDEX($P$599:$W$608,MOD(((5-1)*$N$597+7)-1,10)+1,INT((((5-1)*$N$597+7)-1)/10)+1)="","",INDEX($P$599:$W$608,MOD(((5-1)*$N$597+7)-1,10)+1,INT((((5-1)*$N$597+7)-1)/10)+1))))))</f>
        <v/>
      </c>
      <c r="K603" s="539">
        <f>IF($D$597="Flat Oval",IF(OR($N$599="",ISTEXT($N$597),ISTEXT($N$598)),"",IF(5&lt;=$N$598,IF(8&gt;$N$597,"",IF(((5-1)*$N$597+8)&gt;80,"",IF(INDEX($P$599:$W$608,MOD(((5-1)*$N$597+8)-1,10)+1,INT((((5-1)*$N$597+8)-1)/10)+1)="","",INDEX($P$599:$W$608,MOD(((5-1)*$N$597+8)-1,10)+1,INT((((5-1)*$N$597+8)-1)/10)+1)))),IF(AND(5=$N$598+1,8&lt;=$O$597),IF(($N$597*$N$598+8)&gt;80,"",IF(INDEX($P$599:$W$608,MOD(($N$597*$N$598+8)-1,10)+1,INT((($N$597*$N$598+8)-1)/10)+1)="","",INDEX($P$599:$W$608,MOD(($N$597*$N$598+8)-1,10)+1,INT((($N$597*$N$598+8)-1)/10)+1))),""))),IF($N$599="","",IF(OR(ISTEXT($N$597),ISTEXT($N$598),ISTEXT($N$599)),"",IF(OR(8&gt;$N$597,5&gt;$N$598,((5-1)*$N$597+8)&gt;$N$599),"",IF(INDEX($P$599:$W$608,MOD(((5-1)*$N$597+8)-1,10)+1,INT((((5-1)*$N$597+8)-1)/10)+1)="","",INDEX($P$599:$W$608,MOD(((5-1)*$N$597+8)-1,10)+1,INT((((5-1)*$N$597+8)-1)/10)+1))))))</f>
        <v/>
      </c>
      <c r="L603" s="539">
        <f>IF($D$597="Flat Oval",IF(OR($N$599="",ISTEXT($N$597),ISTEXT($N$598)),"",IF(5&lt;=$N$598,IF(9&gt;$N$597,"",IF(((5-1)*$N$597+9)&gt;80,"",IF(INDEX($P$599:$W$608,MOD(((5-1)*$N$597+9)-1,10)+1,INT((((5-1)*$N$597+9)-1)/10)+1)="","",INDEX($P$599:$W$608,MOD(((5-1)*$N$597+9)-1,10)+1,INT((((5-1)*$N$597+9)-1)/10)+1)))),IF(AND(5=$N$598+1,9&lt;=$O$597),IF(($N$597*$N$598+9)&gt;80,"",IF(INDEX($P$599:$W$608,MOD(($N$597*$N$598+9)-1,10)+1,INT((($N$597*$N$598+9)-1)/10)+1)="","",INDEX($P$599:$W$608,MOD(($N$597*$N$598+9)-1,10)+1,INT((($N$597*$N$598+9)-1)/10)+1))),""))),IF($N$599="","",IF(OR(ISTEXT($N$597),ISTEXT($N$598),ISTEXT($N$599)),"",IF(OR(9&gt;$N$597,5&gt;$N$598,((5-1)*$N$597+9)&gt;$N$599),"",IF(INDEX($P$599:$W$608,MOD(((5-1)*$N$597+9)-1,10)+1,INT((((5-1)*$N$597+9)-1)/10)+1)="","",INDEX($P$599:$W$608,MOD(((5-1)*$N$597+9)-1,10)+1,INT((((5-1)*$N$597+9)-1)/10)+1))))))</f>
        <v/>
      </c>
      <c r="M603" s="539">
        <f>IF($D$597="Flat Oval",IF(OR($N$599="",ISTEXT($N$597),ISTEXT($N$598)),"",IF(5&lt;=$N$598,IF(10&gt;$N$597,"",IF(((5-1)*$N$597+10)&gt;80,"",IF(INDEX($P$599:$W$608,MOD(((5-1)*$N$597+10)-1,10)+1,INT((((5-1)*$N$597+10)-1)/10)+1)="","",INDEX($P$599:$W$608,MOD(((5-1)*$N$597+10)-1,10)+1,INT((((5-1)*$N$597+10)-1)/10)+1)))),IF(AND(5=$N$598+1,10&lt;=$O$597),IF(($N$597*$N$598+10)&gt;80,"",IF(INDEX($P$599:$W$608,MOD(($N$597*$N$598+10)-1,10)+1,INT((($N$597*$N$598+10)-1)/10)+1)="","",INDEX($P$599:$W$608,MOD(($N$597*$N$598+10)-1,10)+1,INT((($N$597*$N$598+10)-1)/10)+1))),""))),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IF($D$597="Flat Oval",IF(OR($N$598="",ISTEXT($N$598)),"",IF(6&lt;=$N$598,ROUND((6-0.5)*$I$597/$N$598,1),IF(6=$N$598+1,"Ends",""))),IF(OR($D$597="",$G$597=""),"",IF($D$597="Round",IF(6=1,"Axis 1 (0°)",IF(6=2,"Axis 2 (90°)","")),IF(ISTEXT($N$598),"",IF(6&gt;$N$598,"",IF(ISTEXT($I$597),"",ROUND((6-0.5)*$I$597/$N$598,1)))))))</f>
        <v/>
      </c>
      <c r="C604" s="538" t="n"/>
      <c r="D604" s="539">
        <f>IF($D$597="Flat Oval",IF(OR($N$599="",ISTEXT($N$597),ISTEXT($N$598)),"",IF(6&lt;=$N$598,IF(1&gt;$N$597,"",IF(((6-1)*$N$597+1)&gt;80,"",IF(INDEX($P$599:$W$608,MOD(((6-1)*$N$597+1)-1,10)+1,INT((((6-1)*$N$597+1)-1)/10)+1)="","",INDEX($P$599:$W$608,MOD(((6-1)*$N$597+1)-1,10)+1,INT((((6-1)*$N$597+1)-1)/10)+1)))),IF(AND(6=$N$598+1,1&lt;=$O$597),IF(($N$597*$N$598+1)&gt;80,"",IF(INDEX($P$599:$W$608,MOD(($N$597*$N$598+1)-1,10)+1,INT((($N$597*$N$598+1)-1)/10)+1)="","",INDEX($P$599:$W$608,MOD(($N$597*$N$598+1)-1,10)+1,INT((($N$597*$N$598+1)-1)/10)+1))),""))),IF($N$599="","",IF(OR(ISTEXT($N$597),ISTEXT($N$598),ISTEXT($N$599)),"",IF(OR(1&gt;$N$597,6&gt;$N$598,((6-1)*$N$597+1)&gt;$N$599),"",IF(INDEX($P$599:$W$608,MOD(((6-1)*$N$597+1)-1,10)+1,INT((((6-1)*$N$597+1)-1)/10)+1)="","",INDEX($P$599:$W$608,MOD(((6-1)*$N$597+1)-1,10)+1,INT((((6-1)*$N$597+1)-1)/10)+1))))))</f>
        <v/>
      </c>
      <c r="E604" s="539">
        <f>IF($D$597="Flat Oval",IF(OR($N$599="",ISTEXT($N$597),ISTEXT($N$598)),"",IF(6&lt;=$N$598,IF(2&gt;$N$597,"",IF(((6-1)*$N$597+2)&gt;80,"",IF(INDEX($P$599:$W$608,MOD(((6-1)*$N$597+2)-1,10)+1,INT((((6-1)*$N$597+2)-1)/10)+1)="","",INDEX($P$599:$W$608,MOD(((6-1)*$N$597+2)-1,10)+1,INT((((6-1)*$N$597+2)-1)/10)+1)))),IF(AND(6=$N$598+1,2&lt;=$O$597),IF(($N$597*$N$598+2)&gt;80,"",IF(INDEX($P$599:$W$608,MOD(($N$597*$N$598+2)-1,10)+1,INT((($N$597*$N$598+2)-1)/10)+1)="","",INDEX($P$599:$W$608,MOD(($N$597*$N$598+2)-1,10)+1,INT((($N$597*$N$598+2)-1)/10)+1))),""))),IF($N$599="","",IF(OR(ISTEXT($N$597),ISTEXT($N$598),ISTEXT($N$599)),"",IF(OR(2&gt;$N$597,6&gt;$N$598,((6-1)*$N$597+2)&gt;$N$599),"",IF(INDEX($P$599:$W$608,MOD(((6-1)*$N$597+2)-1,10)+1,INT((((6-1)*$N$597+2)-1)/10)+1)="","",INDEX($P$599:$W$608,MOD(((6-1)*$N$597+2)-1,10)+1,INT((((6-1)*$N$597+2)-1)/10)+1))))))</f>
        <v/>
      </c>
      <c r="F604" s="539">
        <f>IF($D$597="Flat Oval",IF(OR($N$599="",ISTEXT($N$597),ISTEXT($N$598)),"",IF(6&lt;=$N$598,IF(3&gt;$N$597,"",IF(((6-1)*$N$597+3)&gt;80,"",IF(INDEX($P$599:$W$608,MOD(((6-1)*$N$597+3)-1,10)+1,INT((((6-1)*$N$597+3)-1)/10)+1)="","",INDEX($P$599:$W$608,MOD(((6-1)*$N$597+3)-1,10)+1,INT((((6-1)*$N$597+3)-1)/10)+1)))),IF(AND(6=$N$598+1,3&lt;=$O$597),IF(($N$597*$N$598+3)&gt;80,"",IF(INDEX($P$599:$W$608,MOD(($N$597*$N$598+3)-1,10)+1,INT((($N$597*$N$598+3)-1)/10)+1)="","",INDEX($P$599:$W$608,MOD(($N$597*$N$598+3)-1,10)+1,INT((($N$597*$N$598+3)-1)/10)+1))),""))),IF($N$599="","",IF(OR(ISTEXT($N$597),ISTEXT($N$598),ISTEXT($N$599)),"",IF(OR(3&gt;$N$597,6&gt;$N$598,((6-1)*$N$597+3)&gt;$N$599),"",IF(INDEX($P$599:$W$608,MOD(((6-1)*$N$597+3)-1,10)+1,INT((((6-1)*$N$597+3)-1)/10)+1)="","",INDEX($P$599:$W$608,MOD(((6-1)*$N$597+3)-1,10)+1,INT((((6-1)*$N$597+3)-1)/10)+1))))))</f>
        <v/>
      </c>
      <c r="G604" s="539">
        <f>IF($D$597="Flat Oval",IF(OR($N$599="",ISTEXT($N$597),ISTEXT($N$598)),"",IF(6&lt;=$N$598,IF(4&gt;$N$597,"",IF(((6-1)*$N$597+4)&gt;80,"",IF(INDEX($P$599:$W$608,MOD(((6-1)*$N$597+4)-1,10)+1,INT((((6-1)*$N$597+4)-1)/10)+1)="","",INDEX($P$599:$W$608,MOD(((6-1)*$N$597+4)-1,10)+1,INT((((6-1)*$N$597+4)-1)/10)+1)))),IF(AND(6=$N$598+1,4&lt;=$O$597),IF(($N$597*$N$598+4)&gt;80,"",IF(INDEX($P$599:$W$608,MOD(($N$597*$N$598+4)-1,10)+1,INT((($N$597*$N$598+4)-1)/10)+1)="","",INDEX($P$599:$W$608,MOD(($N$597*$N$598+4)-1,10)+1,INT((($N$597*$N$598+4)-1)/10)+1))),""))),IF($N$599="","",IF(OR(ISTEXT($N$597),ISTEXT($N$598),ISTEXT($N$599)),"",IF(OR(4&gt;$N$597,6&gt;$N$598,((6-1)*$N$597+4)&gt;$N$599),"",IF(INDEX($P$599:$W$608,MOD(((6-1)*$N$597+4)-1,10)+1,INT((((6-1)*$N$597+4)-1)/10)+1)="","",INDEX($P$599:$W$608,MOD(((6-1)*$N$597+4)-1,10)+1,INT((((6-1)*$N$597+4)-1)/10)+1))))))</f>
        <v/>
      </c>
      <c r="H604" s="539">
        <f>IF($D$597="Flat Oval",IF(OR($N$599="",ISTEXT($N$597),ISTEXT($N$598)),"",IF(6&lt;=$N$598,IF(5&gt;$N$597,"",IF(((6-1)*$N$597+5)&gt;80,"",IF(INDEX($P$599:$W$608,MOD(((6-1)*$N$597+5)-1,10)+1,INT((((6-1)*$N$597+5)-1)/10)+1)="","",INDEX($P$599:$W$608,MOD(((6-1)*$N$597+5)-1,10)+1,INT((((6-1)*$N$597+5)-1)/10)+1)))),IF(AND(6=$N$598+1,5&lt;=$O$597),IF(($N$597*$N$598+5)&gt;80,"",IF(INDEX($P$599:$W$608,MOD(($N$597*$N$598+5)-1,10)+1,INT((($N$597*$N$598+5)-1)/10)+1)="","",INDEX($P$599:$W$608,MOD(($N$597*$N$598+5)-1,10)+1,INT((($N$597*$N$598+5)-1)/10)+1))),""))),IF($N$599="","",IF(OR(ISTEXT($N$597),ISTEXT($N$598),ISTEXT($N$599)),"",IF(OR(5&gt;$N$597,6&gt;$N$598,((6-1)*$N$597+5)&gt;$N$599),"",IF(INDEX($P$599:$W$608,MOD(((6-1)*$N$597+5)-1,10)+1,INT((((6-1)*$N$597+5)-1)/10)+1)="","",INDEX($P$599:$W$608,MOD(((6-1)*$N$597+5)-1,10)+1,INT((((6-1)*$N$597+5)-1)/10)+1))))))</f>
        <v/>
      </c>
      <c r="I604" s="539">
        <f>IF($D$597="Flat Oval",IF(OR($N$599="",ISTEXT($N$597),ISTEXT($N$598)),"",IF(6&lt;=$N$598,IF(6&gt;$N$597,"",IF(((6-1)*$N$597+6)&gt;80,"",IF(INDEX($P$599:$W$608,MOD(((6-1)*$N$597+6)-1,10)+1,INT((((6-1)*$N$597+6)-1)/10)+1)="","",INDEX($P$599:$W$608,MOD(((6-1)*$N$597+6)-1,10)+1,INT((((6-1)*$N$597+6)-1)/10)+1)))),IF(AND(6=$N$598+1,6&lt;=$O$597),IF(($N$597*$N$598+6)&gt;80,"",IF(INDEX($P$599:$W$608,MOD(($N$597*$N$598+6)-1,10)+1,INT((($N$597*$N$598+6)-1)/10)+1)="","",INDEX($P$599:$W$608,MOD(($N$597*$N$598+6)-1,10)+1,INT((($N$597*$N$598+6)-1)/10)+1))),""))),IF($N$599="","",IF(OR(ISTEXT($N$597),ISTEXT($N$598),ISTEXT($N$599)),"",IF(OR(6&gt;$N$597,6&gt;$N$598,((6-1)*$N$597+6)&gt;$N$599),"",IF(INDEX($P$599:$W$608,MOD(((6-1)*$N$597+6)-1,10)+1,INT((((6-1)*$N$597+6)-1)/10)+1)="","",INDEX($P$599:$W$608,MOD(((6-1)*$N$597+6)-1,10)+1,INT((((6-1)*$N$597+6)-1)/10)+1))))))</f>
        <v/>
      </c>
      <c r="J604" s="539">
        <f>IF($D$597="Flat Oval",IF(OR($N$599="",ISTEXT($N$597),ISTEXT($N$598)),"",IF(6&lt;=$N$598,IF(7&gt;$N$597,"",IF(((6-1)*$N$597+7)&gt;80,"",IF(INDEX($P$599:$W$608,MOD(((6-1)*$N$597+7)-1,10)+1,INT((((6-1)*$N$597+7)-1)/10)+1)="","",INDEX($P$599:$W$608,MOD(((6-1)*$N$597+7)-1,10)+1,INT((((6-1)*$N$597+7)-1)/10)+1)))),IF(AND(6=$N$598+1,7&lt;=$O$597),IF(($N$597*$N$598+7)&gt;80,"",IF(INDEX($P$599:$W$608,MOD(($N$597*$N$598+7)-1,10)+1,INT((($N$597*$N$598+7)-1)/10)+1)="","",INDEX($P$599:$W$608,MOD(($N$597*$N$598+7)-1,10)+1,INT((($N$597*$N$598+7)-1)/10)+1))),""))),IF($N$599="","",IF(OR(ISTEXT($N$597),ISTEXT($N$598),ISTEXT($N$599)),"",IF(OR(7&gt;$N$597,6&gt;$N$598,((6-1)*$N$597+7)&gt;$N$599),"",IF(INDEX($P$599:$W$608,MOD(((6-1)*$N$597+7)-1,10)+1,INT((((6-1)*$N$597+7)-1)/10)+1)="","",INDEX($P$599:$W$608,MOD(((6-1)*$N$597+7)-1,10)+1,INT((((6-1)*$N$597+7)-1)/10)+1))))))</f>
        <v/>
      </c>
      <c r="K604" s="539">
        <f>IF($D$597="Flat Oval",IF(OR($N$599="",ISTEXT($N$597),ISTEXT($N$598)),"",IF(6&lt;=$N$598,IF(8&gt;$N$597,"",IF(((6-1)*$N$597+8)&gt;80,"",IF(INDEX($P$599:$W$608,MOD(((6-1)*$N$597+8)-1,10)+1,INT((((6-1)*$N$597+8)-1)/10)+1)="","",INDEX($P$599:$W$608,MOD(((6-1)*$N$597+8)-1,10)+1,INT((((6-1)*$N$597+8)-1)/10)+1)))),IF(AND(6=$N$598+1,8&lt;=$O$597),IF(($N$597*$N$598+8)&gt;80,"",IF(INDEX($P$599:$W$608,MOD(($N$597*$N$598+8)-1,10)+1,INT((($N$597*$N$598+8)-1)/10)+1)="","",INDEX($P$599:$W$608,MOD(($N$597*$N$598+8)-1,10)+1,INT((($N$597*$N$598+8)-1)/10)+1))),""))),IF($N$599="","",IF(OR(ISTEXT($N$597),ISTEXT($N$598),ISTEXT($N$599)),"",IF(OR(8&gt;$N$597,6&gt;$N$598,((6-1)*$N$597+8)&gt;$N$599),"",IF(INDEX($P$599:$W$608,MOD(((6-1)*$N$597+8)-1,10)+1,INT((((6-1)*$N$597+8)-1)/10)+1)="","",INDEX($P$599:$W$608,MOD(((6-1)*$N$597+8)-1,10)+1,INT((((6-1)*$N$597+8)-1)/10)+1))))))</f>
        <v/>
      </c>
      <c r="L604" s="539">
        <f>IF($D$597="Flat Oval",IF(OR($N$599="",ISTEXT($N$597),ISTEXT($N$598)),"",IF(6&lt;=$N$598,IF(9&gt;$N$597,"",IF(((6-1)*$N$597+9)&gt;80,"",IF(INDEX($P$599:$W$608,MOD(((6-1)*$N$597+9)-1,10)+1,INT((((6-1)*$N$597+9)-1)/10)+1)="","",INDEX($P$599:$W$608,MOD(((6-1)*$N$597+9)-1,10)+1,INT((((6-1)*$N$597+9)-1)/10)+1)))),IF(AND(6=$N$598+1,9&lt;=$O$597),IF(($N$597*$N$598+9)&gt;80,"",IF(INDEX($P$599:$W$608,MOD(($N$597*$N$598+9)-1,10)+1,INT((($N$597*$N$598+9)-1)/10)+1)="","",INDEX($P$599:$W$608,MOD(($N$597*$N$598+9)-1,10)+1,INT((($N$597*$N$598+9)-1)/10)+1))),""))),IF($N$599="","",IF(OR(ISTEXT($N$597),ISTEXT($N$598),ISTEXT($N$599)),"",IF(OR(9&gt;$N$597,6&gt;$N$598,((6-1)*$N$597+9)&gt;$N$599),"",IF(INDEX($P$599:$W$608,MOD(((6-1)*$N$597+9)-1,10)+1,INT((((6-1)*$N$597+9)-1)/10)+1)="","",INDEX($P$599:$W$608,MOD(((6-1)*$N$597+9)-1,10)+1,INT((((6-1)*$N$597+9)-1)/10)+1))))))</f>
        <v/>
      </c>
      <c r="M604" s="539">
        <f>IF($D$597="Flat Oval",IF(OR($N$599="",ISTEXT($N$597),ISTEXT($N$598)),"",IF(6&lt;=$N$598,IF(10&gt;$N$597,"",IF(((6-1)*$N$597+10)&gt;80,"",IF(INDEX($P$599:$W$608,MOD(((6-1)*$N$597+10)-1,10)+1,INT((((6-1)*$N$597+10)-1)/10)+1)="","",INDEX($P$599:$W$608,MOD(((6-1)*$N$597+10)-1,10)+1,INT((((6-1)*$N$597+10)-1)/10)+1)))),IF(AND(6=$N$598+1,10&lt;=$O$597),IF(($N$597*$N$598+10)&gt;80,"",IF(INDEX($P$599:$W$608,MOD(($N$597*$N$598+10)-1,10)+1,INT((($N$597*$N$598+10)-1)/10)+1)="","",INDEX($P$599:$W$608,MOD(($N$597*$N$598+10)-1,10)+1,INT((($N$597*$N$598+10)-1)/10)+1))),""))),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IF($D$597="Flat Oval",IF(OR($N$598="",ISTEXT($N$598)),"",IF(7&lt;=$N$598,ROUND((7-0.5)*$I$597/$N$598,1),IF(7=$N$598+1,"Ends",""))),IF(OR($D$597="",$G$597=""),"",IF($D$597="Round",IF(7=1,"Axis 1 (0°)",IF(7=2,"Axis 2 (90°)","")),IF(ISTEXT($N$598),"",IF(7&gt;$N$598,"",IF(ISTEXT($I$597),"",ROUND((7-0.5)*$I$597/$N$598,1)))))))</f>
        <v/>
      </c>
      <c r="C605" s="538" t="n"/>
      <c r="D605" s="539">
        <f>IF($D$597="Flat Oval",IF(OR($N$599="",ISTEXT($N$597),ISTEXT($N$598)),"",IF(7&lt;=$N$598,IF(1&gt;$N$597,"",IF(((7-1)*$N$597+1)&gt;80,"",IF(INDEX($P$599:$W$608,MOD(((7-1)*$N$597+1)-1,10)+1,INT((((7-1)*$N$597+1)-1)/10)+1)="","",INDEX($P$599:$W$608,MOD(((7-1)*$N$597+1)-1,10)+1,INT((((7-1)*$N$597+1)-1)/10)+1)))),IF(AND(7=$N$598+1,1&lt;=$O$597),IF(($N$597*$N$598+1)&gt;80,"",IF(INDEX($P$599:$W$608,MOD(($N$597*$N$598+1)-1,10)+1,INT((($N$597*$N$598+1)-1)/10)+1)="","",INDEX($P$599:$W$608,MOD(($N$597*$N$598+1)-1,10)+1,INT((($N$597*$N$598+1)-1)/10)+1))),""))),IF($N$599="","",IF(OR(ISTEXT($N$597),ISTEXT($N$598),ISTEXT($N$599)),"",IF(OR(1&gt;$N$597,7&gt;$N$598,((7-1)*$N$597+1)&gt;$N$599),"",IF(INDEX($P$599:$W$608,MOD(((7-1)*$N$597+1)-1,10)+1,INT((((7-1)*$N$597+1)-1)/10)+1)="","",INDEX($P$599:$W$608,MOD(((7-1)*$N$597+1)-1,10)+1,INT((((7-1)*$N$597+1)-1)/10)+1))))))</f>
        <v/>
      </c>
      <c r="E605" s="539">
        <f>IF($D$597="Flat Oval",IF(OR($N$599="",ISTEXT($N$597),ISTEXT($N$598)),"",IF(7&lt;=$N$598,IF(2&gt;$N$597,"",IF(((7-1)*$N$597+2)&gt;80,"",IF(INDEX($P$599:$W$608,MOD(((7-1)*$N$597+2)-1,10)+1,INT((((7-1)*$N$597+2)-1)/10)+1)="","",INDEX($P$599:$W$608,MOD(((7-1)*$N$597+2)-1,10)+1,INT((((7-1)*$N$597+2)-1)/10)+1)))),IF(AND(7=$N$598+1,2&lt;=$O$597),IF(($N$597*$N$598+2)&gt;80,"",IF(INDEX($P$599:$W$608,MOD(($N$597*$N$598+2)-1,10)+1,INT((($N$597*$N$598+2)-1)/10)+1)="","",INDEX($P$599:$W$608,MOD(($N$597*$N$598+2)-1,10)+1,INT((($N$597*$N$598+2)-1)/10)+1))),""))),IF($N$599="","",IF(OR(ISTEXT($N$597),ISTEXT($N$598),ISTEXT($N$599)),"",IF(OR(2&gt;$N$597,7&gt;$N$598,((7-1)*$N$597+2)&gt;$N$599),"",IF(INDEX($P$599:$W$608,MOD(((7-1)*$N$597+2)-1,10)+1,INT((((7-1)*$N$597+2)-1)/10)+1)="","",INDEX($P$599:$W$608,MOD(((7-1)*$N$597+2)-1,10)+1,INT((((7-1)*$N$597+2)-1)/10)+1))))))</f>
        <v/>
      </c>
      <c r="F605" s="539">
        <f>IF($D$597="Flat Oval",IF(OR($N$599="",ISTEXT($N$597),ISTEXT($N$598)),"",IF(7&lt;=$N$598,IF(3&gt;$N$597,"",IF(((7-1)*$N$597+3)&gt;80,"",IF(INDEX($P$599:$W$608,MOD(((7-1)*$N$597+3)-1,10)+1,INT((((7-1)*$N$597+3)-1)/10)+1)="","",INDEX($P$599:$W$608,MOD(((7-1)*$N$597+3)-1,10)+1,INT((((7-1)*$N$597+3)-1)/10)+1)))),IF(AND(7=$N$598+1,3&lt;=$O$597),IF(($N$597*$N$598+3)&gt;80,"",IF(INDEX($P$599:$W$608,MOD(($N$597*$N$598+3)-1,10)+1,INT((($N$597*$N$598+3)-1)/10)+1)="","",INDEX($P$599:$W$608,MOD(($N$597*$N$598+3)-1,10)+1,INT((($N$597*$N$598+3)-1)/10)+1))),""))),IF($N$599="","",IF(OR(ISTEXT($N$597),ISTEXT($N$598),ISTEXT($N$599)),"",IF(OR(3&gt;$N$597,7&gt;$N$598,((7-1)*$N$597+3)&gt;$N$599),"",IF(INDEX($P$599:$W$608,MOD(((7-1)*$N$597+3)-1,10)+1,INT((((7-1)*$N$597+3)-1)/10)+1)="","",INDEX($P$599:$W$608,MOD(((7-1)*$N$597+3)-1,10)+1,INT((((7-1)*$N$597+3)-1)/10)+1))))))</f>
        <v/>
      </c>
      <c r="G605" s="539">
        <f>IF($D$597="Flat Oval",IF(OR($N$599="",ISTEXT($N$597),ISTEXT($N$598)),"",IF(7&lt;=$N$598,IF(4&gt;$N$597,"",IF(((7-1)*$N$597+4)&gt;80,"",IF(INDEX($P$599:$W$608,MOD(((7-1)*$N$597+4)-1,10)+1,INT((((7-1)*$N$597+4)-1)/10)+1)="","",INDEX($P$599:$W$608,MOD(((7-1)*$N$597+4)-1,10)+1,INT((((7-1)*$N$597+4)-1)/10)+1)))),IF(AND(7=$N$598+1,4&lt;=$O$597),IF(($N$597*$N$598+4)&gt;80,"",IF(INDEX($P$599:$W$608,MOD(($N$597*$N$598+4)-1,10)+1,INT((($N$597*$N$598+4)-1)/10)+1)="","",INDEX($P$599:$W$608,MOD(($N$597*$N$598+4)-1,10)+1,INT((($N$597*$N$598+4)-1)/10)+1))),""))),IF($N$599="","",IF(OR(ISTEXT($N$597),ISTEXT($N$598),ISTEXT($N$599)),"",IF(OR(4&gt;$N$597,7&gt;$N$598,((7-1)*$N$597+4)&gt;$N$599),"",IF(INDEX($P$599:$W$608,MOD(((7-1)*$N$597+4)-1,10)+1,INT((((7-1)*$N$597+4)-1)/10)+1)="","",INDEX($P$599:$W$608,MOD(((7-1)*$N$597+4)-1,10)+1,INT((((7-1)*$N$597+4)-1)/10)+1))))))</f>
        <v/>
      </c>
      <c r="H605" s="539">
        <f>IF($D$597="Flat Oval",IF(OR($N$599="",ISTEXT($N$597),ISTEXT($N$598)),"",IF(7&lt;=$N$598,IF(5&gt;$N$597,"",IF(((7-1)*$N$597+5)&gt;80,"",IF(INDEX($P$599:$W$608,MOD(((7-1)*$N$597+5)-1,10)+1,INT((((7-1)*$N$597+5)-1)/10)+1)="","",INDEX($P$599:$W$608,MOD(((7-1)*$N$597+5)-1,10)+1,INT((((7-1)*$N$597+5)-1)/10)+1)))),IF(AND(7=$N$598+1,5&lt;=$O$597),IF(($N$597*$N$598+5)&gt;80,"",IF(INDEX($P$599:$W$608,MOD(($N$597*$N$598+5)-1,10)+1,INT((($N$597*$N$598+5)-1)/10)+1)="","",INDEX($P$599:$W$608,MOD(($N$597*$N$598+5)-1,10)+1,INT((($N$597*$N$598+5)-1)/10)+1))),""))),IF($N$599="","",IF(OR(ISTEXT($N$597),ISTEXT($N$598),ISTEXT($N$599)),"",IF(OR(5&gt;$N$597,7&gt;$N$598,((7-1)*$N$597+5)&gt;$N$599),"",IF(INDEX($P$599:$W$608,MOD(((7-1)*$N$597+5)-1,10)+1,INT((((7-1)*$N$597+5)-1)/10)+1)="","",INDEX($P$599:$W$608,MOD(((7-1)*$N$597+5)-1,10)+1,INT((((7-1)*$N$597+5)-1)/10)+1))))))</f>
        <v/>
      </c>
      <c r="I605" s="539">
        <f>IF($D$597="Flat Oval",IF(OR($N$599="",ISTEXT($N$597),ISTEXT($N$598)),"",IF(7&lt;=$N$598,IF(6&gt;$N$597,"",IF(((7-1)*$N$597+6)&gt;80,"",IF(INDEX($P$599:$W$608,MOD(((7-1)*$N$597+6)-1,10)+1,INT((((7-1)*$N$597+6)-1)/10)+1)="","",INDEX($P$599:$W$608,MOD(((7-1)*$N$597+6)-1,10)+1,INT((((7-1)*$N$597+6)-1)/10)+1)))),IF(AND(7=$N$598+1,6&lt;=$O$597),IF(($N$597*$N$598+6)&gt;80,"",IF(INDEX($P$599:$W$608,MOD(($N$597*$N$598+6)-1,10)+1,INT((($N$597*$N$598+6)-1)/10)+1)="","",INDEX($P$599:$W$608,MOD(($N$597*$N$598+6)-1,10)+1,INT((($N$597*$N$598+6)-1)/10)+1))),""))),IF($N$599="","",IF(OR(ISTEXT($N$597),ISTEXT($N$598),ISTEXT($N$599)),"",IF(OR(6&gt;$N$597,7&gt;$N$598,((7-1)*$N$597+6)&gt;$N$599),"",IF(INDEX($P$599:$W$608,MOD(((7-1)*$N$597+6)-1,10)+1,INT((((7-1)*$N$597+6)-1)/10)+1)="","",INDEX($P$599:$W$608,MOD(((7-1)*$N$597+6)-1,10)+1,INT((((7-1)*$N$597+6)-1)/10)+1))))))</f>
        <v/>
      </c>
      <c r="J605" s="539">
        <f>IF($D$597="Flat Oval",IF(OR($N$599="",ISTEXT($N$597),ISTEXT($N$598)),"",IF(7&lt;=$N$598,IF(7&gt;$N$597,"",IF(((7-1)*$N$597+7)&gt;80,"",IF(INDEX($P$599:$W$608,MOD(((7-1)*$N$597+7)-1,10)+1,INT((((7-1)*$N$597+7)-1)/10)+1)="","",INDEX($P$599:$W$608,MOD(((7-1)*$N$597+7)-1,10)+1,INT((((7-1)*$N$597+7)-1)/10)+1)))),IF(AND(7=$N$598+1,7&lt;=$O$597),IF(($N$597*$N$598+7)&gt;80,"",IF(INDEX($P$599:$W$608,MOD(($N$597*$N$598+7)-1,10)+1,INT((($N$597*$N$598+7)-1)/10)+1)="","",INDEX($P$599:$W$608,MOD(($N$597*$N$598+7)-1,10)+1,INT((($N$597*$N$598+7)-1)/10)+1))),""))),IF($N$599="","",IF(OR(ISTEXT($N$597),ISTEXT($N$598),ISTEXT($N$599)),"",IF(OR(7&gt;$N$597,7&gt;$N$598,((7-1)*$N$597+7)&gt;$N$599),"",IF(INDEX($P$599:$W$608,MOD(((7-1)*$N$597+7)-1,10)+1,INT((((7-1)*$N$597+7)-1)/10)+1)="","",INDEX($P$599:$W$608,MOD(((7-1)*$N$597+7)-1,10)+1,INT((((7-1)*$N$597+7)-1)/10)+1))))))</f>
        <v/>
      </c>
      <c r="K605" s="539">
        <f>IF($D$597="Flat Oval",IF(OR($N$599="",ISTEXT($N$597),ISTEXT($N$598)),"",IF(7&lt;=$N$598,IF(8&gt;$N$597,"",IF(((7-1)*$N$597+8)&gt;80,"",IF(INDEX($P$599:$W$608,MOD(((7-1)*$N$597+8)-1,10)+1,INT((((7-1)*$N$597+8)-1)/10)+1)="","",INDEX($P$599:$W$608,MOD(((7-1)*$N$597+8)-1,10)+1,INT((((7-1)*$N$597+8)-1)/10)+1)))),IF(AND(7=$N$598+1,8&lt;=$O$597),IF(($N$597*$N$598+8)&gt;80,"",IF(INDEX($P$599:$W$608,MOD(($N$597*$N$598+8)-1,10)+1,INT((($N$597*$N$598+8)-1)/10)+1)="","",INDEX($P$599:$W$608,MOD(($N$597*$N$598+8)-1,10)+1,INT((($N$597*$N$598+8)-1)/10)+1))),""))),IF($N$599="","",IF(OR(ISTEXT($N$597),ISTEXT($N$598),ISTEXT($N$599)),"",IF(OR(8&gt;$N$597,7&gt;$N$598,((7-1)*$N$597+8)&gt;$N$599),"",IF(INDEX($P$599:$W$608,MOD(((7-1)*$N$597+8)-1,10)+1,INT((((7-1)*$N$597+8)-1)/10)+1)="","",INDEX($P$599:$W$608,MOD(((7-1)*$N$597+8)-1,10)+1,INT((((7-1)*$N$597+8)-1)/10)+1))))))</f>
        <v/>
      </c>
      <c r="L605" s="539">
        <f>IF($D$597="Flat Oval",IF(OR($N$599="",ISTEXT($N$597),ISTEXT($N$598)),"",IF(7&lt;=$N$598,IF(9&gt;$N$597,"",IF(((7-1)*$N$597+9)&gt;80,"",IF(INDEX($P$599:$W$608,MOD(((7-1)*$N$597+9)-1,10)+1,INT((((7-1)*$N$597+9)-1)/10)+1)="","",INDEX($P$599:$W$608,MOD(((7-1)*$N$597+9)-1,10)+1,INT((((7-1)*$N$597+9)-1)/10)+1)))),IF(AND(7=$N$598+1,9&lt;=$O$597),IF(($N$597*$N$598+9)&gt;80,"",IF(INDEX($P$599:$W$608,MOD(($N$597*$N$598+9)-1,10)+1,INT((($N$597*$N$598+9)-1)/10)+1)="","",INDEX($P$599:$W$608,MOD(($N$597*$N$598+9)-1,10)+1,INT((($N$597*$N$598+9)-1)/10)+1))),""))),IF($N$599="","",IF(OR(ISTEXT($N$597),ISTEXT($N$598),ISTEXT($N$599)),"",IF(OR(9&gt;$N$597,7&gt;$N$598,((7-1)*$N$597+9)&gt;$N$599),"",IF(INDEX($P$599:$W$608,MOD(((7-1)*$N$597+9)-1,10)+1,INT((((7-1)*$N$597+9)-1)/10)+1)="","",INDEX($P$599:$W$608,MOD(((7-1)*$N$597+9)-1,10)+1,INT((((7-1)*$N$597+9)-1)/10)+1))))))</f>
        <v/>
      </c>
      <c r="M605" s="539">
        <f>IF($D$597="Flat Oval",IF(OR($N$599="",ISTEXT($N$597),ISTEXT($N$598)),"",IF(7&lt;=$N$598,IF(10&gt;$N$597,"",IF(((7-1)*$N$597+10)&gt;80,"",IF(INDEX($P$599:$W$608,MOD(((7-1)*$N$597+10)-1,10)+1,INT((((7-1)*$N$597+10)-1)/10)+1)="","",INDEX($P$599:$W$608,MOD(((7-1)*$N$597+10)-1,10)+1,INT((((7-1)*$N$597+10)-1)/10)+1)))),IF(AND(7=$N$598+1,10&lt;=$O$597),IF(($N$597*$N$598+10)&gt;80,"",IF(INDEX($P$599:$W$608,MOD(($N$597*$N$598+10)-1,10)+1,INT((($N$597*$N$598+10)-1)/10)+1)="","",INDEX($P$599:$W$608,MOD(($N$597*$N$598+10)-1,10)+1,INT((($N$597*$N$598+10)-1)/10)+1))),""))),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IF($D$597="Flat Oval",IF(OR($N$598="",ISTEXT($N$598)),"",IF(8&lt;=$N$598,ROUND((8-0.5)*$I$597/$N$598,1),IF(8=$N$598+1,"Ends",""))),IF(OR($D$597="",$G$597=""),"",IF($D$597="Round",IF(8=1,"Axis 1 (0°)",IF(8=2,"Axis 2 (90°)","")),IF(ISTEXT($N$598),"",IF(8&gt;$N$598,"",IF(ISTEXT($I$597),"",ROUND((8-0.5)*$I$597/$N$598,1)))))))</f>
        <v/>
      </c>
      <c r="C606" s="538" t="n"/>
      <c r="D606" s="539">
        <f>IF($D$597="Flat Oval",IF(OR($N$599="",ISTEXT($N$597),ISTEXT($N$598)),"",IF(8&lt;=$N$598,IF(1&gt;$N$597,"",IF(((8-1)*$N$597+1)&gt;80,"",IF(INDEX($P$599:$W$608,MOD(((8-1)*$N$597+1)-1,10)+1,INT((((8-1)*$N$597+1)-1)/10)+1)="","",INDEX($P$599:$W$608,MOD(((8-1)*$N$597+1)-1,10)+1,INT((((8-1)*$N$597+1)-1)/10)+1)))),IF(AND(8=$N$598+1,1&lt;=$O$597),IF(($N$597*$N$598+1)&gt;80,"",IF(INDEX($P$599:$W$608,MOD(($N$597*$N$598+1)-1,10)+1,INT((($N$597*$N$598+1)-1)/10)+1)="","",INDEX($P$599:$W$608,MOD(($N$597*$N$598+1)-1,10)+1,INT((($N$597*$N$598+1)-1)/10)+1))),""))),IF($N$599="","",IF(OR(ISTEXT($N$597),ISTEXT($N$598),ISTEXT($N$599)),"",IF(OR(1&gt;$N$597,8&gt;$N$598,((8-1)*$N$597+1)&gt;$N$599),"",IF(INDEX($P$599:$W$608,MOD(((8-1)*$N$597+1)-1,10)+1,INT((((8-1)*$N$597+1)-1)/10)+1)="","",INDEX($P$599:$W$608,MOD(((8-1)*$N$597+1)-1,10)+1,INT((((8-1)*$N$597+1)-1)/10)+1))))))</f>
        <v/>
      </c>
      <c r="E606" s="539">
        <f>IF($D$597="Flat Oval",IF(OR($N$599="",ISTEXT($N$597),ISTEXT($N$598)),"",IF(8&lt;=$N$598,IF(2&gt;$N$597,"",IF(((8-1)*$N$597+2)&gt;80,"",IF(INDEX($P$599:$W$608,MOD(((8-1)*$N$597+2)-1,10)+1,INT((((8-1)*$N$597+2)-1)/10)+1)="","",INDEX($P$599:$W$608,MOD(((8-1)*$N$597+2)-1,10)+1,INT((((8-1)*$N$597+2)-1)/10)+1)))),IF(AND(8=$N$598+1,2&lt;=$O$597),IF(($N$597*$N$598+2)&gt;80,"",IF(INDEX($P$599:$W$608,MOD(($N$597*$N$598+2)-1,10)+1,INT((($N$597*$N$598+2)-1)/10)+1)="","",INDEX($P$599:$W$608,MOD(($N$597*$N$598+2)-1,10)+1,INT((($N$597*$N$598+2)-1)/10)+1))),""))),IF($N$599="","",IF(OR(ISTEXT($N$597),ISTEXT($N$598),ISTEXT($N$599)),"",IF(OR(2&gt;$N$597,8&gt;$N$598,((8-1)*$N$597+2)&gt;$N$599),"",IF(INDEX($P$599:$W$608,MOD(((8-1)*$N$597+2)-1,10)+1,INT((((8-1)*$N$597+2)-1)/10)+1)="","",INDEX($P$599:$W$608,MOD(((8-1)*$N$597+2)-1,10)+1,INT((((8-1)*$N$597+2)-1)/10)+1))))))</f>
        <v/>
      </c>
      <c r="F606" s="539">
        <f>IF($D$597="Flat Oval",IF(OR($N$599="",ISTEXT($N$597),ISTEXT($N$598)),"",IF(8&lt;=$N$598,IF(3&gt;$N$597,"",IF(((8-1)*$N$597+3)&gt;80,"",IF(INDEX($P$599:$W$608,MOD(((8-1)*$N$597+3)-1,10)+1,INT((((8-1)*$N$597+3)-1)/10)+1)="","",INDEX($P$599:$W$608,MOD(((8-1)*$N$597+3)-1,10)+1,INT((((8-1)*$N$597+3)-1)/10)+1)))),IF(AND(8=$N$598+1,3&lt;=$O$597),IF(($N$597*$N$598+3)&gt;80,"",IF(INDEX($P$599:$W$608,MOD(($N$597*$N$598+3)-1,10)+1,INT((($N$597*$N$598+3)-1)/10)+1)="","",INDEX($P$599:$W$608,MOD(($N$597*$N$598+3)-1,10)+1,INT((($N$597*$N$598+3)-1)/10)+1))),""))),IF($N$599="","",IF(OR(ISTEXT($N$597),ISTEXT($N$598),ISTEXT($N$599)),"",IF(OR(3&gt;$N$597,8&gt;$N$598,((8-1)*$N$597+3)&gt;$N$599),"",IF(INDEX($P$599:$W$608,MOD(((8-1)*$N$597+3)-1,10)+1,INT((((8-1)*$N$597+3)-1)/10)+1)="","",INDEX($P$599:$W$608,MOD(((8-1)*$N$597+3)-1,10)+1,INT((((8-1)*$N$597+3)-1)/10)+1))))))</f>
        <v/>
      </c>
      <c r="G606" s="539">
        <f>IF($D$597="Flat Oval",IF(OR($N$599="",ISTEXT($N$597),ISTEXT($N$598)),"",IF(8&lt;=$N$598,IF(4&gt;$N$597,"",IF(((8-1)*$N$597+4)&gt;80,"",IF(INDEX($P$599:$W$608,MOD(((8-1)*$N$597+4)-1,10)+1,INT((((8-1)*$N$597+4)-1)/10)+1)="","",INDEX($P$599:$W$608,MOD(((8-1)*$N$597+4)-1,10)+1,INT((((8-1)*$N$597+4)-1)/10)+1)))),IF(AND(8=$N$598+1,4&lt;=$O$597),IF(($N$597*$N$598+4)&gt;80,"",IF(INDEX($P$599:$W$608,MOD(($N$597*$N$598+4)-1,10)+1,INT((($N$597*$N$598+4)-1)/10)+1)="","",INDEX($P$599:$W$608,MOD(($N$597*$N$598+4)-1,10)+1,INT((($N$597*$N$598+4)-1)/10)+1))),""))),IF($N$599="","",IF(OR(ISTEXT($N$597),ISTEXT($N$598),ISTEXT($N$599)),"",IF(OR(4&gt;$N$597,8&gt;$N$598,((8-1)*$N$597+4)&gt;$N$599),"",IF(INDEX($P$599:$W$608,MOD(((8-1)*$N$597+4)-1,10)+1,INT((((8-1)*$N$597+4)-1)/10)+1)="","",INDEX($P$599:$W$608,MOD(((8-1)*$N$597+4)-1,10)+1,INT((((8-1)*$N$597+4)-1)/10)+1))))))</f>
        <v/>
      </c>
      <c r="H606" s="539">
        <f>IF($D$597="Flat Oval",IF(OR($N$599="",ISTEXT($N$597),ISTEXT($N$598)),"",IF(8&lt;=$N$598,IF(5&gt;$N$597,"",IF(((8-1)*$N$597+5)&gt;80,"",IF(INDEX($P$599:$W$608,MOD(((8-1)*$N$597+5)-1,10)+1,INT((((8-1)*$N$597+5)-1)/10)+1)="","",INDEX($P$599:$W$608,MOD(((8-1)*$N$597+5)-1,10)+1,INT((((8-1)*$N$597+5)-1)/10)+1)))),IF(AND(8=$N$598+1,5&lt;=$O$597),IF(($N$597*$N$598+5)&gt;80,"",IF(INDEX($P$599:$W$608,MOD(($N$597*$N$598+5)-1,10)+1,INT((($N$597*$N$598+5)-1)/10)+1)="","",INDEX($P$599:$W$608,MOD(($N$597*$N$598+5)-1,10)+1,INT((($N$597*$N$598+5)-1)/10)+1))),""))),IF($N$599="","",IF(OR(ISTEXT($N$597),ISTEXT($N$598),ISTEXT($N$599)),"",IF(OR(5&gt;$N$597,8&gt;$N$598,((8-1)*$N$597+5)&gt;$N$599),"",IF(INDEX($P$599:$W$608,MOD(((8-1)*$N$597+5)-1,10)+1,INT((((8-1)*$N$597+5)-1)/10)+1)="","",INDEX($P$599:$W$608,MOD(((8-1)*$N$597+5)-1,10)+1,INT((((8-1)*$N$597+5)-1)/10)+1))))))</f>
        <v/>
      </c>
      <c r="I606" s="539">
        <f>IF($D$597="Flat Oval",IF(OR($N$599="",ISTEXT($N$597),ISTEXT($N$598)),"",IF(8&lt;=$N$598,IF(6&gt;$N$597,"",IF(((8-1)*$N$597+6)&gt;80,"",IF(INDEX($P$599:$W$608,MOD(((8-1)*$N$597+6)-1,10)+1,INT((((8-1)*$N$597+6)-1)/10)+1)="","",INDEX($P$599:$W$608,MOD(((8-1)*$N$597+6)-1,10)+1,INT((((8-1)*$N$597+6)-1)/10)+1)))),IF(AND(8=$N$598+1,6&lt;=$O$597),IF(($N$597*$N$598+6)&gt;80,"",IF(INDEX($P$599:$W$608,MOD(($N$597*$N$598+6)-1,10)+1,INT((($N$597*$N$598+6)-1)/10)+1)="","",INDEX($P$599:$W$608,MOD(($N$597*$N$598+6)-1,10)+1,INT((($N$597*$N$598+6)-1)/10)+1))),""))),IF($N$599="","",IF(OR(ISTEXT($N$597),ISTEXT($N$598),ISTEXT($N$599)),"",IF(OR(6&gt;$N$597,8&gt;$N$598,((8-1)*$N$597+6)&gt;$N$599),"",IF(INDEX($P$599:$W$608,MOD(((8-1)*$N$597+6)-1,10)+1,INT((((8-1)*$N$597+6)-1)/10)+1)="","",INDEX($P$599:$W$608,MOD(((8-1)*$N$597+6)-1,10)+1,INT((((8-1)*$N$597+6)-1)/10)+1))))))</f>
        <v/>
      </c>
      <c r="J606" s="539">
        <f>IF($D$597="Flat Oval",IF(OR($N$599="",ISTEXT($N$597),ISTEXT($N$598)),"",IF(8&lt;=$N$598,IF(7&gt;$N$597,"",IF(((8-1)*$N$597+7)&gt;80,"",IF(INDEX($P$599:$W$608,MOD(((8-1)*$N$597+7)-1,10)+1,INT((((8-1)*$N$597+7)-1)/10)+1)="","",INDEX($P$599:$W$608,MOD(((8-1)*$N$597+7)-1,10)+1,INT((((8-1)*$N$597+7)-1)/10)+1)))),IF(AND(8=$N$598+1,7&lt;=$O$597),IF(($N$597*$N$598+7)&gt;80,"",IF(INDEX($P$599:$W$608,MOD(($N$597*$N$598+7)-1,10)+1,INT((($N$597*$N$598+7)-1)/10)+1)="","",INDEX($P$599:$W$608,MOD(($N$597*$N$598+7)-1,10)+1,INT((($N$597*$N$598+7)-1)/10)+1))),""))),IF($N$599="","",IF(OR(ISTEXT($N$597),ISTEXT($N$598),ISTEXT($N$599)),"",IF(OR(7&gt;$N$597,8&gt;$N$598,((8-1)*$N$597+7)&gt;$N$599),"",IF(INDEX($P$599:$W$608,MOD(((8-1)*$N$597+7)-1,10)+1,INT((((8-1)*$N$597+7)-1)/10)+1)="","",INDEX($P$599:$W$608,MOD(((8-1)*$N$597+7)-1,10)+1,INT((((8-1)*$N$597+7)-1)/10)+1))))))</f>
        <v/>
      </c>
      <c r="K606" s="539">
        <f>IF($D$597="Flat Oval",IF(OR($N$599="",ISTEXT($N$597),ISTEXT($N$598)),"",IF(8&lt;=$N$598,IF(8&gt;$N$597,"",IF(((8-1)*$N$597+8)&gt;80,"",IF(INDEX($P$599:$W$608,MOD(((8-1)*$N$597+8)-1,10)+1,INT((((8-1)*$N$597+8)-1)/10)+1)="","",INDEX($P$599:$W$608,MOD(((8-1)*$N$597+8)-1,10)+1,INT((((8-1)*$N$597+8)-1)/10)+1)))),IF(AND(8=$N$598+1,8&lt;=$O$597),IF(($N$597*$N$598+8)&gt;80,"",IF(INDEX($P$599:$W$608,MOD(($N$597*$N$598+8)-1,10)+1,INT((($N$597*$N$598+8)-1)/10)+1)="","",INDEX($P$599:$W$608,MOD(($N$597*$N$598+8)-1,10)+1,INT((($N$597*$N$598+8)-1)/10)+1))),""))),IF($N$599="","",IF(OR(ISTEXT($N$597),ISTEXT($N$598),ISTEXT($N$599)),"",IF(OR(8&gt;$N$597,8&gt;$N$598,((8-1)*$N$597+8)&gt;$N$599),"",IF(INDEX($P$599:$W$608,MOD(((8-1)*$N$597+8)-1,10)+1,INT((((8-1)*$N$597+8)-1)/10)+1)="","",INDEX($P$599:$W$608,MOD(((8-1)*$N$597+8)-1,10)+1,INT((((8-1)*$N$597+8)-1)/10)+1))))))</f>
        <v/>
      </c>
      <c r="L606" s="539">
        <f>IF($D$597="Flat Oval",IF(OR($N$599="",ISTEXT($N$597),ISTEXT($N$598)),"",IF(8&lt;=$N$598,IF(9&gt;$N$597,"",IF(((8-1)*$N$597+9)&gt;80,"",IF(INDEX($P$599:$W$608,MOD(((8-1)*$N$597+9)-1,10)+1,INT((((8-1)*$N$597+9)-1)/10)+1)="","",INDEX($P$599:$W$608,MOD(((8-1)*$N$597+9)-1,10)+1,INT((((8-1)*$N$597+9)-1)/10)+1)))),IF(AND(8=$N$598+1,9&lt;=$O$597),IF(($N$597*$N$598+9)&gt;80,"",IF(INDEX($P$599:$W$608,MOD(($N$597*$N$598+9)-1,10)+1,INT((($N$597*$N$598+9)-1)/10)+1)="","",INDEX($P$599:$W$608,MOD(($N$597*$N$598+9)-1,10)+1,INT((($N$597*$N$598+9)-1)/10)+1))),""))),IF($N$599="","",IF(OR(ISTEXT($N$597),ISTEXT($N$598),ISTEXT($N$599)),"",IF(OR(9&gt;$N$597,8&gt;$N$598,((8-1)*$N$597+9)&gt;$N$599),"",IF(INDEX($P$599:$W$608,MOD(((8-1)*$N$597+9)-1,10)+1,INT((((8-1)*$N$597+9)-1)/10)+1)="","",INDEX($P$599:$W$608,MOD(((8-1)*$N$597+9)-1,10)+1,INT((((8-1)*$N$597+9)-1)/10)+1))))))</f>
        <v/>
      </c>
      <c r="M606" s="539">
        <f>IF($D$597="Flat Oval",IF(OR($N$599="",ISTEXT($N$597),ISTEXT($N$598)),"",IF(8&lt;=$N$598,IF(10&gt;$N$597,"",IF(((8-1)*$N$597+10)&gt;80,"",IF(INDEX($P$599:$W$608,MOD(((8-1)*$N$597+10)-1,10)+1,INT((((8-1)*$N$597+10)-1)/10)+1)="","",INDEX($P$599:$W$608,MOD(((8-1)*$N$597+10)-1,10)+1,INT((((8-1)*$N$597+10)-1)/10)+1)))),IF(AND(8=$N$598+1,10&lt;=$O$597),IF(($N$597*$N$598+10)&gt;80,"",IF(INDEX($P$599:$W$608,MOD(($N$597*$N$598+10)-1,10)+1,INT((($N$597*$N$598+10)-1)/10)+1)="","",INDEX($P$599:$W$608,MOD(($N$597*$N$598+10)-1,10)+1,INT((($N$597*$N$598+10)-1)/10)+1))),""))),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IF($D$612="Flat Oval",IF(OR($G$612="",$I$612=""),"",$G$612&amp;""" x "&amp;$I$612&amp;""" oval"),IF($G$612="","",IF($D$612="Round",$G$612&amp;""" dia",$G$612&amp;""" x "&amp;$I$612&amp;"""")))</f>
        <v/>
      </c>
      <c r="G610" s="173" t="n"/>
      <c r="H610" s="525">
        <f>IF($D$612="Flat Oval",IF(OR($G$612="",$I$612=""),"",IF(OR(ISTEXT($G$612),ISTEXT($I$612)),"",ROUND(((($G$612-2*N($K$612))-($I$612-2*N($K$612)))*($I$612-2*N($K$612))+PI()*(($I$612-2*N($K$612))/2)^2)/144,3))),IF(OR($D$612="",$G$612=""),"",IF($D$612="Round",IF(ISTEXT($G$612),"",ROUND(PI()*(($G$612-2*N($K$612))/2)^2/144,3)),IF($I$612="","",IF(OR(ISTEXT($G$612),ISTEXT($I$612)),"",ROUND(($G$612-2*N($K$612))*($I$612-2*N($K$612))/144,3))))))</f>
        <v/>
      </c>
      <c r="I610" s="189" t="n"/>
      <c r="J610" s="189" t="n"/>
      <c r="K610" s="189">
        <f>IF(N(J610)*N(H610)=0,"",ROUND(N(J610)*N(H610),0))</f>
        <v/>
      </c>
      <c r="L610" s="189">
        <f>IF($D$612="Flat Oval",IF(OR($O$613="",$O$614="",N($O$615)+N($O$616)=0),"",ROUND(($O$613*$O$615+$O$614*$O$616)/($O$615+$O$616),0)),IF(COUNT(D614:M621)=0,"",ROUND(AVERAGE(D614:M621),0)))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IF($D$612="Flat Oval",IF($N$614="","",$N$612&amp;"x"&amp;$N$613&amp;"+"&amp;$O$612&amp;" ends"),IF($N$612="","",IF($D$612="Round",$N$612&amp;" x 2 axes",IF($N$613="","",$N$612&amp;" x "&amp;$N$613))))</f>
        <v/>
      </c>
      <c r="N612" s="534">
        <f>IF($D$612="Flat Oval",IF(OR($G$612="",$I$612=""),"",IF(OR(ISTEXT($G$612),ISTEXT($I$612)),"",IF($G$612-$I$612&lt;12,2,MIN(10,MAX(3,ROUNDUP(($G$612-$I$612)/6,0)))))),IF(OR($D$612="",$G$612=""),"",IF($D$612="Round",IF(ISTEXT($G$612),"",IF($G$612&lt;=9,6,IF($G$612&lt;=12,8,10))),IF(ISTEXT($G$612),"",IF($G$612&lt;12,2,MIN(10,MAX(3,ROUNDUP($G$612/6,0))))))))</f>
        <v/>
      </c>
      <c r="O612">
        <f>IF(AND($D$612="Flat Oval",NOT(OR($G$612="",$I$612="")),NOT(OR(ISTEXT($G$612),ISTEXT($I$612)))),IF($I$612&lt;=9,6,IF($I$612&lt;=12,8,10)),"")</f>
        <v/>
      </c>
      <c r="P612" s="473" t="inlineStr">
        <is>
          <t>Quick entry – type readings in order (row by row of the grid), down this column then the next:</t>
        </is>
      </c>
    </row>
    <row r="613" ht="13.35" customHeight="1" s="162">
      <c r="B613" s="535" t="inlineStr">
        <is>
          <t>Depth↓ Pos→ (in)</t>
        </is>
      </c>
      <c r="C613" s="414" t="n"/>
      <c r="D613" s="535">
        <f>IF($D$612="Flat Oval",IF(OR($N$612="",ISTEXT($N$612),1&gt;$N$612),"",ROUND((1-0.5)*($G$612-$I$612)/$N$612,1)),IF(ISTEXT($N$612),"",IF(OR($D$612="",$G$612="",1&gt;$N$612),"",IF($D$612="Round",IF(ISTEXT($G$612),"",ROUND(IF(1&lt;=$N$612/2,$G$612/2*(1-SQRT(($N$612-2*1+1)/$N$612)),$G$612-$G$612/2*(1-SQRT(($N$612-2*($N$612-1+1)+1)/$N$612))),1)),IF(ISTEXT($G$612),"",ROUND((1-0.5)*$G$612/$N$612,1))))))</f>
        <v/>
      </c>
      <c r="E613" s="535">
        <f>IF($D$612="Flat Oval",IF(OR($N$612="",ISTEXT($N$612),2&gt;$N$612),"",ROUND((2-0.5)*($G$612-$I$612)/$N$612,1)),IF(ISTEXT($N$612),"",IF(OR($D$612="",$G$612="",2&gt;$N$612),"",IF($D$612="Round",IF(ISTEXT($G$612),"",ROUND(IF(2&lt;=$N$612/2,$G$612/2*(1-SQRT(($N$612-2*2+1)/$N$612)),$G$612-$G$612/2*(1-SQRT(($N$612-2*($N$612-2+1)+1)/$N$612))),1)),IF(ISTEXT($G$612),"",ROUND((2-0.5)*$G$612/$N$612,1))))))</f>
        <v/>
      </c>
      <c r="F613" s="535">
        <f>IF($D$612="Flat Oval",IF(OR($N$612="",ISTEXT($N$612),3&gt;$N$612),"",ROUND((3-0.5)*($G$612-$I$612)/$N$612,1)),IF(ISTEXT($N$612),"",IF(OR($D$612="",$G$612="",3&gt;$N$612),"",IF($D$612="Round",IF(ISTEXT($G$612),"",ROUND(IF(3&lt;=$N$612/2,$G$612/2*(1-SQRT(($N$612-2*3+1)/$N$612)),$G$612-$G$612/2*(1-SQRT(($N$612-2*($N$612-3+1)+1)/$N$612))),1)),IF(ISTEXT($G$612),"",ROUND((3-0.5)*$G$612/$N$612,1))))))</f>
        <v/>
      </c>
      <c r="G613" s="535">
        <f>IF($D$612="Flat Oval",IF(OR($N$612="",ISTEXT($N$612),4&gt;$N$612),"",ROUND((4-0.5)*($G$612-$I$612)/$N$612,1)),IF(ISTEXT($N$612),"",IF(OR($D$612="",$G$612="",4&gt;$N$612),"",IF($D$612="Round",IF(ISTEXT($G$612),"",ROUND(IF(4&lt;=$N$612/2,$G$612/2*(1-SQRT(($N$612-2*4+1)/$N$612)),$G$612-$G$612/2*(1-SQRT(($N$612-2*($N$612-4+1)+1)/$N$612))),1)),IF(ISTEXT($G$612),"",ROUND((4-0.5)*$G$612/$N$612,1))))))</f>
        <v/>
      </c>
      <c r="H613" s="535">
        <f>IF($D$612="Flat Oval",IF(OR($N$612="",ISTEXT($N$612),5&gt;$N$612),"",ROUND((5-0.5)*($G$612-$I$612)/$N$612,1)),IF(ISTEXT($N$612),"",IF(OR($D$612="",$G$612="",5&gt;$N$612),"",IF($D$612="Round",IF(ISTEXT($G$612),"",ROUND(IF(5&lt;=$N$612/2,$G$612/2*(1-SQRT(($N$612-2*5+1)/$N$612)),$G$612-$G$612/2*(1-SQRT(($N$612-2*($N$612-5+1)+1)/$N$612))),1)),IF(ISTEXT($G$612),"",ROUND((5-0.5)*$G$612/$N$612,1))))))</f>
        <v/>
      </c>
      <c r="I613" s="535">
        <f>IF($D$612="Flat Oval",IF(OR($N$612="",ISTEXT($N$612),6&gt;$N$612),"",ROUND((6-0.5)*($G$612-$I$612)/$N$612,1)),IF(ISTEXT($N$612),"",IF(OR($D$612="",$G$612="",6&gt;$N$612),"",IF($D$612="Round",IF(ISTEXT($G$612),"",ROUND(IF(6&lt;=$N$612/2,$G$612/2*(1-SQRT(($N$612-2*6+1)/$N$612)),$G$612-$G$612/2*(1-SQRT(($N$612-2*($N$612-6+1)+1)/$N$612))),1)),IF(ISTEXT($G$612),"",ROUND((6-0.5)*$G$612/$N$612,1))))))</f>
        <v/>
      </c>
      <c r="J613" s="535">
        <f>IF($D$612="Flat Oval",IF(OR($N$612="",ISTEXT($N$612),7&gt;$N$612),"",ROUND((7-0.5)*($G$612-$I$612)/$N$612,1)),IF(ISTEXT($N$612),"",IF(OR($D$612="",$G$612="",7&gt;$N$612),"",IF($D$612="Round",IF(ISTEXT($G$612),"",ROUND(IF(7&lt;=$N$612/2,$G$612/2*(1-SQRT(($N$612-2*7+1)/$N$612)),$G$612-$G$612/2*(1-SQRT(($N$612-2*($N$612-7+1)+1)/$N$612))),1)),IF(ISTEXT($G$612),"",ROUND((7-0.5)*$G$612/$N$612,1))))))</f>
        <v/>
      </c>
      <c r="K613" s="535">
        <f>IF($D$612="Flat Oval",IF(OR($N$612="",ISTEXT($N$612),8&gt;$N$612),"",ROUND((8-0.5)*($G$612-$I$612)/$N$612,1)),IF(ISTEXT($N$612),"",IF(OR($D$612="",$G$612="",8&gt;$N$612),"",IF($D$612="Round",IF(ISTEXT($G$612),"",ROUND(IF(8&lt;=$N$612/2,$G$612/2*(1-SQRT(($N$612-2*8+1)/$N$612)),$G$612-$G$612/2*(1-SQRT(($N$612-2*($N$612-8+1)+1)/$N$612))),1)),IF(ISTEXT($G$612),"",ROUND((8-0.5)*$G$612/$N$612,1))))))</f>
        <v/>
      </c>
      <c r="L613" s="535">
        <f>IF($D$612="Flat Oval",IF(OR($N$612="",ISTEXT($N$612),9&gt;$N$612),"",ROUND((9-0.5)*($G$612-$I$612)/$N$612,1)),IF(ISTEXT($N$612),"",IF(OR($D$612="",$G$612="",9&gt;$N$612),"",IF($D$612="Round",IF(ISTEXT($G$612),"",ROUND(IF(9&lt;=$N$612/2,$G$612/2*(1-SQRT(($N$612-2*9+1)/$N$612)),$G$612-$G$612/2*(1-SQRT(($N$612-2*($N$612-9+1)+1)/$N$612))),1)),IF(ISTEXT($G$612),"",ROUND((9-0.5)*$G$612/$N$612,1))))))</f>
        <v/>
      </c>
      <c r="M613" s="535">
        <f>IF($D$612="Flat Oval",IF(OR($N$612="",ISTEXT($N$612),10&gt;$N$612),"",ROUND((10-0.5)*($G$612-$I$612)/$N$612,1)),IF(ISTEXT($N$612),"",IF(OR($D$612="",$G$612="",10&gt;$N$612),"",IF($D$612="Round",IF(ISTEXT($G$612),"",ROUND(IF(10&lt;=$N$612/2,$G$612/2*(1-SQRT(($N$612-2*10+1)/$N$612)),$G$612-$G$612/2*(1-SQRT(($N$612-2*($N$612-10+1)+1)/$N$612))),1)),IF(ISTEXT($G$612),"",ROUND((10-0.5)*$G$612/$N$612,1))))))</f>
        <v/>
      </c>
      <c r="N613" s="534">
        <f>IF($D$612="Flat Oval",IF(OR($G$612="",$I$612=""),"",IF(OR(ISTEXT($G$612),ISTEXT($I$612)),"",IF($I$612&lt;12,2,MIN(7,MAX(3,ROUNDUP($I$612/6,0)))))),IF(OR($D$612="",$G$612=""),"",IF($D$612="Round",2,IF($I$612="","",IF(ISTEXT($I$612),"",IF($I$612&lt;12,2,MIN(8,MAX(3,ROUNDUP($I$612/6,0)))))))))</f>
        <v/>
      </c>
      <c r="O613">
        <f>IF(OR(NOT($D$612="Flat Oval"),N($N$614)=0),"",IF(COUNT(D614:INDEX(M614:M621,$N$613))=0,"",AVERAGE(D614:INDEX(M614:M621,$N$613))))</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IF($D$612="Flat Oval",IF(OR($N$613="",ISTEXT($N$613)),"",IF(1&lt;=$N$613,ROUND((1-0.5)*$I$612/$N$613,1),IF(1=$N$613+1,"Ends",""))),IF(OR($D$612="",$G$612=""),"",IF($D$612="Round",IF(1=1,"Axis 1 (0°)",IF(1=2,"Axis 2 (90°)","")),IF(ISTEXT($N$613),"",IF(1&gt;$N$613,"",IF(ISTEXT($I$612),"",ROUND((1-0.5)*$I$612/$N$613,1)))))))</f>
        <v/>
      </c>
      <c r="C614" s="538" t="n"/>
      <c r="D614" s="539">
        <f>IF($D$612="Flat Oval",IF(OR($N$614="",ISTEXT($N$612),ISTEXT($N$613)),"",IF(1&lt;=$N$613,IF(1&gt;$N$612,"",IF(((1-1)*$N$612+1)&gt;80,"",IF(INDEX($P$614:$W$623,MOD(((1-1)*$N$612+1)-1,10)+1,INT((((1-1)*$N$612+1)-1)/10)+1)="","",INDEX($P$614:$W$623,MOD(((1-1)*$N$612+1)-1,10)+1,INT((((1-1)*$N$612+1)-1)/10)+1)))),IF(AND(1=$N$613+1,1&lt;=$O$612),IF(($N$612*$N$613+1)&gt;80,"",IF(INDEX($P$614:$W$623,MOD(($N$612*$N$613+1)-1,10)+1,INT((($N$612*$N$613+1)-1)/10)+1)="","",INDEX($P$614:$W$623,MOD(($N$612*$N$613+1)-1,10)+1,INT((($N$612*$N$613+1)-1)/10)+1))),""))),IF($N$614="","",IF(OR(ISTEXT($N$612),ISTEXT($N$613),ISTEXT($N$614)),"",IF(OR(1&gt;$N$612,1&gt;$N$613,((1-1)*$N$612+1)&gt;$N$614),"",IF(INDEX($P$614:$W$623,MOD(((1-1)*$N$612+1)-1,10)+1,INT((((1-1)*$N$612+1)-1)/10)+1)="","",INDEX($P$614:$W$623,MOD(((1-1)*$N$612+1)-1,10)+1,INT((((1-1)*$N$612+1)-1)/10)+1))))))</f>
        <v/>
      </c>
      <c r="E614" s="539">
        <f>IF($D$612="Flat Oval",IF(OR($N$614="",ISTEXT($N$612),ISTEXT($N$613)),"",IF(1&lt;=$N$613,IF(2&gt;$N$612,"",IF(((1-1)*$N$612+2)&gt;80,"",IF(INDEX($P$614:$W$623,MOD(((1-1)*$N$612+2)-1,10)+1,INT((((1-1)*$N$612+2)-1)/10)+1)="","",INDEX($P$614:$W$623,MOD(((1-1)*$N$612+2)-1,10)+1,INT((((1-1)*$N$612+2)-1)/10)+1)))),IF(AND(1=$N$613+1,2&lt;=$O$612),IF(($N$612*$N$613+2)&gt;80,"",IF(INDEX($P$614:$W$623,MOD(($N$612*$N$613+2)-1,10)+1,INT((($N$612*$N$613+2)-1)/10)+1)="","",INDEX($P$614:$W$623,MOD(($N$612*$N$613+2)-1,10)+1,INT((($N$612*$N$613+2)-1)/10)+1))),""))),IF($N$614="","",IF(OR(ISTEXT($N$612),ISTEXT($N$613),ISTEXT($N$614)),"",IF(OR(2&gt;$N$612,1&gt;$N$613,((1-1)*$N$612+2)&gt;$N$614),"",IF(INDEX($P$614:$W$623,MOD(((1-1)*$N$612+2)-1,10)+1,INT((((1-1)*$N$612+2)-1)/10)+1)="","",INDEX($P$614:$W$623,MOD(((1-1)*$N$612+2)-1,10)+1,INT((((1-1)*$N$612+2)-1)/10)+1))))))</f>
        <v/>
      </c>
      <c r="F614" s="539">
        <f>IF($D$612="Flat Oval",IF(OR($N$614="",ISTEXT($N$612),ISTEXT($N$613)),"",IF(1&lt;=$N$613,IF(3&gt;$N$612,"",IF(((1-1)*$N$612+3)&gt;80,"",IF(INDEX($P$614:$W$623,MOD(((1-1)*$N$612+3)-1,10)+1,INT((((1-1)*$N$612+3)-1)/10)+1)="","",INDEX($P$614:$W$623,MOD(((1-1)*$N$612+3)-1,10)+1,INT((((1-1)*$N$612+3)-1)/10)+1)))),IF(AND(1=$N$613+1,3&lt;=$O$612),IF(($N$612*$N$613+3)&gt;80,"",IF(INDEX($P$614:$W$623,MOD(($N$612*$N$613+3)-1,10)+1,INT((($N$612*$N$613+3)-1)/10)+1)="","",INDEX($P$614:$W$623,MOD(($N$612*$N$613+3)-1,10)+1,INT((($N$612*$N$613+3)-1)/10)+1))),""))),IF($N$614="","",IF(OR(ISTEXT($N$612),ISTEXT($N$613),ISTEXT($N$614)),"",IF(OR(3&gt;$N$612,1&gt;$N$613,((1-1)*$N$612+3)&gt;$N$614),"",IF(INDEX($P$614:$W$623,MOD(((1-1)*$N$612+3)-1,10)+1,INT((((1-1)*$N$612+3)-1)/10)+1)="","",INDEX($P$614:$W$623,MOD(((1-1)*$N$612+3)-1,10)+1,INT((((1-1)*$N$612+3)-1)/10)+1))))))</f>
        <v/>
      </c>
      <c r="G614" s="539">
        <f>IF($D$612="Flat Oval",IF(OR($N$614="",ISTEXT($N$612),ISTEXT($N$613)),"",IF(1&lt;=$N$613,IF(4&gt;$N$612,"",IF(((1-1)*$N$612+4)&gt;80,"",IF(INDEX($P$614:$W$623,MOD(((1-1)*$N$612+4)-1,10)+1,INT((((1-1)*$N$612+4)-1)/10)+1)="","",INDEX($P$614:$W$623,MOD(((1-1)*$N$612+4)-1,10)+1,INT((((1-1)*$N$612+4)-1)/10)+1)))),IF(AND(1=$N$613+1,4&lt;=$O$612),IF(($N$612*$N$613+4)&gt;80,"",IF(INDEX($P$614:$W$623,MOD(($N$612*$N$613+4)-1,10)+1,INT((($N$612*$N$613+4)-1)/10)+1)="","",INDEX($P$614:$W$623,MOD(($N$612*$N$613+4)-1,10)+1,INT((($N$612*$N$613+4)-1)/10)+1))),""))),IF($N$614="","",IF(OR(ISTEXT($N$612),ISTEXT($N$613),ISTEXT($N$614)),"",IF(OR(4&gt;$N$612,1&gt;$N$613,((1-1)*$N$612+4)&gt;$N$614),"",IF(INDEX($P$614:$W$623,MOD(((1-1)*$N$612+4)-1,10)+1,INT((((1-1)*$N$612+4)-1)/10)+1)="","",INDEX($P$614:$W$623,MOD(((1-1)*$N$612+4)-1,10)+1,INT((((1-1)*$N$612+4)-1)/10)+1))))))</f>
        <v/>
      </c>
      <c r="H614" s="539">
        <f>IF($D$612="Flat Oval",IF(OR($N$614="",ISTEXT($N$612),ISTEXT($N$613)),"",IF(1&lt;=$N$613,IF(5&gt;$N$612,"",IF(((1-1)*$N$612+5)&gt;80,"",IF(INDEX($P$614:$W$623,MOD(((1-1)*$N$612+5)-1,10)+1,INT((((1-1)*$N$612+5)-1)/10)+1)="","",INDEX($P$614:$W$623,MOD(((1-1)*$N$612+5)-1,10)+1,INT((((1-1)*$N$612+5)-1)/10)+1)))),IF(AND(1=$N$613+1,5&lt;=$O$612),IF(($N$612*$N$613+5)&gt;80,"",IF(INDEX($P$614:$W$623,MOD(($N$612*$N$613+5)-1,10)+1,INT((($N$612*$N$613+5)-1)/10)+1)="","",INDEX($P$614:$W$623,MOD(($N$612*$N$613+5)-1,10)+1,INT((($N$612*$N$613+5)-1)/10)+1))),""))),IF($N$614="","",IF(OR(ISTEXT($N$612),ISTEXT($N$613),ISTEXT($N$614)),"",IF(OR(5&gt;$N$612,1&gt;$N$613,((1-1)*$N$612+5)&gt;$N$614),"",IF(INDEX($P$614:$W$623,MOD(((1-1)*$N$612+5)-1,10)+1,INT((((1-1)*$N$612+5)-1)/10)+1)="","",INDEX($P$614:$W$623,MOD(((1-1)*$N$612+5)-1,10)+1,INT((((1-1)*$N$612+5)-1)/10)+1))))))</f>
        <v/>
      </c>
      <c r="I614" s="539">
        <f>IF($D$612="Flat Oval",IF(OR($N$614="",ISTEXT($N$612),ISTEXT($N$613)),"",IF(1&lt;=$N$613,IF(6&gt;$N$612,"",IF(((1-1)*$N$612+6)&gt;80,"",IF(INDEX($P$614:$W$623,MOD(((1-1)*$N$612+6)-1,10)+1,INT((((1-1)*$N$612+6)-1)/10)+1)="","",INDEX($P$614:$W$623,MOD(((1-1)*$N$612+6)-1,10)+1,INT((((1-1)*$N$612+6)-1)/10)+1)))),IF(AND(1=$N$613+1,6&lt;=$O$612),IF(($N$612*$N$613+6)&gt;80,"",IF(INDEX($P$614:$W$623,MOD(($N$612*$N$613+6)-1,10)+1,INT((($N$612*$N$613+6)-1)/10)+1)="","",INDEX($P$614:$W$623,MOD(($N$612*$N$613+6)-1,10)+1,INT((($N$612*$N$613+6)-1)/10)+1))),""))),IF($N$614="","",IF(OR(ISTEXT($N$612),ISTEXT($N$613),ISTEXT($N$614)),"",IF(OR(6&gt;$N$612,1&gt;$N$613,((1-1)*$N$612+6)&gt;$N$614),"",IF(INDEX($P$614:$W$623,MOD(((1-1)*$N$612+6)-1,10)+1,INT((((1-1)*$N$612+6)-1)/10)+1)="","",INDEX($P$614:$W$623,MOD(((1-1)*$N$612+6)-1,10)+1,INT((((1-1)*$N$612+6)-1)/10)+1))))))</f>
        <v/>
      </c>
      <c r="J614" s="539">
        <f>IF($D$612="Flat Oval",IF(OR($N$614="",ISTEXT($N$612),ISTEXT($N$613)),"",IF(1&lt;=$N$613,IF(7&gt;$N$612,"",IF(((1-1)*$N$612+7)&gt;80,"",IF(INDEX($P$614:$W$623,MOD(((1-1)*$N$612+7)-1,10)+1,INT((((1-1)*$N$612+7)-1)/10)+1)="","",INDEX($P$614:$W$623,MOD(((1-1)*$N$612+7)-1,10)+1,INT((((1-1)*$N$612+7)-1)/10)+1)))),IF(AND(1=$N$613+1,7&lt;=$O$612),IF(($N$612*$N$613+7)&gt;80,"",IF(INDEX($P$614:$W$623,MOD(($N$612*$N$613+7)-1,10)+1,INT((($N$612*$N$613+7)-1)/10)+1)="","",INDEX($P$614:$W$623,MOD(($N$612*$N$613+7)-1,10)+1,INT((($N$612*$N$613+7)-1)/10)+1))),""))),IF($N$614="","",IF(OR(ISTEXT($N$612),ISTEXT($N$613),ISTEXT($N$614)),"",IF(OR(7&gt;$N$612,1&gt;$N$613,((1-1)*$N$612+7)&gt;$N$614),"",IF(INDEX($P$614:$W$623,MOD(((1-1)*$N$612+7)-1,10)+1,INT((((1-1)*$N$612+7)-1)/10)+1)="","",INDEX($P$614:$W$623,MOD(((1-1)*$N$612+7)-1,10)+1,INT((((1-1)*$N$612+7)-1)/10)+1))))))</f>
        <v/>
      </c>
      <c r="K614" s="539">
        <f>IF($D$612="Flat Oval",IF(OR($N$614="",ISTEXT($N$612),ISTEXT($N$613)),"",IF(1&lt;=$N$613,IF(8&gt;$N$612,"",IF(((1-1)*$N$612+8)&gt;80,"",IF(INDEX($P$614:$W$623,MOD(((1-1)*$N$612+8)-1,10)+1,INT((((1-1)*$N$612+8)-1)/10)+1)="","",INDEX($P$614:$W$623,MOD(((1-1)*$N$612+8)-1,10)+1,INT((((1-1)*$N$612+8)-1)/10)+1)))),IF(AND(1=$N$613+1,8&lt;=$O$612),IF(($N$612*$N$613+8)&gt;80,"",IF(INDEX($P$614:$W$623,MOD(($N$612*$N$613+8)-1,10)+1,INT((($N$612*$N$613+8)-1)/10)+1)="","",INDEX($P$614:$W$623,MOD(($N$612*$N$613+8)-1,10)+1,INT((($N$612*$N$613+8)-1)/10)+1))),""))),IF($N$614="","",IF(OR(ISTEXT($N$612),ISTEXT($N$613),ISTEXT($N$614)),"",IF(OR(8&gt;$N$612,1&gt;$N$613,((1-1)*$N$612+8)&gt;$N$614),"",IF(INDEX($P$614:$W$623,MOD(((1-1)*$N$612+8)-1,10)+1,INT((((1-1)*$N$612+8)-1)/10)+1)="","",INDEX($P$614:$W$623,MOD(((1-1)*$N$612+8)-1,10)+1,INT((((1-1)*$N$612+8)-1)/10)+1))))))</f>
        <v/>
      </c>
      <c r="L614" s="539">
        <f>IF($D$612="Flat Oval",IF(OR($N$614="",ISTEXT($N$612),ISTEXT($N$613)),"",IF(1&lt;=$N$613,IF(9&gt;$N$612,"",IF(((1-1)*$N$612+9)&gt;80,"",IF(INDEX($P$614:$W$623,MOD(((1-1)*$N$612+9)-1,10)+1,INT((((1-1)*$N$612+9)-1)/10)+1)="","",INDEX($P$614:$W$623,MOD(((1-1)*$N$612+9)-1,10)+1,INT((((1-1)*$N$612+9)-1)/10)+1)))),IF(AND(1=$N$613+1,9&lt;=$O$612),IF(($N$612*$N$613+9)&gt;80,"",IF(INDEX($P$614:$W$623,MOD(($N$612*$N$613+9)-1,10)+1,INT((($N$612*$N$613+9)-1)/10)+1)="","",INDEX($P$614:$W$623,MOD(($N$612*$N$613+9)-1,10)+1,INT((($N$612*$N$613+9)-1)/10)+1))),""))),IF($N$614="","",IF(OR(ISTEXT($N$612),ISTEXT($N$613),ISTEXT($N$614)),"",IF(OR(9&gt;$N$612,1&gt;$N$613,((1-1)*$N$612+9)&gt;$N$614),"",IF(INDEX($P$614:$W$623,MOD(((1-1)*$N$612+9)-1,10)+1,INT((((1-1)*$N$612+9)-1)/10)+1)="","",INDEX($P$614:$W$623,MOD(((1-1)*$N$612+9)-1,10)+1,INT((((1-1)*$N$612+9)-1)/10)+1))))))</f>
        <v/>
      </c>
      <c r="M614" s="539">
        <f>IF($D$612="Flat Oval",IF(OR($N$614="",ISTEXT($N$612),ISTEXT($N$613)),"",IF(1&lt;=$N$613,IF(10&gt;$N$612,"",IF(((1-1)*$N$612+10)&gt;80,"",IF(INDEX($P$614:$W$623,MOD(((1-1)*$N$612+10)-1,10)+1,INT((((1-1)*$N$612+10)-1)/10)+1)="","",INDEX($P$614:$W$623,MOD(((1-1)*$N$612+10)-1,10)+1,INT((((1-1)*$N$612+10)-1)/10)+1)))),IF(AND(1=$N$613+1,10&lt;=$O$612),IF(($N$612*$N$613+10)&gt;80,"",IF(INDEX($P$614:$W$623,MOD(($N$612*$N$613+10)-1,10)+1,INT((($N$612*$N$613+10)-1)/10)+1)="","",INDEX($P$614:$W$623,MOD(($N$612*$N$613+10)-1,10)+1,INT((($N$612*$N$613+10)-1)/10)+1))),""))),IF($N$614="","",IF(OR(ISTEXT($N$612),ISTEXT($N$613),ISTEXT($N$614)),"",IF(OR(10&gt;$N$612,1&gt;$N$613,((1-1)*$N$612+10)&gt;$N$614),"",IF(INDEX($P$614:$W$623,MOD(((1-1)*$N$612+10)-1,10)+1,INT((((1-1)*$N$612+10)-1)/10)+1)="","",INDEX($P$614:$W$623,MOD(((1-1)*$N$612+10)-1,10)+1,INT((((1-1)*$N$612+10)-1)/10)+1))))))</f>
        <v/>
      </c>
      <c r="N614" s="534">
        <f>IF($D$612="Flat Oval",IF(OR($N$612="",$N$613="",$O$612=""),"",$N$612*$N$613+$O$612),IF(OR(N612="",N613=""),"",IF(OR(ISTEXT(N612),ISTEXT(N613)),"",N612*N613)))</f>
        <v/>
      </c>
      <c r="O614">
        <f>IF(OR(NOT($D$612="Flat Oval"),N($N$614)=0),"",IF(COUNT(INDEX(D614:D621,$N$613+1):INDEX(M614:M621,$N$613+1))=0,"",AVERAGE(INDEX(D614:D621,$N$613+1):INDEX(M614:M621,$N$613+1))))</f>
        <v/>
      </c>
      <c r="P614" s="540" t="n"/>
      <c r="Q614" s="540" t="n"/>
      <c r="R614" s="540" t="n"/>
      <c r="S614" s="540" t="n"/>
      <c r="T614" s="540" t="n"/>
      <c r="U614" s="540" t="n"/>
      <c r="V614" s="540" t="n"/>
      <c r="W614" s="540" t="n"/>
    </row>
    <row r="615" ht="13.35" customHeight="1" s="162">
      <c r="B615" s="537">
        <f>IF($D$612="Flat Oval",IF(OR($N$613="",ISTEXT($N$613)),"",IF(2&lt;=$N$613,ROUND((2-0.5)*$I$612/$N$613,1),IF(2=$N$613+1,"Ends",""))),IF(OR($D$612="",$G$612=""),"",IF($D$612="Round",IF(2=1,"Axis 1 (0°)",IF(2=2,"Axis 2 (90°)","")),IF(ISTEXT($N$613),"",IF(2&gt;$N$613,"",IF(ISTEXT($I$612),"",ROUND((2-0.5)*$I$612/$N$613,1)))))))</f>
        <v/>
      </c>
      <c r="C615" s="538" t="n"/>
      <c r="D615" s="539">
        <f>IF($D$612="Flat Oval",IF(OR($N$614="",ISTEXT($N$612),ISTEXT($N$613)),"",IF(2&lt;=$N$613,IF(1&gt;$N$612,"",IF(((2-1)*$N$612+1)&gt;80,"",IF(INDEX($P$614:$W$623,MOD(((2-1)*$N$612+1)-1,10)+1,INT((((2-1)*$N$612+1)-1)/10)+1)="","",INDEX($P$614:$W$623,MOD(((2-1)*$N$612+1)-1,10)+1,INT((((2-1)*$N$612+1)-1)/10)+1)))),IF(AND(2=$N$613+1,1&lt;=$O$612),IF(($N$612*$N$613+1)&gt;80,"",IF(INDEX($P$614:$W$623,MOD(($N$612*$N$613+1)-1,10)+1,INT((($N$612*$N$613+1)-1)/10)+1)="","",INDEX($P$614:$W$623,MOD(($N$612*$N$613+1)-1,10)+1,INT((($N$612*$N$613+1)-1)/10)+1))),""))),IF($N$614="","",IF(OR(ISTEXT($N$612),ISTEXT($N$613),ISTEXT($N$614)),"",IF(OR(1&gt;$N$612,2&gt;$N$613,((2-1)*$N$612+1)&gt;$N$614),"",IF(INDEX($P$614:$W$623,MOD(((2-1)*$N$612+1)-1,10)+1,INT((((2-1)*$N$612+1)-1)/10)+1)="","",INDEX($P$614:$W$623,MOD(((2-1)*$N$612+1)-1,10)+1,INT((((2-1)*$N$612+1)-1)/10)+1))))))</f>
        <v/>
      </c>
      <c r="E615" s="539">
        <f>IF($D$612="Flat Oval",IF(OR($N$614="",ISTEXT($N$612),ISTEXT($N$613)),"",IF(2&lt;=$N$613,IF(2&gt;$N$612,"",IF(((2-1)*$N$612+2)&gt;80,"",IF(INDEX($P$614:$W$623,MOD(((2-1)*$N$612+2)-1,10)+1,INT((((2-1)*$N$612+2)-1)/10)+1)="","",INDEX($P$614:$W$623,MOD(((2-1)*$N$612+2)-1,10)+1,INT((((2-1)*$N$612+2)-1)/10)+1)))),IF(AND(2=$N$613+1,2&lt;=$O$612),IF(($N$612*$N$613+2)&gt;80,"",IF(INDEX($P$614:$W$623,MOD(($N$612*$N$613+2)-1,10)+1,INT((($N$612*$N$613+2)-1)/10)+1)="","",INDEX($P$614:$W$623,MOD(($N$612*$N$613+2)-1,10)+1,INT((($N$612*$N$613+2)-1)/10)+1))),""))),IF($N$614="","",IF(OR(ISTEXT($N$612),ISTEXT($N$613),ISTEXT($N$614)),"",IF(OR(2&gt;$N$612,2&gt;$N$613,((2-1)*$N$612+2)&gt;$N$614),"",IF(INDEX($P$614:$W$623,MOD(((2-1)*$N$612+2)-1,10)+1,INT((((2-1)*$N$612+2)-1)/10)+1)="","",INDEX($P$614:$W$623,MOD(((2-1)*$N$612+2)-1,10)+1,INT((((2-1)*$N$612+2)-1)/10)+1))))))</f>
        <v/>
      </c>
      <c r="F615" s="539">
        <f>IF($D$612="Flat Oval",IF(OR($N$614="",ISTEXT($N$612),ISTEXT($N$613)),"",IF(2&lt;=$N$613,IF(3&gt;$N$612,"",IF(((2-1)*$N$612+3)&gt;80,"",IF(INDEX($P$614:$W$623,MOD(((2-1)*$N$612+3)-1,10)+1,INT((((2-1)*$N$612+3)-1)/10)+1)="","",INDEX($P$614:$W$623,MOD(((2-1)*$N$612+3)-1,10)+1,INT((((2-1)*$N$612+3)-1)/10)+1)))),IF(AND(2=$N$613+1,3&lt;=$O$612),IF(($N$612*$N$613+3)&gt;80,"",IF(INDEX($P$614:$W$623,MOD(($N$612*$N$613+3)-1,10)+1,INT((($N$612*$N$613+3)-1)/10)+1)="","",INDEX($P$614:$W$623,MOD(($N$612*$N$613+3)-1,10)+1,INT((($N$612*$N$613+3)-1)/10)+1))),""))),IF($N$614="","",IF(OR(ISTEXT($N$612),ISTEXT($N$613),ISTEXT($N$614)),"",IF(OR(3&gt;$N$612,2&gt;$N$613,((2-1)*$N$612+3)&gt;$N$614),"",IF(INDEX($P$614:$W$623,MOD(((2-1)*$N$612+3)-1,10)+1,INT((((2-1)*$N$612+3)-1)/10)+1)="","",INDEX($P$614:$W$623,MOD(((2-1)*$N$612+3)-1,10)+1,INT((((2-1)*$N$612+3)-1)/10)+1))))))</f>
        <v/>
      </c>
      <c r="G615" s="539">
        <f>IF($D$612="Flat Oval",IF(OR($N$614="",ISTEXT($N$612),ISTEXT($N$613)),"",IF(2&lt;=$N$613,IF(4&gt;$N$612,"",IF(((2-1)*$N$612+4)&gt;80,"",IF(INDEX($P$614:$W$623,MOD(((2-1)*$N$612+4)-1,10)+1,INT((((2-1)*$N$612+4)-1)/10)+1)="","",INDEX($P$614:$W$623,MOD(((2-1)*$N$612+4)-1,10)+1,INT((((2-1)*$N$612+4)-1)/10)+1)))),IF(AND(2=$N$613+1,4&lt;=$O$612),IF(($N$612*$N$613+4)&gt;80,"",IF(INDEX($P$614:$W$623,MOD(($N$612*$N$613+4)-1,10)+1,INT((($N$612*$N$613+4)-1)/10)+1)="","",INDEX($P$614:$W$623,MOD(($N$612*$N$613+4)-1,10)+1,INT((($N$612*$N$613+4)-1)/10)+1))),""))),IF($N$614="","",IF(OR(ISTEXT($N$612),ISTEXT($N$613),ISTEXT($N$614)),"",IF(OR(4&gt;$N$612,2&gt;$N$613,((2-1)*$N$612+4)&gt;$N$614),"",IF(INDEX($P$614:$W$623,MOD(((2-1)*$N$612+4)-1,10)+1,INT((((2-1)*$N$612+4)-1)/10)+1)="","",INDEX($P$614:$W$623,MOD(((2-1)*$N$612+4)-1,10)+1,INT((((2-1)*$N$612+4)-1)/10)+1))))))</f>
        <v/>
      </c>
      <c r="H615" s="539">
        <f>IF($D$612="Flat Oval",IF(OR($N$614="",ISTEXT($N$612),ISTEXT($N$613)),"",IF(2&lt;=$N$613,IF(5&gt;$N$612,"",IF(((2-1)*$N$612+5)&gt;80,"",IF(INDEX($P$614:$W$623,MOD(((2-1)*$N$612+5)-1,10)+1,INT((((2-1)*$N$612+5)-1)/10)+1)="","",INDEX($P$614:$W$623,MOD(((2-1)*$N$612+5)-1,10)+1,INT((((2-1)*$N$612+5)-1)/10)+1)))),IF(AND(2=$N$613+1,5&lt;=$O$612),IF(($N$612*$N$613+5)&gt;80,"",IF(INDEX($P$614:$W$623,MOD(($N$612*$N$613+5)-1,10)+1,INT((($N$612*$N$613+5)-1)/10)+1)="","",INDEX($P$614:$W$623,MOD(($N$612*$N$613+5)-1,10)+1,INT((($N$612*$N$613+5)-1)/10)+1))),""))),IF($N$614="","",IF(OR(ISTEXT($N$612),ISTEXT($N$613),ISTEXT($N$614)),"",IF(OR(5&gt;$N$612,2&gt;$N$613,((2-1)*$N$612+5)&gt;$N$614),"",IF(INDEX($P$614:$W$623,MOD(((2-1)*$N$612+5)-1,10)+1,INT((((2-1)*$N$612+5)-1)/10)+1)="","",INDEX($P$614:$W$623,MOD(((2-1)*$N$612+5)-1,10)+1,INT((((2-1)*$N$612+5)-1)/10)+1))))))</f>
        <v/>
      </c>
      <c r="I615" s="539">
        <f>IF($D$612="Flat Oval",IF(OR($N$614="",ISTEXT($N$612),ISTEXT($N$613)),"",IF(2&lt;=$N$613,IF(6&gt;$N$612,"",IF(((2-1)*$N$612+6)&gt;80,"",IF(INDEX($P$614:$W$623,MOD(((2-1)*$N$612+6)-1,10)+1,INT((((2-1)*$N$612+6)-1)/10)+1)="","",INDEX($P$614:$W$623,MOD(((2-1)*$N$612+6)-1,10)+1,INT((((2-1)*$N$612+6)-1)/10)+1)))),IF(AND(2=$N$613+1,6&lt;=$O$612),IF(($N$612*$N$613+6)&gt;80,"",IF(INDEX($P$614:$W$623,MOD(($N$612*$N$613+6)-1,10)+1,INT((($N$612*$N$613+6)-1)/10)+1)="","",INDEX($P$614:$W$623,MOD(($N$612*$N$613+6)-1,10)+1,INT((($N$612*$N$613+6)-1)/10)+1))),""))),IF($N$614="","",IF(OR(ISTEXT($N$612),ISTEXT($N$613),ISTEXT($N$614)),"",IF(OR(6&gt;$N$612,2&gt;$N$613,((2-1)*$N$612+6)&gt;$N$614),"",IF(INDEX($P$614:$W$623,MOD(((2-1)*$N$612+6)-1,10)+1,INT((((2-1)*$N$612+6)-1)/10)+1)="","",INDEX($P$614:$W$623,MOD(((2-1)*$N$612+6)-1,10)+1,INT((((2-1)*$N$612+6)-1)/10)+1))))))</f>
        <v/>
      </c>
      <c r="J615" s="539">
        <f>IF($D$612="Flat Oval",IF(OR($N$614="",ISTEXT($N$612),ISTEXT($N$613)),"",IF(2&lt;=$N$613,IF(7&gt;$N$612,"",IF(((2-1)*$N$612+7)&gt;80,"",IF(INDEX($P$614:$W$623,MOD(((2-1)*$N$612+7)-1,10)+1,INT((((2-1)*$N$612+7)-1)/10)+1)="","",INDEX($P$614:$W$623,MOD(((2-1)*$N$612+7)-1,10)+1,INT((((2-1)*$N$612+7)-1)/10)+1)))),IF(AND(2=$N$613+1,7&lt;=$O$612),IF(($N$612*$N$613+7)&gt;80,"",IF(INDEX($P$614:$W$623,MOD(($N$612*$N$613+7)-1,10)+1,INT((($N$612*$N$613+7)-1)/10)+1)="","",INDEX($P$614:$W$623,MOD(($N$612*$N$613+7)-1,10)+1,INT((($N$612*$N$613+7)-1)/10)+1))),""))),IF($N$614="","",IF(OR(ISTEXT($N$612),ISTEXT($N$613),ISTEXT($N$614)),"",IF(OR(7&gt;$N$612,2&gt;$N$613,((2-1)*$N$612+7)&gt;$N$614),"",IF(INDEX($P$614:$W$623,MOD(((2-1)*$N$612+7)-1,10)+1,INT((((2-1)*$N$612+7)-1)/10)+1)="","",INDEX($P$614:$W$623,MOD(((2-1)*$N$612+7)-1,10)+1,INT((((2-1)*$N$612+7)-1)/10)+1))))))</f>
        <v/>
      </c>
      <c r="K615" s="539">
        <f>IF($D$612="Flat Oval",IF(OR($N$614="",ISTEXT($N$612),ISTEXT($N$613)),"",IF(2&lt;=$N$613,IF(8&gt;$N$612,"",IF(((2-1)*$N$612+8)&gt;80,"",IF(INDEX($P$614:$W$623,MOD(((2-1)*$N$612+8)-1,10)+1,INT((((2-1)*$N$612+8)-1)/10)+1)="","",INDEX($P$614:$W$623,MOD(((2-1)*$N$612+8)-1,10)+1,INT((((2-1)*$N$612+8)-1)/10)+1)))),IF(AND(2=$N$613+1,8&lt;=$O$612),IF(($N$612*$N$613+8)&gt;80,"",IF(INDEX($P$614:$W$623,MOD(($N$612*$N$613+8)-1,10)+1,INT((($N$612*$N$613+8)-1)/10)+1)="","",INDEX($P$614:$W$623,MOD(($N$612*$N$613+8)-1,10)+1,INT((($N$612*$N$613+8)-1)/10)+1))),""))),IF($N$614="","",IF(OR(ISTEXT($N$612),ISTEXT($N$613),ISTEXT($N$614)),"",IF(OR(8&gt;$N$612,2&gt;$N$613,((2-1)*$N$612+8)&gt;$N$614),"",IF(INDEX($P$614:$W$623,MOD(((2-1)*$N$612+8)-1,10)+1,INT((((2-1)*$N$612+8)-1)/10)+1)="","",INDEX($P$614:$W$623,MOD(((2-1)*$N$612+8)-1,10)+1,INT((((2-1)*$N$612+8)-1)/10)+1))))))</f>
        <v/>
      </c>
      <c r="L615" s="539">
        <f>IF($D$612="Flat Oval",IF(OR($N$614="",ISTEXT($N$612),ISTEXT($N$613)),"",IF(2&lt;=$N$613,IF(9&gt;$N$612,"",IF(((2-1)*$N$612+9)&gt;80,"",IF(INDEX($P$614:$W$623,MOD(((2-1)*$N$612+9)-1,10)+1,INT((((2-1)*$N$612+9)-1)/10)+1)="","",INDEX($P$614:$W$623,MOD(((2-1)*$N$612+9)-1,10)+1,INT((((2-1)*$N$612+9)-1)/10)+1)))),IF(AND(2=$N$613+1,9&lt;=$O$612),IF(($N$612*$N$613+9)&gt;80,"",IF(INDEX($P$614:$W$623,MOD(($N$612*$N$613+9)-1,10)+1,INT((($N$612*$N$613+9)-1)/10)+1)="","",INDEX($P$614:$W$623,MOD(($N$612*$N$613+9)-1,10)+1,INT((($N$612*$N$613+9)-1)/10)+1))),""))),IF($N$614="","",IF(OR(ISTEXT($N$612),ISTEXT($N$613),ISTEXT($N$614)),"",IF(OR(9&gt;$N$612,2&gt;$N$613,((2-1)*$N$612+9)&gt;$N$614),"",IF(INDEX($P$614:$W$623,MOD(((2-1)*$N$612+9)-1,10)+1,INT((((2-1)*$N$612+9)-1)/10)+1)="","",INDEX($P$614:$W$623,MOD(((2-1)*$N$612+9)-1,10)+1,INT((((2-1)*$N$612+9)-1)/10)+1))))))</f>
        <v/>
      </c>
      <c r="M615" s="539">
        <f>IF($D$612="Flat Oval",IF(OR($N$614="",ISTEXT($N$612),ISTEXT($N$613)),"",IF(2&lt;=$N$613,IF(10&gt;$N$612,"",IF(((2-1)*$N$612+10)&gt;80,"",IF(INDEX($P$614:$W$623,MOD(((2-1)*$N$612+10)-1,10)+1,INT((((2-1)*$N$612+10)-1)/10)+1)="","",INDEX($P$614:$W$623,MOD(((2-1)*$N$612+10)-1,10)+1,INT((((2-1)*$N$612+10)-1)/10)+1)))),IF(AND(2=$N$613+1,10&lt;=$O$612),IF(($N$612*$N$613+10)&gt;80,"",IF(INDEX($P$614:$W$623,MOD(($N$612*$N$613+10)-1,10)+1,INT((($N$612*$N$613+10)-1)/10)+1)="","",INDEX($P$614:$W$623,MOD(($N$612*$N$613+10)-1,10)+1,INT((($N$612*$N$613+10)-1)/10)+1))),""))),IF($N$614="","",IF(OR(ISTEXT($N$612),ISTEXT($N$613),ISTEXT($N$614)),"",IF(OR(10&gt;$N$612,2&gt;$N$613,((2-1)*$N$612+10)&gt;$N$614),"",IF(INDEX($P$614:$W$623,MOD(((2-1)*$N$612+10)-1,10)+1,INT((((2-1)*$N$612+10)-1)/10)+1)="","",INDEX($P$614:$W$623,MOD(((2-1)*$N$612+10)-1,10)+1,INT((((2-1)*$N$612+10)-1)/10)+1))))))</f>
        <v/>
      </c>
      <c r="O615">
        <f>IF(AND($D$612="Flat Oval",NOT(OR($G$612="",$I$612="")),NOT(OR(ISTEXT($G$612),ISTEXT($I$612)))),(($G$612-2*N($K$612))-($I$612-2*N($K$612)))*($I$612-2*N($K$612))/144,"")</f>
        <v/>
      </c>
      <c r="P615" s="540" t="n"/>
      <c r="Q615" s="540" t="n"/>
      <c r="R615" s="540" t="n"/>
      <c r="S615" s="540" t="n"/>
      <c r="T615" s="540" t="n"/>
      <c r="U615" s="540" t="n"/>
      <c r="V615" s="540" t="n"/>
      <c r="W615" s="540" t="n"/>
    </row>
    <row r="616" ht="13.35" customHeight="1" s="162">
      <c r="B616" s="537">
        <f>IF($D$612="Flat Oval",IF(OR($N$613="",ISTEXT($N$613)),"",IF(3&lt;=$N$613,ROUND((3-0.5)*$I$612/$N$613,1),IF(3=$N$613+1,"Ends",""))),IF(OR($D$612="",$G$612=""),"",IF($D$612="Round",IF(3=1,"Axis 1 (0°)",IF(3=2,"Axis 2 (90°)","")),IF(ISTEXT($N$613),"",IF(3&gt;$N$613,"",IF(ISTEXT($I$612),"",ROUND((3-0.5)*$I$612/$N$613,1)))))))</f>
        <v/>
      </c>
      <c r="C616" s="538" t="n"/>
      <c r="D616" s="539">
        <f>IF($D$612="Flat Oval",IF(OR($N$614="",ISTEXT($N$612),ISTEXT($N$613)),"",IF(3&lt;=$N$613,IF(1&gt;$N$612,"",IF(((3-1)*$N$612+1)&gt;80,"",IF(INDEX($P$614:$W$623,MOD(((3-1)*$N$612+1)-1,10)+1,INT((((3-1)*$N$612+1)-1)/10)+1)="","",INDEX($P$614:$W$623,MOD(((3-1)*$N$612+1)-1,10)+1,INT((((3-1)*$N$612+1)-1)/10)+1)))),IF(AND(3=$N$613+1,1&lt;=$O$612),IF(($N$612*$N$613+1)&gt;80,"",IF(INDEX($P$614:$W$623,MOD(($N$612*$N$613+1)-1,10)+1,INT((($N$612*$N$613+1)-1)/10)+1)="","",INDEX($P$614:$W$623,MOD(($N$612*$N$613+1)-1,10)+1,INT((($N$612*$N$613+1)-1)/10)+1))),""))),IF($N$614="","",IF(OR(ISTEXT($N$612),ISTEXT($N$613),ISTEXT($N$614)),"",IF(OR(1&gt;$N$612,3&gt;$N$613,((3-1)*$N$612+1)&gt;$N$614),"",IF(INDEX($P$614:$W$623,MOD(((3-1)*$N$612+1)-1,10)+1,INT((((3-1)*$N$612+1)-1)/10)+1)="","",INDEX($P$614:$W$623,MOD(((3-1)*$N$612+1)-1,10)+1,INT((((3-1)*$N$612+1)-1)/10)+1))))))</f>
        <v/>
      </c>
      <c r="E616" s="539">
        <f>IF($D$612="Flat Oval",IF(OR($N$614="",ISTEXT($N$612),ISTEXT($N$613)),"",IF(3&lt;=$N$613,IF(2&gt;$N$612,"",IF(((3-1)*$N$612+2)&gt;80,"",IF(INDEX($P$614:$W$623,MOD(((3-1)*$N$612+2)-1,10)+1,INT((((3-1)*$N$612+2)-1)/10)+1)="","",INDEX($P$614:$W$623,MOD(((3-1)*$N$612+2)-1,10)+1,INT((((3-1)*$N$612+2)-1)/10)+1)))),IF(AND(3=$N$613+1,2&lt;=$O$612),IF(($N$612*$N$613+2)&gt;80,"",IF(INDEX($P$614:$W$623,MOD(($N$612*$N$613+2)-1,10)+1,INT((($N$612*$N$613+2)-1)/10)+1)="","",INDEX($P$614:$W$623,MOD(($N$612*$N$613+2)-1,10)+1,INT((($N$612*$N$613+2)-1)/10)+1))),""))),IF($N$614="","",IF(OR(ISTEXT($N$612),ISTEXT($N$613),ISTEXT($N$614)),"",IF(OR(2&gt;$N$612,3&gt;$N$613,((3-1)*$N$612+2)&gt;$N$614),"",IF(INDEX($P$614:$W$623,MOD(((3-1)*$N$612+2)-1,10)+1,INT((((3-1)*$N$612+2)-1)/10)+1)="","",INDEX($P$614:$W$623,MOD(((3-1)*$N$612+2)-1,10)+1,INT((((3-1)*$N$612+2)-1)/10)+1))))))</f>
        <v/>
      </c>
      <c r="F616" s="539">
        <f>IF($D$612="Flat Oval",IF(OR($N$614="",ISTEXT($N$612),ISTEXT($N$613)),"",IF(3&lt;=$N$613,IF(3&gt;$N$612,"",IF(((3-1)*$N$612+3)&gt;80,"",IF(INDEX($P$614:$W$623,MOD(((3-1)*$N$612+3)-1,10)+1,INT((((3-1)*$N$612+3)-1)/10)+1)="","",INDEX($P$614:$W$623,MOD(((3-1)*$N$612+3)-1,10)+1,INT((((3-1)*$N$612+3)-1)/10)+1)))),IF(AND(3=$N$613+1,3&lt;=$O$612),IF(($N$612*$N$613+3)&gt;80,"",IF(INDEX($P$614:$W$623,MOD(($N$612*$N$613+3)-1,10)+1,INT((($N$612*$N$613+3)-1)/10)+1)="","",INDEX($P$614:$W$623,MOD(($N$612*$N$613+3)-1,10)+1,INT((($N$612*$N$613+3)-1)/10)+1))),""))),IF($N$614="","",IF(OR(ISTEXT($N$612),ISTEXT($N$613),ISTEXT($N$614)),"",IF(OR(3&gt;$N$612,3&gt;$N$613,((3-1)*$N$612+3)&gt;$N$614),"",IF(INDEX($P$614:$W$623,MOD(((3-1)*$N$612+3)-1,10)+1,INT((((3-1)*$N$612+3)-1)/10)+1)="","",INDEX($P$614:$W$623,MOD(((3-1)*$N$612+3)-1,10)+1,INT((((3-1)*$N$612+3)-1)/10)+1))))))</f>
        <v/>
      </c>
      <c r="G616" s="539">
        <f>IF($D$612="Flat Oval",IF(OR($N$614="",ISTEXT($N$612),ISTEXT($N$613)),"",IF(3&lt;=$N$613,IF(4&gt;$N$612,"",IF(((3-1)*$N$612+4)&gt;80,"",IF(INDEX($P$614:$W$623,MOD(((3-1)*$N$612+4)-1,10)+1,INT((((3-1)*$N$612+4)-1)/10)+1)="","",INDEX($P$614:$W$623,MOD(((3-1)*$N$612+4)-1,10)+1,INT((((3-1)*$N$612+4)-1)/10)+1)))),IF(AND(3=$N$613+1,4&lt;=$O$612),IF(($N$612*$N$613+4)&gt;80,"",IF(INDEX($P$614:$W$623,MOD(($N$612*$N$613+4)-1,10)+1,INT((($N$612*$N$613+4)-1)/10)+1)="","",INDEX($P$614:$W$623,MOD(($N$612*$N$613+4)-1,10)+1,INT((($N$612*$N$613+4)-1)/10)+1))),""))),IF($N$614="","",IF(OR(ISTEXT($N$612),ISTEXT($N$613),ISTEXT($N$614)),"",IF(OR(4&gt;$N$612,3&gt;$N$613,((3-1)*$N$612+4)&gt;$N$614),"",IF(INDEX($P$614:$W$623,MOD(((3-1)*$N$612+4)-1,10)+1,INT((((3-1)*$N$612+4)-1)/10)+1)="","",INDEX($P$614:$W$623,MOD(((3-1)*$N$612+4)-1,10)+1,INT((((3-1)*$N$612+4)-1)/10)+1))))))</f>
        <v/>
      </c>
      <c r="H616" s="539">
        <f>IF($D$612="Flat Oval",IF(OR($N$614="",ISTEXT($N$612),ISTEXT($N$613)),"",IF(3&lt;=$N$613,IF(5&gt;$N$612,"",IF(((3-1)*$N$612+5)&gt;80,"",IF(INDEX($P$614:$W$623,MOD(((3-1)*$N$612+5)-1,10)+1,INT((((3-1)*$N$612+5)-1)/10)+1)="","",INDEX($P$614:$W$623,MOD(((3-1)*$N$612+5)-1,10)+1,INT((((3-1)*$N$612+5)-1)/10)+1)))),IF(AND(3=$N$613+1,5&lt;=$O$612),IF(($N$612*$N$613+5)&gt;80,"",IF(INDEX($P$614:$W$623,MOD(($N$612*$N$613+5)-1,10)+1,INT((($N$612*$N$613+5)-1)/10)+1)="","",INDEX($P$614:$W$623,MOD(($N$612*$N$613+5)-1,10)+1,INT((($N$612*$N$613+5)-1)/10)+1))),""))),IF($N$614="","",IF(OR(ISTEXT($N$612),ISTEXT($N$613),ISTEXT($N$614)),"",IF(OR(5&gt;$N$612,3&gt;$N$613,((3-1)*$N$612+5)&gt;$N$614),"",IF(INDEX($P$614:$W$623,MOD(((3-1)*$N$612+5)-1,10)+1,INT((((3-1)*$N$612+5)-1)/10)+1)="","",INDEX($P$614:$W$623,MOD(((3-1)*$N$612+5)-1,10)+1,INT((((3-1)*$N$612+5)-1)/10)+1))))))</f>
        <v/>
      </c>
      <c r="I616" s="539">
        <f>IF($D$612="Flat Oval",IF(OR($N$614="",ISTEXT($N$612),ISTEXT($N$613)),"",IF(3&lt;=$N$613,IF(6&gt;$N$612,"",IF(((3-1)*$N$612+6)&gt;80,"",IF(INDEX($P$614:$W$623,MOD(((3-1)*$N$612+6)-1,10)+1,INT((((3-1)*$N$612+6)-1)/10)+1)="","",INDEX($P$614:$W$623,MOD(((3-1)*$N$612+6)-1,10)+1,INT((((3-1)*$N$612+6)-1)/10)+1)))),IF(AND(3=$N$613+1,6&lt;=$O$612),IF(($N$612*$N$613+6)&gt;80,"",IF(INDEX($P$614:$W$623,MOD(($N$612*$N$613+6)-1,10)+1,INT((($N$612*$N$613+6)-1)/10)+1)="","",INDEX($P$614:$W$623,MOD(($N$612*$N$613+6)-1,10)+1,INT((($N$612*$N$613+6)-1)/10)+1))),""))),IF($N$614="","",IF(OR(ISTEXT($N$612),ISTEXT($N$613),ISTEXT($N$614)),"",IF(OR(6&gt;$N$612,3&gt;$N$613,((3-1)*$N$612+6)&gt;$N$614),"",IF(INDEX($P$614:$W$623,MOD(((3-1)*$N$612+6)-1,10)+1,INT((((3-1)*$N$612+6)-1)/10)+1)="","",INDEX($P$614:$W$623,MOD(((3-1)*$N$612+6)-1,10)+1,INT((((3-1)*$N$612+6)-1)/10)+1))))))</f>
        <v/>
      </c>
      <c r="J616" s="539">
        <f>IF($D$612="Flat Oval",IF(OR($N$614="",ISTEXT($N$612),ISTEXT($N$613)),"",IF(3&lt;=$N$613,IF(7&gt;$N$612,"",IF(((3-1)*$N$612+7)&gt;80,"",IF(INDEX($P$614:$W$623,MOD(((3-1)*$N$612+7)-1,10)+1,INT((((3-1)*$N$612+7)-1)/10)+1)="","",INDEX($P$614:$W$623,MOD(((3-1)*$N$612+7)-1,10)+1,INT((((3-1)*$N$612+7)-1)/10)+1)))),IF(AND(3=$N$613+1,7&lt;=$O$612),IF(($N$612*$N$613+7)&gt;80,"",IF(INDEX($P$614:$W$623,MOD(($N$612*$N$613+7)-1,10)+1,INT((($N$612*$N$613+7)-1)/10)+1)="","",INDEX($P$614:$W$623,MOD(($N$612*$N$613+7)-1,10)+1,INT((($N$612*$N$613+7)-1)/10)+1))),""))),IF($N$614="","",IF(OR(ISTEXT($N$612),ISTEXT($N$613),ISTEXT($N$614)),"",IF(OR(7&gt;$N$612,3&gt;$N$613,((3-1)*$N$612+7)&gt;$N$614),"",IF(INDEX($P$614:$W$623,MOD(((3-1)*$N$612+7)-1,10)+1,INT((((3-1)*$N$612+7)-1)/10)+1)="","",INDEX($P$614:$W$623,MOD(((3-1)*$N$612+7)-1,10)+1,INT((((3-1)*$N$612+7)-1)/10)+1))))))</f>
        <v/>
      </c>
      <c r="K616" s="539">
        <f>IF($D$612="Flat Oval",IF(OR($N$614="",ISTEXT($N$612),ISTEXT($N$613)),"",IF(3&lt;=$N$613,IF(8&gt;$N$612,"",IF(((3-1)*$N$612+8)&gt;80,"",IF(INDEX($P$614:$W$623,MOD(((3-1)*$N$612+8)-1,10)+1,INT((((3-1)*$N$612+8)-1)/10)+1)="","",INDEX($P$614:$W$623,MOD(((3-1)*$N$612+8)-1,10)+1,INT((((3-1)*$N$612+8)-1)/10)+1)))),IF(AND(3=$N$613+1,8&lt;=$O$612),IF(($N$612*$N$613+8)&gt;80,"",IF(INDEX($P$614:$W$623,MOD(($N$612*$N$613+8)-1,10)+1,INT((($N$612*$N$613+8)-1)/10)+1)="","",INDEX($P$614:$W$623,MOD(($N$612*$N$613+8)-1,10)+1,INT((($N$612*$N$613+8)-1)/10)+1))),""))),IF($N$614="","",IF(OR(ISTEXT($N$612),ISTEXT($N$613),ISTEXT($N$614)),"",IF(OR(8&gt;$N$612,3&gt;$N$613,((3-1)*$N$612+8)&gt;$N$614),"",IF(INDEX($P$614:$W$623,MOD(((3-1)*$N$612+8)-1,10)+1,INT((((3-1)*$N$612+8)-1)/10)+1)="","",INDEX($P$614:$W$623,MOD(((3-1)*$N$612+8)-1,10)+1,INT((((3-1)*$N$612+8)-1)/10)+1))))))</f>
        <v/>
      </c>
      <c r="L616" s="539">
        <f>IF($D$612="Flat Oval",IF(OR($N$614="",ISTEXT($N$612),ISTEXT($N$613)),"",IF(3&lt;=$N$613,IF(9&gt;$N$612,"",IF(((3-1)*$N$612+9)&gt;80,"",IF(INDEX($P$614:$W$623,MOD(((3-1)*$N$612+9)-1,10)+1,INT((((3-1)*$N$612+9)-1)/10)+1)="","",INDEX($P$614:$W$623,MOD(((3-1)*$N$612+9)-1,10)+1,INT((((3-1)*$N$612+9)-1)/10)+1)))),IF(AND(3=$N$613+1,9&lt;=$O$612),IF(($N$612*$N$613+9)&gt;80,"",IF(INDEX($P$614:$W$623,MOD(($N$612*$N$613+9)-1,10)+1,INT((($N$612*$N$613+9)-1)/10)+1)="","",INDEX($P$614:$W$623,MOD(($N$612*$N$613+9)-1,10)+1,INT((($N$612*$N$613+9)-1)/10)+1))),""))),IF($N$614="","",IF(OR(ISTEXT($N$612),ISTEXT($N$613),ISTEXT($N$614)),"",IF(OR(9&gt;$N$612,3&gt;$N$613,((3-1)*$N$612+9)&gt;$N$614),"",IF(INDEX($P$614:$W$623,MOD(((3-1)*$N$612+9)-1,10)+1,INT((((3-1)*$N$612+9)-1)/10)+1)="","",INDEX($P$614:$W$623,MOD(((3-1)*$N$612+9)-1,10)+1,INT((((3-1)*$N$612+9)-1)/10)+1))))))</f>
        <v/>
      </c>
      <c r="M616" s="539">
        <f>IF($D$612="Flat Oval",IF(OR($N$614="",ISTEXT($N$612),ISTEXT($N$613)),"",IF(3&lt;=$N$613,IF(10&gt;$N$612,"",IF(((3-1)*$N$612+10)&gt;80,"",IF(INDEX($P$614:$W$623,MOD(((3-1)*$N$612+10)-1,10)+1,INT((((3-1)*$N$612+10)-1)/10)+1)="","",INDEX($P$614:$W$623,MOD(((3-1)*$N$612+10)-1,10)+1,INT((((3-1)*$N$612+10)-1)/10)+1)))),IF(AND(3=$N$613+1,10&lt;=$O$612),IF(($N$612*$N$613+10)&gt;80,"",IF(INDEX($P$614:$W$623,MOD(($N$612*$N$613+10)-1,10)+1,INT((($N$612*$N$613+10)-1)/10)+1)="","",INDEX($P$614:$W$623,MOD(($N$612*$N$613+10)-1,10)+1,INT((($N$612*$N$613+10)-1)/10)+1))),""))),IF($N$614="","",IF(OR(ISTEXT($N$612),ISTEXT($N$613),ISTEXT($N$614)),"",IF(OR(10&gt;$N$612,3&gt;$N$613,((3-1)*$N$612+10)&gt;$N$614),"",IF(INDEX($P$614:$W$623,MOD(((3-1)*$N$612+10)-1,10)+1,INT((((3-1)*$N$612+10)-1)/10)+1)="","",INDEX($P$614:$W$623,MOD(((3-1)*$N$612+10)-1,10)+1,INT((((3-1)*$N$612+10)-1)/10)+1))))))</f>
        <v/>
      </c>
      <c r="O616">
        <f>IF(AND($D$612="Flat Oval",NOT(OR($G$612="",$I$612="")),NOT(OR(ISTEXT($G$612),ISTEXT($I$612)))),PI()*(($I$612-2*N($K$612))/2)^2/144,"")</f>
        <v/>
      </c>
      <c r="P616" s="540" t="n"/>
      <c r="Q616" s="540" t="n"/>
      <c r="R616" s="540" t="n"/>
      <c r="S616" s="540" t="n"/>
      <c r="T616" s="540" t="n"/>
      <c r="U616" s="540" t="n"/>
      <c r="V616" s="540" t="n"/>
      <c r="W616" s="540" t="n"/>
    </row>
    <row r="617" ht="13.35" customHeight="1" s="162">
      <c r="B617" s="537">
        <f>IF($D$612="Flat Oval",IF(OR($N$613="",ISTEXT($N$613)),"",IF(4&lt;=$N$613,ROUND((4-0.5)*$I$612/$N$613,1),IF(4=$N$613+1,"Ends",""))),IF(OR($D$612="",$G$612=""),"",IF($D$612="Round",IF(4=1,"Axis 1 (0°)",IF(4=2,"Axis 2 (90°)","")),IF(ISTEXT($N$613),"",IF(4&gt;$N$613,"",IF(ISTEXT($I$612),"",ROUND((4-0.5)*$I$612/$N$613,1)))))))</f>
        <v/>
      </c>
      <c r="C617" s="538" t="n"/>
      <c r="D617" s="539">
        <f>IF($D$612="Flat Oval",IF(OR($N$614="",ISTEXT($N$612),ISTEXT($N$613)),"",IF(4&lt;=$N$613,IF(1&gt;$N$612,"",IF(((4-1)*$N$612+1)&gt;80,"",IF(INDEX($P$614:$W$623,MOD(((4-1)*$N$612+1)-1,10)+1,INT((((4-1)*$N$612+1)-1)/10)+1)="","",INDEX($P$614:$W$623,MOD(((4-1)*$N$612+1)-1,10)+1,INT((((4-1)*$N$612+1)-1)/10)+1)))),IF(AND(4=$N$613+1,1&lt;=$O$612),IF(($N$612*$N$613+1)&gt;80,"",IF(INDEX($P$614:$W$623,MOD(($N$612*$N$613+1)-1,10)+1,INT((($N$612*$N$613+1)-1)/10)+1)="","",INDEX($P$614:$W$623,MOD(($N$612*$N$613+1)-1,10)+1,INT((($N$612*$N$613+1)-1)/10)+1))),""))),IF($N$614="","",IF(OR(ISTEXT($N$612),ISTEXT($N$613),ISTEXT($N$614)),"",IF(OR(1&gt;$N$612,4&gt;$N$613,((4-1)*$N$612+1)&gt;$N$614),"",IF(INDEX($P$614:$W$623,MOD(((4-1)*$N$612+1)-1,10)+1,INT((((4-1)*$N$612+1)-1)/10)+1)="","",INDEX($P$614:$W$623,MOD(((4-1)*$N$612+1)-1,10)+1,INT((((4-1)*$N$612+1)-1)/10)+1))))))</f>
        <v/>
      </c>
      <c r="E617" s="539">
        <f>IF($D$612="Flat Oval",IF(OR($N$614="",ISTEXT($N$612),ISTEXT($N$613)),"",IF(4&lt;=$N$613,IF(2&gt;$N$612,"",IF(((4-1)*$N$612+2)&gt;80,"",IF(INDEX($P$614:$W$623,MOD(((4-1)*$N$612+2)-1,10)+1,INT((((4-1)*$N$612+2)-1)/10)+1)="","",INDEX($P$614:$W$623,MOD(((4-1)*$N$612+2)-1,10)+1,INT((((4-1)*$N$612+2)-1)/10)+1)))),IF(AND(4=$N$613+1,2&lt;=$O$612),IF(($N$612*$N$613+2)&gt;80,"",IF(INDEX($P$614:$W$623,MOD(($N$612*$N$613+2)-1,10)+1,INT((($N$612*$N$613+2)-1)/10)+1)="","",INDEX($P$614:$W$623,MOD(($N$612*$N$613+2)-1,10)+1,INT((($N$612*$N$613+2)-1)/10)+1))),""))),IF($N$614="","",IF(OR(ISTEXT($N$612),ISTEXT($N$613),ISTEXT($N$614)),"",IF(OR(2&gt;$N$612,4&gt;$N$613,((4-1)*$N$612+2)&gt;$N$614),"",IF(INDEX($P$614:$W$623,MOD(((4-1)*$N$612+2)-1,10)+1,INT((((4-1)*$N$612+2)-1)/10)+1)="","",INDEX($P$614:$W$623,MOD(((4-1)*$N$612+2)-1,10)+1,INT((((4-1)*$N$612+2)-1)/10)+1))))))</f>
        <v/>
      </c>
      <c r="F617" s="539">
        <f>IF($D$612="Flat Oval",IF(OR($N$614="",ISTEXT($N$612),ISTEXT($N$613)),"",IF(4&lt;=$N$613,IF(3&gt;$N$612,"",IF(((4-1)*$N$612+3)&gt;80,"",IF(INDEX($P$614:$W$623,MOD(((4-1)*$N$612+3)-1,10)+1,INT((((4-1)*$N$612+3)-1)/10)+1)="","",INDEX($P$614:$W$623,MOD(((4-1)*$N$612+3)-1,10)+1,INT((((4-1)*$N$612+3)-1)/10)+1)))),IF(AND(4=$N$613+1,3&lt;=$O$612),IF(($N$612*$N$613+3)&gt;80,"",IF(INDEX($P$614:$W$623,MOD(($N$612*$N$613+3)-1,10)+1,INT((($N$612*$N$613+3)-1)/10)+1)="","",INDEX($P$614:$W$623,MOD(($N$612*$N$613+3)-1,10)+1,INT((($N$612*$N$613+3)-1)/10)+1))),""))),IF($N$614="","",IF(OR(ISTEXT($N$612),ISTEXT($N$613),ISTEXT($N$614)),"",IF(OR(3&gt;$N$612,4&gt;$N$613,((4-1)*$N$612+3)&gt;$N$614),"",IF(INDEX($P$614:$W$623,MOD(((4-1)*$N$612+3)-1,10)+1,INT((((4-1)*$N$612+3)-1)/10)+1)="","",INDEX($P$614:$W$623,MOD(((4-1)*$N$612+3)-1,10)+1,INT((((4-1)*$N$612+3)-1)/10)+1))))))</f>
        <v/>
      </c>
      <c r="G617" s="539">
        <f>IF($D$612="Flat Oval",IF(OR($N$614="",ISTEXT($N$612),ISTEXT($N$613)),"",IF(4&lt;=$N$613,IF(4&gt;$N$612,"",IF(((4-1)*$N$612+4)&gt;80,"",IF(INDEX($P$614:$W$623,MOD(((4-1)*$N$612+4)-1,10)+1,INT((((4-1)*$N$612+4)-1)/10)+1)="","",INDEX($P$614:$W$623,MOD(((4-1)*$N$612+4)-1,10)+1,INT((((4-1)*$N$612+4)-1)/10)+1)))),IF(AND(4=$N$613+1,4&lt;=$O$612),IF(($N$612*$N$613+4)&gt;80,"",IF(INDEX($P$614:$W$623,MOD(($N$612*$N$613+4)-1,10)+1,INT((($N$612*$N$613+4)-1)/10)+1)="","",INDEX($P$614:$W$623,MOD(($N$612*$N$613+4)-1,10)+1,INT((($N$612*$N$613+4)-1)/10)+1))),""))),IF($N$614="","",IF(OR(ISTEXT($N$612),ISTEXT($N$613),ISTEXT($N$614)),"",IF(OR(4&gt;$N$612,4&gt;$N$613,((4-1)*$N$612+4)&gt;$N$614),"",IF(INDEX($P$614:$W$623,MOD(((4-1)*$N$612+4)-1,10)+1,INT((((4-1)*$N$612+4)-1)/10)+1)="","",INDEX($P$614:$W$623,MOD(((4-1)*$N$612+4)-1,10)+1,INT((((4-1)*$N$612+4)-1)/10)+1))))))</f>
        <v/>
      </c>
      <c r="H617" s="539">
        <f>IF($D$612="Flat Oval",IF(OR($N$614="",ISTEXT($N$612),ISTEXT($N$613)),"",IF(4&lt;=$N$613,IF(5&gt;$N$612,"",IF(((4-1)*$N$612+5)&gt;80,"",IF(INDEX($P$614:$W$623,MOD(((4-1)*$N$612+5)-1,10)+1,INT((((4-1)*$N$612+5)-1)/10)+1)="","",INDEX($P$614:$W$623,MOD(((4-1)*$N$612+5)-1,10)+1,INT((((4-1)*$N$612+5)-1)/10)+1)))),IF(AND(4=$N$613+1,5&lt;=$O$612),IF(($N$612*$N$613+5)&gt;80,"",IF(INDEX($P$614:$W$623,MOD(($N$612*$N$613+5)-1,10)+1,INT((($N$612*$N$613+5)-1)/10)+1)="","",INDEX($P$614:$W$623,MOD(($N$612*$N$613+5)-1,10)+1,INT((($N$612*$N$613+5)-1)/10)+1))),""))),IF($N$614="","",IF(OR(ISTEXT($N$612),ISTEXT($N$613),ISTEXT($N$614)),"",IF(OR(5&gt;$N$612,4&gt;$N$613,((4-1)*$N$612+5)&gt;$N$614),"",IF(INDEX($P$614:$W$623,MOD(((4-1)*$N$612+5)-1,10)+1,INT((((4-1)*$N$612+5)-1)/10)+1)="","",INDEX($P$614:$W$623,MOD(((4-1)*$N$612+5)-1,10)+1,INT((((4-1)*$N$612+5)-1)/10)+1))))))</f>
        <v/>
      </c>
      <c r="I617" s="539">
        <f>IF($D$612="Flat Oval",IF(OR($N$614="",ISTEXT($N$612),ISTEXT($N$613)),"",IF(4&lt;=$N$613,IF(6&gt;$N$612,"",IF(((4-1)*$N$612+6)&gt;80,"",IF(INDEX($P$614:$W$623,MOD(((4-1)*$N$612+6)-1,10)+1,INT((((4-1)*$N$612+6)-1)/10)+1)="","",INDEX($P$614:$W$623,MOD(((4-1)*$N$612+6)-1,10)+1,INT((((4-1)*$N$612+6)-1)/10)+1)))),IF(AND(4=$N$613+1,6&lt;=$O$612),IF(($N$612*$N$613+6)&gt;80,"",IF(INDEX($P$614:$W$623,MOD(($N$612*$N$613+6)-1,10)+1,INT((($N$612*$N$613+6)-1)/10)+1)="","",INDEX($P$614:$W$623,MOD(($N$612*$N$613+6)-1,10)+1,INT((($N$612*$N$613+6)-1)/10)+1))),""))),IF($N$614="","",IF(OR(ISTEXT($N$612),ISTEXT($N$613),ISTEXT($N$614)),"",IF(OR(6&gt;$N$612,4&gt;$N$613,((4-1)*$N$612+6)&gt;$N$614),"",IF(INDEX($P$614:$W$623,MOD(((4-1)*$N$612+6)-1,10)+1,INT((((4-1)*$N$612+6)-1)/10)+1)="","",INDEX($P$614:$W$623,MOD(((4-1)*$N$612+6)-1,10)+1,INT((((4-1)*$N$612+6)-1)/10)+1))))))</f>
        <v/>
      </c>
      <c r="J617" s="539">
        <f>IF($D$612="Flat Oval",IF(OR($N$614="",ISTEXT($N$612),ISTEXT($N$613)),"",IF(4&lt;=$N$613,IF(7&gt;$N$612,"",IF(((4-1)*$N$612+7)&gt;80,"",IF(INDEX($P$614:$W$623,MOD(((4-1)*$N$612+7)-1,10)+1,INT((((4-1)*$N$612+7)-1)/10)+1)="","",INDEX($P$614:$W$623,MOD(((4-1)*$N$612+7)-1,10)+1,INT((((4-1)*$N$612+7)-1)/10)+1)))),IF(AND(4=$N$613+1,7&lt;=$O$612),IF(($N$612*$N$613+7)&gt;80,"",IF(INDEX($P$614:$W$623,MOD(($N$612*$N$613+7)-1,10)+1,INT((($N$612*$N$613+7)-1)/10)+1)="","",INDEX($P$614:$W$623,MOD(($N$612*$N$613+7)-1,10)+1,INT((($N$612*$N$613+7)-1)/10)+1))),""))),IF($N$614="","",IF(OR(ISTEXT($N$612),ISTEXT($N$613),ISTEXT($N$614)),"",IF(OR(7&gt;$N$612,4&gt;$N$613,((4-1)*$N$612+7)&gt;$N$614),"",IF(INDEX($P$614:$W$623,MOD(((4-1)*$N$612+7)-1,10)+1,INT((((4-1)*$N$612+7)-1)/10)+1)="","",INDEX($P$614:$W$623,MOD(((4-1)*$N$612+7)-1,10)+1,INT((((4-1)*$N$612+7)-1)/10)+1))))))</f>
        <v/>
      </c>
      <c r="K617" s="539">
        <f>IF($D$612="Flat Oval",IF(OR($N$614="",ISTEXT($N$612),ISTEXT($N$613)),"",IF(4&lt;=$N$613,IF(8&gt;$N$612,"",IF(((4-1)*$N$612+8)&gt;80,"",IF(INDEX($P$614:$W$623,MOD(((4-1)*$N$612+8)-1,10)+1,INT((((4-1)*$N$612+8)-1)/10)+1)="","",INDEX($P$614:$W$623,MOD(((4-1)*$N$612+8)-1,10)+1,INT((((4-1)*$N$612+8)-1)/10)+1)))),IF(AND(4=$N$613+1,8&lt;=$O$612),IF(($N$612*$N$613+8)&gt;80,"",IF(INDEX($P$614:$W$623,MOD(($N$612*$N$613+8)-1,10)+1,INT((($N$612*$N$613+8)-1)/10)+1)="","",INDEX($P$614:$W$623,MOD(($N$612*$N$613+8)-1,10)+1,INT((($N$612*$N$613+8)-1)/10)+1))),""))),IF($N$614="","",IF(OR(ISTEXT($N$612),ISTEXT($N$613),ISTEXT($N$614)),"",IF(OR(8&gt;$N$612,4&gt;$N$613,((4-1)*$N$612+8)&gt;$N$614),"",IF(INDEX($P$614:$W$623,MOD(((4-1)*$N$612+8)-1,10)+1,INT((((4-1)*$N$612+8)-1)/10)+1)="","",INDEX($P$614:$W$623,MOD(((4-1)*$N$612+8)-1,10)+1,INT((((4-1)*$N$612+8)-1)/10)+1))))))</f>
        <v/>
      </c>
      <c r="L617" s="539">
        <f>IF($D$612="Flat Oval",IF(OR($N$614="",ISTEXT($N$612),ISTEXT($N$613)),"",IF(4&lt;=$N$613,IF(9&gt;$N$612,"",IF(((4-1)*$N$612+9)&gt;80,"",IF(INDEX($P$614:$W$623,MOD(((4-1)*$N$612+9)-1,10)+1,INT((((4-1)*$N$612+9)-1)/10)+1)="","",INDEX($P$614:$W$623,MOD(((4-1)*$N$612+9)-1,10)+1,INT((((4-1)*$N$612+9)-1)/10)+1)))),IF(AND(4=$N$613+1,9&lt;=$O$612),IF(($N$612*$N$613+9)&gt;80,"",IF(INDEX($P$614:$W$623,MOD(($N$612*$N$613+9)-1,10)+1,INT((($N$612*$N$613+9)-1)/10)+1)="","",INDEX($P$614:$W$623,MOD(($N$612*$N$613+9)-1,10)+1,INT((($N$612*$N$613+9)-1)/10)+1))),""))),IF($N$614="","",IF(OR(ISTEXT($N$612),ISTEXT($N$613),ISTEXT($N$614)),"",IF(OR(9&gt;$N$612,4&gt;$N$613,((4-1)*$N$612+9)&gt;$N$614),"",IF(INDEX($P$614:$W$623,MOD(((4-1)*$N$612+9)-1,10)+1,INT((((4-1)*$N$612+9)-1)/10)+1)="","",INDEX($P$614:$W$623,MOD(((4-1)*$N$612+9)-1,10)+1,INT((((4-1)*$N$612+9)-1)/10)+1))))))</f>
        <v/>
      </c>
      <c r="M617" s="539">
        <f>IF($D$612="Flat Oval",IF(OR($N$614="",ISTEXT($N$612),ISTEXT($N$613)),"",IF(4&lt;=$N$613,IF(10&gt;$N$612,"",IF(((4-1)*$N$612+10)&gt;80,"",IF(INDEX($P$614:$W$623,MOD(((4-1)*$N$612+10)-1,10)+1,INT((((4-1)*$N$612+10)-1)/10)+1)="","",INDEX($P$614:$W$623,MOD(((4-1)*$N$612+10)-1,10)+1,INT((((4-1)*$N$612+10)-1)/10)+1)))),IF(AND(4=$N$613+1,10&lt;=$O$612),IF(($N$612*$N$613+10)&gt;80,"",IF(INDEX($P$614:$W$623,MOD(($N$612*$N$613+10)-1,10)+1,INT((($N$612*$N$613+10)-1)/10)+1)="","",INDEX($P$614:$W$623,MOD(($N$612*$N$613+10)-1,10)+1,INT((($N$612*$N$613+10)-1)/10)+1))),""))),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IF($D$612="Flat Oval",IF(OR($N$613="",ISTEXT($N$613)),"",IF(5&lt;=$N$613,ROUND((5-0.5)*$I$612/$N$613,1),IF(5=$N$613+1,"Ends",""))),IF(OR($D$612="",$G$612=""),"",IF($D$612="Round",IF(5=1,"Axis 1 (0°)",IF(5=2,"Axis 2 (90°)","")),IF(ISTEXT($N$613),"",IF(5&gt;$N$613,"",IF(ISTEXT($I$612),"",ROUND((5-0.5)*$I$612/$N$613,1)))))))</f>
        <v/>
      </c>
      <c r="C618" s="538" t="n"/>
      <c r="D618" s="539">
        <f>IF($D$612="Flat Oval",IF(OR($N$614="",ISTEXT($N$612),ISTEXT($N$613)),"",IF(5&lt;=$N$613,IF(1&gt;$N$612,"",IF(((5-1)*$N$612+1)&gt;80,"",IF(INDEX($P$614:$W$623,MOD(((5-1)*$N$612+1)-1,10)+1,INT((((5-1)*$N$612+1)-1)/10)+1)="","",INDEX($P$614:$W$623,MOD(((5-1)*$N$612+1)-1,10)+1,INT((((5-1)*$N$612+1)-1)/10)+1)))),IF(AND(5=$N$613+1,1&lt;=$O$612),IF(($N$612*$N$613+1)&gt;80,"",IF(INDEX($P$614:$W$623,MOD(($N$612*$N$613+1)-1,10)+1,INT((($N$612*$N$613+1)-1)/10)+1)="","",INDEX($P$614:$W$623,MOD(($N$612*$N$613+1)-1,10)+1,INT((($N$612*$N$613+1)-1)/10)+1))),""))),IF($N$614="","",IF(OR(ISTEXT($N$612),ISTEXT($N$613),ISTEXT($N$614)),"",IF(OR(1&gt;$N$612,5&gt;$N$613,((5-1)*$N$612+1)&gt;$N$614),"",IF(INDEX($P$614:$W$623,MOD(((5-1)*$N$612+1)-1,10)+1,INT((((5-1)*$N$612+1)-1)/10)+1)="","",INDEX($P$614:$W$623,MOD(((5-1)*$N$612+1)-1,10)+1,INT((((5-1)*$N$612+1)-1)/10)+1))))))</f>
        <v/>
      </c>
      <c r="E618" s="539">
        <f>IF($D$612="Flat Oval",IF(OR($N$614="",ISTEXT($N$612),ISTEXT($N$613)),"",IF(5&lt;=$N$613,IF(2&gt;$N$612,"",IF(((5-1)*$N$612+2)&gt;80,"",IF(INDEX($P$614:$W$623,MOD(((5-1)*$N$612+2)-1,10)+1,INT((((5-1)*$N$612+2)-1)/10)+1)="","",INDEX($P$614:$W$623,MOD(((5-1)*$N$612+2)-1,10)+1,INT((((5-1)*$N$612+2)-1)/10)+1)))),IF(AND(5=$N$613+1,2&lt;=$O$612),IF(($N$612*$N$613+2)&gt;80,"",IF(INDEX($P$614:$W$623,MOD(($N$612*$N$613+2)-1,10)+1,INT((($N$612*$N$613+2)-1)/10)+1)="","",INDEX($P$614:$W$623,MOD(($N$612*$N$613+2)-1,10)+1,INT((($N$612*$N$613+2)-1)/10)+1))),""))),IF($N$614="","",IF(OR(ISTEXT($N$612),ISTEXT($N$613),ISTEXT($N$614)),"",IF(OR(2&gt;$N$612,5&gt;$N$613,((5-1)*$N$612+2)&gt;$N$614),"",IF(INDEX($P$614:$W$623,MOD(((5-1)*$N$612+2)-1,10)+1,INT((((5-1)*$N$612+2)-1)/10)+1)="","",INDEX($P$614:$W$623,MOD(((5-1)*$N$612+2)-1,10)+1,INT((((5-1)*$N$612+2)-1)/10)+1))))))</f>
        <v/>
      </c>
      <c r="F618" s="539">
        <f>IF($D$612="Flat Oval",IF(OR($N$614="",ISTEXT($N$612),ISTEXT($N$613)),"",IF(5&lt;=$N$613,IF(3&gt;$N$612,"",IF(((5-1)*$N$612+3)&gt;80,"",IF(INDEX($P$614:$W$623,MOD(((5-1)*$N$612+3)-1,10)+1,INT((((5-1)*$N$612+3)-1)/10)+1)="","",INDEX($P$614:$W$623,MOD(((5-1)*$N$612+3)-1,10)+1,INT((((5-1)*$N$612+3)-1)/10)+1)))),IF(AND(5=$N$613+1,3&lt;=$O$612),IF(($N$612*$N$613+3)&gt;80,"",IF(INDEX($P$614:$W$623,MOD(($N$612*$N$613+3)-1,10)+1,INT((($N$612*$N$613+3)-1)/10)+1)="","",INDEX($P$614:$W$623,MOD(($N$612*$N$613+3)-1,10)+1,INT((($N$612*$N$613+3)-1)/10)+1))),""))),IF($N$614="","",IF(OR(ISTEXT($N$612),ISTEXT($N$613),ISTEXT($N$614)),"",IF(OR(3&gt;$N$612,5&gt;$N$613,((5-1)*$N$612+3)&gt;$N$614),"",IF(INDEX($P$614:$W$623,MOD(((5-1)*$N$612+3)-1,10)+1,INT((((5-1)*$N$612+3)-1)/10)+1)="","",INDEX($P$614:$W$623,MOD(((5-1)*$N$612+3)-1,10)+1,INT((((5-1)*$N$612+3)-1)/10)+1))))))</f>
        <v/>
      </c>
      <c r="G618" s="539">
        <f>IF($D$612="Flat Oval",IF(OR($N$614="",ISTEXT($N$612),ISTEXT($N$613)),"",IF(5&lt;=$N$613,IF(4&gt;$N$612,"",IF(((5-1)*$N$612+4)&gt;80,"",IF(INDEX($P$614:$W$623,MOD(((5-1)*$N$612+4)-1,10)+1,INT((((5-1)*$N$612+4)-1)/10)+1)="","",INDEX($P$614:$W$623,MOD(((5-1)*$N$612+4)-1,10)+1,INT((((5-1)*$N$612+4)-1)/10)+1)))),IF(AND(5=$N$613+1,4&lt;=$O$612),IF(($N$612*$N$613+4)&gt;80,"",IF(INDEX($P$614:$W$623,MOD(($N$612*$N$613+4)-1,10)+1,INT((($N$612*$N$613+4)-1)/10)+1)="","",INDEX($P$614:$W$623,MOD(($N$612*$N$613+4)-1,10)+1,INT((($N$612*$N$613+4)-1)/10)+1))),""))),IF($N$614="","",IF(OR(ISTEXT($N$612),ISTEXT($N$613),ISTEXT($N$614)),"",IF(OR(4&gt;$N$612,5&gt;$N$613,((5-1)*$N$612+4)&gt;$N$614),"",IF(INDEX($P$614:$W$623,MOD(((5-1)*$N$612+4)-1,10)+1,INT((((5-1)*$N$612+4)-1)/10)+1)="","",INDEX($P$614:$W$623,MOD(((5-1)*$N$612+4)-1,10)+1,INT((((5-1)*$N$612+4)-1)/10)+1))))))</f>
        <v/>
      </c>
      <c r="H618" s="539">
        <f>IF($D$612="Flat Oval",IF(OR($N$614="",ISTEXT($N$612),ISTEXT($N$613)),"",IF(5&lt;=$N$613,IF(5&gt;$N$612,"",IF(((5-1)*$N$612+5)&gt;80,"",IF(INDEX($P$614:$W$623,MOD(((5-1)*$N$612+5)-1,10)+1,INT((((5-1)*$N$612+5)-1)/10)+1)="","",INDEX($P$614:$W$623,MOD(((5-1)*$N$612+5)-1,10)+1,INT((((5-1)*$N$612+5)-1)/10)+1)))),IF(AND(5=$N$613+1,5&lt;=$O$612),IF(($N$612*$N$613+5)&gt;80,"",IF(INDEX($P$614:$W$623,MOD(($N$612*$N$613+5)-1,10)+1,INT((($N$612*$N$613+5)-1)/10)+1)="","",INDEX($P$614:$W$623,MOD(($N$612*$N$613+5)-1,10)+1,INT((($N$612*$N$613+5)-1)/10)+1))),""))),IF($N$614="","",IF(OR(ISTEXT($N$612),ISTEXT($N$613),ISTEXT($N$614)),"",IF(OR(5&gt;$N$612,5&gt;$N$613,((5-1)*$N$612+5)&gt;$N$614),"",IF(INDEX($P$614:$W$623,MOD(((5-1)*$N$612+5)-1,10)+1,INT((((5-1)*$N$612+5)-1)/10)+1)="","",INDEX($P$614:$W$623,MOD(((5-1)*$N$612+5)-1,10)+1,INT((((5-1)*$N$612+5)-1)/10)+1))))))</f>
        <v/>
      </c>
      <c r="I618" s="539">
        <f>IF($D$612="Flat Oval",IF(OR($N$614="",ISTEXT($N$612),ISTEXT($N$613)),"",IF(5&lt;=$N$613,IF(6&gt;$N$612,"",IF(((5-1)*$N$612+6)&gt;80,"",IF(INDEX($P$614:$W$623,MOD(((5-1)*$N$612+6)-1,10)+1,INT((((5-1)*$N$612+6)-1)/10)+1)="","",INDEX($P$614:$W$623,MOD(((5-1)*$N$612+6)-1,10)+1,INT((((5-1)*$N$612+6)-1)/10)+1)))),IF(AND(5=$N$613+1,6&lt;=$O$612),IF(($N$612*$N$613+6)&gt;80,"",IF(INDEX($P$614:$W$623,MOD(($N$612*$N$613+6)-1,10)+1,INT((($N$612*$N$613+6)-1)/10)+1)="","",INDEX($P$614:$W$623,MOD(($N$612*$N$613+6)-1,10)+1,INT((($N$612*$N$613+6)-1)/10)+1))),""))),IF($N$614="","",IF(OR(ISTEXT($N$612),ISTEXT($N$613),ISTEXT($N$614)),"",IF(OR(6&gt;$N$612,5&gt;$N$613,((5-1)*$N$612+6)&gt;$N$614),"",IF(INDEX($P$614:$W$623,MOD(((5-1)*$N$612+6)-1,10)+1,INT((((5-1)*$N$612+6)-1)/10)+1)="","",INDEX($P$614:$W$623,MOD(((5-1)*$N$612+6)-1,10)+1,INT((((5-1)*$N$612+6)-1)/10)+1))))))</f>
        <v/>
      </c>
      <c r="J618" s="539">
        <f>IF($D$612="Flat Oval",IF(OR($N$614="",ISTEXT($N$612),ISTEXT($N$613)),"",IF(5&lt;=$N$613,IF(7&gt;$N$612,"",IF(((5-1)*$N$612+7)&gt;80,"",IF(INDEX($P$614:$W$623,MOD(((5-1)*$N$612+7)-1,10)+1,INT((((5-1)*$N$612+7)-1)/10)+1)="","",INDEX($P$614:$W$623,MOD(((5-1)*$N$612+7)-1,10)+1,INT((((5-1)*$N$612+7)-1)/10)+1)))),IF(AND(5=$N$613+1,7&lt;=$O$612),IF(($N$612*$N$613+7)&gt;80,"",IF(INDEX($P$614:$W$623,MOD(($N$612*$N$613+7)-1,10)+1,INT((($N$612*$N$613+7)-1)/10)+1)="","",INDEX($P$614:$W$623,MOD(($N$612*$N$613+7)-1,10)+1,INT((($N$612*$N$613+7)-1)/10)+1))),""))),IF($N$614="","",IF(OR(ISTEXT($N$612),ISTEXT($N$613),ISTEXT($N$614)),"",IF(OR(7&gt;$N$612,5&gt;$N$613,((5-1)*$N$612+7)&gt;$N$614),"",IF(INDEX($P$614:$W$623,MOD(((5-1)*$N$612+7)-1,10)+1,INT((((5-1)*$N$612+7)-1)/10)+1)="","",INDEX($P$614:$W$623,MOD(((5-1)*$N$612+7)-1,10)+1,INT((((5-1)*$N$612+7)-1)/10)+1))))))</f>
        <v/>
      </c>
      <c r="K618" s="539">
        <f>IF($D$612="Flat Oval",IF(OR($N$614="",ISTEXT($N$612),ISTEXT($N$613)),"",IF(5&lt;=$N$613,IF(8&gt;$N$612,"",IF(((5-1)*$N$612+8)&gt;80,"",IF(INDEX($P$614:$W$623,MOD(((5-1)*$N$612+8)-1,10)+1,INT((((5-1)*$N$612+8)-1)/10)+1)="","",INDEX($P$614:$W$623,MOD(((5-1)*$N$612+8)-1,10)+1,INT((((5-1)*$N$612+8)-1)/10)+1)))),IF(AND(5=$N$613+1,8&lt;=$O$612),IF(($N$612*$N$613+8)&gt;80,"",IF(INDEX($P$614:$W$623,MOD(($N$612*$N$613+8)-1,10)+1,INT((($N$612*$N$613+8)-1)/10)+1)="","",INDEX($P$614:$W$623,MOD(($N$612*$N$613+8)-1,10)+1,INT((($N$612*$N$613+8)-1)/10)+1))),""))),IF($N$614="","",IF(OR(ISTEXT($N$612),ISTEXT($N$613),ISTEXT($N$614)),"",IF(OR(8&gt;$N$612,5&gt;$N$613,((5-1)*$N$612+8)&gt;$N$614),"",IF(INDEX($P$614:$W$623,MOD(((5-1)*$N$612+8)-1,10)+1,INT((((5-1)*$N$612+8)-1)/10)+1)="","",INDEX($P$614:$W$623,MOD(((5-1)*$N$612+8)-1,10)+1,INT((((5-1)*$N$612+8)-1)/10)+1))))))</f>
        <v/>
      </c>
      <c r="L618" s="539">
        <f>IF($D$612="Flat Oval",IF(OR($N$614="",ISTEXT($N$612),ISTEXT($N$613)),"",IF(5&lt;=$N$613,IF(9&gt;$N$612,"",IF(((5-1)*$N$612+9)&gt;80,"",IF(INDEX($P$614:$W$623,MOD(((5-1)*$N$612+9)-1,10)+1,INT((((5-1)*$N$612+9)-1)/10)+1)="","",INDEX($P$614:$W$623,MOD(((5-1)*$N$612+9)-1,10)+1,INT((((5-1)*$N$612+9)-1)/10)+1)))),IF(AND(5=$N$613+1,9&lt;=$O$612),IF(($N$612*$N$613+9)&gt;80,"",IF(INDEX($P$614:$W$623,MOD(($N$612*$N$613+9)-1,10)+1,INT((($N$612*$N$613+9)-1)/10)+1)="","",INDEX($P$614:$W$623,MOD(($N$612*$N$613+9)-1,10)+1,INT((($N$612*$N$613+9)-1)/10)+1))),""))),IF($N$614="","",IF(OR(ISTEXT($N$612),ISTEXT($N$613),ISTEXT($N$614)),"",IF(OR(9&gt;$N$612,5&gt;$N$613,((5-1)*$N$612+9)&gt;$N$614),"",IF(INDEX($P$614:$W$623,MOD(((5-1)*$N$612+9)-1,10)+1,INT((((5-1)*$N$612+9)-1)/10)+1)="","",INDEX($P$614:$W$623,MOD(((5-1)*$N$612+9)-1,10)+1,INT((((5-1)*$N$612+9)-1)/10)+1))))))</f>
        <v/>
      </c>
      <c r="M618" s="539">
        <f>IF($D$612="Flat Oval",IF(OR($N$614="",ISTEXT($N$612),ISTEXT($N$613)),"",IF(5&lt;=$N$613,IF(10&gt;$N$612,"",IF(((5-1)*$N$612+10)&gt;80,"",IF(INDEX($P$614:$W$623,MOD(((5-1)*$N$612+10)-1,10)+1,INT((((5-1)*$N$612+10)-1)/10)+1)="","",INDEX($P$614:$W$623,MOD(((5-1)*$N$612+10)-1,10)+1,INT((((5-1)*$N$612+10)-1)/10)+1)))),IF(AND(5=$N$613+1,10&lt;=$O$612),IF(($N$612*$N$613+10)&gt;80,"",IF(INDEX($P$614:$W$623,MOD(($N$612*$N$613+10)-1,10)+1,INT((($N$612*$N$613+10)-1)/10)+1)="","",INDEX($P$614:$W$623,MOD(($N$612*$N$613+10)-1,10)+1,INT((($N$612*$N$613+10)-1)/10)+1))),""))),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IF($D$612="Flat Oval",IF(OR($N$613="",ISTEXT($N$613)),"",IF(6&lt;=$N$613,ROUND((6-0.5)*$I$612/$N$613,1),IF(6=$N$613+1,"Ends",""))),IF(OR($D$612="",$G$612=""),"",IF($D$612="Round",IF(6=1,"Axis 1 (0°)",IF(6=2,"Axis 2 (90°)","")),IF(ISTEXT($N$613),"",IF(6&gt;$N$613,"",IF(ISTEXT($I$612),"",ROUND((6-0.5)*$I$612/$N$613,1)))))))</f>
        <v/>
      </c>
      <c r="C619" s="538" t="n"/>
      <c r="D619" s="539">
        <f>IF($D$612="Flat Oval",IF(OR($N$614="",ISTEXT($N$612),ISTEXT($N$613)),"",IF(6&lt;=$N$613,IF(1&gt;$N$612,"",IF(((6-1)*$N$612+1)&gt;80,"",IF(INDEX($P$614:$W$623,MOD(((6-1)*$N$612+1)-1,10)+1,INT((((6-1)*$N$612+1)-1)/10)+1)="","",INDEX($P$614:$W$623,MOD(((6-1)*$N$612+1)-1,10)+1,INT((((6-1)*$N$612+1)-1)/10)+1)))),IF(AND(6=$N$613+1,1&lt;=$O$612),IF(($N$612*$N$613+1)&gt;80,"",IF(INDEX($P$614:$W$623,MOD(($N$612*$N$613+1)-1,10)+1,INT((($N$612*$N$613+1)-1)/10)+1)="","",INDEX($P$614:$W$623,MOD(($N$612*$N$613+1)-1,10)+1,INT((($N$612*$N$613+1)-1)/10)+1))),""))),IF($N$614="","",IF(OR(ISTEXT($N$612),ISTEXT($N$613),ISTEXT($N$614)),"",IF(OR(1&gt;$N$612,6&gt;$N$613,((6-1)*$N$612+1)&gt;$N$614),"",IF(INDEX($P$614:$W$623,MOD(((6-1)*$N$612+1)-1,10)+1,INT((((6-1)*$N$612+1)-1)/10)+1)="","",INDEX($P$614:$W$623,MOD(((6-1)*$N$612+1)-1,10)+1,INT((((6-1)*$N$612+1)-1)/10)+1))))))</f>
        <v/>
      </c>
      <c r="E619" s="539">
        <f>IF($D$612="Flat Oval",IF(OR($N$614="",ISTEXT($N$612),ISTEXT($N$613)),"",IF(6&lt;=$N$613,IF(2&gt;$N$612,"",IF(((6-1)*$N$612+2)&gt;80,"",IF(INDEX($P$614:$W$623,MOD(((6-1)*$N$612+2)-1,10)+1,INT((((6-1)*$N$612+2)-1)/10)+1)="","",INDEX($P$614:$W$623,MOD(((6-1)*$N$612+2)-1,10)+1,INT((((6-1)*$N$612+2)-1)/10)+1)))),IF(AND(6=$N$613+1,2&lt;=$O$612),IF(($N$612*$N$613+2)&gt;80,"",IF(INDEX($P$614:$W$623,MOD(($N$612*$N$613+2)-1,10)+1,INT((($N$612*$N$613+2)-1)/10)+1)="","",INDEX($P$614:$W$623,MOD(($N$612*$N$613+2)-1,10)+1,INT((($N$612*$N$613+2)-1)/10)+1))),""))),IF($N$614="","",IF(OR(ISTEXT($N$612),ISTEXT($N$613),ISTEXT($N$614)),"",IF(OR(2&gt;$N$612,6&gt;$N$613,((6-1)*$N$612+2)&gt;$N$614),"",IF(INDEX($P$614:$W$623,MOD(((6-1)*$N$612+2)-1,10)+1,INT((((6-1)*$N$612+2)-1)/10)+1)="","",INDEX($P$614:$W$623,MOD(((6-1)*$N$612+2)-1,10)+1,INT((((6-1)*$N$612+2)-1)/10)+1))))))</f>
        <v/>
      </c>
      <c r="F619" s="539">
        <f>IF($D$612="Flat Oval",IF(OR($N$614="",ISTEXT($N$612),ISTEXT($N$613)),"",IF(6&lt;=$N$613,IF(3&gt;$N$612,"",IF(((6-1)*$N$612+3)&gt;80,"",IF(INDEX($P$614:$W$623,MOD(((6-1)*$N$612+3)-1,10)+1,INT((((6-1)*$N$612+3)-1)/10)+1)="","",INDEX($P$614:$W$623,MOD(((6-1)*$N$612+3)-1,10)+1,INT((((6-1)*$N$612+3)-1)/10)+1)))),IF(AND(6=$N$613+1,3&lt;=$O$612),IF(($N$612*$N$613+3)&gt;80,"",IF(INDEX($P$614:$W$623,MOD(($N$612*$N$613+3)-1,10)+1,INT((($N$612*$N$613+3)-1)/10)+1)="","",INDEX($P$614:$W$623,MOD(($N$612*$N$613+3)-1,10)+1,INT((($N$612*$N$613+3)-1)/10)+1))),""))),IF($N$614="","",IF(OR(ISTEXT($N$612),ISTEXT($N$613),ISTEXT($N$614)),"",IF(OR(3&gt;$N$612,6&gt;$N$613,((6-1)*$N$612+3)&gt;$N$614),"",IF(INDEX($P$614:$W$623,MOD(((6-1)*$N$612+3)-1,10)+1,INT((((6-1)*$N$612+3)-1)/10)+1)="","",INDEX($P$614:$W$623,MOD(((6-1)*$N$612+3)-1,10)+1,INT((((6-1)*$N$612+3)-1)/10)+1))))))</f>
        <v/>
      </c>
      <c r="G619" s="539">
        <f>IF($D$612="Flat Oval",IF(OR($N$614="",ISTEXT($N$612),ISTEXT($N$613)),"",IF(6&lt;=$N$613,IF(4&gt;$N$612,"",IF(((6-1)*$N$612+4)&gt;80,"",IF(INDEX($P$614:$W$623,MOD(((6-1)*$N$612+4)-1,10)+1,INT((((6-1)*$N$612+4)-1)/10)+1)="","",INDEX($P$614:$W$623,MOD(((6-1)*$N$612+4)-1,10)+1,INT((((6-1)*$N$612+4)-1)/10)+1)))),IF(AND(6=$N$613+1,4&lt;=$O$612),IF(($N$612*$N$613+4)&gt;80,"",IF(INDEX($P$614:$W$623,MOD(($N$612*$N$613+4)-1,10)+1,INT((($N$612*$N$613+4)-1)/10)+1)="","",INDEX($P$614:$W$623,MOD(($N$612*$N$613+4)-1,10)+1,INT((($N$612*$N$613+4)-1)/10)+1))),""))),IF($N$614="","",IF(OR(ISTEXT($N$612),ISTEXT($N$613),ISTEXT($N$614)),"",IF(OR(4&gt;$N$612,6&gt;$N$613,((6-1)*$N$612+4)&gt;$N$614),"",IF(INDEX($P$614:$W$623,MOD(((6-1)*$N$612+4)-1,10)+1,INT((((6-1)*$N$612+4)-1)/10)+1)="","",INDEX($P$614:$W$623,MOD(((6-1)*$N$612+4)-1,10)+1,INT((((6-1)*$N$612+4)-1)/10)+1))))))</f>
        <v/>
      </c>
      <c r="H619" s="539">
        <f>IF($D$612="Flat Oval",IF(OR($N$614="",ISTEXT($N$612),ISTEXT($N$613)),"",IF(6&lt;=$N$613,IF(5&gt;$N$612,"",IF(((6-1)*$N$612+5)&gt;80,"",IF(INDEX($P$614:$W$623,MOD(((6-1)*$N$612+5)-1,10)+1,INT((((6-1)*$N$612+5)-1)/10)+1)="","",INDEX($P$614:$W$623,MOD(((6-1)*$N$612+5)-1,10)+1,INT((((6-1)*$N$612+5)-1)/10)+1)))),IF(AND(6=$N$613+1,5&lt;=$O$612),IF(($N$612*$N$613+5)&gt;80,"",IF(INDEX($P$614:$W$623,MOD(($N$612*$N$613+5)-1,10)+1,INT((($N$612*$N$613+5)-1)/10)+1)="","",INDEX($P$614:$W$623,MOD(($N$612*$N$613+5)-1,10)+1,INT((($N$612*$N$613+5)-1)/10)+1))),""))),IF($N$614="","",IF(OR(ISTEXT($N$612),ISTEXT($N$613),ISTEXT($N$614)),"",IF(OR(5&gt;$N$612,6&gt;$N$613,((6-1)*$N$612+5)&gt;$N$614),"",IF(INDEX($P$614:$W$623,MOD(((6-1)*$N$612+5)-1,10)+1,INT((((6-1)*$N$612+5)-1)/10)+1)="","",INDEX($P$614:$W$623,MOD(((6-1)*$N$612+5)-1,10)+1,INT((((6-1)*$N$612+5)-1)/10)+1))))))</f>
        <v/>
      </c>
      <c r="I619" s="539">
        <f>IF($D$612="Flat Oval",IF(OR($N$614="",ISTEXT($N$612),ISTEXT($N$613)),"",IF(6&lt;=$N$613,IF(6&gt;$N$612,"",IF(((6-1)*$N$612+6)&gt;80,"",IF(INDEX($P$614:$W$623,MOD(((6-1)*$N$612+6)-1,10)+1,INT((((6-1)*$N$612+6)-1)/10)+1)="","",INDEX($P$614:$W$623,MOD(((6-1)*$N$612+6)-1,10)+1,INT((((6-1)*$N$612+6)-1)/10)+1)))),IF(AND(6=$N$613+1,6&lt;=$O$612),IF(($N$612*$N$613+6)&gt;80,"",IF(INDEX($P$614:$W$623,MOD(($N$612*$N$613+6)-1,10)+1,INT((($N$612*$N$613+6)-1)/10)+1)="","",INDEX($P$614:$W$623,MOD(($N$612*$N$613+6)-1,10)+1,INT((($N$612*$N$613+6)-1)/10)+1))),""))),IF($N$614="","",IF(OR(ISTEXT($N$612),ISTEXT($N$613),ISTEXT($N$614)),"",IF(OR(6&gt;$N$612,6&gt;$N$613,((6-1)*$N$612+6)&gt;$N$614),"",IF(INDEX($P$614:$W$623,MOD(((6-1)*$N$612+6)-1,10)+1,INT((((6-1)*$N$612+6)-1)/10)+1)="","",INDEX($P$614:$W$623,MOD(((6-1)*$N$612+6)-1,10)+1,INT((((6-1)*$N$612+6)-1)/10)+1))))))</f>
        <v/>
      </c>
      <c r="J619" s="539">
        <f>IF($D$612="Flat Oval",IF(OR($N$614="",ISTEXT($N$612),ISTEXT($N$613)),"",IF(6&lt;=$N$613,IF(7&gt;$N$612,"",IF(((6-1)*$N$612+7)&gt;80,"",IF(INDEX($P$614:$W$623,MOD(((6-1)*$N$612+7)-1,10)+1,INT((((6-1)*$N$612+7)-1)/10)+1)="","",INDEX($P$614:$W$623,MOD(((6-1)*$N$612+7)-1,10)+1,INT((((6-1)*$N$612+7)-1)/10)+1)))),IF(AND(6=$N$613+1,7&lt;=$O$612),IF(($N$612*$N$613+7)&gt;80,"",IF(INDEX($P$614:$W$623,MOD(($N$612*$N$613+7)-1,10)+1,INT((($N$612*$N$613+7)-1)/10)+1)="","",INDEX($P$614:$W$623,MOD(($N$612*$N$613+7)-1,10)+1,INT((($N$612*$N$613+7)-1)/10)+1))),""))),IF($N$614="","",IF(OR(ISTEXT($N$612),ISTEXT($N$613),ISTEXT($N$614)),"",IF(OR(7&gt;$N$612,6&gt;$N$613,((6-1)*$N$612+7)&gt;$N$614),"",IF(INDEX($P$614:$W$623,MOD(((6-1)*$N$612+7)-1,10)+1,INT((((6-1)*$N$612+7)-1)/10)+1)="","",INDEX($P$614:$W$623,MOD(((6-1)*$N$612+7)-1,10)+1,INT((((6-1)*$N$612+7)-1)/10)+1))))))</f>
        <v/>
      </c>
      <c r="K619" s="539">
        <f>IF($D$612="Flat Oval",IF(OR($N$614="",ISTEXT($N$612),ISTEXT($N$613)),"",IF(6&lt;=$N$613,IF(8&gt;$N$612,"",IF(((6-1)*$N$612+8)&gt;80,"",IF(INDEX($P$614:$W$623,MOD(((6-1)*$N$612+8)-1,10)+1,INT((((6-1)*$N$612+8)-1)/10)+1)="","",INDEX($P$614:$W$623,MOD(((6-1)*$N$612+8)-1,10)+1,INT((((6-1)*$N$612+8)-1)/10)+1)))),IF(AND(6=$N$613+1,8&lt;=$O$612),IF(($N$612*$N$613+8)&gt;80,"",IF(INDEX($P$614:$W$623,MOD(($N$612*$N$613+8)-1,10)+1,INT((($N$612*$N$613+8)-1)/10)+1)="","",INDEX($P$614:$W$623,MOD(($N$612*$N$613+8)-1,10)+1,INT((($N$612*$N$613+8)-1)/10)+1))),""))),IF($N$614="","",IF(OR(ISTEXT($N$612),ISTEXT($N$613),ISTEXT($N$614)),"",IF(OR(8&gt;$N$612,6&gt;$N$613,((6-1)*$N$612+8)&gt;$N$614),"",IF(INDEX($P$614:$W$623,MOD(((6-1)*$N$612+8)-1,10)+1,INT((((6-1)*$N$612+8)-1)/10)+1)="","",INDEX($P$614:$W$623,MOD(((6-1)*$N$612+8)-1,10)+1,INT((((6-1)*$N$612+8)-1)/10)+1))))))</f>
        <v/>
      </c>
      <c r="L619" s="539">
        <f>IF($D$612="Flat Oval",IF(OR($N$614="",ISTEXT($N$612),ISTEXT($N$613)),"",IF(6&lt;=$N$613,IF(9&gt;$N$612,"",IF(((6-1)*$N$612+9)&gt;80,"",IF(INDEX($P$614:$W$623,MOD(((6-1)*$N$612+9)-1,10)+1,INT((((6-1)*$N$612+9)-1)/10)+1)="","",INDEX($P$614:$W$623,MOD(((6-1)*$N$612+9)-1,10)+1,INT((((6-1)*$N$612+9)-1)/10)+1)))),IF(AND(6=$N$613+1,9&lt;=$O$612),IF(($N$612*$N$613+9)&gt;80,"",IF(INDEX($P$614:$W$623,MOD(($N$612*$N$613+9)-1,10)+1,INT((($N$612*$N$613+9)-1)/10)+1)="","",INDEX($P$614:$W$623,MOD(($N$612*$N$613+9)-1,10)+1,INT((($N$612*$N$613+9)-1)/10)+1))),""))),IF($N$614="","",IF(OR(ISTEXT($N$612),ISTEXT($N$613),ISTEXT($N$614)),"",IF(OR(9&gt;$N$612,6&gt;$N$613,((6-1)*$N$612+9)&gt;$N$614),"",IF(INDEX($P$614:$W$623,MOD(((6-1)*$N$612+9)-1,10)+1,INT((((6-1)*$N$612+9)-1)/10)+1)="","",INDEX($P$614:$W$623,MOD(((6-1)*$N$612+9)-1,10)+1,INT((((6-1)*$N$612+9)-1)/10)+1))))))</f>
        <v/>
      </c>
      <c r="M619" s="539">
        <f>IF($D$612="Flat Oval",IF(OR($N$614="",ISTEXT($N$612),ISTEXT($N$613)),"",IF(6&lt;=$N$613,IF(10&gt;$N$612,"",IF(((6-1)*$N$612+10)&gt;80,"",IF(INDEX($P$614:$W$623,MOD(((6-1)*$N$612+10)-1,10)+1,INT((((6-1)*$N$612+10)-1)/10)+1)="","",INDEX($P$614:$W$623,MOD(((6-1)*$N$612+10)-1,10)+1,INT((((6-1)*$N$612+10)-1)/10)+1)))),IF(AND(6=$N$613+1,10&lt;=$O$612),IF(($N$612*$N$613+10)&gt;80,"",IF(INDEX($P$614:$W$623,MOD(($N$612*$N$613+10)-1,10)+1,INT((($N$612*$N$613+10)-1)/10)+1)="","",INDEX($P$614:$W$623,MOD(($N$612*$N$613+10)-1,10)+1,INT((($N$612*$N$613+10)-1)/10)+1))),""))),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IF($D$612="Flat Oval",IF(OR($N$613="",ISTEXT($N$613)),"",IF(7&lt;=$N$613,ROUND((7-0.5)*$I$612/$N$613,1),IF(7=$N$613+1,"Ends",""))),IF(OR($D$612="",$G$612=""),"",IF($D$612="Round",IF(7=1,"Axis 1 (0°)",IF(7=2,"Axis 2 (90°)","")),IF(ISTEXT($N$613),"",IF(7&gt;$N$613,"",IF(ISTEXT($I$612),"",ROUND((7-0.5)*$I$612/$N$613,1)))))))</f>
        <v/>
      </c>
      <c r="C620" s="538" t="n"/>
      <c r="D620" s="539">
        <f>IF($D$612="Flat Oval",IF(OR($N$614="",ISTEXT($N$612),ISTEXT($N$613)),"",IF(7&lt;=$N$613,IF(1&gt;$N$612,"",IF(((7-1)*$N$612+1)&gt;80,"",IF(INDEX($P$614:$W$623,MOD(((7-1)*$N$612+1)-1,10)+1,INT((((7-1)*$N$612+1)-1)/10)+1)="","",INDEX($P$614:$W$623,MOD(((7-1)*$N$612+1)-1,10)+1,INT((((7-1)*$N$612+1)-1)/10)+1)))),IF(AND(7=$N$613+1,1&lt;=$O$612),IF(($N$612*$N$613+1)&gt;80,"",IF(INDEX($P$614:$W$623,MOD(($N$612*$N$613+1)-1,10)+1,INT((($N$612*$N$613+1)-1)/10)+1)="","",INDEX($P$614:$W$623,MOD(($N$612*$N$613+1)-1,10)+1,INT((($N$612*$N$613+1)-1)/10)+1))),""))),IF($N$614="","",IF(OR(ISTEXT($N$612),ISTEXT($N$613),ISTEXT($N$614)),"",IF(OR(1&gt;$N$612,7&gt;$N$613,((7-1)*$N$612+1)&gt;$N$614),"",IF(INDEX($P$614:$W$623,MOD(((7-1)*$N$612+1)-1,10)+1,INT((((7-1)*$N$612+1)-1)/10)+1)="","",INDEX($P$614:$W$623,MOD(((7-1)*$N$612+1)-1,10)+1,INT((((7-1)*$N$612+1)-1)/10)+1))))))</f>
        <v/>
      </c>
      <c r="E620" s="539">
        <f>IF($D$612="Flat Oval",IF(OR($N$614="",ISTEXT($N$612),ISTEXT($N$613)),"",IF(7&lt;=$N$613,IF(2&gt;$N$612,"",IF(((7-1)*$N$612+2)&gt;80,"",IF(INDEX($P$614:$W$623,MOD(((7-1)*$N$612+2)-1,10)+1,INT((((7-1)*$N$612+2)-1)/10)+1)="","",INDEX($P$614:$W$623,MOD(((7-1)*$N$612+2)-1,10)+1,INT((((7-1)*$N$612+2)-1)/10)+1)))),IF(AND(7=$N$613+1,2&lt;=$O$612),IF(($N$612*$N$613+2)&gt;80,"",IF(INDEX($P$614:$W$623,MOD(($N$612*$N$613+2)-1,10)+1,INT((($N$612*$N$613+2)-1)/10)+1)="","",INDEX($P$614:$W$623,MOD(($N$612*$N$613+2)-1,10)+1,INT((($N$612*$N$613+2)-1)/10)+1))),""))),IF($N$614="","",IF(OR(ISTEXT($N$612),ISTEXT($N$613),ISTEXT($N$614)),"",IF(OR(2&gt;$N$612,7&gt;$N$613,((7-1)*$N$612+2)&gt;$N$614),"",IF(INDEX($P$614:$W$623,MOD(((7-1)*$N$612+2)-1,10)+1,INT((((7-1)*$N$612+2)-1)/10)+1)="","",INDEX($P$614:$W$623,MOD(((7-1)*$N$612+2)-1,10)+1,INT((((7-1)*$N$612+2)-1)/10)+1))))))</f>
        <v/>
      </c>
      <c r="F620" s="539">
        <f>IF($D$612="Flat Oval",IF(OR($N$614="",ISTEXT($N$612),ISTEXT($N$613)),"",IF(7&lt;=$N$613,IF(3&gt;$N$612,"",IF(((7-1)*$N$612+3)&gt;80,"",IF(INDEX($P$614:$W$623,MOD(((7-1)*$N$612+3)-1,10)+1,INT((((7-1)*$N$612+3)-1)/10)+1)="","",INDEX($P$614:$W$623,MOD(((7-1)*$N$612+3)-1,10)+1,INT((((7-1)*$N$612+3)-1)/10)+1)))),IF(AND(7=$N$613+1,3&lt;=$O$612),IF(($N$612*$N$613+3)&gt;80,"",IF(INDEX($P$614:$W$623,MOD(($N$612*$N$613+3)-1,10)+1,INT((($N$612*$N$613+3)-1)/10)+1)="","",INDEX($P$614:$W$623,MOD(($N$612*$N$613+3)-1,10)+1,INT((($N$612*$N$613+3)-1)/10)+1))),""))),IF($N$614="","",IF(OR(ISTEXT($N$612),ISTEXT($N$613),ISTEXT($N$614)),"",IF(OR(3&gt;$N$612,7&gt;$N$613,((7-1)*$N$612+3)&gt;$N$614),"",IF(INDEX($P$614:$W$623,MOD(((7-1)*$N$612+3)-1,10)+1,INT((((7-1)*$N$612+3)-1)/10)+1)="","",INDEX($P$614:$W$623,MOD(((7-1)*$N$612+3)-1,10)+1,INT((((7-1)*$N$612+3)-1)/10)+1))))))</f>
        <v/>
      </c>
      <c r="G620" s="539">
        <f>IF($D$612="Flat Oval",IF(OR($N$614="",ISTEXT($N$612),ISTEXT($N$613)),"",IF(7&lt;=$N$613,IF(4&gt;$N$612,"",IF(((7-1)*$N$612+4)&gt;80,"",IF(INDEX($P$614:$W$623,MOD(((7-1)*$N$612+4)-1,10)+1,INT((((7-1)*$N$612+4)-1)/10)+1)="","",INDEX($P$614:$W$623,MOD(((7-1)*$N$612+4)-1,10)+1,INT((((7-1)*$N$612+4)-1)/10)+1)))),IF(AND(7=$N$613+1,4&lt;=$O$612),IF(($N$612*$N$613+4)&gt;80,"",IF(INDEX($P$614:$W$623,MOD(($N$612*$N$613+4)-1,10)+1,INT((($N$612*$N$613+4)-1)/10)+1)="","",INDEX($P$614:$W$623,MOD(($N$612*$N$613+4)-1,10)+1,INT((($N$612*$N$613+4)-1)/10)+1))),""))),IF($N$614="","",IF(OR(ISTEXT($N$612),ISTEXT($N$613),ISTEXT($N$614)),"",IF(OR(4&gt;$N$612,7&gt;$N$613,((7-1)*$N$612+4)&gt;$N$614),"",IF(INDEX($P$614:$W$623,MOD(((7-1)*$N$612+4)-1,10)+1,INT((((7-1)*$N$612+4)-1)/10)+1)="","",INDEX($P$614:$W$623,MOD(((7-1)*$N$612+4)-1,10)+1,INT((((7-1)*$N$612+4)-1)/10)+1))))))</f>
        <v/>
      </c>
      <c r="H620" s="539">
        <f>IF($D$612="Flat Oval",IF(OR($N$614="",ISTEXT($N$612),ISTEXT($N$613)),"",IF(7&lt;=$N$613,IF(5&gt;$N$612,"",IF(((7-1)*$N$612+5)&gt;80,"",IF(INDEX($P$614:$W$623,MOD(((7-1)*$N$612+5)-1,10)+1,INT((((7-1)*$N$612+5)-1)/10)+1)="","",INDEX($P$614:$W$623,MOD(((7-1)*$N$612+5)-1,10)+1,INT((((7-1)*$N$612+5)-1)/10)+1)))),IF(AND(7=$N$613+1,5&lt;=$O$612),IF(($N$612*$N$613+5)&gt;80,"",IF(INDEX($P$614:$W$623,MOD(($N$612*$N$613+5)-1,10)+1,INT((($N$612*$N$613+5)-1)/10)+1)="","",INDEX($P$614:$W$623,MOD(($N$612*$N$613+5)-1,10)+1,INT((($N$612*$N$613+5)-1)/10)+1))),""))),IF($N$614="","",IF(OR(ISTEXT($N$612),ISTEXT($N$613),ISTEXT($N$614)),"",IF(OR(5&gt;$N$612,7&gt;$N$613,((7-1)*$N$612+5)&gt;$N$614),"",IF(INDEX($P$614:$W$623,MOD(((7-1)*$N$612+5)-1,10)+1,INT((((7-1)*$N$612+5)-1)/10)+1)="","",INDEX($P$614:$W$623,MOD(((7-1)*$N$612+5)-1,10)+1,INT((((7-1)*$N$612+5)-1)/10)+1))))))</f>
        <v/>
      </c>
      <c r="I620" s="539">
        <f>IF($D$612="Flat Oval",IF(OR($N$614="",ISTEXT($N$612),ISTEXT($N$613)),"",IF(7&lt;=$N$613,IF(6&gt;$N$612,"",IF(((7-1)*$N$612+6)&gt;80,"",IF(INDEX($P$614:$W$623,MOD(((7-1)*$N$612+6)-1,10)+1,INT((((7-1)*$N$612+6)-1)/10)+1)="","",INDEX($P$614:$W$623,MOD(((7-1)*$N$612+6)-1,10)+1,INT((((7-1)*$N$612+6)-1)/10)+1)))),IF(AND(7=$N$613+1,6&lt;=$O$612),IF(($N$612*$N$613+6)&gt;80,"",IF(INDEX($P$614:$W$623,MOD(($N$612*$N$613+6)-1,10)+1,INT((($N$612*$N$613+6)-1)/10)+1)="","",INDEX($P$614:$W$623,MOD(($N$612*$N$613+6)-1,10)+1,INT((($N$612*$N$613+6)-1)/10)+1))),""))),IF($N$614="","",IF(OR(ISTEXT($N$612),ISTEXT($N$613),ISTEXT($N$614)),"",IF(OR(6&gt;$N$612,7&gt;$N$613,((7-1)*$N$612+6)&gt;$N$614),"",IF(INDEX($P$614:$W$623,MOD(((7-1)*$N$612+6)-1,10)+1,INT((((7-1)*$N$612+6)-1)/10)+1)="","",INDEX($P$614:$W$623,MOD(((7-1)*$N$612+6)-1,10)+1,INT((((7-1)*$N$612+6)-1)/10)+1))))))</f>
        <v/>
      </c>
      <c r="J620" s="539">
        <f>IF($D$612="Flat Oval",IF(OR($N$614="",ISTEXT($N$612),ISTEXT($N$613)),"",IF(7&lt;=$N$613,IF(7&gt;$N$612,"",IF(((7-1)*$N$612+7)&gt;80,"",IF(INDEX($P$614:$W$623,MOD(((7-1)*$N$612+7)-1,10)+1,INT((((7-1)*$N$612+7)-1)/10)+1)="","",INDEX($P$614:$W$623,MOD(((7-1)*$N$612+7)-1,10)+1,INT((((7-1)*$N$612+7)-1)/10)+1)))),IF(AND(7=$N$613+1,7&lt;=$O$612),IF(($N$612*$N$613+7)&gt;80,"",IF(INDEX($P$614:$W$623,MOD(($N$612*$N$613+7)-1,10)+1,INT((($N$612*$N$613+7)-1)/10)+1)="","",INDEX($P$614:$W$623,MOD(($N$612*$N$613+7)-1,10)+1,INT((($N$612*$N$613+7)-1)/10)+1))),""))),IF($N$614="","",IF(OR(ISTEXT($N$612),ISTEXT($N$613),ISTEXT($N$614)),"",IF(OR(7&gt;$N$612,7&gt;$N$613,((7-1)*$N$612+7)&gt;$N$614),"",IF(INDEX($P$614:$W$623,MOD(((7-1)*$N$612+7)-1,10)+1,INT((((7-1)*$N$612+7)-1)/10)+1)="","",INDEX($P$614:$W$623,MOD(((7-1)*$N$612+7)-1,10)+1,INT((((7-1)*$N$612+7)-1)/10)+1))))))</f>
        <v/>
      </c>
      <c r="K620" s="539">
        <f>IF($D$612="Flat Oval",IF(OR($N$614="",ISTEXT($N$612),ISTEXT($N$613)),"",IF(7&lt;=$N$613,IF(8&gt;$N$612,"",IF(((7-1)*$N$612+8)&gt;80,"",IF(INDEX($P$614:$W$623,MOD(((7-1)*$N$612+8)-1,10)+1,INT((((7-1)*$N$612+8)-1)/10)+1)="","",INDEX($P$614:$W$623,MOD(((7-1)*$N$612+8)-1,10)+1,INT((((7-1)*$N$612+8)-1)/10)+1)))),IF(AND(7=$N$613+1,8&lt;=$O$612),IF(($N$612*$N$613+8)&gt;80,"",IF(INDEX($P$614:$W$623,MOD(($N$612*$N$613+8)-1,10)+1,INT((($N$612*$N$613+8)-1)/10)+1)="","",INDEX($P$614:$W$623,MOD(($N$612*$N$613+8)-1,10)+1,INT((($N$612*$N$613+8)-1)/10)+1))),""))),IF($N$614="","",IF(OR(ISTEXT($N$612),ISTEXT($N$613),ISTEXT($N$614)),"",IF(OR(8&gt;$N$612,7&gt;$N$613,((7-1)*$N$612+8)&gt;$N$614),"",IF(INDEX($P$614:$W$623,MOD(((7-1)*$N$612+8)-1,10)+1,INT((((7-1)*$N$612+8)-1)/10)+1)="","",INDEX($P$614:$W$623,MOD(((7-1)*$N$612+8)-1,10)+1,INT((((7-1)*$N$612+8)-1)/10)+1))))))</f>
        <v/>
      </c>
      <c r="L620" s="539">
        <f>IF($D$612="Flat Oval",IF(OR($N$614="",ISTEXT($N$612),ISTEXT($N$613)),"",IF(7&lt;=$N$613,IF(9&gt;$N$612,"",IF(((7-1)*$N$612+9)&gt;80,"",IF(INDEX($P$614:$W$623,MOD(((7-1)*$N$612+9)-1,10)+1,INT((((7-1)*$N$612+9)-1)/10)+1)="","",INDEX($P$614:$W$623,MOD(((7-1)*$N$612+9)-1,10)+1,INT((((7-1)*$N$612+9)-1)/10)+1)))),IF(AND(7=$N$613+1,9&lt;=$O$612),IF(($N$612*$N$613+9)&gt;80,"",IF(INDEX($P$614:$W$623,MOD(($N$612*$N$613+9)-1,10)+1,INT((($N$612*$N$613+9)-1)/10)+1)="","",INDEX($P$614:$W$623,MOD(($N$612*$N$613+9)-1,10)+1,INT((($N$612*$N$613+9)-1)/10)+1))),""))),IF($N$614="","",IF(OR(ISTEXT($N$612),ISTEXT($N$613),ISTEXT($N$614)),"",IF(OR(9&gt;$N$612,7&gt;$N$613,((7-1)*$N$612+9)&gt;$N$614),"",IF(INDEX($P$614:$W$623,MOD(((7-1)*$N$612+9)-1,10)+1,INT((((7-1)*$N$612+9)-1)/10)+1)="","",INDEX($P$614:$W$623,MOD(((7-1)*$N$612+9)-1,10)+1,INT((((7-1)*$N$612+9)-1)/10)+1))))))</f>
        <v/>
      </c>
      <c r="M620" s="539">
        <f>IF($D$612="Flat Oval",IF(OR($N$614="",ISTEXT($N$612),ISTEXT($N$613)),"",IF(7&lt;=$N$613,IF(10&gt;$N$612,"",IF(((7-1)*$N$612+10)&gt;80,"",IF(INDEX($P$614:$W$623,MOD(((7-1)*$N$612+10)-1,10)+1,INT((((7-1)*$N$612+10)-1)/10)+1)="","",INDEX($P$614:$W$623,MOD(((7-1)*$N$612+10)-1,10)+1,INT((((7-1)*$N$612+10)-1)/10)+1)))),IF(AND(7=$N$613+1,10&lt;=$O$612),IF(($N$612*$N$613+10)&gt;80,"",IF(INDEX($P$614:$W$623,MOD(($N$612*$N$613+10)-1,10)+1,INT((($N$612*$N$613+10)-1)/10)+1)="","",INDEX($P$614:$W$623,MOD(($N$612*$N$613+10)-1,10)+1,INT((($N$612*$N$613+10)-1)/10)+1))),""))),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IF($D$612="Flat Oval",IF(OR($N$613="",ISTEXT($N$613)),"",IF(8&lt;=$N$613,ROUND((8-0.5)*$I$612/$N$613,1),IF(8=$N$613+1,"Ends",""))),IF(OR($D$612="",$G$612=""),"",IF($D$612="Round",IF(8=1,"Axis 1 (0°)",IF(8=2,"Axis 2 (90°)","")),IF(ISTEXT($N$613),"",IF(8&gt;$N$613,"",IF(ISTEXT($I$612),"",ROUND((8-0.5)*$I$612/$N$613,1)))))))</f>
        <v/>
      </c>
      <c r="C621" s="538" t="n"/>
      <c r="D621" s="539">
        <f>IF($D$612="Flat Oval",IF(OR($N$614="",ISTEXT($N$612),ISTEXT($N$613)),"",IF(8&lt;=$N$613,IF(1&gt;$N$612,"",IF(((8-1)*$N$612+1)&gt;80,"",IF(INDEX($P$614:$W$623,MOD(((8-1)*$N$612+1)-1,10)+1,INT((((8-1)*$N$612+1)-1)/10)+1)="","",INDEX($P$614:$W$623,MOD(((8-1)*$N$612+1)-1,10)+1,INT((((8-1)*$N$612+1)-1)/10)+1)))),IF(AND(8=$N$613+1,1&lt;=$O$612),IF(($N$612*$N$613+1)&gt;80,"",IF(INDEX($P$614:$W$623,MOD(($N$612*$N$613+1)-1,10)+1,INT((($N$612*$N$613+1)-1)/10)+1)="","",INDEX($P$614:$W$623,MOD(($N$612*$N$613+1)-1,10)+1,INT((($N$612*$N$613+1)-1)/10)+1))),""))),IF($N$614="","",IF(OR(ISTEXT($N$612),ISTEXT($N$613),ISTEXT($N$614)),"",IF(OR(1&gt;$N$612,8&gt;$N$613,((8-1)*$N$612+1)&gt;$N$614),"",IF(INDEX($P$614:$W$623,MOD(((8-1)*$N$612+1)-1,10)+1,INT((((8-1)*$N$612+1)-1)/10)+1)="","",INDEX($P$614:$W$623,MOD(((8-1)*$N$612+1)-1,10)+1,INT((((8-1)*$N$612+1)-1)/10)+1))))))</f>
        <v/>
      </c>
      <c r="E621" s="539">
        <f>IF($D$612="Flat Oval",IF(OR($N$614="",ISTEXT($N$612),ISTEXT($N$613)),"",IF(8&lt;=$N$613,IF(2&gt;$N$612,"",IF(((8-1)*$N$612+2)&gt;80,"",IF(INDEX($P$614:$W$623,MOD(((8-1)*$N$612+2)-1,10)+1,INT((((8-1)*$N$612+2)-1)/10)+1)="","",INDEX($P$614:$W$623,MOD(((8-1)*$N$612+2)-1,10)+1,INT((((8-1)*$N$612+2)-1)/10)+1)))),IF(AND(8=$N$613+1,2&lt;=$O$612),IF(($N$612*$N$613+2)&gt;80,"",IF(INDEX($P$614:$W$623,MOD(($N$612*$N$613+2)-1,10)+1,INT((($N$612*$N$613+2)-1)/10)+1)="","",INDEX($P$614:$W$623,MOD(($N$612*$N$613+2)-1,10)+1,INT((($N$612*$N$613+2)-1)/10)+1))),""))),IF($N$614="","",IF(OR(ISTEXT($N$612),ISTEXT($N$613),ISTEXT($N$614)),"",IF(OR(2&gt;$N$612,8&gt;$N$613,((8-1)*$N$612+2)&gt;$N$614),"",IF(INDEX($P$614:$W$623,MOD(((8-1)*$N$612+2)-1,10)+1,INT((((8-1)*$N$612+2)-1)/10)+1)="","",INDEX($P$614:$W$623,MOD(((8-1)*$N$612+2)-1,10)+1,INT((((8-1)*$N$612+2)-1)/10)+1))))))</f>
        <v/>
      </c>
      <c r="F621" s="539">
        <f>IF($D$612="Flat Oval",IF(OR($N$614="",ISTEXT($N$612),ISTEXT($N$613)),"",IF(8&lt;=$N$613,IF(3&gt;$N$612,"",IF(((8-1)*$N$612+3)&gt;80,"",IF(INDEX($P$614:$W$623,MOD(((8-1)*$N$612+3)-1,10)+1,INT((((8-1)*$N$612+3)-1)/10)+1)="","",INDEX($P$614:$W$623,MOD(((8-1)*$N$612+3)-1,10)+1,INT((((8-1)*$N$612+3)-1)/10)+1)))),IF(AND(8=$N$613+1,3&lt;=$O$612),IF(($N$612*$N$613+3)&gt;80,"",IF(INDEX($P$614:$W$623,MOD(($N$612*$N$613+3)-1,10)+1,INT((($N$612*$N$613+3)-1)/10)+1)="","",INDEX($P$614:$W$623,MOD(($N$612*$N$613+3)-1,10)+1,INT((($N$612*$N$613+3)-1)/10)+1))),""))),IF($N$614="","",IF(OR(ISTEXT($N$612),ISTEXT($N$613),ISTEXT($N$614)),"",IF(OR(3&gt;$N$612,8&gt;$N$613,((8-1)*$N$612+3)&gt;$N$614),"",IF(INDEX($P$614:$W$623,MOD(((8-1)*$N$612+3)-1,10)+1,INT((((8-1)*$N$612+3)-1)/10)+1)="","",INDEX($P$614:$W$623,MOD(((8-1)*$N$612+3)-1,10)+1,INT((((8-1)*$N$612+3)-1)/10)+1))))))</f>
        <v/>
      </c>
      <c r="G621" s="539">
        <f>IF($D$612="Flat Oval",IF(OR($N$614="",ISTEXT($N$612),ISTEXT($N$613)),"",IF(8&lt;=$N$613,IF(4&gt;$N$612,"",IF(((8-1)*$N$612+4)&gt;80,"",IF(INDEX($P$614:$W$623,MOD(((8-1)*$N$612+4)-1,10)+1,INT((((8-1)*$N$612+4)-1)/10)+1)="","",INDEX($P$614:$W$623,MOD(((8-1)*$N$612+4)-1,10)+1,INT((((8-1)*$N$612+4)-1)/10)+1)))),IF(AND(8=$N$613+1,4&lt;=$O$612),IF(($N$612*$N$613+4)&gt;80,"",IF(INDEX($P$614:$W$623,MOD(($N$612*$N$613+4)-1,10)+1,INT((($N$612*$N$613+4)-1)/10)+1)="","",INDEX($P$614:$W$623,MOD(($N$612*$N$613+4)-1,10)+1,INT((($N$612*$N$613+4)-1)/10)+1))),""))),IF($N$614="","",IF(OR(ISTEXT($N$612),ISTEXT($N$613),ISTEXT($N$614)),"",IF(OR(4&gt;$N$612,8&gt;$N$613,((8-1)*$N$612+4)&gt;$N$614),"",IF(INDEX($P$614:$W$623,MOD(((8-1)*$N$612+4)-1,10)+1,INT((((8-1)*$N$612+4)-1)/10)+1)="","",INDEX($P$614:$W$623,MOD(((8-1)*$N$612+4)-1,10)+1,INT((((8-1)*$N$612+4)-1)/10)+1))))))</f>
        <v/>
      </c>
      <c r="H621" s="539">
        <f>IF($D$612="Flat Oval",IF(OR($N$614="",ISTEXT($N$612),ISTEXT($N$613)),"",IF(8&lt;=$N$613,IF(5&gt;$N$612,"",IF(((8-1)*$N$612+5)&gt;80,"",IF(INDEX($P$614:$W$623,MOD(((8-1)*$N$612+5)-1,10)+1,INT((((8-1)*$N$612+5)-1)/10)+1)="","",INDEX($P$614:$W$623,MOD(((8-1)*$N$612+5)-1,10)+1,INT((((8-1)*$N$612+5)-1)/10)+1)))),IF(AND(8=$N$613+1,5&lt;=$O$612),IF(($N$612*$N$613+5)&gt;80,"",IF(INDEX($P$614:$W$623,MOD(($N$612*$N$613+5)-1,10)+1,INT((($N$612*$N$613+5)-1)/10)+1)="","",INDEX($P$614:$W$623,MOD(($N$612*$N$613+5)-1,10)+1,INT((($N$612*$N$613+5)-1)/10)+1))),""))),IF($N$614="","",IF(OR(ISTEXT($N$612),ISTEXT($N$613),ISTEXT($N$614)),"",IF(OR(5&gt;$N$612,8&gt;$N$613,((8-1)*$N$612+5)&gt;$N$614),"",IF(INDEX($P$614:$W$623,MOD(((8-1)*$N$612+5)-1,10)+1,INT((((8-1)*$N$612+5)-1)/10)+1)="","",INDEX($P$614:$W$623,MOD(((8-1)*$N$612+5)-1,10)+1,INT((((8-1)*$N$612+5)-1)/10)+1))))))</f>
        <v/>
      </c>
      <c r="I621" s="539">
        <f>IF($D$612="Flat Oval",IF(OR($N$614="",ISTEXT($N$612),ISTEXT($N$613)),"",IF(8&lt;=$N$613,IF(6&gt;$N$612,"",IF(((8-1)*$N$612+6)&gt;80,"",IF(INDEX($P$614:$W$623,MOD(((8-1)*$N$612+6)-1,10)+1,INT((((8-1)*$N$612+6)-1)/10)+1)="","",INDEX($P$614:$W$623,MOD(((8-1)*$N$612+6)-1,10)+1,INT((((8-1)*$N$612+6)-1)/10)+1)))),IF(AND(8=$N$613+1,6&lt;=$O$612),IF(($N$612*$N$613+6)&gt;80,"",IF(INDEX($P$614:$W$623,MOD(($N$612*$N$613+6)-1,10)+1,INT((($N$612*$N$613+6)-1)/10)+1)="","",INDEX($P$614:$W$623,MOD(($N$612*$N$613+6)-1,10)+1,INT((($N$612*$N$613+6)-1)/10)+1))),""))),IF($N$614="","",IF(OR(ISTEXT($N$612),ISTEXT($N$613),ISTEXT($N$614)),"",IF(OR(6&gt;$N$612,8&gt;$N$613,((8-1)*$N$612+6)&gt;$N$614),"",IF(INDEX($P$614:$W$623,MOD(((8-1)*$N$612+6)-1,10)+1,INT((((8-1)*$N$612+6)-1)/10)+1)="","",INDEX($P$614:$W$623,MOD(((8-1)*$N$612+6)-1,10)+1,INT((((8-1)*$N$612+6)-1)/10)+1))))))</f>
        <v/>
      </c>
      <c r="J621" s="539">
        <f>IF($D$612="Flat Oval",IF(OR($N$614="",ISTEXT($N$612),ISTEXT($N$613)),"",IF(8&lt;=$N$613,IF(7&gt;$N$612,"",IF(((8-1)*$N$612+7)&gt;80,"",IF(INDEX($P$614:$W$623,MOD(((8-1)*$N$612+7)-1,10)+1,INT((((8-1)*$N$612+7)-1)/10)+1)="","",INDEX($P$614:$W$623,MOD(((8-1)*$N$612+7)-1,10)+1,INT((((8-1)*$N$612+7)-1)/10)+1)))),IF(AND(8=$N$613+1,7&lt;=$O$612),IF(($N$612*$N$613+7)&gt;80,"",IF(INDEX($P$614:$W$623,MOD(($N$612*$N$613+7)-1,10)+1,INT((($N$612*$N$613+7)-1)/10)+1)="","",INDEX($P$614:$W$623,MOD(($N$612*$N$613+7)-1,10)+1,INT((($N$612*$N$613+7)-1)/10)+1))),""))),IF($N$614="","",IF(OR(ISTEXT($N$612),ISTEXT($N$613),ISTEXT($N$614)),"",IF(OR(7&gt;$N$612,8&gt;$N$613,((8-1)*$N$612+7)&gt;$N$614),"",IF(INDEX($P$614:$W$623,MOD(((8-1)*$N$612+7)-1,10)+1,INT((((8-1)*$N$612+7)-1)/10)+1)="","",INDEX($P$614:$W$623,MOD(((8-1)*$N$612+7)-1,10)+1,INT((((8-1)*$N$612+7)-1)/10)+1))))))</f>
        <v/>
      </c>
      <c r="K621" s="539">
        <f>IF($D$612="Flat Oval",IF(OR($N$614="",ISTEXT($N$612),ISTEXT($N$613)),"",IF(8&lt;=$N$613,IF(8&gt;$N$612,"",IF(((8-1)*$N$612+8)&gt;80,"",IF(INDEX($P$614:$W$623,MOD(((8-1)*$N$612+8)-1,10)+1,INT((((8-1)*$N$612+8)-1)/10)+1)="","",INDEX($P$614:$W$623,MOD(((8-1)*$N$612+8)-1,10)+1,INT((((8-1)*$N$612+8)-1)/10)+1)))),IF(AND(8=$N$613+1,8&lt;=$O$612),IF(($N$612*$N$613+8)&gt;80,"",IF(INDEX($P$614:$W$623,MOD(($N$612*$N$613+8)-1,10)+1,INT((($N$612*$N$613+8)-1)/10)+1)="","",INDEX($P$614:$W$623,MOD(($N$612*$N$613+8)-1,10)+1,INT((($N$612*$N$613+8)-1)/10)+1))),""))),IF($N$614="","",IF(OR(ISTEXT($N$612),ISTEXT($N$613),ISTEXT($N$614)),"",IF(OR(8&gt;$N$612,8&gt;$N$613,((8-1)*$N$612+8)&gt;$N$614),"",IF(INDEX($P$614:$W$623,MOD(((8-1)*$N$612+8)-1,10)+1,INT((((8-1)*$N$612+8)-1)/10)+1)="","",INDEX($P$614:$W$623,MOD(((8-1)*$N$612+8)-1,10)+1,INT((((8-1)*$N$612+8)-1)/10)+1))))))</f>
        <v/>
      </c>
      <c r="L621" s="539">
        <f>IF($D$612="Flat Oval",IF(OR($N$614="",ISTEXT($N$612),ISTEXT($N$613)),"",IF(8&lt;=$N$613,IF(9&gt;$N$612,"",IF(((8-1)*$N$612+9)&gt;80,"",IF(INDEX($P$614:$W$623,MOD(((8-1)*$N$612+9)-1,10)+1,INT((((8-1)*$N$612+9)-1)/10)+1)="","",INDEX($P$614:$W$623,MOD(((8-1)*$N$612+9)-1,10)+1,INT((((8-1)*$N$612+9)-1)/10)+1)))),IF(AND(8=$N$613+1,9&lt;=$O$612),IF(($N$612*$N$613+9)&gt;80,"",IF(INDEX($P$614:$W$623,MOD(($N$612*$N$613+9)-1,10)+1,INT((($N$612*$N$613+9)-1)/10)+1)="","",INDEX($P$614:$W$623,MOD(($N$612*$N$613+9)-1,10)+1,INT((($N$612*$N$613+9)-1)/10)+1))),""))),IF($N$614="","",IF(OR(ISTEXT($N$612),ISTEXT($N$613),ISTEXT($N$614)),"",IF(OR(9&gt;$N$612,8&gt;$N$613,((8-1)*$N$612+9)&gt;$N$614),"",IF(INDEX($P$614:$W$623,MOD(((8-1)*$N$612+9)-1,10)+1,INT((((8-1)*$N$612+9)-1)/10)+1)="","",INDEX($P$614:$W$623,MOD(((8-1)*$N$612+9)-1,10)+1,INT((((8-1)*$N$612+9)-1)/10)+1))))))</f>
        <v/>
      </c>
      <c r="M621" s="539">
        <f>IF($D$612="Flat Oval",IF(OR($N$614="",ISTEXT($N$612),ISTEXT($N$613)),"",IF(8&lt;=$N$613,IF(10&gt;$N$612,"",IF(((8-1)*$N$612+10)&gt;80,"",IF(INDEX($P$614:$W$623,MOD(((8-1)*$N$612+10)-1,10)+1,INT((((8-1)*$N$612+10)-1)/10)+1)="","",INDEX($P$614:$W$623,MOD(((8-1)*$N$612+10)-1,10)+1,INT((((8-1)*$N$612+10)-1)/10)+1)))),IF(AND(8=$N$613+1,10&lt;=$O$612),IF(($N$612*$N$613+10)&gt;80,"",IF(INDEX($P$614:$W$623,MOD(($N$612*$N$613+10)-1,10)+1,INT((($N$612*$N$613+10)-1)/10)+1)="","",INDEX($P$614:$W$623,MOD(($N$612*$N$613+10)-1,10)+1,INT((($N$612*$N$613+10)-1)/10)+1))),""))),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IF($D$627="Flat Oval",IF(OR($G$627="",$I$627=""),"",$G$627&amp;""" x "&amp;$I$627&amp;""" oval"),IF($G$627="","",IF($D$627="Round",$G$627&amp;""" dia",$G$627&amp;""" x "&amp;$I$627&amp;"""")))</f>
        <v/>
      </c>
      <c r="G625" s="173" t="n"/>
      <c r="H625" s="525">
        <f>IF($D$627="Flat Oval",IF(OR($G$627="",$I$627=""),"",IF(OR(ISTEXT($G$627),ISTEXT($I$627)),"",ROUND(((($G$627-2*N($K$627))-($I$627-2*N($K$627)))*($I$627-2*N($K$627))+PI()*(($I$627-2*N($K$627))/2)^2)/144,3))),IF(OR($D$627="",$G$627=""),"",IF($D$627="Round",IF(ISTEXT($G$627),"",ROUND(PI()*(($G$627-2*N($K$627))/2)^2/144,3)),IF($I$627="","",IF(OR(ISTEXT($G$627),ISTEXT($I$627)),"",ROUND(($G$627-2*N($K$627))*($I$627-2*N($K$627))/144,3))))))</f>
        <v/>
      </c>
      <c r="I625" s="189" t="n"/>
      <c r="J625" s="189" t="n"/>
      <c r="K625" s="189">
        <f>IF(N(J625)*N(H625)=0,"",ROUND(N(J625)*N(H625),0))</f>
        <v/>
      </c>
      <c r="L625" s="189">
        <f>IF($D$627="Flat Oval",IF(OR($O$628="",$O$629="",N($O$630)+N($O$631)=0),"",ROUND(($O$628*$O$630+$O$629*$O$631)/($O$630+$O$631),0)),IF(COUNT(D629:M636)=0,"",ROUND(AVERAGE(D629:M636),0)))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IF($D$627="Flat Oval",IF($N$629="","",$N$627&amp;"x"&amp;$N$628&amp;"+"&amp;$O$627&amp;" ends"),IF($N$627="","",IF($D$627="Round",$N$627&amp;" x 2 axes",IF($N$628="","",$N$627&amp;" x "&amp;$N$628))))</f>
        <v/>
      </c>
      <c r="N627" s="534">
        <f>IF($D$627="Flat Oval",IF(OR($G$627="",$I$627=""),"",IF(OR(ISTEXT($G$627),ISTEXT($I$627)),"",IF($G$627-$I$627&lt;12,2,MIN(10,MAX(3,ROUNDUP(($G$627-$I$627)/6,0)))))),IF(OR($D$627="",$G$627=""),"",IF($D$627="Round",IF(ISTEXT($G$627),"",IF($G$627&lt;=9,6,IF($G$627&lt;=12,8,10))),IF(ISTEXT($G$627),"",IF($G$627&lt;12,2,MIN(10,MAX(3,ROUNDUP($G$627/6,0))))))))</f>
        <v/>
      </c>
      <c r="O627">
        <f>IF(AND($D$627="Flat Oval",NOT(OR($G$627="",$I$627="")),NOT(OR(ISTEXT($G$627),ISTEXT($I$627)))),IF($I$627&lt;=9,6,IF($I$627&lt;=12,8,10)),"")</f>
        <v/>
      </c>
      <c r="P627" s="473" t="inlineStr">
        <is>
          <t>Quick entry – type readings in order (row by row of the grid), down this column then the next:</t>
        </is>
      </c>
    </row>
    <row r="628" ht="13.35" customHeight="1" s="162">
      <c r="B628" s="535" t="inlineStr">
        <is>
          <t>Depth↓ Pos→ (in)</t>
        </is>
      </c>
      <c r="C628" s="414" t="n"/>
      <c r="D628" s="535">
        <f>IF($D$627="Flat Oval",IF(OR($N$627="",ISTEXT($N$627),1&gt;$N$627),"",ROUND((1-0.5)*($G$627-$I$627)/$N$627,1)),IF(ISTEXT($N$627),"",IF(OR($D$627="",$G$627="",1&gt;$N$627),"",IF($D$627="Round",IF(ISTEXT($G$627),"",ROUND(IF(1&lt;=$N$627/2,$G$627/2*(1-SQRT(($N$627-2*1+1)/$N$627)),$G$627-$G$627/2*(1-SQRT(($N$627-2*($N$627-1+1)+1)/$N$627))),1)),IF(ISTEXT($G$627),"",ROUND((1-0.5)*$G$627/$N$627,1))))))</f>
        <v/>
      </c>
      <c r="E628" s="535">
        <f>IF($D$627="Flat Oval",IF(OR($N$627="",ISTEXT($N$627),2&gt;$N$627),"",ROUND((2-0.5)*($G$627-$I$627)/$N$627,1)),IF(ISTEXT($N$627),"",IF(OR($D$627="",$G$627="",2&gt;$N$627),"",IF($D$627="Round",IF(ISTEXT($G$627),"",ROUND(IF(2&lt;=$N$627/2,$G$627/2*(1-SQRT(($N$627-2*2+1)/$N$627)),$G$627-$G$627/2*(1-SQRT(($N$627-2*($N$627-2+1)+1)/$N$627))),1)),IF(ISTEXT($G$627),"",ROUND((2-0.5)*$G$627/$N$627,1))))))</f>
        <v/>
      </c>
      <c r="F628" s="535">
        <f>IF($D$627="Flat Oval",IF(OR($N$627="",ISTEXT($N$627),3&gt;$N$627),"",ROUND((3-0.5)*($G$627-$I$627)/$N$627,1)),IF(ISTEXT($N$627),"",IF(OR($D$627="",$G$627="",3&gt;$N$627),"",IF($D$627="Round",IF(ISTEXT($G$627),"",ROUND(IF(3&lt;=$N$627/2,$G$627/2*(1-SQRT(($N$627-2*3+1)/$N$627)),$G$627-$G$627/2*(1-SQRT(($N$627-2*($N$627-3+1)+1)/$N$627))),1)),IF(ISTEXT($G$627),"",ROUND((3-0.5)*$G$627/$N$627,1))))))</f>
        <v/>
      </c>
      <c r="G628" s="535">
        <f>IF($D$627="Flat Oval",IF(OR($N$627="",ISTEXT($N$627),4&gt;$N$627),"",ROUND((4-0.5)*($G$627-$I$627)/$N$627,1)),IF(ISTEXT($N$627),"",IF(OR($D$627="",$G$627="",4&gt;$N$627),"",IF($D$627="Round",IF(ISTEXT($G$627),"",ROUND(IF(4&lt;=$N$627/2,$G$627/2*(1-SQRT(($N$627-2*4+1)/$N$627)),$G$627-$G$627/2*(1-SQRT(($N$627-2*($N$627-4+1)+1)/$N$627))),1)),IF(ISTEXT($G$627),"",ROUND((4-0.5)*$G$627/$N$627,1))))))</f>
        <v/>
      </c>
      <c r="H628" s="535">
        <f>IF($D$627="Flat Oval",IF(OR($N$627="",ISTEXT($N$627),5&gt;$N$627),"",ROUND((5-0.5)*($G$627-$I$627)/$N$627,1)),IF(ISTEXT($N$627),"",IF(OR($D$627="",$G$627="",5&gt;$N$627),"",IF($D$627="Round",IF(ISTEXT($G$627),"",ROUND(IF(5&lt;=$N$627/2,$G$627/2*(1-SQRT(($N$627-2*5+1)/$N$627)),$G$627-$G$627/2*(1-SQRT(($N$627-2*($N$627-5+1)+1)/$N$627))),1)),IF(ISTEXT($G$627),"",ROUND((5-0.5)*$G$627/$N$627,1))))))</f>
        <v/>
      </c>
      <c r="I628" s="535">
        <f>IF($D$627="Flat Oval",IF(OR($N$627="",ISTEXT($N$627),6&gt;$N$627),"",ROUND((6-0.5)*($G$627-$I$627)/$N$627,1)),IF(ISTEXT($N$627),"",IF(OR($D$627="",$G$627="",6&gt;$N$627),"",IF($D$627="Round",IF(ISTEXT($G$627),"",ROUND(IF(6&lt;=$N$627/2,$G$627/2*(1-SQRT(($N$627-2*6+1)/$N$627)),$G$627-$G$627/2*(1-SQRT(($N$627-2*($N$627-6+1)+1)/$N$627))),1)),IF(ISTEXT($G$627),"",ROUND((6-0.5)*$G$627/$N$627,1))))))</f>
        <v/>
      </c>
      <c r="J628" s="535">
        <f>IF($D$627="Flat Oval",IF(OR($N$627="",ISTEXT($N$627),7&gt;$N$627),"",ROUND((7-0.5)*($G$627-$I$627)/$N$627,1)),IF(ISTEXT($N$627),"",IF(OR($D$627="",$G$627="",7&gt;$N$627),"",IF($D$627="Round",IF(ISTEXT($G$627),"",ROUND(IF(7&lt;=$N$627/2,$G$627/2*(1-SQRT(($N$627-2*7+1)/$N$627)),$G$627-$G$627/2*(1-SQRT(($N$627-2*($N$627-7+1)+1)/$N$627))),1)),IF(ISTEXT($G$627),"",ROUND((7-0.5)*$G$627/$N$627,1))))))</f>
        <v/>
      </c>
      <c r="K628" s="535">
        <f>IF($D$627="Flat Oval",IF(OR($N$627="",ISTEXT($N$627),8&gt;$N$627),"",ROUND((8-0.5)*($G$627-$I$627)/$N$627,1)),IF(ISTEXT($N$627),"",IF(OR($D$627="",$G$627="",8&gt;$N$627),"",IF($D$627="Round",IF(ISTEXT($G$627),"",ROUND(IF(8&lt;=$N$627/2,$G$627/2*(1-SQRT(($N$627-2*8+1)/$N$627)),$G$627-$G$627/2*(1-SQRT(($N$627-2*($N$627-8+1)+1)/$N$627))),1)),IF(ISTEXT($G$627),"",ROUND((8-0.5)*$G$627/$N$627,1))))))</f>
        <v/>
      </c>
      <c r="L628" s="535">
        <f>IF($D$627="Flat Oval",IF(OR($N$627="",ISTEXT($N$627),9&gt;$N$627),"",ROUND((9-0.5)*($G$627-$I$627)/$N$627,1)),IF(ISTEXT($N$627),"",IF(OR($D$627="",$G$627="",9&gt;$N$627),"",IF($D$627="Round",IF(ISTEXT($G$627),"",ROUND(IF(9&lt;=$N$627/2,$G$627/2*(1-SQRT(($N$627-2*9+1)/$N$627)),$G$627-$G$627/2*(1-SQRT(($N$627-2*($N$627-9+1)+1)/$N$627))),1)),IF(ISTEXT($G$627),"",ROUND((9-0.5)*$G$627/$N$627,1))))))</f>
        <v/>
      </c>
      <c r="M628" s="535">
        <f>IF($D$627="Flat Oval",IF(OR($N$627="",ISTEXT($N$627),10&gt;$N$627),"",ROUND((10-0.5)*($G$627-$I$627)/$N$627,1)),IF(ISTEXT($N$627),"",IF(OR($D$627="",$G$627="",10&gt;$N$627),"",IF($D$627="Round",IF(ISTEXT($G$627),"",ROUND(IF(10&lt;=$N$627/2,$G$627/2*(1-SQRT(($N$627-2*10+1)/$N$627)),$G$627-$G$627/2*(1-SQRT(($N$627-2*($N$627-10+1)+1)/$N$627))),1)),IF(ISTEXT($G$627),"",ROUND((10-0.5)*$G$627/$N$627,1))))))</f>
        <v/>
      </c>
      <c r="N628" s="534">
        <f>IF($D$627="Flat Oval",IF(OR($G$627="",$I$627=""),"",IF(OR(ISTEXT($G$627),ISTEXT($I$627)),"",IF($I$627&lt;12,2,MIN(7,MAX(3,ROUNDUP($I$627/6,0)))))),IF(OR($D$627="",$G$627=""),"",IF($D$627="Round",2,IF($I$627="","",IF(ISTEXT($I$627),"",IF($I$627&lt;12,2,MIN(8,MAX(3,ROUNDUP($I$627/6,0)))))))))</f>
        <v/>
      </c>
      <c r="O628">
        <f>IF(OR(NOT($D$627="Flat Oval"),N($N$629)=0),"",IF(COUNT(D629:INDEX(M629:M636,$N$628))=0,"",AVERAGE(D629:INDEX(M629:M636,$N$628))))</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IF($D$627="Flat Oval",IF(OR($N$628="",ISTEXT($N$628)),"",IF(1&lt;=$N$628,ROUND((1-0.5)*$I$627/$N$628,1),IF(1=$N$628+1,"Ends",""))),IF(OR($D$627="",$G$627=""),"",IF($D$627="Round",IF(1=1,"Axis 1 (0°)",IF(1=2,"Axis 2 (90°)","")),IF(ISTEXT($N$628),"",IF(1&gt;$N$628,"",IF(ISTEXT($I$627),"",ROUND((1-0.5)*$I$627/$N$628,1)))))))</f>
        <v/>
      </c>
      <c r="C629" s="538" t="n"/>
      <c r="D629" s="539">
        <f>IF($D$627="Flat Oval",IF(OR($N$629="",ISTEXT($N$627),ISTEXT($N$628)),"",IF(1&lt;=$N$628,IF(1&gt;$N$627,"",IF(((1-1)*$N$627+1)&gt;80,"",IF(INDEX($P$629:$W$638,MOD(((1-1)*$N$627+1)-1,10)+1,INT((((1-1)*$N$627+1)-1)/10)+1)="","",INDEX($P$629:$W$638,MOD(((1-1)*$N$627+1)-1,10)+1,INT((((1-1)*$N$627+1)-1)/10)+1)))),IF(AND(1=$N$628+1,1&lt;=$O$627),IF(($N$627*$N$628+1)&gt;80,"",IF(INDEX($P$629:$W$638,MOD(($N$627*$N$628+1)-1,10)+1,INT((($N$627*$N$628+1)-1)/10)+1)="","",INDEX($P$629:$W$638,MOD(($N$627*$N$628+1)-1,10)+1,INT((($N$627*$N$628+1)-1)/10)+1))),""))),IF($N$629="","",IF(OR(ISTEXT($N$627),ISTEXT($N$628),ISTEXT($N$629)),"",IF(OR(1&gt;$N$627,1&gt;$N$628,((1-1)*$N$627+1)&gt;$N$629),"",IF(INDEX($P$629:$W$638,MOD(((1-1)*$N$627+1)-1,10)+1,INT((((1-1)*$N$627+1)-1)/10)+1)="","",INDEX($P$629:$W$638,MOD(((1-1)*$N$627+1)-1,10)+1,INT((((1-1)*$N$627+1)-1)/10)+1))))))</f>
        <v/>
      </c>
      <c r="E629" s="539">
        <f>IF($D$627="Flat Oval",IF(OR($N$629="",ISTEXT($N$627),ISTEXT($N$628)),"",IF(1&lt;=$N$628,IF(2&gt;$N$627,"",IF(((1-1)*$N$627+2)&gt;80,"",IF(INDEX($P$629:$W$638,MOD(((1-1)*$N$627+2)-1,10)+1,INT((((1-1)*$N$627+2)-1)/10)+1)="","",INDEX($P$629:$W$638,MOD(((1-1)*$N$627+2)-1,10)+1,INT((((1-1)*$N$627+2)-1)/10)+1)))),IF(AND(1=$N$628+1,2&lt;=$O$627),IF(($N$627*$N$628+2)&gt;80,"",IF(INDEX($P$629:$W$638,MOD(($N$627*$N$628+2)-1,10)+1,INT((($N$627*$N$628+2)-1)/10)+1)="","",INDEX($P$629:$W$638,MOD(($N$627*$N$628+2)-1,10)+1,INT((($N$627*$N$628+2)-1)/10)+1))),""))),IF($N$629="","",IF(OR(ISTEXT($N$627),ISTEXT($N$628),ISTEXT($N$629)),"",IF(OR(2&gt;$N$627,1&gt;$N$628,((1-1)*$N$627+2)&gt;$N$629),"",IF(INDEX($P$629:$W$638,MOD(((1-1)*$N$627+2)-1,10)+1,INT((((1-1)*$N$627+2)-1)/10)+1)="","",INDEX($P$629:$W$638,MOD(((1-1)*$N$627+2)-1,10)+1,INT((((1-1)*$N$627+2)-1)/10)+1))))))</f>
        <v/>
      </c>
      <c r="F629" s="539">
        <f>IF($D$627="Flat Oval",IF(OR($N$629="",ISTEXT($N$627),ISTEXT($N$628)),"",IF(1&lt;=$N$628,IF(3&gt;$N$627,"",IF(((1-1)*$N$627+3)&gt;80,"",IF(INDEX($P$629:$W$638,MOD(((1-1)*$N$627+3)-1,10)+1,INT((((1-1)*$N$627+3)-1)/10)+1)="","",INDEX($P$629:$W$638,MOD(((1-1)*$N$627+3)-1,10)+1,INT((((1-1)*$N$627+3)-1)/10)+1)))),IF(AND(1=$N$628+1,3&lt;=$O$627),IF(($N$627*$N$628+3)&gt;80,"",IF(INDEX($P$629:$W$638,MOD(($N$627*$N$628+3)-1,10)+1,INT((($N$627*$N$628+3)-1)/10)+1)="","",INDEX($P$629:$W$638,MOD(($N$627*$N$628+3)-1,10)+1,INT((($N$627*$N$628+3)-1)/10)+1))),""))),IF($N$629="","",IF(OR(ISTEXT($N$627),ISTEXT($N$628),ISTEXT($N$629)),"",IF(OR(3&gt;$N$627,1&gt;$N$628,((1-1)*$N$627+3)&gt;$N$629),"",IF(INDEX($P$629:$W$638,MOD(((1-1)*$N$627+3)-1,10)+1,INT((((1-1)*$N$627+3)-1)/10)+1)="","",INDEX($P$629:$W$638,MOD(((1-1)*$N$627+3)-1,10)+1,INT((((1-1)*$N$627+3)-1)/10)+1))))))</f>
        <v/>
      </c>
      <c r="G629" s="539">
        <f>IF($D$627="Flat Oval",IF(OR($N$629="",ISTEXT($N$627),ISTEXT($N$628)),"",IF(1&lt;=$N$628,IF(4&gt;$N$627,"",IF(((1-1)*$N$627+4)&gt;80,"",IF(INDEX($P$629:$W$638,MOD(((1-1)*$N$627+4)-1,10)+1,INT((((1-1)*$N$627+4)-1)/10)+1)="","",INDEX($P$629:$W$638,MOD(((1-1)*$N$627+4)-1,10)+1,INT((((1-1)*$N$627+4)-1)/10)+1)))),IF(AND(1=$N$628+1,4&lt;=$O$627),IF(($N$627*$N$628+4)&gt;80,"",IF(INDEX($P$629:$W$638,MOD(($N$627*$N$628+4)-1,10)+1,INT((($N$627*$N$628+4)-1)/10)+1)="","",INDEX($P$629:$W$638,MOD(($N$627*$N$628+4)-1,10)+1,INT((($N$627*$N$628+4)-1)/10)+1))),""))),IF($N$629="","",IF(OR(ISTEXT($N$627),ISTEXT($N$628),ISTEXT($N$629)),"",IF(OR(4&gt;$N$627,1&gt;$N$628,((1-1)*$N$627+4)&gt;$N$629),"",IF(INDEX($P$629:$W$638,MOD(((1-1)*$N$627+4)-1,10)+1,INT((((1-1)*$N$627+4)-1)/10)+1)="","",INDEX($P$629:$W$638,MOD(((1-1)*$N$627+4)-1,10)+1,INT((((1-1)*$N$627+4)-1)/10)+1))))))</f>
        <v/>
      </c>
      <c r="H629" s="539">
        <f>IF($D$627="Flat Oval",IF(OR($N$629="",ISTEXT($N$627),ISTEXT($N$628)),"",IF(1&lt;=$N$628,IF(5&gt;$N$627,"",IF(((1-1)*$N$627+5)&gt;80,"",IF(INDEX($P$629:$W$638,MOD(((1-1)*$N$627+5)-1,10)+1,INT((((1-1)*$N$627+5)-1)/10)+1)="","",INDEX($P$629:$W$638,MOD(((1-1)*$N$627+5)-1,10)+1,INT((((1-1)*$N$627+5)-1)/10)+1)))),IF(AND(1=$N$628+1,5&lt;=$O$627),IF(($N$627*$N$628+5)&gt;80,"",IF(INDEX($P$629:$W$638,MOD(($N$627*$N$628+5)-1,10)+1,INT((($N$627*$N$628+5)-1)/10)+1)="","",INDEX($P$629:$W$638,MOD(($N$627*$N$628+5)-1,10)+1,INT((($N$627*$N$628+5)-1)/10)+1))),""))),IF($N$629="","",IF(OR(ISTEXT($N$627),ISTEXT($N$628),ISTEXT($N$629)),"",IF(OR(5&gt;$N$627,1&gt;$N$628,((1-1)*$N$627+5)&gt;$N$629),"",IF(INDEX($P$629:$W$638,MOD(((1-1)*$N$627+5)-1,10)+1,INT((((1-1)*$N$627+5)-1)/10)+1)="","",INDEX($P$629:$W$638,MOD(((1-1)*$N$627+5)-1,10)+1,INT((((1-1)*$N$627+5)-1)/10)+1))))))</f>
        <v/>
      </c>
      <c r="I629" s="539">
        <f>IF($D$627="Flat Oval",IF(OR($N$629="",ISTEXT($N$627),ISTEXT($N$628)),"",IF(1&lt;=$N$628,IF(6&gt;$N$627,"",IF(((1-1)*$N$627+6)&gt;80,"",IF(INDEX($P$629:$W$638,MOD(((1-1)*$N$627+6)-1,10)+1,INT((((1-1)*$N$627+6)-1)/10)+1)="","",INDEX($P$629:$W$638,MOD(((1-1)*$N$627+6)-1,10)+1,INT((((1-1)*$N$627+6)-1)/10)+1)))),IF(AND(1=$N$628+1,6&lt;=$O$627),IF(($N$627*$N$628+6)&gt;80,"",IF(INDEX($P$629:$W$638,MOD(($N$627*$N$628+6)-1,10)+1,INT((($N$627*$N$628+6)-1)/10)+1)="","",INDEX($P$629:$W$638,MOD(($N$627*$N$628+6)-1,10)+1,INT((($N$627*$N$628+6)-1)/10)+1))),""))),IF($N$629="","",IF(OR(ISTEXT($N$627),ISTEXT($N$628),ISTEXT($N$629)),"",IF(OR(6&gt;$N$627,1&gt;$N$628,((1-1)*$N$627+6)&gt;$N$629),"",IF(INDEX($P$629:$W$638,MOD(((1-1)*$N$627+6)-1,10)+1,INT((((1-1)*$N$627+6)-1)/10)+1)="","",INDEX($P$629:$W$638,MOD(((1-1)*$N$627+6)-1,10)+1,INT((((1-1)*$N$627+6)-1)/10)+1))))))</f>
        <v/>
      </c>
      <c r="J629" s="539">
        <f>IF($D$627="Flat Oval",IF(OR($N$629="",ISTEXT($N$627),ISTEXT($N$628)),"",IF(1&lt;=$N$628,IF(7&gt;$N$627,"",IF(((1-1)*$N$627+7)&gt;80,"",IF(INDEX($P$629:$W$638,MOD(((1-1)*$N$627+7)-1,10)+1,INT((((1-1)*$N$627+7)-1)/10)+1)="","",INDEX($P$629:$W$638,MOD(((1-1)*$N$627+7)-1,10)+1,INT((((1-1)*$N$627+7)-1)/10)+1)))),IF(AND(1=$N$628+1,7&lt;=$O$627),IF(($N$627*$N$628+7)&gt;80,"",IF(INDEX($P$629:$W$638,MOD(($N$627*$N$628+7)-1,10)+1,INT((($N$627*$N$628+7)-1)/10)+1)="","",INDEX($P$629:$W$638,MOD(($N$627*$N$628+7)-1,10)+1,INT((($N$627*$N$628+7)-1)/10)+1))),""))),IF($N$629="","",IF(OR(ISTEXT($N$627),ISTEXT($N$628),ISTEXT($N$629)),"",IF(OR(7&gt;$N$627,1&gt;$N$628,((1-1)*$N$627+7)&gt;$N$629),"",IF(INDEX($P$629:$W$638,MOD(((1-1)*$N$627+7)-1,10)+1,INT((((1-1)*$N$627+7)-1)/10)+1)="","",INDEX($P$629:$W$638,MOD(((1-1)*$N$627+7)-1,10)+1,INT((((1-1)*$N$627+7)-1)/10)+1))))))</f>
        <v/>
      </c>
      <c r="K629" s="539">
        <f>IF($D$627="Flat Oval",IF(OR($N$629="",ISTEXT($N$627),ISTEXT($N$628)),"",IF(1&lt;=$N$628,IF(8&gt;$N$627,"",IF(((1-1)*$N$627+8)&gt;80,"",IF(INDEX($P$629:$W$638,MOD(((1-1)*$N$627+8)-1,10)+1,INT((((1-1)*$N$627+8)-1)/10)+1)="","",INDEX($P$629:$W$638,MOD(((1-1)*$N$627+8)-1,10)+1,INT((((1-1)*$N$627+8)-1)/10)+1)))),IF(AND(1=$N$628+1,8&lt;=$O$627),IF(($N$627*$N$628+8)&gt;80,"",IF(INDEX($P$629:$W$638,MOD(($N$627*$N$628+8)-1,10)+1,INT((($N$627*$N$628+8)-1)/10)+1)="","",INDEX($P$629:$W$638,MOD(($N$627*$N$628+8)-1,10)+1,INT((($N$627*$N$628+8)-1)/10)+1))),""))),IF($N$629="","",IF(OR(ISTEXT($N$627),ISTEXT($N$628),ISTEXT($N$629)),"",IF(OR(8&gt;$N$627,1&gt;$N$628,((1-1)*$N$627+8)&gt;$N$629),"",IF(INDEX($P$629:$W$638,MOD(((1-1)*$N$627+8)-1,10)+1,INT((((1-1)*$N$627+8)-1)/10)+1)="","",INDEX($P$629:$W$638,MOD(((1-1)*$N$627+8)-1,10)+1,INT((((1-1)*$N$627+8)-1)/10)+1))))))</f>
        <v/>
      </c>
      <c r="L629" s="539">
        <f>IF($D$627="Flat Oval",IF(OR($N$629="",ISTEXT($N$627),ISTEXT($N$628)),"",IF(1&lt;=$N$628,IF(9&gt;$N$627,"",IF(((1-1)*$N$627+9)&gt;80,"",IF(INDEX($P$629:$W$638,MOD(((1-1)*$N$627+9)-1,10)+1,INT((((1-1)*$N$627+9)-1)/10)+1)="","",INDEX($P$629:$W$638,MOD(((1-1)*$N$627+9)-1,10)+1,INT((((1-1)*$N$627+9)-1)/10)+1)))),IF(AND(1=$N$628+1,9&lt;=$O$627),IF(($N$627*$N$628+9)&gt;80,"",IF(INDEX($P$629:$W$638,MOD(($N$627*$N$628+9)-1,10)+1,INT((($N$627*$N$628+9)-1)/10)+1)="","",INDEX($P$629:$W$638,MOD(($N$627*$N$628+9)-1,10)+1,INT((($N$627*$N$628+9)-1)/10)+1))),""))),IF($N$629="","",IF(OR(ISTEXT($N$627),ISTEXT($N$628),ISTEXT($N$629)),"",IF(OR(9&gt;$N$627,1&gt;$N$628,((1-1)*$N$627+9)&gt;$N$629),"",IF(INDEX($P$629:$W$638,MOD(((1-1)*$N$627+9)-1,10)+1,INT((((1-1)*$N$627+9)-1)/10)+1)="","",INDEX($P$629:$W$638,MOD(((1-1)*$N$627+9)-1,10)+1,INT((((1-1)*$N$627+9)-1)/10)+1))))))</f>
        <v/>
      </c>
      <c r="M629" s="539">
        <f>IF($D$627="Flat Oval",IF(OR($N$629="",ISTEXT($N$627),ISTEXT($N$628)),"",IF(1&lt;=$N$628,IF(10&gt;$N$627,"",IF(((1-1)*$N$627+10)&gt;80,"",IF(INDEX($P$629:$W$638,MOD(((1-1)*$N$627+10)-1,10)+1,INT((((1-1)*$N$627+10)-1)/10)+1)="","",INDEX($P$629:$W$638,MOD(((1-1)*$N$627+10)-1,10)+1,INT((((1-1)*$N$627+10)-1)/10)+1)))),IF(AND(1=$N$628+1,10&lt;=$O$627),IF(($N$627*$N$628+10)&gt;80,"",IF(INDEX($P$629:$W$638,MOD(($N$627*$N$628+10)-1,10)+1,INT((($N$627*$N$628+10)-1)/10)+1)="","",INDEX($P$629:$W$638,MOD(($N$627*$N$628+10)-1,10)+1,INT((($N$627*$N$628+10)-1)/10)+1))),""))),IF($N$629="","",IF(OR(ISTEXT($N$627),ISTEXT($N$628),ISTEXT($N$629)),"",IF(OR(10&gt;$N$627,1&gt;$N$628,((1-1)*$N$627+10)&gt;$N$629),"",IF(INDEX($P$629:$W$638,MOD(((1-1)*$N$627+10)-1,10)+1,INT((((1-1)*$N$627+10)-1)/10)+1)="","",INDEX($P$629:$W$638,MOD(((1-1)*$N$627+10)-1,10)+1,INT((((1-1)*$N$627+10)-1)/10)+1))))))</f>
        <v/>
      </c>
      <c r="N629" s="534">
        <f>IF($D$627="Flat Oval",IF(OR($N$627="",$N$628="",$O$627=""),"",$N$627*$N$628+$O$627),IF(OR(N627="",N628=""),"",IF(OR(ISTEXT(N627),ISTEXT(N628)),"",N627*N628)))</f>
        <v/>
      </c>
      <c r="O629">
        <f>IF(OR(NOT($D$627="Flat Oval"),N($N$629)=0),"",IF(COUNT(INDEX(D629:D636,$N$628+1):INDEX(M629:M636,$N$628+1))=0,"",AVERAGE(INDEX(D629:D636,$N$628+1):INDEX(M629:M636,$N$628+1))))</f>
        <v/>
      </c>
      <c r="P629" s="540" t="n"/>
      <c r="Q629" s="540" t="n"/>
      <c r="R629" s="540" t="n"/>
      <c r="S629" s="540" t="n"/>
      <c r="T629" s="540" t="n"/>
      <c r="U629" s="540" t="n"/>
      <c r="V629" s="540" t="n"/>
      <c r="W629" s="540" t="n"/>
    </row>
    <row r="630" ht="13.35" customHeight="1" s="162">
      <c r="B630" s="537">
        <f>IF($D$627="Flat Oval",IF(OR($N$628="",ISTEXT($N$628)),"",IF(2&lt;=$N$628,ROUND((2-0.5)*$I$627/$N$628,1),IF(2=$N$628+1,"Ends",""))),IF(OR($D$627="",$G$627=""),"",IF($D$627="Round",IF(2=1,"Axis 1 (0°)",IF(2=2,"Axis 2 (90°)","")),IF(ISTEXT($N$628),"",IF(2&gt;$N$628,"",IF(ISTEXT($I$627),"",ROUND((2-0.5)*$I$627/$N$628,1)))))))</f>
        <v/>
      </c>
      <c r="C630" s="538" t="n"/>
      <c r="D630" s="539">
        <f>IF($D$627="Flat Oval",IF(OR($N$629="",ISTEXT($N$627),ISTEXT($N$628)),"",IF(2&lt;=$N$628,IF(1&gt;$N$627,"",IF(((2-1)*$N$627+1)&gt;80,"",IF(INDEX($P$629:$W$638,MOD(((2-1)*$N$627+1)-1,10)+1,INT((((2-1)*$N$627+1)-1)/10)+1)="","",INDEX($P$629:$W$638,MOD(((2-1)*$N$627+1)-1,10)+1,INT((((2-1)*$N$627+1)-1)/10)+1)))),IF(AND(2=$N$628+1,1&lt;=$O$627),IF(($N$627*$N$628+1)&gt;80,"",IF(INDEX($P$629:$W$638,MOD(($N$627*$N$628+1)-1,10)+1,INT((($N$627*$N$628+1)-1)/10)+1)="","",INDEX($P$629:$W$638,MOD(($N$627*$N$628+1)-1,10)+1,INT((($N$627*$N$628+1)-1)/10)+1))),""))),IF($N$629="","",IF(OR(ISTEXT($N$627),ISTEXT($N$628),ISTEXT($N$629)),"",IF(OR(1&gt;$N$627,2&gt;$N$628,((2-1)*$N$627+1)&gt;$N$629),"",IF(INDEX($P$629:$W$638,MOD(((2-1)*$N$627+1)-1,10)+1,INT((((2-1)*$N$627+1)-1)/10)+1)="","",INDEX($P$629:$W$638,MOD(((2-1)*$N$627+1)-1,10)+1,INT((((2-1)*$N$627+1)-1)/10)+1))))))</f>
        <v/>
      </c>
      <c r="E630" s="539">
        <f>IF($D$627="Flat Oval",IF(OR($N$629="",ISTEXT($N$627),ISTEXT($N$628)),"",IF(2&lt;=$N$628,IF(2&gt;$N$627,"",IF(((2-1)*$N$627+2)&gt;80,"",IF(INDEX($P$629:$W$638,MOD(((2-1)*$N$627+2)-1,10)+1,INT((((2-1)*$N$627+2)-1)/10)+1)="","",INDEX($P$629:$W$638,MOD(((2-1)*$N$627+2)-1,10)+1,INT((((2-1)*$N$627+2)-1)/10)+1)))),IF(AND(2=$N$628+1,2&lt;=$O$627),IF(($N$627*$N$628+2)&gt;80,"",IF(INDEX($P$629:$W$638,MOD(($N$627*$N$628+2)-1,10)+1,INT((($N$627*$N$628+2)-1)/10)+1)="","",INDEX($P$629:$W$638,MOD(($N$627*$N$628+2)-1,10)+1,INT((($N$627*$N$628+2)-1)/10)+1))),""))),IF($N$629="","",IF(OR(ISTEXT($N$627),ISTEXT($N$628),ISTEXT($N$629)),"",IF(OR(2&gt;$N$627,2&gt;$N$628,((2-1)*$N$627+2)&gt;$N$629),"",IF(INDEX($P$629:$W$638,MOD(((2-1)*$N$627+2)-1,10)+1,INT((((2-1)*$N$627+2)-1)/10)+1)="","",INDEX($P$629:$W$638,MOD(((2-1)*$N$627+2)-1,10)+1,INT((((2-1)*$N$627+2)-1)/10)+1))))))</f>
        <v/>
      </c>
      <c r="F630" s="539">
        <f>IF($D$627="Flat Oval",IF(OR($N$629="",ISTEXT($N$627),ISTEXT($N$628)),"",IF(2&lt;=$N$628,IF(3&gt;$N$627,"",IF(((2-1)*$N$627+3)&gt;80,"",IF(INDEX($P$629:$W$638,MOD(((2-1)*$N$627+3)-1,10)+1,INT((((2-1)*$N$627+3)-1)/10)+1)="","",INDEX($P$629:$W$638,MOD(((2-1)*$N$627+3)-1,10)+1,INT((((2-1)*$N$627+3)-1)/10)+1)))),IF(AND(2=$N$628+1,3&lt;=$O$627),IF(($N$627*$N$628+3)&gt;80,"",IF(INDEX($P$629:$W$638,MOD(($N$627*$N$628+3)-1,10)+1,INT((($N$627*$N$628+3)-1)/10)+1)="","",INDEX($P$629:$W$638,MOD(($N$627*$N$628+3)-1,10)+1,INT((($N$627*$N$628+3)-1)/10)+1))),""))),IF($N$629="","",IF(OR(ISTEXT($N$627),ISTEXT($N$628),ISTEXT($N$629)),"",IF(OR(3&gt;$N$627,2&gt;$N$628,((2-1)*$N$627+3)&gt;$N$629),"",IF(INDEX($P$629:$W$638,MOD(((2-1)*$N$627+3)-1,10)+1,INT((((2-1)*$N$627+3)-1)/10)+1)="","",INDEX($P$629:$W$638,MOD(((2-1)*$N$627+3)-1,10)+1,INT((((2-1)*$N$627+3)-1)/10)+1))))))</f>
        <v/>
      </c>
      <c r="G630" s="539">
        <f>IF($D$627="Flat Oval",IF(OR($N$629="",ISTEXT($N$627),ISTEXT($N$628)),"",IF(2&lt;=$N$628,IF(4&gt;$N$627,"",IF(((2-1)*$N$627+4)&gt;80,"",IF(INDEX($P$629:$W$638,MOD(((2-1)*$N$627+4)-1,10)+1,INT((((2-1)*$N$627+4)-1)/10)+1)="","",INDEX($P$629:$W$638,MOD(((2-1)*$N$627+4)-1,10)+1,INT((((2-1)*$N$627+4)-1)/10)+1)))),IF(AND(2=$N$628+1,4&lt;=$O$627),IF(($N$627*$N$628+4)&gt;80,"",IF(INDEX($P$629:$W$638,MOD(($N$627*$N$628+4)-1,10)+1,INT((($N$627*$N$628+4)-1)/10)+1)="","",INDEX($P$629:$W$638,MOD(($N$627*$N$628+4)-1,10)+1,INT((($N$627*$N$628+4)-1)/10)+1))),""))),IF($N$629="","",IF(OR(ISTEXT($N$627),ISTEXT($N$628),ISTEXT($N$629)),"",IF(OR(4&gt;$N$627,2&gt;$N$628,((2-1)*$N$627+4)&gt;$N$629),"",IF(INDEX($P$629:$W$638,MOD(((2-1)*$N$627+4)-1,10)+1,INT((((2-1)*$N$627+4)-1)/10)+1)="","",INDEX($P$629:$W$638,MOD(((2-1)*$N$627+4)-1,10)+1,INT((((2-1)*$N$627+4)-1)/10)+1))))))</f>
        <v/>
      </c>
      <c r="H630" s="539">
        <f>IF($D$627="Flat Oval",IF(OR($N$629="",ISTEXT($N$627),ISTEXT($N$628)),"",IF(2&lt;=$N$628,IF(5&gt;$N$627,"",IF(((2-1)*$N$627+5)&gt;80,"",IF(INDEX($P$629:$W$638,MOD(((2-1)*$N$627+5)-1,10)+1,INT((((2-1)*$N$627+5)-1)/10)+1)="","",INDEX($P$629:$W$638,MOD(((2-1)*$N$627+5)-1,10)+1,INT((((2-1)*$N$627+5)-1)/10)+1)))),IF(AND(2=$N$628+1,5&lt;=$O$627),IF(($N$627*$N$628+5)&gt;80,"",IF(INDEX($P$629:$W$638,MOD(($N$627*$N$628+5)-1,10)+1,INT((($N$627*$N$628+5)-1)/10)+1)="","",INDEX($P$629:$W$638,MOD(($N$627*$N$628+5)-1,10)+1,INT((($N$627*$N$628+5)-1)/10)+1))),""))),IF($N$629="","",IF(OR(ISTEXT($N$627),ISTEXT($N$628),ISTEXT($N$629)),"",IF(OR(5&gt;$N$627,2&gt;$N$628,((2-1)*$N$627+5)&gt;$N$629),"",IF(INDEX($P$629:$W$638,MOD(((2-1)*$N$627+5)-1,10)+1,INT((((2-1)*$N$627+5)-1)/10)+1)="","",INDEX($P$629:$W$638,MOD(((2-1)*$N$627+5)-1,10)+1,INT((((2-1)*$N$627+5)-1)/10)+1))))))</f>
        <v/>
      </c>
      <c r="I630" s="539">
        <f>IF($D$627="Flat Oval",IF(OR($N$629="",ISTEXT($N$627),ISTEXT($N$628)),"",IF(2&lt;=$N$628,IF(6&gt;$N$627,"",IF(((2-1)*$N$627+6)&gt;80,"",IF(INDEX($P$629:$W$638,MOD(((2-1)*$N$627+6)-1,10)+1,INT((((2-1)*$N$627+6)-1)/10)+1)="","",INDEX($P$629:$W$638,MOD(((2-1)*$N$627+6)-1,10)+1,INT((((2-1)*$N$627+6)-1)/10)+1)))),IF(AND(2=$N$628+1,6&lt;=$O$627),IF(($N$627*$N$628+6)&gt;80,"",IF(INDEX($P$629:$W$638,MOD(($N$627*$N$628+6)-1,10)+1,INT((($N$627*$N$628+6)-1)/10)+1)="","",INDEX($P$629:$W$638,MOD(($N$627*$N$628+6)-1,10)+1,INT((($N$627*$N$628+6)-1)/10)+1))),""))),IF($N$629="","",IF(OR(ISTEXT($N$627),ISTEXT($N$628),ISTEXT($N$629)),"",IF(OR(6&gt;$N$627,2&gt;$N$628,((2-1)*$N$627+6)&gt;$N$629),"",IF(INDEX($P$629:$W$638,MOD(((2-1)*$N$627+6)-1,10)+1,INT((((2-1)*$N$627+6)-1)/10)+1)="","",INDEX($P$629:$W$638,MOD(((2-1)*$N$627+6)-1,10)+1,INT((((2-1)*$N$627+6)-1)/10)+1))))))</f>
        <v/>
      </c>
      <c r="J630" s="539">
        <f>IF($D$627="Flat Oval",IF(OR($N$629="",ISTEXT($N$627),ISTEXT($N$628)),"",IF(2&lt;=$N$628,IF(7&gt;$N$627,"",IF(((2-1)*$N$627+7)&gt;80,"",IF(INDEX($P$629:$W$638,MOD(((2-1)*$N$627+7)-1,10)+1,INT((((2-1)*$N$627+7)-1)/10)+1)="","",INDEX($P$629:$W$638,MOD(((2-1)*$N$627+7)-1,10)+1,INT((((2-1)*$N$627+7)-1)/10)+1)))),IF(AND(2=$N$628+1,7&lt;=$O$627),IF(($N$627*$N$628+7)&gt;80,"",IF(INDEX($P$629:$W$638,MOD(($N$627*$N$628+7)-1,10)+1,INT((($N$627*$N$628+7)-1)/10)+1)="","",INDEX($P$629:$W$638,MOD(($N$627*$N$628+7)-1,10)+1,INT((($N$627*$N$628+7)-1)/10)+1))),""))),IF($N$629="","",IF(OR(ISTEXT($N$627),ISTEXT($N$628),ISTEXT($N$629)),"",IF(OR(7&gt;$N$627,2&gt;$N$628,((2-1)*$N$627+7)&gt;$N$629),"",IF(INDEX($P$629:$W$638,MOD(((2-1)*$N$627+7)-1,10)+1,INT((((2-1)*$N$627+7)-1)/10)+1)="","",INDEX($P$629:$W$638,MOD(((2-1)*$N$627+7)-1,10)+1,INT((((2-1)*$N$627+7)-1)/10)+1))))))</f>
        <v/>
      </c>
      <c r="K630" s="539">
        <f>IF($D$627="Flat Oval",IF(OR($N$629="",ISTEXT($N$627),ISTEXT($N$628)),"",IF(2&lt;=$N$628,IF(8&gt;$N$627,"",IF(((2-1)*$N$627+8)&gt;80,"",IF(INDEX($P$629:$W$638,MOD(((2-1)*$N$627+8)-1,10)+1,INT((((2-1)*$N$627+8)-1)/10)+1)="","",INDEX($P$629:$W$638,MOD(((2-1)*$N$627+8)-1,10)+1,INT((((2-1)*$N$627+8)-1)/10)+1)))),IF(AND(2=$N$628+1,8&lt;=$O$627),IF(($N$627*$N$628+8)&gt;80,"",IF(INDEX($P$629:$W$638,MOD(($N$627*$N$628+8)-1,10)+1,INT((($N$627*$N$628+8)-1)/10)+1)="","",INDEX($P$629:$W$638,MOD(($N$627*$N$628+8)-1,10)+1,INT((($N$627*$N$628+8)-1)/10)+1))),""))),IF($N$629="","",IF(OR(ISTEXT($N$627),ISTEXT($N$628),ISTEXT($N$629)),"",IF(OR(8&gt;$N$627,2&gt;$N$628,((2-1)*$N$627+8)&gt;$N$629),"",IF(INDEX($P$629:$W$638,MOD(((2-1)*$N$627+8)-1,10)+1,INT((((2-1)*$N$627+8)-1)/10)+1)="","",INDEX($P$629:$W$638,MOD(((2-1)*$N$627+8)-1,10)+1,INT((((2-1)*$N$627+8)-1)/10)+1))))))</f>
        <v/>
      </c>
      <c r="L630" s="539">
        <f>IF($D$627="Flat Oval",IF(OR($N$629="",ISTEXT($N$627),ISTEXT($N$628)),"",IF(2&lt;=$N$628,IF(9&gt;$N$627,"",IF(((2-1)*$N$627+9)&gt;80,"",IF(INDEX($P$629:$W$638,MOD(((2-1)*$N$627+9)-1,10)+1,INT((((2-1)*$N$627+9)-1)/10)+1)="","",INDEX($P$629:$W$638,MOD(((2-1)*$N$627+9)-1,10)+1,INT((((2-1)*$N$627+9)-1)/10)+1)))),IF(AND(2=$N$628+1,9&lt;=$O$627),IF(($N$627*$N$628+9)&gt;80,"",IF(INDEX($P$629:$W$638,MOD(($N$627*$N$628+9)-1,10)+1,INT((($N$627*$N$628+9)-1)/10)+1)="","",INDEX($P$629:$W$638,MOD(($N$627*$N$628+9)-1,10)+1,INT((($N$627*$N$628+9)-1)/10)+1))),""))),IF($N$629="","",IF(OR(ISTEXT($N$627),ISTEXT($N$628),ISTEXT($N$629)),"",IF(OR(9&gt;$N$627,2&gt;$N$628,((2-1)*$N$627+9)&gt;$N$629),"",IF(INDEX($P$629:$W$638,MOD(((2-1)*$N$627+9)-1,10)+1,INT((((2-1)*$N$627+9)-1)/10)+1)="","",INDEX($P$629:$W$638,MOD(((2-1)*$N$627+9)-1,10)+1,INT((((2-1)*$N$627+9)-1)/10)+1))))))</f>
        <v/>
      </c>
      <c r="M630" s="539">
        <f>IF($D$627="Flat Oval",IF(OR($N$629="",ISTEXT($N$627),ISTEXT($N$628)),"",IF(2&lt;=$N$628,IF(10&gt;$N$627,"",IF(((2-1)*$N$627+10)&gt;80,"",IF(INDEX($P$629:$W$638,MOD(((2-1)*$N$627+10)-1,10)+1,INT((((2-1)*$N$627+10)-1)/10)+1)="","",INDEX($P$629:$W$638,MOD(((2-1)*$N$627+10)-1,10)+1,INT((((2-1)*$N$627+10)-1)/10)+1)))),IF(AND(2=$N$628+1,10&lt;=$O$627),IF(($N$627*$N$628+10)&gt;80,"",IF(INDEX($P$629:$W$638,MOD(($N$627*$N$628+10)-1,10)+1,INT((($N$627*$N$628+10)-1)/10)+1)="","",INDEX($P$629:$W$638,MOD(($N$627*$N$628+10)-1,10)+1,INT((($N$627*$N$628+10)-1)/10)+1))),""))),IF($N$629="","",IF(OR(ISTEXT($N$627),ISTEXT($N$628),ISTEXT($N$629)),"",IF(OR(10&gt;$N$627,2&gt;$N$628,((2-1)*$N$627+10)&gt;$N$629),"",IF(INDEX($P$629:$W$638,MOD(((2-1)*$N$627+10)-1,10)+1,INT((((2-1)*$N$627+10)-1)/10)+1)="","",INDEX($P$629:$W$638,MOD(((2-1)*$N$627+10)-1,10)+1,INT((((2-1)*$N$627+10)-1)/10)+1))))))</f>
        <v/>
      </c>
      <c r="O630">
        <f>IF(AND($D$627="Flat Oval",NOT(OR($G$627="",$I$627="")),NOT(OR(ISTEXT($G$627),ISTEXT($I$627)))),(($G$627-2*N($K$627))-($I$627-2*N($K$627)))*($I$627-2*N($K$627))/144,"")</f>
        <v/>
      </c>
      <c r="P630" s="540" t="n"/>
      <c r="Q630" s="540" t="n"/>
      <c r="R630" s="540" t="n"/>
      <c r="S630" s="540" t="n"/>
      <c r="T630" s="540" t="n"/>
      <c r="U630" s="540" t="n"/>
      <c r="V630" s="540" t="n"/>
      <c r="W630" s="540" t="n"/>
    </row>
    <row r="631" ht="13.35" customHeight="1" s="162">
      <c r="B631" s="537">
        <f>IF($D$627="Flat Oval",IF(OR($N$628="",ISTEXT($N$628)),"",IF(3&lt;=$N$628,ROUND((3-0.5)*$I$627/$N$628,1),IF(3=$N$628+1,"Ends",""))),IF(OR($D$627="",$G$627=""),"",IF($D$627="Round",IF(3=1,"Axis 1 (0°)",IF(3=2,"Axis 2 (90°)","")),IF(ISTEXT($N$628),"",IF(3&gt;$N$628,"",IF(ISTEXT($I$627),"",ROUND((3-0.5)*$I$627/$N$628,1)))))))</f>
        <v/>
      </c>
      <c r="C631" s="538" t="n"/>
      <c r="D631" s="539">
        <f>IF($D$627="Flat Oval",IF(OR($N$629="",ISTEXT($N$627),ISTEXT($N$628)),"",IF(3&lt;=$N$628,IF(1&gt;$N$627,"",IF(((3-1)*$N$627+1)&gt;80,"",IF(INDEX($P$629:$W$638,MOD(((3-1)*$N$627+1)-1,10)+1,INT((((3-1)*$N$627+1)-1)/10)+1)="","",INDEX($P$629:$W$638,MOD(((3-1)*$N$627+1)-1,10)+1,INT((((3-1)*$N$627+1)-1)/10)+1)))),IF(AND(3=$N$628+1,1&lt;=$O$627),IF(($N$627*$N$628+1)&gt;80,"",IF(INDEX($P$629:$W$638,MOD(($N$627*$N$628+1)-1,10)+1,INT((($N$627*$N$628+1)-1)/10)+1)="","",INDEX($P$629:$W$638,MOD(($N$627*$N$628+1)-1,10)+1,INT((($N$627*$N$628+1)-1)/10)+1))),""))),IF($N$629="","",IF(OR(ISTEXT($N$627),ISTEXT($N$628),ISTEXT($N$629)),"",IF(OR(1&gt;$N$627,3&gt;$N$628,((3-1)*$N$627+1)&gt;$N$629),"",IF(INDEX($P$629:$W$638,MOD(((3-1)*$N$627+1)-1,10)+1,INT((((3-1)*$N$627+1)-1)/10)+1)="","",INDEX($P$629:$W$638,MOD(((3-1)*$N$627+1)-1,10)+1,INT((((3-1)*$N$627+1)-1)/10)+1))))))</f>
        <v/>
      </c>
      <c r="E631" s="539">
        <f>IF($D$627="Flat Oval",IF(OR($N$629="",ISTEXT($N$627),ISTEXT($N$628)),"",IF(3&lt;=$N$628,IF(2&gt;$N$627,"",IF(((3-1)*$N$627+2)&gt;80,"",IF(INDEX($P$629:$W$638,MOD(((3-1)*$N$627+2)-1,10)+1,INT((((3-1)*$N$627+2)-1)/10)+1)="","",INDEX($P$629:$W$638,MOD(((3-1)*$N$627+2)-1,10)+1,INT((((3-1)*$N$627+2)-1)/10)+1)))),IF(AND(3=$N$628+1,2&lt;=$O$627),IF(($N$627*$N$628+2)&gt;80,"",IF(INDEX($P$629:$W$638,MOD(($N$627*$N$628+2)-1,10)+1,INT((($N$627*$N$628+2)-1)/10)+1)="","",INDEX($P$629:$W$638,MOD(($N$627*$N$628+2)-1,10)+1,INT((($N$627*$N$628+2)-1)/10)+1))),""))),IF($N$629="","",IF(OR(ISTEXT($N$627),ISTEXT($N$628),ISTEXT($N$629)),"",IF(OR(2&gt;$N$627,3&gt;$N$628,((3-1)*$N$627+2)&gt;$N$629),"",IF(INDEX($P$629:$W$638,MOD(((3-1)*$N$627+2)-1,10)+1,INT((((3-1)*$N$627+2)-1)/10)+1)="","",INDEX($P$629:$W$638,MOD(((3-1)*$N$627+2)-1,10)+1,INT((((3-1)*$N$627+2)-1)/10)+1))))))</f>
        <v/>
      </c>
      <c r="F631" s="539">
        <f>IF($D$627="Flat Oval",IF(OR($N$629="",ISTEXT($N$627),ISTEXT($N$628)),"",IF(3&lt;=$N$628,IF(3&gt;$N$627,"",IF(((3-1)*$N$627+3)&gt;80,"",IF(INDEX($P$629:$W$638,MOD(((3-1)*$N$627+3)-1,10)+1,INT((((3-1)*$N$627+3)-1)/10)+1)="","",INDEX($P$629:$W$638,MOD(((3-1)*$N$627+3)-1,10)+1,INT((((3-1)*$N$627+3)-1)/10)+1)))),IF(AND(3=$N$628+1,3&lt;=$O$627),IF(($N$627*$N$628+3)&gt;80,"",IF(INDEX($P$629:$W$638,MOD(($N$627*$N$628+3)-1,10)+1,INT((($N$627*$N$628+3)-1)/10)+1)="","",INDEX($P$629:$W$638,MOD(($N$627*$N$628+3)-1,10)+1,INT((($N$627*$N$628+3)-1)/10)+1))),""))),IF($N$629="","",IF(OR(ISTEXT($N$627),ISTEXT($N$628),ISTEXT($N$629)),"",IF(OR(3&gt;$N$627,3&gt;$N$628,((3-1)*$N$627+3)&gt;$N$629),"",IF(INDEX($P$629:$W$638,MOD(((3-1)*$N$627+3)-1,10)+1,INT((((3-1)*$N$627+3)-1)/10)+1)="","",INDEX($P$629:$W$638,MOD(((3-1)*$N$627+3)-1,10)+1,INT((((3-1)*$N$627+3)-1)/10)+1))))))</f>
        <v/>
      </c>
      <c r="G631" s="539">
        <f>IF($D$627="Flat Oval",IF(OR($N$629="",ISTEXT($N$627),ISTEXT($N$628)),"",IF(3&lt;=$N$628,IF(4&gt;$N$627,"",IF(((3-1)*$N$627+4)&gt;80,"",IF(INDEX($P$629:$W$638,MOD(((3-1)*$N$627+4)-1,10)+1,INT((((3-1)*$N$627+4)-1)/10)+1)="","",INDEX($P$629:$W$638,MOD(((3-1)*$N$627+4)-1,10)+1,INT((((3-1)*$N$627+4)-1)/10)+1)))),IF(AND(3=$N$628+1,4&lt;=$O$627),IF(($N$627*$N$628+4)&gt;80,"",IF(INDEX($P$629:$W$638,MOD(($N$627*$N$628+4)-1,10)+1,INT((($N$627*$N$628+4)-1)/10)+1)="","",INDEX($P$629:$W$638,MOD(($N$627*$N$628+4)-1,10)+1,INT((($N$627*$N$628+4)-1)/10)+1))),""))),IF($N$629="","",IF(OR(ISTEXT($N$627),ISTEXT($N$628),ISTEXT($N$629)),"",IF(OR(4&gt;$N$627,3&gt;$N$628,((3-1)*$N$627+4)&gt;$N$629),"",IF(INDEX($P$629:$W$638,MOD(((3-1)*$N$627+4)-1,10)+1,INT((((3-1)*$N$627+4)-1)/10)+1)="","",INDEX($P$629:$W$638,MOD(((3-1)*$N$627+4)-1,10)+1,INT((((3-1)*$N$627+4)-1)/10)+1))))))</f>
        <v/>
      </c>
      <c r="H631" s="539">
        <f>IF($D$627="Flat Oval",IF(OR($N$629="",ISTEXT($N$627),ISTEXT($N$628)),"",IF(3&lt;=$N$628,IF(5&gt;$N$627,"",IF(((3-1)*$N$627+5)&gt;80,"",IF(INDEX($P$629:$W$638,MOD(((3-1)*$N$627+5)-1,10)+1,INT((((3-1)*$N$627+5)-1)/10)+1)="","",INDEX($P$629:$W$638,MOD(((3-1)*$N$627+5)-1,10)+1,INT((((3-1)*$N$627+5)-1)/10)+1)))),IF(AND(3=$N$628+1,5&lt;=$O$627),IF(($N$627*$N$628+5)&gt;80,"",IF(INDEX($P$629:$W$638,MOD(($N$627*$N$628+5)-1,10)+1,INT((($N$627*$N$628+5)-1)/10)+1)="","",INDEX($P$629:$W$638,MOD(($N$627*$N$628+5)-1,10)+1,INT((($N$627*$N$628+5)-1)/10)+1))),""))),IF($N$629="","",IF(OR(ISTEXT($N$627),ISTEXT($N$628),ISTEXT($N$629)),"",IF(OR(5&gt;$N$627,3&gt;$N$628,((3-1)*$N$627+5)&gt;$N$629),"",IF(INDEX($P$629:$W$638,MOD(((3-1)*$N$627+5)-1,10)+1,INT((((3-1)*$N$627+5)-1)/10)+1)="","",INDEX($P$629:$W$638,MOD(((3-1)*$N$627+5)-1,10)+1,INT((((3-1)*$N$627+5)-1)/10)+1))))))</f>
        <v/>
      </c>
      <c r="I631" s="539">
        <f>IF($D$627="Flat Oval",IF(OR($N$629="",ISTEXT($N$627),ISTEXT($N$628)),"",IF(3&lt;=$N$628,IF(6&gt;$N$627,"",IF(((3-1)*$N$627+6)&gt;80,"",IF(INDEX($P$629:$W$638,MOD(((3-1)*$N$627+6)-1,10)+1,INT((((3-1)*$N$627+6)-1)/10)+1)="","",INDEX($P$629:$W$638,MOD(((3-1)*$N$627+6)-1,10)+1,INT((((3-1)*$N$627+6)-1)/10)+1)))),IF(AND(3=$N$628+1,6&lt;=$O$627),IF(($N$627*$N$628+6)&gt;80,"",IF(INDEX($P$629:$W$638,MOD(($N$627*$N$628+6)-1,10)+1,INT((($N$627*$N$628+6)-1)/10)+1)="","",INDEX($P$629:$W$638,MOD(($N$627*$N$628+6)-1,10)+1,INT((($N$627*$N$628+6)-1)/10)+1))),""))),IF($N$629="","",IF(OR(ISTEXT($N$627),ISTEXT($N$628),ISTEXT($N$629)),"",IF(OR(6&gt;$N$627,3&gt;$N$628,((3-1)*$N$627+6)&gt;$N$629),"",IF(INDEX($P$629:$W$638,MOD(((3-1)*$N$627+6)-1,10)+1,INT((((3-1)*$N$627+6)-1)/10)+1)="","",INDEX($P$629:$W$638,MOD(((3-1)*$N$627+6)-1,10)+1,INT((((3-1)*$N$627+6)-1)/10)+1))))))</f>
        <v/>
      </c>
      <c r="J631" s="539">
        <f>IF($D$627="Flat Oval",IF(OR($N$629="",ISTEXT($N$627),ISTEXT($N$628)),"",IF(3&lt;=$N$628,IF(7&gt;$N$627,"",IF(((3-1)*$N$627+7)&gt;80,"",IF(INDEX($P$629:$W$638,MOD(((3-1)*$N$627+7)-1,10)+1,INT((((3-1)*$N$627+7)-1)/10)+1)="","",INDEX($P$629:$W$638,MOD(((3-1)*$N$627+7)-1,10)+1,INT((((3-1)*$N$627+7)-1)/10)+1)))),IF(AND(3=$N$628+1,7&lt;=$O$627),IF(($N$627*$N$628+7)&gt;80,"",IF(INDEX($P$629:$W$638,MOD(($N$627*$N$628+7)-1,10)+1,INT((($N$627*$N$628+7)-1)/10)+1)="","",INDEX($P$629:$W$638,MOD(($N$627*$N$628+7)-1,10)+1,INT((($N$627*$N$628+7)-1)/10)+1))),""))),IF($N$629="","",IF(OR(ISTEXT($N$627),ISTEXT($N$628),ISTEXT($N$629)),"",IF(OR(7&gt;$N$627,3&gt;$N$628,((3-1)*$N$627+7)&gt;$N$629),"",IF(INDEX($P$629:$W$638,MOD(((3-1)*$N$627+7)-1,10)+1,INT((((3-1)*$N$627+7)-1)/10)+1)="","",INDEX($P$629:$W$638,MOD(((3-1)*$N$627+7)-1,10)+1,INT((((3-1)*$N$627+7)-1)/10)+1))))))</f>
        <v/>
      </c>
      <c r="K631" s="539">
        <f>IF($D$627="Flat Oval",IF(OR($N$629="",ISTEXT($N$627),ISTEXT($N$628)),"",IF(3&lt;=$N$628,IF(8&gt;$N$627,"",IF(((3-1)*$N$627+8)&gt;80,"",IF(INDEX($P$629:$W$638,MOD(((3-1)*$N$627+8)-1,10)+1,INT((((3-1)*$N$627+8)-1)/10)+1)="","",INDEX($P$629:$W$638,MOD(((3-1)*$N$627+8)-1,10)+1,INT((((3-1)*$N$627+8)-1)/10)+1)))),IF(AND(3=$N$628+1,8&lt;=$O$627),IF(($N$627*$N$628+8)&gt;80,"",IF(INDEX($P$629:$W$638,MOD(($N$627*$N$628+8)-1,10)+1,INT((($N$627*$N$628+8)-1)/10)+1)="","",INDEX($P$629:$W$638,MOD(($N$627*$N$628+8)-1,10)+1,INT((($N$627*$N$628+8)-1)/10)+1))),""))),IF($N$629="","",IF(OR(ISTEXT($N$627),ISTEXT($N$628),ISTEXT($N$629)),"",IF(OR(8&gt;$N$627,3&gt;$N$628,((3-1)*$N$627+8)&gt;$N$629),"",IF(INDEX($P$629:$W$638,MOD(((3-1)*$N$627+8)-1,10)+1,INT((((3-1)*$N$627+8)-1)/10)+1)="","",INDEX($P$629:$W$638,MOD(((3-1)*$N$627+8)-1,10)+1,INT((((3-1)*$N$627+8)-1)/10)+1))))))</f>
        <v/>
      </c>
      <c r="L631" s="539">
        <f>IF($D$627="Flat Oval",IF(OR($N$629="",ISTEXT($N$627),ISTEXT($N$628)),"",IF(3&lt;=$N$628,IF(9&gt;$N$627,"",IF(((3-1)*$N$627+9)&gt;80,"",IF(INDEX($P$629:$W$638,MOD(((3-1)*$N$627+9)-1,10)+1,INT((((3-1)*$N$627+9)-1)/10)+1)="","",INDEX($P$629:$W$638,MOD(((3-1)*$N$627+9)-1,10)+1,INT((((3-1)*$N$627+9)-1)/10)+1)))),IF(AND(3=$N$628+1,9&lt;=$O$627),IF(($N$627*$N$628+9)&gt;80,"",IF(INDEX($P$629:$W$638,MOD(($N$627*$N$628+9)-1,10)+1,INT((($N$627*$N$628+9)-1)/10)+1)="","",INDEX($P$629:$W$638,MOD(($N$627*$N$628+9)-1,10)+1,INT((($N$627*$N$628+9)-1)/10)+1))),""))),IF($N$629="","",IF(OR(ISTEXT($N$627),ISTEXT($N$628),ISTEXT($N$629)),"",IF(OR(9&gt;$N$627,3&gt;$N$628,((3-1)*$N$627+9)&gt;$N$629),"",IF(INDEX($P$629:$W$638,MOD(((3-1)*$N$627+9)-1,10)+1,INT((((3-1)*$N$627+9)-1)/10)+1)="","",INDEX($P$629:$W$638,MOD(((3-1)*$N$627+9)-1,10)+1,INT((((3-1)*$N$627+9)-1)/10)+1))))))</f>
        <v/>
      </c>
      <c r="M631" s="539">
        <f>IF($D$627="Flat Oval",IF(OR($N$629="",ISTEXT($N$627),ISTEXT($N$628)),"",IF(3&lt;=$N$628,IF(10&gt;$N$627,"",IF(((3-1)*$N$627+10)&gt;80,"",IF(INDEX($P$629:$W$638,MOD(((3-1)*$N$627+10)-1,10)+1,INT((((3-1)*$N$627+10)-1)/10)+1)="","",INDEX($P$629:$W$638,MOD(((3-1)*$N$627+10)-1,10)+1,INT((((3-1)*$N$627+10)-1)/10)+1)))),IF(AND(3=$N$628+1,10&lt;=$O$627),IF(($N$627*$N$628+10)&gt;80,"",IF(INDEX($P$629:$W$638,MOD(($N$627*$N$628+10)-1,10)+1,INT((($N$627*$N$628+10)-1)/10)+1)="","",INDEX($P$629:$W$638,MOD(($N$627*$N$628+10)-1,10)+1,INT((($N$627*$N$628+10)-1)/10)+1))),""))),IF($N$629="","",IF(OR(ISTEXT($N$627),ISTEXT($N$628),ISTEXT($N$629)),"",IF(OR(10&gt;$N$627,3&gt;$N$628,((3-1)*$N$627+10)&gt;$N$629),"",IF(INDEX($P$629:$W$638,MOD(((3-1)*$N$627+10)-1,10)+1,INT((((3-1)*$N$627+10)-1)/10)+1)="","",INDEX($P$629:$W$638,MOD(((3-1)*$N$627+10)-1,10)+1,INT((((3-1)*$N$627+10)-1)/10)+1))))))</f>
        <v/>
      </c>
      <c r="O631">
        <f>IF(AND($D$627="Flat Oval",NOT(OR($G$627="",$I$627="")),NOT(OR(ISTEXT($G$627),ISTEXT($I$627)))),PI()*(($I$627-2*N($K$627))/2)^2/144,"")</f>
        <v/>
      </c>
      <c r="P631" s="540" t="n"/>
      <c r="Q631" s="540" t="n"/>
      <c r="R631" s="540" t="n"/>
      <c r="S631" s="540" t="n"/>
      <c r="T631" s="540" t="n"/>
      <c r="U631" s="540" t="n"/>
      <c r="V631" s="540" t="n"/>
      <c r="W631" s="540" t="n"/>
    </row>
    <row r="632" ht="13.35" customHeight="1" s="162">
      <c r="B632" s="537">
        <f>IF($D$627="Flat Oval",IF(OR($N$628="",ISTEXT($N$628)),"",IF(4&lt;=$N$628,ROUND((4-0.5)*$I$627/$N$628,1),IF(4=$N$628+1,"Ends",""))),IF(OR($D$627="",$G$627=""),"",IF($D$627="Round",IF(4=1,"Axis 1 (0°)",IF(4=2,"Axis 2 (90°)","")),IF(ISTEXT($N$628),"",IF(4&gt;$N$628,"",IF(ISTEXT($I$627),"",ROUND((4-0.5)*$I$627/$N$628,1)))))))</f>
        <v/>
      </c>
      <c r="C632" s="538" t="n"/>
      <c r="D632" s="539">
        <f>IF($D$627="Flat Oval",IF(OR($N$629="",ISTEXT($N$627),ISTEXT($N$628)),"",IF(4&lt;=$N$628,IF(1&gt;$N$627,"",IF(((4-1)*$N$627+1)&gt;80,"",IF(INDEX($P$629:$W$638,MOD(((4-1)*$N$627+1)-1,10)+1,INT((((4-1)*$N$627+1)-1)/10)+1)="","",INDEX($P$629:$W$638,MOD(((4-1)*$N$627+1)-1,10)+1,INT((((4-1)*$N$627+1)-1)/10)+1)))),IF(AND(4=$N$628+1,1&lt;=$O$627),IF(($N$627*$N$628+1)&gt;80,"",IF(INDEX($P$629:$W$638,MOD(($N$627*$N$628+1)-1,10)+1,INT((($N$627*$N$628+1)-1)/10)+1)="","",INDEX($P$629:$W$638,MOD(($N$627*$N$628+1)-1,10)+1,INT((($N$627*$N$628+1)-1)/10)+1))),""))),IF($N$629="","",IF(OR(ISTEXT($N$627),ISTEXT($N$628),ISTEXT($N$629)),"",IF(OR(1&gt;$N$627,4&gt;$N$628,((4-1)*$N$627+1)&gt;$N$629),"",IF(INDEX($P$629:$W$638,MOD(((4-1)*$N$627+1)-1,10)+1,INT((((4-1)*$N$627+1)-1)/10)+1)="","",INDEX($P$629:$W$638,MOD(((4-1)*$N$627+1)-1,10)+1,INT((((4-1)*$N$627+1)-1)/10)+1))))))</f>
        <v/>
      </c>
      <c r="E632" s="539">
        <f>IF($D$627="Flat Oval",IF(OR($N$629="",ISTEXT($N$627),ISTEXT($N$628)),"",IF(4&lt;=$N$628,IF(2&gt;$N$627,"",IF(((4-1)*$N$627+2)&gt;80,"",IF(INDEX($P$629:$W$638,MOD(((4-1)*$N$627+2)-1,10)+1,INT((((4-1)*$N$627+2)-1)/10)+1)="","",INDEX($P$629:$W$638,MOD(((4-1)*$N$627+2)-1,10)+1,INT((((4-1)*$N$627+2)-1)/10)+1)))),IF(AND(4=$N$628+1,2&lt;=$O$627),IF(($N$627*$N$628+2)&gt;80,"",IF(INDEX($P$629:$W$638,MOD(($N$627*$N$628+2)-1,10)+1,INT((($N$627*$N$628+2)-1)/10)+1)="","",INDEX($P$629:$W$638,MOD(($N$627*$N$628+2)-1,10)+1,INT((($N$627*$N$628+2)-1)/10)+1))),""))),IF($N$629="","",IF(OR(ISTEXT($N$627),ISTEXT($N$628),ISTEXT($N$629)),"",IF(OR(2&gt;$N$627,4&gt;$N$628,((4-1)*$N$627+2)&gt;$N$629),"",IF(INDEX($P$629:$W$638,MOD(((4-1)*$N$627+2)-1,10)+1,INT((((4-1)*$N$627+2)-1)/10)+1)="","",INDEX($P$629:$W$638,MOD(((4-1)*$N$627+2)-1,10)+1,INT((((4-1)*$N$627+2)-1)/10)+1))))))</f>
        <v/>
      </c>
      <c r="F632" s="539">
        <f>IF($D$627="Flat Oval",IF(OR($N$629="",ISTEXT($N$627),ISTEXT($N$628)),"",IF(4&lt;=$N$628,IF(3&gt;$N$627,"",IF(((4-1)*$N$627+3)&gt;80,"",IF(INDEX($P$629:$W$638,MOD(((4-1)*$N$627+3)-1,10)+1,INT((((4-1)*$N$627+3)-1)/10)+1)="","",INDEX($P$629:$W$638,MOD(((4-1)*$N$627+3)-1,10)+1,INT((((4-1)*$N$627+3)-1)/10)+1)))),IF(AND(4=$N$628+1,3&lt;=$O$627),IF(($N$627*$N$628+3)&gt;80,"",IF(INDEX($P$629:$W$638,MOD(($N$627*$N$628+3)-1,10)+1,INT((($N$627*$N$628+3)-1)/10)+1)="","",INDEX($P$629:$W$638,MOD(($N$627*$N$628+3)-1,10)+1,INT((($N$627*$N$628+3)-1)/10)+1))),""))),IF($N$629="","",IF(OR(ISTEXT($N$627),ISTEXT($N$628),ISTEXT($N$629)),"",IF(OR(3&gt;$N$627,4&gt;$N$628,((4-1)*$N$627+3)&gt;$N$629),"",IF(INDEX($P$629:$W$638,MOD(((4-1)*$N$627+3)-1,10)+1,INT((((4-1)*$N$627+3)-1)/10)+1)="","",INDEX($P$629:$W$638,MOD(((4-1)*$N$627+3)-1,10)+1,INT((((4-1)*$N$627+3)-1)/10)+1))))))</f>
        <v/>
      </c>
      <c r="G632" s="539">
        <f>IF($D$627="Flat Oval",IF(OR($N$629="",ISTEXT($N$627),ISTEXT($N$628)),"",IF(4&lt;=$N$628,IF(4&gt;$N$627,"",IF(((4-1)*$N$627+4)&gt;80,"",IF(INDEX($P$629:$W$638,MOD(((4-1)*$N$627+4)-1,10)+1,INT((((4-1)*$N$627+4)-1)/10)+1)="","",INDEX($P$629:$W$638,MOD(((4-1)*$N$627+4)-1,10)+1,INT((((4-1)*$N$627+4)-1)/10)+1)))),IF(AND(4=$N$628+1,4&lt;=$O$627),IF(($N$627*$N$628+4)&gt;80,"",IF(INDEX($P$629:$W$638,MOD(($N$627*$N$628+4)-1,10)+1,INT((($N$627*$N$628+4)-1)/10)+1)="","",INDEX($P$629:$W$638,MOD(($N$627*$N$628+4)-1,10)+1,INT((($N$627*$N$628+4)-1)/10)+1))),""))),IF($N$629="","",IF(OR(ISTEXT($N$627),ISTEXT($N$628),ISTEXT($N$629)),"",IF(OR(4&gt;$N$627,4&gt;$N$628,((4-1)*$N$627+4)&gt;$N$629),"",IF(INDEX($P$629:$W$638,MOD(((4-1)*$N$627+4)-1,10)+1,INT((((4-1)*$N$627+4)-1)/10)+1)="","",INDEX($P$629:$W$638,MOD(((4-1)*$N$627+4)-1,10)+1,INT((((4-1)*$N$627+4)-1)/10)+1))))))</f>
        <v/>
      </c>
      <c r="H632" s="539">
        <f>IF($D$627="Flat Oval",IF(OR($N$629="",ISTEXT($N$627),ISTEXT($N$628)),"",IF(4&lt;=$N$628,IF(5&gt;$N$627,"",IF(((4-1)*$N$627+5)&gt;80,"",IF(INDEX($P$629:$W$638,MOD(((4-1)*$N$627+5)-1,10)+1,INT((((4-1)*$N$627+5)-1)/10)+1)="","",INDEX($P$629:$W$638,MOD(((4-1)*$N$627+5)-1,10)+1,INT((((4-1)*$N$627+5)-1)/10)+1)))),IF(AND(4=$N$628+1,5&lt;=$O$627),IF(($N$627*$N$628+5)&gt;80,"",IF(INDEX($P$629:$W$638,MOD(($N$627*$N$628+5)-1,10)+1,INT((($N$627*$N$628+5)-1)/10)+1)="","",INDEX($P$629:$W$638,MOD(($N$627*$N$628+5)-1,10)+1,INT((($N$627*$N$628+5)-1)/10)+1))),""))),IF($N$629="","",IF(OR(ISTEXT($N$627),ISTEXT($N$628),ISTEXT($N$629)),"",IF(OR(5&gt;$N$627,4&gt;$N$628,((4-1)*$N$627+5)&gt;$N$629),"",IF(INDEX($P$629:$W$638,MOD(((4-1)*$N$627+5)-1,10)+1,INT((((4-1)*$N$627+5)-1)/10)+1)="","",INDEX($P$629:$W$638,MOD(((4-1)*$N$627+5)-1,10)+1,INT((((4-1)*$N$627+5)-1)/10)+1))))))</f>
        <v/>
      </c>
      <c r="I632" s="539">
        <f>IF($D$627="Flat Oval",IF(OR($N$629="",ISTEXT($N$627),ISTEXT($N$628)),"",IF(4&lt;=$N$628,IF(6&gt;$N$627,"",IF(((4-1)*$N$627+6)&gt;80,"",IF(INDEX($P$629:$W$638,MOD(((4-1)*$N$627+6)-1,10)+1,INT((((4-1)*$N$627+6)-1)/10)+1)="","",INDEX($P$629:$W$638,MOD(((4-1)*$N$627+6)-1,10)+1,INT((((4-1)*$N$627+6)-1)/10)+1)))),IF(AND(4=$N$628+1,6&lt;=$O$627),IF(($N$627*$N$628+6)&gt;80,"",IF(INDEX($P$629:$W$638,MOD(($N$627*$N$628+6)-1,10)+1,INT((($N$627*$N$628+6)-1)/10)+1)="","",INDEX($P$629:$W$638,MOD(($N$627*$N$628+6)-1,10)+1,INT((($N$627*$N$628+6)-1)/10)+1))),""))),IF($N$629="","",IF(OR(ISTEXT($N$627),ISTEXT($N$628),ISTEXT($N$629)),"",IF(OR(6&gt;$N$627,4&gt;$N$628,((4-1)*$N$627+6)&gt;$N$629),"",IF(INDEX($P$629:$W$638,MOD(((4-1)*$N$627+6)-1,10)+1,INT((((4-1)*$N$627+6)-1)/10)+1)="","",INDEX($P$629:$W$638,MOD(((4-1)*$N$627+6)-1,10)+1,INT((((4-1)*$N$627+6)-1)/10)+1))))))</f>
        <v/>
      </c>
      <c r="J632" s="539">
        <f>IF($D$627="Flat Oval",IF(OR($N$629="",ISTEXT($N$627),ISTEXT($N$628)),"",IF(4&lt;=$N$628,IF(7&gt;$N$627,"",IF(((4-1)*$N$627+7)&gt;80,"",IF(INDEX($P$629:$W$638,MOD(((4-1)*$N$627+7)-1,10)+1,INT((((4-1)*$N$627+7)-1)/10)+1)="","",INDEX($P$629:$W$638,MOD(((4-1)*$N$627+7)-1,10)+1,INT((((4-1)*$N$627+7)-1)/10)+1)))),IF(AND(4=$N$628+1,7&lt;=$O$627),IF(($N$627*$N$628+7)&gt;80,"",IF(INDEX($P$629:$W$638,MOD(($N$627*$N$628+7)-1,10)+1,INT((($N$627*$N$628+7)-1)/10)+1)="","",INDEX($P$629:$W$638,MOD(($N$627*$N$628+7)-1,10)+1,INT((($N$627*$N$628+7)-1)/10)+1))),""))),IF($N$629="","",IF(OR(ISTEXT($N$627),ISTEXT($N$628),ISTEXT($N$629)),"",IF(OR(7&gt;$N$627,4&gt;$N$628,((4-1)*$N$627+7)&gt;$N$629),"",IF(INDEX($P$629:$W$638,MOD(((4-1)*$N$627+7)-1,10)+1,INT((((4-1)*$N$627+7)-1)/10)+1)="","",INDEX($P$629:$W$638,MOD(((4-1)*$N$627+7)-1,10)+1,INT((((4-1)*$N$627+7)-1)/10)+1))))))</f>
        <v/>
      </c>
      <c r="K632" s="539">
        <f>IF($D$627="Flat Oval",IF(OR($N$629="",ISTEXT($N$627),ISTEXT($N$628)),"",IF(4&lt;=$N$628,IF(8&gt;$N$627,"",IF(((4-1)*$N$627+8)&gt;80,"",IF(INDEX($P$629:$W$638,MOD(((4-1)*$N$627+8)-1,10)+1,INT((((4-1)*$N$627+8)-1)/10)+1)="","",INDEX($P$629:$W$638,MOD(((4-1)*$N$627+8)-1,10)+1,INT((((4-1)*$N$627+8)-1)/10)+1)))),IF(AND(4=$N$628+1,8&lt;=$O$627),IF(($N$627*$N$628+8)&gt;80,"",IF(INDEX($P$629:$W$638,MOD(($N$627*$N$628+8)-1,10)+1,INT((($N$627*$N$628+8)-1)/10)+1)="","",INDEX($P$629:$W$638,MOD(($N$627*$N$628+8)-1,10)+1,INT((($N$627*$N$628+8)-1)/10)+1))),""))),IF($N$629="","",IF(OR(ISTEXT($N$627),ISTEXT($N$628),ISTEXT($N$629)),"",IF(OR(8&gt;$N$627,4&gt;$N$628,((4-1)*$N$627+8)&gt;$N$629),"",IF(INDEX($P$629:$W$638,MOD(((4-1)*$N$627+8)-1,10)+1,INT((((4-1)*$N$627+8)-1)/10)+1)="","",INDEX($P$629:$W$638,MOD(((4-1)*$N$627+8)-1,10)+1,INT((((4-1)*$N$627+8)-1)/10)+1))))))</f>
        <v/>
      </c>
      <c r="L632" s="539">
        <f>IF($D$627="Flat Oval",IF(OR($N$629="",ISTEXT($N$627),ISTEXT($N$628)),"",IF(4&lt;=$N$628,IF(9&gt;$N$627,"",IF(((4-1)*$N$627+9)&gt;80,"",IF(INDEX($P$629:$W$638,MOD(((4-1)*$N$627+9)-1,10)+1,INT((((4-1)*$N$627+9)-1)/10)+1)="","",INDEX($P$629:$W$638,MOD(((4-1)*$N$627+9)-1,10)+1,INT((((4-1)*$N$627+9)-1)/10)+1)))),IF(AND(4=$N$628+1,9&lt;=$O$627),IF(($N$627*$N$628+9)&gt;80,"",IF(INDEX($P$629:$W$638,MOD(($N$627*$N$628+9)-1,10)+1,INT((($N$627*$N$628+9)-1)/10)+1)="","",INDEX($P$629:$W$638,MOD(($N$627*$N$628+9)-1,10)+1,INT((($N$627*$N$628+9)-1)/10)+1))),""))),IF($N$629="","",IF(OR(ISTEXT($N$627),ISTEXT($N$628),ISTEXT($N$629)),"",IF(OR(9&gt;$N$627,4&gt;$N$628,((4-1)*$N$627+9)&gt;$N$629),"",IF(INDEX($P$629:$W$638,MOD(((4-1)*$N$627+9)-1,10)+1,INT((((4-1)*$N$627+9)-1)/10)+1)="","",INDEX($P$629:$W$638,MOD(((4-1)*$N$627+9)-1,10)+1,INT((((4-1)*$N$627+9)-1)/10)+1))))))</f>
        <v/>
      </c>
      <c r="M632" s="539">
        <f>IF($D$627="Flat Oval",IF(OR($N$629="",ISTEXT($N$627),ISTEXT($N$628)),"",IF(4&lt;=$N$628,IF(10&gt;$N$627,"",IF(((4-1)*$N$627+10)&gt;80,"",IF(INDEX($P$629:$W$638,MOD(((4-1)*$N$627+10)-1,10)+1,INT((((4-1)*$N$627+10)-1)/10)+1)="","",INDEX($P$629:$W$638,MOD(((4-1)*$N$627+10)-1,10)+1,INT((((4-1)*$N$627+10)-1)/10)+1)))),IF(AND(4=$N$628+1,10&lt;=$O$627),IF(($N$627*$N$628+10)&gt;80,"",IF(INDEX($P$629:$W$638,MOD(($N$627*$N$628+10)-1,10)+1,INT((($N$627*$N$628+10)-1)/10)+1)="","",INDEX($P$629:$W$638,MOD(($N$627*$N$628+10)-1,10)+1,INT((($N$627*$N$628+10)-1)/10)+1))),""))),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IF($D$627="Flat Oval",IF(OR($N$628="",ISTEXT($N$628)),"",IF(5&lt;=$N$628,ROUND((5-0.5)*$I$627/$N$628,1),IF(5=$N$628+1,"Ends",""))),IF(OR($D$627="",$G$627=""),"",IF($D$627="Round",IF(5=1,"Axis 1 (0°)",IF(5=2,"Axis 2 (90°)","")),IF(ISTEXT($N$628),"",IF(5&gt;$N$628,"",IF(ISTEXT($I$627),"",ROUND((5-0.5)*$I$627/$N$628,1)))))))</f>
        <v/>
      </c>
      <c r="C633" s="538" t="n"/>
      <c r="D633" s="539">
        <f>IF($D$627="Flat Oval",IF(OR($N$629="",ISTEXT($N$627),ISTEXT($N$628)),"",IF(5&lt;=$N$628,IF(1&gt;$N$627,"",IF(((5-1)*$N$627+1)&gt;80,"",IF(INDEX($P$629:$W$638,MOD(((5-1)*$N$627+1)-1,10)+1,INT((((5-1)*$N$627+1)-1)/10)+1)="","",INDEX($P$629:$W$638,MOD(((5-1)*$N$627+1)-1,10)+1,INT((((5-1)*$N$627+1)-1)/10)+1)))),IF(AND(5=$N$628+1,1&lt;=$O$627),IF(($N$627*$N$628+1)&gt;80,"",IF(INDEX($P$629:$W$638,MOD(($N$627*$N$628+1)-1,10)+1,INT((($N$627*$N$628+1)-1)/10)+1)="","",INDEX($P$629:$W$638,MOD(($N$627*$N$628+1)-1,10)+1,INT((($N$627*$N$628+1)-1)/10)+1))),""))),IF($N$629="","",IF(OR(ISTEXT($N$627),ISTEXT($N$628),ISTEXT($N$629)),"",IF(OR(1&gt;$N$627,5&gt;$N$628,((5-1)*$N$627+1)&gt;$N$629),"",IF(INDEX($P$629:$W$638,MOD(((5-1)*$N$627+1)-1,10)+1,INT((((5-1)*$N$627+1)-1)/10)+1)="","",INDEX($P$629:$W$638,MOD(((5-1)*$N$627+1)-1,10)+1,INT((((5-1)*$N$627+1)-1)/10)+1))))))</f>
        <v/>
      </c>
      <c r="E633" s="539">
        <f>IF($D$627="Flat Oval",IF(OR($N$629="",ISTEXT($N$627),ISTEXT($N$628)),"",IF(5&lt;=$N$628,IF(2&gt;$N$627,"",IF(((5-1)*$N$627+2)&gt;80,"",IF(INDEX($P$629:$W$638,MOD(((5-1)*$N$627+2)-1,10)+1,INT((((5-1)*$N$627+2)-1)/10)+1)="","",INDEX($P$629:$W$638,MOD(((5-1)*$N$627+2)-1,10)+1,INT((((5-1)*$N$627+2)-1)/10)+1)))),IF(AND(5=$N$628+1,2&lt;=$O$627),IF(($N$627*$N$628+2)&gt;80,"",IF(INDEX($P$629:$W$638,MOD(($N$627*$N$628+2)-1,10)+1,INT((($N$627*$N$628+2)-1)/10)+1)="","",INDEX($P$629:$W$638,MOD(($N$627*$N$628+2)-1,10)+1,INT((($N$627*$N$628+2)-1)/10)+1))),""))),IF($N$629="","",IF(OR(ISTEXT($N$627),ISTEXT($N$628),ISTEXT($N$629)),"",IF(OR(2&gt;$N$627,5&gt;$N$628,((5-1)*$N$627+2)&gt;$N$629),"",IF(INDEX($P$629:$W$638,MOD(((5-1)*$N$627+2)-1,10)+1,INT((((5-1)*$N$627+2)-1)/10)+1)="","",INDEX($P$629:$W$638,MOD(((5-1)*$N$627+2)-1,10)+1,INT((((5-1)*$N$627+2)-1)/10)+1))))))</f>
        <v/>
      </c>
      <c r="F633" s="539">
        <f>IF($D$627="Flat Oval",IF(OR($N$629="",ISTEXT($N$627),ISTEXT($N$628)),"",IF(5&lt;=$N$628,IF(3&gt;$N$627,"",IF(((5-1)*$N$627+3)&gt;80,"",IF(INDEX($P$629:$W$638,MOD(((5-1)*$N$627+3)-1,10)+1,INT((((5-1)*$N$627+3)-1)/10)+1)="","",INDEX($P$629:$W$638,MOD(((5-1)*$N$627+3)-1,10)+1,INT((((5-1)*$N$627+3)-1)/10)+1)))),IF(AND(5=$N$628+1,3&lt;=$O$627),IF(($N$627*$N$628+3)&gt;80,"",IF(INDEX($P$629:$W$638,MOD(($N$627*$N$628+3)-1,10)+1,INT((($N$627*$N$628+3)-1)/10)+1)="","",INDEX($P$629:$W$638,MOD(($N$627*$N$628+3)-1,10)+1,INT((($N$627*$N$628+3)-1)/10)+1))),""))),IF($N$629="","",IF(OR(ISTEXT($N$627),ISTEXT($N$628),ISTEXT($N$629)),"",IF(OR(3&gt;$N$627,5&gt;$N$628,((5-1)*$N$627+3)&gt;$N$629),"",IF(INDEX($P$629:$W$638,MOD(((5-1)*$N$627+3)-1,10)+1,INT((((5-1)*$N$627+3)-1)/10)+1)="","",INDEX($P$629:$W$638,MOD(((5-1)*$N$627+3)-1,10)+1,INT((((5-1)*$N$627+3)-1)/10)+1))))))</f>
        <v/>
      </c>
      <c r="G633" s="539">
        <f>IF($D$627="Flat Oval",IF(OR($N$629="",ISTEXT($N$627),ISTEXT($N$628)),"",IF(5&lt;=$N$628,IF(4&gt;$N$627,"",IF(((5-1)*$N$627+4)&gt;80,"",IF(INDEX($P$629:$W$638,MOD(((5-1)*$N$627+4)-1,10)+1,INT((((5-1)*$N$627+4)-1)/10)+1)="","",INDEX($P$629:$W$638,MOD(((5-1)*$N$627+4)-1,10)+1,INT((((5-1)*$N$627+4)-1)/10)+1)))),IF(AND(5=$N$628+1,4&lt;=$O$627),IF(($N$627*$N$628+4)&gt;80,"",IF(INDEX($P$629:$W$638,MOD(($N$627*$N$628+4)-1,10)+1,INT((($N$627*$N$628+4)-1)/10)+1)="","",INDEX($P$629:$W$638,MOD(($N$627*$N$628+4)-1,10)+1,INT((($N$627*$N$628+4)-1)/10)+1))),""))),IF($N$629="","",IF(OR(ISTEXT($N$627),ISTEXT($N$628),ISTEXT($N$629)),"",IF(OR(4&gt;$N$627,5&gt;$N$628,((5-1)*$N$627+4)&gt;$N$629),"",IF(INDEX($P$629:$W$638,MOD(((5-1)*$N$627+4)-1,10)+1,INT((((5-1)*$N$627+4)-1)/10)+1)="","",INDEX($P$629:$W$638,MOD(((5-1)*$N$627+4)-1,10)+1,INT((((5-1)*$N$627+4)-1)/10)+1))))))</f>
        <v/>
      </c>
      <c r="H633" s="539">
        <f>IF($D$627="Flat Oval",IF(OR($N$629="",ISTEXT($N$627),ISTEXT($N$628)),"",IF(5&lt;=$N$628,IF(5&gt;$N$627,"",IF(((5-1)*$N$627+5)&gt;80,"",IF(INDEX($P$629:$W$638,MOD(((5-1)*$N$627+5)-1,10)+1,INT((((5-1)*$N$627+5)-1)/10)+1)="","",INDEX($P$629:$W$638,MOD(((5-1)*$N$627+5)-1,10)+1,INT((((5-1)*$N$627+5)-1)/10)+1)))),IF(AND(5=$N$628+1,5&lt;=$O$627),IF(($N$627*$N$628+5)&gt;80,"",IF(INDEX($P$629:$W$638,MOD(($N$627*$N$628+5)-1,10)+1,INT((($N$627*$N$628+5)-1)/10)+1)="","",INDEX($P$629:$W$638,MOD(($N$627*$N$628+5)-1,10)+1,INT((($N$627*$N$628+5)-1)/10)+1))),""))),IF($N$629="","",IF(OR(ISTEXT($N$627),ISTEXT($N$628),ISTEXT($N$629)),"",IF(OR(5&gt;$N$627,5&gt;$N$628,((5-1)*$N$627+5)&gt;$N$629),"",IF(INDEX($P$629:$W$638,MOD(((5-1)*$N$627+5)-1,10)+1,INT((((5-1)*$N$627+5)-1)/10)+1)="","",INDEX($P$629:$W$638,MOD(((5-1)*$N$627+5)-1,10)+1,INT((((5-1)*$N$627+5)-1)/10)+1))))))</f>
        <v/>
      </c>
      <c r="I633" s="539">
        <f>IF($D$627="Flat Oval",IF(OR($N$629="",ISTEXT($N$627),ISTEXT($N$628)),"",IF(5&lt;=$N$628,IF(6&gt;$N$627,"",IF(((5-1)*$N$627+6)&gt;80,"",IF(INDEX($P$629:$W$638,MOD(((5-1)*$N$627+6)-1,10)+1,INT((((5-1)*$N$627+6)-1)/10)+1)="","",INDEX($P$629:$W$638,MOD(((5-1)*$N$627+6)-1,10)+1,INT((((5-1)*$N$627+6)-1)/10)+1)))),IF(AND(5=$N$628+1,6&lt;=$O$627),IF(($N$627*$N$628+6)&gt;80,"",IF(INDEX($P$629:$W$638,MOD(($N$627*$N$628+6)-1,10)+1,INT((($N$627*$N$628+6)-1)/10)+1)="","",INDEX($P$629:$W$638,MOD(($N$627*$N$628+6)-1,10)+1,INT((($N$627*$N$628+6)-1)/10)+1))),""))),IF($N$629="","",IF(OR(ISTEXT($N$627),ISTEXT($N$628),ISTEXT($N$629)),"",IF(OR(6&gt;$N$627,5&gt;$N$628,((5-1)*$N$627+6)&gt;$N$629),"",IF(INDEX($P$629:$W$638,MOD(((5-1)*$N$627+6)-1,10)+1,INT((((5-1)*$N$627+6)-1)/10)+1)="","",INDEX($P$629:$W$638,MOD(((5-1)*$N$627+6)-1,10)+1,INT((((5-1)*$N$627+6)-1)/10)+1))))))</f>
        <v/>
      </c>
      <c r="J633" s="539">
        <f>IF($D$627="Flat Oval",IF(OR($N$629="",ISTEXT($N$627),ISTEXT($N$628)),"",IF(5&lt;=$N$628,IF(7&gt;$N$627,"",IF(((5-1)*$N$627+7)&gt;80,"",IF(INDEX($P$629:$W$638,MOD(((5-1)*$N$627+7)-1,10)+1,INT((((5-1)*$N$627+7)-1)/10)+1)="","",INDEX($P$629:$W$638,MOD(((5-1)*$N$627+7)-1,10)+1,INT((((5-1)*$N$627+7)-1)/10)+1)))),IF(AND(5=$N$628+1,7&lt;=$O$627),IF(($N$627*$N$628+7)&gt;80,"",IF(INDEX($P$629:$W$638,MOD(($N$627*$N$628+7)-1,10)+1,INT((($N$627*$N$628+7)-1)/10)+1)="","",INDEX($P$629:$W$638,MOD(($N$627*$N$628+7)-1,10)+1,INT((($N$627*$N$628+7)-1)/10)+1))),""))),IF($N$629="","",IF(OR(ISTEXT($N$627),ISTEXT($N$628),ISTEXT($N$629)),"",IF(OR(7&gt;$N$627,5&gt;$N$628,((5-1)*$N$627+7)&gt;$N$629),"",IF(INDEX($P$629:$W$638,MOD(((5-1)*$N$627+7)-1,10)+1,INT((((5-1)*$N$627+7)-1)/10)+1)="","",INDEX($P$629:$W$638,MOD(((5-1)*$N$627+7)-1,10)+1,INT((((5-1)*$N$627+7)-1)/10)+1))))))</f>
        <v/>
      </c>
      <c r="K633" s="539">
        <f>IF($D$627="Flat Oval",IF(OR($N$629="",ISTEXT($N$627),ISTEXT($N$628)),"",IF(5&lt;=$N$628,IF(8&gt;$N$627,"",IF(((5-1)*$N$627+8)&gt;80,"",IF(INDEX($P$629:$W$638,MOD(((5-1)*$N$627+8)-1,10)+1,INT((((5-1)*$N$627+8)-1)/10)+1)="","",INDEX($P$629:$W$638,MOD(((5-1)*$N$627+8)-1,10)+1,INT((((5-1)*$N$627+8)-1)/10)+1)))),IF(AND(5=$N$628+1,8&lt;=$O$627),IF(($N$627*$N$628+8)&gt;80,"",IF(INDEX($P$629:$W$638,MOD(($N$627*$N$628+8)-1,10)+1,INT((($N$627*$N$628+8)-1)/10)+1)="","",INDEX($P$629:$W$638,MOD(($N$627*$N$628+8)-1,10)+1,INT((($N$627*$N$628+8)-1)/10)+1))),""))),IF($N$629="","",IF(OR(ISTEXT($N$627),ISTEXT($N$628),ISTEXT($N$629)),"",IF(OR(8&gt;$N$627,5&gt;$N$628,((5-1)*$N$627+8)&gt;$N$629),"",IF(INDEX($P$629:$W$638,MOD(((5-1)*$N$627+8)-1,10)+1,INT((((5-1)*$N$627+8)-1)/10)+1)="","",INDEX($P$629:$W$638,MOD(((5-1)*$N$627+8)-1,10)+1,INT((((5-1)*$N$627+8)-1)/10)+1))))))</f>
        <v/>
      </c>
      <c r="L633" s="539">
        <f>IF($D$627="Flat Oval",IF(OR($N$629="",ISTEXT($N$627),ISTEXT($N$628)),"",IF(5&lt;=$N$628,IF(9&gt;$N$627,"",IF(((5-1)*$N$627+9)&gt;80,"",IF(INDEX($P$629:$W$638,MOD(((5-1)*$N$627+9)-1,10)+1,INT((((5-1)*$N$627+9)-1)/10)+1)="","",INDEX($P$629:$W$638,MOD(((5-1)*$N$627+9)-1,10)+1,INT((((5-1)*$N$627+9)-1)/10)+1)))),IF(AND(5=$N$628+1,9&lt;=$O$627),IF(($N$627*$N$628+9)&gt;80,"",IF(INDEX($P$629:$W$638,MOD(($N$627*$N$628+9)-1,10)+1,INT((($N$627*$N$628+9)-1)/10)+1)="","",INDEX($P$629:$W$638,MOD(($N$627*$N$628+9)-1,10)+1,INT((($N$627*$N$628+9)-1)/10)+1))),""))),IF($N$629="","",IF(OR(ISTEXT($N$627),ISTEXT($N$628),ISTEXT($N$629)),"",IF(OR(9&gt;$N$627,5&gt;$N$628,((5-1)*$N$627+9)&gt;$N$629),"",IF(INDEX($P$629:$W$638,MOD(((5-1)*$N$627+9)-1,10)+1,INT((((5-1)*$N$627+9)-1)/10)+1)="","",INDEX($P$629:$W$638,MOD(((5-1)*$N$627+9)-1,10)+1,INT((((5-1)*$N$627+9)-1)/10)+1))))))</f>
        <v/>
      </c>
      <c r="M633" s="539">
        <f>IF($D$627="Flat Oval",IF(OR($N$629="",ISTEXT($N$627),ISTEXT($N$628)),"",IF(5&lt;=$N$628,IF(10&gt;$N$627,"",IF(((5-1)*$N$627+10)&gt;80,"",IF(INDEX($P$629:$W$638,MOD(((5-1)*$N$627+10)-1,10)+1,INT((((5-1)*$N$627+10)-1)/10)+1)="","",INDEX($P$629:$W$638,MOD(((5-1)*$N$627+10)-1,10)+1,INT((((5-1)*$N$627+10)-1)/10)+1)))),IF(AND(5=$N$628+1,10&lt;=$O$627),IF(($N$627*$N$628+10)&gt;80,"",IF(INDEX($P$629:$W$638,MOD(($N$627*$N$628+10)-1,10)+1,INT((($N$627*$N$628+10)-1)/10)+1)="","",INDEX($P$629:$W$638,MOD(($N$627*$N$628+10)-1,10)+1,INT((($N$627*$N$628+10)-1)/10)+1))),""))),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IF($D$627="Flat Oval",IF(OR($N$628="",ISTEXT($N$628)),"",IF(6&lt;=$N$628,ROUND((6-0.5)*$I$627/$N$628,1),IF(6=$N$628+1,"Ends",""))),IF(OR($D$627="",$G$627=""),"",IF($D$627="Round",IF(6=1,"Axis 1 (0°)",IF(6=2,"Axis 2 (90°)","")),IF(ISTEXT($N$628),"",IF(6&gt;$N$628,"",IF(ISTEXT($I$627),"",ROUND((6-0.5)*$I$627/$N$628,1)))))))</f>
        <v/>
      </c>
      <c r="C634" s="538" t="n"/>
      <c r="D634" s="539">
        <f>IF($D$627="Flat Oval",IF(OR($N$629="",ISTEXT($N$627),ISTEXT($N$628)),"",IF(6&lt;=$N$628,IF(1&gt;$N$627,"",IF(((6-1)*$N$627+1)&gt;80,"",IF(INDEX($P$629:$W$638,MOD(((6-1)*$N$627+1)-1,10)+1,INT((((6-1)*$N$627+1)-1)/10)+1)="","",INDEX($P$629:$W$638,MOD(((6-1)*$N$627+1)-1,10)+1,INT((((6-1)*$N$627+1)-1)/10)+1)))),IF(AND(6=$N$628+1,1&lt;=$O$627),IF(($N$627*$N$628+1)&gt;80,"",IF(INDEX($P$629:$W$638,MOD(($N$627*$N$628+1)-1,10)+1,INT((($N$627*$N$628+1)-1)/10)+1)="","",INDEX($P$629:$W$638,MOD(($N$627*$N$628+1)-1,10)+1,INT((($N$627*$N$628+1)-1)/10)+1))),""))),IF($N$629="","",IF(OR(ISTEXT($N$627),ISTEXT($N$628),ISTEXT($N$629)),"",IF(OR(1&gt;$N$627,6&gt;$N$628,((6-1)*$N$627+1)&gt;$N$629),"",IF(INDEX($P$629:$W$638,MOD(((6-1)*$N$627+1)-1,10)+1,INT((((6-1)*$N$627+1)-1)/10)+1)="","",INDEX($P$629:$W$638,MOD(((6-1)*$N$627+1)-1,10)+1,INT((((6-1)*$N$627+1)-1)/10)+1))))))</f>
        <v/>
      </c>
      <c r="E634" s="539">
        <f>IF($D$627="Flat Oval",IF(OR($N$629="",ISTEXT($N$627),ISTEXT($N$628)),"",IF(6&lt;=$N$628,IF(2&gt;$N$627,"",IF(((6-1)*$N$627+2)&gt;80,"",IF(INDEX($P$629:$W$638,MOD(((6-1)*$N$627+2)-1,10)+1,INT((((6-1)*$N$627+2)-1)/10)+1)="","",INDEX($P$629:$W$638,MOD(((6-1)*$N$627+2)-1,10)+1,INT((((6-1)*$N$627+2)-1)/10)+1)))),IF(AND(6=$N$628+1,2&lt;=$O$627),IF(($N$627*$N$628+2)&gt;80,"",IF(INDEX($P$629:$W$638,MOD(($N$627*$N$628+2)-1,10)+1,INT((($N$627*$N$628+2)-1)/10)+1)="","",INDEX($P$629:$W$638,MOD(($N$627*$N$628+2)-1,10)+1,INT((($N$627*$N$628+2)-1)/10)+1))),""))),IF($N$629="","",IF(OR(ISTEXT($N$627),ISTEXT($N$628),ISTEXT($N$629)),"",IF(OR(2&gt;$N$627,6&gt;$N$628,((6-1)*$N$627+2)&gt;$N$629),"",IF(INDEX($P$629:$W$638,MOD(((6-1)*$N$627+2)-1,10)+1,INT((((6-1)*$N$627+2)-1)/10)+1)="","",INDEX($P$629:$W$638,MOD(((6-1)*$N$627+2)-1,10)+1,INT((((6-1)*$N$627+2)-1)/10)+1))))))</f>
        <v/>
      </c>
      <c r="F634" s="539">
        <f>IF($D$627="Flat Oval",IF(OR($N$629="",ISTEXT($N$627),ISTEXT($N$628)),"",IF(6&lt;=$N$628,IF(3&gt;$N$627,"",IF(((6-1)*$N$627+3)&gt;80,"",IF(INDEX($P$629:$W$638,MOD(((6-1)*$N$627+3)-1,10)+1,INT((((6-1)*$N$627+3)-1)/10)+1)="","",INDEX($P$629:$W$638,MOD(((6-1)*$N$627+3)-1,10)+1,INT((((6-1)*$N$627+3)-1)/10)+1)))),IF(AND(6=$N$628+1,3&lt;=$O$627),IF(($N$627*$N$628+3)&gt;80,"",IF(INDEX($P$629:$W$638,MOD(($N$627*$N$628+3)-1,10)+1,INT((($N$627*$N$628+3)-1)/10)+1)="","",INDEX($P$629:$W$638,MOD(($N$627*$N$628+3)-1,10)+1,INT((($N$627*$N$628+3)-1)/10)+1))),""))),IF($N$629="","",IF(OR(ISTEXT($N$627),ISTEXT($N$628),ISTEXT($N$629)),"",IF(OR(3&gt;$N$627,6&gt;$N$628,((6-1)*$N$627+3)&gt;$N$629),"",IF(INDEX($P$629:$W$638,MOD(((6-1)*$N$627+3)-1,10)+1,INT((((6-1)*$N$627+3)-1)/10)+1)="","",INDEX($P$629:$W$638,MOD(((6-1)*$N$627+3)-1,10)+1,INT((((6-1)*$N$627+3)-1)/10)+1))))))</f>
        <v/>
      </c>
      <c r="G634" s="539">
        <f>IF($D$627="Flat Oval",IF(OR($N$629="",ISTEXT($N$627),ISTEXT($N$628)),"",IF(6&lt;=$N$628,IF(4&gt;$N$627,"",IF(((6-1)*$N$627+4)&gt;80,"",IF(INDEX($P$629:$W$638,MOD(((6-1)*$N$627+4)-1,10)+1,INT((((6-1)*$N$627+4)-1)/10)+1)="","",INDEX($P$629:$W$638,MOD(((6-1)*$N$627+4)-1,10)+1,INT((((6-1)*$N$627+4)-1)/10)+1)))),IF(AND(6=$N$628+1,4&lt;=$O$627),IF(($N$627*$N$628+4)&gt;80,"",IF(INDEX($P$629:$W$638,MOD(($N$627*$N$628+4)-1,10)+1,INT((($N$627*$N$628+4)-1)/10)+1)="","",INDEX($P$629:$W$638,MOD(($N$627*$N$628+4)-1,10)+1,INT((($N$627*$N$628+4)-1)/10)+1))),""))),IF($N$629="","",IF(OR(ISTEXT($N$627),ISTEXT($N$628),ISTEXT($N$629)),"",IF(OR(4&gt;$N$627,6&gt;$N$628,((6-1)*$N$627+4)&gt;$N$629),"",IF(INDEX($P$629:$W$638,MOD(((6-1)*$N$627+4)-1,10)+1,INT((((6-1)*$N$627+4)-1)/10)+1)="","",INDEX($P$629:$W$638,MOD(((6-1)*$N$627+4)-1,10)+1,INT((((6-1)*$N$627+4)-1)/10)+1))))))</f>
        <v/>
      </c>
      <c r="H634" s="539">
        <f>IF($D$627="Flat Oval",IF(OR($N$629="",ISTEXT($N$627),ISTEXT($N$628)),"",IF(6&lt;=$N$628,IF(5&gt;$N$627,"",IF(((6-1)*$N$627+5)&gt;80,"",IF(INDEX($P$629:$W$638,MOD(((6-1)*$N$627+5)-1,10)+1,INT((((6-1)*$N$627+5)-1)/10)+1)="","",INDEX($P$629:$W$638,MOD(((6-1)*$N$627+5)-1,10)+1,INT((((6-1)*$N$627+5)-1)/10)+1)))),IF(AND(6=$N$628+1,5&lt;=$O$627),IF(($N$627*$N$628+5)&gt;80,"",IF(INDEX($P$629:$W$638,MOD(($N$627*$N$628+5)-1,10)+1,INT((($N$627*$N$628+5)-1)/10)+1)="","",INDEX($P$629:$W$638,MOD(($N$627*$N$628+5)-1,10)+1,INT((($N$627*$N$628+5)-1)/10)+1))),""))),IF($N$629="","",IF(OR(ISTEXT($N$627),ISTEXT($N$628),ISTEXT($N$629)),"",IF(OR(5&gt;$N$627,6&gt;$N$628,((6-1)*$N$627+5)&gt;$N$629),"",IF(INDEX($P$629:$W$638,MOD(((6-1)*$N$627+5)-1,10)+1,INT((((6-1)*$N$627+5)-1)/10)+1)="","",INDEX($P$629:$W$638,MOD(((6-1)*$N$627+5)-1,10)+1,INT((((6-1)*$N$627+5)-1)/10)+1))))))</f>
        <v/>
      </c>
      <c r="I634" s="539">
        <f>IF($D$627="Flat Oval",IF(OR($N$629="",ISTEXT($N$627),ISTEXT($N$628)),"",IF(6&lt;=$N$628,IF(6&gt;$N$627,"",IF(((6-1)*$N$627+6)&gt;80,"",IF(INDEX($P$629:$W$638,MOD(((6-1)*$N$627+6)-1,10)+1,INT((((6-1)*$N$627+6)-1)/10)+1)="","",INDEX($P$629:$W$638,MOD(((6-1)*$N$627+6)-1,10)+1,INT((((6-1)*$N$627+6)-1)/10)+1)))),IF(AND(6=$N$628+1,6&lt;=$O$627),IF(($N$627*$N$628+6)&gt;80,"",IF(INDEX($P$629:$W$638,MOD(($N$627*$N$628+6)-1,10)+1,INT((($N$627*$N$628+6)-1)/10)+1)="","",INDEX($P$629:$W$638,MOD(($N$627*$N$628+6)-1,10)+1,INT((($N$627*$N$628+6)-1)/10)+1))),""))),IF($N$629="","",IF(OR(ISTEXT($N$627),ISTEXT($N$628),ISTEXT($N$629)),"",IF(OR(6&gt;$N$627,6&gt;$N$628,((6-1)*$N$627+6)&gt;$N$629),"",IF(INDEX($P$629:$W$638,MOD(((6-1)*$N$627+6)-1,10)+1,INT((((6-1)*$N$627+6)-1)/10)+1)="","",INDEX($P$629:$W$638,MOD(((6-1)*$N$627+6)-1,10)+1,INT((((6-1)*$N$627+6)-1)/10)+1))))))</f>
        <v/>
      </c>
      <c r="J634" s="539">
        <f>IF($D$627="Flat Oval",IF(OR($N$629="",ISTEXT($N$627),ISTEXT($N$628)),"",IF(6&lt;=$N$628,IF(7&gt;$N$627,"",IF(((6-1)*$N$627+7)&gt;80,"",IF(INDEX($P$629:$W$638,MOD(((6-1)*$N$627+7)-1,10)+1,INT((((6-1)*$N$627+7)-1)/10)+1)="","",INDEX($P$629:$W$638,MOD(((6-1)*$N$627+7)-1,10)+1,INT((((6-1)*$N$627+7)-1)/10)+1)))),IF(AND(6=$N$628+1,7&lt;=$O$627),IF(($N$627*$N$628+7)&gt;80,"",IF(INDEX($P$629:$W$638,MOD(($N$627*$N$628+7)-1,10)+1,INT((($N$627*$N$628+7)-1)/10)+1)="","",INDEX($P$629:$W$638,MOD(($N$627*$N$628+7)-1,10)+1,INT((($N$627*$N$628+7)-1)/10)+1))),""))),IF($N$629="","",IF(OR(ISTEXT($N$627),ISTEXT($N$628),ISTEXT($N$629)),"",IF(OR(7&gt;$N$627,6&gt;$N$628,((6-1)*$N$627+7)&gt;$N$629),"",IF(INDEX($P$629:$W$638,MOD(((6-1)*$N$627+7)-1,10)+1,INT((((6-1)*$N$627+7)-1)/10)+1)="","",INDEX($P$629:$W$638,MOD(((6-1)*$N$627+7)-1,10)+1,INT((((6-1)*$N$627+7)-1)/10)+1))))))</f>
        <v/>
      </c>
      <c r="K634" s="539">
        <f>IF($D$627="Flat Oval",IF(OR($N$629="",ISTEXT($N$627),ISTEXT($N$628)),"",IF(6&lt;=$N$628,IF(8&gt;$N$627,"",IF(((6-1)*$N$627+8)&gt;80,"",IF(INDEX($P$629:$W$638,MOD(((6-1)*$N$627+8)-1,10)+1,INT((((6-1)*$N$627+8)-1)/10)+1)="","",INDEX($P$629:$W$638,MOD(((6-1)*$N$627+8)-1,10)+1,INT((((6-1)*$N$627+8)-1)/10)+1)))),IF(AND(6=$N$628+1,8&lt;=$O$627),IF(($N$627*$N$628+8)&gt;80,"",IF(INDEX($P$629:$W$638,MOD(($N$627*$N$628+8)-1,10)+1,INT((($N$627*$N$628+8)-1)/10)+1)="","",INDEX($P$629:$W$638,MOD(($N$627*$N$628+8)-1,10)+1,INT((($N$627*$N$628+8)-1)/10)+1))),""))),IF($N$629="","",IF(OR(ISTEXT($N$627),ISTEXT($N$628),ISTEXT($N$629)),"",IF(OR(8&gt;$N$627,6&gt;$N$628,((6-1)*$N$627+8)&gt;$N$629),"",IF(INDEX($P$629:$W$638,MOD(((6-1)*$N$627+8)-1,10)+1,INT((((6-1)*$N$627+8)-1)/10)+1)="","",INDEX($P$629:$W$638,MOD(((6-1)*$N$627+8)-1,10)+1,INT((((6-1)*$N$627+8)-1)/10)+1))))))</f>
        <v/>
      </c>
      <c r="L634" s="539">
        <f>IF($D$627="Flat Oval",IF(OR($N$629="",ISTEXT($N$627),ISTEXT($N$628)),"",IF(6&lt;=$N$628,IF(9&gt;$N$627,"",IF(((6-1)*$N$627+9)&gt;80,"",IF(INDEX($P$629:$W$638,MOD(((6-1)*$N$627+9)-1,10)+1,INT((((6-1)*$N$627+9)-1)/10)+1)="","",INDEX($P$629:$W$638,MOD(((6-1)*$N$627+9)-1,10)+1,INT((((6-1)*$N$627+9)-1)/10)+1)))),IF(AND(6=$N$628+1,9&lt;=$O$627),IF(($N$627*$N$628+9)&gt;80,"",IF(INDEX($P$629:$W$638,MOD(($N$627*$N$628+9)-1,10)+1,INT((($N$627*$N$628+9)-1)/10)+1)="","",INDEX($P$629:$W$638,MOD(($N$627*$N$628+9)-1,10)+1,INT((($N$627*$N$628+9)-1)/10)+1))),""))),IF($N$629="","",IF(OR(ISTEXT($N$627),ISTEXT($N$628),ISTEXT($N$629)),"",IF(OR(9&gt;$N$627,6&gt;$N$628,((6-1)*$N$627+9)&gt;$N$629),"",IF(INDEX($P$629:$W$638,MOD(((6-1)*$N$627+9)-1,10)+1,INT((((6-1)*$N$627+9)-1)/10)+1)="","",INDEX($P$629:$W$638,MOD(((6-1)*$N$627+9)-1,10)+1,INT((((6-1)*$N$627+9)-1)/10)+1))))))</f>
        <v/>
      </c>
      <c r="M634" s="539">
        <f>IF($D$627="Flat Oval",IF(OR($N$629="",ISTEXT($N$627),ISTEXT($N$628)),"",IF(6&lt;=$N$628,IF(10&gt;$N$627,"",IF(((6-1)*$N$627+10)&gt;80,"",IF(INDEX($P$629:$W$638,MOD(((6-1)*$N$627+10)-1,10)+1,INT((((6-1)*$N$627+10)-1)/10)+1)="","",INDEX($P$629:$W$638,MOD(((6-1)*$N$627+10)-1,10)+1,INT((((6-1)*$N$627+10)-1)/10)+1)))),IF(AND(6=$N$628+1,10&lt;=$O$627),IF(($N$627*$N$628+10)&gt;80,"",IF(INDEX($P$629:$W$638,MOD(($N$627*$N$628+10)-1,10)+1,INT((($N$627*$N$628+10)-1)/10)+1)="","",INDEX($P$629:$W$638,MOD(($N$627*$N$628+10)-1,10)+1,INT((($N$627*$N$628+10)-1)/10)+1))),""))),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IF($D$627="Flat Oval",IF(OR($N$628="",ISTEXT($N$628)),"",IF(7&lt;=$N$628,ROUND((7-0.5)*$I$627/$N$628,1),IF(7=$N$628+1,"Ends",""))),IF(OR($D$627="",$G$627=""),"",IF($D$627="Round",IF(7=1,"Axis 1 (0°)",IF(7=2,"Axis 2 (90°)","")),IF(ISTEXT($N$628),"",IF(7&gt;$N$628,"",IF(ISTEXT($I$627),"",ROUND((7-0.5)*$I$627/$N$628,1)))))))</f>
        <v/>
      </c>
      <c r="C635" s="538" t="n"/>
      <c r="D635" s="539">
        <f>IF($D$627="Flat Oval",IF(OR($N$629="",ISTEXT($N$627),ISTEXT($N$628)),"",IF(7&lt;=$N$628,IF(1&gt;$N$627,"",IF(((7-1)*$N$627+1)&gt;80,"",IF(INDEX($P$629:$W$638,MOD(((7-1)*$N$627+1)-1,10)+1,INT((((7-1)*$N$627+1)-1)/10)+1)="","",INDEX($P$629:$W$638,MOD(((7-1)*$N$627+1)-1,10)+1,INT((((7-1)*$N$627+1)-1)/10)+1)))),IF(AND(7=$N$628+1,1&lt;=$O$627),IF(($N$627*$N$628+1)&gt;80,"",IF(INDEX($P$629:$W$638,MOD(($N$627*$N$628+1)-1,10)+1,INT((($N$627*$N$628+1)-1)/10)+1)="","",INDEX($P$629:$W$638,MOD(($N$627*$N$628+1)-1,10)+1,INT((($N$627*$N$628+1)-1)/10)+1))),""))),IF($N$629="","",IF(OR(ISTEXT($N$627),ISTEXT($N$628),ISTEXT($N$629)),"",IF(OR(1&gt;$N$627,7&gt;$N$628,((7-1)*$N$627+1)&gt;$N$629),"",IF(INDEX($P$629:$W$638,MOD(((7-1)*$N$627+1)-1,10)+1,INT((((7-1)*$N$627+1)-1)/10)+1)="","",INDEX($P$629:$W$638,MOD(((7-1)*$N$627+1)-1,10)+1,INT((((7-1)*$N$627+1)-1)/10)+1))))))</f>
        <v/>
      </c>
      <c r="E635" s="539">
        <f>IF($D$627="Flat Oval",IF(OR($N$629="",ISTEXT($N$627),ISTEXT($N$628)),"",IF(7&lt;=$N$628,IF(2&gt;$N$627,"",IF(((7-1)*$N$627+2)&gt;80,"",IF(INDEX($P$629:$W$638,MOD(((7-1)*$N$627+2)-1,10)+1,INT((((7-1)*$N$627+2)-1)/10)+1)="","",INDEX($P$629:$W$638,MOD(((7-1)*$N$627+2)-1,10)+1,INT((((7-1)*$N$627+2)-1)/10)+1)))),IF(AND(7=$N$628+1,2&lt;=$O$627),IF(($N$627*$N$628+2)&gt;80,"",IF(INDEX($P$629:$W$638,MOD(($N$627*$N$628+2)-1,10)+1,INT((($N$627*$N$628+2)-1)/10)+1)="","",INDEX($P$629:$W$638,MOD(($N$627*$N$628+2)-1,10)+1,INT((($N$627*$N$628+2)-1)/10)+1))),""))),IF($N$629="","",IF(OR(ISTEXT($N$627),ISTEXT($N$628),ISTEXT($N$629)),"",IF(OR(2&gt;$N$627,7&gt;$N$628,((7-1)*$N$627+2)&gt;$N$629),"",IF(INDEX($P$629:$W$638,MOD(((7-1)*$N$627+2)-1,10)+1,INT((((7-1)*$N$627+2)-1)/10)+1)="","",INDEX($P$629:$W$638,MOD(((7-1)*$N$627+2)-1,10)+1,INT((((7-1)*$N$627+2)-1)/10)+1))))))</f>
        <v/>
      </c>
      <c r="F635" s="539">
        <f>IF($D$627="Flat Oval",IF(OR($N$629="",ISTEXT($N$627),ISTEXT($N$628)),"",IF(7&lt;=$N$628,IF(3&gt;$N$627,"",IF(((7-1)*$N$627+3)&gt;80,"",IF(INDEX($P$629:$W$638,MOD(((7-1)*$N$627+3)-1,10)+1,INT((((7-1)*$N$627+3)-1)/10)+1)="","",INDEX($P$629:$W$638,MOD(((7-1)*$N$627+3)-1,10)+1,INT((((7-1)*$N$627+3)-1)/10)+1)))),IF(AND(7=$N$628+1,3&lt;=$O$627),IF(($N$627*$N$628+3)&gt;80,"",IF(INDEX($P$629:$W$638,MOD(($N$627*$N$628+3)-1,10)+1,INT((($N$627*$N$628+3)-1)/10)+1)="","",INDEX($P$629:$W$638,MOD(($N$627*$N$628+3)-1,10)+1,INT((($N$627*$N$628+3)-1)/10)+1))),""))),IF($N$629="","",IF(OR(ISTEXT($N$627),ISTEXT($N$628),ISTEXT($N$629)),"",IF(OR(3&gt;$N$627,7&gt;$N$628,((7-1)*$N$627+3)&gt;$N$629),"",IF(INDEX($P$629:$W$638,MOD(((7-1)*$N$627+3)-1,10)+1,INT((((7-1)*$N$627+3)-1)/10)+1)="","",INDEX($P$629:$W$638,MOD(((7-1)*$N$627+3)-1,10)+1,INT((((7-1)*$N$627+3)-1)/10)+1))))))</f>
        <v/>
      </c>
      <c r="G635" s="539">
        <f>IF($D$627="Flat Oval",IF(OR($N$629="",ISTEXT($N$627),ISTEXT($N$628)),"",IF(7&lt;=$N$628,IF(4&gt;$N$627,"",IF(((7-1)*$N$627+4)&gt;80,"",IF(INDEX($P$629:$W$638,MOD(((7-1)*$N$627+4)-1,10)+1,INT((((7-1)*$N$627+4)-1)/10)+1)="","",INDEX($P$629:$W$638,MOD(((7-1)*$N$627+4)-1,10)+1,INT((((7-1)*$N$627+4)-1)/10)+1)))),IF(AND(7=$N$628+1,4&lt;=$O$627),IF(($N$627*$N$628+4)&gt;80,"",IF(INDEX($P$629:$W$638,MOD(($N$627*$N$628+4)-1,10)+1,INT((($N$627*$N$628+4)-1)/10)+1)="","",INDEX($P$629:$W$638,MOD(($N$627*$N$628+4)-1,10)+1,INT((($N$627*$N$628+4)-1)/10)+1))),""))),IF($N$629="","",IF(OR(ISTEXT($N$627),ISTEXT($N$628),ISTEXT($N$629)),"",IF(OR(4&gt;$N$627,7&gt;$N$628,((7-1)*$N$627+4)&gt;$N$629),"",IF(INDEX($P$629:$W$638,MOD(((7-1)*$N$627+4)-1,10)+1,INT((((7-1)*$N$627+4)-1)/10)+1)="","",INDEX($P$629:$W$638,MOD(((7-1)*$N$627+4)-1,10)+1,INT((((7-1)*$N$627+4)-1)/10)+1))))))</f>
        <v/>
      </c>
      <c r="H635" s="539">
        <f>IF($D$627="Flat Oval",IF(OR($N$629="",ISTEXT($N$627),ISTEXT($N$628)),"",IF(7&lt;=$N$628,IF(5&gt;$N$627,"",IF(((7-1)*$N$627+5)&gt;80,"",IF(INDEX($P$629:$W$638,MOD(((7-1)*$N$627+5)-1,10)+1,INT((((7-1)*$N$627+5)-1)/10)+1)="","",INDEX($P$629:$W$638,MOD(((7-1)*$N$627+5)-1,10)+1,INT((((7-1)*$N$627+5)-1)/10)+1)))),IF(AND(7=$N$628+1,5&lt;=$O$627),IF(($N$627*$N$628+5)&gt;80,"",IF(INDEX($P$629:$W$638,MOD(($N$627*$N$628+5)-1,10)+1,INT((($N$627*$N$628+5)-1)/10)+1)="","",INDEX($P$629:$W$638,MOD(($N$627*$N$628+5)-1,10)+1,INT((($N$627*$N$628+5)-1)/10)+1))),""))),IF($N$629="","",IF(OR(ISTEXT($N$627),ISTEXT($N$628),ISTEXT($N$629)),"",IF(OR(5&gt;$N$627,7&gt;$N$628,((7-1)*$N$627+5)&gt;$N$629),"",IF(INDEX($P$629:$W$638,MOD(((7-1)*$N$627+5)-1,10)+1,INT((((7-1)*$N$627+5)-1)/10)+1)="","",INDEX($P$629:$W$638,MOD(((7-1)*$N$627+5)-1,10)+1,INT((((7-1)*$N$627+5)-1)/10)+1))))))</f>
        <v/>
      </c>
      <c r="I635" s="539">
        <f>IF($D$627="Flat Oval",IF(OR($N$629="",ISTEXT($N$627),ISTEXT($N$628)),"",IF(7&lt;=$N$628,IF(6&gt;$N$627,"",IF(((7-1)*$N$627+6)&gt;80,"",IF(INDEX($P$629:$W$638,MOD(((7-1)*$N$627+6)-1,10)+1,INT((((7-1)*$N$627+6)-1)/10)+1)="","",INDEX($P$629:$W$638,MOD(((7-1)*$N$627+6)-1,10)+1,INT((((7-1)*$N$627+6)-1)/10)+1)))),IF(AND(7=$N$628+1,6&lt;=$O$627),IF(($N$627*$N$628+6)&gt;80,"",IF(INDEX($P$629:$W$638,MOD(($N$627*$N$628+6)-1,10)+1,INT((($N$627*$N$628+6)-1)/10)+1)="","",INDEX($P$629:$W$638,MOD(($N$627*$N$628+6)-1,10)+1,INT((($N$627*$N$628+6)-1)/10)+1))),""))),IF($N$629="","",IF(OR(ISTEXT($N$627),ISTEXT($N$628),ISTEXT($N$629)),"",IF(OR(6&gt;$N$627,7&gt;$N$628,((7-1)*$N$627+6)&gt;$N$629),"",IF(INDEX($P$629:$W$638,MOD(((7-1)*$N$627+6)-1,10)+1,INT((((7-1)*$N$627+6)-1)/10)+1)="","",INDEX($P$629:$W$638,MOD(((7-1)*$N$627+6)-1,10)+1,INT((((7-1)*$N$627+6)-1)/10)+1))))))</f>
        <v/>
      </c>
      <c r="J635" s="539">
        <f>IF($D$627="Flat Oval",IF(OR($N$629="",ISTEXT($N$627),ISTEXT($N$628)),"",IF(7&lt;=$N$628,IF(7&gt;$N$627,"",IF(((7-1)*$N$627+7)&gt;80,"",IF(INDEX($P$629:$W$638,MOD(((7-1)*$N$627+7)-1,10)+1,INT((((7-1)*$N$627+7)-1)/10)+1)="","",INDEX($P$629:$W$638,MOD(((7-1)*$N$627+7)-1,10)+1,INT((((7-1)*$N$627+7)-1)/10)+1)))),IF(AND(7=$N$628+1,7&lt;=$O$627),IF(($N$627*$N$628+7)&gt;80,"",IF(INDEX($P$629:$W$638,MOD(($N$627*$N$628+7)-1,10)+1,INT((($N$627*$N$628+7)-1)/10)+1)="","",INDEX($P$629:$W$638,MOD(($N$627*$N$628+7)-1,10)+1,INT((($N$627*$N$628+7)-1)/10)+1))),""))),IF($N$629="","",IF(OR(ISTEXT($N$627),ISTEXT($N$628),ISTEXT($N$629)),"",IF(OR(7&gt;$N$627,7&gt;$N$628,((7-1)*$N$627+7)&gt;$N$629),"",IF(INDEX($P$629:$W$638,MOD(((7-1)*$N$627+7)-1,10)+1,INT((((7-1)*$N$627+7)-1)/10)+1)="","",INDEX($P$629:$W$638,MOD(((7-1)*$N$627+7)-1,10)+1,INT((((7-1)*$N$627+7)-1)/10)+1))))))</f>
        <v/>
      </c>
      <c r="K635" s="539">
        <f>IF($D$627="Flat Oval",IF(OR($N$629="",ISTEXT($N$627),ISTEXT($N$628)),"",IF(7&lt;=$N$628,IF(8&gt;$N$627,"",IF(((7-1)*$N$627+8)&gt;80,"",IF(INDEX($P$629:$W$638,MOD(((7-1)*$N$627+8)-1,10)+1,INT((((7-1)*$N$627+8)-1)/10)+1)="","",INDEX($P$629:$W$638,MOD(((7-1)*$N$627+8)-1,10)+1,INT((((7-1)*$N$627+8)-1)/10)+1)))),IF(AND(7=$N$628+1,8&lt;=$O$627),IF(($N$627*$N$628+8)&gt;80,"",IF(INDEX($P$629:$W$638,MOD(($N$627*$N$628+8)-1,10)+1,INT((($N$627*$N$628+8)-1)/10)+1)="","",INDEX($P$629:$W$638,MOD(($N$627*$N$628+8)-1,10)+1,INT((($N$627*$N$628+8)-1)/10)+1))),""))),IF($N$629="","",IF(OR(ISTEXT($N$627),ISTEXT($N$628),ISTEXT($N$629)),"",IF(OR(8&gt;$N$627,7&gt;$N$628,((7-1)*$N$627+8)&gt;$N$629),"",IF(INDEX($P$629:$W$638,MOD(((7-1)*$N$627+8)-1,10)+1,INT((((7-1)*$N$627+8)-1)/10)+1)="","",INDEX($P$629:$W$638,MOD(((7-1)*$N$627+8)-1,10)+1,INT((((7-1)*$N$627+8)-1)/10)+1))))))</f>
        <v/>
      </c>
      <c r="L635" s="539">
        <f>IF($D$627="Flat Oval",IF(OR($N$629="",ISTEXT($N$627),ISTEXT($N$628)),"",IF(7&lt;=$N$628,IF(9&gt;$N$627,"",IF(((7-1)*$N$627+9)&gt;80,"",IF(INDEX($P$629:$W$638,MOD(((7-1)*$N$627+9)-1,10)+1,INT((((7-1)*$N$627+9)-1)/10)+1)="","",INDEX($P$629:$W$638,MOD(((7-1)*$N$627+9)-1,10)+1,INT((((7-1)*$N$627+9)-1)/10)+1)))),IF(AND(7=$N$628+1,9&lt;=$O$627),IF(($N$627*$N$628+9)&gt;80,"",IF(INDEX($P$629:$W$638,MOD(($N$627*$N$628+9)-1,10)+1,INT((($N$627*$N$628+9)-1)/10)+1)="","",INDEX($P$629:$W$638,MOD(($N$627*$N$628+9)-1,10)+1,INT((($N$627*$N$628+9)-1)/10)+1))),""))),IF($N$629="","",IF(OR(ISTEXT($N$627),ISTEXT($N$628),ISTEXT($N$629)),"",IF(OR(9&gt;$N$627,7&gt;$N$628,((7-1)*$N$627+9)&gt;$N$629),"",IF(INDEX($P$629:$W$638,MOD(((7-1)*$N$627+9)-1,10)+1,INT((((7-1)*$N$627+9)-1)/10)+1)="","",INDEX($P$629:$W$638,MOD(((7-1)*$N$627+9)-1,10)+1,INT((((7-1)*$N$627+9)-1)/10)+1))))))</f>
        <v/>
      </c>
      <c r="M635" s="539">
        <f>IF($D$627="Flat Oval",IF(OR($N$629="",ISTEXT($N$627),ISTEXT($N$628)),"",IF(7&lt;=$N$628,IF(10&gt;$N$627,"",IF(((7-1)*$N$627+10)&gt;80,"",IF(INDEX($P$629:$W$638,MOD(((7-1)*$N$627+10)-1,10)+1,INT((((7-1)*$N$627+10)-1)/10)+1)="","",INDEX($P$629:$W$638,MOD(((7-1)*$N$627+10)-1,10)+1,INT((((7-1)*$N$627+10)-1)/10)+1)))),IF(AND(7=$N$628+1,10&lt;=$O$627),IF(($N$627*$N$628+10)&gt;80,"",IF(INDEX($P$629:$W$638,MOD(($N$627*$N$628+10)-1,10)+1,INT((($N$627*$N$628+10)-1)/10)+1)="","",INDEX($P$629:$W$638,MOD(($N$627*$N$628+10)-1,10)+1,INT((($N$627*$N$628+10)-1)/10)+1))),""))),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IF($D$627="Flat Oval",IF(OR($N$628="",ISTEXT($N$628)),"",IF(8&lt;=$N$628,ROUND((8-0.5)*$I$627/$N$628,1),IF(8=$N$628+1,"Ends",""))),IF(OR($D$627="",$G$627=""),"",IF($D$627="Round",IF(8=1,"Axis 1 (0°)",IF(8=2,"Axis 2 (90°)","")),IF(ISTEXT($N$628),"",IF(8&gt;$N$628,"",IF(ISTEXT($I$627),"",ROUND((8-0.5)*$I$627/$N$628,1)))))))</f>
        <v/>
      </c>
      <c r="C636" s="538" t="n"/>
      <c r="D636" s="539">
        <f>IF($D$627="Flat Oval",IF(OR($N$629="",ISTEXT($N$627),ISTEXT($N$628)),"",IF(8&lt;=$N$628,IF(1&gt;$N$627,"",IF(((8-1)*$N$627+1)&gt;80,"",IF(INDEX($P$629:$W$638,MOD(((8-1)*$N$627+1)-1,10)+1,INT((((8-1)*$N$627+1)-1)/10)+1)="","",INDEX($P$629:$W$638,MOD(((8-1)*$N$627+1)-1,10)+1,INT((((8-1)*$N$627+1)-1)/10)+1)))),IF(AND(8=$N$628+1,1&lt;=$O$627),IF(($N$627*$N$628+1)&gt;80,"",IF(INDEX($P$629:$W$638,MOD(($N$627*$N$628+1)-1,10)+1,INT((($N$627*$N$628+1)-1)/10)+1)="","",INDEX($P$629:$W$638,MOD(($N$627*$N$628+1)-1,10)+1,INT((($N$627*$N$628+1)-1)/10)+1))),""))),IF($N$629="","",IF(OR(ISTEXT($N$627),ISTEXT($N$628),ISTEXT($N$629)),"",IF(OR(1&gt;$N$627,8&gt;$N$628,((8-1)*$N$627+1)&gt;$N$629),"",IF(INDEX($P$629:$W$638,MOD(((8-1)*$N$627+1)-1,10)+1,INT((((8-1)*$N$627+1)-1)/10)+1)="","",INDEX($P$629:$W$638,MOD(((8-1)*$N$627+1)-1,10)+1,INT((((8-1)*$N$627+1)-1)/10)+1))))))</f>
        <v/>
      </c>
      <c r="E636" s="539">
        <f>IF($D$627="Flat Oval",IF(OR($N$629="",ISTEXT($N$627),ISTEXT($N$628)),"",IF(8&lt;=$N$628,IF(2&gt;$N$627,"",IF(((8-1)*$N$627+2)&gt;80,"",IF(INDEX($P$629:$W$638,MOD(((8-1)*$N$627+2)-1,10)+1,INT((((8-1)*$N$627+2)-1)/10)+1)="","",INDEX($P$629:$W$638,MOD(((8-1)*$N$627+2)-1,10)+1,INT((((8-1)*$N$627+2)-1)/10)+1)))),IF(AND(8=$N$628+1,2&lt;=$O$627),IF(($N$627*$N$628+2)&gt;80,"",IF(INDEX($P$629:$W$638,MOD(($N$627*$N$628+2)-1,10)+1,INT((($N$627*$N$628+2)-1)/10)+1)="","",INDEX($P$629:$W$638,MOD(($N$627*$N$628+2)-1,10)+1,INT((($N$627*$N$628+2)-1)/10)+1))),""))),IF($N$629="","",IF(OR(ISTEXT($N$627),ISTEXT($N$628),ISTEXT($N$629)),"",IF(OR(2&gt;$N$627,8&gt;$N$628,((8-1)*$N$627+2)&gt;$N$629),"",IF(INDEX($P$629:$W$638,MOD(((8-1)*$N$627+2)-1,10)+1,INT((((8-1)*$N$627+2)-1)/10)+1)="","",INDEX($P$629:$W$638,MOD(((8-1)*$N$627+2)-1,10)+1,INT((((8-1)*$N$627+2)-1)/10)+1))))))</f>
        <v/>
      </c>
      <c r="F636" s="539">
        <f>IF($D$627="Flat Oval",IF(OR($N$629="",ISTEXT($N$627),ISTEXT($N$628)),"",IF(8&lt;=$N$628,IF(3&gt;$N$627,"",IF(((8-1)*$N$627+3)&gt;80,"",IF(INDEX($P$629:$W$638,MOD(((8-1)*$N$627+3)-1,10)+1,INT((((8-1)*$N$627+3)-1)/10)+1)="","",INDEX($P$629:$W$638,MOD(((8-1)*$N$627+3)-1,10)+1,INT((((8-1)*$N$627+3)-1)/10)+1)))),IF(AND(8=$N$628+1,3&lt;=$O$627),IF(($N$627*$N$628+3)&gt;80,"",IF(INDEX($P$629:$W$638,MOD(($N$627*$N$628+3)-1,10)+1,INT((($N$627*$N$628+3)-1)/10)+1)="","",INDEX($P$629:$W$638,MOD(($N$627*$N$628+3)-1,10)+1,INT((($N$627*$N$628+3)-1)/10)+1))),""))),IF($N$629="","",IF(OR(ISTEXT($N$627),ISTEXT($N$628),ISTEXT($N$629)),"",IF(OR(3&gt;$N$627,8&gt;$N$628,((8-1)*$N$627+3)&gt;$N$629),"",IF(INDEX($P$629:$W$638,MOD(((8-1)*$N$627+3)-1,10)+1,INT((((8-1)*$N$627+3)-1)/10)+1)="","",INDEX($P$629:$W$638,MOD(((8-1)*$N$627+3)-1,10)+1,INT((((8-1)*$N$627+3)-1)/10)+1))))))</f>
        <v/>
      </c>
      <c r="G636" s="539">
        <f>IF($D$627="Flat Oval",IF(OR($N$629="",ISTEXT($N$627),ISTEXT($N$628)),"",IF(8&lt;=$N$628,IF(4&gt;$N$627,"",IF(((8-1)*$N$627+4)&gt;80,"",IF(INDEX($P$629:$W$638,MOD(((8-1)*$N$627+4)-1,10)+1,INT((((8-1)*$N$627+4)-1)/10)+1)="","",INDEX($P$629:$W$638,MOD(((8-1)*$N$627+4)-1,10)+1,INT((((8-1)*$N$627+4)-1)/10)+1)))),IF(AND(8=$N$628+1,4&lt;=$O$627),IF(($N$627*$N$628+4)&gt;80,"",IF(INDEX($P$629:$W$638,MOD(($N$627*$N$628+4)-1,10)+1,INT((($N$627*$N$628+4)-1)/10)+1)="","",INDEX($P$629:$W$638,MOD(($N$627*$N$628+4)-1,10)+1,INT((($N$627*$N$628+4)-1)/10)+1))),""))),IF($N$629="","",IF(OR(ISTEXT($N$627),ISTEXT($N$628),ISTEXT($N$629)),"",IF(OR(4&gt;$N$627,8&gt;$N$628,((8-1)*$N$627+4)&gt;$N$629),"",IF(INDEX($P$629:$W$638,MOD(((8-1)*$N$627+4)-1,10)+1,INT((((8-1)*$N$627+4)-1)/10)+1)="","",INDEX($P$629:$W$638,MOD(((8-1)*$N$627+4)-1,10)+1,INT((((8-1)*$N$627+4)-1)/10)+1))))))</f>
        <v/>
      </c>
      <c r="H636" s="539">
        <f>IF($D$627="Flat Oval",IF(OR($N$629="",ISTEXT($N$627),ISTEXT($N$628)),"",IF(8&lt;=$N$628,IF(5&gt;$N$627,"",IF(((8-1)*$N$627+5)&gt;80,"",IF(INDEX($P$629:$W$638,MOD(((8-1)*$N$627+5)-1,10)+1,INT((((8-1)*$N$627+5)-1)/10)+1)="","",INDEX($P$629:$W$638,MOD(((8-1)*$N$627+5)-1,10)+1,INT((((8-1)*$N$627+5)-1)/10)+1)))),IF(AND(8=$N$628+1,5&lt;=$O$627),IF(($N$627*$N$628+5)&gt;80,"",IF(INDEX($P$629:$W$638,MOD(($N$627*$N$628+5)-1,10)+1,INT((($N$627*$N$628+5)-1)/10)+1)="","",INDEX($P$629:$W$638,MOD(($N$627*$N$628+5)-1,10)+1,INT((($N$627*$N$628+5)-1)/10)+1))),""))),IF($N$629="","",IF(OR(ISTEXT($N$627),ISTEXT($N$628),ISTEXT($N$629)),"",IF(OR(5&gt;$N$627,8&gt;$N$628,((8-1)*$N$627+5)&gt;$N$629),"",IF(INDEX($P$629:$W$638,MOD(((8-1)*$N$627+5)-1,10)+1,INT((((8-1)*$N$627+5)-1)/10)+1)="","",INDEX($P$629:$W$638,MOD(((8-1)*$N$627+5)-1,10)+1,INT((((8-1)*$N$627+5)-1)/10)+1))))))</f>
        <v/>
      </c>
      <c r="I636" s="539">
        <f>IF($D$627="Flat Oval",IF(OR($N$629="",ISTEXT($N$627),ISTEXT($N$628)),"",IF(8&lt;=$N$628,IF(6&gt;$N$627,"",IF(((8-1)*$N$627+6)&gt;80,"",IF(INDEX($P$629:$W$638,MOD(((8-1)*$N$627+6)-1,10)+1,INT((((8-1)*$N$627+6)-1)/10)+1)="","",INDEX($P$629:$W$638,MOD(((8-1)*$N$627+6)-1,10)+1,INT((((8-1)*$N$627+6)-1)/10)+1)))),IF(AND(8=$N$628+1,6&lt;=$O$627),IF(($N$627*$N$628+6)&gt;80,"",IF(INDEX($P$629:$W$638,MOD(($N$627*$N$628+6)-1,10)+1,INT((($N$627*$N$628+6)-1)/10)+1)="","",INDEX($P$629:$W$638,MOD(($N$627*$N$628+6)-1,10)+1,INT((($N$627*$N$628+6)-1)/10)+1))),""))),IF($N$629="","",IF(OR(ISTEXT($N$627),ISTEXT($N$628),ISTEXT($N$629)),"",IF(OR(6&gt;$N$627,8&gt;$N$628,((8-1)*$N$627+6)&gt;$N$629),"",IF(INDEX($P$629:$W$638,MOD(((8-1)*$N$627+6)-1,10)+1,INT((((8-1)*$N$627+6)-1)/10)+1)="","",INDEX($P$629:$W$638,MOD(((8-1)*$N$627+6)-1,10)+1,INT((((8-1)*$N$627+6)-1)/10)+1))))))</f>
        <v/>
      </c>
      <c r="J636" s="539">
        <f>IF($D$627="Flat Oval",IF(OR($N$629="",ISTEXT($N$627),ISTEXT($N$628)),"",IF(8&lt;=$N$628,IF(7&gt;$N$627,"",IF(((8-1)*$N$627+7)&gt;80,"",IF(INDEX($P$629:$W$638,MOD(((8-1)*$N$627+7)-1,10)+1,INT((((8-1)*$N$627+7)-1)/10)+1)="","",INDEX($P$629:$W$638,MOD(((8-1)*$N$627+7)-1,10)+1,INT((((8-1)*$N$627+7)-1)/10)+1)))),IF(AND(8=$N$628+1,7&lt;=$O$627),IF(($N$627*$N$628+7)&gt;80,"",IF(INDEX($P$629:$W$638,MOD(($N$627*$N$628+7)-1,10)+1,INT((($N$627*$N$628+7)-1)/10)+1)="","",INDEX($P$629:$W$638,MOD(($N$627*$N$628+7)-1,10)+1,INT((($N$627*$N$628+7)-1)/10)+1))),""))),IF($N$629="","",IF(OR(ISTEXT($N$627),ISTEXT($N$628),ISTEXT($N$629)),"",IF(OR(7&gt;$N$627,8&gt;$N$628,((8-1)*$N$627+7)&gt;$N$629),"",IF(INDEX($P$629:$W$638,MOD(((8-1)*$N$627+7)-1,10)+1,INT((((8-1)*$N$627+7)-1)/10)+1)="","",INDEX($P$629:$W$638,MOD(((8-1)*$N$627+7)-1,10)+1,INT((((8-1)*$N$627+7)-1)/10)+1))))))</f>
        <v/>
      </c>
      <c r="K636" s="539">
        <f>IF($D$627="Flat Oval",IF(OR($N$629="",ISTEXT($N$627),ISTEXT($N$628)),"",IF(8&lt;=$N$628,IF(8&gt;$N$627,"",IF(((8-1)*$N$627+8)&gt;80,"",IF(INDEX($P$629:$W$638,MOD(((8-1)*$N$627+8)-1,10)+1,INT((((8-1)*$N$627+8)-1)/10)+1)="","",INDEX($P$629:$W$638,MOD(((8-1)*$N$627+8)-1,10)+1,INT((((8-1)*$N$627+8)-1)/10)+1)))),IF(AND(8=$N$628+1,8&lt;=$O$627),IF(($N$627*$N$628+8)&gt;80,"",IF(INDEX($P$629:$W$638,MOD(($N$627*$N$628+8)-1,10)+1,INT((($N$627*$N$628+8)-1)/10)+1)="","",INDEX($P$629:$W$638,MOD(($N$627*$N$628+8)-1,10)+1,INT((($N$627*$N$628+8)-1)/10)+1))),""))),IF($N$629="","",IF(OR(ISTEXT($N$627),ISTEXT($N$628),ISTEXT($N$629)),"",IF(OR(8&gt;$N$627,8&gt;$N$628,((8-1)*$N$627+8)&gt;$N$629),"",IF(INDEX($P$629:$W$638,MOD(((8-1)*$N$627+8)-1,10)+1,INT((((8-1)*$N$627+8)-1)/10)+1)="","",INDEX($P$629:$W$638,MOD(((8-1)*$N$627+8)-1,10)+1,INT((((8-1)*$N$627+8)-1)/10)+1))))))</f>
        <v/>
      </c>
      <c r="L636" s="539">
        <f>IF($D$627="Flat Oval",IF(OR($N$629="",ISTEXT($N$627),ISTEXT($N$628)),"",IF(8&lt;=$N$628,IF(9&gt;$N$627,"",IF(((8-1)*$N$627+9)&gt;80,"",IF(INDEX($P$629:$W$638,MOD(((8-1)*$N$627+9)-1,10)+1,INT((((8-1)*$N$627+9)-1)/10)+1)="","",INDEX($P$629:$W$638,MOD(((8-1)*$N$627+9)-1,10)+1,INT((((8-1)*$N$627+9)-1)/10)+1)))),IF(AND(8=$N$628+1,9&lt;=$O$627),IF(($N$627*$N$628+9)&gt;80,"",IF(INDEX($P$629:$W$638,MOD(($N$627*$N$628+9)-1,10)+1,INT((($N$627*$N$628+9)-1)/10)+1)="","",INDEX($P$629:$W$638,MOD(($N$627*$N$628+9)-1,10)+1,INT((($N$627*$N$628+9)-1)/10)+1))),""))),IF($N$629="","",IF(OR(ISTEXT($N$627),ISTEXT($N$628),ISTEXT($N$629)),"",IF(OR(9&gt;$N$627,8&gt;$N$628,((8-1)*$N$627+9)&gt;$N$629),"",IF(INDEX($P$629:$W$638,MOD(((8-1)*$N$627+9)-1,10)+1,INT((((8-1)*$N$627+9)-1)/10)+1)="","",INDEX($P$629:$W$638,MOD(((8-1)*$N$627+9)-1,10)+1,INT((((8-1)*$N$627+9)-1)/10)+1))))))</f>
        <v/>
      </c>
      <c r="M636" s="539">
        <f>IF($D$627="Flat Oval",IF(OR($N$629="",ISTEXT($N$627),ISTEXT($N$628)),"",IF(8&lt;=$N$628,IF(10&gt;$N$627,"",IF(((8-1)*$N$627+10)&gt;80,"",IF(INDEX($P$629:$W$638,MOD(((8-1)*$N$627+10)-1,10)+1,INT((((8-1)*$N$627+10)-1)/10)+1)="","",INDEX($P$629:$W$638,MOD(((8-1)*$N$627+10)-1,10)+1,INT((((8-1)*$N$627+10)-1)/10)+1)))),IF(AND(8=$N$628+1,10&lt;=$O$627),IF(($N$627*$N$628+10)&gt;80,"",IF(INDEX($P$629:$W$638,MOD(($N$627*$N$628+10)-1,10)+1,INT((($N$627*$N$628+10)-1)/10)+1)="","",INDEX($P$629:$W$638,MOD(($N$627*$N$628+10)-1,10)+1,INT((($N$627*$N$628+10)-1)/10)+1))),""))),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IF($D$646="Flat Oval",IF(OR($G$646="",$I$646=""),"",$G$646&amp;""" x "&amp;$I$646&amp;""" oval"),IF($G$646="","",IF($D$646="Round",$G$646&amp;""" dia",$G$646&amp;""" x "&amp;$I$646&amp;"""")))</f>
        <v/>
      </c>
      <c r="G644" s="173" t="n"/>
      <c r="H644" s="525">
        <f>IF($D$646="Flat Oval",IF(OR($G$646="",$I$646=""),"",IF(OR(ISTEXT($G$646),ISTEXT($I$646)),"",ROUND(((($G$646-2*N($K$646))-($I$646-2*N($K$646)))*($I$646-2*N($K$646))+PI()*(($I$646-2*N($K$646))/2)^2)/144,3))),IF(OR($D$646="",$G$646=""),"",IF($D$646="Round",IF(ISTEXT($G$646),"",ROUND(PI()*(($G$646-2*N($K$646))/2)^2/144,3)),IF($I$646="","",IF(OR(ISTEXT($G$646),ISTEXT($I$646)),"",ROUND(($G$646-2*N($K$646))*($I$646-2*N($K$646))/144,3))))))</f>
        <v/>
      </c>
      <c r="I644" s="189" t="n"/>
      <c r="J644" s="189" t="n"/>
      <c r="K644" s="189">
        <f>IF(N(J644)*N(H644)=0,"",ROUND(N(J644)*N(H644),0))</f>
        <v/>
      </c>
      <c r="L644" s="189">
        <f>IF($D$646="Flat Oval",IF(OR($O$647="",$O$648="",N($O$649)+N($O$650)=0),"",ROUND(($O$647*$O$649+$O$648*$O$650)/($O$649+$O$650),0)),IF(COUNT(D648:M655)=0,"",ROUND(AVERAGE(D648:M655),0)))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IF($D$646="Flat Oval",IF($N$648="","",$N$646&amp;"x"&amp;$N$647&amp;"+"&amp;$O$646&amp;" ends"),IF($N$646="","",IF($D$646="Round",$N$646&amp;" x 2 axes",IF($N$647="","",$N$646&amp;" x "&amp;$N$647))))</f>
        <v/>
      </c>
      <c r="N646" s="534">
        <f>IF($D$646="Flat Oval",IF(OR($G$646="",$I$646=""),"",IF(OR(ISTEXT($G$646),ISTEXT($I$646)),"",IF($G$646-$I$646&lt;12,2,MIN(10,MAX(3,ROUNDUP(($G$646-$I$646)/6,0)))))),IF(OR($D$646="",$G$646=""),"",IF($D$646="Round",IF(ISTEXT($G$646),"",IF($G$646&lt;=9,6,IF($G$646&lt;=12,8,10))),IF(ISTEXT($G$646),"",IF($G$646&lt;12,2,MIN(10,MAX(3,ROUNDUP($G$646/6,0))))))))</f>
        <v/>
      </c>
      <c r="O646">
        <f>IF(AND($D$646="Flat Oval",NOT(OR($G$646="",$I$646="")),NOT(OR(ISTEXT($G$646),ISTEXT($I$646)))),IF($I$646&lt;=9,6,IF($I$646&lt;=12,8,10)),"")</f>
        <v/>
      </c>
      <c r="P646" s="473" t="inlineStr">
        <is>
          <t>Quick entry – type readings in order (row by row of the grid), down this column then the next:</t>
        </is>
      </c>
    </row>
    <row r="647" ht="13.35" customHeight="1" s="162">
      <c r="B647" s="535" t="inlineStr">
        <is>
          <t>Depth↓ Pos→ (in)</t>
        </is>
      </c>
      <c r="C647" s="414" t="n"/>
      <c r="D647" s="535">
        <f>IF($D$646="Flat Oval",IF(OR($N$646="",ISTEXT($N$646),1&gt;$N$646),"",ROUND((1-0.5)*($G$646-$I$646)/$N$646,1)),IF(ISTEXT($N$646),"",IF(OR($D$646="",$G$646="",1&gt;$N$646),"",IF($D$646="Round",IF(ISTEXT($G$646),"",ROUND(IF(1&lt;=$N$646/2,$G$646/2*(1-SQRT(($N$646-2*1+1)/$N$646)),$G$646-$G$646/2*(1-SQRT(($N$646-2*($N$646-1+1)+1)/$N$646))),1)),IF(ISTEXT($G$646),"",ROUND((1-0.5)*$G$646/$N$646,1))))))</f>
        <v/>
      </c>
      <c r="E647" s="535">
        <f>IF($D$646="Flat Oval",IF(OR($N$646="",ISTEXT($N$646),2&gt;$N$646),"",ROUND((2-0.5)*($G$646-$I$646)/$N$646,1)),IF(ISTEXT($N$646),"",IF(OR($D$646="",$G$646="",2&gt;$N$646),"",IF($D$646="Round",IF(ISTEXT($G$646),"",ROUND(IF(2&lt;=$N$646/2,$G$646/2*(1-SQRT(($N$646-2*2+1)/$N$646)),$G$646-$G$646/2*(1-SQRT(($N$646-2*($N$646-2+1)+1)/$N$646))),1)),IF(ISTEXT($G$646),"",ROUND((2-0.5)*$G$646/$N$646,1))))))</f>
        <v/>
      </c>
      <c r="F647" s="535">
        <f>IF($D$646="Flat Oval",IF(OR($N$646="",ISTEXT($N$646),3&gt;$N$646),"",ROUND((3-0.5)*($G$646-$I$646)/$N$646,1)),IF(ISTEXT($N$646),"",IF(OR($D$646="",$G$646="",3&gt;$N$646),"",IF($D$646="Round",IF(ISTEXT($G$646),"",ROUND(IF(3&lt;=$N$646/2,$G$646/2*(1-SQRT(($N$646-2*3+1)/$N$646)),$G$646-$G$646/2*(1-SQRT(($N$646-2*($N$646-3+1)+1)/$N$646))),1)),IF(ISTEXT($G$646),"",ROUND((3-0.5)*$G$646/$N$646,1))))))</f>
        <v/>
      </c>
      <c r="G647" s="535">
        <f>IF($D$646="Flat Oval",IF(OR($N$646="",ISTEXT($N$646),4&gt;$N$646),"",ROUND((4-0.5)*($G$646-$I$646)/$N$646,1)),IF(ISTEXT($N$646),"",IF(OR($D$646="",$G$646="",4&gt;$N$646),"",IF($D$646="Round",IF(ISTEXT($G$646),"",ROUND(IF(4&lt;=$N$646/2,$G$646/2*(1-SQRT(($N$646-2*4+1)/$N$646)),$G$646-$G$646/2*(1-SQRT(($N$646-2*($N$646-4+1)+1)/$N$646))),1)),IF(ISTEXT($G$646),"",ROUND((4-0.5)*$G$646/$N$646,1))))))</f>
        <v/>
      </c>
      <c r="H647" s="535">
        <f>IF($D$646="Flat Oval",IF(OR($N$646="",ISTEXT($N$646),5&gt;$N$646),"",ROUND((5-0.5)*($G$646-$I$646)/$N$646,1)),IF(ISTEXT($N$646),"",IF(OR($D$646="",$G$646="",5&gt;$N$646),"",IF($D$646="Round",IF(ISTEXT($G$646),"",ROUND(IF(5&lt;=$N$646/2,$G$646/2*(1-SQRT(($N$646-2*5+1)/$N$646)),$G$646-$G$646/2*(1-SQRT(($N$646-2*($N$646-5+1)+1)/$N$646))),1)),IF(ISTEXT($G$646),"",ROUND((5-0.5)*$G$646/$N$646,1))))))</f>
        <v/>
      </c>
      <c r="I647" s="535">
        <f>IF($D$646="Flat Oval",IF(OR($N$646="",ISTEXT($N$646),6&gt;$N$646),"",ROUND((6-0.5)*($G$646-$I$646)/$N$646,1)),IF(ISTEXT($N$646),"",IF(OR($D$646="",$G$646="",6&gt;$N$646),"",IF($D$646="Round",IF(ISTEXT($G$646),"",ROUND(IF(6&lt;=$N$646/2,$G$646/2*(1-SQRT(($N$646-2*6+1)/$N$646)),$G$646-$G$646/2*(1-SQRT(($N$646-2*($N$646-6+1)+1)/$N$646))),1)),IF(ISTEXT($G$646),"",ROUND((6-0.5)*$G$646/$N$646,1))))))</f>
        <v/>
      </c>
      <c r="J647" s="535">
        <f>IF($D$646="Flat Oval",IF(OR($N$646="",ISTEXT($N$646),7&gt;$N$646),"",ROUND((7-0.5)*($G$646-$I$646)/$N$646,1)),IF(ISTEXT($N$646),"",IF(OR($D$646="",$G$646="",7&gt;$N$646),"",IF($D$646="Round",IF(ISTEXT($G$646),"",ROUND(IF(7&lt;=$N$646/2,$G$646/2*(1-SQRT(($N$646-2*7+1)/$N$646)),$G$646-$G$646/2*(1-SQRT(($N$646-2*($N$646-7+1)+1)/$N$646))),1)),IF(ISTEXT($G$646),"",ROUND((7-0.5)*$G$646/$N$646,1))))))</f>
        <v/>
      </c>
      <c r="K647" s="535">
        <f>IF($D$646="Flat Oval",IF(OR($N$646="",ISTEXT($N$646),8&gt;$N$646),"",ROUND((8-0.5)*($G$646-$I$646)/$N$646,1)),IF(ISTEXT($N$646),"",IF(OR($D$646="",$G$646="",8&gt;$N$646),"",IF($D$646="Round",IF(ISTEXT($G$646),"",ROUND(IF(8&lt;=$N$646/2,$G$646/2*(1-SQRT(($N$646-2*8+1)/$N$646)),$G$646-$G$646/2*(1-SQRT(($N$646-2*($N$646-8+1)+1)/$N$646))),1)),IF(ISTEXT($G$646),"",ROUND((8-0.5)*$G$646/$N$646,1))))))</f>
        <v/>
      </c>
      <c r="L647" s="535">
        <f>IF($D$646="Flat Oval",IF(OR($N$646="",ISTEXT($N$646),9&gt;$N$646),"",ROUND((9-0.5)*($G$646-$I$646)/$N$646,1)),IF(ISTEXT($N$646),"",IF(OR($D$646="",$G$646="",9&gt;$N$646),"",IF($D$646="Round",IF(ISTEXT($G$646),"",ROUND(IF(9&lt;=$N$646/2,$G$646/2*(1-SQRT(($N$646-2*9+1)/$N$646)),$G$646-$G$646/2*(1-SQRT(($N$646-2*($N$646-9+1)+1)/$N$646))),1)),IF(ISTEXT($G$646),"",ROUND((9-0.5)*$G$646/$N$646,1))))))</f>
        <v/>
      </c>
      <c r="M647" s="535">
        <f>IF($D$646="Flat Oval",IF(OR($N$646="",ISTEXT($N$646),10&gt;$N$646),"",ROUND((10-0.5)*($G$646-$I$646)/$N$646,1)),IF(ISTEXT($N$646),"",IF(OR($D$646="",$G$646="",10&gt;$N$646),"",IF($D$646="Round",IF(ISTEXT($G$646),"",ROUND(IF(10&lt;=$N$646/2,$G$646/2*(1-SQRT(($N$646-2*10+1)/$N$646)),$G$646-$G$646/2*(1-SQRT(($N$646-2*($N$646-10+1)+1)/$N$646))),1)),IF(ISTEXT($G$646),"",ROUND((10-0.5)*$G$646/$N$646,1))))))</f>
        <v/>
      </c>
      <c r="N647" s="534">
        <f>IF($D$646="Flat Oval",IF(OR($G$646="",$I$646=""),"",IF(OR(ISTEXT($G$646),ISTEXT($I$646)),"",IF($I$646&lt;12,2,MIN(7,MAX(3,ROUNDUP($I$646/6,0)))))),IF(OR($D$646="",$G$646=""),"",IF($D$646="Round",2,IF($I$646="","",IF(ISTEXT($I$646),"",IF($I$646&lt;12,2,MIN(8,MAX(3,ROUNDUP($I$646/6,0)))))))))</f>
        <v/>
      </c>
      <c r="O647">
        <f>IF(OR(NOT($D$646="Flat Oval"),N($N$648)=0),"",IF(COUNT(D648:INDEX(M648:M655,$N$647))=0,"",AVERAGE(D648:INDEX(M648:M655,$N$647))))</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IF($D$646="Flat Oval",IF(OR($N$647="",ISTEXT($N$647)),"",IF(1&lt;=$N$647,ROUND((1-0.5)*$I$646/$N$647,1),IF(1=$N$647+1,"Ends",""))),IF(OR($D$646="",$G$646=""),"",IF($D$646="Round",IF(1=1,"Axis 1 (0°)",IF(1=2,"Axis 2 (90°)","")),IF(ISTEXT($N$647),"",IF(1&gt;$N$647,"",IF(ISTEXT($I$646),"",ROUND((1-0.5)*$I$646/$N$647,1)))))))</f>
        <v/>
      </c>
      <c r="C648" s="538" t="n"/>
      <c r="D648" s="539">
        <f>IF($D$646="Flat Oval",IF(OR($N$648="",ISTEXT($N$646),ISTEXT($N$647)),"",IF(1&lt;=$N$647,IF(1&gt;$N$646,"",IF(((1-1)*$N$646+1)&gt;80,"",IF(INDEX($P$648:$W$657,MOD(((1-1)*$N$646+1)-1,10)+1,INT((((1-1)*$N$646+1)-1)/10)+1)="","",INDEX($P$648:$W$657,MOD(((1-1)*$N$646+1)-1,10)+1,INT((((1-1)*$N$646+1)-1)/10)+1)))),IF(AND(1=$N$647+1,1&lt;=$O$646),IF(($N$646*$N$647+1)&gt;80,"",IF(INDEX($P$648:$W$657,MOD(($N$646*$N$647+1)-1,10)+1,INT((($N$646*$N$647+1)-1)/10)+1)="","",INDEX($P$648:$W$657,MOD(($N$646*$N$647+1)-1,10)+1,INT((($N$646*$N$647+1)-1)/10)+1))),""))),IF($N$648="","",IF(OR(ISTEXT($N$646),ISTEXT($N$647),ISTEXT($N$648)),"",IF(OR(1&gt;$N$646,1&gt;$N$647,((1-1)*$N$646+1)&gt;$N$648),"",IF(INDEX($P$648:$W$657,MOD(((1-1)*$N$646+1)-1,10)+1,INT((((1-1)*$N$646+1)-1)/10)+1)="","",INDEX($P$648:$W$657,MOD(((1-1)*$N$646+1)-1,10)+1,INT((((1-1)*$N$646+1)-1)/10)+1))))))</f>
        <v/>
      </c>
      <c r="E648" s="539">
        <f>IF($D$646="Flat Oval",IF(OR($N$648="",ISTEXT($N$646),ISTEXT($N$647)),"",IF(1&lt;=$N$647,IF(2&gt;$N$646,"",IF(((1-1)*$N$646+2)&gt;80,"",IF(INDEX($P$648:$W$657,MOD(((1-1)*$N$646+2)-1,10)+1,INT((((1-1)*$N$646+2)-1)/10)+1)="","",INDEX($P$648:$W$657,MOD(((1-1)*$N$646+2)-1,10)+1,INT((((1-1)*$N$646+2)-1)/10)+1)))),IF(AND(1=$N$647+1,2&lt;=$O$646),IF(($N$646*$N$647+2)&gt;80,"",IF(INDEX($P$648:$W$657,MOD(($N$646*$N$647+2)-1,10)+1,INT((($N$646*$N$647+2)-1)/10)+1)="","",INDEX($P$648:$W$657,MOD(($N$646*$N$647+2)-1,10)+1,INT((($N$646*$N$647+2)-1)/10)+1))),""))),IF($N$648="","",IF(OR(ISTEXT($N$646),ISTEXT($N$647),ISTEXT($N$648)),"",IF(OR(2&gt;$N$646,1&gt;$N$647,((1-1)*$N$646+2)&gt;$N$648),"",IF(INDEX($P$648:$W$657,MOD(((1-1)*$N$646+2)-1,10)+1,INT((((1-1)*$N$646+2)-1)/10)+1)="","",INDEX($P$648:$W$657,MOD(((1-1)*$N$646+2)-1,10)+1,INT((((1-1)*$N$646+2)-1)/10)+1))))))</f>
        <v/>
      </c>
      <c r="F648" s="539">
        <f>IF($D$646="Flat Oval",IF(OR($N$648="",ISTEXT($N$646),ISTEXT($N$647)),"",IF(1&lt;=$N$647,IF(3&gt;$N$646,"",IF(((1-1)*$N$646+3)&gt;80,"",IF(INDEX($P$648:$W$657,MOD(((1-1)*$N$646+3)-1,10)+1,INT((((1-1)*$N$646+3)-1)/10)+1)="","",INDEX($P$648:$W$657,MOD(((1-1)*$N$646+3)-1,10)+1,INT((((1-1)*$N$646+3)-1)/10)+1)))),IF(AND(1=$N$647+1,3&lt;=$O$646),IF(($N$646*$N$647+3)&gt;80,"",IF(INDEX($P$648:$W$657,MOD(($N$646*$N$647+3)-1,10)+1,INT((($N$646*$N$647+3)-1)/10)+1)="","",INDEX($P$648:$W$657,MOD(($N$646*$N$647+3)-1,10)+1,INT((($N$646*$N$647+3)-1)/10)+1))),""))),IF($N$648="","",IF(OR(ISTEXT($N$646),ISTEXT($N$647),ISTEXT($N$648)),"",IF(OR(3&gt;$N$646,1&gt;$N$647,((1-1)*$N$646+3)&gt;$N$648),"",IF(INDEX($P$648:$W$657,MOD(((1-1)*$N$646+3)-1,10)+1,INT((((1-1)*$N$646+3)-1)/10)+1)="","",INDEX($P$648:$W$657,MOD(((1-1)*$N$646+3)-1,10)+1,INT((((1-1)*$N$646+3)-1)/10)+1))))))</f>
        <v/>
      </c>
      <c r="G648" s="539">
        <f>IF($D$646="Flat Oval",IF(OR($N$648="",ISTEXT($N$646),ISTEXT($N$647)),"",IF(1&lt;=$N$647,IF(4&gt;$N$646,"",IF(((1-1)*$N$646+4)&gt;80,"",IF(INDEX($P$648:$W$657,MOD(((1-1)*$N$646+4)-1,10)+1,INT((((1-1)*$N$646+4)-1)/10)+1)="","",INDEX($P$648:$W$657,MOD(((1-1)*$N$646+4)-1,10)+1,INT((((1-1)*$N$646+4)-1)/10)+1)))),IF(AND(1=$N$647+1,4&lt;=$O$646),IF(($N$646*$N$647+4)&gt;80,"",IF(INDEX($P$648:$W$657,MOD(($N$646*$N$647+4)-1,10)+1,INT((($N$646*$N$647+4)-1)/10)+1)="","",INDEX($P$648:$W$657,MOD(($N$646*$N$647+4)-1,10)+1,INT((($N$646*$N$647+4)-1)/10)+1))),""))),IF($N$648="","",IF(OR(ISTEXT($N$646),ISTEXT($N$647),ISTEXT($N$648)),"",IF(OR(4&gt;$N$646,1&gt;$N$647,((1-1)*$N$646+4)&gt;$N$648),"",IF(INDEX($P$648:$W$657,MOD(((1-1)*$N$646+4)-1,10)+1,INT((((1-1)*$N$646+4)-1)/10)+1)="","",INDEX($P$648:$W$657,MOD(((1-1)*$N$646+4)-1,10)+1,INT((((1-1)*$N$646+4)-1)/10)+1))))))</f>
        <v/>
      </c>
      <c r="H648" s="539">
        <f>IF($D$646="Flat Oval",IF(OR($N$648="",ISTEXT($N$646),ISTEXT($N$647)),"",IF(1&lt;=$N$647,IF(5&gt;$N$646,"",IF(((1-1)*$N$646+5)&gt;80,"",IF(INDEX($P$648:$W$657,MOD(((1-1)*$N$646+5)-1,10)+1,INT((((1-1)*$N$646+5)-1)/10)+1)="","",INDEX($P$648:$W$657,MOD(((1-1)*$N$646+5)-1,10)+1,INT((((1-1)*$N$646+5)-1)/10)+1)))),IF(AND(1=$N$647+1,5&lt;=$O$646),IF(($N$646*$N$647+5)&gt;80,"",IF(INDEX($P$648:$W$657,MOD(($N$646*$N$647+5)-1,10)+1,INT((($N$646*$N$647+5)-1)/10)+1)="","",INDEX($P$648:$W$657,MOD(($N$646*$N$647+5)-1,10)+1,INT((($N$646*$N$647+5)-1)/10)+1))),""))),IF($N$648="","",IF(OR(ISTEXT($N$646),ISTEXT($N$647),ISTEXT($N$648)),"",IF(OR(5&gt;$N$646,1&gt;$N$647,((1-1)*$N$646+5)&gt;$N$648),"",IF(INDEX($P$648:$W$657,MOD(((1-1)*$N$646+5)-1,10)+1,INT((((1-1)*$N$646+5)-1)/10)+1)="","",INDEX($P$648:$W$657,MOD(((1-1)*$N$646+5)-1,10)+1,INT((((1-1)*$N$646+5)-1)/10)+1))))))</f>
        <v/>
      </c>
      <c r="I648" s="539">
        <f>IF($D$646="Flat Oval",IF(OR($N$648="",ISTEXT($N$646),ISTEXT($N$647)),"",IF(1&lt;=$N$647,IF(6&gt;$N$646,"",IF(((1-1)*$N$646+6)&gt;80,"",IF(INDEX($P$648:$W$657,MOD(((1-1)*$N$646+6)-1,10)+1,INT((((1-1)*$N$646+6)-1)/10)+1)="","",INDEX($P$648:$W$657,MOD(((1-1)*$N$646+6)-1,10)+1,INT((((1-1)*$N$646+6)-1)/10)+1)))),IF(AND(1=$N$647+1,6&lt;=$O$646),IF(($N$646*$N$647+6)&gt;80,"",IF(INDEX($P$648:$W$657,MOD(($N$646*$N$647+6)-1,10)+1,INT((($N$646*$N$647+6)-1)/10)+1)="","",INDEX($P$648:$W$657,MOD(($N$646*$N$647+6)-1,10)+1,INT((($N$646*$N$647+6)-1)/10)+1))),""))),IF($N$648="","",IF(OR(ISTEXT($N$646),ISTEXT($N$647),ISTEXT($N$648)),"",IF(OR(6&gt;$N$646,1&gt;$N$647,((1-1)*$N$646+6)&gt;$N$648),"",IF(INDEX($P$648:$W$657,MOD(((1-1)*$N$646+6)-1,10)+1,INT((((1-1)*$N$646+6)-1)/10)+1)="","",INDEX($P$648:$W$657,MOD(((1-1)*$N$646+6)-1,10)+1,INT((((1-1)*$N$646+6)-1)/10)+1))))))</f>
        <v/>
      </c>
      <c r="J648" s="539">
        <f>IF($D$646="Flat Oval",IF(OR($N$648="",ISTEXT($N$646),ISTEXT($N$647)),"",IF(1&lt;=$N$647,IF(7&gt;$N$646,"",IF(((1-1)*$N$646+7)&gt;80,"",IF(INDEX($P$648:$W$657,MOD(((1-1)*$N$646+7)-1,10)+1,INT((((1-1)*$N$646+7)-1)/10)+1)="","",INDEX($P$648:$W$657,MOD(((1-1)*$N$646+7)-1,10)+1,INT((((1-1)*$N$646+7)-1)/10)+1)))),IF(AND(1=$N$647+1,7&lt;=$O$646),IF(($N$646*$N$647+7)&gt;80,"",IF(INDEX($P$648:$W$657,MOD(($N$646*$N$647+7)-1,10)+1,INT((($N$646*$N$647+7)-1)/10)+1)="","",INDEX($P$648:$W$657,MOD(($N$646*$N$647+7)-1,10)+1,INT((($N$646*$N$647+7)-1)/10)+1))),""))),IF($N$648="","",IF(OR(ISTEXT($N$646),ISTEXT($N$647),ISTEXT($N$648)),"",IF(OR(7&gt;$N$646,1&gt;$N$647,((1-1)*$N$646+7)&gt;$N$648),"",IF(INDEX($P$648:$W$657,MOD(((1-1)*$N$646+7)-1,10)+1,INT((((1-1)*$N$646+7)-1)/10)+1)="","",INDEX($P$648:$W$657,MOD(((1-1)*$N$646+7)-1,10)+1,INT((((1-1)*$N$646+7)-1)/10)+1))))))</f>
        <v/>
      </c>
      <c r="K648" s="539">
        <f>IF($D$646="Flat Oval",IF(OR($N$648="",ISTEXT($N$646),ISTEXT($N$647)),"",IF(1&lt;=$N$647,IF(8&gt;$N$646,"",IF(((1-1)*$N$646+8)&gt;80,"",IF(INDEX($P$648:$W$657,MOD(((1-1)*$N$646+8)-1,10)+1,INT((((1-1)*$N$646+8)-1)/10)+1)="","",INDEX($P$648:$W$657,MOD(((1-1)*$N$646+8)-1,10)+1,INT((((1-1)*$N$646+8)-1)/10)+1)))),IF(AND(1=$N$647+1,8&lt;=$O$646),IF(($N$646*$N$647+8)&gt;80,"",IF(INDEX($P$648:$W$657,MOD(($N$646*$N$647+8)-1,10)+1,INT((($N$646*$N$647+8)-1)/10)+1)="","",INDEX($P$648:$W$657,MOD(($N$646*$N$647+8)-1,10)+1,INT((($N$646*$N$647+8)-1)/10)+1))),""))),IF($N$648="","",IF(OR(ISTEXT($N$646),ISTEXT($N$647),ISTEXT($N$648)),"",IF(OR(8&gt;$N$646,1&gt;$N$647,((1-1)*$N$646+8)&gt;$N$648),"",IF(INDEX($P$648:$W$657,MOD(((1-1)*$N$646+8)-1,10)+1,INT((((1-1)*$N$646+8)-1)/10)+1)="","",INDEX($P$648:$W$657,MOD(((1-1)*$N$646+8)-1,10)+1,INT((((1-1)*$N$646+8)-1)/10)+1))))))</f>
        <v/>
      </c>
      <c r="L648" s="539">
        <f>IF($D$646="Flat Oval",IF(OR($N$648="",ISTEXT($N$646),ISTEXT($N$647)),"",IF(1&lt;=$N$647,IF(9&gt;$N$646,"",IF(((1-1)*$N$646+9)&gt;80,"",IF(INDEX($P$648:$W$657,MOD(((1-1)*$N$646+9)-1,10)+1,INT((((1-1)*$N$646+9)-1)/10)+1)="","",INDEX($P$648:$W$657,MOD(((1-1)*$N$646+9)-1,10)+1,INT((((1-1)*$N$646+9)-1)/10)+1)))),IF(AND(1=$N$647+1,9&lt;=$O$646),IF(($N$646*$N$647+9)&gt;80,"",IF(INDEX($P$648:$W$657,MOD(($N$646*$N$647+9)-1,10)+1,INT((($N$646*$N$647+9)-1)/10)+1)="","",INDEX($P$648:$W$657,MOD(($N$646*$N$647+9)-1,10)+1,INT((($N$646*$N$647+9)-1)/10)+1))),""))),IF($N$648="","",IF(OR(ISTEXT($N$646),ISTEXT($N$647),ISTEXT($N$648)),"",IF(OR(9&gt;$N$646,1&gt;$N$647,((1-1)*$N$646+9)&gt;$N$648),"",IF(INDEX($P$648:$W$657,MOD(((1-1)*$N$646+9)-1,10)+1,INT((((1-1)*$N$646+9)-1)/10)+1)="","",INDEX($P$648:$W$657,MOD(((1-1)*$N$646+9)-1,10)+1,INT((((1-1)*$N$646+9)-1)/10)+1))))))</f>
        <v/>
      </c>
      <c r="M648" s="539">
        <f>IF($D$646="Flat Oval",IF(OR($N$648="",ISTEXT($N$646),ISTEXT($N$647)),"",IF(1&lt;=$N$647,IF(10&gt;$N$646,"",IF(((1-1)*$N$646+10)&gt;80,"",IF(INDEX($P$648:$W$657,MOD(((1-1)*$N$646+10)-1,10)+1,INT((((1-1)*$N$646+10)-1)/10)+1)="","",INDEX($P$648:$W$657,MOD(((1-1)*$N$646+10)-1,10)+1,INT((((1-1)*$N$646+10)-1)/10)+1)))),IF(AND(1=$N$647+1,10&lt;=$O$646),IF(($N$646*$N$647+10)&gt;80,"",IF(INDEX($P$648:$W$657,MOD(($N$646*$N$647+10)-1,10)+1,INT((($N$646*$N$647+10)-1)/10)+1)="","",INDEX($P$648:$W$657,MOD(($N$646*$N$647+10)-1,10)+1,INT((($N$646*$N$647+10)-1)/10)+1))),""))),IF($N$648="","",IF(OR(ISTEXT($N$646),ISTEXT($N$647),ISTEXT($N$648)),"",IF(OR(10&gt;$N$646,1&gt;$N$647,((1-1)*$N$646+10)&gt;$N$648),"",IF(INDEX($P$648:$W$657,MOD(((1-1)*$N$646+10)-1,10)+1,INT((((1-1)*$N$646+10)-1)/10)+1)="","",INDEX($P$648:$W$657,MOD(((1-1)*$N$646+10)-1,10)+1,INT((((1-1)*$N$646+10)-1)/10)+1))))))</f>
        <v/>
      </c>
      <c r="N648" s="534">
        <f>IF($D$646="Flat Oval",IF(OR($N$646="",$N$647="",$O$646=""),"",$N$646*$N$647+$O$646),IF(OR(N646="",N647=""),"",IF(OR(ISTEXT(N646),ISTEXT(N647)),"",N646*N647)))</f>
        <v/>
      </c>
      <c r="O648">
        <f>IF(OR(NOT($D$646="Flat Oval"),N($N$648)=0),"",IF(COUNT(INDEX(D648:D655,$N$647+1):INDEX(M648:M655,$N$647+1))=0,"",AVERAGE(INDEX(D648:D655,$N$647+1):INDEX(M648:M655,$N$647+1))))</f>
        <v/>
      </c>
      <c r="P648" s="540" t="n"/>
      <c r="Q648" s="540" t="n"/>
      <c r="R648" s="540" t="n"/>
      <c r="S648" s="540" t="n"/>
      <c r="T648" s="540" t="n"/>
      <c r="U648" s="540" t="n"/>
      <c r="V648" s="540" t="n"/>
      <c r="W648" s="540" t="n"/>
    </row>
    <row r="649" ht="13.35" customHeight="1" s="162">
      <c r="B649" s="537">
        <f>IF($D$646="Flat Oval",IF(OR($N$647="",ISTEXT($N$647)),"",IF(2&lt;=$N$647,ROUND((2-0.5)*$I$646/$N$647,1),IF(2=$N$647+1,"Ends",""))),IF(OR($D$646="",$G$646=""),"",IF($D$646="Round",IF(2=1,"Axis 1 (0°)",IF(2=2,"Axis 2 (90°)","")),IF(ISTEXT($N$647),"",IF(2&gt;$N$647,"",IF(ISTEXT($I$646),"",ROUND((2-0.5)*$I$646/$N$647,1)))))))</f>
        <v/>
      </c>
      <c r="C649" s="538" t="n"/>
      <c r="D649" s="539">
        <f>IF($D$646="Flat Oval",IF(OR($N$648="",ISTEXT($N$646),ISTEXT($N$647)),"",IF(2&lt;=$N$647,IF(1&gt;$N$646,"",IF(((2-1)*$N$646+1)&gt;80,"",IF(INDEX($P$648:$W$657,MOD(((2-1)*$N$646+1)-1,10)+1,INT((((2-1)*$N$646+1)-1)/10)+1)="","",INDEX($P$648:$W$657,MOD(((2-1)*$N$646+1)-1,10)+1,INT((((2-1)*$N$646+1)-1)/10)+1)))),IF(AND(2=$N$647+1,1&lt;=$O$646),IF(($N$646*$N$647+1)&gt;80,"",IF(INDEX($P$648:$W$657,MOD(($N$646*$N$647+1)-1,10)+1,INT((($N$646*$N$647+1)-1)/10)+1)="","",INDEX($P$648:$W$657,MOD(($N$646*$N$647+1)-1,10)+1,INT((($N$646*$N$647+1)-1)/10)+1))),""))),IF($N$648="","",IF(OR(ISTEXT($N$646),ISTEXT($N$647),ISTEXT($N$648)),"",IF(OR(1&gt;$N$646,2&gt;$N$647,((2-1)*$N$646+1)&gt;$N$648),"",IF(INDEX($P$648:$W$657,MOD(((2-1)*$N$646+1)-1,10)+1,INT((((2-1)*$N$646+1)-1)/10)+1)="","",INDEX($P$648:$W$657,MOD(((2-1)*$N$646+1)-1,10)+1,INT((((2-1)*$N$646+1)-1)/10)+1))))))</f>
        <v/>
      </c>
      <c r="E649" s="539">
        <f>IF($D$646="Flat Oval",IF(OR($N$648="",ISTEXT($N$646),ISTEXT($N$647)),"",IF(2&lt;=$N$647,IF(2&gt;$N$646,"",IF(((2-1)*$N$646+2)&gt;80,"",IF(INDEX($P$648:$W$657,MOD(((2-1)*$N$646+2)-1,10)+1,INT((((2-1)*$N$646+2)-1)/10)+1)="","",INDEX($P$648:$W$657,MOD(((2-1)*$N$646+2)-1,10)+1,INT((((2-1)*$N$646+2)-1)/10)+1)))),IF(AND(2=$N$647+1,2&lt;=$O$646),IF(($N$646*$N$647+2)&gt;80,"",IF(INDEX($P$648:$W$657,MOD(($N$646*$N$647+2)-1,10)+1,INT((($N$646*$N$647+2)-1)/10)+1)="","",INDEX($P$648:$W$657,MOD(($N$646*$N$647+2)-1,10)+1,INT((($N$646*$N$647+2)-1)/10)+1))),""))),IF($N$648="","",IF(OR(ISTEXT($N$646),ISTEXT($N$647),ISTEXT($N$648)),"",IF(OR(2&gt;$N$646,2&gt;$N$647,((2-1)*$N$646+2)&gt;$N$648),"",IF(INDEX($P$648:$W$657,MOD(((2-1)*$N$646+2)-1,10)+1,INT((((2-1)*$N$646+2)-1)/10)+1)="","",INDEX($P$648:$W$657,MOD(((2-1)*$N$646+2)-1,10)+1,INT((((2-1)*$N$646+2)-1)/10)+1))))))</f>
        <v/>
      </c>
      <c r="F649" s="539">
        <f>IF($D$646="Flat Oval",IF(OR($N$648="",ISTEXT($N$646),ISTEXT($N$647)),"",IF(2&lt;=$N$647,IF(3&gt;$N$646,"",IF(((2-1)*$N$646+3)&gt;80,"",IF(INDEX($P$648:$W$657,MOD(((2-1)*$N$646+3)-1,10)+1,INT((((2-1)*$N$646+3)-1)/10)+1)="","",INDEX($P$648:$W$657,MOD(((2-1)*$N$646+3)-1,10)+1,INT((((2-1)*$N$646+3)-1)/10)+1)))),IF(AND(2=$N$647+1,3&lt;=$O$646),IF(($N$646*$N$647+3)&gt;80,"",IF(INDEX($P$648:$W$657,MOD(($N$646*$N$647+3)-1,10)+1,INT((($N$646*$N$647+3)-1)/10)+1)="","",INDEX($P$648:$W$657,MOD(($N$646*$N$647+3)-1,10)+1,INT((($N$646*$N$647+3)-1)/10)+1))),""))),IF($N$648="","",IF(OR(ISTEXT($N$646),ISTEXT($N$647),ISTEXT($N$648)),"",IF(OR(3&gt;$N$646,2&gt;$N$647,((2-1)*$N$646+3)&gt;$N$648),"",IF(INDEX($P$648:$W$657,MOD(((2-1)*$N$646+3)-1,10)+1,INT((((2-1)*$N$646+3)-1)/10)+1)="","",INDEX($P$648:$W$657,MOD(((2-1)*$N$646+3)-1,10)+1,INT((((2-1)*$N$646+3)-1)/10)+1))))))</f>
        <v/>
      </c>
      <c r="G649" s="539">
        <f>IF($D$646="Flat Oval",IF(OR($N$648="",ISTEXT($N$646),ISTEXT($N$647)),"",IF(2&lt;=$N$647,IF(4&gt;$N$646,"",IF(((2-1)*$N$646+4)&gt;80,"",IF(INDEX($P$648:$W$657,MOD(((2-1)*$N$646+4)-1,10)+1,INT((((2-1)*$N$646+4)-1)/10)+1)="","",INDEX($P$648:$W$657,MOD(((2-1)*$N$646+4)-1,10)+1,INT((((2-1)*$N$646+4)-1)/10)+1)))),IF(AND(2=$N$647+1,4&lt;=$O$646),IF(($N$646*$N$647+4)&gt;80,"",IF(INDEX($P$648:$W$657,MOD(($N$646*$N$647+4)-1,10)+1,INT((($N$646*$N$647+4)-1)/10)+1)="","",INDEX($P$648:$W$657,MOD(($N$646*$N$647+4)-1,10)+1,INT((($N$646*$N$647+4)-1)/10)+1))),""))),IF($N$648="","",IF(OR(ISTEXT($N$646),ISTEXT($N$647),ISTEXT($N$648)),"",IF(OR(4&gt;$N$646,2&gt;$N$647,((2-1)*$N$646+4)&gt;$N$648),"",IF(INDEX($P$648:$W$657,MOD(((2-1)*$N$646+4)-1,10)+1,INT((((2-1)*$N$646+4)-1)/10)+1)="","",INDEX($P$648:$W$657,MOD(((2-1)*$N$646+4)-1,10)+1,INT((((2-1)*$N$646+4)-1)/10)+1))))))</f>
        <v/>
      </c>
      <c r="H649" s="539">
        <f>IF($D$646="Flat Oval",IF(OR($N$648="",ISTEXT($N$646),ISTEXT($N$647)),"",IF(2&lt;=$N$647,IF(5&gt;$N$646,"",IF(((2-1)*$N$646+5)&gt;80,"",IF(INDEX($P$648:$W$657,MOD(((2-1)*$N$646+5)-1,10)+1,INT((((2-1)*$N$646+5)-1)/10)+1)="","",INDEX($P$648:$W$657,MOD(((2-1)*$N$646+5)-1,10)+1,INT((((2-1)*$N$646+5)-1)/10)+1)))),IF(AND(2=$N$647+1,5&lt;=$O$646),IF(($N$646*$N$647+5)&gt;80,"",IF(INDEX($P$648:$W$657,MOD(($N$646*$N$647+5)-1,10)+1,INT((($N$646*$N$647+5)-1)/10)+1)="","",INDEX($P$648:$W$657,MOD(($N$646*$N$647+5)-1,10)+1,INT((($N$646*$N$647+5)-1)/10)+1))),""))),IF($N$648="","",IF(OR(ISTEXT($N$646),ISTEXT($N$647),ISTEXT($N$648)),"",IF(OR(5&gt;$N$646,2&gt;$N$647,((2-1)*$N$646+5)&gt;$N$648),"",IF(INDEX($P$648:$W$657,MOD(((2-1)*$N$646+5)-1,10)+1,INT((((2-1)*$N$646+5)-1)/10)+1)="","",INDEX($P$648:$W$657,MOD(((2-1)*$N$646+5)-1,10)+1,INT((((2-1)*$N$646+5)-1)/10)+1))))))</f>
        <v/>
      </c>
      <c r="I649" s="539">
        <f>IF($D$646="Flat Oval",IF(OR($N$648="",ISTEXT($N$646),ISTEXT($N$647)),"",IF(2&lt;=$N$647,IF(6&gt;$N$646,"",IF(((2-1)*$N$646+6)&gt;80,"",IF(INDEX($P$648:$W$657,MOD(((2-1)*$N$646+6)-1,10)+1,INT((((2-1)*$N$646+6)-1)/10)+1)="","",INDEX($P$648:$W$657,MOD(((2-1)*$N$646+6)-1,10)+1,INT((((2-1)*$N$646+6)-1)/10)+1)))),IF(AND(2=$N$647+1,6&lt;=$O$646),IF(($N$646*$N$647+6)&gt;80,"",IF(INDEX($P$648:$W$657,MOD(($N$646*$N$647+6)-1,10)+1,INT((($N$646*$N$647+6)-1)/10)+1)="","",INDEX($P$648:$W$657,MOD(($N$646*$N$647+6)-1,10)+1,INT((($N$646*$N$647+6)-1)/10)+1))),""))),IF($N$648="","",IF(OR(ISTEXT($N$646),ISTEXT($N$647),ISTEXT($N$648)),"",IF(OR(6&gt;$N$646,2&gt;$N$647,((2-1)*$N$646+6)&gt;$N$648),"",IF(INDEX($P$648:$W$657,MOD(((2-1)*$N$646+6)-1,10)+1,INT((((2-1)*$N$646+6)-1)/10)+1)="","",INDEX($P$648:$W$657,MOD(((2-1)*$N$646+6)-1,10)+1,INT((((2-1)*$N$646+6)-1)/10)+1))))))</f>
        <v/>
      </c>
      <c r="J649" s="539">
        <f>IF($D$646="Flat Oval",IF(OR($N$648="",ISTEXT($N$646),ISTEXT($N$647)),"",IF(2&lt;=$N$647,IF(7&gt;$N$646,"",IF(((2-1)*$N$646+7)&gt;80,"",IF(INDEX($P$648:$W$657,MOD(((2-1)*$N$646+7)-1,10)+1,INT((((2-1)*$N$646+7)-1)/10)+1)="","",INDEX($P$648:$W$657,MOD(((2-1)*$N$646+7)-1,10)+1,INT((((2-1)*$N$646+7)-1)/10)+1)))),IF(AND(2=$N$647+1,7&lt;=$O$646),IF(($N$646*$N$647+7)&gt;80,"",IF(INDEX($P$648:$W$657,MOD(($N$646*$N$647+7)-1,10)+1,INT((($N$646*$N$647+7)-1)/10)+1)="","",INDEX($P$648:$W$657,MOD(($N$646*$N$647+7)-1,10)+1,INT((($N$646*$N$647+7)-1)/10)+1))),""))),IF($N$648="","",IF(OR(ISTEXT($N$646),ISTEXT($N$647),ISTEXT($N$648)),"",IF(OR(7&gt;$N$646,2&gt;$N$647,((2-1)*$N$646+7)&gt;$N$648),"",IF(INDEX($P$648:$W$657,MOD(((2-1)*$N$646+7)-1,10)+1,INT((((2-1)*$N$646+7)-1)/10)+1)="","",INDEX($P$648:$W$657,MOD(((2-1)*$N$646+7)-1,10)+1,INT((((2-1)*$N$646+7)-1)/10)+1))))))</f>
        <v/>
      </c>
      <c r="K649" s="539">
        <f>IF($D$646="Flat Oval",IF(OR($N$648="",ISTEXT($N$646),ISTEXT($N$647)),"",IF(2&lt;=$N$647,IF(8&gt;$N$646,"",IF(((2-1)*$N$646+8)&gt;80,"",IF(INDEX($P$648:$W$657,MOD(((2-1)*$N$646+8)-1,10)+1,INT((((2-1)*$N$646+8)-1)/10)+1)="","",INDEX($P$648:$W$657,MOD(((2-1)*$N$646+8)-1,10)+1,INT((((2-1)*$N$646+8)-1)/10)+1)))),IF(AND(2=$N$647+1,8&lt;=$O$646),IF(($N$646*$N$647+8)&gt;80,"",IF(INDEX($P$648:$W$657,MOD(($N$646*$N$647+8)-1,10)+1,INT((($N$646*$N$647+8)-1)/10)+1)="","",INDEX($P$648:$W$657,MOD(($N$646*$N$647+8)-1,10)+1,INT((($N$646*$N$647+8)-1)/10)+1))),""))),IF($N$648="","",IF(OR(ISTEXT($N$646),ISTEXT($N$647),ISTEXT($N$648)),"",IF(OR(8&gt;$N$646,2&gt;$N$647,((2-1)*$N$646+8)&gt;$N$648),"",IF(INDEX($P$648:$W$657,MOD(((2-1)*$N$646+8)-1,10)+1,INT((((2-1)*$N$646+8)-1)/10)+1)="","",INDEX($P$648:$W$657,MOD(((2-1)*$N$646+8)-1,10)+1,INT((((2-1)*$N$646+8)-1)/10)+1))))))</f>
        <v/>
      </c>
      <c r="L649" s="539">
        <f>IF($D$646="Flat Oval",IF(OR($N$648="",ISTEXT($N$646),ISTEXT($N$647)),"",IF(2&lt;=$N$647,IF(9&gt;$N$646,"",IF(((2-1)*$N$646+9)&gt;80,"",IF(INDEX($P$648:$W$657,MOD(((2-1)*$N$646+9)-1,10)+1,INT((((2-1)*$N$646+9)-1)/10)+1)="","",INDEX($P$648:$W$657,MOD(((2-1)*$N$646+9)-1,10)+1,INT((((2-1)*$N$646+9)-1)/10)+1)))),IF(AND(2=$N$647+1,9&lt;=$O$646),IF(($N$646*$N$647+9)&gt;80,"",IF(INDEX($P$648:$W$657,MOD(($N$646*$N$647+9)-1,10)+1,INT((($N$646*$N$647+9)-1)/10)+1)="","",INDEX($P$648:$W$657,MOD(($N$646*$N$647+9)-1,10)+1,INT((($N$646*$N$647+9)-1)/10)+1))),""))),IF($N$648="","",IF(OR(ISTEXT($N$646),ISTEXT($N$647),ISTEXT($N$648)),"",IF(OR(9&gt;$N$646,2&gt;$N$647,((2-1)*$N$646+9)&gt;$N$648),"",IF(INDEX($P$648:$W$657,MOD(((2-1)*$N$646+9)-1,10)+1,INT((((2-1)*$N$646+9)-1)/10)+1)="","",INDEX($P$648:$W$657,MOD(((2-1)*$N$646+9)-1,10)+1,INT((((2-1)*$N$646+9)-1)/10)+1))))))</f>
        <v/>
      </c>
      <c r="M649" s="539">
        <f>IF($D$646="Flat Oval",IF(OR($N$648="",ISTEXT($N$646),ISTEXT($N$647)),"",IF(2&lt;=$N$647,IF(10&gt;$N$646,"",IF(((2-1)*$N$646+10)&gt;80,"",IF(INDEX($P$648:$W$657,MOD(((2-1)*$N$646+10)-1,10)+1,INT((((2-1)*$N$646+10)-1)/10)+1)="","",INDEX($P$648:$W$657,MOD(((2-1)*$N$646+10)-1,10)+1,INT((((2-1)*$N$646+10)-1)/10)+1)))),IF(AND(2=$N$647+1,10&lt;=$O$646),IF(($N$646*$N$647+10)&gt;80,"",IF(INDEX($P$648:$W$657,MOD(($N$646*$N$647+10)-1,10)+1,INT((($N$646*$N$647+10)-1)/10)+1)="","",INDEX($P$648:$W$657,MOD(($N$646*$N$647+10)-1,10)+1,INT((($N$646*$N$647+10)-1)/10)+1))),""))),IF($N$648="","",IF(OR(ISTEXT($N$646),ISTEXT($N$647),ISTEXT($N$648)),"",IF(OR(10&gt;$N$646,2&gt;$N$647,((2-1)*$N$646+10)&gt;$N$648),"",IF(INDEX($P$648:$W$657,MOD(((2-1)*$N$646+10)-1,10)+1,INT((((2-1)*$N$646+10)-1)/10)+1)="","",INDEX($P$648:$W$657,MOD(((2-1)*$N$646+10)-1,10)+1,INT((((2-1)*$N$646+10)-1)/10)+1))))))</f>
        <v/>
      </c>
      <c r="O649">
        <f>IF(AND($D$646="Flat Oval",NOT(OR($G$646="",$I$646="")),NOT(OR(ISTEXT($G$646),ISTEXT($I$646)))),(($G$646-2*N($K$646))-($I$646-2*N($K$646)))*($I$646-2*N($K$646))/144,"")</f>
        <v/>
      </c>
      <c r="P649" s="540" t="n"/>
      <c r="Q649" s="540" t="n"/>
      <c r="R649" s="540" t="n"/>
      <c r="S649" s="540" t="n"/>
      <c r="T649" s="540" t="n"/>
      <c r="U649" s="540" t="n"/>
      <c r="V649" s="540" t="n"/>
      <c r="W649" s="540" t="n"/>
    </row>
    <row r="650" ht="13.35" customHeight="1" s="162">
      <c r="B650" s="537">
        <f>IF($D$646="Flat Oval",IF(OR($N$647="",ISTEXT($N$647)),"",IF(3&lt;=$N$647,ROUND((3-0.5)*$I$646/$N$647,1),IF(3=$N$647+1,"Ends",""))),IF(OR($D$646="",$G$646=""),"",IF($D$646="Round",IF(3=1,"Axis 1 (0°)",IF(3=2,"Axis 2 (90°)","")),IF(ISTEXT($N$647),"",IF(3&gt;$N$647,"",IF(ISTEXT($I$646),"",ROUND((3-0.5)*$I$646/$N$647,1)))))))</f>
        <v/>
      </c>
      <c r="C650" s="538" t="n"/>
      <c r="D650" s="539">
        <f>IF($D$646="Flat Oval",IF(OR($N$648="",ISTEXT($N$646),ISTEXT($N$647)),"",IF(3&lt;=$N$647,IF(1&gt;$N$646,"",IF(((3-1)*$N$646+1)&gt;80,"",IF(INDEX($P$648:$W$657,MOD(((3-1)*$N$646+1)-1,10)+1,INT((((3-1)*$N$646+1)-1)/10)+1)="","",INDEX($P$648:$W$657,MOD(((3-1)*$N$646+1)-1,10)+1,INT((((3-1)*$N$646+1)-1)/10)+1)))),IF(AND(3=$N$647+1,1&lt;=$O$646),IF(($N$646*$N$647+1)&gt;80,"",IF(INDEX($P$648:$W$657,MOD(($N$646*$N$647+1)-1,10)+1,INT((($N$646*$N$647+1)-1)/10)+1)="","",INDEX($P$648:$W$657,MOD(($N$646*$N$647+1)-1,10)+1,INT((($N$646*$N$647+1)-1)/10)+1))),""))),IF($N$648="","",IF(OR(ISTEXT($N$646),ISTEXT($N$647),ISTEXT($N$648)),"",IF(OR(1&gt;$N$646,3&gt;$N$647,((3-1)*$N$646+1)&gt;$N$648),"",IF(INDEX($P$648:$W$657,MOD(((3-1)*$N$646+1)-1,10)+1,INT((((3-1)*$N$646+1)-1)/10)+1)="","",INDEX($P$648:$W$657,MOD(((3-1)*$N$646+1)-1,10)+1,INT((((3-1)*$N$646+1)-1)/10)+1))))))</f>
        <v/>
      </c>
      <c r="E650" s="539">
        <f>IF($D$646="Flat Oval",IF(OR($N$648="",ISTEXT($N$646),ISTEXT($N$647)),"",IF(3&lt;=$N$647,IF(2&gt;$N$646,"",IF(((3-1)*$N$646+2)&gt;80,"",IF(INDEX($P$648:$W$657,MOD(((3-1)*$N$646+2)-1,10)+1,INT((((3-1)*$N$646+2)-1)/10)+1)="","",INDEX($P$648:$W$657,MOD(((3-1)*$N$646+2)-1,10)+1,INT((((3-1)*$N$646+2)-1)/10)+1)))),IF(AND(3=$N$647+1,2&lt;=$O$646),IF(($N$646*$N$647+2)&gt;80,"",IF(INDEX($P$648:$W$657,MOD(($N$646*$N$647+2)-1,10)+1,INT((($N$646*$N$647+2)-1)/10)+1)="","",INDEX($P$648:$W$657,MOD(($N$646*$N$647+2)-1,10)+1,INT((($N$646*$N$647+2)-1)/10)+1))),""))),IF($N$648="","",IF(OR(ISTEXT($N$646),ISTEXT($N$647),ISTEXT($N$648)),"",IF(OR(2&gt;$N$646,3&gt;$N$647,((3-1)*$N$646+2)&gt;$N$648),"",IF(INDEX($P$648:$W$657,MOD(((3-1)*$N$646+2)-1,10)+1,INT((((3-1)*$N$646+2)-1)/10)+1)="","",INDEX($P$648:$W$657,MOD(((3-1)*$N$646+2)-1,10)+1,INT((((3-1)*$N$646+2)-1)/10)+1))))))</f>
        <v/>
      </c>
      <c r="F650" s="539">
        <f>IF($D$646="Flat Oval",IF(OR($N$648="",ISTEXT($N$646),ISTEXT($N$647)),"",IF(3&lt;=$N$647,IF(3&gt;$N$646,"",IF(((3-1)*$N$646+3)&gt;80,"",IF(INDEX($P$648:$W$657,MOD(((3-1)*$N$646+3)-1,10)+1,INT((((3-1)*$N$646+3)-1)/10)+1)="","",INDEX($P$648:$W$657,MOD(((3-1)*$N$646+3)-1,10)+1,INT((((3-1)*$N$646+3)-1)/10)+1)))),IF(AND(3=$N$647+1,3&lt;=$O$646),IF(($N$646*$N$647+3)&gt;80,"",IF(INDEX($P$648:$W$657,MOD(($N$646*$N$647+3)-1,10)+1,INT((($N$646*$N$647+3)-1)/10)+1)="","",INDEX($P$648:$W$657,MOD(($N$646*$N$647+3)-1,10)+1,INT((($N$646*$N$647+3)-1)/10)+1))),""))),IF($N$648="","",IF(OR(ISTEXT($N$646),ISTEXT($N$647),ISTEXT($N$648)),"",IF(OR(3&gt;$N$646,3&gt;$N$647,((3-1)*$N$646+3)&gt;$N$648),"",IF(INDEX($P$648:$W$657,MOD(((3-1)*$N$646+3)-1,10)+1,INT((((3-1)*$N$646+3)-1)/10)+1)="","",INDEX($P$648:$W$657,MOD(((3-1)*$N$646+3)-1,10)+1,INT((((3-1)*$N$646+3)-1)/10)+1))))))</f>
        <v/>
      </c>
      <c r="G650" s="539">
        <f>IF($D$646="Flat Oval",IF(OR($N$648="",ISTEXT($N$646),ISTEXT($N$647)),"",IF(3&lt;=$N$647,IF(4&gt;$N$646,"",IF(((3-1)*$N$646+4)&gt;80,"",IF(INDEX($P$648:$W$657,MOD(((3-1)*$N$646+4)-1,10)+1,INT((((3-1)*$N$646+4)-1)/10)+1)="","",INDEX($P$648:$W$657,MOD(((3-1)*$N$646+4)-1,10)+1,INT((((3-1)*$N$646+4)-1)/10)+1)))),IF(AND(3=$N$647+1,4&lt;=$O$646),IF(($N$646*$N$647+4)&gt;80,"",IF(INDEX($P$648:$W$657,MOD(($N$646*$N$647+4)-1,10)+1,INT((($N$646*$N$647+4)-1)/10)+1)="","",INDEX($P$648:$W$657,MOD(($N$646*$N$647+4)-1,10)+1,INT((($N$646*$N$647+4)-1)/10)+1))),""))),IF($N$648="","",IF(OR(ISTEXT($N$646),ISTEXT($N$647),ISTEXT($N$648)),"",IF(OR(4&gt;$N$646,3&gt;$N$647,((3-1)*$N$646+4)&gt;$N$648),"",IF(INDEX($P$648:$W$657,MOD(((3-1)*$N$646+4)-1,10)+1,INT((((3-1)*$N$646+4)-1)/10)+1)="","",INDEX($P$648:$W$657,MOD(((3-1)*$N$646+4)-1,10)+1,INT((((3-1)*$N$646+4)-1)/10)+1))))))</f>
        <v/>
      </c>
      <c r="H650" s="539">
        <f>IF($D$646="Flat Oval",IF(OR($N$648="",ISTEXT($N$646),ISTEXT($N$647)),"",IF(3&lt;=$N$647,IF(5&gt;$N$646,"",IF(((3-1)*$N$646+5)&gt;80,"",IF(INDEX($P$648:$W$657,MOD(((3-1)*$N$646+5)-1,10)+1,INT((((3-1)*$N$646+5)-1)/10)+1)="","",INDEX($P$648:$W$657,MOD(((3-1)*$N$646+5)-1,10)+1,INT((((3-1)*$N$646+5)-1)/10)+1)))),IF(AND(3=$N$647+1,5&lt;=$O$646),IF(($N$646*$N$647+5)&gt;80,"",IF(INDEX($P$648:$W$657,MOD(($N$646*$N$647+5)-1,10)+1,INT((($N$646*$N$647+5)-1)/10)+1)="","",INDEX($P$648:$W$657,MOD(($N$646*$N$647+5)-1,10)+1,INT((($N$646*$N$647+5)-1)/10)+1))),""))),IF($N$648="","",IF(OR(ISTEXT($N$646),ISTEXT($N$647),ISTEXT($N$648)),"",IF(OR(5&gt;$N$646,3&gt;$N$647,((3-1)*$N$646+5)&gt;$N$648),"",IF(INDEX($P$648:$W$657,MOD(((3-1)*$N$646+5)-1,10)+1,INT((((3-1)*$N$646+5)-1)/10)+1)="","",INDEX($P$648:$W$657,MOD(((3-1)*$N$646+5)-1,10)+1,INT((((3-1)*$N$646+5)-1)/10)+1))))))</f>
        <v/>
      </c>
      <c r="I650" s="539">
        <f>IF($D$646="Flat Oval",IF(OR($N$648="",ISTEXT($N$646),ISTEXT($N$647)),"",IF(3&lt;=$N$647,IF(6&gt;$N$646,"",IF(((3-1)*$N$646+6)&gt;80,"",IF(INDEX($P$648:$W$657,MOD(((3-1)*$N$646+6)-1,10)+1,INT((((3-1)*$N$646+6)-1)/10)+1)="","",INDEX($P$648:$W$657,MOD(((3-1)*$N$646+6)-1,10)+1,INT((((3-1)*$N$646+6)-1)/10)+1)))),IF(AND(3=$N$647+1,6&lt;=$O$646),IF(($N$646*$N$647+6)&gt;80,"",IF(INDEX($P$648:$W$657,MOD(($N$646*$N$647+6)-1,10)+1,INT((($N$646*$N$647+6)-1)/10)+1)="","",INDEX($P$648:$W$657,MOD(($N$646*$N$647+6)-1,10)+1,INT((($N$646*$N$647+6)-1)/10)+1))),""))),IF($N$648="","",IF(OR(ISTEXT($N$646),ISTEXT($N$647),ISTEXT($N$648)),"",IF(OR(6&gt;$N$646,3&gt;$N$647,((3-1)*$N$646+6)&gt;$N$648),"",IF(INDEX($P$648:$W$657,MOD(((3-1)*$N$646+6)-1,10)+1,INT((((3-1)*$N$646+6)-1)/10)+1)="","",INDEX($P$648:$W$657,MOD(((3-1)*$N$646+6)-1,10)+1,INT((((3-1)*$N$646+6)-1)/10)+1))))))</f>
        <v/>
      </c>
      <c r="J650" s="539">
        <f>IF($D$646="Flat Oval",IF(OR($N$648="",ISTEXT($N$646),ISTEXT($N$647)),"",IF(3&lt;=$N$647,IF(7&gt;$N$646,"",IF(((3-1)*$N$646+7)&gt;80,"",IF(INDEX($P$648:$W$657,MOD(((3-1)*$N$646+7)-1,10)+1,INT((((3-1)*$N$646+7)-1)/10)+1)="","",INDEX($P$648:$W$657,MOD(((3-1)*$N$646+7)-1,10)+1,INT((((3-1)*$N$646+7)-1)/10)+1)))),IF(AND(3=$N$647+1,7&lt;=$O$646),IF(($N$646*$N$647+7)&gt;80,"",IF(INDEX($P$648:$W$657,MOD(($N$646*$N$647+7)-1,10)+1,INT((($N$646*$N$647+7)-1)/10)+1)="","",INDEX($P$648:$W$657,MOD(($N$646*$N$647+7)-1,10)+1,INT((($N$646*$N$647+7)-1)/10)+1))),""))),IF($N$648="","",IF(OR(ISTEXT($N$646),ISTEXT($N$647),ISTEXT($N$648)),"",IF(OR(7&gt;$N$646,3&gt;$N$647,((3-1)*$N$646+7)&gt;$N$648),"",IF(INDEX($P$648:$W$657,MOD(((3-1)*$N$646+7)-1,10)+1,INT((((3-1)*$N$646+7)-1)/10)+1)="","",INDEX($P$648:$W$657,MOD(((3-1)*$N$646+7)-1,10)+1,INT((((3-1)*$N$646+7)-1)/10)+1))))))</f>
        <v/>
      </c>
      <c r="K650" s="539">
        <f>IF($D$646="Flat Oval",IF(OR($N$648="",ISTEXT($N$646),ISTEXT($N$647)),"",IF(3&lt;=$N$647,IF(8&gt;$N$646,"",IF(((3-1)*$N$646+8)&gt;80,"",IF(INDEX($P$648:$W$657,MOD(((3-1)*$N$646+8)-1,10)+1,INT((((3-1)*$N$646+8)-1)/10)+1)="","",INDEX($P$648:$W$657,MOD(((3-1)*$N$646+8)-1,10)+1,INT((((3-1)*$N$646+8)-1)/10)+1)))),IF(AND(3=$N$647+1,8&lt;=$O$646),IF(($N$646*$N$647+8)&gt;80,"",IF(INDEX($P$648:$W$657,MOD(($N$646*$N$647+8)-1,10)+1,INT((($N$646*$N$647+8)-1)/10)+1)="","",INDEX($P$648:$W$657,MOD(($N$646*$N$647+8)-1,10)+1,INT((($N$646*$N$647+8)-1)/10)+1))),""))),IF($N$648="","",IF(OR(ISTEXT($N$646),ISTEXT($N$647),ISTEXT($N$648)),"",IF(OR(8&gt;$N$646,3&gt;$N$647,((3-1)*$N$646+8)&gt;$N$648),"",IF(INDEX($P$648:$W$657,MOD(((3-1)*$N$646+8)-1,10)+1,INT((((3-1)*$N$646+8)-1)/10)+1)="","",INDEX($P$648:$W$657,MOD(((3-1)*$N$646+8)-1,10)+1,INT((((3-1)*$N$646+8)-1)/10)+1))))))</f>
        <v/>
      </c>
      <c r="L650" s="539">
        <f>IF($D$646="Flat Oval",IF(OR($N$648="",ISTEXT($N$646),ISTEXT($N$647)),"",IF(3&lt;=$N$647,IF(9&gt;$N$646,"",IF(((3-1)*$N$646+9)&gt;80,"",IF(INDEX($P$648:$W$657,MOD(((3-1)*$N$646+9)-1,10)+1,INT((((3-1)*$N$646+9)-1)/10)+1)="","",INDEX($P$648:$W$657,MOD(((3-1)*$N$646+9)-1,10)+1,INT((((3-1)*$N$646+9)-1)/10)+1)))),IF(AND(3=$N$647+1,9&lt;=$O$646),IF(($N$646*$N$647+9)&gt;80,"",IF(INDEX($P$648:$W$657,MOD(($N$646*$N$647+9)-1,10)+1,INT((($N$646*$N$647+9)-1)/10)+1)="","",INDEX($P$648:$W$657,MOD(($N$646*$N$647+9)-1,10)+1,INT((($N$646*$N$647+9)-1)/10)+1))),""))),IF($N$648="","",IF(OR(ISTEXT($N$646),ISTEXT($N$647),ISTEXT($N$648)),"",IF(OR(9&gt;$N$646,3&gt;$N$647,((3-1)*$N$646+9)&gt;$N$648),"",IF(INDEX($P$648:$W$657,MOD(((3-1)*$N$646+9)-1,10)+1,INT((((3-1)*$N$646+9)-1)/10)+1)="","",INDEX($P$648:$W$657,MOD(((3-1)*$N$646+9)-1,10)+1,INT((((3-1)*$N$646+9)-1)/10)+1))))))</f>
        <v/>
      </c>
      <c r="M650" s="539">
        <f>IF($D$646="Flat Oval",IF(OR($N$648="",ISTEXT($N$646),ISTEXT($N$647)),"",IF(3&lt;=$N$647,IF(10&gt;$N$646,"",IF(((3-1)*$N$646+10)&gt;80,"",IF(INDEX($P$648:$W$657,MOD(((3-1)*$N$646+10)-1,10)+1,INT((((3-1)*$N$646+10)-1)/10)+1)="","",INDEX($P$648:$W$657,MOD(((3-1)*$N$646+10)-1,10)+1,INT((((3-1)*$N$646+10)-1)/10)+1)))),IF(AND(3=$N$647+1,10&lt;=$O$646),IF(($N$646*$N$647+10)&gt;80,"",IF(INDEX($P$648:$W$657,MOD(($N$646*$N$647+10)-1,10)+1,INT((($N$646*$N$647+10)-1)/10)+1)="","",INDEX($P$648:$W$657,MOD(($N$646*$N$647+10)-1,10)+1,INT((($N$646*$N$647+10)-1)/10)+1))),""))),IF($N$648="","",IF(OR(ISTEXT($N$646),ISTEXT($N$647),ISTEXT($N$648)),"",IF(OR(10&gt;$N$646,3&gt;$N$647,((3-1)*$N$646+10)&gt;$N$648),"",IF(INDEX($P$648:$W$657,MOD(((3-1)*$N$646+10)-1,10)+1,INT((((3-1)*$N$646+10)-1)/10)+1)="","",INDEX($P$648:$W$657,MOD(((3-1)*$N$646+10)-1,10)+1,INT((((3-1)*$N$646+10)-1)/10)+1))))))</f>
        <v/>
      </c>
      <c r="O650">
        <f>IF(AND($D$646="Flat Oval",NOT(OR($G$646="",$I$646="")),NOT(OR(ISTEXT($G$646),ISTEXT($I$646)))),PI()*(($I$646-2*N($K$646))/2)^2/144,"")</f>
        <v/>
      </c>
      <c r="P650" s="540" t="n"/>
      <c r="Q650" s="540" t="n"/>
      <c r="R650" s="540" t="n"/>
      <c r="S650" s="540" t="n"/>
      <c r="T650" s="540" t="n"/>
      <c r="U650" s="540" t="n"/>
      <c r="V650" s="540" t="n"/>
      <c r="W650" s="540" t="n"/>
    </row>
    <row r="651" ht="13.35" customHeight="1" s="162">
      <c r="B651" s="537">
        <f>IF($D$646="Flat Oval",IF(OR($N$647="",ISTEXT($N$647)),"",IF(4&lt;=$N$647,ROUND((4-0.5)*$I$646/$N$647,1),IF(4=$N$647+1,"Ends",""))),IF(OR($D$646="",$G$646=""),"",IF($D$646="Round",IF(4=1,"Axis 1 (0°)",IF(4=2,"Axis 2 (90°)","")),IF(ISTEXT($N$647),"",IF(4&gt;$N$647,"",IF(ISTEXT($I$646),"",ROUND((4-0.5)*$I$646/$N$647,1)))))))</f>
        <v/>
      </c>
      <c r="C651" s="538" t="n"/>
      <c r="D651" s="539">
        <f>IF($D$646="Flat Oval",IF(OR($N$648="",ISTEXT($N$646),ISTEXT($N$647)),"",IF(4&lt;=$N$647,IF(1&gt;$N$646,"",IF(((4-1)*$N$646+1)&gt;80,"",IF(INDEX($P$648:$W$657,MOD(((4-1)*$N$646+1)-1,10)+1,INT((((4-1)*$N$646+1)-1)/10)+1)="","",INDEX($P$648:$W$657,MOD(((4-1)*$N$646+1)-1,10)+1,INT((((4-1)*$N$646+1)-1)/10)+1)))),IF(AND(4=$N$647+1,1&lt;=$O$646),IF(($N$646*$N$647+1)&gt;80,"",IF(INDEX($P$648:$W$657,MOD(($N$646*$N$647+1)-1,10)+1,INT((($N$646*$N$647+1)-1)/10)+1)="","",INDEX($P$648:$W$657,MOD(($N$646*$N$647+1)-1,10)+1,INT((($N$646*$N$647+1)-1)/10)+1))),""))),IF($N$648="","",IF(OR(ISTEXT($N$646),ISTEXT($N$647),ISTEXT($N$648)),"",IF(OR(1&gt;$N$646,4&gt;$N$647,((4-1)*$N$646+1)&gt;$N$648),"",IF(INDEX($P$648:$W$657,MOD(((4-1)*$N$646+1)-1,10)+1,INT((((4-1)*$N$646+1)-1)/10)+1)="","",INDEX($P$648:$W$657,MOD(((4-1)*$N$646+1)-1,10)+1,INT((((4-1)*$N$646+1)-1)/10)+1))))))</f>
        <v/>
      </c>
      <c r="E651" s="539">
        <f>IF($D$646="Flat Oval",IF(OR($N$648="",ISTEXT($N$646),ISTEXT($N$647)),"",IF(4&lt;=$N$647,IF(2&gt;$N$646,"",IF(((4-1)*$N$646+2)&gt;80,"",IF(INDEX($P$648:$W$657,MOD(((4-1)*$N$646+2)-1,10)+1,INT((((4-1)*$N$646+2)-1)/10)+1)="","",INDEX($P$648:$W$657,MOD(((4-1)*$N$646+2)-1,10)+1,INT((((4-1)*$N$646+2)-1)/10)+1)))),IF(AND(4=$N$647+1,2&lt;=$O$646),IF(($N$646*$N$647+2)&gt;80,"",IF(INDEX($P$648:$W$657,MOD(($N$646*$N$647+2)-1,10)+1,INT((($N$646*$N$647+2)-1)/10)+1)="","",INDEX($P$648:$W$657,MOD(($N$646*$N$647+2)-1,10)+1,INT((($N$646*$N$647+2)-1)/10)+1))),""))),IF($N$648="","",IF(OR(ISTEXT($N$646),ISTEXT($N$647),ISTEXT($N$648)),"",IF(OR(2&gt;$N$646,4&gt;$N$647,((4-1)*$N$646+2)&gt;$N$648),"",IF(INDEX($P$648:$W$657,MOD(((4-1)*$N$646+2)-1,10)+1,INT((((4-1)*$N$646+2)-1)/10)+1)="","",INDEX($P$648:$W$657,MOD(((4-1)*$N$646+2)-1,10)+1,INT((((4-1)*$N$646+2)-1)/10)+1))))))</f>
        <v/>
      </c>
      <c r="F651" s="539">
        <f>IF($D$646="Flat Oval",IF(OR($N$648="",ISTEXT($N$646),ISTEXT($N$647)),"",IF(4&lt;=$N$647,IF(3&gt;$N$646,"",IF(((4-1)*$N$646+3)&gt;80,"",IF(INDEX($P$648:$W$657,MOD(((4-1)*$N$646+3)-1,10)+1,INT((((4-1)*$N$646+3)-1)/10)+1)="","",INDEX($P$648:$W$657,MOD(((4-1)*$N$646+3)-1,10)+1,INT((((4-1)*$N$646+3)-1)/10)+1)))),IF(AND(4=$N$647+1,3&lt;=$O$646),IF(($N$646*$N$647+3)&gt;80,"",IF(INDEX($P$648:$W$657,MOD(($N$646*$N$647+3)-1,10)+1,INT((($N$646*$N$647+3)-1)/10)+1)="","",INDEX($P$648:$W$657,MOD(($N$646*$N$647+3)-1,10)+1,INT((($N$646*$N$647+3)-1)/10)+1))),""))),IF($N$648="","",IF(OR(ISTEXT($N$646),ISTEXT($N$647),ISTEXT($N$648)),"",IF(OR(3&gt;$N$646,4&gt;$N$647,((4-1)*$N$646+3)&gt;$N$648),"",IF(INDEX($P$648:$W$657,MOD(((4-1)*$N$646+3)-1,10)+1,INT((((4-1)*$N$646+3)-1)/10)+1)="","",INDEX($P$648:$W$657,MOD(((4-1)*$N$646+3)-1,10)+1,INT((((4-1)*$N$646+3)-1)/10)+1))))))</f>
        <v/>
      </c>
      <c r="G651" s="539">
        <f>IF($D$646="Flat Oval",IF(OR($N$648="",ISTEXT($N$646),ISTEXT($N$647)),"",IF(4&lt;=$N$647,IF(4&gt;$N$646,"",IF(((4-1)*$N$646+4)&gt;80,"",IF(INDEX($P$648:$W$657,MOD(((4-1)*$N$646+4)-1,10)+1,INT((((4-1)*$N$646+4)-1)/10)+1)="","",INDEX($P$648:$W$657,MOD(((4-1)*$N$646+4)-1,10)+1,INT((((4-1)*$N$646+4)-1)/10)+1)))),IF(AND(4=$N$647+1,4&lt;=$O$646),IF(($N$646*$N$647+4)&gt;80,"",IF(INDEX($P$648:$W$657,MOD(($N$646*$N$647+4)-1,10)+1,INT((($N$646*$N$647+4)-1)/10)+1)="","",INDEX($P$648:$W$657,MOD(($N$646*$N$647+4)-1,10)+1,INT((($N$646*$N$647+4)-1)/10)+1))),""))),IF($N$648="","",IF(OR(ISTEXT($N$646),ISTEXT($N$647),ISTEXT($N$648)),"",IF(OR(4&gt;$N$646,4&gt;$N$647,((4-1)*$N$646+4)&gt;$N$648),"",IF(INDEX($P$648:$W$657,MOD(((4-1)*$N$646+4)-1,10)+1,INT((((4-1)*$N$646+4)-1)/10)+1)="","",INDEX($P$648:$W$657,MOD(((4-1)*$N$646+4)-1,10)+1,INT((((4-1)*$N$646+4)-1)/10)+1))))))</f>
        <v/>
      </c>
      <c r="H651" s="539">
        <f>IF($D$646="Flat Oval",IF(OR($N$648="",ISTEXT($N$646),ISTEXT($N$647)),"",IF(4&lt;=$N$647,IF(5&gt;$N$646,"",IF(((4-1)*$N$646+5)&gt;80,"",IF(INDEX($P$648:$W$657,MOD(((4-1)*$N$646+5)-1,10)+1,INT((((4-1)*$N$646+5)-1)/10)+1)="","",INDEX($P$648:$W$657,MOD(((4-1)*$N$646+5)-1,10)+1,INT((((4-1)*$N$646+5)-1)/10)+1)))),IF(AND(4=$N$647+1,5&lt;=$O$646),IF(($N$646*$N$647+5)&gt;80,"",IF(INDEX($P$648:$W$657,MOD(($N$646*$N$647+5)-1,10)+1,INT((($N$646*$N$647+5)-1)/10)+1)="","",INDEX($P$648:$W$657,MOD(($N$646*$N$647+5)-1,10)+1,INT((($N$646*$N$647+5)-1)/10)+1))),""))),IF($N$648="","",IF(OR(ISTEXT($N$646),ISTEXT($N$647),ISTEXT($N$648)),"",IF(OR(5&gt;$N$646,4&gt;$N$647,((4-1)*$N$646+5)&gt;$N$648),"",IF(INDEX($P$648:$W$657,MOD(((4-1)*$N$646+5)-1,10)+1,INT((((4-1)*$N$646+5)-1)/10)+1)="","",INDEX($P$648:$W$657,MOD(((4-1)*$N$646+5)-1,10)+1,INT((((4-1)*$N$646+5)-1)/10)+1))))))</f>
        <v/>
      </c>
      <c r="I651" s="539">
        <f>IF($D$646="Flat Oval",IF(OR($N$648="",ISTEXT($N$646),ISTEXT($N$647)),"",IF(4&lt;=$N$647,IF(6&gt;$N$646,"",IF(((4-1)*$N$646+6)&gt;80,"",IF(INDEX($P$648:$W$657,MOD(((4-1)*$N$646+6)-1,10)+1,INT((((4-1)*$N$646+6)-1)/10)+1)="","",INDEX($P$648:$W$657,MOD(((4-1)*$N$646+6)-1,10)+1,INT((((4-1)*$N$646+6)-1)/10)+1)))),IF(AND(4=$N$647+1,6&lt;=$O$646),IF(($N$646*$N$647+6)&gt;80,"",IF(INDEX($P$648:$W$657,MOD(($N$646*$N$647+6)-1,10)+1,INT((($N$646*$N$647+6)-1)/10)+1)="","",INDEX($P$648:$W$657,MOD(($N$646*$N$647+6)-1,10)+1,INT((($N$646*$N$647+6)-1)/10)+1))),""))),IF($N$648="","",IF(OR(ISTEXT($N$646),ISTEXT($N$647),ISTEXT($N$648)),"",IF(OR(6&gt;$N$646,4&gt;$N$647,((4-1)*$N$646+6)&gt;$N$648),"",IF(INDEX($P$648:$W$657,MOD(((4-1)*$N$646+6)-1,10)+1,INT((((4-1)*$N$646+6)-1)/10)+1)="","",INDEX($P$648:$W$657,MOD(((4-1)*$N$646+6)-1,10)+1,INT((((4-1)*$N$646+6)-1)/10)+1))))))</f>
        <v/>
      </c>
      <c r="J651" s="539">
        <f>IF($D$646="Flat Oval",IF(OR($N$648="",ISTEXT($N$646),ISTEXT($N$647)),"",IF(4&lt;=$N$647,IF(7&gt;$N$646,"",IF(((4-1)*$N$646+7)&gt;80,"",IF(INDEX($P$648:$W$657,MOD(((4-1)*$N$646+7)-1,10)+1,INT((((4-1)*$N$646+7)-1)/10)+1)="","",INDEX($P$648:$W$657,MOD(((4-1)*$N$646+7)-1,10)+1,INT((((4-1)*$N$646+7)-1)/10)+1)))),IF(AND(4=$N$647+1,7&lt;=$O$646),IF(($N$646*$N$647+7)&gt;80,"",IF(INDEX($P$648:$W$657,MOD(($N$646*$N$647+7)-1,10)+1,INT((($N$646*$N$647+7)-1)/10)+1)="","",INDEX($P$648:$W$657,MOD(($N$646*$N$647+7)-1,10)+1,INT((($N$646*$N$647+7)-1)/10)+1))),""))),IF($N$648="","",IF(OR(ISTEXT($N$646),ISTEXT($N$647),ISTEXT($N$648)),"",IF(OR(7&gt;$N$646,4&gt;$N$647,((4-1)*$N$646+7)&gt;$N$648),"",IF(INDEX($P$648:$W$657,MOD(((4-1)*$N$646+7)-1,10)+1,INT((((4-1)*$N$646+7)-1)/10)+1)="","",INDEX($P$648:$W$657,MOD(((4-1)*$N$646+7)-1,10)+1,INT((((4-1)*$N$646+7)-1)/10)+1))))))</f>
        <v/>
      </c>
      <c r="K651" s="539">
        <f>IF($D$646="Flat Oval",IF(OR($N$648="",ISTEXT($N$646),ISTEXT($N$647)),"",IF(4&lt;=$N$647,IF(8&gt;$N$646,"",IF(((4-1)*$N$646+8)&gt;80,"",IF(INDEX($P$648:$W$657,MOD(((4-1)*$N$646+8)-1,10)+1,INT((((4-1)*$N$646+8)-1)/10)+1)="","",INDEX($P$648:$W$657,MOD(((4-1)*$N$646+8)-1,10)+1,INT((((4-1)*$N$646+8)-1)/10)+1)))),IF(AND(4=$N$647+1,8&lt;=$O$646),IF(($N$646*$N$647+8)&gt;80,"",IF(INDEX($P$648:$W$657,MOD(($N$646*$N$647+8)-1,10)+1,INT((($N$646*$N$647+8)-1)/10)+1)="","",INDEX($P$648:$W$657,MOD(($N$646*$N$647+8)-1,10)+1,INT((($N$646*$N$647+8)-1)/10)+1))),""))),IF($N$648="","",IF(OR(ISTEXT($N$646),ISTEXT($N$647),ISTEXT($N$648)),"",IF(OR(8&gt;$N$646,4&gt;$N$647,((4-1)*$N$646+8)&gt;$N$648),"",IF(INDEX($P$648:$W$657,MOD(((4-1)*$N$646+8)-1,10)+1,INT((((4-1)*$N$646+8)-1)/10)+1)="","",INDEX($P$648:$W$657,MOD(((4-1)*$N$646+8)-1,10)+1,INT((((4-1)*$N$646+8)-1)/10)+1))))))</f>
        <v/>
      </c>
      <c r="L651" s="539">
        <f>IF($D$646="Flat Oval",IF(OR($N$648="",ISTEXT($N$646),ISTEXT($N$647)),"",IF(4&lt;=$N$647,IF(9&gt;$N$646,"",IF(((4-1)*$N$646+9)&gt;80,"",IF(INDEX($P$648:$W$657,MOD(((4-1)*$N$646+9)-1,10)+1,INT((((4-1)*$N$646+9)-1)/10)+1)="","",INDEX($P$648:$W$657,MOD(((4-1)*$N$646+9)-1,10)+1,INT((((4-1)*$N$646+9)-1)/10)+1)))),IF(AND(4=$N$647+1,9&lt;=$O$646),IF(($N$646*$N$647+9)&gt;80,"",IF(INDEX($P$648:$W$657,MOD(($N$646*$N$647+9)-1,10)+1,INT((($N$646*$N$647+9)-1)/10)+1)="","",INDEX($P$648:$W$657,MOD(($N$646*$N$647+9)-1,10)+1,INT((($N$646*$N$647+9)-1)/10)+1))),""))),IF($N$648="","",IF(OR(ISTEXT($N$646),ISTEXT($N$647),ISTEXT($N$648)),"",IF(OR(9&gt;$N$646,4&gt;$N$647,((4-1)*$N$646+9)&gt;$N$648),"",IF(INDEX($P$648:$W$657,MOD(((4-1)*$N$646+9)-1,10)+1,INT((((4-1)*$N$646+9)-1)/10)+1)="","",INDEX($P$648:$W$657,MOD(((4-1)*$N$646+9)-1,10)+1,INT((((4-1)*$N$646+9)-1)/10)+1))))))</f>
        <v/>
      </c>
      <c r="M651" s="539">
        <f>IF($D$646="Flat Oval",IF(OR($N$648="",ISTEXT($N$646),ISTEXT($N$647)),"",IF(4&lt;=$N$647,IF(10&gt;$N$646,"",IF(((4-1)*$N$646+10)&gt;80,"",IF(INDEX($P$648:$W$657,MOD(((4-1)*$N$646+10)-1,10)+1,INT((((4-1)*$N$646+10)-1)/10)+1)="","",INDEX($P$648:$W$657,MOD(((4-1)*$N$646+10)-1,10)+1,INT((((4-1)*$N$646+10)-1)/10)+1)))),IF(AND(4=$N$647+1,10&lt;=$O$646),IF(($N$646*$N$647+10)&gt;80,"",IF(INDEX($P$648:$W$657,MOD(($N$646*$N$647+10)-1,10)+1,INT((($N$646*$N$647+10)-1)/10)+1)="","",INDEX($P$648:$W$657,MOD(($N$646*$N$647+10)-1,10)+1,INT((($N$646*$N$647+10)-1)/10)+1))),""))),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IF($D$646="Flat Oval",IF(OR($N$647="",ISTEXT($N$647)),"",IF(5&lt;=$N$647,ROUND((5-0.5)*$I$646/$N$647,1),IF(5=$N$647+1,"Ends",""))),IF(OR($D$646="",$G$646=""),"",IF($D$646="Round",IF(5=1,"Axis 1 (0°)",IF(5=2,"Axis 2 (90°)","")),IF(ISTEXT($N$647),"",IF(5&gt;$N$647,"",IF(ISTEXT($I$646),"",ROUND((5-0.5)*$I$646/$N$647,1)))))))</f>
        <v/>
      </c>
      <c r="C652" s="538" t="n"/>
      <c r="D652" s="539">
        <f>IF($D$646="Flat Oval",IF(OR($N$648="",ISTEXT($N$646),ISTEXT($N$647)),"",IF(5&lt;=$N$647,IF(1&gt;$N$646,"",IF(((5-1)*$N$646+1)&gt;80,"",IF(INDEX($P$648:$W$657,MOD(((5-1)*$N$646+1)-1,10)+1,INT((((5-1)*$N$646+1)-1)/10)+1)="","",INDEX($P$648:$W$657,MOD(((5-1)*$N$646+1)-1,10)+1,INT((((5-1)*$N$646+1)-1)/10)+1)))),IF(AND(5=$N$647+1,1&lt;=$O$646),IF(($N$646*$N$647+1)&gt;80,"",IF(INDEX($P$648:$W$657,MOD(($N$646*$N$647+1)-1,10)+1,INT((($N$646*$N$647+1)-1)/10)+1)="","",INDEX($P$648:$W$657,MOD(($N$646*$N$647+1)-1,10)+1,INT((($N$646*$N$647+1)-1)/10)+1))),""))),IF($N$648="","",IF(OR(ISTEXT($N$646),ISTEXT($N$647),ISTEXT($N$648)),"",IF(OR(1&gt;$N$646,5&gt;$N$647,((5-1)*$N$646+1)&gt;$N$648),"",IF(INDEX($P$648:$W$657,MOD(((5-1)*$N$646+1)-1,10)+1,INT((((5-1)*$N$646+1)-1)/10)+1)="","",INDEX($P$648:$W$657,MOD(((5-1)*$N$646+1)-1,10)+1,INT((((5-1)*$N$646+1)-1)/10)+1))))))</f>
        <v/>
      </c>
      <c r="E652" s="539">
        <f>IF($D$646="Flat Oval",IF(OR($N$648="",ISTEXT($N$646),ISTEXT($N$647)),"",IF(5&lt;=$N$647,IF(2&gt;$N$646,"",IF(((5-1)*$N$646+2)&gt;80,"",IF(INDEX($P$648:$W$657,MOD(((5-1)*$N$646+2)-1,10)+1,INT((((5-1)*$N$646+2)-1)/10)+1)="","",INDEX($P$648:$W$657,MOD(((5-1)*$N$646+2)-1,10)+1,INT((((5-1)*$N$646+2)-1)/10)+1)))),IF(AND(5=$N$647+1,2&lt;=$O$646),IF(($N$646*$N$647+2)&gt;80,"",IF(INDEX($P$648:$W$657,MOD(($N$646*$N$647+2)-1,10)+1,INT((($N$646*$N$647+2)-1)/10)+1)="","",INDEX($P$648:$W$657,MOD(($N$646*$N$647+2)-1,10)+1,INT((($N$646*$N$647+2)-1)/10)+1))),""))),IF($N$648="","",IF(OR(ISTEXT($N$646),ISTEXT($N$647),ISTEXT($N$648)),"",IF(OR(2&gt;$N$646,5&gt;$N$647,((5-1)*$N$646+2)&gt;$N$648),"",IF(INDEX($P$648:$W$657,MOD(((5-1)*$N$646+2)-1,10)+1,INT((((5-1)*$N$646+2)-1)/10)+1)="","",INDEX($P$648:$W$657,MOD(((5-1)*$N$646+2)-1,10)+1,INT((((5-1)*$N$646+2)-1)/10)+1))))))</f>
        <v/>
      </c>
      <c r="F652" s="539">
        <f>IF($D$646="Flat Oval",IF(OR($N$648="",ISTEXT($N$646),ISTEXT($N$647)),"",IF(5&lt;=$N$647,IF(3&gt;$N$646,"",IF(((5-1)*$N$646+3)&gt;80,"",IF(INDEX($P$648:$W$657,MOD(((5-1)*$N$646+3)-1,10)+1,INT((((5-1)*$N$646+3)-1)/10)+1)="","",INDEX($P$648:$W$657,MOD(((5-1)*$N$646+3)-1,10)+1,INT((((5-1)*$N$646+3)-1)/10)+1)))),IF(AND(5=$N$647+1,3&lt;=$O$646),IF(($N$646*$N$647+3)&gt;80,"",IF(INDEX($P$648:$W$657,MOD(($N$646*$N$647+3)-1,10)+1,INT((($N$646*$N$647+3)-1)/10)+1)="","",INDEX($P$648:$W$657,MOD(($N$646*$N$647+3)-1,10)+1,INT((($N$646*$N$647+3)-1)/10)+1))),""))),IF($N$648="","",IF(OR(ISTEXT($N$646),ISTEXT($N$647),ISTEXT($N$648)),"",IF(OR(3&gt;$N$646,5&gt;$N$647,((5-1)*$N$646+3)&gt;$N$648),"",IF(INDEX($P$648:$W$657,MOD(((5-1)*$N$646+3)-1,10)+1,INT((((5-1)*$N$646+3)-1)/10)+1)="","",INDEX($P$648:$W$657,MOD(((5-1)*$N$646+3)-1,10)+1,INT((((5-1)*$N$646+3)-1)/10)+1))))))</f>
        <v/>
      </c>
      <c r="G652" s="539">
        <f>IF($D$646="Flat Oval",IF(OR($N$648="",ISTEXT($N$646),ISTEXT($N$647)),"",IF(5&lt;=$N$647,IF(4&gt;$N$646,"",IF(((5-1)*$N$646+4)&gt;80,"",IF(INDEX($P$648:$W$657,MOD(((5-1)*$N$646+4)-1,10)+1,INT((((5-1)*$N$646+4)-1)/10)+1)="","",INDEX($P$648:$W$657,MOD(((5-1)*$N$646+4)-1,10)+1,INT((((5-1)*$N$646+4)-1)/10)+1)))),IF(AND(5=$N$647+1,4&lt;=$O$646),IF(($N$646*$N$647+4)&gt;80,"",IF(INDEX($P$648:$W$657,MOD(($N$646*$N$647+4)-1,10)+1,INT((($N$646*$N$647+4)-1)/10)+1)="","",INDEX($P$648:$W$657,MOD(($N$646*$N$647+4)-1,10)+1,INT((($N$646*$N$647+4)-1)/10)+1))),""))),IF($N$648="","",IF(OR(ISTEXT($N$646),ISTEXT($N$647),ISTEXT($N$648)),"",IF(OR(4&gt;$N$646,5&gt;$N$647,((5-1)*$N$646+4)&gt;$N$648),"",IF(INDEX($P$648:$W$657,MOD(((5-1)*$N$646+4)-1,10)+1,INT((((5-1)*$N$646+4)-1)/10)+1)="","",INDEX($P$648:$W$657,MOD(((5-1)*$N$646+4)-1,10)+1,INT((((5-1)*$N$646+4)-1)/10)+1))))))</f>
        <v/>
      </c>
      <c r="H652" s="539">
        <f>IF($D$646="Flat Oval",IF(OR($N$648="",ISTEXT($N$646),ISTEXT($N$647)),"",IF(5&lt;=$N$647,IF(5&gt;$N$646,"",IF(((5-1)*$N$646+5)&gt;80,"",IF(INDEX($P$648:$W$657,MOD(((5-1)*$N$646+5)-1,10)+1,INT((((5-1)*$N$646+5)-1)/10)+1)="","",INDEX($P$648:$W$657,MOD(((5-1)*$N$646+5)-1,10)+1,INT((((5-1)*$N$646+5)-1)/10)+1)))),IF(AND(5=$N$647+1,5&lt;=$O$646),IF(($N$646*$N$647+5)&gt;80,"",IF(INDEX($P$648:$W$657,MOD(($N$646*$N$647+5)-1,10)+1,INT((($N$646*$N$647+5)-1)/10)+1)="","",INDEX($P$648:$W$657,MOD(($N$646*$N$647+5)-1,10)+1,INT((($N$646*$N$647+5)-1)/10)+1))),""))),IF($N$648="","",IF(OR(ISTEXT($N$646),ISTEXT($N$647),ISTEXT($N$648)),"",IF(OR(5&gt;$N$646,5&gt;$N$647,((5-1)*$N$646+5)&gt;$N$648),"",IF(INDEX($P$648:$W$657,MOD(((5-1)*$N$646+5)-1,10)+1,INT((((5-1)*$N$646+5)-1)/10)+1)="","",INDEX($P$648:$W$657,MOD(((5-1)*$N$646+5)-1,10)+1,INT((((5-1)*$N$646+5)-1)/10)+1))))))</f>
        <v/>
      </c>
      <c r="I652" s="539">
        <f>IF($D$646="Flat Oval",IF(OR($N$648="",ISTEXT($N$646),ISTEXT($N$647)),"",IF(5&lt;=$N$647,IF(6&gt;$N$646,"",IF(((5-1)*$N$646+6)&gt;80,"",IF(INDEX($P$648:$W$657,MOD(((5-1)*$N$646+6)-1,10)+1,INT((((5-1)*$N$646+6)-1)/10)+1)="","",INDEX($P$648:$W$657,MOD(((5-1)*$N$646+6)-1,10)+1,INT((((5-1)*$N$646+6)-1)/10)+1)))),IF(AND(5=$N$647+1,6&lt;=$O$646),IF(($N$646*$N$647+6)&gt;80,"",IF(INDEX($P$648:$W$657,MOD(($N$646*$N$647+6)-1,10)+1,INT((($N$646*$N$647+6)-1)/10)+1)="","",INDEX($P$648:$W$657,MOD(($N$646*$N$647+6)-1,10)+1,INT((($N$646*$N$647+6)-1)/10)+1))),""))),IF($N$648="","",IF(OR(ISTEXT($N$646),ISTEXT($N$647),ISTEXT($N$648)),"",IF(OR(6&gt;$N$646,5&gt;$N$647,((5-1)*$N$646+6)&gt;$N$648),"",IF(INDEX($P$648:$W$657,MOD(((5-1)*$N$646+6)-1,10)+1,INT((((5-1)*$N$646+6)-1)/10)+1)="","",INDEX($P$648:$W$657,MOD(((5-1)*$N$646+6)-1,10)+1,INT((((5-1)*$N$646+6)-1)/10)+1))))))</f>
        <v/>
      </c>
      <c r="J652" s="539">
        <f>IF($D$646="Flat Oval",IF(OR($N$648="",ISTEXT($N$646),ISTEXT($N$647)),"",IF(5&lt;=$N$647,IF(7&gt;$N$646,"",IF(((5-1)*$N$646+7)&gt;80,"",IF(INDEX($P$648:$W$657,MOD(((5-1)*$N$646+7)-1,10)+1,INT((((5-1)*$N$646+7)-1)/10)+1)="","",INDEX($P$648:$W$657,MOD(((5-1)*$N$646+7)-1,10)+1,INT((((5-1)*$N$646+7)-1)/10)+1)))),IF(AND(5=$N$647+1,7&lt;=$O$646),IF(($N$646*$N$647+7)&gt;80,"",IF(INDEX($P$648:$W$657,MOD(($N$646*$N$647+7)-1,10)+1,INT((($N$646*$N$647+7)-1)/10)+1)="","",INDEX($P$648:$W$657,MOD(($N$646*$N$647+7)-1,10)+1,INT((($N$646*$N$647+7)-1)/10)+1))),""))),IF($N$648="","",IF(OR(ISTEXT($N$646),ISTEXT($N$647),ISTEXT($N$648)),"",IF(OR(7&gt;$N$646,5&gt;$N$647,((5-1)*$N$646+7)&gt;$N$648),"",IF(INDEX($P$648:$W$657,MOD(((5-1)*$N$646+7)-1,10)+1,INT((((5-1)*$N$646+7)-1)/10)+1)="","",INDEX($P$648:$W$657,MOD(((5-1)*$N$646+7)-1,10)+1,INT((((5-1)*$N$646+7)-1)/10)+1))))))</f>
        <v/>
      </c>
      <c r="K652" s="539">
        <f>IF($D$646="Flat Oval",IF(OR($N$648="",ISTEXT($N$646),ISTEXT($N$647)),"",IF(5&lt;=$N$647,IF(8&gt;$N$646,"",IF(((5-1)*$N$646+8)&gt;80,"",IF(INDEX($P$648:$W$657,MOD(((5-1)*$N$646+8)-1,10)+1,INT((((5-1)*$N$646+8)-1)/10)+1)="","",INDEX($P$648:$W$657,MOD(((5-1)*$N$646+8)-1,10)+1,INT((((5-1)*$N$646+8)-1)/10)+1)))),IF(AND(5=$N$647+1,8&lt;=$O$646),IF(($N$646*$N$647+8)&gt;80,"",IF(INDEX($P$648:$W$657,MOD(($N$646*$N$647+8)-1,10)+1,INT((($N$646*$N$647+8)-1)/10)+1)="","",INDEX($P$648:$W$657,MOD(($N$646*$N$647+8)-1,10)+1,INT((($N$646*$N$647+8)-1)/10)+1))),""))),IF($N$648="","",IF(OR(ISTEXT($N$646),ISTEXT($N$647),ISTEXT($N$648)),"",IF(OR(8&gt;$N$646,5&gt;$N$647,((5-1)*$N$646+8)&gt;$N$648),"",IF(INDEX($P$648:$W$657,MOD(((5-1)*$N$646+8)-1,10)+1,INT((((5-1)*$N$646+8)-1)/10)+1)="","",INDEX($P$648:$W$657,MOD(((5-1)*$N$646+8)-1,10)+1,INT((((5-1)*$N$646+8)-1)/10)+1))))))</f>
        <v/>
      </c>
      <c r="L652" s="539">
        <f>IF($D$646="Flat Oval",IF(OR($N$648="",ISTEXT($N$646),ISTEXT($N$647)),"",IF(5&lt;=$N$647,IF(9&gt;$N$646,"",IF(((5-1)*$N$646+9)&gt;80,"",IF(INDEX($P$648:$W$657,MOD(((5-1)*$N$646+9)-1,10)+1,INT((((5-1)*$N$646+9)-1)/10)+1)="","",INDEX($P$648:$W$657,MOD(((5-1)*$N$646+9)-1,10)+1,INT((((5-1)*$N$646+9)-1)/10)+1)))),IF(AND(5=$N$647+1,9&lt;=$O$646),IF(($N$646*$N$647+9)&gt;80,"",IF(INDEX($P$648:$W$657,MOD(($N$646*$N$647+9)-1,10)+1,INT((($N$646*$N$647+9)-1)/10)+1)="","",INDEX($P$648:$W$657,MOD(($N$646*$N$647+9)-1,10)+1,INT((($N$646*$N$647+9)-1)/10)+1))),""))),IF($N$648="","",IF(OR(ISTEXT($N$646),ISTEXT($N$647),ISTEXT($N$648)),"",IF(OR(9&gt;$N$646,5&gt;$N$647,((5-1)*$N$646+9)&gt;$N$648),"",IF(INDEX($P$648:$W$657,MOD(((5-1)*$N$646+9)-1,10)+1,INT((((5-1)*$N$646+9)-1)/10)+1)="","",INDEX($P$648:$W$657,MOD(((5-1)*$N$646+9)-1,10)+1,INT((((5-1)*$N$646+9)-1)/10)+1))))))</f>
        <v/>
      </c>
      <c r="M652" s="539">
        <f>IF($D$646="Flat Oval",IF(OR($N$648="",ISTEXT($N$646),ISTEXT($N$647)),"",IF(5&lt;=$N$647,IF(10&gt;$N$646,"",IF(((5-1)*$N$646+10)&gt;80,"",IF(INDEX($P$648:$W$657,MOD(((5-1)*$N$646+10)-1,10)+1,INT((((5-1)*$N$646+10)-1)/10)+1)="","",INDEX($P$648:$W$657,MOD(((5-1)*$N$646+10)-1,10)+1,INT((((5-1)*$N$646+10)-1)/10)+1)))),IF(AND(5=$N$647+1,10&lt;=$O$646),IF(($N$646*$N$647+10)&gt;80,"",IF(INDEX($P$648:$W$657,MOD(($N$646*$N$647+10)-1,10)+1,INT((($N$646*$N$647+10)-1)/10)+1)="","",INDEX($P$648:$W$657,MOD(($N$646*$N$647+10)-1,10)+1,INT((($N$646*$N$647+10)-1)/10)+1))),""))),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IF($D$646="Flat Oval",IF(OR($N$647="",ISTEXT($N$647)),"",IF(6&lt;=$N$647,ROUND((6-0.5)*$I$646/$N$647,1),IF(6=$N$647+1,"Ends",""))),IF(OR($D$646="",$G$646=""),"",IF($D$646="Round",IF(6=1,"Axis 1 (0°)",IF(6=2,"Axis 2 (90°)","")),IF(ISTEXT($N$647),"",IF(6&gt;$N$647,"",IF(ISTEXT($I$646),"",ROUND((6-0.5)*$I$646/$N$647,1)))))))</f>
        <v/>
      </c>
      <c r="C653" s="538" t="n"/>
      <c r="D653" s="539">
        <f>IF($D$646="Flat Oval",IF(OR($N$648="",ISTEXT($N$646),ISTEXT($N$647)),"",IF(6&lt;=$N$647,IF(1&gt;$N$646,"",IF(((6-1)*$N$646+1)&gt;80,"",IF(INDEX($P$648:$W$657,MOD(((6-1)*$N$646+1)-1,10)+1,INT((((6-1)*$N$646+1)-1)/10)+1)="","",INDEX($P$648:$W$657,MOD(((6-1)*$N$646+1)-1,10)+1,INT((((6-1)*$N$646+1)-1)/10)+1)))),IF(AND(6=$N$647+1,1&lt;=$O$646),IF(($N$646*$N$647+1)&gt;80,"",IF(INDEX($P$648:$W$657,MOD(($N$646*$N$647+1)-1,10)+1,INT((($N$646*$N$647+1)-1)/10)+1)="","",INDEX($P$648:$W$657,MOD(($N$646*$N$647+1)-1,10)+1,INT((($N$646*$N$647+1)-1)/10)+1))),""))),IF($N$648="","",IF(OR(ISTEXT($N$646),ISTEXT($N$647),ISTEXT($N$648)),"",IF(OR(1&gt;$N$646,6&gt;$N$647,((6-1)*$N$646+1)&gt;$N$648),"",IF(INDEX($P$648:$W$657,MOD(((6-1)*$N$646+1)-1,10)+1,INT((((6-1)*$N$646+1)-1)/10)+1)="","",INDEX($P$648:$W$657,MOD(((6-1)*$N$646+1)-1,10)+1,INT((((6-1)*$N$646+1)-1)/10)+1))))))</f>
        <v/>
      </c>
      <c r="E653" s="539">
        <f>IF($D$646="Flat Oval",IF(OR($N$648="",ISTEXT($N$646),ISTEXT($N$647)),"",IF(6&lt;=$N$647,IF(2&gt;$N$646,"",IF(((6-1)*$N$646+2)&gt;80,"",IF(INDEX($P$648:$W$657,MOD(((6-1)*$N$646+2)-1,10)+1,INT((((6-1)*$N$646+2)-1)/10)+1)="","",INDEX($P$648:$W$657,MOD(((6-1)*$N$646+2)-1,10)+1,INT((((6-1)*$N$646+2)-1)/10)+1)))),IF(AND(6=$N$647+1,2&lt;=$O$646),IF(($N$646*$N$647+2)&gt;80,"",IF(INDEX($P$648:$W$657,MOD(($N$646*$N$647+2)-1,10)+1,INT((($N$646*$N$647+2)-1)/10)+1)="","",INDEX($P$648:$W$657,MOD(($N$646*$N$647+2)-1,10)+1,INT((($N$646*$N$647+2)-1)/10)+1))),""))),IF($N$648="","",IF(OR(ISTEXT($N$646),ISTEXT($N$647),ISTEXT($N$648)),"",IF(OR(2&gt;$N$646,6&gt;$N$647,((6-1)*$N$646+2)&gt;$N$648),"",IF(INDEX($P$648:$W$657,MOD(((6-1)*$N$646+2)-1,10)+1,INT((((6-1)*$N$646+2)-1)/10)+1)="","",INDEX($P$648:$W$657,MOD(((6-1)*$N$646+2)-1,10)+1,INT((((6-1)*$N$646+2)-1)/10)+1))))))</f>
        <v/>
      </c>
      <c r="F653" s="539">
        <f>IF($D$646="Flat Oval",IF(OR($N$648="",ISTEXT($N$646),ISTEXT($N$647)),"",IF(6&lt;=$N$647,IF(3&gt;$N$646,"",IF(((6-1)*$N$646+3)&gt;80,"",IF(INDEX($P$648:$W$657,MOD(((6-1)*$N$646+3)-1,10)+1,INT((((6-1)*$N$646+3)-1)/10)+1)="","",INDEX($P$648:$W$657,MOD(((6-1)*$N$646+3)-1,10)+1,INT((((6-1)*$N$646+3)-1)/10)+1)))),IF(AND(6=$N$647+1,3&lt;=$O$646),IF(($N$646*$N$647+3)&gt;80,"",IF(INDEX($P$648:$W$657,MOD(($N$646*$N$647+3)-1,10)+1,INT((($N$646*$N$647+3)-1)/10)+1)="","",INDEX($P$648:$W$657,MOD(($N$646*$N$647+3)-1,10)+1,INT((($N$646*$N$647+3)-1)/10)+1))),""))),IF($N$648="","",IF(OR(ISTEXT($N$646),ISTEXT($N$647),ISTEXT($N$648)),"",IF(OR(3&gt;$N$646,6&gt;$N$647,((6-1)*$N$646+3)&gt;$N$648),"",IF(INDEX($P$648:$W$657,MOD(((6-1)*$N$646+3)-1,10)+1,INT((((6-1)*$N$646+3)-1)/10)+1)="","",INDEX($P$648:$W$657,MOD(((6-1)*$N$646+3)-1,10)+1,INT((((6-1)*$N$646+3)-1)/10)+1))))))</f>
        <v/>
      </c>
      <c r="G653" s="539">
        <f>IF($D$646="Flat Oval",IF(OR($N$648="",ISTEXT($N$646),ISTEXT($N$647)),"",IF(6&lt;=$N$647,IF(4&gt;$N$646,"",IF(((6-1)*$N$646+4)&gt;80,"",IF(INDEX($P$648:$W$657,MOD(((6-1)*$N$646+4)-1,10)+1,INT((((6-1)*$N$646+4)-1)/10)+1)="","",INDEX($P$648:$W$657,MOD(((6-1)*$N$646+4)-1,10)+1,INT((((6-1)*$N$646+4)-1)/10)+1)))),IF(AND(6=$N$647+1,4&lt;=$O$646),IF(($N$646*$N$647+4)&gt;80,"",IF(INDEX($P$648:$W$657,MOD(($N$646*$N$647+4)-1,10)+1,INT((($N$646*$N$647+4)-1)/10)+1)="","",INDEX($P$648:$W$657,MOD(($N$646*$N$647+4)-1,10)+1,INT((($N$646*$N$647+4)-1)/10)+1))),""))),IF($N$648="","",IF(OR(ISTEXT($N$646),ISTEXT($N$647),ISTEXT($N$648)),"",IF(OR(4&gt;$N$646,6&gt;$N$647,((6-1)*$N$646+4)&gt;$N$648),"",IF(INDEX($P$648:$W$657,MOD(((6-1)*$N$646+4)-1,10)+1,INT((((6-1)*$N$646+4)-1)/10)+1)="","",INDEX($P$648:$W$657,MOD(((6-1)*$N$646+4)-1,10)+1,INT((((6-1)*$N$646+4)-1)/10)+1))))))</f>
        <v/>
      </c>
      <c r="H653" s="539">
        <f>IF($D$646="Flat Oval",IF(OR($N$648="",ISTEXT($N$646),ISTEXT($N$647)),"",IF(6&lt;=$N$647,IF(5&gt;$N$646,"",IF(((6-1)*$N$646+5)&gt;80,"",IF(INDEX($P$648:$W$657,MOD(((6-1)*$N$646+5)-1,10)+1,INT((((6-1)*$N$646+5)-1)/10)+1)="","",INDEX($P$648:$W$657,MOD(((6-1)*$N$646+5)-1,10)+1,INT((((6-1)*$N$646+5)-1)/10)+1)))),IF(AND(6=$N$647+1,5&lt;=$O$646),IF(($N$646*$N$647+5)&gt;80,"",IF(INDEX($P$648:$W$657,MOD(($N$646*$N$647+5)-1,10)+1,INT((($N$646*$N$647+5)-1)/10)+1)="","",INDEX($P$648:$W$657,MOD(($N$646*$N$647+5)-1,10)+1,INT((($N$646*$N$647+5)-1)/10)+1))),""))),IF($N$648="","",IF(OR(ISTEXT($N$646),ISTEXT($N$647),ISTEXT($N$648)),"",IF(OR(5&gt;$N$646,6&gt;$N$647,((6-1)*$N$646+5)&gt;$N$648),"",IF(INDEX($P$648:$W$657,MOD(((6-1)*$N$646+5)-1,10)+1,INT((((6-1)*$N$646+5)-1)/10)+1)="","",INDEX($P$648:$W$657,MOD(((6-1)*$N$646+5)-1,10)+1,INT((((6-1)*$N$646+5)-1)/10)+1))))))</f>
        <v/>
      </c>
      <c r="I653" s="539">
        <f>IF($D$646="Flat Oval",IF(OR($N$648="",ISTEXT($N$646),ISTEXT($N$647)),"",IF(6&lt;=$N$647,IF(6&gt;$N$646,"",IF(((6-1)*$N$646+6)&gt;80,"",IF(INDEX($P$648:$W$657,MOD(((6-1)*$N$646+6)-1,10)+1,INT((((6-1)*$N$646+6)-1)/10)+1)="","",INDEX($P$648:$W$657,MOD(((6-1)*$N$646+6)-1,10)+1,INT((((6-1)*$N$646+6)-1)/10)+1)))),IF(AND(6=$N$647+1,6&lt;=$O$646),IF(($N$646*$N$647+6)&gt;80,"",IF(INDEX($P$648:$W$657,MOD(($N$646*$N$647+6)-1,10)+1,INT((($N$646*$N$647+6)-1)/10)+1)="","",INDEX($P$648:$W$657,MOD(($N$646*$N$647+6)-1,10)+1,INT((($N$646*$N$647+6)-1)/10)+1))),""))),IF($N$648="","",IF(OR(ISTEXT($N$646),ISTEXT($N$647),ISTEXT($N$648)),"",IF(OR(6&gt;$N$646,6&gt;$N$647,((6-1)*$N$646+6)&gt;$N$648),"",IF(INDEX($P$648:$W$657,MOD(((6-1)*$N$646+6)-1,10)+1,INT((((6-1)*$N$646+6)-1)/10)+1)="","",INDEX($P$648:$W$657,MOD(((6-1)*$N$646+6)-1,10)+1,INT((((6-1)*$N$646+6)-1)/10)+1))))))</f>
        <v/>
      </c>
      <c r="J653" s="539">
        <f>IF($D$646="Flat Oval",IF(OR($N$648="",ISTEXT($N$646),ISTEXT($N$647)),"",IF(6&lt;=$N$647,IF(7&gt;$N$646,"",IF(((6-1)*$N$646+7)&gt;80,"",IF(INDEX($P$648:$W$657,MOD(((6-1)*$N$646+7)-1,10)+1,INT((((6-1)*$N$646+7)-1)/10)+1)="","",INDEX($P$648:$W$657,MOD(((6-1)*$N$646+7)-1,10)+1,INT((((6-1)*$N$646+7)-1)/10)+1)))),IF(AND(6=$N$647+1,7&lt;=$O$646),IF(($N$646*$N$647+7)&gt;80,"",IF(INDEX($P$648:$W$657,MOD(($N$646*$N$647+7)-1,10)+1,INT((($N$646*$N$647+7)-1)/10)+1)="","",INDEX($P$648:$W$657,MOD(($N$646*$N$647+7)-1,10)+1,INT((($N$646*$N$647+7)-1)/10)+1))),""))),IF($N$648="","",IF(OR(ISTEXT($N$646),ISTEXT($N$647),ISTEXT($N$648)),"",IF(OR(7&gt;$N$646,6&gt;$N$647,((6-1)*$N$646+7)&gt;$N$648),"",IF(INDEX($P$648:$W$657,MOD(((6-1)*$N$646+7)-1,10)+1,INT((((6-1)*$N$646+7)-1)/10)+1)="","",INDEX($P$648:$W$657,MOD(((6-1)*$N$646+7)-1,10)+1,INT((((6-1)*$N$646+7)-1)/10)+1))))))</f>
        <v/>
      </c>
      <c r="K653" s="539">
        <f>IF($D$646="Flat Oval",IF(OR($N$648="",ISTEXT($N$646),ISTEXT($N$647)),"",IF(6&lt;=$N$647,IF(8&gt;$N$646,"",IF(((6-1)*$N$646+8)&gt;80,"",IF(INDEX($P$648:$W$657,MOD(((6-1)*$N$646+8)-1,10)+1,INT((((6-1)*$N$646+8)-1)/10)+1)="","",INDEX($P$648:$W$657,MOD(((6-1)*$N$646+8)-1,10)+1,INT((((6-1)*$N$646+8)-1)/10)+1)))),IF(AND(6=$N$647+1,8&lt;=$O$646),IF(($N$646*$N$647+8)&gt;80,"",IF(INDEX($P$648:$W$657,MOD(($N$646*$N$647+8)-1,10)+1,INT((($N$646*$N$647+8)-1)/10)+1)="","",INDEX($P$648:$W$657,MOD(($N$646*$N$647+8)-1,10)+1,INT((($N$646*$N$647+8)-1)/10)+1))),""))),IF($N$648="","",IF(OR(ISTEXT($N$646),ISTEXT($N$647),ISTEXT($N$648)),"",IF(OR(8&gt;$N$646,6&gt;$N$647,((6-1)*$N$646+8)&gt;$N$648),"",IF(INDEX($P$648:$W$657,MOD(((6-1)*$N$646+8)-1,10)+1,INT((((6-1)*$N$646+8)-1)/10)+1)="","",INDEX($P$648:$W$657,MOD(((6-1)*$N$646+8)-1,10)+1,INT((((6-1)*$N$646+8)-1)/10)+1))))))</f>
        <v/>
      </c>
      <c r="L653" s="539">
        <f>IF($D$646="Flat Oval",IF(OR($N$648="",ISTEXT($N$646),ISTEXT($N$647)),"",IF(6&lt;=$N$647,IF(9&gt;$N$646,"",IF(((6-1)*$N$646+9)&gt;80,"",IF(INDEX($P$648:$W$657,MOD(((6-1)*$N$646+9)-1,10)+1,INT((((6-1)*$N$646+9)-1)/10)+1)="","",INDEX($P$648:$W$657,MOD(((6-1)*$N$646+9)-1,10)+1,INT((((6-1)*$N$646+9)-1)/10)+1)))),IF(AND(6=$N$647+1,9&lt;=$O$646),IF(($N$646*$N$647+9)&gt;80,"",IF(INDEX($P$648:$W$657,MOD(($N$646*$N$647+9)-1,10)+1,INT((($N$646*$N$647+9)-1)/10)+1)="","",INDEX($P$648:$W$657,MOD(($N$646*$N$647+9)-1,10)+1,INT((($N$646*$N$647+9)-1)/10)+1))),""))),IF($N$648="","",IF(OR(ISTEXT($N$646),ISTEXT($N$647),ISTEXT($N$648)),"",IF(OR(9&gt;$N$646,6&gt;$N$647,((6-1)*$N$646+9)&gt;$N$648),"",IF(INDEX($P$648:$W$657,MOD(((6-1)*$N$646+9)-1,10)+1,INT((((6-1)*$N$646+9)-1)/10)+1)="","",INDEX($P$648:$W$657,MOD(((6-1)*$N$646+9)-1,10)+1,INT((((6-1)*$N$646+9)-1)/10)+1))))))</f>
        <v/>
      </c>
      <c r="M653" s="539">
        <f>IF($D$646="Flat Oval",IF(OR($N$648="",ISTEXT($N$646),ISTEXT($N$647)),"",IF(6&lt;=$N$647,IF(10&gt;$N$646,"",IF(((6-1)*$N$646+10)&gt;80,"",IF(INDEX($P$648:$W$657,MOD(((6-1)*$N$646+10)-1,10)+1,INT((((6-1)*$N$646+10)-1)/10)+1)="","",INDEX($P$648:$W$657,MOD(((6-1)*$N$646+10)-1,10)+1,INT((((6-1)*$N$646+10)-1)/10)+1)))),IF(AND(6=$N$647+1,10&lt;=$O$646),IF(($N$646*$N$647+10)&gt;80,"",IF(INDEX($P$648:$W$657,MOD(($N$646*$N$647+10)-1,10)+1,INT((($N$646*$N$647+10)-1)/10)+1)="","",INDEX($P$648:$W$657,MOD(($N$646*$N$647+10)-1,10)+1,INT((($N$646*$N$647+10)-1)/10)+1))),""))),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IF($D$646="Flat Oval",IF(OR($N$647="",ISTEXT($N$647)),"",IF(7&lt;=$N$647,ROUND((7-0.5)*$I$646/$N$647,1),IF(7=$N$647+1,"Ends",""))),IF(OR($D$646="",$G$646=""),"",IF($D$646="Round",IF(7=1,"Axis 1 (0°)",IF(7=2,"Axis 2 (90°)","")),IF(ISTEXT($N$647),"",IF(7&gt;$N$647,"",IF(ISTEXT($I$646),"",ROUND((7-0.5)*$I$646/$N$647,1)))))))</f>
        <v/>
      </c>
      <c r="C654" s="538" t="n"/>
      <c r="D654" s="539">
        <f>IF($D$646="Flat Oval",IF(OR($N$648="",ISTEXT($N$646),ISTEXT($N$647)),"",IF(7&lt;=$N$647,IF(1&gt;$N$646,"",IF(((7-1)*$N$646+1)&gt;80,"",IF(INDEX($P$648:$W$657,MOD(((7-1)*$N$646+1)-1,10)+1,INT((((7-1)*$N$646+1)-1)/10)+1)="","",INDEX($P$648:$W$657,MOD(((7-1)*$N$646+1)-1,10)+1,INT((((7-1)*$N$646+1)-1)/10)+1)))),IF(AND(7=$N$647+1,1&lt;=$O$646),IF(($N$646*$N$647+1)&gt;80,"",IF(INDEX($P$648:$W$657,MOD(($N$646*$N$647+1)-1,10)+1,INT((($N$646*$N$647+1)-1)/10)+1)="","",INDEX($P$648:$W$657,MOD(($N$646*$N$647+1)-1,10)+1,INT((($N$646*$N$647+1)-1)/10)+1))),""))),IF($N$648="","",IF(OR(ISTEXT($N$646),ISTEXT($N$647),ISTEXT($N$648)),"",IF(OR(1&gt;$N$646,7&gt;$N$647,((7-1)*$N$646+1)&gt;$N$648),"",IF(INDEX($P$648:$W$657,MOD(((7-1)*$N$646+1)-1,10)+1,INT((((7-1)*$N$646+1)-1)/10)+1)="","",INDEX($P$648:$W$657,MOD(((7-1)*$N$646+1)-1,10)+1,INT((((7-1)*$N$646+1)-1)/10)+1))))))</f>
        <v/>
      </c>
      <c r="E654" s="539">
        <f>IF($D$646="Flat Oval",IF(OR($N$648="",ISTEXT($N$646),ISTEXT($N$647)),"",IF(7&lt;=$N$647,IF(2&gt;$N$646,"",IF(((7-1)*$N$646+2)&gt;80,"",IF(INDEX($P$648:$W$657,MOD(((7-1)*$N$646+2)-1,10)+1,INT((((7-1)*$N$646+2)-1)/10)+1)="","",INDEX($P$648:$W$657,MOD(((7-1)*$N$646+2)-1,10)+1,INT((((7-1)*$N$646+2)-1)/10)+1)))),IF(AND(7=$N$647+1,2&lt;=$O$646),IF(($N$646*$N$647+2)&gt;80,"",IF(INDEX($P$648:$W$657,MOD(($N$646*$N$647+2)-1,10)+1,INT((($N$646*$N$647+2)-1)/10)+1)="","",INDEX($P$648:$W$657,MOD(($N$646*$N$647+2)-1,10)+1,INT((($N$646*$N$647+2)-1)/10)+1))),""))),IF($N$648="","",IF(OR(ISTEXT($N$646),ISTEXT($N$647),ISTEXT($N$648)),"",IF(OR(2&gt;$N$646,7&gt;$N$647,((7-1)*$N$646+2)&gt;$N$648),"",IF(INDEX($P$648:$W$657,MOD(((7-1)*$N$646+2)-1,10)+1,INT((((7-1)*$N$646+2)-1)/10)+1)="","",INDEX($P$648:$W$657,MOD(((7-1)*$N$646+2)-1,10)+1,INT((((7-1)*$N$646+2)-1)/10)+1))))))</f>
        <v/>
      </c>
      <c r="F654" s="539">
        <f>IF($D$646="Flat Oval",IF(OR($N$648="",ISTEXT($N$646),ISTEXT($N$647)),"",IF(7&lt;=$N$647,IF(3&gt;$N$646,"",IF(((7-1)*$N$646+3)&gt;80,"",IF(INDEX($P$648:$W$657,MOD(((7-1)*$N$646+3)-1,10)+1,INT((((7-1)*$N$646+3)-1)/10)+1)="","",INDEX($P$648:$W$657,MOD(((7-1)*$N$646+3)-1,10)+1,INT((((7-1)*$N$646+3)-1)/10)+1)))),IF(AND(7=$N$647+1,3&lt;=$O$646),IF(($N$646*$N$647+3)&gt;80,"",IF(INDEX($P$648:$W$657,MOD(($N$646*$N$647+3)-1,10)+1,INT((($N$646*$N$647+3)-1)/10)+1)="","",INDEX($P$648:$W$657,MOD(($N$646*$N$647+3)-1,10)+1,INT((($N$646*$N$647+3)-1)/10)+1))),""))),IF($N$648="","",IF(OR(ISTEXT($N$646),ISTEXT($N$647),ISTEXT($N$648)),"",IF(OR(3&gt;$N$646,7&gt;$N$647,((7-1)*$N$646+3)&gt;$N$648),"",IF(INDEX($P$648:$W$657,MOD(((7-1)*$N$646+3)-1,10)+1,INT((((7-1)*$N$646+3)-1)/10)+1)="","",INDEX($P$648:$W$657,MOD(((7-1)*$N$646+3)-1,10)+1,INT((((7-1)*$N$646+3)-1)/10)+1))))))</f>
        <v/>
      </c>
      <c r="G654" s="539">
        <f>IF($D$646="Flat Oval",IF(OR($N$648="",ISTEXT($N$646),ISTEXT($N$647)),"",IF(7&lt;=$N$647,IF(4&gt;$N$646,"",IF(((7-1)*$N$646+4)&gt;80,"",IF(INDEX($P$648:$W$657,MOD(((7-1)*$N$646+4)-1,10)+1,INT((((7-1)*$N$646+4)-1)/10)+1)="","",INDEX($P$648:$W$657,MOD(((7-1)*$N$646+4)-1,10)+1,INT((((7-1)*$N$646+4)-1)/10)+1)))),IF(AND(7=$N$647+1,4&lt;=$O$646),IF(($N$646*$N$647+4)&gt;80,"",IF(INDEX($P$648:$W$657,MOD(($N$646*$N$647+4)-1,10)+1,INT((($N$646*$N$647+4)-1)/10)+1)="","",INDEX($P$648:$W$657,MOD(($N$646*$N$647+4)-1,10)+1,INT((($N$646*$N$647+4)-1)/10)+1))),""))),IF($N$648="","",IF(OR(ISTEXT($N$646),ISTEXT($N$647),ISTEXT($N$648)),"",IF(OR(4&gt;$N$646,7&gt;$N$647,((7-1)*$N$646+4)&gt;$N$648),"",IF(INDEX($P$648:$W$657,MOD(((7-1)*$N$646+4)-1,10)+1,INT((((7-1)*$N$646+4)-1)/10)+1)="","",INDEX($P$648:$W$657,MOD(((7-1)*$N$646+4)-1,10)+1,INT((((7-1)*$N$646+4)-1)/10)+1))))))</f>
        <v/>
      </c>
      <c r="H654" s="539">
        <f>IF($D$646="Flat Oval",IF(OR($N$648="",ISTEXT($N$646),ISTEXT($N$647)),"",IF(7&lt;=$N$647,IF(5&gt;$N$646,"",IF(((7-1)*$N$646+5)&gt;80,"",IF(INDEX($P$648:$W$657,MOD(((7-1)*$N$646+5)-1,10)+1,INT((((7-1)*$N$646+5)-1)/10)+1)="","",INDEX($P$648:$W$657,MOD(((7-1)*$N$646+5)-1,10)+1,INT((((7-1)*$N$646+5)-1)/10)+1)))),IF(AND(7=$N$647+1,5&lt;=$O$646),IF(($N$646*$N$647+5)&gt;80,"",IF(INDEX($P$648:$W$657,MOD(($N$646*$N$647+5)-1,10)+1,INT((($N$646*$N$647+5)-1)/10)+1)="","",INDEX($P$648:$W$657,MOD(($N$646*$N$647+5)-1,10)+1,INT((($N$646*$N$647+5)-1)/10)+1))),""))),IF($N$648="","",IF(OR(ISTEXT($N$646),ISTEXT($N$647),ISTEXT($N$648)),"",IF(OR(5&gt;$N$646,7&gt;$N$647,((7-1)*$N$646+5)&gt;$N$648),"",IF(INDEX($P$648:$W$657,MOD(((7-1)*$N$646+5)-1,10)+1,INT((((7-1)*$N$646+5)-1)/10)+1)="","",INDEX($P$648:$W$657,MOD(((7-1)*$N$646+5)-1,10)+1,INT((((7-1)*$N$646+5)-1)/10)+1))))))</f>
        <v/>
      </c>
      <c r="I654" s="539">
        <f>IF($D$646="Flat Oval",IF(OR($N$648="",ISTEXT($N$646),ISTEXT($N$647)),"",IF(7&lt;=$N$647,IF(6&gt;$N$646,"",IF(((7-1)*$N$646+6)&gt;80,"",IF(INDEX($P$648:$W$657,MOD(((7-1)*$N$646+6)-1,10)+1,INT((((7-1)*$N$646+6)-1)/10)+1)="","",INDEX($P$648:$W$657,MOD(((7-1)*$N$646+6)-1,10)+1,INT((((7-1)*$N$646+6)-1)/10)+1)))),IF(AND(7=$N$647+1,6&lt;=$O$646),IF(($N$646*$N$647+6)&gt;80,"",IF(INDEX($P$648:$W$657,MOD(($N$646*$N$647+6)-1,10)+1,INT((($N$646*$N$647+6)-1)/10)+1)="","",INDEX($P$648:$W$657,MOD(($N$646*$N$647+6)-1,10)+1,INT((($N$646*$N$647+6)-1)/10)+1))),""))),IF($N$648="","",IF(OR(ISTEXT($N$646),ISTEXT($N$647),ISTEXT($N$648)),"",IF(OR(6&gt;$N$646,7&gt;$N$647,((7-1)*$N$646+6)&gt;$N$648),"",IF(INDEX($P$648:$W$657,MOD(((7-1)*$N$646+6)-1,10)+1,INT((((7-1)*$N$646+6)-1)/10)+1)="","",INDEX($P$648:$W$657,MOD(((7-1)*$N$646+6)-1,10)+1,INT((((7-1)*$N$646+6)-1)/10)+1))))))</f>
        <v/>
      </c>
      <c r="J654" s="539">
        <f>IF($D$646="Flat Oval",IF(OR($N$648="",ISTEXT($N$646),ISTEXT($N$647)),"",IF(7&lt;=$N$647,IF(7&gt;$N$646,"",IF(((7-1)*$N$646+7)&gt;80,"",IF(INDEX($P$648:$W$657,MOD(((7-1)*$N$646+7)-1,10)+1,INT((((7-1)*$N$646+7)-1)/10)+1)="","",INDEX($P$648:$W$657,MOD(((7-1)*$N$646+7)-1,10)+1,INT((((7-1)*$N$646+7)-1)/10)+1)))),IF(AND(7=$N$647+1,7&lt;=$O$646),IF(($N$646*$N$647+7)&gt;80,"",IF(INDEX($P$648:$W$657,MOD(($N$646*$N$647+7)-1,10)+1,INT((($N$646*$N$647+7)-1)/10)+1)="","",INDEX($P$648:$W$657,MOD(($N$646*$N$647+7)-1,10)+1,INT((($N$646*$N$647+7)-1)/10)+1))),""))),IF($N$648="","",IF(OR(ISTEXT($N$646),ISTEXT($N$647),ISTEXT($N$648)),"",IF(OR(7&gt;$N$646,7&gt;$N$647,((7-1)*$N$646+7)&gt;$N$648),"",IF(INDEX($P$648:$W$657,MOD(((7-1)*$N$646+7)-1,10)+1,INT((((7-1)*$N$646+7)-1)/10)+1)="","",INDEX($P$648:$W$657,MOD(((7-1)*$N$646+7)-1,10)+1,INT((((7-1)*$N$646+7)-1)/10)+1))))))</f>
        <v/>
      </c>
      <c r="K654" s="539">
        <f>IF($D$646="Flat Oval",IF(OR($N$648="",ISTEXT($N$646),ISTEXT($N$647)),"",IF(7&lt;=$N$647,IF(8&gt;$N$646,"",IF(((7-1)*$N$646+8)&gt;80,"",IF(INDEX($P$648:$W$657,MOD(((7-1)*$N$646+8)-1,10)+1,INT((((7-1)*$N$646+8)-1)/10)+1)="","",INDEX($P$648:$W$657,MOD(((7-1)*$N$646+8)-1,10)+1,INT((((7-1)*$N$646+8)-1)/10)+1)))),IF(AND(7=$N$647+1,8&lt;=$O$646),IF(($N$646*$N$647+8)&gt;80,"",IF(INDEX($P$648:$W$657,MOD(($N$646*$N$647+8)-1,10)+1,INT((($N$646*$N$647+8)-1)/10)+1)="","",INDEX($P$648:$W$657,MOD(($N$646*$N$647+8)-1,10)+1,INT((($N$646*$N$647+8)-1)/10)+1))),""))),IF($N$648="","",IF(OR(ISTEXT($N$646),ISTEXT($N$647),ISTEXT($N$648)),"",IF(OR(8&gt;$N$646,7&gt;$N$647,((7-1)*$N$646+8)&gt;$N$648),"",IF(INDEX($P$648:$W$657,MOD(((7-1)*$N$646+8)-1,10)+1,INT((((7-1)*$N$646+8)-1)/10)+1)="","",INDEX($P$648:$W$657,MOD(((7-1)*$N$646+8)-1,10)+1,INT((((7-1)*$N$646+8)-1)/10)+1))))))</f>
        <v/>
      </c>
      <c r="L654" s="539">
        <f>IF($D$646="Flat Oval",IF(OR($N$648="",ISTEXT($N$646),ISTEXT($N$647)),"",IF(7&lt;=$N$647,IF(9&gt;$N$646,"",IF(((7-1)*$N$646+9)&gt;80,"",IF(INDEX($P$648:$W$657,MOD(((7-1)*$N$646+9)-1,10)+1,INT((((7-1)*$N$646+9)-1)/10)+1)="","",INDEX($P$648:$W$657,MOD(((7-1)*$N$646+9)-1,10)+1,INT((((7-1)*$N$646+9)-1)/10)+1)))),IF(AND(7=$N$647+1,9&lt;=$O$646),IF(($N$646*$N$647+9)&gt;80,"",IF(INDEX($P$648:$W$657,MOD(($N$646*$N$647+9)-1,10)+1,INT((($N$646*$N$647+9)-1)/10)+1)="","",INDEX($P$648:$W$657,MOD(($N$646*$N$647+9)-1,10)+1,INT((($N$646*$N$647+9)-1)/10)+1))),""))),IF($N$648="","",IF(OR(ISTEXT($N$646),ISTEXT($N$647),ISTEXT($N$648)),"",IF(OR(9&gt;$N$646,7&gt;$N$647,((7-1)*$N$646+9)&gt;$N$648),"",IF(INDEX($P$648:$W$657,MOD(((7-1)*$N$646+9)-1,10)+1,INT((((7-1)*$N$646+9)-1)/10)+1)="","",INDEX($P$648:$W$657,MOD(((7-1)*$N$646+9)-1,10)+1,INT((((7-1)*$N$646+9)-1)/10)+1))))))</f>
        <v/>
      </c>
      <c r="M654" s="539">
        <f>IF($D$646="Flat Oval",IF(OR($N$648="",ISTEXT($N$646),ISTEXT($N$647)),"",IF(7&lt;=$N$647,IF(10&gt;$N$646,"",IF(((7-1)*$N$646+10)&gt;80,"",IF(INDEX($P$648:$W$657,MOD(((7-1)*$N$646+10)-1,10)+1,INT((((7-1)*$N$646+10)-1)/10)+1)="","",INDEX($P$648:$W$657,MOD(((7-1)*$N$646+10)-1,10)+1,INT((((7-1)*$N$646+10)-1)/10)+1)))),IF(AND(7=$N$647+1,10&lt;=$O$646),IF(($N$646*$N$647+10)&gt;80,"",IF(INDEX($P$648:$W$657,MOD(($N$646*$N$647+10)-1,10)+1,INT((($N$646*$N$647+10)-1)/10)+1)="","",INDEX($P$648:$W$657,MOD(($N$646*$N$647+10)-1,10)+1,INT((($N$646*$N$647+10)-1)/10)+1))),""))),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IF($D$646="Flat Oval",IF(OR($N$647="",ISTEXT($N$647)),"",IF(8&lt;=$N$647,ROUND((8-0.5)*$I$646/$N$647,1),IF(8=$N$647+1,"Ends",""))),IF(OR($D$646="",$G$646=""),"",IF($D$646="Round",IF(8=1,"Axis 1 (0°)",IF(8=2,"Axis 2 (90°)","")),IF(ISTEXT($N$647),"",IF(8&gt;$N$647,"",IF(ISTEXT($I$646),"",ROUND((8-0.5)*$I$646/$N$647,1)))))))</f>
        <v/>
      </c>
      <c r="C655" s="538" t="n"/>
      <c r="D655" s="539">
        <f>IF($D$646="Flat Oval",IF(OR($N$648="",ISTEXT($N$646),ISTEXT($N$647)),"",IF(8&lt;=$N$647,IF(1&gt;$N$646,"",IF(((8-1)*$N$646+1)&gt;80,"",IF(INDEX($P$648:$W$657,MOD(((8-1)*$N$646+1)-1,10)+1,INT((((8-1)*$N$646+1)-1)/10)+1)="","",INDEX($P$648:$W$657,MOD(((8-1)*$N$646+1)-1,10)+1,INT((((8-1)*$N$646+1)-1)/10)+1)))),IF(AND(8=$N$647+1,1&lt;=$O$646),IF(($N$646*$N$647+1)&gt;80,"",IF(INDEX($P$648:$W$657,MOD(($N$646*$N$647+1)-1,10)+1,INT((($N$646*$N$647+1)-1)/10)+1)="","",INDEX($P$648:$W$657,MOD(($N$646*$N$647+1)-1,10)+1,INT((($N$646*$N$647+1)-1)/10)+1))),""))),IF($N$648="","",IF(OR(ISTEXT($N$646),ISTEXT($N$647),ISTEXT($N$648)),"",IF(OR(1&gt;$N$646,8&gt;$N$647,((8-1)*$N$646+1)&gt;$N$648),"",IF(INDEX($P$648:$W$657,MOD(((8-1)*$N$646+1)-1,10)+1,INT((((8-1)*$N$646+1)-1)/10)+1)="","",INDEX($P$648:$W$657,MOD(((8-1)*$N$646+1)-1,10)+1,INT((((8-1)*$N$646+1)-1)/10)+1))))))</f>
        <v/>
      </c>
      <c r="E655" s="539">
        <f>IF($D$646="Flat Oval",IF(OR($N$648="",ISTEXT($N$646),ISTEXT($N$647)),"",IF(8&lt;=$N$647,IF(2&gt;$N$646,"",IF(((8-1)*$N$646+2)&gt;80,"",IF(INDEX($P$648:$W$657,MOD(((8-1)*$N$646+2)-1,10)+1,INT((((8-1)*$N$646+2)-1)/10)+1)="","",INDEX($P$648:$W$657,MOD(((8-1)*$N$646+2)-1,10)+1,INT((((8-1)*$N$646+2)-1)/10)+1)))),IF(AND(8=$N$647+1,2&lt;=$O$646),IF(($N$646*$N$647+2)&gt;80,"",IF(INDEX($P$648:$W$657,MOD(($N$646*$N$647+2)-1,10)+1,INT((($N$646*$N$647+2)-1)/10)+1)="","",INDEX($P$648:$W$657,MOD(($N$646*$N$647+2)-1,10)+1,INT((($N$646*$N$647+2)-1)/10)+1))),""))),IF($N$648="","",IF(OR(ISTEXT($N$646),ISTEXT($N$647),ISTEXT($N$648)),"",IF(OR(2&gt;$N$646,8&gt;$N$647,((8-1)*$N$646+2)&gt;$N$648),"",IF(INDEX($P$648:$W$657,MOD(((8-1)*$N$646+2)-1,10)+1,INT((((8-1)*$N$646+2)-1)/10)+1)="","",INDEX($P$648:$W$657,MOD(((8-1)*$N$646+2)-1,10)+1,INT((((8-1)*$N$646+2)-1)/10)+1))))))</f>
        <v/>
      </c>
      <c r="F655" s="539">
        <f>IF($D$646="Flat Oval",IF(OR($N$648="",ISTEXT($N$646),ISTEXT($N$647)),"",IF(8&lt;=$N$647,IF(3&gt;$N$646,"",IF(((8-1)*$N$646+3)&gt;80,"",IF(INDEX($P$648:$W$657,MOD(((8-1)*$N$646+3)-1,10)+1,INT((((8-1)*$N$646+3)-1)/10)+1)="","",INDEX($P$648:$W$657,MOD(((8-1)*$N$646+3)-1,10)+1,INT((((8-1)*$N$646+3)-1)/10)+1)))),IF(AND(8=$N$647+1,3&lt;=$O$646),IF(($N$646*$N$647+3)&gt;80,"",IF(INDEX($P$648:$W$657,MOD(($N$646*$N$647+3)-1,10)+1,INT((($N$646*$N$647+3)-1)/10)+1)="","",INDEX($P$648:$W$657,MOD(($N$646*$N$647+3)-1,10)+1,INT((($N$646*$N$647+3)-1)/10)+1))),""))),IF($N$648="","",IF(OR(ISTEXT($N$646),ISTEXT($N$647),ISTEXT($N$648)),"",IF(OR(3&gt;$N$646,8&gt;$N$647,((8-1)*$N$646+3)&gt;$N$648),"",IF(INDEX($P$648:$W$657,MOD(((8-1)*$N$646+3)-1,10)+1,INT((((8-1)*$N$646+3)-1)/10)+1)="","",INDEX($P$648:$W$657,MOD(((8-1)*$N$646+3)-1,10)+1,INT((((8-1)*$N$646+3)-1)/10)+1))))))</f>
        <v/>
      </c>
      <c r="G655" s="539">
        <f>IF($D$646="Flat Oval",IF(OR($N$648="",ISTEXT($N$646),ISTEXT($N$647)),"",IF(8&lt;=$N$647,IF(4&gt;$N$646,"",IF(((8-1)*$N$646+4)&gt;80,"",IF(INDEX($P$648:$W$657,MOD(((8-1)*$N$646+4)-1,10)+1,INT((((8-1)*$N$646+4)-1)/10)+1)="","",INDEX($P$648:$W$657,MOD(((8-1)*$N$646+4)-1,10)+1,INT((((8-1)*$N$646+4)-1)/10)+1)))),IF(AND(8=$N$647+1,4&lt;=$O$646),IF(($N$646*$N$647+4)&gt;80,"",IF(INDEX($P$648:$W$657,MOD(($N$646*$N$647+4)-1,10)+1,INT((($N$646*$N$647+4)-1)/10)+1)="","",INDEX($P$648:$W$657,MOD(($N$646*$N$647+4)-1,10)+1,INT((($N$646*$N$647+4)-1)/10)+1))),""))),IF($N$648="","",IF(OR(ISTEXT($N$646),ISTEXT($N$647),ISTEXT($N$648)),"",IF(OR(4&gt;$N$646,8&gt;$N$647,((8-1)*$N$646+4)&gt;$N$648),"",IF(INDEX($P$648:$W$657,MOD(((8-1)*$N$646+4)-1,10)+1,INT((((8-1)*$N$646+4)-1)/10)+1)="","",INDEX($P$648:$W$657,MOD(((8-1)*$N$646+4)-1,10)+1,INT((((8-1)*$N$646+4)-1)/10)+1))))))</f>
        <v/>
      </c>
      <c r="H655" s="539">
        <f>IF($D$646="Flat Oval",IF(OR($N$648="",ISTEXT($N$646),ISTEXT($N$647)),"",IF(8&lt;=$N$647,IF(5&gt;$N$646,"",IF(((8-1)*$N$646+5)&gt;80,"",IF(INDEX($P$648:$W$657,MOD(((8-1)*$N$646+5)-1,10)+1,INT((((8-1)*$N$646+5)-1)/10)+1)="","",INDEX($P$648:$W$657,MOD(((8-1)*$N$646+5)-1,10)+1,INT((((8-1)*$N$646+5)-1)/10)+1)))),IF(AND(8=$N$647+1,5&lt;=$O$646),IF(($N$646*$N$647+5)&gt;80,"",IF(INDEX($P$648:$W$657,MOD(($N$646*$N$647+5)-1,10)+1,INT((($N$646*$N$647+5)-1)/10)+1)="","",INDEX($P$648:$W$657,MOD(($N$646*$N$647+5)-1,10)+1,INT((($N$646*$N$647+5)-1)/10)+1))),""))),IF($N$648="","",IF(OR(ISTEXT($N$646),ISTEXT($N$647),ISTEXT($N$648)),"",IF(OR(5&gt;$N$646,8&gt;$N$647,((8-1)*$N$646+5)&gt;$N$648),"",IF(INDEX($P$648:$W$657,MOD(((8-1)*$N$646+5)-1,10)+1,INT((((8-1)*$N$646+5)-1)/10)+1)="","",INDEX($P$648:$W$657,MOD(((8-1)*$N$646+5)-1,10)+1,INT((((8-1)*$N$646+5)-1)/10)+1))))))</f>
        <v/>
      </c>
      <c r="I655" s="539">
        <f>IF($D$646="Flat Oval",IF(OR($N$648="",ISTEXT($N$646),ISTEXT($N$647)),"",IF(8&lt;=$N$647,IF(6&gt;$N$646,"",IF(((8-1)*$N$646+6)&gt;80,"",IF(INDEX($P$648:$W$657,MOD(((8-1)*$N$646+6)-1,10)+1,INT((((8-1)*$N$646+6)-1)/10)+1)="","",INDEX($P$648:$W$657,MOD(((8-1)*$N$646+6)-1,10)+1,INT((((8-1)*$N$646+6)-1)/10)+1)))),IF(AND(8=$N$647+1,6&lt;=$O$646),IF(($N$646*$N$647+6)&gt;80,"",IF(INDEX($P$648:$W$657,MOD(($N$646*$N$647+6)-1,10)+1,INT((($N$646*$N$647+6)-1)/10)+1)="","",INDEX($P$648:$W$657,MOD(($N$646*$N$647+6)-1,10)+1,INT((($N$646*$N$647+6)-1)/10)+1))),""))),IF($N$648="","",IF(OR(ISTEXT($N$646),ISTEXT($N$647),ISTEXT($N$648)),"",IF(OR(6&gt;$N$646,8&gt;$N$647,((8-1)*$N$646+6)&gt;$N$648),"",IF(INDEX($P$648:$W$657,MOD(((8-1)*$N$646+6)-1,10)+1,INT((((8-1)*$N$646+6)-1)/10)+1)="","",INDEX($P$648:$W$657,MOD(((8-1)*$N$646+6)-1,10)+1,INT((((8-1)*$N$646+6)-1)/10)+1))))))</f>
        <v/>
      </c>
      <c r="J655" s="539">
        <f>IF($D$646="Flat Oval",IF(OR($N$648="",ISTEXT($N$646),ISTEXT($N$647)),"",IF(8&lt;=$N$647,IF(7&gt;$N$646,"",IF(((8-1)*$N$646+7)&gt;80,"",IF(INDEX($P$648:$W$657,MOD(((8-1)*$N$646+7)-1,10)+1,INT((((8-1)*$N$646+7)-1)/10)+1)="","",INDEX($P$648:$W$657,MOD(((8-1)*$N$646+7)-1,10)+1,INT((((8-1)*$N$646+7)-1)/10)+1)))),IF(AND(8=$N$647+1,7&lt;=$O$646),IF(($N$646*$N$647+7)&gt;80,"",IF(INDEX($P$648:$W$657,MOD(($N$646*$N$647+7)-1,10)+1,INT((($N$646*$N$647+7)-1)/10)+1)="","",INDEX($P$648:$W$657,MOD(($N$646*$N$647+7)-1,10)+1,INT((($N$646*$N$647+7)-1)/10)+1))),""))),IF($N$648="","",IF(OR(ISTEXT($N$646),ISTEXT($N$647),ISTEXT($N$648)),"",IF(OR(7&gt;$N$646,8&gt;$N$647,((8-1)*$N$646+7)&gt;$N$648),"",IF(INDEX($P$648:$W$657,MOD(((8-1)*$N$646+7)-1,10)+1,INT((((8-1)*$N$646+7)-1)/10)+1)="","",INDEX($P$648:$W$657,MOD(((8-1)*$N$646+7)-1,10)+1,INT((((8-1)*$N$646+7)-1)/10)+1))))))</f>
        <v/>
      </c>
      <c r="K655" s="539">
        <f>IF($D$646="Flat Oval",IF(OR($N$648="",ISTEXT($N$646),ISTEXT($N$647)),"",IF(8&lt;=$N$647,IF(8&gt;$N$646,"",IF(((8-1)*$N$646+8)&gt;80,"",IF(INDEX($P$648:$W$657,MOD(((8-1)*$N$646+8)-1,10)+1,INT((((8-1)*$N$646+8)-1)/10)+1)="","",INDEX($P$648:$W$657,MOD(((8-1)*$N$646+8)-1,10)+1,INT((((8-1)*$N$646+8)-1)/10)+1)))),IF(AND(8=$N$647+1,8&lt;=$O$646),IF(($N$646*$N$647+8)&gt;80,"",IF(INDEX($P$648:$W$657,MOD(($N$646*$N$647+8)-1,10)+1,INT((($N$646*$N$647+8)-1)/10)+1)="","",INDEX($P$648:$W$657,MOD(($N$646*$N$647+8)-1,10)+1,INT((($N$646*$N$647+8)-1)/10)+1))),""))),IF($N$648="","",IF(OR(ISTEXT($N$646),ISTEXT($N$647),ISTEXT($N$648)),"",IF(OR(8&gt;$N$646,8&gt;$N$647,((8-1)*$N$646+8)&gt;$N$648),"",IF(INDEX($P$648:$W$657,MOD(((8-1)*$N$646+8)-1,10)+1,INT((((8-1)*$N$646+8)-1)/10)+1)="","",INDEX($P$648:$W$657,MOD(((8-1)*$N$646+8)-1,10)+1,INT((((8-1)*$N$646+8)-1)/10)+1))))))</f>
        <v/>
      </c>
      <c r="L655" s="539">
        <f>IF($D$646="Flat Oval",IF(OR($N$648="",ISTEXT($N$646),ISTEXT($N$647)),"",IF(8&lt;=$N$647,IF(9&gt;$N$646,"",IF(((8-1)*$N$646+9)&gt;80,"",IF(INDEX($P$648:$W$657,MOD(((8-1)*$N$646+9)-1,10)+1,INT((((8-1)*$N$646+9)-1)/10)+1)="","",INDEX($P$648:$W$657,MOD(((8-1)*$N$646+9)-1,10)+1,INT((((8-1)*$N$646+9)-1)/10)+1)))),IF(AND(8=$N$647+1,9&lt;=$O$646),IF(($N$646*$N$647+9)&gt;80,"",IF(INDEX($P$648:$W$657,MOD(($N$646*$N$647+9)-1,10)+1,INT((($N$646*$N$647+9)-1)/10)+1)="","",INDEX($P$648:$W$657,MOD(($N$646*$N$647+9)-1,10)+1,INT((($N$646*$N$647+9)-1)/10)+1))),""))),IF($N$648="","",IF(OR(ISTEXT($N$646),ISTEXT($N$647),ISTEXT($N$648)),"",IF(OR(9&gt;$N$646,8&gt;$N$647,((8-1)*$N$646+9)&gt;$N$648),"",IF(INDEX($P$648:$W$657,MOD(((8-1)*$N$646+9)-1,10)+1,INT((((8-1)*$N$646+9)-1)/10)+1)="","",INDEX($P$648:$W$657,MOD(((8-1)*$N$646+9)-1,10)+1,INT((((8-1)*$N$646+9)-1)/10)+1))))))</f>
        <v/>
      </c>
      <c r="M655" s="539">
        <f>IF($D$646="Flat Oval",IF(OR($N$648="",ISTEXT($N$646),ISTEXT($N$647)),"",IF(8&lt;=$N$647,IF(10&gt;$N$646,"",IF(((8-1)*$N$646+10)&gt;80,"",IF(INDEX($P$648:$W$657,MOD(((8-1)*$N$646+10)-1,10)+1,INT((((8-1)*$N$646+10)-1)/10)+1)="","",INDEX($P$648:$W$657,MOD(((8-1)*$N$646+10)-1,10)+1,INT((((8-1)*$N$646+10)-1)/10)+1)))),IF(AND(8=$N$647+1,10&lt;=$O$646),IF(($N$646*$N$647+10)&gt;80,"",IF(INDEX($P$648:$W$657,MOD(($N$646*$N$647+10)-1,10)+1,INT((($N$646*$N$647+10)-1)/10)+1)="","",INDEX($P$648:$W$657,MOD(($N$646*$N$647+10)-1,10)+1,INT((($N$646*$N$647+10)-1)/10)+1))),""))),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IF($D$661="Flat Oval",IF(OR($G$661="",$I$661=""),"",$G$661&amp;""" x "&amp;$I$661&amp;""" oval"),IF($G$661="","",IF($D$661="Round",$G$661&amp;""" dia",$G$661&amp;""" x "&amp;$I$661&amp;"""")))</f>
        <v/>
      </c>
      <c r="G659" s="173" t="n"/>
      <c r="H659" s="525">
        <f>IF($D$661="Flat Oval",IF(OR($G$661="",$I$661=""),"",IF(OR(ISTEXT($G$661),ISTEXT($I$661)),"",ROUND(((($G$661-2*N($K$661))-($I$661-2*N($K$661)))*($I$661-2*N($K$661))+PI()*(($I$661-2*N($K$661))/2)^2)/144,3))),IF(OR($D$661="",$G$661=""),"",IF($D$661="Round",IF(ISTEXT($G$661),"",ROUND(PI()*(($G$661-2*N($K$661))/2)^2/144,3)),IF($I$661="","",IF(OR(ISTEXT($G$661),ISTEXT($I$661)),"",ROUND(($G$661-2*N($K$661))*($I$661-2*N($K$661))/144,3))))))</f>
        <v/>
      </c>
      <c r="I659" s="189" t="n"/>
      <c r="J659" s="189" t="n"/>
      <c r="K659" s="189">
        <f>IF(N(J659)*N(H659)=0,"",ROUND(N(J659)*N(H659),0))</f>
        <v/>
      </c>
      <c r="L659" s="189">
        <f>IF($D$661="Flat Oval",IF(OR($O$662="",$O$663="",N($O$664)+N($O$665)=0),"",ROUND(($O$662*$O$664+$O$663*$O$665)/($O$664+$O$665),0)),IF(COUNT(D663:M670)=0,"",ROUND(AVERAGE(D663:M670),0)))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IF($D$661="Flat Oval",IF($N$663="","",$N$661&amp;"x"&amp;$N$662&amp;"+"&amp;$O$661&amp;" ends"),IF($N$661="","",IF($D$661="Round",$N$661&amp;" x 2 axes",IF($N$662="","",$N$661&amp;" x "&amp;$N$662))))</f>
        <v/>
      </c>
      <c r="N661" s="534">
        <f>IF($D$661="Flat Oval",IF(OR($G$661="",$I$661=""),"",IF(OR(ISTEXT($G$661),ISTEXT($I$661)),"",IF($G$661-$I$661&lt;12,2,MIN(10,MAX(3,ROUNDUP(($G$661-$I$661)/6,0)))))),IF(OR($D$661="",$G$661=""),"",IF($D$661="Round",IF(ISTEXT($G$661),"",IF($G$661&lt;=9,6,IF($G$661&lt;=12,8,10))),IF(ISTEXT($G$661),"",IF($G$661&lt;12,2,MIN(10,MAX(3,ROUNDUP($G$661/6,0))))))))</f>
        <v/>
      </c>
      <c r="O661">
        <f>IF(AND($D$661="Flat Oval",NOT(OR($G$661="",$I$661="")),NOT(OR(ISTEXT($G$661),ISTEXT($I$661)))),IF($I$661&lt;=9,6,IF($I$661&lt;=12,8,10)),"")</f>
        <v/>
      </c>
      <c r="P661" s="473" t="inlineStr">
        <is>
          <t>Quick entry – type readings in order (row by row of the grid), down this column then the next:</t>
        </is>
      </c>
    </row>
    <row r="662" ht="13.35" customHeight="1" s="162">
      <c r="B662" s="535" t="inlineStr">
        <is>
          <t>Depth↓ Pos→ (in)</t>
        </is>
      </c>
      <c r="C662" s="414" t="n"/>
      <c r="D662" s="535">
        <f>IF($D$661="Flat Oval",IF(OR($N$661="",ISTEXT($N$661),1&gt;$N$661),"",ROUND((1-0.5)*($G$661-$I$661)/$N$661,1)),IF(ISTEXT($N$661),"",IF(OR($D$661="",$G$661="",1&gt;$N$661),"",IF($D$661="Round",IF(ISTEXT($G$661),"",ROUND(IF(1&lt;=$N$661/2,$G$661/2*(1-SQRT(($N$661-2*1+1)/$N$661)),$G$661-$G$661/2*(1-SQRT(($N$661-2*($N$661-1+1)+1)/$N$661))),1)),IF(ISTEXT($G$661),"",ROUND((1-0.5)*$G$661/$N$661,1))))))</f>
        <v/>
      </c>
      <c r="E662" s="535">
        <f>IF($D$661="Flat Oval",IF(OR($N$661="",ISTEXT($N$661),2&gt;$N$661),"",ROUND((2-0.5)*($G$661-$I$661)/$N$661,1)),IF(ISTEXT($N$661),"",IF(OR($D$661="",$G$661="",2&gt;$N$661),"",IF($D$661="Round",IF(ISTEXT($G$661),"",ROUND(IF(2&lt;=$N$661/2,$G$661/2*(1-SQRT(($N$661-2*2+1)/$N$661)),$G$661-$G$661/2*(1-SQRT(($N$661-2*($N$661-2+1)+1)/$N$661))),1)),IF(ISTEXT($G$661),"",ROUND((2-0.5)*$G$661/$N$661,1))))))</f>
        <v/>
      </c>
      <c r="F662" s="535">
        <f>IF($D$661="Flat Oval",IF(OR($N$661="",ISTEXT($N$661),3&gt;$N$661),"",ROUND((3-0.5)*($G$661-$I$661)/$N$661,1)),IF(ISTEXT($N$661),"",IF(OR($D$661="",$G$661="",3&gt;$N$661),"",IF($D$661="Round",IF(ISTEXT($G$661),"",ROUND(IF(3&lt;=$N$661/2,$G$661/2*(1-SQRT(($N$661-2*3+1)/$N$661)),$G$661-$G$661/2*(1-SQRT(($N$661-2*($N$661-3+1)+1)/$N$661))),1)),IF(ISTEXT($G$661),"",ROUND((3-0.5)*$G$661/$N$661,1))))))</f>
        <v/>
      </c>
      <c r="G662" s="535">
        <f>IF($D$661="Flat Oval",IF(OR($N$661="",ISTEXT($N$661),4&gt;$N$661),"",ROUND((4-0.5)*($G$661-$I$661)/$N$661,1)),IF(ISTEXT($N$661),"",IF(OR($D$661="",$G$661="",4&gt;$N$661),"",IF($D$661="Round",IF(ISTEXT($G$661),"",ROUND(IF(4&lt;=$N$661/2,$G$661/2*(1-SQRT(($N$661-2*4+1)/$N$661)),$G$661-$G$661/2*(1-SQRT(($N$661-2*($N$661-4+1)+1)/$N$661))),1)),IF(ISTEXT($G$661),"",ROUND((4-0.5)*$G$661/$N$661,1))))))</f>
        <v/>
      </c>
      <c r="H662" s="535">
        <f>IF($D$661="Flat Oval",IF(OR($N$661="",ISTEXT($N$661),5&gt;$N$661),"",ROUND((5-0.5)*($G$661-$I$661)/$N$661,1)),IF(ISTEXT($N$661),"",IF(OR($D$661="",$G$661="",5&gt;$N$661),"",IF($D$661="Round",IF(ISTEXT($G$661),"",ROUND(IF(5&lt;=$N$661/2,$G$661/2*(1-SQRT(($N$661-2*5+1)/$N$661)),$G$661-$G$661/2*(1-SQRT(($N$661-2*($N$661-5+1)+1)/$N$661))),1)),IF(ISTEXT($G$661),"",ROUND((5-0.5)*$G$661/$N$661,1))))))</f>
        <v/>
      </c>
      <c r="I662" s="535">
        <f>IF($D$661="Flat Oval",IF(OR($N$661="",ISTEXT($N$661),6&gt;$N$661),"",ROUND((6-0.5)*($G$661-$I$661)/$N$661,1)),IF(ISTEXT($N$661),"",IF(OR($D$661="",$G$661="",6&gt;$N$661),"",IF($D$661="Round",IF(ISTEXT($G$661),"",ROUND(IF(6&lt;=$N$661/2,$G$661/2*(1-SQRT(($N$661-2*6+1)/$N$661)),$G$661-$G$661/2*(1-SQRT(($N$661-2*($N$661-6+1)+1)/$N$661))),1)),IF(ISTEXT($G$661),"",ROUND((6-0.5)*$G$661/$N$661,1))))))</f>
        <v/>
      </c>
      <c r="J662" s="535">
        <f>IF($D$661="Flat Oval",IF(OR($N$661="",ISTEXT($N$661),7&gt;$N$661),"",ROUND((7-0.5)*($G$661-$I$661)/$N$661,1)),IF(ISTEXT($N$661),"",IF(OR($D$661="",$G$661="",7&gt;$N$661),"",IF($D$661="Round",IF(ISTEXT($G$661),"",ROUND(IF(7&lt;=$N$661/2,$G$661/2*(1-SQRT(($N$661-2*7+1)/$N$661)),$G$661-$G$661/2*(1-SQRT(($N$661-2*($N$661-7+1)+1)/$N$661))),1)),IF(ISTEXT($G$661),"",ROUND((7-0.5)*$G$661/$N$661,1))))))</f>
        <v/>
      </c>
      <c r="K662" s="535">
        <f>IF($D$661="Flat Oval",IF(OR($N$661="",ISTEXT($N$661),8&gt;$N$661),"",ROUND((8-0.5)*($G$661-$I$661)/$N$661,1)),IF(ISTEXT($N$661),"",IF(OR($D$661="",$G$661="",8&gt;$N$661),"",IF($D$661="Round",IF(ISTEXT($G$661),"",ROUND(IF(8&lt;=$N$661/2,$G$661/2*(1-SQRT(($N$661-2*8+1)/$N$661)),$G$661-$G$661/2*(1-SQRT(($N$661-2*($N$661-8+1)+1)/$N$661))),1)),IF(ISTEXT($G$661),"",ROUND((8-0.5)*$G$661/$N$661,1))))))</f>
        <v/>
      </c>
      <c r="L662" s="535">
        <f>IF($D$661="Flat Oval",IF(OR($N$661="",ISTEXT($N$661),9&gt;$N$661),"",ROUND((9-0.5)*($G$661-$I$661)/$N$661,1)),IF(ISTEXT($N$661),"",IF(OR($D$661="",$G$661="",9&gt;$N$661),"",IF($D$661="Round",IF(ISTEXT($G$661),"",ROUND(IF(9&lt;=$N$661/2,$G$661/2*(1-SQRT(($N$661-2*9+1)/$N$661)),$G$661-$G$661/2*(1-SQRT(($N$661-2*($N$661-9+1)+1)/$N$661))),1)),IF(ISTEXT($G$661),"",ROUND((9-0.5)*$G$661/$N$661,1))))))</f>
        <v/>
      </c>
      <c r="M662" s="535">
        <f>IF($D$661="Flat Oval",IF(OR($N$661="",ISTEXT($N$661),10&gt;$N$661),"",ROUND((10-0.5)*($G$661-$I$661)/$N$661,1)),IF(ISTEXT($N$661),"",IF(OR($D$661="",$G$661="",10&gt;$N$661),"",IF($D$661="Round",IF(ISTEXT($G$661),"",ROUND(IF(10&lt;=$N$661/2,$G$661/2*(1-SQRT(($N$661-2*10+1)/$N$661)),$G$661-$G$661/2*(1-SQRT(($N$661-2*($N$661-10+1)+1)/$N$661))),1)),IF(ISTEXT($G$661),"",ROUND((10-0.5)*$G$661/$N$661,1))))))</f>
        <v/>
      </c>
      <c r="N662" s="534">
        <f>IF($D$661="Flat Oval",IF(OR($G$661="",$I$661=""),"",IF(OR(ISTEXT($G$661),ISTEXT($I$661)),"",IF($I$661&lt;12,2,MIN(7,MAX(3,ROUNDUP($I$661/6,0)))))),IF(OR($D$661="",$G$661=""),"",IF($D$661="Round",2,IF($I$661="","",IF(ISTEXT($I$661),"",IF($I$661&lt;12,2,MIN(8,MAX(3,ROUNDUP($I$661/6,0)))))))))</f>
        <v/>
      </c>
      <c r="O662">
        <f>IF(OR(NOT($D$661="Flat Oval"),N($N$663)=0),"",IF(COUNT(D663:INDEX(M663:M670,$N$662))=0,"",AVERAGE(D663:INDEX(M663:M670,$N$662))))</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IF($D$661="Flat Oval",IF(OR($N$662="",ISTEXT($N$662)),"",IF(1&lt;=$N$662,ROUND((1-0.5)*$I$661/$N$662,1),IF(1=$N$662+1,"Ends",""))),IF(OR($D$661="",$G$661=""),"",IF($D$661="Round",IF(1=1,"Axis 1 (0°)",IF(1=2,"Axis 2 (90°)","")),IF(ISTEXT($N$662),"",IF(1&gt;$N$662,"",IF(ISTEXT($I$661),"",ROUND((1-0.5)*$I$661/$N$662,1)))))))</f>
        <v/>
      </c>
      <c r="C663" s="538" t="n"/>
      <c r="D663" s="539">
        <f>IF($D$661="Flat Oval",IF(OR($N$663="",ISTEXT($N$661),ISTEXT($N$662)),"",IF(1&lt;=$N$662,IF(1&gt;$N$661,"",IF(((1-1)*$N$661+1)&gt;80,"",IF(INDEX($P$663:$W$672,MOD(((1-1)*$N$661+1)-1,10)+1,INT((((1-1)*$N$661+1)-1)/10)+1)="","",INDEX($P$663:$W$672,MOD(((1-1)*$N$661+1)-1,10)+1,INT((((1-1)*$N$661+1)-1)/10)+1)))),IF(AND(1=$N$662+1,1&lt;=$O$661),IF(($N$661*$N$662+1)&gt;80,"",IF(INDEX($P$663:$W$672,MOD(($N$661*$N$662+1)-1,10)+1,INT((($N$661*$N$662+1)-1)/10)+1)="","",INDEX($P$663:$W$672,MOD(($N$661*$N$662+1)-1,10)+1,INT((($N$661*$N$662+1)-1)/10)+1))),""))),IF($N$663="","",IF(OR(ISTEXT($N$661),ISTEXT($N$662),ISTEXT($N$663)),"",IF(OR(1&gt;$N$661,1&gt;$N$662,((1-1)*$N$661+1)&gt;$N$663),"",IF(INDEX($P$663:$W$672,MOD(((1-1)*$N$661+1)-1,10)+1,INT((((1-1)*$N$661+1)-1)/10)+1)="","",INDEX($P$663:$W$672,MOD(((1-1)*$N$661+1)-1,10)+1,INT((((1-1)*$N$661+1)-1)/10)+1))))))</f>
        <v/>
      </c>
      <c r="E663" s="539">
        <f>IF($D$661="Flat Oval",IF(OR($N$663="",ISTEXT($N$661),ISTEXT($N$662)),"",IF(1&lt;=$N$662,IF(2&gt;$N$661,"",IF(((1-1)*$N$661+2)&gt;80,"",IF(INDEX($P$663:$W$672,MOD(((1-1)*$N$661+2)-1,10)+1,INT((((1-1)*$N$661+2)-1)/10)+1)="","",INDEX($P$663:$W$672,MOD(((1-1)*$N$661+2)-1,10)+1,INT((((1-1)*$N$661+2)-1)/10)+1)))),IF(AND(1=$N$662+1,2&lt;=$O$661),IF(($N$661*$N$662+2)&gt;80,"",IF(INDEX($P$663:$W$672,MOD(($N$661*$N$662+2)-1,10)+1,INT((($N$661*$N$662+2)-1)/10)+1)="","",INDEX($P$663:$W$672,MOD(($N$661*$N$662+2)-1,10)+1,INT((($N$661*$N$662+2)-1)/10)+1))),""))),IF($N$663="","",IF(OR(ISTEXT($N$661),ISTEXT($N$662),ISTEXT($N$663)),"",IF(OR(2&gt;$N$661,1&gt;$N$662,((1-1)*$N$661+2)&gt;$N$663),"",IF(INDEX($P$663:$W$672,MOD(((1-1)*$N$661+2)-1,10)+1,INT((((1-1)*$N$661+2)-1)/10)+1)="","",INDEX($P$663:$W$672,MOD(((1-1)*$N$661+2)-1,10)+1,INT((((1-1)*$N$661+2)-1)/10)+1))))))</f>
        <v/>
      </c>
      <c r="F663" s="539">
        <f>IF($D$661="Flat Oval",IF(OR($N$663="",ISTEXT($N$661),ISTEXT($N$662)),"",IF(1&lt;=$N$662,IF(3&gt;$N$661,"",IF(((1-1)*$N$661+3)&gt;80,"",IF(INDEX($P$663:$W$672,MOD(((1-1)*$N$661+3)-1,10)+1,INT((((1-1)*$N$661+3)-1)/10)+1)="","",INDEX($P$663:$W$672,MOD(((1-1)*$N$661+3)-1,10)+1,INT((((1-1)*$N$661+3)-1)/10)+1)))),IF(AND(1=$N$662+1,3&lt;=$O$661),IF(($N$661*$N$662+3)&gt;80,"",IF(INDEX($P$663:$W$672,MOD(($N$661*$N$662+3)-1,10)+1,INT((($N$661*$N$662+3)-1)/10)+1)="","",INDEX($P$663:$W$672,MOD(($N$661*$N$662+3)-1,10)+1,INT((($N$661*$N$662+3)-1)/10)+1))),""))),IF($N$663="","",IF(OR(ISTEXT($N$661),ISTEXT($N$662),ISTEXT($N$663)),"",IF(OR(3&gt;$N$661,1&gt;$N$662,((1-1)*$N$661+3)&gt;$N$663),"",IF(INDEX($P$663:$W$672,MOD(((1-1)*$N$661+3)-1,10)+1,INT((((1-1)*$N$661+3)-1)/10)+1)="","",INDEX($P$663:$W$672,MOD(((1-1)*$N$661+3)-1,10)+1,INT((((1-1)*$N$661+3)-1)/10)+1))))))</f>
        <v/>
      </c>
      <c r="G663" s="539">
        <f>IF($D$661="Flat Oval",IF(OR($N$663="",ISTEXT($N$661),ISTEXT($N$662)),"",IF(1&lt;=$N$662,IF(4&gt;$N$661,"",IF(((1-1)*$N$661+4)&gt;80,"",IF(INDEX($P$663:$W$672,MOD(((1-1)*$N$661+4)-1,10)+1,INT((((1-1)*$N$661+4)-1)/10)+1)="","",INDEX($P$663:$W$672,MOD(((1-1)*$N$661+4)-1,10)+1,INT((((1-1)*$N$661+4)-1)/10)+1)))),IF(AND(1=$N$662+1,4&lt;=$O$661),IF(($N$661*$N$662+4)&gt;80,"",IF(INDEX($P$663:$W$672,MOD(($N$661*$N$662+4)-1,10)+1,INT((($N$661*$N$662+4)-1)/10)+1)="","",INDEX($P$663:$W$672,MOD(($N$661*$N$662+4)-1,10)+1,INT((($N$661*$N$662+4)-1)/10)+1))),""))),IF($N$663="","",IF(OR(ISTEXT($N$661),ISTEXT($N$662),ISTEXT($N$663)),"",IF(OR(4&gt;$N$661,1&gt;$N$662,((1-1)*$N$661+4)&gt;$N$663),"",IF(INDEX($P$663:$W$672,MOD(((1-1)*$N$661+4)-1,10)+1,INT((((1-1)*$N$661+4)-1)/10)+1)="","",INDEX($P$663:$W$672,MOD(((1-1)*$N$661+4)-1,10)+1,INT((((1-1)*$N$661+4)-1)/10)+1))))))</f>
        <v/>
      </c>
      <c r="H663" s="539">
        <f>IF($D$661="Flat Oval",IF(OR($N$663="",ISTEXT($N$661),ISTEXT($N$662)),"",IF(1&lt;=$N$662,IF(5&gt;$N$661,"",IF(((1-1)*$N$661+5)&gt;80,"",IF(INDEX($P$663:$W$672,MOD(((1-1)*$N$661+5)-1,10)+1,INT((((1-1)*$N$661+5)-1)/10)+1)="","",INDEX($P$663:$W$672,MOD(((1-1)*$N$661+5)-1,10)+1,INT((((1-1)*$N$661+5)-1)/10)+1)))),IF(AND(1=$N$662+1,5&lt;=$O$661),IF(($N$661*$N$662+5)&gt;80,"",IF(INDEX($P$663:$W$672,MOD(($N$661*$N$662+5)-1,10)+1,INT((($N$661*$N$662+5)-1)/10)+1)="","",INDEX($P$663:$W$672,MOD(($N$661*$N$662+5)-1,10)+1,INT((($N$661*$N$662+5)-1)/10)+1))),""))),IF($N$663="","",IF(OR(ISTEXT($N$661),ISTEXT($N$662),ISTEXT($N$663)),"",IF(OR(5&gt;$N$661,1&gt;$N$662,((1-1)*$N$661+5)&gt;$N$663),"",IF(INDEX($P$663:$W$672,MOD(((1-1)*$N$661+5)-1,10)+1,INT((((1-1)*$N$661+5)-1)/10)+1)="","",INDEX($P$663:$W$672,MOD(((1-1)*$N$661+5)-1,10)+1,INT((((1-1)*$N$661+5)-1)/10)+1))))))</f>
        <v/>
      </c>
      <c r="I663" s="539">
        <f>IF($D$661="Flat Oval",IF(OR($N$663="",ISTEXT($N$661),ISTEXT($N$662)),"",IF(1&lt;=$N$662,IF(6&gt;$N$661,"",IF(((1-1)*$N$661+6)&gt;80,"",IF(INDEX($P$663:$W$672,MOD(((1-1)*$N$661+6)-1,10)+1,INT((((1-1)*$N$661+6)-1)/10)+1)="","",INDEX($P$663:$W$672,MOD(((1-1)*$N$661+6)-1,10)+1,INT((((1-1)*$N$661+6)-1)/10)+1)))),IF(AND(1=$N$662+1,6&lt;=$O$661),IF(($N$661*$N$662+6)&gt;80,"",IF(INDEX($P$663:$W$672,MOD(($N$661*$N$662+6)-1,10)+1,INT((($N$661*$N$662+6)-1)/10)+1)="","",INDEX($P$663:$W$672,MOD(($N$661*$N$662+6)-1,10)+1,INT((($N$661*$N$662+6)-1)/10)+1))),""))),IF($N$663="","",IF(OR(ISTEXT($N$661),ISTEXT($N$662),ISTEXT($N$663)),"",IF(OR(6&gt;$N$661,1&gt;$N$662,((1-1)*$N$661+6)&gt;$N$663),"",IF(INDEX($P$663:$W$672,MOD(((1-1)*$N$661+6)-1,10)+1,INT((((1-1)*$N$661+6)-1)/10)+1)="","",INDEX($P$663:$W$672,MOD(((1-1)*$N$661+6)-1,10)+1,INT((((1-1)*$N$661+6)-1)/10)+1))))))</f>
        <v/>
      </c>
      <c r="J663" s="539">
        <f>IF($D$661="Flat Oval",IF(OR($N$663="",ISTEXT($N$661),ISTEXT($N$662)),"",IF(1&lt;=$N$662,IF(7&gt;$N$661,"",IF(((1-1)*$N$661+7)&gt;80,"",IF(INDEX($P$663:$W$672,MOD(((1-1)*$N$661+7)-1,10)+1,INT((((1-1)*$N$661+7)-1)/10)+1)="","",INDEX($P$663:$W$672,MOD(((1-1)*$N$661+7)-1,10)+1,INT((((1-1)*$N$661+7)-1)/10)+1)))),IF(AND(1=$N$662+1,7&lt;=$O$661),IF(($N$661*$N$662+7)&gt;80,"",IF(INDEX($P$663:$W$672,MOD(($N$661*$N$662+7)-1,10)+1,INT((($N$661*$N$662+7)-1)/10)+1)="","",INDEX($P$663:$W$672,MOD(($N$661*$N$662+7)-1,10)+1,INT((($N$661*$N$662+7)-1)/10)+1))),""))),IF($N$663="","",IF(OR(ISTEXT($N$661),ISTEXT($N$662),ISTEXT($N$663)),"",IF(OR(7&gt;$N$661,1&gt;$N$662,((1-1)*$N$661+7)&gt;$N$663),"",IF(INDEX($P$663:$W$672,MOD(((1-1)*$N$661+7)-1,10)+1,INT((((1-1)*$N$661+7)-1)/10)+1)="","",INDEX($P$663:$W$672,MOD(((1-1)*$N$661+7)-1,10)+1,INT((((1-1)*$N$661+7)-1)/10)+1))))))</f>
        <v/>
      </c>
      <c r="K663" s="539">
        <f>IF($D$661="Flat Oval",IF(OR($N$663="",ISTEXT($N$661),ISTEXT($N$662)),"",IF(1&lt;=$N$662,IF(8&gt;$N$661,"",IF(((1-1)*$N$661+8)&gt;80,"",IF(INDEX($P$663:$W$672,MOD(((1-1)*$N$661+8)-1,10)+1,INT((((1-1)*$N$661+8)-1)/10)+1)="","",INDEX($P$663:$W$672,MOD(((1-1)*$N$661+8)-1,10)+1,INT((((1-1)*$N$661+8)-1)/10)+1)))),IF(AND(1=$N$662+1,8&lt;=$O$661),IF(($N$661*$N$662+8)&gt;80,"",IF(INDEX($P$663:$W$672,MOD(($N$661*$N$662+8)-1,10)+1,INT((($N$661*$N$662+8)-1)/10)+1)="","",INDEX($P$663:$W$672,MOD(($N$661*$N$662+8)-1,10)+1,INT((($N$661*$N$662+8)-1)/10)+1))),""))),IF($N$663="","",IF(OR(ISTEXT($N$661),ISTEXT($N$662),ISTEXT($N$663)),"",IF(OR(8&gt;$N$661,1&gt;$N$662,((1-1)*$N$661+8)&gt;$N$663),"",IF(INDEX($P$663:$W$672,MOD(((1-1)*$N$661+8)-1,10)+1,INT((((1-1)*$N$661+8)-1)/10)+1)="","",INDEX($P$663:$W$672,MOD(((1-1)*$N$661+8)-1,10)+1,INT((((1-1)*$N$661+8)-1)/10)+1))))))</f>
        <v/>
      </c>
      <c r="L663" s="539">
        <f>IF($D$661="Flat Oval",IF(OR($N$663="",ISTEXT($N$661),ISTEXT($N$662)),"",IF(1&lt;=$N$662,IF(9&gt;$N$661,"",IF(((1-1)*$N$661+9)&gt;80,"",IF(INDEX($P$663:$W$672,MOD(((1-1)*$N$661+9)-1,10)+1,INT((((1-1)*$N$661+9)-1)/10)+1)="","",INDEX($P$663:$W$672,MOD(((1-1)*$N$661+9)-1,10)+1,INT((((1-1)*$N$661+9)-1)/10)+1)))),IF(AND(1=$N$662+1,9&lt;=$O$661),IF(($N$661*$N$662+9)&gt;80,"",IF(INDEX($P$663:$W$672,MOD(($N$661*$N$662+9)-1,10)+1,INT((($N$661*$N$662+9)-1)/10)+1)="","",INDEX($P$663:$W$672,MOD(($N$661*$N$662+9)-1,10)+1,INT((($N$661*$N$662+9)-1)/10)+1))),""))),IF($N$663="","",IF(OR(ISTEXT($N$661),ISTEXT($N$662),ISTEXT($N$663)),"",IF(OR(9&gt;$N$661,1&gt;$N$662,((1-1)*$N$661+9)&gt;$N$663),"",IF(INDEX($P$663:$W$672,MOD(((1-1)*$N$661+9)-1,10)+1,INT((((1-1)*$N$661+9)-1)/10)+1)="","",INDEX($P$663:$W$672,MOD(((1-1)*$N$661+9)-1,10)+1,INT((((1-1)*$N$661+9)-1)/10)+1))))))</f>
        <v/>
      </c>
      <c r="M663" s="539">
        <f>IF($D$661="Flat Oval",IF(OR($N$663="",ISTEXT($N$661),ISTEXT($N$662)),"",IF(1&lt;=$N$662,IF(10&gt;$N$661,"",IF(((1-1)*$N$661+10)&gt;80,"",IF(INDEX($P$663:$W$672,MOD(((1-1)*$N$661+10)-1,10)+1,INT((((1-1)*$N$661+10)-1)/10)+1)="","",INDEX($P$663:$W$672,MOD(((1-1)*$N$661+10)-1,10)+1,INT((((1-1)*$N$661+10)-1)/10)+1)))),IF(AND(1=$N$662+1,10&lt;=$O$661),IF(($N$661*$N$662+10)&gt;80,"",IF(INDEX($P$663:$W$672,MOD(($N$661*$N$662+10)-1,10)+1,INT((($N$661*$N$662+10)-1)/10)+1)="","",INDEX($P$663:$W$672,MOD(($N$661*$N$662+10)-1,10)+1,INT((($N$661*$N$662+10)-1)/10)+1))),""))),IF($N$663="","",IF(OR(ISTEXT($N$661),ISTEXT($N$662),ISTEXT($N$663)),"",IF(OR(10&gt;$N$661,1&gt;$N$662,((1-1)*$N$661+10)&gt;$N$663),"",IF(INDEX($P$663:$W$672,MOD(((1-1)*$N$661+10)-1,10)+1,INT((((1-1)*$N$661+10)-1)/10)+1)="","",INDEX($P$663:$W$672,MOD(((1-1)*$N$661+10)-1,10)+1,INT((((1-1)*$N$661+10)-1)/10)+1))))))</f>
        <v/>
      </c>
      <c r="N663" s="534">
        <f>IF($D$661="Flat Oval",IF(OR($N$661="",$N$662="",$O$661=""),"",$N$661*$N$662+$O$661),IF(OR(N661="",N662=""),"",IF(OR(ISTEXT(N661),ISTEXT(N662)),"",N661*N662)))</f>
        <v/>
      </c>
      <c r="O663">
        <f>IF(OR(NOT($D$661="Flat Oval"),N($N$663)=0),"",IF(COUNT(INDEX(D663:D670,$N$662+1):INDEX(M663:M670,$N$662+1))=0,"",AVERAGE(INDEX(D663:D670,$N$662+1):INDEX(M663:M670,$N$662+1))))</f>
        <v/>
      </c>
      <c r="P663" s="540" t="n"/>
      <c r="Q663" s="540" t="n"/>
      <c r="R663" s="540" t="n"/>
      <c r="S663" s="540" t="n"/>
      <c r="T663" s="540" t="n"/>
      <c r="U663" s="540" t="n"/>
      <c r="V663" s="540" t="n"/>
      <c r="W663" s="540" t="n"/>
    </row>
    <row r="664" ht="13.35" customHeight="1" s="162">
      <c r="B664" s="537">
        <f>IF($D$661="Flat Oval",IF(OR($N$662="",ISTEXT($N$662)),"",IF(2&lt;=$N$662,ROUND((2-0.5)*$I$661/$N$662,1),IF(2=$N$662+1,"Ends",""))),IF(OR($D$661="",$G$661=""),"",IF($D$661="Round",IF(2=1,"Axis 1 (0°)",IF(2=2,"Axis 2 (90°)","")),IF(ISTEXT($N$662),"",IF(2&gt;$N$662,"",IF(ISTEXT($I$661),"",ROUND((2-0.5)*$I$661/$N$662,1)))))))</f>
        <v/>
      </c>
      <c r="C664" s="538" t="n"/>
      <c r="D664" s="539">
        <f>IF($D$661="Flat Oval",IF(OR($N$663="",ISTEXT($N$661),ISTEXT($N$662)),"",IF(2&lt;=$N$662,IF(1&gt;$N$661,"",IF(((2-1)*$N$661+1)&gt;80,"",IF(INDEX($P$663:$W$672,MOD(((2-1)*$N$661+1)-1,10)+1,INT((((2-1)*$N$661+1)-1)/10)+1)="","",INDEX($P$663:$W$672,MOD(((2-1)*$N$661+1)-1,10)+1,INT((((2-1)*$N$661+1)-1)/10)+1)))),IF(AND(2=$N$662+1,1&lt;=$O$661),IF(($N$661*$N$662+1)&gt;80,"",IF(INDEX($P$663:$W$672,MOD(($N$661*$N$662+1)-1,10)+1,INT((($N$661*$N$662+1)-1)/10)+1)="","",INDEX($P$663:$W$672,MOD(($N$661*$N$662+1)-1,10)+1,INT((($N$661*$N$662+1)-1)/10)+1))),""))),IF($N$663="","",IF(OR(ISTEXT($N$661),ISTEXT($N$662),ISTEXT($N$663)),"",IF(OR(1&gt;$N$661,2&gt;$N$662,((2-1)*$N$661+1)&gt;$N$663),"",IF(INDEX($P$663:$W$672,MOD(((2-1)*$N$661+1)-1,10)+1,INT((((2-1)*$N$661+1)-1)/10)+1)="","",INDEX($P$663:$W$672,MOD(((2-1)*$N$661+1)-1,10)+1,INT((((2-1)*$N$661+1)-1)/10)+1))))))</f>
        <v/>
      </c>
      <c r="E664" s="539">
        <f>IF($D$661="Flat Oval",IF(OR($N$663="",ISTEXT($N$661),ISTEXT($N$662)),"",IF(2&lt;=$N$662,IF(2&gt;$N$661,"",IF(((2-1)*$N$661+2)&gt;80,"",IF(INDEX($P$663:$W$672,MOD(((2-1)*$N$661+2)-1,10)+1,INT((((2-1)*$N$661+2)-1)/10)+1)="","",INDEX($P$663:$W$672,MOD(((2-1)*$N$661+2)-1,10)+1,INT((((2-1)*$N$661+2)-1)/10)+1)))),IF(AND(2=$N$662+1,2&lt;=$O$661),IF(($N$661*$N$662+2)&gt;80,"",IF(INDEX($P$663:$W$672,MOD(($N$661*$N$662+2)-1,10)+1,INT((($N$661*$N$662+2)-1)/10)+1)="","",INDEX($P$663:$W$672,MOD(($N$661*$N$662+2)-1,10)+1,INT((($N$661*$N$662+2)-1)/10)+1))),""))),IF($N$663="","",IF(OR(ISTEXT($N$661),ISTEXT($N$662),ISTEXT($N$663)),"",IF(OR(2&gt;$N$661,2&gt;$N$662,((2-1)*$N$661+2)&gt;$N$663),"",IF(INDEX($P$663:$W$672,MOD(((2-1)*$N$661+2)-1,10)+1,INT((((2-1)*$N$661+2)-1)/10)+1)="","",INDEX($P$663:$W$672,MOD(((2-1)*$N$661+2)-1,10)+1,INT((((2-1)*$N$661+2)-1)/10)+1))))))</f>
        <v/>
      </c>
      <c r="F664" s="539">
        <f>IF($D$661="Flat Oval",IF(OR($N$663="",ISTEXT($N$661),ISTEXT($N$662)),"",IF(2&lt;=$N$662,IF(3&gt;$N$661,"",IF(((2-1)*$N$661+3)&gt;80,"",IF(INDEX($P$663:$W$672,MOD(((2-1)*$N$661+3)-1,10)+1,INT((((2-1)*$N$661+3)-1)/10)+1)="","",INDEX($P$663:$W$672,MOD(((2-1)*$N$661+3)-1,10)+1,INT((((2-1)*$N$661+3)-1)/10)+1)))),IF(AND(2=$N$662+1,3&lt;=$O$661),IF(($N$661*$N$662+3)&gt;80,"",IF(INDEX($P$663:$W$672,MOD(($N$661*$N$662+3)-1,10)+1,INT((($N$661*$N$662+3)-1)/10)+1)="","",INDEX($P$663:$W$672,MOD(($N$661*$N$662+3)-1,10)+1,INT((($N$661*$N$662+3)-1)/10)+1))),""))),IF($N$663="","",IF(OR(ISTEXT($N$661),ISTEXT($N$662),ISTEXT($N$663)),"",IF(OR(3&gt;$N$661,2&gt;$N$662,((2-1)*$N$661+3)&gt;$N$663),"",IF(INDEX($P$663:$W$672,MOD(((2-1)*$N$661+3)-1,10)+1,INT((((2-1)*$N$661+3)-1)/10)+1)="","",INDEX($P$663:$W$672,MOD(((2-1)*$N$661+3)-1,10)+1,INT((((2-1)*$N$661+3)-1)/10)+1))))))</f>
        <v/>
      </c>
      <c r="G664" s="539">
        <f>IF($D$661="Flat Oval",IF(OR($N$663="",ISTEXT($N$661),ISTEXT($N$662)),"",IF(2&lt;=$N$662,IF(4&gt;$N$661,"",IF(((2-1)*$N$661+4)&gt;80,"",IF(INDEX($P$663:$W$672,MOD(((2-1)*$N$661+4)-1,10)+1,INT((((2-1)*$N$661+4)-1)/10)+1)="","",INDEX($P$663:$W$672,MOD(((2-1)*$N$661+4)-1,10)+1,INT((((2-1)*$N$661+4)-1)/10)+1)))),IF(AND(2=$N$662+1,4&lt;=$O$661),IF(($N$661*$N$662+4)&gt;80,"",IF(INDEX($P$663:$W$672,MOD(($N$661*$N$662+4)-1,10)+1,INT((($N$661*$N$662+4)-1)/10)+1)="","",INDEX($P$663:$W$672,MOD(($N$661*$N$662+4)-1,10)+1,INT((($N$661*$N$662+4)-1)/10)+1))),""))),IF($N$663="","",IF(OR(ISTEXT($N$661),ISTEXT($N$662),ISTEXT($N$663)),"",IF(OR(4&gt;$N$661,2&gt;$N$662,((2-1)*$N$661+4)&gt;$N$663),"",IF(INDEX($P$663:$W$672,MOD(((2-1)*$N$661+4)-1,10)+1,INT((((2-1)*$N$661+4)-1)/10)+1)="","",INDEX($P$663:$W$672,MOD(((2-1)*$N$661+4)-1,10)+1,INT((((2-1)*$N$661+4)-1)/10)+1))))))</f>
        <v/>
      </c>
      <c r="H664" s="539">
        <f>IF($D$661="Flat Oval",IF(OR($N$663="",ISTEXT($N$661),ISTEXT($N$662)),"",IF(2&lt;=$N$662,IF(5&gt;$N$661,"",IF(((2-1)*$N$661+5)&gt;80,"",IF(INDEX($P$663:$W$672,MOD(((2-1)*$N$661+5)-1,10)+1,INT((((2-1)*$N$661+5)-1)/10)+1)="","",INDEX($P$663:$W$672,MOD(((2-1)*$N$661+5)-1,10)+1,INT((((2-1)*$N$661+5)-1)/10)+1)))),IF(AND(2=$N$662+1,5&lt;=$O$661),IF(($N$661*$N$662+5)&gt;80,"",IF(INDEX($P$663:$W$672,MOD(($N$661*$N$662+5)-1,10)+1,INT((($N$661*$N$662+5)-1)/10)+1)="","",INDEX($P$663:$W$672,MOD(($N$661*$N$662+5)-1,10)+1,INT((($N$661*$N$662+5)-1)/10)+1))),""))),IF($N$663="","",IF(OR(ISTEXT($N$661),ISTEXT($N$662),ISTEXT($N$663)),"",IF(OR(5&gt;$N$661,2&gt;$N$662,((2-1)*$N$661+5)&gt;$N$663),"",IF(INDEX($P$663:$W$672,MOD(((2-1)*$N$661+5)-1,10)+1,INT((((2-1)*$N$661+5)-1)/10)+1)="","",INDEX($P$663:$W$672,MOD(((2-1)*$N$661+5)-1,10)+1,INT((((2-1)*$N$661+5)-1)/10)+1))))))</f>
        <v/>
      </c>
      <c r="I664" s="539">
        <f>IF($D$661="Flat Oval",IF(OR($N$663="",ISTEXT($N$661),ISTEXT($N$662)),"",IF(2&lt;=$N$662,IF(6&gt;$N$661,"",IF(((2-1)*$N$661+6)&gt;80,"",IF(INDEX($P$663:$W$672,MOD(((2-1)*$N$661+6)-1,10)+1,INT((((2-1)*$N$661+6)-1)/10)+1)="","",INDEX($P$663:$W$672,MOD(((2-1)*$N$661+6)-1,10)+1,INT((((2-1)*$N$661+6)-1)/10)+1)))),IF(AND(2=$N$662+1,6&lt;=$O$661),IF(($N$661*$N$662+6)&gt;80,"",IF(INDEX($P$663:$W$672,MOD(($N$661*$N$662+6)-1,10)+1,INT((($N$661*$N$662+6)-1)/10)+1)="","",INDEX($P$663:$W$672,MOD(($N$661*$N$662+6)-1,10)+1,INT((($N$661*$N$662+6)-1)/10)+1))),""))),IF($N$663="","",IF(OR(ISTEXT($N$661),ISTEXT($N$662),ISTEXT($N$663)),"",IF(OR(6&gt;$N$661,2&gt;$N$662,((2-1)*$N$661+6)&gt;$N$663),"",IF(INDEX($P$663:$W$672,MOD(((2-1)*$N$661+6)-1,10)+1,INT((((2-1)*$N$661+6)-1)/10)+1)="","",INDEX($P$663:$W$672,MOD(((2-1)*$N$661+6)-1,10)+1,INT((((2-1)*$N$661+6)-1)/10)+1))))))</f>
        <v/>
      </c>
      <c r="J664" s="539">
        <f>IF($D$661="Flat Oval",IF(OR($N$663="",ISTEXT($N$661),ISTEXT($N$662)),"",IF(2&lt;=$N$662,IF(7&gt;$N$661,"",IF(((2-1)*$N$661+7)&gt;80,"",IF(INDEX($P$663:$W$672,MOD(((2-1)*$N$661+7)-1,10)+1,INT((((2-1)*$N$661+7)-1)/10)+1)="","",INDEX($P$663:$W$672,MOD(((2-1)*$N$661+7)-1,10)+1,INT((((2-1)*$N$661+7)-1)/10)+1)))),IF(AND(2=$N$662+1,7&lt;=$O$661),IF(($N$661*$N$662+7)&gt;80,"",IF(INDEX($P$663:$W$672,MOD(($N$661*$N$662+7)-1,10)+1,INT((($N$661*$N$662+7)-1)/10)+1)="","",INDEX($P$663:$W$672,MOD(($N$661*$N$662+7)-1,10)+1,INT((($N$661*$N$662+7)-1)/10)+1))),""))),IF($N$663="","",IF(OR(ISTEXT($N$661),ISTEXT($N$662),ISTEXT($N$663)),"",IF(OR(7&gt;$N$661,2&gt;$N$662,((2-1)*$N$661+7)&gt;$N$663),"",IF(INDEX($P$663:$W$672,MOD(((2-1)*$N$661+7)-1,10)+1,INT((((2-1)*$N$661+7)-1)/10)+1)="","",INDEX($P$663:$W$672,MOD(((2-1)*$N$661+7)-1,10)+1,INT((((2-1)*$N$661+7)-1)/10)+1))))))</f>
        <v/>
      </c>
      <c r="K664" s="539">
        <f>IF($D$661="Flat Oval",IF(OR($N$663="",ISTEXT($N$661),ISTEXT($N$662)),"",IF(2&lt;=$N$662,IF(8&gt;$N$661,"",IF(((2-1)*$N$661+8)&gt;80,"",IF(INDEX($P$663:$W$672,MOD(((2-1)*$N$661+8)-1,10)+1,INT((((2-1)*$N$661+8)-1)/10)+1)="","",INDEX($P$663:$W$672,MOD(((2-1)*$N$661+8)-1,10)+1,INT((((2-1)*$N$661+8)-1)/10)+1)))),IF(AND(2=$N$662+1,8&lt;=$O$661),IF(($N$661*$N$662+8)&gt;80,"",IF(INDEX($P$663:$W$672,MOD(($N$661*$N$662+8)-1,10)+1,INT((($N$661*$N$662+8)-1)/10)+1)="","",INDEX($P$663:$W$672,MOD(($N$661*$N$662+8)-1,10)+1,INT((($N$661*$N$662+8)-1)/10)+1))),""))),IF($N$663="","",IF(OR(ISTEXT($N$661),ISTEXT($N$662),ISTEXT($N$663)),"",IF(OR(8&gt;$N$661,2&gt;$N$662,((2-1)*$N$661+8)&gt;$N$663),"",IF(INDEX($P$663:$W$672,MOD(((2-1)*$N$661+8)-1,10)+1,INT((((2-1)*$N$661+8)-1)/10)+1)="","",INDEX($P$663:$W$672,MOD(((2-1)*$N$661+8)-1,10)+1,INT((((2-1)*$N$661+8)-1)/10)+1))))))</f>
        <v/>
      </c>
      <c r="L664" s="539">
        <f>IF($D$661="Flat Oval",IF(OR($N$663="",ISTEXT($N$661),ISTEXT($N$662)),"",IF(2&lt;=$N$662,IF(9&gt;$N$661,"",IF(((2-1)*$N$661+9)&gt;80,"",IF(INDEX($P$663:$W$672,MOD(((2-1)*$N$661+9)-1,10)+1,INT((((2-1)*$N$661+9)-1)/10)+1)="","",INDEX($P$663:$W$672,MOD(((2-1)*$N$661+9)-1,10)+1,INT((((2-1)*$N$661+9)-1)/10)+1)))),IF(AND(2=$N$662+1,9&lt;=$O$661),IF(($N$661*$N$662+9)&gt;80,"",IF(INDEX($P$663:$W$672,MOD(($N$661*$N$662+9)-1,10)+1,INT((($N$661*$N$662+9)-1)/10)+1)="","",INDEX($P$663:$W$672,MOD(($N$661*$N$662+9)-1,10)+1,INT((($N$661*$N$662+9)-1)/10)+1))),""))),IF($N$663="","",IF(OR(ISTEXT($N$661),ISTEXT($N$662),ISTEXT($N$663)),"",IF(OR(9&gt;$N$661,2&gt;$N$662,((2-1)*$N$661+9)&gt;$N$663),"",IF(INDEX($P$663:$W$672,MOD(((2-1)*$N$661+9)-1,10)+1,INT((((2-1)*$N$661+9)-1)/10)+1)="","",INDEX($P$663:$W$672,MOD(((2-1)*$N$661+9)-1,10)+1,INT((((2-1)*$N$661+9)-1)/10)+1))))))</f>
        <v/>
      </c>
      <c r="M664" s="539">
        <f>IF($D$661="Flat Oval",IF(OR($N$663="",ISTEXT($N$661),ISTEXT($N$662)),"",IF(2&lt;=$N$662,IF(10&gt;$N$661,"",IF(((2-1)*$N$661+10)&gt;80,"",IF(INDEX($P$663:$W$672,MOD(((2-1)*$N$661+10)-1,10)+1,INT((((2-1)*$N$661+10)-1)/10)+1)="","",INDEX($P$663:$W$672,MOD(((2-1)*$N$661+10)-1,10)+1,INT((((2-1)*$N$661+10)-1)/10)+1)))),IF(AND(2=$N$662+1,10&lt;=$O$661),IF(($N$661*$N$662+10)&gt;80,"",IF(INDEX($P$663:$W$672,MOD(($N$661*$N$662+10)-1,10)+1,INT((($N$661*$N$662+10)-1)/10)+1)="","",INDEX($P$663:$W$672,MOD(($N$661*$N$662+10)-1,10)+1,INT((($N$661*$N$662+10)-1)/10)+1))),""))),IF($N$663="","",IF(OR(ISTEXT($N$661),ISTEXT($N$662),ISTEXT($N$663)),"",IF(OR(10&gt;$N$661,2&gt;$N$662,((2-1)*$N$661+10)&gt;$N$663),"",IF(INDEX($P$663:$W$672,MOD(((2-1)*$N$661+10)-1,10)+1,INT((((2-1)*$N$661+10)-1)/10)+1)="","",INDEX($P$663:$W$672,MOD(((2-1)*$N$661+10)-1,10)+1,INT((((2-1)*$N$661+10)-1)/10)+1))))))</f>
        <v/>
      </c>
      <c r="O664">
        <f>IF(AND($D$661="Flat Oval",NOT(OR($G$661="",$I$661="")),NOT(OR(ISTEXT($G$661),ISTEXT($I$661)))),(($G$661-2*N($K$661))-($I$661-2*N($K$661)))*($I$661-2*N($K$661))/144,"")</f>
        <v/>
      </c>
      <c r="P664" s="540" t="n"/>
      <c r="Q664" s="540" t="n"/>
      <c r="R664" s="540" t="n"/>
      <c r="S664" s="540" t="n"/>
      <c r="T664" s="540" t="n"/>
      <c r="U664" s="540" t="n"/>
      <c r="V664" s="540" t="n"/>
      <c r="W664" s="540" t="n"/>
    </row>
    <row r="665" ht="13.35" customHeight="1" s="162">
      <c r="B665" s="537">
        <f>IF($D$661="Flat Oval",IF(OR($N$662="",ISTEXT($N$662)),"",IF(3&lt;=$N$662,ROUND((3-0.5)*$I$661/$N$662,1),IF(3=$N$662+1,"Ends",""))),IF(OR($D$661="",$G$661=""),"",IF($D$661="Round",IF(3=1,"Axis 1 (0°)",IF(3=2,"Axis 2 (90°)","")),IF(ISTEXT($N$662),"",IF(3&gt;$N$662,"",IF(ISTEXT($I$661),"",ROUND((3-0.5)*$I$661/$N$662,1)))))))</f>
        <v/>
      </c>
      <c r="C665" s="538" t="n"/>
      <c r="D665" s="539">
        <f>IF($D$661="Flat Oval",IF(OR($N$663="",ISTEXT($N$661),ISTEXT($N$662)),"",IF(3&lt;=$N$662,IF(1&gt;$N$661,"",IF(((3-1)*$N$661+1)&gt;80,"",IF(INDEX($P$663:$W$672,MOD(((3-1)*$N$661+1)-1,10)+1,INT((((3-1)*$N$661+1)-1)/10)+1)="","",INDEX($P$663:$W$672,MOD(((3-1)*$N$661+1)-1,10)+1,INT((((3-1)*$N$661+1)-1)/10)+1)))),IF(AND(3=$N$662+1,1&lt;=$O$661),IF(($N$661*$N$662+1)&gt;80,"",IF(INDEX($P$663:$W$672,MOD(($N$661*$N$662+1)-1,10)+1,INT((($N$661*$N$662+1)-1)/10)+1)="","",INDEX($P$663:$W$672,MOD(($N$661*$N$662+1)-1,10)+1,INT((($N$661*$N$662+1)-1)/10)+1))),""))),IF($N$663="","",IF(OR(ISTEXT($N$661),ISTEXT($N$662),ISTEXT($N$663)),"",IF(OR(1&gt;$N$661,3&gt;$N$662,((3-1)*$N$661+1)&gt;$N$663),"",IF(INDEX($P$663:$W$672,MOD(((3-1)*$N$661+1)-1,10)+1,INT((((3-1)*$N$661+1)-1)/10)+1)="","",INDEX($P$663:$W$672,MOD(((3-1)*$N$661+1)-1,10)+1,INT((((3-1)*$N$661+1)-1)/10)+1))))))</f>
        <v/>
      </c>
      <c r="E665" s="539">
        <f>IF($D$661="Flat Oval",IF(OR($N$663="",ISTEXT($N$661),ISTEXT($N$662)),"",IF(3&lt;=$N$662,IF(2&gt;$N$661,"",IF(((3-1)*$N$661+2)&gt;80,"",IF(INDEX($P$663:$W$672,MOD(((3-1)*$N$661+2)-1,10)+1,INT((((3-1)*$N$661+2)-1)/10)+1)="","",INDEX($P$663:$W$672,MOD(((3-1)*$N$661+2)-1,10)+1,INT((((3-1)*$N$661+2)-1)/10)+1)))),IF(AND(3=$N$662+1,2&lt;=$O$661),IF(($N$661*$N$662+2)&gt;80,"",IF(INDEX($P$663:$W$672,MOD(($N$661*$N$662+2)-1,10)+1,INT((($N$661*$N$662+2)-1)/10)+1)="","",INDEX($P$663:$W$672,MOD(($N$661*$N$662+2)-1,10)+1,INT((($N$661*$N$662+2)-1)/10)+1))),""))),IF($N$663="","",IF(OR(ISTEXT($N$661),ISTEXT($N$662),ISTEXT($N$663)),"",IF(OR(2&gt;$N$661,3&gt;$N$662,((3-1)*$N$661+2)&gt;$N$663),"",IF(INDEX($P$663:$W$672,MOD(((3-1)*$N$661+2)-1,10)+1,INT((((3-1)*$N$661+2)-1)/10)+1)="","",INDEX($P$663:$W$672,MOD(((3-1)*$N$661+2)-1,10)+1,INT((((3-1)*$N$661+2)-1)/10)+1))))))</f>
        <v/>
      </c>
      <c r="F665" s="539">
        <f>IF($D$661="Flat Oval",IF(OR($N$663="",ISTEXT($N$661),ISTEXT($N$662)),"",IF(3&lt;=$N$662,IF(3&gt;$N$661,"",IF(((3-1)*$N$661+3)&gt;80,"",IF(INDEX($P$663:$W$672,MOD(((3-1)*$N$661+3)-1,10)+1,INT((((3-1)*$N$661+3)-1)/10)+1)="","",INDEX($P$663:$W$672,MOD(((3-1)*$N$661+3)-1,10)+1,INT((((3-1)*$N$661+3)-1)/10)+1)))),IF(AND(3=$N$662+1,3&lt;=$O$661),IF(($N$661*$N$662+3)&gt;80,"",IF(INDEX($P$663:$W$672,MOD(($N$661*$N$662+3)-1,10)+1,INT((($N$661*$N$662+3)-1)/10)+1)="","",INDEX($P$663:$W$672,MOD(($N$661*$N$662+3)-1,10)+1,INT((($N$661*$N$662+3)-1)/10)+1))),""))),IF($N$663="","",IF(OR(ISTEXT($N$661),ISTEXT($N$662),ISTEXT($N$663)),"",IF(OR(3&gt;$N$661,3&gt;$N$662,((3-1)*$N$661+3)&gt;$N$663),"",IF(INDEX($P$663:$W$672,MOD(((3-1)*$N$661+3)-1,10)+1,INT((((3-1)*$N$661+3)-1)/10)+1)="","",INDEX($P$663:$W$672,MOD(((3-1)*$N$661+3)-1,10)+1,INT((((3-1)*$N$661+3)-1)/10)+1))))))</f>
        <v/>
      </c>
      <c r="G665" s="539">
        <f>IF($D$661="Flat Oval",IF(OR($N$663="",ISTEXT($N$661),ISTEXT($N$662)),"",IF(3&lt;=$N$662,IF(4&gt;$N$661,"",IF(((3-1)*$N$661+4)&gt;80,"",IF(INDEX($P$663:$W$672,MOD(((3-1)*$N$661+4)-1,10)+1,INT((((3-1)*$N$661+4)-1)/10)+1)="","",INDEX($P$663:$W$672,MOD(((3-1)*$N$661+4)-1,10)+1,INT((((3-1)*$N$661+4)-1)/10)+1)))),IF(AND(3=$N$662+1,4&lt;=$O$661),IF(($N$661*$N$662+4)&gt;80,"",IF(INDEX($P$663:$W$672,MOD(($N$661*$N$662+4)-1,10)+1,INT((($N$661*$N$662+4)-1)/10)+1)="","",INDEX($P$663:$W$672,MOD(($N$661*$N$662+4)-1,10)+1,INT((($N$661*$N$662+4)-1)/10)+1))),""))),IF($N$663="","",IF(OR(ISTEXT($N$661),ISTEXT($N$662),ISTEXT($N$663)),"",IF(OR(4&gt;$N$661,3&gt;$N$662,((3-1)*$N$661+4)&gt;$N$663),"",IF(INDEX($P$663:$W$672,MOD(((3-1)*$N$661+4)-1,10)+1,INT((((3-1)*$N$661+4)-1)/10)+1)="","",INDEX($P$663:$W$672,MOD(((3-1)*$N$661+4)-1,10)+1,INT((((3-1)*$N$661+4)-1)/10)+1))))))</f>
        <v/>
      </c>
      <c r="H665" s="539">
        <f>IF($D$661="Flat Oval",IF(OR($N$663="",ISTEXT($N$661),ISTEXT($N$662)),"",IF(3&lt;=$N$662,IF(5&gt;$N$661,"",IF(((3-1)*$N$661+5)&gt;80,"",IF(INDEX($P$663:$W$672,MOD(((3-1)*$N$661+5)-1,10)+1,INT((((3-1)*$N$661+5)-1)/10)+1)="","",INDEX($P$663:$W$672,MOD(((3-1)*$N$661+5)-1,10)+1,INT((((3-1)*$N$661+5)-1)/10)+1)))),IF(AND(3=$N$662+1,5&lt;=$O$661),IF(($N$661*$N$662+5)&gt;80,"",IF(INDEX($P$663:$W$672,MOD(($N$661*$N$662+5)-1,10)+1,INT((($N$661*$N$662+5)-1)/10)+1)="","",INDEX($P$663:$W$672,MOD(($N$661*$N$662+5)-1,10)+1,INT((($N$661*$N$662+5)-1)/10)+1))),""))),IF($N$663="","",IF(OR(ISTEXT($N$661),ISTEXT($N$662),ISTEXT($N$663)),"",IF(OR(5&gt;$N$661,3&gt;$N$662,((3-1)*$N$661+5)&gt;$N$663),"",IF(INDEX($P$663:$W$672,MOD(((3-1)*$N$661+5)-1,10)+1,INT((((3-1)*$N$661+5)-1)/10)+1)="","",INDEX($P$663:$W$672,MOD(((3-1)*$N$661+5)-1,10)+1,INT((((3-1)*$N$661+5)-1)/10)+1))))))</f>
        <v/>
      </c>
      <c r="I665" s="539">
        <f>IF($D$661="Flat Oval",IF(OR($N$663="",ISTEXT($N$661),ISTEXT($N$662)),"",IF(3&lt;=$N$662,IF(6&gt;$N$661,"",IF(((3-1)*$N$661+6)&gt;80,"",IF(INDEX($P$663:$W$672,MOD(((3-1)*$N$661+6)-1,10)+1,INT((((3-1)*$N$661+6)-1)/10)+1)="","",INDEX($P$663:$W$672,MOD(((3-1)*$N$661+6)-1,10)+1,INT((((3-1)*$N$661+6)-1)/10)+1)))),IF(AND(3=$N$662+1,6&lt;=$O$661),IF(($N$661*$N$662+6)&gt;80,"",IF(INDEX($P$663:$W$672,MOD(($N$661*$N$662+6)-1,10)+1,INT((($N$661*$N$662+6)-1)/10)+1)="","",INDEX($P$663:$W$672,MOD(($N$661*$N$662+6)-1,10)+1,INT((($N$661*$N$662+6)-1)/10)+1))),""))),IF($N$663="","",IF(OR(ISTEXT($N$661),ISTEXT($N$662),ISTEXT($N$663)),"",IF(OR(6&gt;$N$661,3&gt;$N$662,((3-1)*$N$661+6)&gt;$N$663),"",IF(INDEX($P$663:$W$672,MOD(((3-1)*$N$661+6)-1,10)+1,INT((((3-1)*$N$661+6)-1)/10)+1)="","",INDEX($P$663:$W$672,MOD(((3-1)*$N$661+6)-1,10)+1,INT((((3-1)*$N$661+6)-1)/10)+1))))))</f>
        <v/>
      </c>
      <c r="J665" s="539">
        <f>IF($D$661="Flat Oval",IF(OR($N$663="",ISTEXT($N$661),ISTEXT($N$662)),"",IF(3&lt;=$N$662,IF(7&gt;$N$661,"",IF(((3-1)*$N$661+7)&gt;80,"",IF(INDEX($P$663:$W$672,MOD(((3-1)*$N$661+7)-1,10)+1,INT((((3-1)*$N$661+7)-1)/10)+1)="","",INDEX($P$663:$W$672,MOD(((3-1)*$N$661+7)-1,10)+1,INT((((3-1)*$N$661+7)-1)/10)+1)))),IF(AND(3=$N$662+1,7&lt;=$O$661),IF(($N$661*$N$662+7)&gt;80,"",IF(INDEX($P$663:$W$672,MOD(($N$661*$N$662+7)-1,10)+1,INT((($N$661*$N$662+7)-1)/10)+1)="","",INDEX($P$663:$W$672,MOD(($N$661*$N$662+7)-1,10)+1,INT((($N$661*$N$662+7)-1)/10)+1))),""))),IF($N$663="","",IF(OR(ISTEXT($N$661),ISTEXT($N$662),ISTEXT($N$663)),"",IF(OR(7&gt;$N$661,3&gt;$N$662,((3-1)*$N$661+7)&gt;$N$663),"",IF(INDEX($P$663:$W$672,MOD(((3-1)*$N$661+7)-1,10)+1,INT((((3-1)*$N$661+7)-1)/10)+1)="","",INDEX($P$663:$W$672,MOD(((3-1)*$N$661+7)-1,10)+1,INT((((3-1)*$N$661+7)-1)/10)+1))))))</f>
        <v/>
      </c>
      <c r="K665" s="539">
        <f>IF($D$661="Flat Oval",IF(OR($N$663="",ISTEXT($N$661),ISTEXT($N$662)),"",IF(3&lt;=$N$662,IF(8&gt;$N$661,"",IF(((3-1)*$N$661+8)&gt;80,"",IF(INDEX($P$663:$W$672,MOD(((3-1)*$N$661+8)-1,10)+1,INT((((3-1)*$N$661+8)-1)/10)+1)="","",INDEX($P$663:$W$672,MOD(((3-1)*$N$661+8)-1,10)+1,INT((((3-1)*$N$661+8)-1)/10)+1)))),IF(AND(3=$N$662+1,8&lt;=$O$661),IF(($N$661*$N$662+8)&gt;80,"",IF(INDEX($P$663:$W$672,MOD(($N$661*$N$662+8)-1,10)+1,INT((($N$661*$N$662+8)-1)/10)+1)="","",INDEX($P$663:$W$672,MOD(($N$661*$N$662+8)-1,10)+1,INT((($N$661*$N$662+8)-1)/10)+1))),""))),IF($N$663="","",IF(OR(ISTEXT($N$661),ISTEXT($N$662),ISTEXT($N$663)),"",IF(OR(8&gt;$N$661,3&gt;$N$662,((3-1)*$N$661+8)&gt;$N$663),"",IF(INDEX($P$663:$W$672,MOD(((3-1)*$N$661+8)-1,10)+1,INT((((3-1)*$N$661+8)-1)/10)+1)="","",INDEX($P$663:$W$672,MOD(((3-1)*$N$661+8)-1,10)+1,INT((((3-1)*$N$661+8)-1)/10)+1))))))</f>
        <v/>
      </c>
      <c r="L665" s="539">
        <f>IF($D$661="Flat Oval",IF(OR($N$663="",ISTEXT($N$661),ISTEXT($N$662)),"",IF(3&lt;=$N$662,IF(9&gt;$N$661,"",IF(((3-1)*$N$661+9)&gt;80,"",IF(INDEX($P$663:$W$672,MOD(((3-1)*$N$661+9)-1,10)+1,INT((((3-1)*$N$661+9)-1)/10)+1)="","",INDEX($P$663:$W$672,MOD(((3-1)*$N$661+9)-1,10)+1,INT((((3-1)*$N$661+9)-1)/10)+1)))),IF(AND(3=$N$662+1,9&lt;=$O$661),IF(($N$661*$N$662+9)&gt;80,"",IF(INDEX($P$663:$W$672,MOD(($N$661*$N$662+9)-1,10)+1,INT((($N$661*$N$662+9)-1)/10)+1)="","",INDEX($P$663:$W$672,MOD(($N$661*$N$662+9)-1,10)+1,INT((($N$661*$N$662+9)-1)/10)+1))),""))),IF($N$663="","",IF(OR(ISTEXT($N$661),ISTEXT($N$662),ISTEXT($N$663)),"",IF(OR(9&gt;$N$661,3&gt;$N$662,((3-1)*$N$661+9)&gt;$N$663),"",IF(INDEX($P$663:$W$672,MOD(((3-1)*$N$661+9)-1,10)+1,INT((((3-1)*$N$661+9)-1)/10)+1)="","",INDEX($P$663:$W$672,MOD(((3-1)*$N$661+9)-1,10)+1,INT((((3-1)*$N$661+9)-1)/10)+1))))))</f>
        <v/>
      </c>
      <c r="M665" s="539">
        <f>IF($D$661="Flat Oval",IF(OR($N$663="",ISTEXT($N$661),ISTEXT($N$662)),"",IF(3&lt;=$N$662,IF(10&gt;$N$661,"",IF(((3-1)*$N$661+10)&gt;80,"",IF(INDEX($P$663:$W$672,MOD(((3-1)*$N$661+10)-1,10)+1,INT((((3-1)*$N$661+10)-1)/10)+1)="","",INDEX($P$663:$W$672,MOD(((3-1)*$N$661+10)-1,10)+1,INT((((3-1)*$N$661+10)-1)/10)+1)))),IF(AND(3=$N$662+1,10&lt;=$O$661),IF(($N$661*$N$662+10)&gt;80,"",IF(INDEX($P$663:$W$672,MOD(($N$661*$N$662+10)-1,10)+1,INT((($N$661*$N$662+10)-1)/10)+1)="","",INDEX($P$663:$W$672,MOD(($N$661*$N$662+10)-1,10)+1,INT((($N$661*$N$662+10)-1)/10)+1))),""))),IF($N$663="","",IF(OR(ISTEXT($N$661),ISTEXT($N$662),ISTEXT($N$663)),"",IF(OR(10&gt;$N$661,3&gt;$N$662,((3-1)*$N$661+10)&gt;$N$663),"",IF(INDEX($P$663:$W$672,MOD(((3-1)*$N$661+10)-1,10)+1,INT((((3-1)*$N$661+10)-1)/10)+1)="","",INDEX($P$663:$W$672,MOD(((3-1)*$N$661+10)-1,10)+1,INT((((3-1)*$N$661+10)-1)/10)+1))))))</f>
        <v/>
      </c>
      <c r="O665">
        <f>IF(AND($D$661="Flat Oval",NOT(OR($G$661="",$I$661="")),NOT(OR(ISTEXT($G$661),ISTEXT($I$661)))),PI()*(($I$661-2*N($K$661))/2)^2/144,"")</f>
        <v/>
      </c>
      <c r="P665" s="540" t="n"/>
      <c r="Q665" s="540" t="n"/>
      <c r="R665" s="540" t="n"/>
      <c r="S665" s="540" t="n"/>
      <c r="T665" s="540" t="n"/>
      <c r="U665" s="540" t="n"/>
      <c r="V665" s="540" t="n"/>
      <c r="W665" s="540" t="n"/>
    </row>
    <row r="666" ht="13.35" customHeight="1" s="162">
      <c r="B666" s="537">
        <f>IF($D$661="Flat Oval",IF(OR($N$662="",ISTEXT($N$662)),"",IF(4&lt;=$N$662,ROUND((4-0.5)*$I$661/$N$662,1),IF(4=$N$662+1,"Ends",""))),IF(OR($D$661="",$G$661=""),"",IF($D$661="Round",IF(4=1,"Axis 1 (0°)",IF(4=2,"Axis 2 (90°)","")),IF(ISTEXT($N$662),"",IF(4&gt;$N$662,"",IF(ISTEXT($I$661),"",ROUND((4-0.5)*$I$661/$N$662,1)))))))</f>
        <v/>
      </c>
      <c r="C666" s="538" t="n"/>
      <c r="D666" s="539">
        <f>IF($D$661="Flat Oval",IF(OR($N$663="",ISTEXT($N$661),ISTEXT($N$662)),"",IF(4&lt;=$N$662,IF(1&gt;$N$661,"",IF(((4-1)*$N$661+1)&gt;80,"",IF(INDEX($P$663:$W$672,MOD(((4-1)*$N$661+1)-1,10)+1,INT((((4-1)*$N$661+1)-1)/10)+1)="","",INDEX($P$663:$W$672,MOD(((4-1)*$N$661+1)-1,10)+1,INT((((4-1)*$N$661+1)-1)/10)+1)))),IF(AND(4=$N$662+1,1&lt;=$O$661),IF(($N$661*$N$662+1)&gt;80,"",IF(INDEX($P$663:$W$672,MOD(($N$661*$N$662+1)-1,10)+1,INT((($N$661*$N$662+1)-1)/10)+1)="","",INDEX($P$663:$W$672,MOD(($N$661*$N$662+1)-1,10)+1,INT((($N$661*$N$662+1)-1)/10)+1))),""))),IF($N$663="","",IF(OR(ISTEXT($N$661),ISTEXT($N$662),ISTEXT($N$663)),"",IF(OR(1&gt;$N$661,4&gt;$N$662,((4-1)*$N$661+1)&gt;$N$663),"",IF(INDEX($P$663:$W$672,MOD(((4-1)*$N$661+1)-1,10)+1,INT((((4-1)*$N$661+1)-1)/10)+1)="","",INDEX($P$663:$W$672,MOD(((4-1)*$N$661+1)-1,10)+1,INT((((4-1)*$N$661+1)-1)/10)+1))))))</f>
        <v/>
      </c>
      <c r="E666" s="539">
        <f>IF($D$661="Flat Oval",IF(OR($N$663="",ISTEXT($N$661),ISTEXT($N$662)),"",IF(4&lt;=$N$662,IF(2&gt;$N$661,"",IF(((4-1)*$N$661+2)&gt;80,"",IF(INDEX($P$663:$W$672,MOD(((4-1)*$N$661+2)-1,10)+1,INT((((4-1)*$N$661+2)-1)/10)+1)="","",INDEX($P$663:$W$672,MOD(((4-1)*$N$661+2)-1,10)+1,INT((((4-1)*$N$661+2)-1)/10)+1)))),IF(AND(4=$N$662+1,2&lt;=$O$661),IF(($N$661*$N$662+2)&gt;80,"",IF(INDEX($P$663:$W$672,MOD(($N$661*$N$662+2)-1,10)+1,INT((($N$661*$N$662+2)-1)/10)+1)="","",INDEX($P$663:$W$672,MOD(($N$661*$N$662+2)-1,10)+1,INT((($N$661*$N$662+2)-1)/10)+1))),""))),IF($N$663="","",IF(OR(ISTEXT($N$661),ISTEXT($N$662),ISTEXT($N$663)),"",IF(OR(2&gt;$N$661,4&gt;$N$662,((4-1)*$N$661+2)&gt;$N$663),"",IF(INDEX($P$663:$W$672,MOD(((4-1)*$N$661+2)-1,10)+1,INT((((4-1)*$N$661+2)-1)/10)+1)="","",INDEX($P$663:$W$672,MOD(((4-1)*$N$661+2)-1,10)+1,INT((((4-1)*$N$661+2)-1)/10)+1))))))</f>
        <v/>
      </c>
      <c r="F666" s="539">
        <f>IF($D$661="Flat Oval",IF(OR($N$663="",ISTEXT($N$661),ISTEXT($N$662)),"",IF(4&lt;=$N$662,IF(3&gt;$N$661,"",IF(((4-1)*$N$661+3)&gt;80,"",IF(INDEX($P$663:$W$672,MOD(((4-1)*$N$661+3)-1,10)+1,INT((((4-1)*$N$661+3)-1)/10)+1)="","",INDEX($P$663:$W$672,MOD(((4-1)*$N$661+3)-1,10)+1,INT((((4-1)*$N$661+3)-1)/10)+1)))),IF(AND(4=$N$662+1,3&lt;=$O$661),IF(($N$661*$N$662+3)&gt;80,"",IF(INDEX($P$663:$W$672,MOD(($N$661*$N$662+3)-1,10)+1,INT((($N$661*$N$662+3)-1)/10)+1)="","",INDEX($P$663:$W$672,MOD(($N$661*$N$662+3)-1,10)+1,INT((($N$661*$N$662+3)-1)/10)+1))),""))),IF($N$663="","",IF(OR(ISTEXT($N$661),ISTEXT($N$662),ISTEXT($N$663)),"",IF(OR(3&gt;$N$661,4&gt;$N$662,((4-1)*$N$661+3)&gt;$N$663),"",IF(INDEX($P$663:$W$672,MOD(((4-1)*$N$661+3)-1,10)+1,INT((((4-1)*$N$661+3)-1)/10)+1)="","",INDEX($P$663:$W$672,MOD(((4-1)*$N$661+3)-1,10)+1,INT((((4-1)*$N$661+3)-1)/10)+1))))))</f>
        <v/>
      </c>
      <c r="G666" s="539">
        <f>IF($D$661="Flat Oval",IF(OR($N$663="",ISTEXT($N$661),ISTEXT($N$662)),"",IF(4&lt;=$N$662,IF(4&gt;$N$661,"",IF(((4-1)*$N$661+4)&gt;80,"",IF(INDEX($P$663:$W$672,MOD(((4-1)*$N$661+4)-1,10)+1,INT((((4-1)*$N$661+4)-1)/10)+1)="","",INDEX($P$663:$W$672,MOD(((4-1)*$N$661+4)-1,10)+1,INT((((4-1)*$N$661+4)-1)/10)+1)))),IF(AND(4=$N$662+1,4&lt;=$O$661),IF(($N$661*$N$662+4)&gt;80,"",IF(INDEX($P$663:$W$672,MOD(($N$661*$N$662+4)-1,10)+1,INT((($N$661*$N$662+4)-1)/10)+1)="","",INDEX($P$663:$W$672,MOD(($N$661*$N$662+4)-1,10)+1,INT((($N$661*$N$662+4)-1)/10)+1))),""))),IF($N$663="","",IF(OR(ISTEXT($N$661),ISTEXT($N$662),ISTEXT($N$663)),"",IF(OR(4&gt;$N$661,4&gt;$N$662,((4-1)*$N$661+4)&gt;$N$663),"",IF(INDEX($P$663:$W$672,MOD(((4-1)*$N$661+4)-1,10)+1,INT((((4-1)*$N$661+4)-1)/10)+1)="","",INDEX($P$663:$W$672,MOD(((4-1)*$N$661+4)-1,10)+1,INT((((4-1)*$N$661+4)-1)/10)+1))))))</f>
        <v/>
      </c>
      <c r="H666" s="539">
        <f>IF($D$661="Flat Oval",IF(OR($N$663="",ISTEXT($N$661),ISTEXT($N$662)),"",IF(4&lt;=$N$662,IF(5&gt;$N$661,"",IF(((4-1)*$N$661+5)&gt;80,"",IF(INDEX($P$663:$W$672,MOD(((4-1)*$N$661+5)-1,10)+1,INT((((4-1)*$N$661+5)-1)/10)+1)="","",INDEX($P$663:$W$672,MOD(((4-1)*$N$661+5)-1,10)+1,INT((((4-1)*$N$661+5)-1)/10)+1)))),IF(AND(4=$N$662+1,5&lt;=$O$661),IF(($N$661*$N$662+5)&gt;80,"",IF(INDEX($P$663:$W$672,MOD(($N$661*$N$662+5)-1,10)+1,INT((($N$661*$N$662+5)-1)/10)+1)="","",INDEX($P$663:$W$672,MOD(($N$661*$N$662+5)-1,10)+1,INT((($N$661*$N$662+5)-1)/10)+1))),""))),IF($N$663="","",IF(OR(ISTEXT($N$661),ISTEXT($N$662),ISTEXT($N$663)),"",IF(OR(5&gt;$N$661,4&gt;$N$662,((4-1)*$N$661+5)&gt;$N$663),"",IF(INDEX($P$663:$W$672,MOD(((4-1)*$N$661+5)-1,10)+1,INT((((4-1)*$N$661+5)-1)/10)+1)="","",INDEX($P$663:$W$672,MOD(((4-1)*$N$661+5)-1,10)+1,INT((((4-1)*$N$661+5)-1)/10)+1))))))</f>
        <v/>
      </c>
      <c r="I666" s="539">
        <f>IF($D$661="Flat Oval",IF(OR($N$663="",ISTEXT($N$661),ISTEXT($N$662)),"",IF(4&lt;=$N$662,IF(6&gt;$N$661,"",IF(((4-1)*$N$661+6)&gt;80,"",IF(INDEX($P$663:$W$672,MOD(((4-1)*$N$661+6)-1,10)+1,INT((((4-1)*$N$661+6)-1)/10)+1)="","",INDEX($P$663:$W$672,MOD(((4-1)*$N$661+6)-1,10)+1,INT((((4-1)*$N$661+6)-1)/10)+1)))),IF(AND(4=$N$662+1,6&lt;=$O$661),IF(($N$661*$N$662+6)&gt;80,"",IF(INDEX($P$663:$W$672,MOD(($N$661*$N$662+6)-1,10)+1,INT((($N$661*$N$662+6)-1)/10)+1)="","",INDEX($P$663:$W$672,MOD(($N$661*$N$662+6)-1,10)+1,INT((($N$661*$N$662+6)-1)/10)+1))),""))),IF($N$663="","",IF(OR(ISTEXT($N$661),ISTEXT($N$662),ISTEXT($N$663)),"",IF(OR(6&gt;$N$661,4&gt;$N$662,((4-1)*$N$661+6)&gt;$N$663),"",IF(INDEX($P$663:$W$672,MOD(((4-1)*$N$661+6)-1,10)+1,INT((((4-1)*$N$661+6)-1)/10)+1)="","",INDEX($P$663:$W$672,MOD(((4-1)*$N$661+6)-1,10)+1,INT((((4-1)*$N$661+6)-1)/10)+1))))))</f>
        <v/>
      </c>
      <c r="J666" s="539">
        <f>IF($D$661="Flat Oval",IF(OR($N$663="",ISTEXT($N$661),ISTEXT($N$662)),"",IF(4&lt;=$N$662,IF(7&gt;$N$661,"",IF(((4-1)*$N$661+7)&gt;80,"",IF(INDEX($P$663:$W$672,MOD(((4-1)*$N$661+7)-1,10)+1,INT((((4-1)*$N$661+7)-1)/10)+1)="","",INDEX($P$663:$W$672,MOD(((4-1)*$N$661+7)-1,10)+1,INT((((4-1)*$N$661+7)-1)/10)+1)))),IF(AND(4=$N$662+1,7&lt;=$O$661),IF(($N$661*$N$662+7)&gt;80,"",IF(INDEX($P$663:$W$672,MOD(($N$661*$N$662+7)-1,10)+1,INT((($N$661*$N$662+7)-1)/10)+1)="","",INDEX($P$663:$W$672,MOD(($N$661*$N$662+7)-1,10)+1,INT((($N$661*$N$662+7)-1)/10)+1))),""))),IF($N$663="","",IF(OR(ISTEXT($N$661),ISTEXT($N$662),ISTEXT($N$663)),"",IF(OR(7&gt;$N$661,4&gt;$N$662,((4-1)*$N$661+7)&gt;$N$663),"",IF(INDEX($P$663:$W$672,MOD(((4-1)*$N$661+7)-1,10)+1,INT((((4-1)*$N$661+7)-1)/10)+1)="","",INDEX($P$663:$W$672,MOD(((4-1)*$N$661+7)-1,10)+1,INT((((4-1)*$N$661+7)-1)/10)+1))))))</f>
        <v/>
      </c>
      <c r="K666" s="539">
        <f>IF($D$661="Flat Oval",IF(OR($N$663="",ISTEXT($N$661),ISTEXT($N$662)),"",IF(4&lt;=$N$662,IF(8&gt;$N$661,"",IF(((4-1)*$N$661+8)&gt;80,"",IF(INDEX($P$663:$W$672,MOD(((4-1)*$N$661+8)-1,10)+1,INT((((4-1)*$N$661+8)-1)/10)+1)="","",INDEX($P$663:$W$672,MOD(((4-1)*$N$661+8)-1,10)+1,INT((((4-1)*$N$661+8)-1)/10)+1)))),IF(AND(4=$N$662+1,8&lt;=$O$661),IF(($N$661*$N$662+8)&gt;80,"",IF(INDEX($P$663:$W$672,MOD(($N$661*$N$662+8)-1,10)+1,INT((($N$661*$N$662+8)-1)/10)+1)="","",INDEX($P$663:$W$672,MOD(($N$661*$N$662+8)-1,10)+1,INT((($N$661*$N$662+8)-1)/10)+1))),""))),IF($N$663="","",IF(OR(ISTEXT($N$661),ISTEXT($N$662),ISTEXT($N$663)),"",IF(OR(8&gt;$N$661,4&gt;$N$662,((4-1)*$N$661+8)&gt;$N$663),"",IF(INDEX($P$663:$W$672,MOD(((4-1)*$N$661+8)-1,10)+1,INT((((4-1)*$N$661+8)-1)/10)+1)="","",INDEX($P$663:$W$672,MOD(((4-1)*$N$661+8)-1,10)+1,INT((((4-1)*$N$661+8)-1)/10)+1))))))</f>
        <v/>
      </c>
      <c r="L666" s="539">
        <f>IF($D$661="Flat Oval",IF(OR($N$663="",ISTEXT($N$661),ISTEXT($N$662)),"",IF(4&lt;=$N$662,IF(9&gt;$N$661,"",IF(((4-1)*$N$661+9)&gt;80,"",IF(INDEX($P$663:$W$672,MOD(((4-1)*$N$661+9)-1,10)+1,INT((((4-1)*$N$661+9)-1)/10)+1)="","",INDEX($P$663:$W$672,MOD(((4-1)*$N$661+9)-1,10)+1,INT((((4-1)*$N$661+9)-1)/10)+1)))),IF(AND(4=$N$662+1,9&lt;=$O$661),IF(($N$661*$N$662+9)&gt;80,"",IF(INDEX($P$663:$W$672,MOD(($N$661*$N$662+9)-1,10)+1,INT((($N$661*$N$662+9)-1)/10)+1)="","",INDEX($P$663:$W$672,MOD(($N$661*$N$662+9)-1,10)+1,INT((($N$661*$N$662+9)-1)/10)+1))),""))),IF($N$663="","",IF(OR(ISTEXT($N$661),ISTEXT($N$662),ISTEXT($N$663)),"",IF(OR(9&gt;$N$661,4&gt;$N$662,((4-1)*$N$661+9)&gt;$N$663),"",IF(INDEX($P$663:$W$672,MOD(((4-1)*$N$661+9)-1,10)+1,INT((((4-1)*$N$661+9)-1)/10)+1)="","",INDEX($P$663:$W$672,MOD(((4-1)*$N$661+9)-1,10)+1,INT((((4-1)*$N$661+9)-1)/10)+1))))))</f>
        <v/>
      </c>
      <c r="M666" s="539">
        <f>IF($D$661="Flat Oval",IF(OR($N$663="",ISTEXT($N$661),ISTEXT($N$662)),"",IF(4&lt;=$N$662,IF(10&gt;$N$661,"",IF(((4-1)*$N$661+10)&gt;80,"",IF(INDEX($P$663:$W$672,MOD(((4-1)*$N$661+10)-1,10)+1,INT((((4-1)*$N$661+10)-1)/10)+1)="","",INDEX($P$663:$W$672,MOD(((4-1)*$N$661+10)-1,10)+1,INT((((4-1)*$N$661+10)-1)/10)+1)))),IF(AND(4=$N$662+1,10&lt;=$O$661),IF(($N$661*$N$662+10)&gt;80,"",IF(INDEX($P$663:$W$672,MOD(($N$661*$N$662+10)-1,10)+1,INT((($N$661*$N$662+10)-1)/10)+1)="","",INDEX($P$663:$W$672,MOD(($N$661*$N$662+10)-1,10)+1,INT((($N$661*$N$662+10)-1)/10)+1))),""))),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IF($D$661="Flat Oval",IF(OR($N$662="",ISTEXT($N$662)),"",IF(5&lt;=$N$662,ROUND((5-0.5)*$I$661/$N$662,1),IF(5=$N$662+1,"Ends",""))),IF(OR($D$661="",$G$661=""),"",IF($D$661="Round",IF(5=1,"Axis 1 (0°)",IF(5=2,"Axis 2 (90°)","")),IF(ISTEXT($N$662),"",IF(5&gt;$N$662,"",IF(ISTEXT($I$661),"",ROUND((5-0.5)*$I$661/$N$662,1)))))))</f>
        <v/>
      </c>
      <c r="C667" s="538" t="n"/>
      <c r="D667" s="539">
        <f>IF($D$661="Flat Oval",IF(OR($N$663="",ISTEXT($N$661),ISTEXT($N$662)),"",IF(5&lt;=$N$662,IF(1&gt;$N$661,"",IF(((5-1)*$N$661+1)&gt;80,"",IF(INDEX($P$663:$W$672,MOD(((5-1)*$N$661+1)-1,10)+1,INT((((5-1)*$N$661+1)-1)/10)+1)="","",INDEX($P$663:$W$672,MOD(((5-1)*$N$661+1)-1,10)+1,INT((((5-1)*$N$661+1)-1)/10)+1)))),IF(AND(5=$N$662+1,1&lt;=$O$661),IF(($N$661*$N$662+1)&gt;80,"",IF(INDEX($P$663:$W$672,MOD(($N$661*$N$662+1)-1,10)+1,INT((($N$661*$N$662+1)-1)/10)+1)="","",INDEX($P$663:$W$672,MOD(($N$661*$N$662+1)-1,10)+1,INT((($N$661*$N$662+1)-1)/10)+1))),""))),IF($N$663="","",IF(OR(ISTEXT($N$661),ISTEXT($N$662),ISTEXT($N$663)),"",IF(OR(1&gt;$N$661,5&gt;$N$662,((5-1)*$N$661+1)&gt;$N$663),"",IF(INDEX($P$663:$W$672,MOD(((5-1)*$N$661+1)-1,10)+1,INT((((5-1)*$N$661+1)-1)/10)+1)="","",INDEX($P$663:$W$672,MOD(((5-1)*$N$661+1)-1,10)+1,INT((((5-1)*$N$661+1)-1)/10)+1))))))</f>
        <v/>
      </c>
      <c r="E667" s="539">
        <f>IF($D$661="Flat Oval",IF(OR($N$663="",ISTEXT($N$661),ISTEXT($N$662)),"",IF(5&lt;=$N$662,IF(2&gt;$N$661,"",IF(((5-1)*$N$661+2)&gt;80,"",IF(INDEX($P$663:$W$672,MOD(((5-1)*$N$661+2)-1,10)+1,INT((((5-1)*$N$661+2)-1)/10)+1)="","",INDEX($P$663:$W$672,MOD(((5-1)*$N$661+2)-1,10)+1,INT((((5-1)*$N$661+2)-1)/10)+1)))),IF(AND(5=$N$662+1,2&lt;=$O$661),IF(($N$661*$N$662+2)&gt;80,"",IF(INDEX($P$663:$W$672,MOD(($N$661*$N$662+2)-1,10)+1,INT((($N$661*$N$662+2)-1)/10)+1)="","",INDEX($P$663:$W$672,MOD(($N$661*$N$662+2)-1,10)+1,INT((($N$661*$N$662+2)-1)/10)+1))),""))),IF($N$663="","",IF(OR(ISTEXT($N$661),ISTEXT($N$662),ISTEXT($N$663)),"",IF(OR(2&gt;$N$661,5&gt;$N$662,((5-1)*$N$661+2)&gt;$N$663),"",IF(INDEX($P$663:$W$672,MOD(((5-1)*$N$661+2)-1,10)+1,INT((((5-1)*$N$661+2)-1)/10)+1)="","",INDEX($P$663:$W$672,MOD(((5-1)*$N$661+2)-1,10)+1,INT((((5-1)*$N$661+2)-1)/10)+1))))))</f>
        <v/>
      </c>
      <c r="F667" s="539">
        <f>IF($D$661="Flat Oval",IF(OR($N$663="",ISTEXT($N$661),ISTEXT($N$662)),"",IF(5&lt;=$N$662,IF(3&gt;$N$661,"",IF(((5-1)*$N$661+3)&gt;80,"",IF(INDEX($P$663:$W$672,MOD(((5-1)*$N$661+3)-1,10)+1,INT((((5-1)*$N$661+3)-1)/10)+1)="","",INDEX($P$663:$W$672,MOD(((5-1)*$N$661+3)-1,10)+1,INT((((5-1)*$N$661+3)-1)/10)+1)))),IF(AND(5=$N$662+1,3&lt;=$O$661),IF(($N$661*$N$662+3)&gt;80,"",IF(INDEX($P$663:$W$672,MOD(($N$661*$N$662+3)-1,10)+1,INT((($N$661*$N$662+3)-1)/10)+1)="","",INDEX($P$663:$W$672,MOD(($N$661*$N$662+3)-1,10)+1,INT((($N$661*$N$662+3)-1)/10)+1))),""))),IF($N$663="","",IF(OR(ISTEXT($N$661),ISTEXT($N$662),ISTEXT($N$663)),"",IF(OR(3&gt;$N$661,5&gt;$N$662,((5-1)*$N$661+3)&gt;$N$663),"",IF(INDEX($P$663:$W$672,MOD(((5-1)*$N$661+3)-1,10)+1,INT((((5-1)*$N$661+3)-1)/10)+1)="","",INDEX($P$663:$W$672,MOD(((5-1)*$N$661+3)-1,10)+1,INT((((5-1)*$N$661+3)-1)/10)+1))))))</f>
        <v/>
      </c>
      <c r="G667" s="539">
        <f>IF($D$661="Flat Oval",IF(OR($N$663="",ISTEXT($N$661),ISTEXT($N$662)),"",IF(5&lt;=$N$662,IF(4&gt;$N$661,"",IF(((5-1)*$N$661+4)&gt;80,"",IF(INDEX($P$663:$W$672,MOD(((5-1)*$N$661+4)-1,10)+1,INT((((5-1)*$N$661+4)-1)/10)+1)="","",INDEX($P$663:$W$672,MOD(((5-1)*$N$661+4)-1,10)+1,INT((((5-1)*$N$661+4)-1)/10)+1)))),IF(AND(5=$N$662+1,4&lt;=$O$661),IF(($N$661*$N$662+4)&gt;80,"",IF(INDEX($P$663:$W$672,MOD(($N$661*$N$662+4)-1,10)+1,INT((($N$661*$N$662+4)-1)/10)+1)="","",INDEX($P$663:$W$672,MOD(($N$661*$N$662+4)-1,10)+1,INT((($N$661*$N$662+4)-1)/10)+1))),""))),IF($N$663="","",IF(OR(ISTEXT($N$661),ISTEXT($N$662),ISTEXT($N$663)),"",IF(OR(4&gt;$N$661,5&gt;$N$662,((5-1)*$N$661+4)&gt;$N$663),"",IF(INDEX($P$663:$W$672,MOD(((5-1)*$N$661+4)-1,10)+1,INT((((5-1)*$N$661+4)-1)/10)+1)="","",INDEX($P$663:$W$672,MOD(((5-1)*$N$661+4)-1,10)+1,INT((((5-1)*$N$661+4)-1)/10)+1))))))</f>
        <v/>
      </c>
      <c r="H667" s="539">
        <f>IF($D$661="Flat Oval",IF(OR($N$663="",ISTEXT($N$661),ISTEXT($N$662)),"",IF(5&lt;=$N$662,IF(5&gt;$N$661,"",IF(((5-1)*$N$661+5)&gt;80,"",IF(INDEX($P$663:$W$672,MOD(((5-1)*$N$661+5)-1,10)+1,INT((((5-1)*$N$661+5)-1)/10)+1)="","",INDEX($P$663:$W$672,MOD(((5-1)*$N$661+5)-1,10)+1,INT((((5-1)*$N$661+5)-1)/10)+1)))),IF(AND(5=$N$662+1,5&lt;=$O$661),IF(($N$661*$N$662+5)&gt;80,"",IF(INDEX($P$663:$W$672,MOD(($N$661*$N$662+5)-1,10)+1,INT((($N$661*$N$662+5)-1)/10)+1)="","",INDEX($P$663:$W$672,MOD(($N$661*$N$662+5)-1,10)+1,INT((($N$661*$N$662+5)-1)/10)+1))),""))),IF($N$663="","",IF(OR(ISTEXT($N$661),ISTEXT($N$662),ISTEXT($N$663)),"",IF(OR(5&gt;$N$661,5&gt;$N$662,((5-1)*$N$661+5)&gt;$N$663),"",IF(INDEX($P$663:$W$672,MOD(((5-1)*$N$661+5)-1,10)+1,INT((((5-1)*$N$661+5)-1)/10)+1)="","",INDEX($P$663:$W$672,MOD(((5-1)*$N$661+5)-1,10)+1,INT((((5-1)*$N$661+5)-1)/10)+1))))))</f>
        <v/>
      </c>
      <c r="I667" s="539">
        <f>IF($D$661="Flat Oval",IF(OR($N$663="",ISTEXT($N$661),ISTEXT($N$662)),"",IF(5&lt;=$N$662,IF(6&gt;$N$661,"",IF(((5-1)*$N$661+6)&gt;80,"",IF(INDEX($P$663:$W$672,MOD(((5-1)*$N$661+6)-1,10)+1,INT((((5-1)*$N$661+6)-1)/10)+1)="","",INDEX($P$663:$W$672,MOD(((5-1)*$N$661+6)-1,10)+1,INT((((5-1)*$N$661+6)-1)/10)+1)))),IF(AND(5=$N$662+1,6&lt;=$O$661),IF(($N$661*$N$662+6)&gt;80,"",IF(INDEX($P$663:$W$672,MOD(($N$661*$N$662+6)-1,10)+1,INT((($N$661*$N$662+6)-1)/10)+1)="","",INDEX($P$663:$W$672,MOD(($N$661*$N$662+6)-1,10)+1,INT((($N$661*$N$662+6)-1)/10)+1))),""))),IF($N$663="","",IF(OR(ISTEXT($N$661),ISTEXT($N$662),ISTEXT($N$663)),"",IF(OR(6&gt;$N$661,5&gt;$N$662,((5-1)*$N$661+6)&gt;$N$663),"",IF(INDEX($P$663:$W$672,MOD(((5-1)*$N$661+6)-1,10)+1,INT((((5-1)*$N$661+6)-1)/10)+1)="","",INDEX($P$663:$W$672,MOD(((5-1)*$N$661+6)-1,10)+1,INT((((5-1)*$N$661+6)-1)/10)+1))))))</f>
        <v/>
      </c>
      <c r="J667" s="539">
        <f>IF($D$661="Flat Oval",IF(OR($N$663="",ISTEXT($N$661),ISTEXT($N$662)),"",IF(5&lt;=$N$662,IF(7&gt;$N$661,"",IF(((5-1)*$N$661+7)&gt;80,"",IF(INDEX($P$663:$W$672,MOD(((5-1)*$N$661+7)-1,10)+1,INT((((5-1)*$N$661+7)-1)/10)+1)="","",INDEX($P$663:$W$672,MOD(((5-1)*$N$661+7)-1,10)+1,INT((((5-1)*$N$661+7)-1)/10)+1)))),IF(AND(5=$N$662+1,7&lt;=$O$661),IF(($N$661*$N$662+7)&gt;80,"",IF(INDEX($P$663:$W$672,MOD(($N$661*$N$662+7)-1,10)+1,INT((($N$661*$N$662+7)-1)/10)+1)="","",INDEX($P$663:$W$672,MOD(($N$661*$N$662+7)-1,10)+1,INT((($N$661*$N$662+7)-1)/10)+1))),""))),IF($N$663="","",IF(OR(ISTEXT($N$661),ISTEXT($N$662),ISTEXT($N$663)),"",IF(OR(7&gt;$N$661,5&gt;$N$662,((5-1)*$N$661+7)&gt;$N$663),"",IF(INDEX($P$663:$W$672,MOD(((5-1)*$N$661+7)-1,10)+1,INT((((5-1)*$N$661+7)-1)/10)+1)="","",INDEX($P$663:$W$672,MOD(((5-1)*$N$661+7)-1,10)+1,INT((((5-1)*$N$661+7)-1)/10)+1))))))</f>
        <v/>
      </c>
      <c r="K667" s="539">
        <f>IF($D$661="Flat Oval",IF(OR($N$663="",ISTEXT($N$661),ISTEXT($N$662)),"",IF(5&lt;=$N$662,IF(8&gt;$N$661,"",IF(((5-1)*$N$661+8)&gt;80,"",IF(INDEX($P$663:$W$672,MOD(((5-1)*$N$661+8)-1,10)+1,INT((((5-1)*$N$661+8)-1)/10)+1)="","",INDEX($P$663:$W$672,MOD(((5-1)*$N$661+8)-1,10)+1,INT((((5-1)*$N$661+8)-1)/10)+1)))),IF(AND(5=$N$662+1,8&lt;=$O$661),IF(($N$661*$N$662+8)&gt;80,"",IF(INDEX($P$663:$W$672,MOD(($N$661*$N$662+8)-1,10)+1,INT((($N$661*$N$662+8)-1)/10)+1)="","",INDEX($P$663:$W$672,MOD(($N$661*$N$662+8)-1,10)+1,INT((($N$661*$N$662+8)-1)/10)+1))),""))),IF($N$663="","",IF(OR(ISTEXT($N$661),ISTEXT($N$662),ISTEXT($N$663)),"",IF(OR(8&gt;$N$661,5&gt;$N$662,((5-1)*$N$661+8)&gt;$N$663),"",IF(INDEX($P$663:$W$672,MOD(((5-1)*$N$661+8)-1,10)+1,INT((((5-1)*$N$661+8)-1)/10)+1)="","",INDEX($P$663:$W$672,MOD(((5-1)*$N$661+8)-1,10)+1,INT((((5-1)*$N$661+8)-1)/10)+1))))))</f>
        <v/>
      </c>
      <c r="L667" s="539">
        <f>IF($D$661="Flat Oval",IF(OR($N$663="",ISTEXT($N$661),ISTEXT($N$662)),"",IF(5&lt;=$N$662,IF(9&gt;$N$661,"",IF(((5-1)*$N$661+9)&gt;80,"",IF(INDEX($P$663:$W$672,MOD(((5-1)*$N$661+9)-1,10)+1,INT((((5-1)*$N$661+9)-1)/10)+1)="","",INDEX($P$663:$W$672,MOD(((5-1)*$N$661+9)-1,10)+1,INT((((5-1)*$N$661+9)-1)/10)+1)))),IF(AND(5=$N$662+1,9&lt;=$O$661),IF(($N$661*$N$662+9)&gt;80,"",IF(INDEX($P$663:$W$672,MOD(($N$661*$N$662+9)-1,10)+1,INT((($N$661*$N$662+9)-1)/10)+1)="","",INDEX($P$663:$W$672,MOD(($N$661*$N$662+9)-1,10)+1,INT((($N$661*$N$662+9)-1)/10)+1))),""))),IF($N$663="","",IF(OR(ISTEXT($N$661),ISTEXT($N$662),ISTEXT($N$663)),"",IF(OR(9&gt;$N$661,5&gt;$N$662,((5-1)*$N$661+9)&gt;$N$663),"",IF(INDEX($P$663:$W$672,MOD(((5-1)*$N$661+9)-1,10)+1,INT((((5-1)*$N$661+9)-1)/10)+1)="","",INDEX($P$663:$W$672,MOD(((5-1)*$N$661+9)-1,10)+1,INT((((5-1)*$N$661+9)-1)/10)+1))))))</f>
        <v/>
      </c>
      <c r="M667" s="539">
        <f>IF($D$661="Flat Oval",IF(OR($N$663="",ISTEXT($N$661),ISTEXT($N$662)),"",IF(5&lt;=$N$662,IF(10&gt;$N$661,"",IF(((5-1)*$N$661+10)&gt;80,"",IF(INDEX($P$663:$W$672,MOD(((5-1)*$N$661+10)-1,10)+1,INT((((5-1)*$N$661+10)-1)/10)+1)="","",INDEX($P$663:$W$672,MOD(((5-1)*$N$661+10)-1,10)+1,INT((((5-1)*$N$661+10)-1)/10)+1)))),IF(AND(5=$N$662+1,10&lt;=$O$661),IF(($N$661*$N$662+10)&gt;80,"",IF(INDEX($P$663:$W$672,MOD(($N$661*$N$662+10)-1,10)+1,INT((($N$661*$N$662+10)-1)/10)+1)="","",INDEX($P$663:$W$672,MOD(($N$661*$N$662+10)-1,10)+1,INT((($N$661*$N$662+10)-1)/10)+1))),""))),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IF($D$661="Flat Oval",IF(OR($N$662="",ISTEXT($N$662)),"",IF(6&lt;=$N$662,ROUND((6-0.5)*$I$661/$N$662,1),IF(6=$N$662+1,"Ends",""))),IF(OR($D$661="",$G$661=""),"",IF($D$661="Round",IF(6=1,"Axis 1 (0°)",IF(6=2,"Axis 2 (90°)","")),IF(ISTEXT($N$662),"",IF(6&gt;$N$662,"",IF(ISTEXT($I$661),"",ROUND((6-0.5)*$I$661/$N$662,1)))))))</f>
        <v/>
      </c>
      <c r="C668" s="538" t="n"/>
      <c r="D668" s="539">
        <f>IF($D$661="Flat Oval",IF(OR($N$663="",ISTEXT($N$661),ISTEXT($N$662)),"",IF(6&lt;=$N$662,IF(1&gt;$N$661,"",IF(((6-1)*$N$661+1)&gt;80,"",IF(INDEX($P$663:$W$672,MOD(((6-1)*$N$661+1)-1,10)+1,INT((((6-1)*$N$661+1)-1)/10)+1)="","",INDEX($P$663:$W$672,MOD(((6-1)*$N$661+1)-1,10)+1,INT((((6-1)*$N$661+1)-1)/10)+1)))),IF(AND(6=$N$662+1,1&lt;=$O$661),IF(($N$661*$N$662+1)&gt;80,"",IF(INDEX($P$663:$W$672,MOD(($N$661*$N$662+1)-1,10)+1,INT((($N$661*$N$662+1)-1)/10)+1)="","",INDEX($P$663:$W$672,MOD(($N$661*$N$662+1)-1,10)+1,INT((($N$661*$N$662+1)-1)/10)+1))),""))),IF($N$663="","",IF(OR(ISTEXT($N$661),ISTEXT($N$662),ISTEXT($N$663)),"",IF(OR(1&gt;$N$661,6&gt;$N$662,((6-1)*$N$661+1)&gt;$N$663),"",IF(INDEX($P$663:$W$672,MOD(((6-1)*$N$661+1)-1,10)+1,INT((((6-1)*$N$661+1)-1)/10)+1)="","",INDEX($P$663:$W$672,MOD(((6-1)*$N$661+1)-1,10)+1,INT((((6-1)*$N$661+1)-1)/10)+1))))))</f>
        <v/>
      </c>
      <c r="E668" s="539">
        <f>IF($D$661="Flat Oval",IF(OR($N$663="",ISTEXT($N$661),ISTEXT($N$662)),"",IF(6&lt;=$N$662,IF(2&gt;$N$661,"",IF(((6-1)*$N$661+2)&gt;80,"",IF(INDEX($P$663:$W$672,MOD(((6-1)*$N$661+2)-1,10)+1,INT((((6-1)*$N$661+2)-1)/10)+1)="","",INDEX($P$663:$W$672,MOD(((6-1)*$N$661+2)-1,10)+1,INT((((6-1)*$N$661+2)-1)/10)+1)))),IF(AND(6=$N$662+1,2&lt;=$O$661),IF(($N$661*$N$662+2)&gt;80,"",IF(INDEX($P$663:$W$672,MOD(($N$661*$N$662+2)-1,10)+1,INT((($N$661*$N$662+2)-1)/10)+1)="","",INDEX($P$663:$W$672,MOD(($N$661*$N$662+2)-1,10)+1,INT((($N$661*$N$662+2)-1)/10)+1))),""))),IF($N$663="","",IF(OR(ISTEXT($N$661),ISTEXT($N$662),ISTEXT($N$663)),"",IF(OR(2&gt;$N$661,6&gt;$N$662,((6-1)*$N$661+2)&gt;$N$663),"",IF(INDEX($P$663:$W$672,MOD(((6-1)*$N$661+2)-1,10)+1,INT((((6-1)*$N$661+2)-1)/10)+1)="","",INDEX($P$663:$W$672,MOD(((6-1)*$N$661+2)-1,10)+1,INT((((6-1)*$N$661+2)-1)/10)+1))))))</f>
        <v/>
      </c>
      <c r="F668" s="539">
        <f>IF($D$661="Flat Oval",IF(OR($N$663="",ISTEXT($N$661),ISTEXT($N$662)),"",IF(6&lt;=$N$662,IF(3&gt;$N$661,"",IF(((6-1)*$N$661+3)&gt;80,"",IF(INDEX($P$663:$W$672,MOD(((6-1)*$N$661+3)-1,10)+1,INT((((6-1)*$N$661+3)-1)/10)+1)="","",INDEX($P$663:$W$672,MOD(((6-1)*$N$661+3)-1,10)+1,INT((((6-1)*$N$661+3)-1)/10)+1)))),IF(AND(6=$N$662+1,3&lt;=$O$661),IF(($N$661*$N$662+3)&gt;80,"",IF(INDEX($P$663:$W$672,MOD(($N$661*$N$662+3)-1,10)+1,INT((($N$661*$N$662+3)-1)/10)+1)="","",INDEX($P$663:$W$672,MOD(($N$661*$N$662+3)-1,10)+1,INT((($N$661*$N$662+3)-1)/10)+1))),""))),IF($N$663="","",IF(OR(ISTEXT($N$661),ISTEXT($N$662),ISTEXT($N$663)),"",IF(OR(3&gt;$N$661,6&gt;$N$662,((6-1)*$N$661+3)&gt;$N$663),"",IF(INDEX($P$663:$W$672,MOD(((6-1)*$N$661+3)-1,10)+1,INT((((6-1)*$N$661+3)-1)/10)+1)="","",INDEX($P$663:$W$672,MOD(((6-1)*$N$661+3)-1,10)+1,INT((((6-1)*$N$661+3)-1)/10)+1))))))</f>
        <v/>
      </c>
      <c r="G668" s="539">
        <f>IF($D$661="Flat Oval",IF(OR($N$663="",ISTEXT($N$661),ISTEXT($N$662)),"",IF(6&lt;=$N$662,IF(4&gt;$N$661,"",IF(((6-1)*$N$661+4)&gt;80,"",IF(INDEX($P$663:$W$672,MOD(((6-1)*$N$661+4)-1,10)+1,INT((((6-1)*$N$661+4)-1)/10)+1)="","",INDEX($P$663:$W$672,MOD(((6-1)*$N$661+4)-1,10)+1,INT((((6-1)*$N$661+4)-1)/10)+1)))),IF(AND(6=$N$662+1,4&lt;=$O$661),IF(($N$661*$N$662+4)&gt;80,"",IF(INDEX($P$663:$W$672,MOD(($N$661*$N$662+4)-1,10)+1,INT((($N$661*$N$662+4)-1)/10)+1)="","",INDEX($P$663:$W$672,MOD(($N$661*$N$662+4)-1,10)+1,INT((($N$661*$N$662+4)-1)/10)+1))),""))),IF($N$663="","",IF(OR(ISTEXT($N$661),ISTEXT($N$662),ISTEXT($N$663)),"",IF(OR(4&gt;$N$661,6&gt;$N$662,((6-1)*$N$661+4)&gt;$N$663),"",IF(INDEX($P$663:$W$672,MOD(((6-1)*$N$661+4)-1,10)+1,INT((((6-1)*$N$661+4)-1)/10)+1)="","",INDEX($P$663:$W$672,MOD(((6-1)*$N$661+4)-1,10)+1,INT((((6-1)*$N$661+4)-1)/10)+1))))))</f>
        <v/>
      </c>
      <c r="H668" s="539">
        <f>IF($D$661="Flat Oval",IF(OR($N$663="",ISTEXT($N$661),ISTEXT($N$662)),"",IF(6&lt;=$N$662,IF(5&gt;$N$661,"",IF(((6-1)*$N$661+5)&gt;80,"",IF(INDEX($P$663:$W$672,MOD(((6-1)*$N$661+5)-1,10)+1,INT((((6-1)*$N$661+5)-1)/10)+1)="","",INDEX($P$663:$W$672,MOD(((6-1)*$N$661+5)-1,10)+1,INT((((6-1)*$N$661+5)-1)/10)+1)))),IF(AND(6=$N$662+1,5&lt;=$O$661),IF(($N$661*$N$662+5)&gt;80,"",IF(INDEX($P$663:$W$672,MOD(($N$661*$N$662+5)-1,10)+1,INT((($N$661*$N$662+5)-1)/10)+1)="","",INDEX($P$663:$W$672,MOD(($N$661*$N$662+5)-1,10)+1,INT((($N$661*$N$662+5)-1)/10)+1))),""))),IF($N$663="","",IF(OR(ISTEXT($N$661),ISTEXT($N$662),ISTEXT($N$663)),"",IF(OR(5&gt;$N$661,6&gt;$N$662,((6-1)*$N$661+5)&gt;$N$663),"",IF(INDEX($P$663:$W$672,MOD(((6-1)*$N$661+5)-1,10)+1,INT((((6-1)*$N$661+5)-1)/10)+1)="","",INDEX($P$663:$W$672,MOD(((6-1)*$N$661+5)-1,10)+1,INT((((6-1)*$N$661+5)-1)/10)+1))))))</f>
        <v/>
      </c>
      <c r="I668" s="539">
        <f>IF($D$661="Flat Oval",IF(OR($N$663="",ISTEXT($N$661),ISTEXT($N$662)),"",IF(6&lt;=$N$662,IF(6&gt;$N$661,"",IF(((6-1)*$N$661+6)&gt;80,"",IF(INDEX($P$663:$W$672,MOD(((6-1)*$N$661+6)-1,10)+1,INT((((6-1)*$N$661+6)-1)/10)+1)="","",INDEX($P$663:$W$672,MOD(((6-1)*$N$661+6)-1,10)+1,INT((((6-1)*$N$661+6)-1)/10)+1)))),IF(AND(6=$N$662+1,6&lt;=$O$661),IF(($N$661*$N$662+6)&gt;80,"",IF(INDEX($P$663:$W$672,MOD(($N$661*$N$662+6)-1,10)+1,INT((($N$661*$N$662+6)-1)/10)+1)="","",INDEX($P$663:$W$672,MOD(($N$661*$N$662+6)-1,10)+1,INT((($N$661*$N$662+6)-1)/10)+1))),""))),IF($N$663="","",IF(OR(ISTEXT($N$661),ISTEXT($N$662),ISTEXT($N$663)),"",IF(OR(6&gt;$N$661,6&gt;$N$662,((6-1)*$N$661+6)&gt;$N$663),"",IF(INDEX($P$663:$W$672,MOD(((6-1)*$N$661+6)-1,10)+1,INT((((6-1)*$N$661+6)-1)/10)+1)="","",INDEX($P$663:$W$672,MOD(((6-1)*$N$661+6)-1,10)+1,INT((((6-1)*$N$661+6)-1)/10)+1))))))</f>
        <v/>
      </c>
      <c r="J668" s="539">
        <f>IF($D$661="Flat Oval",IF(OR($N$663="",ISTEXT($N$661),ISTEXT($N$662)),"",IF(6&lt;=$N$662,IF(7&gt;$N$661,"",IF(((6-1)*$N$661+7)&gt;80,"",IF(INDEX($P$663:$W$672,MOD(((6-1)*$N$661+7)-1,10)+1,INT((((6-1)*$N$661+7)-1)/10)+1)="","",INDEX($P$663:$W$672,MOD(((6-1)*$N$661+7)-1,10)+1,INT((((6-1)*$N$661+7)-1)/10)+1)))),IF(AND(6=$N$662+1,7&lt;=$O$661),IF(($N$661*$N$662+7)&gt;80,"",IF(INDEX($P$663:$W$672,MOD(($N$661*$N$662+7)-1,10)+1,INT((($N$661*$N$662+7)-1)/10)+1)="","",INDEX($P$663:$W$672,MOD(($N$661*$N$662+7)-1,10)+1,INT((($N$661*$N$662+7)-1)/10)+1))),""))),IF($N$663="","",IF(OR(ISTEXT($N$661),ISTEXT($N$662),ISTEXT($N$663)),"",IF(OR(7&gt;$N$661,6&gt;$N$662,((6-1)*$N$661+7)&gt;$N$663),"",IF(INDEX($P$663:$W$672,MOD(((6-1)*$N$661+7)-1,10)+1,INT((((6-1)*$N$661+7)-1)/10)+1)="","",INDEX($P$663:$W$672,MOD(((6-1)*$N$661+7)-1,10)+1,INT((((6-1)*$N$661+7)-1)/10)+1))))))</f>
        <v/>
      </c>
      <c r="K668" s="539">
        <f>IF($D$661="Flat Oval",IF(OR($N$663="",ISTEXT($N$661),ISTEXT($N$662)),"",IF(6&lt;=$N$662,IF(8&gt;$N$661,"",IF(((6-1)*$N$661+8)&gt;80,"",IF(INDEX($P$663:$W$672,MOD(((6-1)*$N$661+8)-1,10)+1,INT((((6-1)*$N$661+8)-1)/10)+1)="","",INDEX($P$663:$W$672,MOD(((6-1)*$N$661+8)-1,10)+1,INT((((6-1)*$N$661+8)-1)/10)+1)))),IF(AND(6=$N$662+1,8&lt;=$O$661),IF(($N$661*$N$662+8)&gt;80,"",IF(INDEX($P$663:$W$672,MOD(($N$661*$N$662+8)-1,10)+1,INT((($N$661*$N$662+8)-1)/10)+1)="","",INDEX($P$663:$W$672,MOD(($N$661*$N$662+8)-1,10)+1,INT((($N$661*$N$662+8)-1)/10)+1))),""))),IF($N$663="","",IF(OR(ISTEXT($N$661),ISTEXT($N$662),ISTEXT($N$663)),"",IF(OR(8&gt;$N$661,6&gt;$N$662,((6-1)*$N$661+8)&gt;$N$663),"",IF(INDEX($P$663:$W$672,MOD(((6-1)*$N$661+8)-1,10)+1,INT((((6-1)*$N$661+8)-1)/10)+1)="","",INDEX($P$663:$W$672,MOD(((6-1)*$N$661+8)-1,10)+1,INT((((6-1)*$N$661+8)-1)/10)+1))))))</f>
        <v/>
      </c>
      <c r="L668" s="539">
        <f>IF($D$661="Flat Oval",IF(OR($N$663="",ISTEXT($N$661),ISTEXT($N$662)),"",IF(6&lt;=$N$662,IF(9&gt;$N$661,"",IF(((6-1)*$N$661+9)&gt;80,"",IF(INDEX($P$663:$W$672,MOD(((6-1)*$N$661+9)-1,10)+1,INT((((6-1)*$N$661+9)-1)/10)+1)="","",INDEX($P$663:$W$672,MOD(((6-1)*$N$661+9)-1,10)+1,INT((((6-1)*$N$661+9)-1)/10)+1)))),IF(AND(6=$N$662+1,9&lt;=$O$661),IF(($N$661*$N$662+9)&gt;80,"",IF(INDEX($P$663:$W$672,MOD(($N$661*$N$662+9)-1,10)+1,INT((($N$661*$N$662+9)-1)/10)+1)="","",INDEX($P$663:$W$672,MOD(($N$661*$N$662+9)-1,10)+1,INT((($N$661*$N$662+9)-1)/10)+1))),""))),IF($N$663="","",IF(OR(ISTEXT($N$661),ISTEXT($N$662),ISTEXT($N$663)),"",IF(OR(9&gt;$N$661,6&gt;$N$662,((6-1)*$N$661+9)&gt;$N$663),"",IF(INDEX($P$663:$W$672,MOD(((6-1)*$N$661+9)-1,10)+1,INT((((6-1)*$N$661+9)-1)/10)+1)="","",INDEX($P$663:$W$672,MOD(((6-1)*$N$661+9)-1,10)+1,INT((((6-1)*$N$661+9)-1)/10)+1))))))</f>
        <v/>
      </c>
      <c r="M668" s="539">
        <f>IF($D$661="Flat Oval",IF(OR($N$663="",ISTEXT($N$661),ISTEXT($N$662)),"",IF(6&lt;=$N$662,IF(10&gt;$N$661,"",IF(((6-1)*$N$661+10)&gt;80,"",IF(INDEX($P$663:$W$672,MOD(((6-1)*$N$661+10)-1,10)+1,INT((((6-1)*$N$661+10)-1)/10)+1)="","",INDEX($P$663:$W$672,MOD(((6-1)*$N$661+10)-1,10)+1,INT((((6-1)*$N$661+10)-1)/10)+1)))),IF(AND(6=$N$662+1,10&lt;=$O$661),IF(($N$661*$N$662+10)&gt;80,"",IF(INDEX($P$663:$W$672,MOD(($N$661*$N$662+10)-1,10)+1,INT((($N$661*$N$662+10)-1)/10)+1)="","",INDEX($P$663:$W$672,MOD(($N$661*$N$662+10)-1,10)+1,INT((($N$661*$N$662+10)-1)/10)+1))),""))),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IF($D$661="Flat Oval",IF(OR($N$662="",ISTEXT($N$662)),"",IF(7&lt;=$N$662,ROUND((7-0.5)*$I$661/$N$662,1),IF(7=$N$662+1,"Ends",""))),IF(OR($D$661="",$G$661=""),"",IF($D$661="Round",IF(7=1,"Axis 1 (0°)",IF(7=2,"Axis 2 (90°)","")),IF(ISTEXT($N$662),"",IF(7&gt;$N$662,"",IF(ISTEXT($I$661),"",ROUND((7-0.5)*$I$661/$N$662,1)))))))</f>
        <v/>
      </c>
      <c r="C669" s="538" t="n"/>
      <c r="D669" s="539">
        <f>IF($D$661="Flat Oval",IF(OR($N$663="",ISTEXT($N$661),ISTEXT($N$662)),"",IF(7&lt;=$N$662,IF(1&gt;$N$661,"",IF(((7-1)*$N$661+1)&gt;80,"",IF(INDEX($P$663:$W$672,MOD(((7-1)*$N$661+1)-1,10)+1,INT((((7-1)*$N$661+1)-1)/10)+1)="","",INDEX($P$663:$W$672,MOD(((7-1)*$N$661+1)-1,10)+1,INT((((7-1)*$N$661+1)-1)/10)+1)))),IF(AND(7=$N$662+1,1&lt;=$O$661),IF(($N$661*$N$662+1)&gt;80,"",IF(INDEX($P$663:$W$672,MOD(($N$661*$N$662+1)-1,10)+1,INT((($N$661*$N$662+1)-1)/10)+1)="","",INDEX($P$663:$W$672,MOD(($N$661*$N$662+1)-1,10)+1,INT((($N$661*$N$662+1)-1)/10)+1))),""))),IF($N$663="","",IF(OR(ISTEXT($N$661),ISTEXT($N$662),ISTEXT($N$663)),"",IF(OR(1&gt;$N$661,7&gt;$N$662,((7-1)*$N$661+1)&gt;$N$663),"",IF(INDEX($P$663:$W$672,MOD(((7-1)*$N$661+1)-1,10)+1,INT((((7-1)*$N$661+1)-1)/10)+1)="","",INDEX($P$663:$W$672,MOD(((7-1)*$N$661+1)-1,10)+1,INT((((7-1)*$N$661+1)-1)/10)+1))))))</f>
        <v/>
      </c>
      <c r="E669" s="539">
        <f>IF($D$661="Flat Oval",IF(OR($N$663="",ISTEXT($N$661),ISTEXT($N$662)),"",IF(7&lt;=$N$662,IF(2&gt;$N$661,"",IF(((7-1)*$N$661+2)&gt;80,"",IF(INDEX($P$663:$W$672,MOD(((7-1)*$N$661+2)-1,10)+1,INT((((7-1)*$N$661+2)-1)/10)+1)="","",INDEX($P$663:$W$672,MOD(((7-1)*$N$661+2)-1,10)+1,INT((((7-1)*$N$661+2)-1)/10)+1)))),IF(AND(7=$N$662+1,2&lt;=$O$661),IF(($N$661*$N$662+2)&gt;80,"",IF(INDEX($P$663:$W$672,MOD(($N$661*$N$662+2)-1,10)+1,INT((($N$661*$N$662+2)-1)/10)+1)="","",INDEX($P$663:$W$672,MOD(($N$661*$N$662+2)-1,10)+1,INT((($N$661*$N$662+2)-1)/10)+1))),""))),IF($N$663="","",IF(OR(ISTEXT($N$661),ISTEXT($N$662),ISTEXT($N$663)),"",IF(OR(2&gt;$N$661,7&gt;$N$662,((7-1)*$N$661+2)&gt;$N$663),"",IF(INDEX($P$663:$W$672,MOD(((7-1)*$N$661+2)-1,10)+1,INT((((7-1)*$N$661+2)-1)/10)+1)="","",INDEX($P$663:$W$672,MOD(((7-1)*$N$661+2)-1,10)+1,INT((((7-1)*$N$661+2)-1)/10)+1))))))</f>
        <v/>
      </c>
      <c r="F669" s="539">
        <f>IF($D$661="Flat Oval",IF(OR($N$663="",ISTEXT($N$661),ISTEXT($N$662)),"",IF(7&lt;=$N$662,IF(3&gt;$N$661,"",IF(((7-1)*$N$661+3)&gt;80,"",IF(INDEX($P$663:$W$672,MOD(((7-1)*$N$661+3)-1,10)+1,INT((((7-1)*$N$661+3)-1)/10)+1)="","",INDEX($P$663:$W$672,MOD(((7-1)*$N$661+3)-1,10)+1,INT((((7-1)*$N$661+3)-1)/10)+1)))),IF(AND(7=$N$662+1,3&lt;=$O$661),IF(($N$661*$N$662+3)&gt;80,"",IF(INDEX($P$663:$W$672,MOD(($N$661*$N$662+3)-1,10)+1,INT((($N$661*$N$662+3)-1)/10)+1)="","",INDEX($P$663:$W$672,MOD(($N$661*$N$662+3)-1,10)+1,INT((($N$661*$N$662+3)-1)/10)+1))),""))),IF($N$663="","",IF(OR(ISTEXT($N$661),ISTEXT($N$662),ISTEXT($N$663)),"",IF(OR(3&gt;$N$661,7&gt;$N$662,((7-1)*$N$661+3)&gt;$N$663),"",IF(INDEX($P$663:$W$672,MOD(((7-1)*$N$661+3)-1,10)+1,INT((((7-1)*$N$661+3)-1)/10)+1)="","",INDEX($P$663:$W$672,MOD(((7-1)*$N$661+3)-1,10)+1,INT((((7-1)*$N$661+3)-1)/10)+1))))))</f>
        <v/>
      </c>
      <c r="G669" s="539">
        <f>IF($D$661="Flat Oval",IF(OR($N$663="",ISTEXT($N$661),ISTEXT($N$662)),"",IF(7&lt;=$N$662,IF(4&gt;$N$661,"",IF(((7-1)*$N$661+4)&gt;80,"",IF(INDEX($P$663:$W$672,MOD(((7-1)*$N$661+4)-1,10)+1,INT((((7-1)*$N$661+4)-1)/10)+1)="","",INDEX($P$663:$W$672,MOD(((7-1)*$N$661+4)-1,10)+1,INT((((7-1)*$N$661+4)-1)/10)+1)))),IF(AND(7=$N$662+1,4&lt;=$O$661),IF(($N$661*$N$662+4)&gt;80,"",IF(INDEX($P$663:$W$672,MOD(($N$661*$N$662+4)-1,10)+1,INT((($N$661*$N$662+4)-1)/10)+1)="","",INDEX($P$663:$W$672,MOD(($N$661*$N$662+4)-1,10)+1,INT((($N$661*$N$662+4)-1)/10)+1))),""))),IF($N$663="","",IF(OR(ISTEXT($N$661),ISTEXT($N$662),ISTEXT($N$663)),"",IF(OR(4&gt;$N$661,7&gt;$N$662,((7-1)*$N$661+4)&gt;$N$663),"",IF(INDEX($P$663:$W$672,MOD(((7-1)*$N$661+4)-1,10)+1,INT((((7-1)*$N$661+4)-1)/10)+1)="","",INDEX($P$663:$W$672,MOD(((7-1)*$N$661+4)-1,10)+1,INT((((7-1)*$N$661+4)-1)/10)+1))))))</f>
        <v/>
      </c>
      <c r="H669" s="539">
        <f>IF($D$661="Flat Oval",IF(OR($N$663="",ISTEXT($N$661),ISTEXT($N$662)),"",IF(7&lt;=$N$662,IF(5&gt;$N$661,"",IF(((7-1)*$N$661+5)&gt;80,"",IF(INDEX($P$663:$W$672,MOD(((7-1)*$N$661+5)-1,10)+1,INT((((7-1)*$N$661+5)-1)/10)+1)="","",INDEX($P$663:$W$672,MOD(((7-1)*$N$661+5)-1,10)+1,INT((((7-1)*$N$661+5)-1)/10)+1)))),IF(AND(7=$N$662+1,5&lt;=$O$661),IF(($N$661*$N$662+5)&gt;80,"",IF(INDEX($P$663:$W$672,MOD(($N$661*$N$662+5)-1,10)+1,INT((($N$661*$N$662+5)-1)/10)+1)="","",INDEX($P$663:$W$672,MOD(($N$661*$N$662+5)-1,10)+1,INT((($N$661*$N$662+5)-1)/10)+1))),""))),IF($N$663="","",IF(OR(ISTEXT($N$661),ISTEXT($N$662),ISTEXT($N$663)),"",IF(OR(5&gt;$N$661,7&gt;$N$662,((7-1)*$N$661+5)&gt;$N$663),"",IF(INDEX($P$663:$W$672,MOD(((7-1)*$N$661+5)-1,10)+1,INT((((7-1)*$N$661+5)-1)/10)+1)="","",INDEX($P$663:$W$672,MOD(((7-1)*$N$661+5)-1,10)+1,INT((((7-1)*$N$661+5)-1)/10)+1))))))</f>
        <v/>
      </c>
      <c r="I669" s="539">
        <f>IF($D$661="Flat Oval",IF(OR($N$663="",ISTEXT($N$661),ISTEXT($N$662)),"",IF(7&lt;=$N$662,IF(6&gt;$N$661,"",IF(((7-1)*$N$661+6)&gt;80,"",IF(INDEX($P$663:$W$672,MOD(((7-1)*$N$661+6)-1,10)+1,INT((((7-1)*$N$661+6)-1)/10)+1)="","",INDEX($P$663:$W$672,MOD(((7-1)*$N$661+6)-1,10)+1,INT((((7-1)*$N$661+6)-1)/10)+1)))),IF(AND(7=$N$662+1,6&lt;=$O$661),IF(($N$661*$N$662+6)&gt;80,"",IF(INDEX($P$663:$W$672,MOD(($N$661*$N$662+6)-1,10)+1,INT((($N$661*$N$662+6)-1)/10)+1)="","",INDEX($P$663:$W$672,MOD(($N$661*$N$662+6)-1,10)+1,INT((($N$661*$N$662+6)-1)/10)+1))),""))),IF($N$663="","",IF(OR(ISTEXT($N$661),ISTEXT($N$662),ISTEXT($N$663)),"",IF(OR(6&gt;$N$661,7&gt;$N$662,((7-1)*$N$661+6)&gt;$N$663),"",IF(INDEX($P$663:$W$672,MOD(((7-1)*$N$661+6)-1,10)+1,INT((((7-1)*$N$661+6)-1)/10)+1)="","",INDEX($P$663:$W$672,MOD(((7-1)*$N$661+6)-1,10)+1,INT((((7-1)*$N$661+6)-1)/10)+1))))))</f>
        <v/>
      </c>
      <c r="J669" s="539">
        <f>IF($D$661="Flat Oval",IF(OR($N$663="",ISTEXT($N$661),ISTEXT($N$662)),"",IF(7&lt;=$N$662,IF(7&gt;$N$661,"",IF(((7-1)*$N$661+7)&gt;80,"",IF(INDEX($P$663:$W$672,MOD(((7-1)*$N$661+7)-1,10)+1,INT((((7-1)*$N$661+7)-1)/10)+1)="","",INDEX($P$663:$W$672,MOD(((7-1)*$N$661+7)-1,10)+1,INT((((7-1)*$N$661+7)-1)/10)+1)))),IF(AND(7=$N$662+1,7&lt;=$O$661),IF(($N$661*$N$662+7)&gt;80,"",IF(INDEX($P$663:$W$672,MOD(($N$661*$N$662+7)-1,10)+1,INT((($N$661*$N$662+7)-1)/10)+1)="","",INDEX($P$663:$W$672,MOD(($N$661*$N$662+7)-1,10)+1,INT((($N$661*$N$662+7)-1)/10)+1))),""))),IF($N$663="","",IF(OR(ISTEXT($N$661),ISTEXT($N$662),ISTEXT($N$663)),"",IF(OR(7&gt;$N$661,7&gt;$N$662,((7-1)*$N$661+7)&gt;$N$663),"",IF(INDEX($P$663:$W$672,MOD(((7-1)*$N$661+7)-1,10)+1,INT((((7-1)*$N$661+7)-1)/10)+1)="","",INDEX($P$663:$W$672,MOD(((7-1)*$N$661+7)-1,10)+1,INT((((7-1)*$N$661+7)-1)/10)+1))))))</f>
        <v/>
      </c>
      <c r="K669" s="539">
        <f>IF($D$661="Flat Oval",IF(OR($N$663="",ISTEXT($N$661),ISTEXT($N$662)),"",IF(7&lt;=$N$662,IF(8&gt;$N$661,"",IF(((7-1)*$N$661+8)&gt;80,"",IF(INDEX($P$663:$W$672,MOD(((7-1)*$N$661+8)-1,10)+1,INT((((7-1)*$N$661+8)-1)/10)+1)="","",INDEX($P$663:$W$672,MOD(((7-1)*$N$661+8)-1,10)+1,INT((((7-1)*$N$661+8)-1)/10)+1)))),IF(AND(7=$N$662+1,8&lt;=$O$661),IF(($N$661*$N$662+8)&gt;80,"",IF(INDEX($P$663:$W$672,MOD(($N$661*$N$662+8)-1,10)+1,INT((($N$661*$N$662+8)-1)/10)+1)="","",INDEX($P$663:$W$672,MOD(($N$661*$N$662+8)-1,10)+1,INT((($N$661*$N$662+8)-1)/10)+1))),""))),IF($N$663="","",IF(OR(ISTEXT($N$661),ISTEXT($N$662),ISTEXT($N$663)),"",IF(OR(8&gt;$N$661,7&gt;$N$662,((7-1)*$N$661+8)&gt;$N$663),"",IF(INDEX($P$663:$W$672,MOD(((7-1)*$N$661+8)-1,10)+1,INT((((7-1)*$N$661+8)-1)/10)+1)="","",INDEX($P$663:$W$672,MOD(((7-1)*$N$661+8)-1,10)+1,INT((((7-1)*$N$661+8)-1)/10)+1))))))</f>
        <v/>
      </c>
      <c r="L669" s="539">
        <f>IF($D$661="Flat Oval",IF(OR($N$663="",ISTEXT($N$661),ISTEXT($N$662)),"",IF(7&lt;=$N$662,IF(9&gt;$N$661,"",IF(((7-1)*$N$661+9)&gt;80,"",IF(INDEX($P$663:$W$672,MOD(((7-1)*$N$661+9)-1,10)+1,INT((((7-1)*$N$661+9)-1)/10)+1)="","",INDEX($P$663:$W$672,MOD(((7-1)*$N$661+9)-1,10)+1,INT((((7-1)*$N$661+9)-1)/10)+1)))),IF(AND(7=$N$662+1,9&lt;=$O$661),IF(($N$661*$N$662+9)&gt;80,"",IF(INDEX($P$663:$W$672,MOD(($N$661*$N$662+9)-1,10)+1,INT((($N$661*$N$662+9)-1)/10)+1)="","",INDEX($P$663:$W$672,MOD(($N$661*$N$662+9)-1,10)+1,INT((($N$661*$N$662+9)-1)/10)+1))),""))),IF($N$663="","",IF(OR(ISTEXT($N$661),ISTEXT($N$662),ISTEXT($N$663)),"",IF(OR(9&gt;$N$661,7&gt;$N$662,((7-1)*$N$661+9)&gt;$N$663),"",IF(INDEX($P$663:$W$672,MOD(((7-1)*$N$661+9)-1,10)+1,INT((((7-1)*$N$661+9)-1)/10)+1)="","",INDEX($P$663:$W$672,MOD(((7-1)*$N$661+9)-1,10)+1,INT((((7-1)*$N$661+9)-1)/10)+1))))))</f>
        <v/>
      </c>
      <c r="M669" s="539">
        <f>IF($D$661="Flat Oval",IF(OR($N$663="",ISTEXT($N$661),ISTEXT($N$662)),"",IF(7&lt;=$N$662,IF(10&gt;$N$661,"",IF(((7-1)*$N$661+10)&gt;80,"",IF(INDEX($P$663:$W$672,MOD(((7-1)*$N$661+10)-1,10)+1,INT((((7-1)*$N$661+10)-1)/10)+1)="","",INDEX($P$663:$W$672,MOD(((7-1)*$N$661+10)-1,10)+1,INT((((7-1)*$N$661+10)-1)/10)+1)))),IF(AND(7=$N$662+1,10&lt;=$O$661),IF(($N$661*$N$662+10)&gt;80,"",IF(INDEX($P$663:$W$672,MOD(($N$661*$N$662+10)-1,10)+1,INT((($N$661*$N$662+10)-1)/10)+1)="","",INDEX($P$663:$W$672,MOD(($N$661*$N$662+10)-1,10)+1,INT((($N$661*$N$662+10)-1)/10)+1))),""))),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IF($D$661="Flat Oval",IF(OR($N$662="",ISTEXT($N$662)),"",IF(8&lt;=$N$662,ROUND((8-0.5)*$I$661/$N$662,1),IF(8=$N$662+1,"Ends",""))),IF(OR($D$661="",$G$661=""),"",IF($D$661="Round",IF(8=1,"Axis 1 (0°)",IF(8=2,"Axis 2 (90°)","")),IF(ISTEXT($N$662),"",IF(8&gt;$N$662,"",IF(ISTEXT($I$661),"",ROUND((8-0.5)*$I$661/$N$662,1)))))))</f>
        <v/>
      </c>
      <c r="C670" s="538" t="n"/>
      <c r="D670" s="539">
        <f>IF($D$661="Flat Oval",IF(OR($N$663="",ISTEXT($N$661),ISTEXT($N$662)),"",IF(8&lt;=$N$662,IF(1&gt;$N$661,"",IF(((8-1)*$N$661+1)&gt;80,"",IF(INDEX($P$663:$W$672,MOD(((8-1)*$N$661+1)-1,10)+1,INT((((8-1)*$N$661+1)-1)/10)+1)="","",INDEX($P$663:$W$672,MOD(((8-1)*$N$661+1)-1,10)+1,INT((((8-1)*$N$661+1)-1)/10)+1)))),IF(AND(8=$N$662+1,1&lt;=$O$661),IF(($N$661*$N$662+1)&gt;80,"",IF(INDEX($P$663:$W$672,MOD(($N$661*$N$662+1)-1,10)+1,INT((($N$661*$N$662+1)-1)/10)+1)="","",INDEX($P$663:$W$672,MOD(($N$661*$N$662+1)-1,10)+1,INT((($N$661*$N$662+1)-1)/10)+1))),""))),IF($N$663="","",IF(OR(ISTEXT($N$661),ISTEXT($N$662),ISTEXT($N$663)),"",IF(OR(1&gt;$N$661,8&gt;$N$662,((8-1)*$N$661+1)&gt;$N$663),"",IF(INDEX($P$663:$W$672,MOD(((8-1)*$N$661+1)-1,10)+1,INT((((8-1)*$N$661+1)-1)/10)+1)="","",INDEX($P$663:$W$672,MOD(((8-1)*$N$661+1)-1,10)+1,INT((((8-1)*$N$661+1)-1)/10)+1))))))</f>
        <v/>
      </c>
      <c r="E670" s="539">
        <f>IF($D$661="Flat Oval",IF(OR($N$663="",ISTEXT($N$661),ISTEXT($N$662)),"",IF(8&lt;=$N$662,IF(2&gt;$N$661,"",IF(((8-1)*$N$661+2)&gt;80,"",IF(INDEX($P$663:$W$672,MOD(((8-1)*$N$661+2)-1,10)+1,INT((((8-1)*$N$661+2)-1)/10)+1)="","",INDEX($P$663:$W$672,MOD(((8-1)*$N$661+2)-1,10)+1,INT((((8-1)*$N$661+2)-1)/10)+1)))),IF(AND(8=$N$662+1,2&lt;=$O$661),IF(($N$661*$N$662+2)&gt;80,"",IF(INDEX($P$663:$W$672,MOD(($N$661*$N$662+2)-1,10)+1,INT((($N$661*$N$662+2)-1)/10)+1)="","",INDEX($P$663:$W$672,MOD(($N$661*$N$662+2)-1,10)+1,INT((($N$661*$N$662+2)-1)/10)+1))),""))),IF($N$663="","",IF(OR(ISTEXT($N$661),ISTEXT($N$662),ISTEXT($N$663)),"",IF(OR(2&gt;$N$661,8&gt;$N$662,((8-1)*$N$661+2)&gt;$N$663),"",IF(INDEX($P$663:$W$672,MOD(((8-1)*$N$661+2)-1,10)+1,INT((((8-1)*$N$661+2)-1)/10)+1)="","",INDEX($P$663:$W$672,MOD(((8-1)*$N$661+2)-1,10)+1,INT((((8-1)*$N$661+2)-1)/10)+1))))))</f>
        <v/>
      </c>
      <c r="F670" s="539">
        <f>IF($D$661="Flat Oval",IF(OR($N$663="",ISTEXT($N$661),ISTEXT($N$662)),"",IF(8&lt;=$N$662,IF(3&gt;$N$661,"",IF(((8-1)*$N$661+3)&gt;80,"",IF(INDEX($P$663:$W$672,MOD(((8-1)*$N$661+3)-1,10)+1,INT((((8-1)*$N$661+3)-1)/10)+1)="","",INDEX($P$663:$W$672,MOD(((8-1)*$N$661+3)-1,10)+1,INT((((8-1)*$N$661+3)-1)/10)+1)))),IF(AND(8=$N$662+1,3&lt;=$O$661),IF(($N$661*$N$662+3)&gt;80,"",IF(INDEX($P$663:$W$672,MOD(($N$661*$N$662+3)-1,10)+1,INT((($N$661*$N$662+3)-1)/10)+1)="","",INDEX($P$663:$W$672,MOD(($N$661*$N$662+3)-1,10)+1,INT((($N$661*$N$662+3)-1)/10)+1))),""))),IF($N$663="","",IF(OR(ISTEXT($N$661),ISTEXT($N$662),ISTEXT($N$663)),"",IF(OR(3&gt;$N$661,8&gt;$N$662,((8-1)*$N$661+3)&gt;$N$663),"",IF(INDEX($P$663:$W$672,MOD(((8-1)*$N$661+3)-1,10)+1,INT((((8-1)*$N$661+3)-1)/10)+1)="","",INDEX($P$663:$W$672,MOD(((8-1)*$N$661+3)-1,10)+1,INT((((8-1)*$N$661+3)-1)/10)+1))))))</f>
        <v/>
      </c>
      <c r="G670" s="539">
        <f>IF($D$661="Flat Oval",IF(OR($N$663="",ISTEXT($N$661),ISTEXT($N$662)),"",IF(8&lt;=$N$662,IF(4&gt;$N$661,"",IF(((8-1)*$N$661+4)&gt;80,"",IF(INDEX($P$663:$W$672,MOD(((8-1)*$N$661+4)-1,10)+1,INT((((8-1)*$N$661+4)-1)/10)+1)="","",INDEX($P$663:$W$672,MOD(((8-1)*$N$661+4)-1,10)+1,INT((((8-1)*$N$661+4)-1)/10)+1)))),IF(AND(8=$N$662+1,4&lt;=$O$661),IF(($N$661*$N$662+4)&gt;80,"",IF(INDEX($P$663:$W$672,MOD(($N$661*$N$662+4)-1,10)+1,INT((($N$661*$N$662+4)-1)/10)+1)="","",INDEX($P$663:$W$672,MOD(($N$661*$N$662+4)-1,10)+1,INT((($N$661*$N$662+4)-1)/10)+1))),""))),IF($N$663="","",IF(OR(ISTEXT($N$661),ISTEXT($N$662),ISTEXT($N$663)),"",IF(OR(4&gt;$N$661,8&gt;$N$662,((8-1)*$N$661+4)&gt;$N$663),"",IF(INDEX($P$663:$W$672,MOD(((8-1)*$N$661+4)-1,10)+1,INT((((8-1)*$N$661+4)-1)/10)+1)="","",INDEX($P$663:$W$672,MOD(((8-1)*$N$661+4)-1,10)+1,INT((((8-1)*$N$661+4)-1)/10)+1))))))</f>
        <v/>
      </c>
      <c r="H670" s="539">
        <f>IF($D$661="Flat Oval",IF(OR($N$663="",ISTEXT($N$661),ISTEXT($N$662)),"",IF(8&lt;=$N$662,IF(5&gt;$N$661,"",IF(((8-1)*$N$661+5)&gt;80,"",IF(INDEX($P$663:$W$672,MOD(((8-1)*$N$661+5)-1,10)+1,INT((((8-1)*$N$661+5)-1)/10)+1)="","",INDEX($P$663:$W$672,MOD(((8-1)*$N$661+5)-1,10)+1,INT((((8-1)*$N$661+5)-1)/10)+1)))),IF(AND(8=$N$662+1,5&lt;=$O$661),IF(($N$661*$N$662+5)&gt;80,"",IF(INDEX($P$663:$W$672,MOD(($N$661*$N$662+5)-1,10)+1,INT((($N$661*$N$662+5)-1)/10)+1)="","",INDEX($P$663:$W$672,MOD(($N$661*$N$662+5)-1,10)+1,INT((($N$661*$N$662+5)-1)/10)+1))),""))),IF($N$663="","",IF(OR(ISTEXT($N$661),ISTEXT($N$662),ISTEXT($N$663)),"",IF(OR(5&gt;$N$661,8&gt;$N$662,((8-1)*$N$661+5)&gt;$N$663),"",IF(INDEX($P$663:$W$672,MOD(((8-1)*$N$661+5)-1,10)+1,INT((((8-1)*$N$661+5)-1)/10)+1)="","",INDEX($P$663:$W$672,MOD(((8-1)*$N$661+5)-1,10)+1,INT((((8-1)*$N$661+5)-1)/10)+1))))))</f>
        <v/>
      </c>
      <c r="I670" s="539">
        <f>IF($D$661="Flat Oval",IF(OR($N$663="",ISTEXT($N$661),ISTEXT($N$662)),"",IF(8&lt;=$N$662,IF(6&gt;$N$661,"",IF(((8-1)*$N$661+6)&gt;80,"",IF(INDEX($P$663:$W$672,MOD(((8-1)*$N$661+6)-1,10)+1,INT((((8-1)*$N$661+6)-1)/10)+1)="","",INDEX($P$663:$W$672,MOD(((8-1)*$N$661+6)-1,10)+1,INT((((8-1)*$N$661+6)-1)/10)+1)))),IF(AND(8=$N$662+1,6&lt;=$O$661),IF(($N$661*$N$662+6)&gt;80,"",IF(INDEX($P$663:$W$672,MOD(($N$661*$N$662+6)-1,10)+1,INT((($N$661*$N$662+6)-1)/10)+1)="","",INDEX($P$663:$W$672,MOD(($N$661*$N$662+6)-1,10)+1,INT((($N$661*$N$662+6)-1)/10)+1))),""))),IF($N$663="","",IF(OR(ISTEXT($N$661),ISTEXT($N$662),ISTEXT($N$663)),"",IF(OR(6&gt;$N$661,8&gt;$N$662,((8-1)*$N$661+6)&gt;$N$663),"",IF(INDEX($P$663:$W$672,MOD(((8-1)*$N$661+6)-1,10)+1,INT((((8-1)*$N$661+6)-1)/10)+1)="","",INDEX($P$663:$W$672,MOD(((8-1)*$N$661+6)-1,10)+1,INT((((8-1)*$N$661+6)-1)/10)+1))))))</f>
        <v/>
      </c>
      <c r="J670" s="539">
        <f>IF($D$661="Flat Oval",IF(OR($N$663="",ISTEXT($N$661),ISTEXT($N$662)),"",IF(8&lt;=$N$662,IF(7&gt;$N$661,"",IF(((8-1)*$N$661+7)&gt;80,"",IF(INDEX($P$663:$W$672,MOD(((8-1)*$N$661+7)-1,10)+1,INT((((8-1)*$N$661+7)-1)/10)+1)="","",INDEX($P$663:$W$672,MOD(((8-1)*$N$661+7)-1,10)+1,INT((((8-1)*$N$661+7)-1)/10)+1)))),IF(AND(8=$N$662+1,7&lt;=$O$661),IF(($N$661*$N$662+7)&gt;80,"",IF(INDEX($P$663:$W$672,MOD(($N$661*$N$662+7)-1,10)+1,INT((($N$661*$N$662+7)-1)/10)+1)="","",INDEX($P$663:$W$672,MOD(($N$661*$N$662+7)-1,10)+1,INT((($N$661*$N$662+7)-1)/10)+1))),""))),IF($N$663="","",IF(OR(ISTEXT($N$661),ISTEXT($N$662),ISTEXT($N$663)),"",IF(OR(7&gt;$N$661,8&gt;$N$662,((8-1)*$N$661+7)&gt;$N$663),"",IF(INDEX($P$663:$W$672,MOD(((8-1)*$N$661+7)-1,10)+1,INT((((8-1)*$N$661+7)-1)/10)+1)="","",INDEX($P$663:$W$672,MOD(((8-1)*$N$661+7)-1,10)+1,INT((((8-1)*$N$661+7)-1)/10)+1))))))</f>
        <v/>
      </c>
      <c r="K670" s="539">
        <f>IF($D$661="Flat Oval",IF(OR($N$663="",ISTEXT($N$661),ISTEXT($N$662)),"",IF(8&lt;=$N$662,IF(8&gt;$N$661,"",IF(((8-1)*$N$661+8)&gt;80,"",IF(INDEX($P$663:$W$672,MOD(((8-1)*$N$661+8)-1,10)+1,INT((((8-1)*$N$661+8)-1)/10)+1)="","",INDEX($P$663:$W$672,MOD(((8-1)*$N$661+8)-1,10)+1,INT((((8-1)*$N$661+8)-1)/10)+1)))),IF(AND(8=$N$662+1,8&lt;=$O$661),IF(($N$661*$N$662+8)&gt;80,"",IF(INDEX($P$663:$W$672,MOD(($N$661*$N$662+8)-1,10)+1,INT((($N$661*$N$662+8)-1)/10)+1)="","",INDEX($P$663:$W$672,MOD(($N$661*$N$662+8)-1,10)+1,INT((($N$661*$N$662+8)-1)/10)+1))),""))),IF($N$663="","",IF(OR(ISTEXT($N$661),ISTEXT($N$662),ISTEXT($N$663)),"",IF(OR(8&gt;$N$661,8&gt;$N$662,((8-1)*$N$661+8)&gt;$N$663),"",IF(INDEX($P$663:$W$672,MOD(((8-1)*$N$661+8)-1,10)+1,INT((((8-1)*$N$661+8)-1)/10)+1)="","",INDEX($P$663:$W$672,MOD(((8-1)*$N$661+8)-1,10)+1,INT((((8-1)*$N$661+8)-1)/10)+1))))))</f>
        <v/>
      </c>
      <c r="L670" s="539">
        <f>IF($D$661="Flat Oval",IF(OR($N$663="",ISTEXT($N$661),ISTEXT($N$662)),"",IF(8&lt;=$N$662,IF(9&gt;$N$661,"",IF(((8-1)*$N$661+9)&gt;80,"",IF(INDEX($P$663:$W$672,MOD(((8-1)*$N$661+9)-1,10)+1,INT((((8-1)*$N$661+9)-1)/10)+1)="","",INDEX($P$663:$W$672,MOD(((8-1)*$N$661+9)-1,10)+1,INT((((8-1)*$N$661+9)-1)/10)+1)))),IF(AND(8=$N$662+1,9&lt;=$O$661),IF(($N$661*$N$662+9)&gt;80,"",IF(INDEX($P$663:$W$672,MOD(($N$661*$N$662+9)-1,10)+1,INT((($N$661*$N$662+9)-1)/10)+1)="","",INDEX($P$663:$W$672,MOD(($N$661*$N$662+9)-1,10)+1,INT((($N$661*$N$662+9)-1)/10)+1))),""))),IF($N$663="","",IF(OR(ISTEXT($N$661),ISTEXT($N$662),ISTEXT($N$663)),"",IF(OR(9&gt;$N$661,8&gt;$N$662,((8-1)*$N$661+9)&gt;$N$663),"",IF(INDEX($P$663:$W$672,MOD(((8-1)*$N$661+9)-1,10)+1,INT((((8-1)*$N$661+9)-1)/10)+1)="","",INDEX($P$663:$W$672,MOD(((8-1)*$N$661+9)-1,10)+1,INT((((8-1)*$N$661+9)-1)/10)+1))))))</f>
        <v/>
      </c>
      <c r="M670" s="539">
        <f>IF($D$661="Flat Oval",IF(OR($N$663="",ISTEXT($N$661),ISTEXT($N$662)),"",IF(8&lt;=$N$662,IF(10&gt;$N$661,"",IF(((8-1)*$N$661+10)&gt;80,"",IF(INDEX($P$663:$W$672,MOD(((8-1)*$N$661+10)-1,10)+1,INT((((8-1)*$N$661+10)-1)/10)+1)="","",INDEX($P$663:$W$672,MOD(((8-1)*$N$661+10)-1,10)+1,INT((((8-1)*$N$661+10)-1)/10)+1)))),IF(AND(8=$N$662+1,10&lt;=$O$661),IF(($N$661*$N$662+10)&gt;80,"",IF(INDEX($P$663:$W$672,MOD(($N$661*$N$662+10)-1,10)+1,INT((($N$661*$N$662+10)-1)/10)+1)="","",INDEX($P$663:$W$672,MOD(($N$661*$N$662+10)-1,10)+1,INT((($N$661*$N$662+10)-1)/10)+1))),""))),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IF($D$676="Flat Oval",IF(OR($G$676="",$I$676=""),"",$G$676&amp;""" x "&amp;$I$676&amp;""" oval"),IF($G$676="","",IF($D$676="Round",$G$676&amp;""" dia",$G$676&amp;""" x "&amp;$I$676&amp;"""")))</f>
        <v/>
      </c>
      <c r="G674" s="173" t="n"/>
      <c r="H674" s="525">
        <f>IF($D$676="Flat Oval",IF(OR($G$676="",$I$676=""),"",IF(OR(ISTEXT($G$676),ISTEXT($I$676)),"",ROUND(((($G$676-2*N($K$676))-($I$676-2*N($K$676)))*($I$676-2*N($K$676))+PI()*(($I$676-2*N($K$676))/2)^2)/144,3))),IF(OR($D$676="",$G$676=""),"",IF($D$676="Round",IF(ISTEXT($G$676),"",ROUND(PI()*(($G$676-2*N($K$676))/2)^2/144,3)),IF($I$676="","",IF(OR(ISTEXT($G$676),ISTEXT($I$676)),"",ROUND(($G$676-2*N($K$676))*($I$676-2*N($K$676))/144,3))))))</f>
        <v/>
      </c>
      <c r="I674" s="189" t="n"/>
      <c r="J674" s="189" t="n"/>
      <c r="K674" s="189">
        <f>IF(N(J674)*N(H674)=0,"",ROUND(N(J674)*N(H674),0))</f>
        <v/>
      </c>
      <c r="L674" s="189">
        <f>IF($D$676="Flat Oval",IF(OR($O$677="",$O$678="",N($O$679)+N($O$680)=0),"",ROUND(($O$677*$O$679+$O$678*$O$680)/($O$679+$O$680),0)),IF(COUNT(D678:M685)=0,"",ROUND(AVERAGE(D678:M685),0)))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IF($D$676="Flat Oval",IF($N$678="","",$N$676&amp;"x"&amp;$N$677&amp;"+"&amp;$O$676&amp;" ends"),IF($N$676="","",IF($D$676="Round",$N$676&amp;" x 2 axes",IF($N$677="","",$N$676&amp;" x "&amp;$N$677))))</f>
        <v/>
      </c>
      <c r="N676" s="534">
        <f>IF($D$676="Flat Oval",IF(OR($G$676="",$I$676=""),"",IF(OR(ISTEXT($G$676),ISTEXT($I$676)),"",IF($G$676-$I$676&lt;12,2,MIN(10,MAX(3,ROUNDUP(($G$676-$I$676)/6,0)))))),IF(OR($D$676="",$G$676=""),"",IF($D$676="Round",IF(ISTEXT($G$676),"",IF($G$676&lt;=9,6,IF($G$676&lt;=12,8,10))),IF(ISTEXT($G$676),"",IF($G$676&lt;12,2,MIN(10,MAX(3,ROUNDUP($G$676/6,0))))))))</f>
        <v/>
      </c>
      <c r="O676">
        <f>IF(AND($D$676="Flat Oval",NOT(OR($G$676="",$I$676="")),NOT(OR(ISTEXT($G$676),ISTEXT($I$676)))),IF($I$676&lt;=9,6,IF($I$676&lt;=12,8,10)),"")</f>
        <v/>
      </c>
      <c r="P676" s="473" t="inlineStr">
        <is>
          <t>Quick entry – type readings in order (row by row of the grid), down this column then the next:</t>
        </is>
      </c>
    </row>
    <row r="677" ht="13.35" customHeight="1" s="162">
      <c r="B677" s="535" t="inlineStr">
        <is>
          <t>Depth↓ Pos→ (in)</t>
        </is>
      </c>
      <c r="C677" s="414" t="n"/>
      <c r="D677" s="535">
        <f>IF($D$676="Flat Oval",IF(OR($N$676="",ISTEXT($N$676),1&gt;$N$676),"",ROUND((1-0.5)*($G$676-$I$676)/$N$676,1)),IF(ISTEXT($N$676),"",IF(OR($D$676="",$G$676="",1&gt;$N$676),"",IF($D$676="Round",IF(ISTEXT($G$676),"",ROUND(IF(1&lt;=$N$676/2,$G$676/2*(1-SQRT(($N$676-2*1+1)/$N$676)),$G$676-$G$676/2*(1-SQRT(($N$676-2*($N$676-1+1)+1)/$N$676))),1)),IF(ISTEXT($G$676),"",ROUND((1-0.5)*$G$676/$N$676,1))))))</f>
        <v/>
      </c>
      <c r="E677" s="535">
        <f>IF($D$676="Flat Oval",IF(OR($N$676="",ISTEXT($N$676),2&gt;$N$676),"",ROUND((2-0.5)*($G$676-$I$676)/$N$676,1)),IF(ISTEXT($N$676),"",IF(OR($D$676="",$G$676="",2&gt;$N$676),"",IF($D$676="Round",IF(ISTEXT($G$676),"",ROUND(IF(2&lt;=$N$676/2,$G$676/2*(1-SQRT(($N$676-2*2+1)/$N$676)),$G$676-$G$676/2*(1-SQRT(($N$676-2*($N$676-2+1)+1)/$N$676))),1)),IF(ISTEXT($G$676),"",ROUND((2-0.5)*$G$676/$N$676,1))))))</f>
        <v/>
      </c>
      <c r="F677" s="535">
        <f>IF($D$676="Flat Oval",IF(OR($N$676="",ISTEXT($N$676),3&gt;$N$676),"",ROUND((3-0.5)*($G$676-$I$676)/$N$676,1)),IF(ISTEXT($N$676),"",IF(OR($D$676="",$G$676="",3&gt;$N$676),"",IF($D$676="Round",IF(ISTEXT($G$676),"",ROUND(IF(3&lt;=$N$676/2,$G$676/2*(1-SQRT(($N$676-2*3+1)/$N$676)),$G$676-$G$676/2*(1-SQRT(($N$676-2*($N$676-3+1)+1)/$N$676))),1)),IF(ISTEXT($G$676),"",ROUND((3-0.5)*$G$676/$N$676,1))))))</f>
        <v/>
      </c>
      <c r="G677" s="535">
        <f>IF($D$676="Flat Oval",IF(OR($N$676="",ISTEXT($N$676),4&gt;$N$676),"",ROUND((4-0.5)*($G$676-$I$676)/$N$676,1)),IF(ISTEXT($N$676),"",IF(OR($D$676="",$G$676="",4&gt;$N$676),"",IF($D$676="Round",IF(ISTEXT($G$676),"",ROUND(IF(4&lt;=$N$676/2,$G$676/2*(1-SQRT(($N$676-2*4+1)/$N$676)),$G$676-$G$676/2*(1-SQRT(($N$676-2*($N$676-4+1)+1)/$N$676))),1)),IF(ISTEXT($G$676),"",ROUND((4-0.5)*$G$676/$N$676,1))))))</f>
        <v/>
      </c>
      <c r="H677" s="535">
        <f>IF($D$676="Flat Oval",IF(OR($N$676="",ISTEXT($N$676),5&gt;$N$676),"",ROUND((5-0.5)*($G$676-$I$676)/$N$676,1)),IF(ISTEXT($N$676),"",IF(OR($D$676="",$G$676="",5&gt;$N$676),"",IF($D$676="Round",IF(ISTEXT($G$676),"",ROUND(IF(5&lt;=$N$676/2,$G$676/2*(1-SQRT(($N$676-2*5+1)/$N$676)),$G$676-$G$676/2*(1-SQRT(($N$676-2*($N$676-5+1)+1)/$N$676))),1)),IF(ISTEXT($G$676),"",ROUND((5-0.5)*$G$676/$N$676,1))))))</f>
        <v/>
      </c>
      <c r="I677" s="535">
        <f>IF($D$676="Flat Oval",IF(OR($N$676="",ISTEXT($N$676),6&gt;$N$676),"",ROUND((6-0.5)*($G$676-$I$676)/$N$676,1)),IF(ISTEXT($N$676),"",IF(OR($D$676="",$G$676="",6&gt;$N$676),"",IF($D$676="Round",IF(ISTEXT($G$676),"",ROUND(IF(6&lt;=$N$676/2,$G$676/2*(1-SQRT(($N$676-2*6+1)/$N$676)),$G$676-$G$676/2*(1-SQRT(($N$676-2*($N$676-6+1)+1)/$N$676))),1)),IF(ISTEXT($G$676),"",ROUND((6-0.5)*$G$676/$N$676,1))))))</f>
        <v/>
      </c>
      <c r="J677" s="535">
        <f>IF($D$676="Flat Oval",IF(OR($N$676="",ISTEXT($N$676),7&gt;$N$676),"",ROUND((7-0.5)*($G$676-$I$676)/$N$676,1)),IF(ISTEXT($N$676),"",IF(OR($D$676="",$G$676="",7&gt;$N$676),"",IF($D$676="Round",IF(ISTEXT($G$676),"",ROUND(IF(7&lt;=$N$676/2,$G$676/2*(1-SQRT(($N$676-2*7+1)/$N$676)),$G$676-$G$676/2*(1-SQRT(($N$676-2*($N$676-7+1)+1)/$N$676))),1)),IF(ISTEXT($G$676),"",ROUND((7-0.5)*$G$676/$N$676,1))))))</f>
        <v/>
      </c>
      <c r="K677" s="535">
        <f>IF($D$676="Flat Oval",IF(OR($N$676="",ISTEXT($N$676),8&gt;$N$676),"",ROUND((8-0.5)*($G$676-$I$676)/$N$676,1)),IF(ISTEXT($N$676),"",IF(OR($D$676="",$G$676="",8&gt;$N$676),"",IF($D$676="Round",IF(ISTEXT($G$676),"",ROUND(IF(8&lt;=$N$676/2,$G$676/2*(1-SQRT(($N$676-2*8+1)/$N$676)),$G$676-$G$676/2*(1-SQRT(($N$676-2*($N$676-8+1)+1)/$N$676))),1)),IF(ISTEXT($G$676),"",ROUND((8-0.5)*$G$676/$N$676,1))))))</f>
        <v/>
      </c>
      <c r="L677" s="535">
        <f>IF($D$676="Flat Oval",IF(OR($N$676="",ISTEXT($N$676),9&gt;$N$676),"",ROUND((9-0.5)*($G$676-$I$676)/$N$676,1)),IF(ISTEXT($N$676),"",IF(OR($D$676="",$G$676="",9&gt;$N$676),"",IF($D$676="Round",IF(ISTEXT($G$676),"",ROUND(IF(9&lt;=$N$676/2,$G$676/2*(1-SQRT(($N$676-2*9+1)/$N$676)),$G$676-$G$676/2*(1-SQRT(($N$676-2*($N$676-9+1)+1)/$N$676))),1)),IF(ISTEXT($G$676),"",ROUND((9-0.5)*$G$676/$N$676,1))))))</f>
        <v/>
      </c>
      <c r="M677" s="535">
        <f>IF($D$676="Flat Oval",IF(OR($N$676="",ISTEXT($N$676),10&gt;$N$676),"",ROUND((10-0.5)*($G$676-$I$676)/$N$676,1)),IF(ISTEXT($N$676),"",IF(OR($D$676="",$G$676="",10&gt;$N$676),"",IF($D$676="Round",IF(ISTEXT($G$676),"",ROUND(IF(10&lt;=$N$676/2,$G$676/2*(1-SQRT(($N$676-2*10+1)/$N$676)),$G$676-$G$676/2*(1-SQRT(($N$676-2*($N$676-10+1)+1)/$N$676))),1)),IF(ISTEXT($G$676),"",ROUND((10-0.5)*$G$676/$N$676,1))))))</f>
        <v/>
      </c>
      <c r="N677" s="534">
        <f>IF($D$676="Flat Oval",IF(OR($G$676="",$I$676=""),"",IF(OR(ISTEXT($G$676),ISTEXT($I$676)),"",IF($I$676&lt;12,2,MIN(7,MAX(3,ROUNDUP($I$676/6,0)))))),IF(OR($D$676="",$G$676=""),"",IF($D$676="Round",2,IF($I$676="","",IF(ISTEXT($I$676),"",IF($I$676&lt;12,2,MIN(8,MAX(3,ROUNDUP($I$676/6,0)))))))))</f>
        <v/>
      </c>
      <c r="O677">
        <f>IF(OR(NOT($D$676="Flat Oval"),N($N$678)=0),"",IF(COUNT(D678:INDEX(M678:M685,$N$677))=0,"",AVERAGE(D678:INDEX(M678:M685,$N$677))))</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IF($D$676="Flat Oval",IF(OR($N$677="",ISTEXT($N$677)),"",IF(1&lt;=$N$677,ROUND((1-0.5)*$I$676/$N$677,1),IF(1=$N$677+1,"Ends",""))),IF(OR($D$676="",$G$676=""),"",IF($D$676="Round",IF(1=1,"Axis 1 (0°)",IF(1=2,"Axis 2 (90°)","")),IF(ISTEXT($N$677),"",IF(1&gt;$N$677,"",IF(ISTEXT($I$676),"",ROUND((1-0.5)*$I$676/$N$677,1)))))))</f>
        <v/>
      </c>
      <c r="C678" s="538" t="n"/>
      <c r="D678" s="539">
        <f>IF($D$676="Flat Oval",IF(OR($N$678="",ISTEXT($N$676),ISTEXT($N$677)),"",IF(1&lt;=$N$677,IF(1&gt;$N$676,"",IF(((1-1)*$N$676+1)&gt;80,"",IF(INDEX($P$678:$W$687,MOD(((1-1)*$N$676+1)-1,10)+1,INT((((1-1)*$N$676+1)-1)/10)+1)="","",INDEX($P$678:$W$687,MOD(((1-1)*$N$676+1)-1,10)+1,INT((((1-1)*$N$676+1)-1)/10)+1)))),IF(AND(1=$N$677+1,1&lt;=$O$676),IF(($N$676*$N$677+1)&gt;80,"",IF(INDEX($P$678:$W$687,MOD(($N$676*$N$677+1)-1,10)+1,INT((($N$676*$N$677+1)-1)/10)+1)="","",INDEX($P$678:$W$687,MOD(($N$676*$N$677+1)-1,10)+1,INT((($N$676*$N$677+1)-1)/10)+1))),""))),IF($N$678="","",IF(OR(ISTEXT($N$676),ISTEXT($N$677),ISTEXT($N$678)),"",IF(OR(1&gt;$N$676,1&gt;$N$677,((1-1)*$N$676+1)&gt;$N$678),"",IF(INDEX($P$678:$W$687,MOD(((1-1)*$N$676+1)-1,10)+1,INT((((1-1)*$N$676+1)-1)/10)+1)="","",INDEX($P$678:$W$687,MOD(((1-1)*$N$676+1)-1,10)+1,INT((((1-1)*$N$676+1)-1)/10)+1))))))</f>
        <v/>
      </c>
      <c r="E678" s="539">
        <f>IF($D$676="Flat Oval",IF(OR($N$678="",ISTEXT($N$676),ISTEXT($N$677)),"",IF(1&lt;=$N$677,IF(2&gt;$N$676,"",IF(((1-1)*$N$676+2)&gt;80,"",IF(INDEX($P$678:$W$687,MOD(((1-1)*$N$676+2)-1,10)+1,INT((((1-1)*$N$676+2)-1)/10)+1)="","",INDEX($P$678:$W$687,MOD(((1-1)*$N$676+2)-1,10)+1,INT((((1-1)*$N$676+2)-1)/10)+1)))),IF(AND(1=$N$677+1,2&lt;=$O$676),IF(($N$676*$N$677+2)&gt;80,"",IF(INDEX($P$678:$W$687,MOD(($N$676*$N$677+2)-1,10)+1,INT((($N$676*$N$677+2)-1)/10)+1)="","",INDEX($P$678:$W$687,MOD(($N$676*$N$677+2)-1,10)+1,INT((($N$676*$N$677+2)-1)/10)+1))),""))),IF($N$678="","",IF(OR(ISTEXT($N$676),ISTEXT($N$677),ISTEXT($N$678)),"",IF(OR(2&gt;$N$676,1&gt;$N$677,((1-1)*$N$676+2)&gt;$N$678),"",IF(INDEX($P$678:$W$687,MOD(((1-1)*$N$676+2)-1,10)+1,INT((((1-1)*$N$676+2)-1)/10)+1)="","",INDEX($P$678:$W$687,MOD(((1-1)*$N$676+2)-1,10)+1,INT((((1-1)*$N$676+2)-1)/10)+1))))))</f>
        <v/>
      </c>
      <c r="F678" s="539">
        <f>IF($D$676="Flat Oval",IF(OR($N$678="",ISTEXT($N$676),ISTEXT($N$677)),"",IF(1&lt;=$N$677,IF(3&gt;$N$676,"",IF(((1-1)*$N$676+3)&gt;80,"",IF(INDEX($P$678:$W$687,MOD(((1-1)*$N$676+3)-1,10)+1,INT((((1-1)*$N$676+3)-1)/10)+1)="","",INDEX($P$678:$W$687,MOD(((1-1)*$N$676+3)-1,10)+1,INT((((1-1)*$N$676+3)-1)/10)+1)))),IF(AND(1=$N$677+1,3&lt;=$O$676),IF(($N$676*$N$677+3)&gt;80,"",IF(INDEX($P$678:$W$687,MOD(($N$676*$N$677+3)-1,10)+1,INT((($N$676*$N$677+3)-1)/10)+1)="","",INDEX($P$678:$W$687,MOD(($N$676*$N$677+3)-1,10)+1,INT((($N$676*$N$677+3)-1)/10)+1))),""))),IF($N$678="","",IF(OR(ISTEXT($N$676),ISTEXT($N$677),ISTEXT($N$678)),"",IF(OR(3&gt;$N$676,1&gt;$N$677,((1-1)*$N$676+3)&gt;$N$678),"",IF(INDEX($P$678:$W$687,MOD(((1-1)*$N$676+3)-1,10)+1,INT((((1-1)*$N$676+3)-1)/10)+1)="","",INDEX($P$678:$W$687,MOD(((1-1)*$N$676+3)-1,10)+1,INT((((1-1)*$N$676+3)-1)/10)+1))))))</f>
        <v/>
      </c>
      <c r="G678" s="539">
        <f>IF($D$676="Flat Oval",IF(OR($N$678="",ISTEXT($N$676),ISTEXT($N$677)),"",IF(1&lt;=$N$677,IF(4&gt;$N$676,"",IF(((1-1)*$N$676+4)&gt;80,"",IF(INDEX($P$678:$W$687,MOD(((1-1)*$N$676+4)-1,10)+1,INT((((1-1)*$N$676+4)-1)/10)+1)="","",INDEX($P$678:$W$687,MOD(((1-1)*$N$676+4)-1,10)+1,INT((((1-1)*$N$676+4)-1)/10)+1)))),IF(AND(1=$N$677+1,4&lt;=$O$676),IF(($N$676*$N$677+4)&gt;80,"",IF(INDEX($P$678:$W$687,MOD(($N$676*$N$677+4)-1,10)+1,INT((($N$676*$N$677+4)-1)/10)+1)="","",INDEX($P$678:$W$687,MOD(($N$676*$N$677+4)-1,10)+1,INT((($N$676*$N$677+4)-1)/10)+1))),""))),IF($N$678="","",IF(OR(ISTEXT($N$676),ISTEXT($N$677),ISTEXT($N$678)),"",IF(OR(4&gt;$N$676,1&gt;$N$677,((1-1)*$N$676+4)&gt;$N$678),"",IF(INDEX($P$678:$W$687,MOD(((1-1)*$N$676+4)-1,10)+1,INT((((1-1)*$N$676+4)-1)/10)+1)="","",INDEX($P$678:$W$687,MOD(((1-1)*$N$676+4)-1,10)+1,INT((((1-1)*$N$676+4)-1)/10)+1))))))</f>
        <v/>
      </c>
      <c r="H678" s="539">
        <f>IF($D$676="Flat Oval",IF(OR($N$678="",ISTEXT($N$676),ISTEXT($N$677)),"",IF(1&lt;=$N$677,IF(5&gt;$N$676,"",IF(((1-1)*$N$676+5)&gt;80,"",IF(INDEX($P$678:$W$687,MOD(((1-1)*$N$676+5)-1,10)+1,INT((((1-1)*$N$676+5)-1)/10)+1)="","",INDEX($P$678:$W$687,MOD(((1-1)*$N$676+5)-1,10)+1,INT((((1-1)*$N$676+5)-1)/10)+1)))),IF(AND(1=$N$677+1,5&lt;=$O$676),IF(($N$676*$N$677+5)&gt;80,"",IF(INDEX($P$678:$W$687,MOD(($N$676*$N$677+5)-1,10)+1,INT((($N$676*$N$677+5)-1)/10)+1)="","",INDEX($P$678:$W$687,MOD(($N$676*$N$677+5)-1,10)+1,INT((($N$676*$N$677+5)-1)/10)+1))),""))),IF($N$678="","",IF(OR(ISTEXT($N$676),ISTEXT($N$677),ISTEXT($N$678)),"",IF(OR(5&gt;$N$676,1&gt;$N$677,((1-1)*$N$676+5)&gt;$N$678),"",IF(INDEX($P$678:$W$687,MOD(((1-1)*$N$676+5)-1,10)+1,INT((((1-1)*$N$676+5)-1)/10)+1)="","",INDEX($P$678:$W$687,MOD(((1-1)*$N$676+5)-1,10)+1,INT((((1-1)*$N$676+5)-1)/10)+1))))))</f>
        <v/>
      </c>
      <c r="I678" s="539">
        <f>IF($D$676="Flat Oval",IF(OR($N$678="",ISTEXT($N$676),ISTEXT($N$677)),"",IF(1&lt;=$N$677,IF(6&gt;$N$676,"",IF(((1-1)*$N$676+6)&gt;80,"",IF(INDEX($P$678:$W$687,MOD(((1-1)*$N$676+6)-1,10)+1,INT((((1-1)*$N$676+6)-1)/10)+1)="","",INDEX($P$678:$W$687,MOD(((1-1)*$N$676+6)-1,10)+1,INT((((1-1)*$N$676+6)-1)/10)+1)))),IF(AND(1=$N$677+1,6&lt;=$O$676),IF(($N$676*$N$677+6)&gt;80,"",IF(INDEX($P$678:$W$687,MOD(($N$676*$N$677+6)-1,10)+1,INT((($N$676*$N$677+6)-1)/10)+1)="","",INDEX($P$678:$W$687,MOD(($N$676*$N$677+6)-1,10)+1,INT((($N$676*$N$677+6)-1)/10)+1))),""))),IF($N$678="","",IF(OR(ISTEXT($N$676),ISTEXT($N$677),ISTEXT($N$678)),"",IF(OR(6&gt;$N$676,1&gt;$N$677,((1-1)*$N$676+6)&gt;$N$678),"",IF(INDEX($P$678:$W$687,MOD(((1-1)*$N$676+6)-1,10)+1,INT((((1-1)*$N$676+6)-1)/10)+1)="","",INDEX($P$678:$W$687,MOD(((1-1)*$N$676+6)-1,10)+1,INT((((1-1)*$N$676+6)-1)/10)+1))))))</f>
        <v/>
      </c>
      <c r="J678" s="539">
        <f>IF($D$676="Flat Oval",IF(OR($N$678="",ISTEXT($N$676),ISTEXT($N$677)),"",IF(1&lt;=$N$677,IF(7&gt;$N$676,"",IF(((1-1)*$N$676+7)&gt;80,"",IF(INDEX($P$678:$W$687,MOD(((1-1)*$N$676+7)-1,10)+1,INT((((1-1)*$N$676+7)-1)/10)+1)="","",INDEX($P$678:$W$687,MOD(((1-1)*$N$676+7)-1,10)+1,INT((((1-1)*$N$676+7)-1)/10)+1)))),IF(AND(1=$N$677+1,7&lt;=$O$676),IF(($N$676*$N$677+7)&gt;80,"",IF(INDEX($P$678:$W$687,MOD(($N$676*$N$677+7)-1,10)+1,INT((($N$676*$N$677+7)-1)/10)+1)="","",INDEX($P$678:$W$687,MOD(($N$676*$N$677+7)-1,10)+1,INT((($N$676*$N$677+7)-1)/10)+1))),""))),IF($N$678="","",IF(OR(ISTEXT($N$676),ISTEXT($N$677),ISTEXT($N$678)),"",IF(OR(7&gt;$N$676,1&gt;$N$677,((1-1)*$N$676+7)&gt;$N$678),"",IF(INDEX($P$678:$W$687,MOD(((1-1)*$N$676+7)-1,10)+1,INT((((1-1)*$N$676+7)-1)/10)+1)="","",INDEX($P$678:$W$687,MOD(((1-1)*$N$676+7)-1,10)+1,INT((((1-1)*$N$676+7)-1)/10)+1))))))</f>
        <v/>
      </c>
      <c r="K678" s="539">
        <f>IF($D$676="Flat Oval",IF(OR($N$678="",ISTEXT($N$676),ISTEXT($N$677)),"",IF(1&lt;=$N$677,IF(8&gt;$N$676,"",IF(((1-1)*$N$676+8)&gt;80,"",IF(INDEX($P$678:$W$687,MOD(((1-1)*$N$676+8)-1,10)+1,INT((((1-1)*$N$676+8)-1)/10)+1)="","",INDEX($P$678:$W$687,MOD(((1-1)*$N$676+8)-1,10)+1,INT((((1-1)*$N$676+8)-1)/10)+1)))),IF(AND(1=$N$677+1,8&lt;=$O$676),IF(($N$676*$N$677+8)&gt;80,"",IF(INDEX($P$678:$W$687,MOD(($N$676*$N$677+8)-1,10)+1,INT((($N$676*$N$677+8)-1)/10)+1)="","",INDEX($P$678:$W$687,MOD(($N$676*$N$677+8)-1,10)+1,INT((($N$676*$N$677+8)-1)/10)+1))),""))),IF($N$678="","",IF(OR(ISTEXT($N$676),ISTEXT($N$677),ISTEXT($N$678)),"",IF(OR(8&gt;$N$676,1&gt;$N$677,((1-1)*$N$676+8)&gt;$N$678),"",IF(INDEX($P$678:$W$687,MOD(((1-1)*$N$676+8)-1,10)+1,INT((((1-1)*$N$676+8)-1)/10)+1)="","",INDEX($P$678:$W$687,MOD(((1-1)*$N$676+8)-1,10)+1,INT((((1-1)*$N$676+8)-1)/10)+1))))))</f>
        <v/>
      </c>
      <c r="L678" s="539">
        <f>IF($D$676="Flat Oval",IF(OR($N$678="",ISTEXT($N$676),ISTEXT($N$677)),"",IF(1&lt;=$N$677,IF(9&gt;$N$676,"",IF(((1-1)*$N$676+9)&gt;80,"",IF(INDEX($P$678:$W$687,MOD(((1-1)*$N$676+9)-1,10)+1,INT((((1-1)*$N$676+9)-1)/10)+1)="","",INDEX($P$678:$W$687,MOD(((1-1)*$N$676+9)-1,10)+1,INT((((1-1)*$N$676+9)-1)/10)+1)))),IF(AND(1=$N$677+1,9&lt;=$O$676),IF(($N$676*$N$677+9)&gt;80,"",IF(INDEX($P$678:$W$687,MOD(($N$676*$N$677+9)-1,10)+1,INT((($N$676*$N$677+9)-1)/10)+1)="","",INDEX($P$678:$W$687,MOD(($N$676*$N$677+9)-1,10)+1,INT((($N$676*$N$677+9)-1)/10)+1))),""))),IF($N$678="","",IF(OR(ISTEXT($N$676),ISTEXT($N$677),ISTEXT($N$678)),"",IF(OR(9&gt;$N$676,1&gt;$N$677,((1-1)*$N$676+9)&gt;$N$678),"",IF(INDEX($P$678:$W$687,MOD(((1-1)*$N$676+9)-1,10)+1,INT((((1-1)*$N$676+9)-1)/10)+1)="","",INDEX($P$678:$W$687,MOD(((1-1)*$N$676+9)-1,10)+1,INT((((1-1)*$N$676+9)-1)/10)+1))))))</f>
        <v/>
      </c>
      <c r="M678" s="539">
        <f>IF($D$676="Flat Oval",IF(OR($N$678="",ISTEXT($N$676),ISTEXT($N$677)),"",IF(1&lt;=$N$677,IF(10&gt;$N$676,"",IF(((1-1)*$N$676+10)&gt;80,"",IF(INDEX($P$678:$W$687,MOD(((1-1)*$N$676+10)-1,10)+1,INT((((1-1)*$N$676+10)-1)/10)+1)="","",INDEX($P$678:$W$687,MOD(((1-1)*$N$676+10)-1,10)+1,INT((((1-1)*$N$676+10)-1)/10)+1)))),IF(AND(1=$N$677+1,10&lt;=$O$676),IF(($N$676*$N$677+10)&gt;80,"",IF(INDEX($P$678:$W$687,MOD(($N$676*$N$677+10)-1,10)+1,INT((($N$676*$N$677+10)-1)/10)+1)="","",INDEX($P$678:$W$687,MOD(($N$676*$N$677+10)-1,10)+1,INT((($N$676*$N$677+10)-1)/10)+1))),""))),IF($N$678="","",IF(OR(ISTEXT($N$676),ISTEXT($N$677),ISTEXT($N$678)),"",IF(OR(10&gt;$N$676,1&gt;$N$677,((1-1)*$N$676+10)&gt;$N$678),"",IF(INDEX($P$678:$W$687,MOD(((1-1)*$N$676+10)-1,10)+1,INT((((1-1)*$N$676+10)-1)/10)+1)="","",INDEX($P$678:$W$687,MOD(((1-1)*$N$676+10)-1,10)+1,INT((((1-1)*$N$676+10)-1)/10)+1))))))</f>
        <v/>
      </c>
      <c r="N678" s="534">
        <f>IF($D$676="Flat Oval",IF(OR($N$676="",$N$677="",$O$676=""),"",$N$676*$N$677+$O$676),IF(OR(N676="",N677=""),"",IF(OR(ISTEXT(N676),ISTEXT(N677)),"",N676*N677)))</f>
        <v/>
      </c>
      <c r="O678">
        <f>IF(OR(NOT($D$676="Flat Oval"),N($N$678)=0),"",IF(COUNT(INDEX(D678:D685,$N$677+1):INDEX(M678:M685,$N$677+1))=0,"",AVERAGE(INDEX(D678:D685,$N$677+1):INDEX(M678:M685,$N$677+1))))</f>
        <v/>
      </c>
      <c r="P678" s="540" t="n"/>
      <c r="Q678" s="540" t="n"/>
      <c r="R678" s="540" t="n"/>
      <c r="S678" s="540" t="n"/>
      <c r="T678" s="540" t="n"/>
      <c r="U678" s="540" t="n"/>
      <c r="V678" s="540" t="n"/>
      <c r="W678" s="540" t="n"/>
    </row>
    <row r="679" ht="13.35" customHeight="1" s="162">
      <c r="B679" s="537">
        <f>IF($D$676="Flat Oval",IF(OR($N$677="",ISTEXT($N$677)),"",IF(2&lt;=$N$677,ROUND((2-0.5)*$I$676/$N$677,1),IF(2=$N$677+1,"Ends",""))),IF(OR($D$676="",$G$676=""),"",IF($D$676="Round",IF(2=1,"Axis 1 (0°)",IF(2=2,"Axis 2 (90°)","")),IF(ISTEXT($N$677),"",IF(2&gt;$N$677,"",IF(ISTEXT($I$676),"",ROUND((2-0.5)*$I$676/$N$677,1)))))))</f>
        <v/>
      </c>
      <c r="C679" s="538" t="n"/>
      <c r="D679" s="539">
        <f>IF($D$676="Flat Oval",IF(OR($N$678="",ISTEXT($N$676),ISTEXT($N$677)),"",IF(2&lt;=$N$677,IF(1&gt;$N$676,"",IF(((2-1)*$N$676+1)&gt;80,"",IF(INDEX($P$678:$W$687,MOD(((2-1)*$N$676+1)-1,10)+1,INT((((2-1)*$N$676+1)-1)/10)+1)="","",INDEX($P$678:$W$687,MOD(((2-1)*$N$676+1)-1,10)+1,INT((((2-1)*$N$676+1)-1)/10)+1)))),IF(AND(2=$N$677+1,1&lt;=$O$676),IF(($N$676*$N$677+1)&gt;80,"",IF(INDEX($P$678:$W$687,MOD(($N$676*$N$677+1)-1,10)+1,INT((($N$676*$N$677+1)-1)/10)+1)="","",INDEX($P$678:$W$687,MOD(($N$676*$N$677+1)-1,10)+1,INT((($N$676*$N$677+1)-1)/10)+1))),""))),IF($N$678="","",IF(OR(ISTEXT($N$676),ISTEXT($N$677),ISTEXT($N$678)),"",IF(OR(1&gt;$N$676,2&gt;$N$677,((2-1)*$N$676+1)&gt;$N$678),"",IF(INDEX($P$678:$W$687,MOD(((2-1)*$N$676+1)-1,10)+1,INT((((2-1)*$N$676+1)-1)/10)+1)="","",INDEX($P$678:$W$687,MOD(((2-1)*$N$676+1)-1,10)+1,INT((((2-1)*$N$676+1)-1)/10)+1))))))</f>
        <v/>
      </c>
      <c r="E679" s="539">
        <f>IF($D$676="Flat Oval",IF(OR($N$678="",ISTEXT($N$676),ISTEXT($N$677)),"",IF(2&lt;=$N$677,IF(2&gt;$N$676,"",IF(((2-1)*$N$676+2)&gt;80,"",IF(INDEX($P$678:$W$687,MOD(((2-1)*$N$676+2)-1,10)+1,INT((((2-1)*$N$676+2)-1)/10)+1)="","",INDEX($P$678:$W$687,MOD(((2-1)*$N$676+2)-1,10)+1,INT((((2-1)*$N$676+2)-1)/10)+1)))),IF(AND(2=$N$677+1,2&lt;=$O$676),IF(($N$676*$N$677+2)&gt;80,"",IF(INDEX($P$678:$W$687,MOD(($N$676*$N$677+2)-1,10)+1,INT((($N$676*$N$677+2)-1)/10)+1)="","",INDEX($P$678:$W$687,MOD(($N$676*$N$677+2)-1,10)+1,INT((($N$676*$N$677+2)-1)/10)+1))),""))),IF($N$678="","",IF(OR(ISTEXT($N$676),ISTEXT($N$677),ISTEXT($N$678)),"",IF(OR(2&gt;$N$676,2&gt;$N$677,((2-1)*$N$676+2)&gt;$N$678),"",IF(INDEX($P$678:$W$687,MOD(((2-1)*$N$676+2)-1,10)+1,INT((((2-1)*$N$676+2)-1)/10)+1)="","",INDEX($P$678:$W$687,MOD(((2-1)*$N$676+2)-1,10)+1,INT((((2-1)*$N$676+2)-1)/10)+1))))))</f>
        <v/>
      </c>
      <c r="F679" s="539">
        <f>IF($D$676="Flat Oval",IF(OR($N$678="",ISTEXT($N$676),ISTEXT($N$677)),"",IF(2&lt;=$N$677,IF(3&gt;$N$676,"",IF(((2-1)*$N$676+3)&gt;80,"",IF(INDEX($P$678:$W$687,MOD(((2-1)*$N$676+3)-1,10)+1,INT((((2-1)*$N$676+3)-1)/10)+1)="","",INDEX($P$678:$W$687,MOD(((2-1)*$N$676+3)-1,10)+1,INT((((2-1)*$N$676+3)-1)/10)+1)))),IF(AND(2=$N$677+1,3&lt;=$O$676),IF(($N$676*$N$677+3)&gt;80,"",IF(INDEX($P$678:$W$687,MOD(($N$676*$N$677+3)-1,10)+1,INT((($N$676*$N$677+3)-1)/10)+1)="","",INDEX($P$678:$W$687,MOD(($N$676*$N$677+3)-1,10)+1,INT((($N$676*$N$677+3)-1)/10)+1))),""))),IF($N$678="","",IF(OR(ISTEXT($N$676),ISTEXT($N$677),ISTEXT($N$678)),"",IF(OR(3&gt;$N$676,2&gt;$N$677,((2-1)*$N$676+3)&gt;$N$678),"",IF(INDEX($P$678:$W$687,MOD(((2-1)*$N$676+3)-1,10)+1,INT((((2-1)*$N$676+3)-1)/10)+1)="","",INDEX($P$678:$W$687,MOD(((2-1)*$N$676+3)-1,10)+1,INT((((2-1)*$N$676+3)-1)/10)+1))))))</f>
        <v/>
      </c>
      <c r="G679" s="539">
        <f>IF($D$676="Flat Oval",IF(OR($N$678="",ISTEXT($N$676),ISTEXT($N$677)),"",IF(2&lt;=$N$677,IF(4&gt;$N$676,"",IF(((2-1)*$N$676+4)&gt;80,"",IF(INDEX($P$678:$W$687,MOD(((2-1)*$N$676+4)-1,10)+1,INT((((2-1)*$N$676+4)-1)/10)+1)="","",INDEX($P$678:$W$687,MOD(((2-1)*$N$676+4)-1,10)+1,INT((((2-1)*$N$676+4)-1)/10)+1)))),IF(AND(2=$N$677+1,4&lt;=$O$676),IF(($N$676*$N$677+4)&gt;80,"",IF(INDEX($P$678:$W$687,MOD(($N$676*$N$677+4)-1,10)+1,INT((($N$676*$N$677+4)-1)/10)+1)="","",INDEX($P$678:$W$687,MOD(($N$676*$N$677+4)-1,10)+1,INT((($N$676*$N$677+4)-1)/10)+1))),""))),IF($N$678="","",IF(OR(ISTEXT($N$676),ISTEXT($N$677),ISTEXT($N$678)),"",IF(OR(4&gt;$N$676,2&gt;$N$677,((2-1)*$N$676+4)&gt;$N$678),"",IF(INDEX($P$678:$W$687,MOD(((2-1)*$N$676+4)-1,10)+1,INT((((2-1)*$N$676+4)-1)/10)+1)="","",INDEX($P$678:$W$687,MOD(((2-1)*$N$676+4)-1,10)+1,INT((((2-1)*$N$676+4)-1)/10)+1))))))</f>
        <v/>
      </c>
      <c r="H679" s="539">
        <f>IF($D$676="Flat Oval",IF(OR($N$678="",ISTEXT($N$676),ISTEXT($N$677)),"",IF(2&lt;=$N$677,IF(5&gt;$N$676,"",IF(((2-1)*$N$676+5)&gt;80,"",IF(INDEX($P$678:$W$687,MOD(((2-1)*$N$676+5)-1,10)+1,INT((((2-1)*$N$676+5)-1)/10)+1)="","",INDEX($P$678:$W$687,MOD(((2-1)*$N$676+5)-1,10)+1,INT((((2-1)*$N$676+5)-1)/10)+1)))),IF(AND(2=$N$677+1,5&lt;=$O$676),IF(($N$676*$N$677+5)&gt;80,"",IF(INDEX($P$678:$W$687,MOD(($N$676*$N$677+5)-1,10)+1,INT((($N$676*$N$677+5)-1)/10)+1)="","",INDEX($P$678:$W$687,MOD(($N$676*$N$677+5)-1,10)+1,INT((($N$676*$N$677+5)-1)/10)+1))),""))),IF($N$678="","",IF(OR(ISTEXT($N$676),ISTEXT($N$677),ISTEXT($N$678)),"",IF(OR(5&gt;$N$676,2&gt;$N$677,((2-1)*$N$676+5)&gt;$N$678),"",IF(INDEX($P$678:$W$687,MOD(((2-1)*$N$676+5)-1,10)+1,INT((((2-1)*$N$676+5)-1)/10)+1)="","",INDEX($P$678:$W$687,MOD(((2-1)*$N$676+5)-1,10)+1,INT((((2-1)*$N$676+5)-1)/10)+1))))))</f>
        <v/>
      </c>
      <c r="I679" s="539">
        <f>IF($D$676="Flat Oval",IF(OR($N$678="",ISTEXT($N$676),ISTEXT($N$677)),"",IF(2&lt;=$N$677,IF(6&gt;$N$676,"",IF(((2-1)*$N$676+6)&gt;80,"",IF(INDEX($P$678:$W$687,MOD(((2-1)*$N$676+6)-1,10)+1,INT((((2-1)*$N$676+6)-1)/10)+1)="","",INDEX($P$678:$W$687,MOD(((2-1)*$N$676+6)-1,10)+1,INT((((2-1)*$N$676+6)-1)/10)+1)))),IF(AND(2=$N$677+1,6&lt;=$O$676),IF(($N$676*$N$677+6)&gt;80,"",IF(INDEX($P$678:$W$687,MOD(($N$676*$N$677+6)-1,10)+1,INT((($N$676*$N$677+6)-1)/10)+1)="","",INDEX($P$678:$W$687,MOD(($N$676*$N$677+6)-1,10)+1,INT((($N$676*$N$677+6)-1)/10)+1))),""))),IF($N$678="","",IF(OR(ISTEXT($N$676),ISTEXT($N$677),ISTEXT($N$678)),"",IF(OR(6&gt;$N$676,2&gt;$N$677,((2-1)*$N$676+6)&gt;$N$678),"",IF(INDEX($P$678:$W$687,MOD(((2-1)*$N$676+6)-1,10)+1,INT((((2-1)*$N$676+6)-1)/10)+1)="","",INDEX($P$678:$W$687,MOD(((2-1)*$N$676+6)-1,10)+1,INT((((2-1)*$N$676+6)-1)/10)+1))))))</f>
        <v/>
      </c>
      <c r="J679" s="539">
        <f>IF($D$676="Flat Oval",IF(OR($N$678="",ISTEXT($N$676),ISTEXT($N$677)),"",IF(2&lt;=$N$677,IF(7&gt;$N$676,"",IF(((2-1)*$N$676+7)&gt;80,"",IF(INDEX($P$678:$W$687,MOD(((2-1)*$N$676+7)-1,10)+1,INT((((2-1)*$N$676+7)-1)/10)+1)="","",INDEX($P$678:$W$687,MOD(((2-1)*$N$676+7)-1,10)+1,INT((((2-1)*$N$676+7)-1)/10)+1)))),IF(AND(2=$N$677+1,7&lt;=$O$676),IF(($N$676*$N$677+7)&gt;80,"",IF(INDEX($P$678:$W$687,MOD(($N$676*$N$677+7)-1,10)+1,INT((($N$676*$N$677+7)-1)/10)+1)="","",INDEX($P$678:$W$687,MOD(($N$676*$N$677+7)-1,10)+1,INT((($N$676*$N$677+7)-1)/10)+1))),""))),IF($N$678="","",IF(OR(ISTEXT($N$676),ISTEXT($N$677),ISTEXT($N$678)),"",IF(OR(7&gt;$N$676,2&gt;$N$677,((2-1)*$N$676+7)&gt;$N$678),"",IF(INDEX($P$678:$W$687,MOD(((2-1)*$N$676+7)-1,10)+1,INT((((2-1)*$N$676+7)-1)/10)+1)="","",INDEX($P$678:$W$687,MOD(((2-1)*$N$676+7)-1,10)+1,INT((((2-1)*$N$676+7)-1)/10)+1))))))</f>
        <v/>
      </c>
      <c r="K679" s="539">
        <f>IF($D$676="Flat Oval",IF(OR($N$678="",ISTEXT($N$676),ISTEXT($N$677)),"",IF(2&lt;=$N$677,IF(8&gt;$N$676,"",IF(((2-1)*$N$676+8)&gt;80,"",IF(INDEX($P$678:$W$687,MOD(((2-1)*$N$676+8)-1,10)+1,INT((((2-1)*$N$676+8)-1)/10)+1)="","",INDEX($P$678:$W$687,MOD(((2-1)*$N$676+8)-1,10)+1,INT((((2-1)*$N$676+8)-1)/10)+1)))),IF(AND(2=$N$677+1,8&lt;=$O$676),IF(($N$676*$N$677+8)&gt;80,"",IF(INDEX($P$678:$W$687,MOD(($N$676*$N$677+8)-1,10)+1,INT((($N$676*$N$677+8)-1)/10)+1)="","",INDEX($P$678:$W$687,MOD(($N$676*$N$677+8)-1,10)+1,INT((($N$676*$N$677+8)-1)/10)+1))),""))),IF($N$678="","",IF(OR(ISTEXT($N$676),ISTEXT($N$677),ISTEXT($N$678)),"",IF(OR(8&gt;$N$676,2&gt;$N$677,((2-1)*$N$676+8)&gt;$N$678),"",IF(INDEX($P$678:$W$687,MOD(((2-1)*$N$676+8)-1,10)+1,INT((((2-1)*$N$676+8)-1)/10)+1)="","",INDEX($P$678:$W$687,MOD(((2-1)*$N$676+8)-1,10)+1,INT((((2-1)*$N$676+8)-1)/10)+1))))))</f>
        <v/>
      </c>
      <c r="L679" s="539">
        <f>IF($D$676="Flat Oval",IF(OR($N$678="",ISTEXT($N$676),ISTEXT($N$677)),"",IF(2&lt;=$N$677,IF(9&gt;$N$676,"",IF(((2-1)*$N$676+9)&gt;80,"",IF(INDEX($P$678:$W$687,MOD(((2-1)*$N$676+9)-1,10)+1,INT((((2-1)*$N$676+9)-1)/10)+1)="","",INDEX($P$678:$W$687,MOD(((2-1)*$N$676+9)-1,10)+1,INT((((2-1)*$N$676+9)-1)/10)+1)))),IF(AND(2=$N$677+1,9&lt;=$O$676),IF(($N$676*$N$677+9)&gt;80,"",IF(INDEX($P$678:$W$687,MOD(($N$676*$N$677+9)-1,10)+1,INT((($N$676*$N$677+9)-1)/10)+1)="","",INDEX($P$678:$W$687,MOD(($N$676*$N$677+9)-1,10)+1,INT((($N$676*$N$677+9)-1)/10)+1))),""))),IF($N$678="","",IF(OR(ISTEXT($N$676),ISTEXT($N$677),ISTEXT($N$678)),"",IF(OR(9&gt;$N$676,2&gt;$N$677,((2-1)*$N$676+9)&gt;$N$678),"",IF(INDEX($P$678:$W$687,MOD(((2-1)*$N$676+9)-1,10)+1,INT((((2-1)*$N$676+9)-1)/10)+1)="","",INDEX($P$678:$W$687,MOD(((2-1)*$N$676+9)-1,10)+1,INT((((2-1)*$N$676+9)-1)/10)+1))))))</f>
        <v/>
      </c>
      <c r="M679" s="539">
        <f>IF($D$676="Flat Oval",IF(OR($N$678="",ISTEXT($N$676),ISTEXT($N$677)),"",IF(2&lt;=$N$677,IF(10&gt;$N$676,"",IF(((2-1)*$N$676+10)&gt;80,"",IF(INDEX($P$678:$W$687,MOD(((2-1)*$N$676+10)-1,10)+1,INT((((2-1)*$N$676+10)-1)/10)+1)="","",INDEX($P$678:$W$687,MOD(((2-1)*$N$676+10)-1,10)+1,INT((((2-1)*$N$676+10)-1)/10)+1)))),IF(AND(2=$N$677+1,10&lt;=$O$676),IF(($N$676*$N$677+10)&gt;80,"",IF(INDEX($P$678:$W$687,MOD(($N$676*$N$677+10)-1,10)+1,INT((($N$676*$N$677+10)-1)/10)+1)="","",INDEX($P$678:$W$687,MOD(($N$676*$N$677+10)-1,10)+1,INT((($N$676*$N$677+10)-1)/10)+1))),""))),IF($N$678="","",IF(OR(ISTEXT($N$676),ISTEXT($N$677),ISTEXT($N$678)),"",IF(OR(10&gt;$N$676,2&gt;$N$677,((2-1)*$N$676+10)&gt;$N$678),"",IF(INDEX($P$678:$W$687,MOD(((2-1)*$N$676+10)-1,10)+1,INT((((2-1)*$N$676+10)-1)/10)+1)="","",INDEX($P$678:$W$687,MOD(((2-1)*$N$676+10)-1,10)+1,INT((((2-1)*$N$676+10)-1)/10)+1))))))</f>
        <v/>
      </c>
      <c r="O679">
        <f>IF(AND($D$676="Flat Oval",NOT(OR($G$676="",$I$676="")),NOT(OR(ISTEXT($G$676),ISTEXT($I$676)))),(($G$676-2*N($K$676))-($I$676-2*N($K$676)))*($I$676-2*N($K$676))/144,"")</f>
        <v/>
      </c>
      <c r="P679" s="540" t="n"/>
      <c r="Q679" s="540" t="n"/>
      <c r="R679" s="540" t="n"/>
      <c r="S679" s="540" t="n"/>
      <c r="T679" s="540" t="n"/>
      <c r="U679" s="540" t="n"/>
      <c r="V679" s="540" t="n"/>
      <c r="W679" s="540" t="n"/>
    </row>
    <row r="680" ht="13.35" customHeight="1" s="162">
      <c r="B680" s="537">
        <f>IF($D$676="Flat Oval",IF(OR($N$677="",ISTEXT($N$677)),"",IF(3&lt;=$N$677,ROUND((3-0.5)*$I$676/$N$677,1),IF(3=$N$677+1,"Ends",""))),IF(OR($D$676="",$G$676=""),"",IF($D$676="Round",IF(3=1,"Axis 1 (0°)",IF(3=2,"Axis 2 (90°)","")),IF(ISTEXT($N$677),"",IF(3&gt;$N$677,"",IF(ISTEXT($I$676),"",ROUND((3-0.5)*$I$676/$N$677,1)))))))</f>
        <v/>
      </c>
      <c r="C680" s="538" t="n"/>
      <c r="D680" s="539">
        <f>IF($D$676="Flat Oval",IF(OR($N$678="",ISTEXT($N$676),ISTEXT($N$677)),"",IF(3&lt;=$N$677,IF(1&gt;$N$676,"",IF(((3-1)*$N$676+1)&gt;80,"",IF(INDEX($P$678:$W$687,MOD(((3-1)*$N$676+1)-1,10)+1,INT((((3-1)*$N$676+1)-1)/10)+1)="","",INDEX($P$678:$W$687,MOD(((3-1)*$N$676+1)-1,10)+1,INT((((3-1)*$N$676+1)-1)/10)+1)))),IF(AND(3=$N$677+1,1&lt;=$O$676),IF(($N$676*$N$677+1)&gt;80,"",IF(INDEX($P$678:$W$687,MOD(($N$676*$N$677+1)-1,10)+1,INT((($N$676*$N$677+1)-1)/10)+1)="","",INDEX($P$678:$W$687,MOD(($N$676*$N$677+1)-1,10)+1,INT((($N$676*$N$677+1)-1)/10)+1))),""))),IF($N$678="","",IF(OR(ISTEXT($N$676),ISTEXT($N$677),ISTEXT($N$678)),"",IF(OR(1&gt;$N$676,3&gt;$N$677,((3-1)*$N$676+1)&gt;$N$678),"",IF(INDEX($P$678:$W$687,MOD(((3-1)*$N$676+1)-1,10)+1,INT((((3-1)*$N$676+1)-1)/10)+1)="","",INDEX($P$678:$W$687,MOD(((3-1)*$N$676+1)-1,10)+1,INT((((3-1)*$N$676+1)-1)/10)+1))))))</f>
        <v/>
      </c>
      <c r="E680" s="539">
        <f>IF($D$676="Flat Oval",IF(OR($N$678="",ISTEXT($N$676),ISTEXT($N$677)),"",IF(3&lt;=$N$677,IF(2&gt;$N$676,"",IF(((3-1)*$N$676+2)&gt;80,"",IF(INDEX($P$678:$W$687,MOD(((3-1)*$N$676+2)-1,10)+1,INT((((3-1)*$N$676+2)-1)/10)+1)="","",INDEX($P$678:$W$687,MOD(((3-1)*$N$676+2)-1,10)+1,INT((((3-1)*$N$676+2)-1)/10)+1)))),IF(AND(3=$N$677+1,2&lt;=$O$676),IF(($N$676*$N$677+2)&gt;80,"",IF(INDEX($P$678:$W$687,MOD(($N$676*$N$677+2)-1,10)+1,INT((($N$676*$N$677+2)-1)/10)+1)="","",INDEX($P$678:$W$687,MOD(($N$676*$N$677+2)-1,10)+1,INT((($N$676*$N$677+2)-1)/10)+1))),""))),IF($N$678="","",IF(OR(ISTEXT($N$676),ISTEXT($N$677),ISTEXT($N$678)),"",IF(OR(2&gt;$N$676,3&gt;$N$677,((3-1)*$N$676+2)&gt;$N$678),"",IF(INDEX($P$678:$W$687,MOD(((3-1)*$N$676+2)-1,10)+1,INT((((3-1)*$N$676+2)-1)/10)+1)="","",INDEX($P$678:$W$687,MOD(((3-1)*$N$676+2)-1,10)+1,INT((((3-1)*$N$676+2)-1)/10)+1))))))</f>
        <v/>
      </c>
      <c r="F680" s="539">
        <f>IF($D$676="Flat Oval",IF(OR($N$678="",ISTEXT($N$676),ISTEXT($N$677)),"",IF(3&lt;=$N$677,IF(3&gt;$N$676,"",IF(((3-1)*$N$676+3)&gt;80,"",IF(INDEX($P$678:$W$687,MOD(((3-1)*$N$676+3)-1,10)+1,INT((((3-1)*$N$676+3)-1)/10)+1)="","",INDEX($P$678:$W$687,MOD(((3-1)*$N$676+3)-1,10)+1,INT((((3-1)*$N$676+3)-1)/10)+1)))),IF(AND(3=$N$677+1,3&lt;=$O$676),IF(($N$676*$N$677+3)&gt;80,"",IF(INDEX($P$678:$W$687,MOD(($N$676*$N$677+3)-1,10)+1,INT((($N$676*$N$677+3)-1)/10)+1)="","",INDEX($P$678:$W$687,MOD(($N$676*$N$677+3)-1,10)+1,INT((($N$676*$N$677+3)-1)/10)+1))),""))),IF($N$678="","",IF(OR(ISTEXT($N$676),ISTEXT($N$677),ISTEXT($N$678)),"",IF(OR(3&gt;$N$676,3&gt;$N$677,((3-1)*$N$676+3)&gt;$N$678),"",IF(INDEX($P$678:$W$687,MOD(((3-1)*$N$676+3)-1,10)+1,INT((((3-1)*$N$676+3)-1)/10)+1)="","",INDEX($P$678:$W$687,MOD(((3-1)*$N$676+3)-1,10)+1,INT((((3-1)*$N$676+3)-1)/10)+1))))))</f>
        <v/>
      </c>
      <c r="G680" s="539">
        <f>IF($D$676="Flat Oval",IF(OR($N$678="",ISTEXT($N$676),ISTEXT($N$677)),"",IF(3&lt;=$N$677,IF(4&gt;$N$676,"",IF(((3-1)*$N$676+4)&gt;80,"",IF(INDEX($P$678:$W$687,MOD(((3-1)*$N$676+4)-1,10)+1,INT((((3-1)*$N$676+4)-1)/10)+1)="","",INDEX($P$678:$W$687,MOD(((3-1)*$N$676+4)-1,10)+1,INT((((3-1)*$N$676+4)-1)/10)+1)))),IF(AND(3=$N$677+1,4&lt;=$O$676),IF(($N$676*$N$677+4)&gt;80,"",IF(INDEX($P$678:$W$687,MOD(($N$676*$N$677+4)-1,10)+1,INT((($N$676*$N$677+4)-1)/10)+1)="","",INDEX($P$678:$W$687,MOD(($N$676*$N$677+4)-1,10)+1,INT((($N$676*$N$677+4)-1)/10)+1))),""))),IF($N$678="","",IF(OR(ISTEXT($N$676),ISTEXT($N$677),ISTEXT($N$678)),"",IF(OR(4&gt;$N$676,3&gt;$N$677,((3-1)*$N$676+4)&gt;$N$678),"",IF(INDEX($P$678:$W$687,MOD(((3-1)*$N$676+4)-1,10)+1,INT((((3-1)*$N$676+4)-1)/10)+1)="","",INDEX($P$678:$W$687,MOD(((3-1)*$N$676+4)-1,10)+1,INT((((3-1)*$N$676+4)-1)/10)+1))))))</f>
        <v/>
      </c>
      <c r="H680" s="539">
        <f>IF($D$676="Flat Oval",IF(OR($N$678="",ISTEXT($N$676),ISTEXT($N$677)),"",IF(3&lt;=$N$677,IF(5&gt;$N$676,"",IF(((3-1)*$N$676+5)&gt;80,"",IF(INDEX($P$678:$W$687,MOD(((3-1)*$N$676+5)-1,10)+1,INT((((3-1)*$N$676+5)-1)/10)+1)="","",INDEX($P$678:$W$687,MOD(((3-1)*$N$676+5)-1,10)+1,INT((((3-1)*$N$676+5)-1)/10)+1)))),IF(AND(3=$N$677+1,5&lt;=$O$676),IF(($N$676*$N$677+5)&gt;80,"",IF(INDEX($P$678:$W$687,MOD(($N$676*$N$677+5)-1,10)+1,INT((($N$676*$N$677+5)-1)/10)+1)="","",INDEX($P$678:$W$687,MOD(($N$676*$N$677+5)-1,10)+1,INT((($N$676*$N$677+5)-1)/10)+1))),""))),IF($N$678="","",IF(OR(ISTEXT($N$676),ISTEXT($N$677),ISTEXT($N$678)),"",IF(OR(5&gt;$N$676,3&gt;$N$677,((3-1)*$N$676+5)&gt;$N$678),"",IF(INDEX($P$678:$W$687,MOD(((3-1)*$N$676+5)-1,10)+1,INT((((3-1)*$N$676+5)-1)/10)+1)="","",INDEX($P$678:$W$687,MOD(((3-1)*$N$676+5)-1,10)+1,INT((((3-1)*$N$676+5)-1)/10)+1))))))</f>
        <v/>
      </c>
      <c r="I680" s="539">
        <f>IF($D$676="Flat Oval",IF(OR($N$678="",ISTEXT($N$676),ISTEXT($N$677)),"",IF(3&lt;=$N$677,IF(6&gt;$N$676,"",IF(((3-1)*$N$676+6)&gt;80,"",IF(INDEX($P$678:$W$687,MOD(((3-1)*$N$676+6)-1,10)+1,INT((((3-1)*$N$676+6)-1)/10)+1)="","",INDEX($P$678:$W$687,MOD(((3-1)*$N$676+6)-1,10)+1,INT((((3-1)*$N$676+6)-1)/10)+1)))),IF(AND(3=$N$677+1,6&lt;=$O$676),IF(($N$676*$N$677+6)&gt;80,"",IF(INDEX($P$678:$W$687,MOD(($N$676*$N$677+6)-1,10)+1,INT((($N$676*$N$677+6)-1)/10)+1)="","",INDEX($P$678:$W$687,MOD(($N$676*$N$677+6)-1,10)+1,INT((($N$676*$N$677+6)-1)/10)+1))),""))),IF($N$678="","",IF(OR(ISTEXT($N$676),ISTEXT($N$677),ISTEXT($N$678)),"",IF(OR(6&gt;$N$676,3&gt;$N$677,((3-1)*$N$676+6)&gt;$N$678),"",IF(INDEX($P$678:$W$687,MOD(((3-1)*$N$676+6)-1,10)+1,INT((((3-1)*$N$676+6)-1)/10)+1)="","",INDEX($P$678:$W$687,MOD(((3-1)*$N$676+6)-1,10)+1,INT((((3-1)*$N$676+6)-1)/10)+1))))))</f>
        <v/>
      </c>
      <c r="J680" s="539">
        <f>IF($D$676="Flat Oval",IF(OR($N$678="",ISTEXT($N$676),ISTEXT($N$677)),"",IF(3&lt;=$N$677,IF(7&gt;$N$676,"",IF(((3-1)*$N$676+7)&gt;80,"",IF(INDEX($P$678:$W$687,MOD(((3-1)*$N$676+7)-1,10)+1,INT((((3-1)*$N$676+7)-1)/10)+1)="","",INDEX($P$678:$W$687,MOD(((3-1)*$N$676+7)-1,10)+1,INT((((3-1)*$N$676+7)-1)/10)+1)))),IF(AND(3=$N$677+1,7&lt;=$O$676),IF(($N$676*$N$677+7)&gt;80,"",IF(INDEX($P$678:$W$687,MOD(($N$676*$N$677+7)-1,10)+1,INT((($N$676*$N$677+7)-1)/10)+1)="","",INDEX($P$678:$W$687,MOD(($N$676*$N$677+7)-1,10)+1,INT((($N$676*$N$677+7)-1)/10)+1))),""))),IF($N$678="","",IF(OR(ISTEXT($N$676),ISTEXT($N$677),ISTEXT($N$678)),"",IF(OR(7&gt;$N$676,3&gt;$N$677,((3-1)*$N$676+7)&gt;$N$678),"",IF(INDEX($P$678:$W$687,MOD(((3-1)*$N$676+7)-1,10)+1,INT((((3-1)*$N$676+7)-1)/10)+1)="","",INDEX($P$678:$W$687,MOD(((3-1)*$N$676+7)-1,10)+1,INT((((3-1)*$N$676+7)-1)/10)+1))))))</f>
        <v/>
      </c>
      <c r="K680" s="539">
        <f>IF($D$676="Flat Oval",IF(OR($N$678="",ISTEXT($N$676),ISTEXT($N$677)),"",IF(3&lt;=$N$677,IF(8&gt;$N$676,"",IF(((3-1)*$N$676+8)&gt;80,"",IF(INDEX($P$678:$W$687,MOD(((3-1)*$N$676+8)-1,10)+1,INT((((3-1)*$N$676+8)-1)/10)+1)="","",INDEX($P$678:$W$687,MOD(((3-1)*$N$676+8)-1,10)+1,INT((((3-1)*$N$676+8)-1)/10)+1)))),IF(AND(3=$N$677+1,8&lt;=$O$676),IF(($N$676*$N$677+8)&gt;80,"",IF(INDEX($P$678:$W$687,MOD(($N$676*$N$677+8)-1,10)+1,INT((($N$676*$N$677+8)-1)/10)+1)="","",INDEX($P$678:$W$687,MOD(($N$676*$N$677+8)-1,10)+1,INT((($N$676*$N$677+8)-1)/10)+1))),""))),IF($N$678="","",IF(OR(ISTEXT($N$676),ISTEXT($N$677),ISTEXT($N$678)),"",IF(OR(8&gt;$N$676,3&gt;$N$677,((3-1)*$N$676+8)&gt;$N$678),"",IF(INDEX($P$678:$W$687,MOD(((3-1)*$N$676+8)-1,10)+1,INT((((3-1)*$N$676+8)-1)/10)+1)="","",INDEX($P$678:$W$687,MOD(((3-1)*$N$676+8)-1,10)+1,INT((((3-1)*$N$676+8)-1)/10)+1))))))</f>
        <v/>
      </c>
      <c r="L680" s="539">
        <f>IF($D$676="Flat Oval",IF(OR($N$678="",ISTEXT($N$676),ISTEXT($N$677)),"",IF(3&lt;=$N$677,IF(9&gt;$N$676,"",IF(((3-1)*$N$676+9)&gt;80,"",IF(INDEX($P$678:$W$687,MOD(((3-1)*$N$676+9)-1,10)+1,INT((((3-1)*$N$676+9)-1)/10)+1)="","",INDEX($P$678:$W$687,MOD(((3-1)*$N$676+9)-1,10)+1,INT((((3-1)*$N$676+9)-1)/10)+1)))),IF(AND(3=$N$677+1,9&lt;=$O$676),IF(($N$676*$N$677+9)&gt;80,"",IF(INDEX($P$678:$W$687,MOD(($N$676*$N$677+9)-1,10)+1,INT((($N$676*$N$677+9)-1)/10)+1)="","",INDEX($P$678:$W$687,MOD(($N$676*$N$677+9)-1,10)+1,INT((($N$676*$N$677+9)-1)/10)+1))),""))),IF($N$678="","",IF(OR(ISTEXT($N$676),ISTEXT($N$677),ISTEXT($N$678)),"",IF(OR(9&gt;$N$676,3&gt;$N$677,((3-1)*$N$676+9)&gt;$N$678),"",IF(INDEX($P$678:$W$687,MOD(((3-1)*$N$676+9)-1,10)+1,INT((((3-1)*$N$676+9)-1)/10)+1)="","",INDEX($P$678:$W$687,MOD(((3-1)*$N$676+9)-1,10)+1,INT((((3-1)*$N$676+9)-1)/10)+1))))))</f>
        <v/>
      </c>
      <c r="M680" s="539">
        <f>IF($D$676="Flat Oval",IF(OR($N$678="",ISTEXT($N$676),ISTEXT($N$677)),"",IF(3&lt;=$N$677,IF(10&gt;$N$676,"",IF(((3-1)*$N$676+10)&gt;80,"",IF(INDEX($P$678:$W$687,MOD(((3-1)*$N$676+10)-1,10)+1,INT((((3-1)*$N$676+10)-1)/10)+1)="","",INDEX($P$678:$W$687,MOD(((3-1)*$N$676+10)-1,10)+1,INT((((3-1)*$N$676+10)-1)/10)+1)))),IF(AND(3=$N$677+1,10&lt;=$O$676),IF(($N$676*$N$677+10)&gt;80,"",IF(INDEX($P$678:$W$687,MOD(($N$676*$N$677+10)-1,10)+1,INT((($N$676*$N$677+10)-1)/10)+1)="","",INDEX($P$678:$W$687,MOD(($N$676*$N$677+10)-1,10)+1,INT((($N$676*$N$677+10)-1)/10)+1))),""))),IF($N$678="","",IF(OR(ISTEXT($N$676),ISTEXT($N$677),ISTEXT($N$678)),"",IF(OR(10&gt;$N$676,3&gt;$N$677,((3-1)*$N$676+10)&gt;$N$678),"",IF(INDEX($P$678:$W$687,MOD(((3-1)*$N$676+10)-1,10)+1,INT((((3-1)*$N$676+10)-1)/10)+1)="","",INDEX($P$678:$W$687,MOD(((3-1)*$N$676+10)-1,10)+1,INT((((3-1)*$N$676+10)-1)/10)+1))))))</f>
        <v/>
      </c>
      <c r="O680">
        <f>IF(AND($D$676="Flat Oval",NOT(OR($G$676="",$I$676="")),NOT(OR(ISTEXT($G$676),ISTEXT($I$676)))),PI()*(($I$676-2*N($K$676))/2)^2/144,"")</f>
        <v/>
      </c>
      <c r="P680" s="540" t="n"/>
      <c r="Q680" s="540" t="n"/>
      <c r="R680" s="540" t="n"/>
      <c r="S680" s="540" t="n"/>
      <c r="T680" s="540" t="n"/>
      <c r="U680" s="540" t="n"/>
      <c r="V680" s="540" t="n"/>
      <c r="W680" s="540" t="n"/>
    </row>
    <row r="681" ht="13.35" customHeight="1" s="162">
      <c r="B681" s="537">
        <f>IF($D$676="Flat Oval",IF(OR($N$677="",ISTEXT($N$677)),"",IF(4&lt;=$N$677,ROUND((4-0.5)*$I$676/$N$677,1),IF(4=$N$677+1,"Ends",""))),IF(OR($D$676="",$G$676=""),"",IF($D$676="Round",IF(4=1,"Axis 1 (0°)",IF(4=2,"Axis 2 (90°)","")),IF(ISTEXT($N$677),"",IF(4&gt;$N$677,"",IF(ISTEXT($I$676),"",ROUND((4-0.5)*$I$676/$N$677,1)))))))</f>
        <v/>
      </c>
      <c r="C681" s="538" t="n"/>
      <c r="D681" s="539">
        <f>IF($D$676="Flat Oval",IF(OR($N$678="",ISTEXT($N$676),ISTEXT($N$677)),"",IF(4&lt;=$N$677,IF(1&gt;$N$676,"",IF(((4-1)*$N$676+1)&gt;80,"",IF(INDEX($P$678:$W$687,MOD(((4-1)*$N$676+1)-1,10)+1,INT((((4-1)*$N$676+1)-1)/10)+1)="","",INDEX($P$678:$W$687,MOD(((4-1)*$N$676+1)-1,10)+1,INT((((4-1)*$N$676+1)-1)/10)+1)))),IF(AND(4=$N$677+1,1&lt;=$O$676),IF(($N$676*$N$677+1)&gt;80,"",IF(INDEX($P$678:$W$687,MOD(($N$676*$N$677+1)-1,10)+1,INT((($N$676*$N$677+1)-1)/10)+1)="","",INDEX($P$678:$W$687,MOD(($N$676*$N$677+1)-1,10)+1,INT((($N$676*$N$677+1)-1)/10)+1))),""))),IF($N$678="","",IF(OR(ISTEXT($N$676),ISTEXT($N$677),ISTEXT($N$678)),"",IF(OR(1&gt;$N$676,4&gt;$N$677,((4-1)*$N$676+1)&gt;$N$678),"",IF(INDEX($P$678:$W$687,MOD(((4-1)*$N$676+1)-1,10)+1,INT((((4-1)*$N$676+1)-1)/10)+1)="","",INDEX($P$678:$W$687,MOD(((4-1)*$N$676+1)-1,10)+1,INT((((4-1)*$N$676+1)-1)/10)+1))))))</f>
        <v/>
      </c>
      <c r="E681" s="539">
        <f>IF($D$676="Flat Oval",IF(OR($N$678="",ISTEXT($N$676),ISTEXT($N$677)),"",IF(4&lt;=$N$677,IF(2&gt;$N$676,"",IF(((4-1)*$N$676+2)&gt;80,"",IF(INDEX($P$678:$W$687,MOD(((4-1)*$N$676+2)-1,10)+1,INT((((4-1)*$N$676+2)-1)/10)+1)="","",INDEX($P$678:$W$687,MOD(((4-1)*$N$676+2)-1,10)+1,INT((((4-1)*$N$676+2)-1)/10)+1)))),IF(AND(4=$N$677+1,2&lt;=$O$676),IF(($N$676*$N$677+2)&gt;80,"",IF(INDEX($P$678:$W$687,MOD(($N$676*$N$677+2)-1,10)+1,INT((($N$676*$N$677+2)-1)/10)+1)="","",INDEX($P$678:$W$687,MOD(($N$676*$N$677+2)-1,10)+1,INT((($N$676*$N$677+2)-1)/10)+1))),""))),IF($N$678="","",IF(OR(ISTEXT($N$676),ISTEXT($N$677),ISTEXT($N$678)),"",IF(OR(2&gt;$N$676,4&gt;$N$677,((4-1)*$N$676+2)&gt;$N$678),"",IF(INDEX($P$678:$W$687,MOD(((4-1)*$N$676+2)-1,10)+1,INT((((4-1)*$N$676+2)-1)/10)+1)="","",INDEX($P$678:$W$687,MOD(((4-1)*$N$676+2)-1,10)+1,INT((((4-1)*$N$676+2)-1)/10)+1))))))</f>
        <v/>
      </c>
      <c r="F681" s="539">
        <f>IF($D$676="Flat Oval",IF(OR($N$678="",ISTEXT($N$676),ISTEXT($N$677)),"",IF(4&lt;=$N$677,IF(3&gt;$N$676,"",IF(((4-1)*$N$676+3)&gt;80,"",IF(INDEX($P$678:$W$687,MOD(((4-1)*$N$676+3)-1,10)+1,INT((((4-1)*$N$676+3)-1)/10)+1)="","",INDEX($P$678:$W$687,MOD(((4-1)*$N$676+3)-1,10)+1,INT((((4-1)*$N$676+3)-1)/10)+1)))),IF(AND(4=$N$677+1,3&lt;=$O$676),IF(($N$676*$N$677+3)&gt;80,"",IF(INDEX($P$678:$W$687,MOD(($N$676*$N$677+3)-1,10)+1,INT((($N$676*$N$677+3)-1)/10)+1)="","",INDEX($P$678:$W$687,MOD(($N$676*$N$677+3)-1,10)+1,INT((($N$676*$N$677+3)-1)/10)+1))),""))),IF($N$678="","",IF(OR(ISTEXT($N$676),ISTEXT($N$677),ISTEXT($N$678)),"",IF(OR(3&gt;$N$676,4&gt;$N$677,((4-1)*$N$676+3)&gt;$N$678),"",IF(INDEX($P$678:$W$687,MOD(((4-1)*$N$676+3)-1,10)+1,INT((((4-1)*$N$676+3)-1)/10)+1)="","",INDEX($P$678:$W$687,MOD(((4-1)*$N$676+3)-1,10)+1,INT((((4-1)*$N$676+3)-1)/10)+1))))))</f>
        <v/>
      </c>
      <c r="G681" s="539">
        <f>IF($D$676="Flat Oval",IF(OR($N$678="",ISTEXT($N$676),ISTEXT($N$677)),"",IF(4&lt;=$N$677,IF(4&gt;$N$676,"",IF(((4-1)*$N$676+4)&gt;80,"",IF(INDEX($P$678:$W$687,MOD(((4-1)*$N$676+4)-1,10)+1,INT((((4-1)*$N$676+4)-1)/10)+1)="","",INDEX($P$678:$W$687,MOD(((4-1)*$N$676+4)-1,10)+1,INT((((4-1)*$N$676+4)-1)/10)+1)))),IF(AND(4=$N$677+1,4&lt;=$O$676),IF(($N$676*$N$677+4)&gt;80,"",IF(INDEX($P$678:$W$687,MOD(($N$676*$N$677+4)-1,10)+1,INT((($N$676*$N$677+4)-1)/10)+1)="","",INDEX($P$678:$W$687,MOD(($N$676*$N$677+4)-1,10)+1,INT((($N$676*$N$677+4)-1)/10)+1))),""))),IF($N$678="","",IF(OR(ISTEXT($N$676),ISTEXT($N$677),ISTEXT($N$678)),"",IF(OR(4&gt;$N$676,4&gt;$N$677,((4-1)*$N$676+4)&gt;$N$678),"",IF(INDEX($P$678:$W$687,MOD(((4-1)*$N$676+4)-1,10)+1,INT((((4-1)*$N$676+4)-1)/10)+1)="","",INDEX($P$678:$W$687,MOD(((4-1)*$N$676+4)-1,10)+1,INT((((4-1)*$N$676+4)-1)/10)+1))))))</f>
        <v/>
      </c>
      <c r="H681" s="539">
        <f>IF($D$676="Flat Oval",IF(OR($N$678="",ISTEXT($N$676),ISTEXT($N$677)),"",IF(4&lt;=$N$677,IF(5&gt;$N$676,"",IF(((4-1)*$N$676+5)&gt;80,"",IF(INDEX($P$678:$W$687,MOD(((4-1)*$N$676+5)-1,10)+1,INT((((4-1)*$N$676+5)-1)/10)+1)="","",INDEX($P$678:$W$687,MOD(((4-1)*$N$676+5)-1,10)+1,INT((((4-1)*$N$676+5)-1)/10)+1)))),IF(AND(4=$N$677+1,5&lt;=$O$676),IF(($N$676*$N$677+5)&gt;80,"",IF(INDEX($P$678:$W$687,MOD(($N$676*$N$677+5)-1,10)+1,INT((($N$676*$N$677+5)-1)/10)+1)="","",INDEX($P$678:$W$687,MOD(($N$676*$N$677+5)-1,10)+1,INT((($N$676*$N$677+5)-1)/10)+1))),""))),IF($N$678="","",IF(OR(ISTEXT($N$676),ISTEXT($N$677),ISTEXT($N$678)),"",IF(OR(5&gt;$N$676,4&gt;$N$677,((4-1)*$N$676+5)&gt;$N$678),"",IF(INDEX($P$678:$W$687,MOD(((4-1)*$N$676+5)-1,10)+1,INT((((4-1)*$N$676+5)-1)/10)+1)="","",INDEX($P$678:$W$687,MOD(((4-1)*$N$676+5)-1,10)+1,INT((((4-1)*$N$676+5)-1)/10)+1))))))</f>
        <v/>
      </c>
      <c r="I681" s="539">
        <f>IF($D$676="Flat Oval",IF(OR($N$678="",ISTEXT($N$676),ISTEXT($N$677)),"",IF(4&lt;=$N$677,IF(6&gt;$N$676,"",IF(((4-1)*$N$676+6)&gt;80,"",IF(INDEX($P$678:$W$687,MOD(((4-1)*$N$676+6)-1,10)+1,INT((((4-1)*$N$676+6)-1)/10)+1)="","",INDEX($P$678:$W$687,MOD(((4-1)*$N$676+6)-1,10)+1,INT((((4-1)*$N$676+6)-1)/10)+1)))),IF(AND(4=$N$677+1,6&lt;=$O$676),IF(($N$676*$N$677+6)&gt;80,"",IF(INDEX($P$678:$W$687,MOD(($N$676*$N$677+6)-1,10)+1,INT((($N$676*$N$677+6)-1)/10)+1)="","",INDEX($P$678:$W$687,MOD(($N$676*$N$677+6)-1,10)+1,INT((($N$676*$N$677+6)-1)/10)+1))),""))),IF($N$678="","",IF(OR(ISTEXT($N$676),ISTEXT($N$677),ISTEXT($N$678)),"",IF(OR(6&gt;$N$676,4&gt;$N$677,((4-1)*$N$676+6)&gt;$N$678),"",IF(INDEX($P$678:$W$687,MOD(((4-1)*$N$676+6)-1,10)+1,INT((((4-1)*$N$676+6)-1)/10)+1)="","",INDEX($P$678:$W$687,MOD(((4-1)*$N$676+6)-1,10)+1,INT((((4-1)*$N$676+6)-1)/10)+1))))))</f>
        <v/>
      </c>
      <c r="J681" s="539">
        <f>IF($D$676="Flat Oval",IF(OR($N$678="",ISTEXT($N$676),ISTEXT($N$677)),"",IF(4&lt;=$N$677,IF(7&gt;$N$676,"",IF(((4-1)*$N$676+7)&gt;80,"",IF(INDEX($P$678:$W$687,MOD(((4-1)*$N$676+7)-1,10)+1,INT((((4-1)*$N$676+7)-1)/10)+1)="","",INDEX($P$678:$W$687,MOD(((4-1)*$N$676+7)-1,10)+1,INT((((4-1)*$N$676+7)-1)/10)+1)))),IF(AND(4=$N$677+1,7&lt;=$O$676),IF(($N$676*$N$677+7)&gt;80,"",IF(INDEX($P$678:$W$687,MOD(($N$676*$N$677+7)-1,10)+1,INT((($N$676*$N$677+7)-1)/10)+1)="","",INDEX($P$678:$W$687,MOD(($N$676*$N$677+7)-1,10)+1,INT((($N$676*$N$677+7)-1)/10)+1))),""))),IF($N$678="","",IF(OR(ISTEXT($N$676),ISTEXT($N$677),ISTEXT($N$678)),"",IF(OR(7&gt;$N$676,4&gt;$N$677,((4-1)*$N$676+7)&gt;$N$678),"",IF(INDEX($P$678:$W$687,MOD(((4-1)*$N$676+7)-1,10)+1,INT((((4-1)*$N$676+7)-1)/10)+1)="","",INDEX($P$678:$W$687,MOD(((4-1)*$N$676+7)-1,10)+1,INT((((4-1)*$N$676+7)-1)/10)+1))))))</f>
        <v/>
      </c>
      <c r="K681" s="539">
        <f>IF($D$676="Flat Oval",IF(OR($N$678="",ISTEXT($N$676),ISTEXT($N$677)),"",IF(4&lt;=$N$677,IF(8&gt;$N$676,"",IF(((4-1)*$N$676+8)&gt;80,"",IF(INDEX($P$678:$W$687,MOD(((4-1)*$N$676+8)-1,10)+1,INT((((4-1)*$N$676+8)-1)/10)+1)="","",INDEX($P$678:$W$687,MOD(((4-1)*$N$676+8)-1,10)+1,INT((((4-1)*$N$676+8)-1)/10)+1)))),IF(AND(4=$N$677+1,8&lt;=$O$676),IF(($N$676*$N$677+8)&gt;80,"",IF(INDEX($P$678:$W$687,MOD(($N$676*$N$677+8)-1,10)+1,INT((($N$676*$N$677+8)-1)/10)+1)="","",INDEX($P$678:$W$687,MOD(($N$676*$N$677+8)-1,10)+1,INT((($N$676*$N$677+8)-1)/10)+1))),""))),IF($N$678="","",IF(OR(ISTEXT($N$676),ISTEXT($N$677),ISTEXT($N$678)),"",IF(OR(8&gt;$N$676,4&gt;$N$677,((4-1)*$N$676+8)&gt;$N$678),"",IF(INDEX($P$678:$W$687,MOD(((4-1)*$N$676+8)-1,10)+1,INT((((4-1)*$N$676+8)-1)/10)+1)="","",INDEX($P$678:$W$687,MOD(((4-1)*$N$676+8)-1,10)+1,INT((((4-1)*$N$676+8)-1)/10)+1))))))</f>
        <v/>
      </c>
      <c r="L681" s="539">
        <f>IF($D$676="Flat Oval",IF(OR($N$678="",ISTEXT($N$676),ISTEXT($N$677)),"",IF(4&lt;=$N$677,IF(9&gt;$N$676,"",IF(((4-1)*$N$676+9)&gt;80,"",IF(INDEX($P$678:$W$687,MOD(((4-1)*$N$676+9)-1,10)+1,INT((((4-1)*$N$676+9)-1)/10)+1)="","",INDEX($P$678:$W$687,MOD(((4-1)*$N$676+9)-1,10)+1,INT((((4-1)*$N$676+9)-1)/10)+1)))),IF(AND(4=$N$677+1,9&lt;=$O$676),IF(($N$676*$N$677+9)&gt;80,"",IF(INDEX($P$678:$W$687,MOD(($N$676*$N$677+9)-1,10)+1,INT((($N$676*$N$677+9)-1)/10)+1)="","",INDEX($P$678:$W$687,MOD(($N$676*$N$677+9)-1,10)+1,INT((($N$676*$N$677+9)-1)/10)+1))),""))),IF($N$678="","",IF(OR(ISTEXT($N$676),ISTEXT($N$677),ISTEXT($N$678)),"",IF(OR(9&gt;$N$676,4&gt;$N$677,((4-1)*$N$676+9)&gt;$N$678),"",IF(INDEX($P$678:$W$687,MOD(((4-1)*$N$676+9)-1,10)+1,INT((((4-1)*$N$676+9)-1)/10)+1)="","",INDEX($P$678:$W$687,MOD(((4-1)*$N$676+9)-1,10)+1,INT((((4-1)*$N$676+9)-1)/10)+1))))))</f>
        <v/>
      </c>
      <c r="M681" s="539">
        <f>IF($D$676="Flat Oval",IF(OR($N$678="",ISTEXT($N$676),ISTEXT($N$677)),"",IF(4&lt;=$N$677,IF(10&gt;$N$676,"",IF(((4-1)*$N$676+10)&gt;80,"",IF(INDEX($P$678:$W$687,MOD(((4-1)*$N$676+10)-1,10)+1,INT((((4-1)*$N$676+10)-1)/10)+1)="","",INDEX($P$678:$W$687,MOD(((4-1)*$N$676+10)-1,10)+1,INT((((4-1)*$N$676+10)-1)/10)+1)))),IF(AND(4=$N$677+1,10&lt;=$O$676),IF(($N$676*$N$677+10)&gt;80,"",IF(INDEX($P$678:$W$687,MOD(($N$676*$N$677+10)-1,10)+1,INT((($N$676*$N$677+10)-1)/10)+1)="","",INDEX($P$678:$W$687,MOD(($N$676*$N$677+10)-1,10)+1,INT((($N$676*$N$677+10)-1)/10)+1))),""))),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IF($D$676="Flat Oval",IF(OR($N$677="",ISTEXT($N$677)),"",IF(5&lt;=$N$677,ROUND((5-0.5)*$I$676/$N$677,1),IF(5=$N$677+1,"Ends",""))),IF(OR($D$676="",$G$676=""),"",IF($D$676="Round",IF(5=1,"Axis 1 (0°)",IF(5=2,"Axis 2 (90°)","")),IF(ISTEXT($N$677),"",IF(5&gt;$N$677,"",IF(ISTEXT($I$676),"",ROUND((5-0.5)*$I$676/$N$677,1)))))))</f>
        <v/>
      </c>
      <c r="C682" s="538" t="n"/>
      <c r="D682" s="539">
        <f>IF($D$676="Flat Oval",IF(OR($N$678="",ISTEXT($N$676),ISTEXT($N$677)),"",IF(5&lt;=$N$677,IF(1&gt;$N$676,"",IF(((5-1)*$N$676+1)&gt;80,"",IF(INDEX($P$678:$W$687,MOD(((5-1)*$N$676+1)-1,10)+1,INT((((5-1)*$N$676+1)-1)/10)+1)="","",INDEX($P$678:$W$687,MOD(((5-1)*$N$676+1)-1,10)+1,INT((((5-1)*$N$676+1)-1)/10)+1)))),IF(AND(5=$N$677+1,1&lt;=$O$676),IF(($N$676*$N$677+1)&gt;80,"",IF(INDEX($P$678:$W$687,MOD(($N$676*$N$677+1)-1,10)+1,INT((($N$676*$N$677+1)-1)/10)+1)="","",INDEX($P$678:$W$687,MOD(($N$676*$N$677+1)-1,10)+1,INT((($N$676*$N$677+1)-1)/10)+1))),""))),IF($N$678="","",IF(OR(ISTEXT($N$676),ISTEXT($N$677),ISTEXT($N$678)),"",IF(OR(1&gt;$N$676,5&gt;$N$677,((5-1)*$N$676+1)&gt;$N$678),"",IF(INDEX($P$678:$W$687,MOD(((5-1)*$N$676+1)-1,10)+1,INT((((5-1)*$N$676+1)-1)/10)+1)="","",INDEX($P$678:$W$687,MOD(((5-1)*$N$676+1)-1,10)+1,INT((((5-1)*$N$676+1)-1)/10)+1))))))</f>
        <v/>
      </c>
      <c r="E682" s="539">
        <f>IF($D$676="Flat Oval",IF(OR($N$678="",ISTEXT($N$676),ISTEXT($N$677)),"",IF(5&lt;=$N$677,IF(2&gt;$N$676,"",IF(((5-1)*$N$676+2)&gt;80,"",IF(INDEX($P$678:$W$687,MOD(((5-1)*$N$676+2)-1,10)+1,INT((((5-1)*$N$676+2)-1)/10)+1)="","",INDEX($P$678:$W$687,MOD(((5-1)*$N$676+2)-1,10)+1,INT((((5-1)*$N$676+2)-1)/10)+1)))),IF(AND(5=$N$677+1,2&lt;=$O$676),IF(($N$676*$N$677+2)&gt;80,"",IF(INDEX($P$678:$W$687,MOD(($N$676*$N$677+2)-1,10)+1,INT((($N$676*$N$677+2)-1)/10)+1)="","",INDEX($P$678:$W$687,MOD(($N$676*$N$677+2)-1,10)+1,INT((($N$676*$N$677+2)-1)/10)+1))),""))),IF($N$678="","",IF(OR(ISTEXT($N$676),ISTEXT($N$677),ISTEXT($N$678)),"",IF(OR(2&gt;$N$676,5&gt;$N$677,((5-1)*$N$676+2)&gt;$N$678),"",IF(INDEX($P$678:$W$687,MOD(((5-1)*$N$676+2)-1,10)+1,INT((((5-1)*$N$676+2)-1)/10)+1)="","",INDEX($P$678:$W$687,MOD(((5-1)*$N$676+2)-1,10)+1,INT((((5-1)*$N$676+2)-1)/10)+1))))))</f>
        <v/>
      </c>
      <c r="F682" s="539">
        <f>IF($D$676="Flat Oval",IF(OR($N$678="",ISTEXT($N$676),ISTEXT($N$677)),"",IF(5&lt;=$N$677,IF(3&gt;$N$676,"",IF(((5-1)*$N$676+3)&gt;80,"",IF(INDEX($P$678:$W$687,MOD(((5-1)*$N$676+3)-1,10)+1,INT((((5-1)*$N$676+3)-1)/10)+1)="","",INDEX($P$678:$W$687,MOD(((5-1)*$N$676+3)-1,10)+1,INT((((5-1)*$N$676+3)-1)/10)+1)))),IF(AND(5=$N$677+1,3&lt;=$O$676),IF(($N$676*$N$677+3)&gt;80,"",IF(INDEX($P$678:$W$687,MOD(($N$676*$N$677+3)-1,10)+1,INT((($N$676*$N$677+3)-1)/10)+1)="","",INDEX($P$678:$W$687,MOD(($N$676*$N$677+3)-1,10)+1,INT((($N$676*$N$677+3)-1)/10)+1))),""))),IF($N$678="","",IF(OR(ISTEXT($N$676),ISTEXT($N$677),ISTEXT($N$678)),"",IF(OR(3&gt;$N$676,5&gt;$N$677,((5-1)*$N$676+3)&gt;$N$678),"",IF(INDEX($P$678:$W$687,MOD(((5-1)*$N$676+3)-1,10)+1,INT((((5-1)*$N$676+3)-1)/10)+1)="","",INDEX($P$678:$W$687,MOD(((5-1)*$N$676+3)-1,10)+1,INT((((5-1)*$N$676+3)-1)/10)+1))))))</f>
        <v/>
      </c>
      <c r="G682" s="539">
        <f>IF($D$676="Flat Oval",IF(OR($N$678="",ISTEXT($N$676),ISTEXT($N$677)),"",IF(5&lt;=$N$677,IF(4&gt;$N$676,"",IF(((5-1)*$N$676+4)&gt;80,"",IF(INDEX($P$678:$W$687,MOD(((5-1)*$N$676+4)-1,10)+1,INT((((5-1)*$N$676+4)-1)/10)+1)="","",INDEX($P$678:$W$687,MOD(((5-1)*$N$676+4)-1,10)+1,INT((((5-1)*$N$676+4)-1)/10)+1)))),IF(AND(5=$N$677+1,4&lt;=$O$676),IF(($N$676*$N$677+4)&gt;80,"",IF(INDEX($P$678:$W$687,MOD(($N$676*$N$677+4)-1,10)+1,INT((($N$676*$N$677+4)-1)/10)+1)="","",INDEX($P$678:$W$687,MOD(($N$676*$N$677+4)-1,10)+1,INT((($N$676*$N$677+4)-1)/10)+1))),""))),IF($N$678="","",IF(OR(ISTEXT($N$676),ISTEXT($N$677),ISTEXT($N$678)),"",IF(OR(4&gt;$N$676,5&gt;$N$677,((5-1)*$N$676+4)&gt;$N$678),"",IF(INDEX($P$678:$W$687,MOD(((5-1)*$N$676+4)-1,10)+1,INT((((5-1)*$N$676+4)-1)/10)+1)="","",INDEX($P$678:$W$687,MOD(((5-1)*$N$676+4)-1,10)+1,INT((((5-1)*$N$676+4)-1)/10)+1))))))</f>
        <v/>
      </c>
      <c r="H682" s="539">
        <f>IF($D$676="Flat Oval",IF(OR($N$678="",ISTEXT($N$676),ISTEXT($N$677)),"",IF(5&lt;=$N$677,IF(5&gt;$N$676,"",IF(((5-1)*$N$676+5)&gt;80,"",IF(INDEX($P$678:$W$687,MOD(((5-1)*$N$676+5)-1,10)+1,INT((((5-1)*$N$676+5)-1)/10)+1)="","",INDEX($P$678:$W$687,MOD(((5-1)*$N$676+5)-1,10)+1,INT((((5-1)*$N$676+5)-1)/10)+1)))),IF(AND(5=$N$677+1,5&lt;=$O$676),IF(($N$676*$N$677+5)&gt;80,"",IF(INDEX($P$678:$W$687,MOD(($N$676*$N$677+5)-1,10)+1,INT((($N$676*$N$677+5)-1)/10)+1)="","",INDEX($P$678:$W$687,MOD(($N$676*$N$677+5)-1,10)+1,INT((($N$676*$N$677+5)-1)/10)+1))),""))),IF($N$678="","",IF(OR(ISTEXT($N$676),ISTEXT($N$677),ISTEXT($N$678)),"",IF(OR(5&gt;$N$676,5&gt;$N$677,((5-1)*$N$676+5)&gt;$N$678),"",IF(INDEX($P$678:$W$687,MOD(((5-1)*$N$676+5)-1,10)+1,INT((((5-1)*$N$676+5)-1)/10)+1)="","",INDEX($P$678:$W$687,MOD(((5-1)*$N$676+5)-1,10)+1,INT((((5-1)*$N$676+5)-1)/10)+1))))))</f>
        <v/>
      </c>
      <c r="I682" s="539">
        <f>IF($D$676="Flat Oval",IF(OR($N$678="",ISTEXT($N$676),ISTEXT($N$677)),"",IF(5&lt;=$N$677,IF(6&gt;$N$676,"",IF(((5-1)*$N$676+6)&gt;80,"",IF(INDEX($P$678:$W$687,MOD(((5-1)*$N$676+6)-1,10)+1,INT((((5-1)*$N$676+6)-1)/10)+1)="","",INDEX($P$678:$W$687,MOD(((5-1)*$N$676+6)-1,10)+1,INT((((5-1)*$N$676+6)-1)/10)+1)))),IF(AND(5=$N$677+1,6&lt;=$O$676),IF(($N$676*$N$677+6)&gt;80,"",IF(INDEX($P$678:$W$687,MOD(($N$676*$N$677+6)-1,10)+1,INT((($N$676*$N$677+6)-1)/10)+1)="","",INDEX($P$678:$W$687,MOD(($N$676*$N$677+6)-1,10)+1,INT((($N$676*$N$677+6)-1)/10)+1))),""))),IF($N$678="","",IF(OR(ISTEXT($N$676),ISTEXT($N$677),ISTEXT($N$678)),"",IF(OR(6&gt;$N$676,5&gt;$N$677,((5-1)*$N$676+6)&gt;$N$678),"",IF(INDEX($P$678:$W$687,MOD(((5-1)*$N$676+6)-1,10)+1,INT((((5-1)*$N$676+6)-1)/10)+1)="","",INDEX($P$678:$W$687,MOD(((5-1)*$N$676+6)-1,10)+1,INT((((5-1)*$N$676+6)-1)/10)+1))))))</f>
        <v/>
      </c>
      <c r="J682" s="539">
        <f>IF($D$676="Flat Oval",IF(OR($N$678="",ISTEXT($N$676),ISTEXT($N$677)),"",IF(5&lt;=$N$677,IF(7&gt;$N$676,"",IF(((5-1)*$N$676+7)&gt;80,"",IF(INDEX($P$678:$W$687,MOD(((5-1)*$N$676+7)-1,10)+1,INT((((5-1)*$N$676+7)-1)/10)+1)="","",INDEX($P$678:$W$687,MOD(((5-1)*$N$676+7)-1,10)+1,INT((((5-1)*$N$676+7)-1)/10)+1)))),IF(AND(5=$N$677+1,7&lt;=$O$676),IF(($N$676*$N$677+7)&gt;80,"",IF(INDEX($P$678:$W$687,MOD(($N$676*$N$677+7)-1,10)+1,INT((($N$676*$N$677+7)-1)/10)+1)="","",INDEX($P$678:$W$687,MOD(($N$676*$N$677+7)-1,10)+1,INT((($N$676*$N$677+7)-1)/10)+1))),""))),IF($N$678="","",IF(OR(ISTEXT($N$676),ISTEXT($N$677),ISTEXT($N$678)),"",IF(OR(7&gt;$N$676,5&gt;$N$677,((5-1)*$N$676+7)&gt;$N$678),"",IF(INDEX($P$678:$W$687,MOD(((5-1)*$N$676+7)-1,10)+1,INT((((5-1)*$N$676+7)-1)/10)+1)="","",INDEX($P$678:$W$687,MOD(((5-1)*$N$676+7)-1,10)+1,INT((((5-1)*$N$676+7)-1)/10)+1))))))</f>
        <v/>
      </c>
      <c r="K682" s="539">
        <f>IF($D$676="Flat Oval",IF(OR($N$678="",ISTEXT($N$676),ISTEXT($N$677)),"",IF(5&lt;=$N$677,IF(8&gt;$N$676,"",IF(((5-1)*$N$676+8)&gt;80,"",IF(INDEX($P$678:$W$687,MOD(((5-1)*$N$676+8)-1,10)+1,INT((((5-1)*$N$676+8)-1)/10)+1)="","",INDEX($P$678:$W$687,MOD(((5-1)*$N$676+8)-1,10)+1,INT((((5-1)*$N$676+8)-1)/10)+1)))),IF(AND(5=$N$677+1,8&lt;=$O$676),IF(($N$676*$N$677+8)&gt;80,"",IF(INDEX($P$678:$W$687,MOD(($N$676*$N$677+8)-1,10)+1,INT((($N$676*$N$677+8)-1)/10)+1)="","",INDEX($P$678:$W$687,MOD(($N$676*$N$677+8)-1,10)+1,INT((($N$676*$N$677+8)-1)/10)+1))),""))),IF($N$678="","",IF(OR(ISTEXT($N$676),ISTEXT($N$677),ISTEXT($N$678)),"",IF(OR(8&gt;$N$676,5&gt;$N$677,((5-1)*$N$676+8)&gt;$N$678),"",IF(INDEX($P$678:$W$687,MOD(((5-1)*$N$676+8)-1,10)+1,INT((((5-1)*$N$676+8)-1)/10)+1)="","",INDEX($P$678:$W$687,MOD(((5-1)*$N$676+8)-1,10)+1,INT((((5-1)*$N$676+8)-1)/10)+1))))))</f>
        <v/>
      </c>
      <c r="L682" s="539">
        <f>IF($D$676="Flat Oval",IF(OR($N$678="",ISTEXT($N$676),ISTEXT($N$677)),"",IF(5&lt;=$N$677,IF(9&gt;$N$676,"",IF(((5-1)*$N$676+9)&gt;80,"",IF(INDEX($P$678:$W$687,MOD(((5-1)*$N$676+9)-1,10)+1,INT((((5-1)*$N$676+9)-1)/10)+1)="","",INDEX($P$678:$W$687,MOD(((5-1)*$N$676+9)-1,10)+1,INT((((5-1)*$N$676+9)-1)/10)+1)))),IF(AND(5=$N$677+1,9&lt;=$O$676),IF(($N$676*$N$677+9)&gt;80,"",IF(INDEX($P$678:$W$687,MOD(($N$676*$N$677+9)-1,10)+1,INT((($N$676*$N$677+9)-1)/10)+1)="","",INDEX($P$678:$W$687,MOD(($N$676*$N$677+9)-1,10)+1,INT((($N$676*$N$677+9)-1)/10)+1))),""))),IF($N$678="","",IF(OR(ISTEXT($N$676),ISTEXT($N$677),ISTEXT($N$678)),"",IF(OR(9&gt;$N$676,5&gt;$N$677,((5-1)*$N$676+9)&gt;$N$678),"",IF(INDEX($P$678:$W$687,MOD(((5-1)*$N$676+9)-1,10)+1,INT((((5-1)*$N$676+9)-1)/10)+1)="","",INDEX($P$678:$W$687,MOD(((5-1)*$N$676+9)-1,10)+1,INT((((5-1)*$N$676+9)-1)/10)+1))))))</f>
        <v/>
      </c>
      <c r="M682" s="539">
        <f>IF($D$676="Flat Oval",IF(OR($N$678="",ISTEXT($N$676),ISTEXT($N$677)),"",IF(5&lt;=$N$677,IF(10&gt;$N$676,"",IF(((5-1)*$N$676+10)&gt;80,"",IF(INDEX($P$678:$W$687,MOD(((5-1)*$N$676+10)-1,10)+1,INT((((5-1)*$N$676+10)-1)/10)+1)="","",INDEX($P$678:$W$687,MOD(((5-1)*$N$676+10)-1,10)+1,INT((((5-1)*$N$676+10)-1)/10)+1)))),IF(AND(5=$N$677+1,10&lt;=$O$676),IF(($N$676*$N$677+10)&gt;80,"",IF(INDEX($P$678:$W$687,MOD(($N$676*$N$677+10)-1,10)+1,INT((($N$676*$N$677+10)-1)/10)+1)="","",INDEX($P$678:$W$687,MOD(($N$676*$N$677+10)-1,10)+1,INT((($N$676*$N$677+10)-1)/10)+1))),""))),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IF($D$676="Flat Oval",IF(OR($N$677="",ISTEXT($N$677)),"",IF(6&lt;=$N$677,ROUND((6-0.5)*$I$676/$N$677,1),IF(6=$N$677+1,"Ends",""))),IF(OR($D$676="",$G$676=""),"",IF($D$676="Round",IF(6=1,"Axis 1 (0°)",IF(6=2,"Axis 2 (90°)","")),IF(ISTEXT($N$677),"",IF(6&gt;$N$677,"",IF(ISTEXT($I$676),"",ROUND((6-0.5)*$I$676/$N$677,1)))))))</f>
        <v/>
      </c>
      <c r="C683" s="538" t="n"/>
      <c r="D683" s="539">
        <f>IF($D$676="Flat Oval",IF(OR($N$678="",ISTEXT($N$676),ISTEXT($N$677)),"",IF(6&lt;=$N$677,IF(1&gt;$N$676,"",IF(((6-1)*$N$676+1)&gt;80,"",IF(INDEX($P$678:$W$687,MOD(((6-1)*$N$676+1)-1,10)+1,INT((((6-1)*$N$676+1)-1)/10)+1)="","",INDEX($P$678:$W$687,MOD(((6-1)*$N$676+1)-1,10)+1,INT((((6-1)*$N$676+1)-1)/10)+1)))),IF(AND(6=$N$677+1,1&lt;=$O$676),IF(($N$676*$N$677+1)&gt;80,"",IF(INDEX($P$678:$W$687,MOD(($N$676*$N$677+1)-1,10)+1,INT((($N$676*$N$677+1)-1)/10)+1)="","",INDEX($P$678:$W$687,MOD(($N$676*$N$677+1)-1,10)+1,INT((($N$676*$N$677+1)-1)/10)+1))),""))),IF($N$678="","",IF(OR(ISTEXT($N$676),ISTEXT($N$677),ISTEXT($N$678)),"",IF(OR(1&gt;$N$676,6&gt;$N$677,((6-1)*$N$676+1)&gt;$N$678),"",IF(INDEX($P$678:$W$687,MOD(((6-1)*$N$676+1)-1,10)+1,INT((((6-1)*$N$676+1)-1)/10)+1)="","",INDEX($P$678:$W$687,MOD(((6-1)*$N$676+1)-1,10)+1,INT((((6-1)*$N$676+1)-1)/10)+1))))))</f>
        <v/>
      </c>
      <c r="E683" s="539">
        <f>IF($D$676="Flat Oval",IF(OR($N$678="",ISTEXT($N$676),ISTEXT($N$677)),"",IF(6&lt;=$N$677,IF(2&gt;$N$676,"",IF(((6-1)*$N$676+2)&gt;80,"",IF(INDEX($P$678:$W$687,MOD(((6-1)*$N$676+2)-1,10)+1,INT((((6-1)*$N$676+2)-1)/10)+1)="","",INDEX($P$678:$W$687,MOD(((6-1)*$N$676+2)-1,10)+1,INT((((6-1)*$N$676+2)-1)/10)+1)))),IF(AND(6=$N$677+1,2&lt;=$O$676),IF(($N$676*$N$677+2)&gt;80,"",IF(INDEX($P$678:$W$687,MOD(($N$676*$N$677+2)-1,10)+1,INT((($N$676*$N$677+2)-1)/10)+1)="","",INDEX($P$678:$W$687,MOD(($N$676*$N$677+2)-1,10)+1,INT((($N$676*$N$677+2)-1)/10)+1))),""))),IF($N$678="","",IF(OR(ISTEXT($N$676),ISTEXT($N$677),ISTEXT($N$678)),"",IF(OR(2&gt;$N$676,6&gt;$N$677,((6-1)*$N$676+2)&gt;$N$678),"",IF(INDEX($P$678:$W$687,MOD(((6-1)*$N$676+2)-1,10)+1,INT((((6-1)*$N$676+2)-1)/10)+1)="","",INDEX($P$678:$W$687,MOD(((6-1)*$N$676+2)-1,10)+1,INT((((6-1)*$N$676+2)-1)/10)+1))))))</f>
        <v/>
      </c>
      <c r="F683" s="539">
        <f>IF($D$676="Flat Oval",IF(OR($N$678="",ISTEXT($N$676),ISTEXT($N$677)),"",IF(6&lt;=$N$677,IF(3&gt;$N$676,"",IF(((6-1)*$N$676+3)&gt;80,"",IF(INDEX($P$678:$W$687,MOD(((6-1)*$N$676+3)-1,10)+1,INT((((6-1)*$N$676+3)-1)/10)+1)="","",INDEX($P$678:$W$687,MOD(((6-1)*$N$676+3)-1,10)+1,INT((((6-1)*$N$676+3)-1)/10)+1)))),IF(AND(6=$N$677+1,3&lt;=$O$676),IF(($N$676*$N$677+3)&gt;80,"",IF(INDEX($P$678:$W$687,MOD(($N$676*$N$677+3)-1,10)+1,INT((($N$676*$N$677+3)-1)/10)+1)="","",INDEX($P$678:$W$687,MOD(($N$676*$N$677+3)-1,10)+1,INT((($N$676*$N$677+3)-1)/10)+1))),""))),IF($N$678="","",IF(OR(ISTEXT($N$676),ISTEXT($N$677),ISTEXT($N$678)),"",IF(OR(3&gt;$N$676,6&gt;$N$677,((6-1)*$N$676+3)&gt;$N$678),"",IF(INDEX($P$678:$W$687,MOD(((6-1)*$N$676+3)-1,10)+1,INT((((6-1)*$N$676+3)-1)/10)+1)="","",INDEX($P$678:$W$687,MOD(((6-1)*$N$676+3)-1,10)+1,INT((((6-1)*$N$676+3)-1)/10)+1))))))</f>
        <v/>
      </c>
      <c r="G683" s="539">
        <f>IF($D$676="Flat Oval",IF(OR($N$678="",ISTEXT($N$676),ISTEXT($N$677)),"",IF(6&lt;=$N$677,IF(4&gt;$N$676,"",IF(((6-1)*$N$676+4)&gt;80,"",IF(INDEX($P$678:$W$687,MOD(((6-1)*$N$676+4)-1,10)+1,INT((((6-1)*$N$676+4)-1)/10)+1)="","",INDEX($P$678:$W$687,MOD(((6-1)*$N$676+4)-1,10)+1,INT((((6-1)*$N$676+4)-1)/10)+1)))),IF(AND(6=$N$677+1,4&lt;=$O$676),IF(($N$676*$N$677+4)&gt;80,"",IF(INDEX($P$678:$W$687,MOD(($N$676*$N$677+4)-1,10)+1,INT((($N$676*$N$677+4)-1)/10)+1)="","",INDEX($P$678:$W$687,MOD(($N$676*$N$677+4)-1,10)+1,INT((($N$676*$N$677+4)-1)/10)+1))),""))),IF($N$678="","",IF(OR(ISTEXT($N$676),ISTEXT($N$677),ISTEXT($N$678)),"",IF(OR(4&gt;$N$676,6&gt;$N$677,((6-1)*$N$676+4)&gt;$N$678),"",IF(INDEX($P$678:$W$687,MOD(((6-1)*$N$676+4)-1,10)+1,INT((((6-1)*$N$676+4)-1)/10)+1)="","",INDEX($P$678:$W$687,MOD(((6-1)*$N$676+4)-1,10)+1,INT((((6-1)*$N$676+4)-1)/10)+1))))))</f>
        <v/>
      </c>
      <c r="H683" s="539">
        <f>IF($D$676="Flat Oval",IF(OR($N$678="",ISTEXT($N$676),ISTEXT($N$677)),"",IF(6&lt;=$N$677,IF(5&gt;$N$676,"",IF(((6-1)*$N$676+5)&gt;80,"",IF(INDEX($P$678:$W$687,MOD(((6-1)*$N$676+5)-1,10)+1,INT((((6-1)*$N$676+5)-1)/10)+1)="","",INDEX($P$678:$W$687,MOD(((6-1)*$N$676+5)-1,10)+1,INT((((6-1)*$N$676+5)-1)/10)+1)))),IF(AND(6=$N$677+1,5&lt;=$O$676),IF(($N$676*$N$677+5)&gt;80,"",IF(INDEX($P$678:$W$687,MOD(($N$676*$N$677+5)-1,10)+1,INT((($N$676*$N$677+5)-1)/10)+1)="","",INDEX($P$678:$W$687,MOD(($N$676*$N$677+5)-1,10)+1,INT((($N$676*$N$677+5)-1)/10)+1))),""))),IF($N$678="","",IF(OR(ISTEXT($N$676),ISTEXT($N$677),ISTEXT($N$678)),"",IF(OR(5&gt;$N$676,6&gt;$N$677,((6-1)*$N$676+5)&gt;$N$678),"",IF(INDEX($P$678:$W$687,MOD(((6-1)*$N$676+5)-1,10)+1,INT((((6-1)*$N$676+5)-1)/10)+1)="","",INDEX($P$678:$W$687,MOD(((6-1)*$N$676+5)-1,10)+1,INT((((6-1)*$N$676+5)-1)/10)+1))))))</f>
        <v/>
      </c>
      <c r="I683" s="539">
        <f>IF($D$676="Flat Oval",IF(OR($N$678="",ISTEXT($N$676),ISTEXT($N$677)),"",IF(6&lt;=$N$677,IF(6&gt;$N$676,"",IF(((6-1)*$N$676+6)&gt;80,"",IF(INDEX($P$678:$W$687,MOD(((6-1)*$N$676+6)-1,10)+1,INT((((6-1)*$N$676+6)-1)/10)+1)="","",INDEX($P$678:$W$687,MOD(((6-1)*$N$676+6)-1,10)+1,INT((((6-1)*$N$676+6)-1)/10)+1)))),IF(AND(6=$N$677+1,6&lt;=$O$676),IF(($N$676*$N$677+6)&gt;80,"",IF(INDEX($P$678:$W$687,MOD(($N$676*$N$677+6)-1,10)+1,INT((($N$676*$N$677+6)-1)/10)+1)="","",INDEX($P$678:$W$687,MOD(($N$676*$N$677+6)-1,10)+1,INT((($N$676*$N$677+6)-1)/10)+1))),""))),IF($N$678="","",IF(OR(ISTEXT($N$676),ISTEXT($N$677),ISTEXT($N$678)),"",IF(OR(6&gt;$N$676,6&gt;$N$677,((6-1)*$N$676+6)&gt;$N$678),"",IF(INDEX($P$678:$W$687,MOD(((6-1)*$N$676+6)-1,10)+1,INT((((6-1)*$N$676+6)-1)/10)+1)="","",INDEX($P$678:$W$687,MOD(((6-1)*$N$676+6)-1,10)+1,INT((((6-1)*$N$676+6)-1)/10)+1))))))</f>
        <v/>
      </c>
      <c r="J683" s="539">
        <f>IF($D$676="Flat Oval",IF(OR($N$678="",ISTEXT($N$676),ISTEXT($N$677)),"",IF(6&lt;=$N$677,IF(7&gt;$N$676,"",IF(((6-1)*$N$676+7)&gt;80,"",IF(INDEX($P$678:$W$687,MOD(((6-1)*$N$676+7)-1,10)+1,INT((((6-1)*$N$676+7)-1)/10)+1)="","",INDEX($P$678:$W$687,MOD(((6-1)*$N$676+7)-1,10)+1,INT((((6-1)*$N$676+7)-1)/10)+1)))),IF(AND(6=$N$677+1,7&lt;=$O$676),IF(($N$676*$N$677+7)&gt;80,"",IF(INDEX($P$678:$W$687,MOD(($N$676*$N$677+7)-1,10)+1,INT((($N$676*$N$677+7)-1)/10)+1)="","",INDEX($P$678:$W$687,MOD(($N$676*$N$677+7)-1,10)+1,INT((($N$676*$N$677+7)-1)/10)+1))),""))),IF($N$678="","",IF(OR(ISTEXT($N$676),ISTEXT($N$677),ISTEXT($N$678)),"",IF(OR(7&gt;$N$676,6&gt;$N$677,((6-1)*$N$676+7)&gt;$N$678),"",IF(INDEX($P$678:$W$687,MOD(((6-1)*$N$676+7)-1,10)+1,INT((((6-1)*$N$676+7)-1)/10)+1)="","",INDEX($P$678:$W$687,MOD(((6-1)*$N$676+7)-1,10)+1,INT((((6-1)*$N$676+7)-1)/10)+1))))))</f>
        <v/>
      </c>
      <c r="K683" s="539">
        <f>IF($D$676="Flat Oval",IF(OR($N$678="",ISTEXT($N$676),ISTEXT($N$677)),"",IF(6&lt;=$N$677,IF(8&gt;$N$676,"",IF(((6-1)*$N$676+8)&gt;80,"",IF(INDEX($P$678:$W$687,MOD(((6-1)*$N$676+8)-1,10)+1,INT((((6-1)*$N$676+8)-1)/10)+1)="","",INDEX($P$678:$W$687,MOD(((6-1)*$N$676+8)-1,10)+1,INT((((6-1)*$N$676+8)-1)/10)+1)))),IF(AND(6=$N$677+1,8&lt;=$O$676),IF(($N$676*$N$677+8)&gt;80,"",IF(INDEX($P$678:$W$687,MOD(($N$676*$N$677+8)-1,10)+1,INT((($N$676*$N$677+8)-1)/10)+1)="","",INDEX($P$678:$W$687,MOD(($N$676*$N$677+8)-1,10)+1,INT((($N$676*$N$677+8)-1)/10)+1))),""))),IF($N$678="","",IF(OR(ISTEXT($N$676),ISTEXT($N$677),ISTEXT($N$678)),"",IF(OR(8&gt;$N$676,6&gt;$N$677,((6-1)*$N$676+8)&gt;$N$678),"",IF(INDEX($P$678:$W$687,MOD(((6-1)*$N$676+8)-1,10)+1,INT((((6-1)*$N$676+8)-1)/10)+1)="","",INDEX($P$678:$W$687,MOD(((6-1)*$N$676+8)-1,10)+1,INT((((6-1)*$N$676+8)-1)/10)+1))))))</f>
        <v/>
      </c>
      <c r="L683" s="539">
        <f>IF($D$676="Flat Oval",IF(OR($N$678="",ISTEXT($N$676),ISTEXT($N$677)),"",IF(6&lt;=$N$677,IF(9&gt;$N$676,"",IF(((6-1)*$N$676+9)&gt;80,"",IF(INDEX($P$678:$W$687,MOD(((6-1)*$N$676+9)-1,10)+1,INT((((6-1)*$N$676+9)-1)/10)+1)="","",INDEX($P$678:$W$687,MOD(((6-1)*$N$676+9)-1,10)+1,INT((((6-1)*$N$676+9)-1)/10)+1)))),IF(AND(6=$N$677+1,9&lt;=$O$676),IF(($N$676*$N$677+9)&gt;80,"",IF(INDEX($P$678:$W$687,MOD(($N$676*$N$677+9)-1,10)+1,INT((($N$676*$N$677+9)-1)/10)+1)="","",INDEX($P$678:$W$687,MOD(($N$676*$N$677+9)-1,10)+1,INT((($N$676*$N$677+9)-1)/10)+1))),""))),IF($N$678="","",IF(OR(ISTEXT($N$676),ISTEXT($N$677),ISTEXT($N$678)),"",IF(OR(9&gt;$N$676,6&gt;$N$677,((6-1)*$N$676+9)&gt;$N$678),"",IF(INDEX($P$678:$W$687,MOD(((6-1)*$N$676+9)-1,10)+1,INT((((6-1)*$N$676+9)-1)/10)+1)="","",INDEX($P$678:$W$687,MOD(((6-1)*$N$676+9)-1,10)+1,INT((((6-1)*$N$676+9)-1)/10)+1))))))</f>
        <v/>
      </c>
      <c r="M683" s="539">
        <f>IF($D$676="Flat Oval",IF(OR($N$678="",ISTEXT($N$676),ISTEXT($N$677)),"",IF(6&lt;=$N$677,IF(10&gt;$N$676,"",IF(((6-1)*$N$676+10)&gt;80,"",IF(INDEX($P$678:$W$687,MOD(((6-1)*$N$676+10)-1,10)+1,INT((((6-1)*$N$676+10)-1)/10)+1)="","",INDEX($P$678:$W$687,MOD(((6-1)*$N$676+10)-1,10)+1,INT((((6-1)*$N$676+10)-1)/10)+1)))),IF(AND(6=$N$677+1,10&lt;=$O$676),IF(($N$676*$N$677+10)&gt;80,"",IF(INDEX($P$678:$W$687,MOD(($N$676*$N$677+10)-1,10)+1,INT((($N$676*$N$677+10)-1)/10)+1)="","",INDEX($P$678:$W$687,MOD(($N$676*$N$677+10)-1,10)+1,INT((($N$676*$N$677+10)-1)/10)+1))),""))),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IF($D$676="Flat Oval",IF(OR($N$677="",ISTEXT($N$677)),"",IF(7&lt;=$N$677,ROUND((7-0.5)*$I$676/$N$677,1),IF(7=$N$677+1,"Ends",""))),IF(OR($D$676="",$G$676=""),"",IF($D$676="Round",IF(7=1,"Axis 1 (0°)",IF(7=2,"Axis 2 (90°)","")),IF(ISTEXT($N$677),"",IF(7&gt;$N$677,"",IF(ISTEXT($I$676),"",ROUND((7-0.5)*$I$676/$N$677,1)))))))</f>
        <v/>
      </c>
      <c r="C684" s="538" t="n"/>
      <c r="D684" s="539">
        <f>IF($D$676="Flat Oval",IF(OR($N$678="",ISTEXT($N$676),ISTEXT($N$677)),"",IF(7&lt;=$N$677,IF(1&gt;$N$676,"",IF(((7-1)*$N$676+1)&gt;80,"",IF(INDEX($P$678:$W$687,MOD(((7-1)*$N$676+1)-1,10)+1,INT((((7-1)*$N$676+1)-1)/10)+1)="","",INDEX($P$678:$W$687,MOD(((7-1)*$N$676+1)-1,10)+1,INT((((7-1)*$N$676+1)-1)/10)+1)))),IF(AND(7=$N$677+1,1&lt;=$O$676),IF(($N$676*$N$677+1)&gt;80,"",IF(INDEX($P$678:$W$687,MOD(($N$676*$N$677+1)-1,10)+1,INT((($N$676*$N$677+1)-1)/10)+1)="","",INDEX($P$678:$W$687,MOD(($N$676*$N$677+1)-1,10)+1,INT((($N$676*$N$677+1)-1)/10)+1))),""))),IF($N$678="","",IF(OR(ISTEXT($N$676),ISTEXT($N$677),ISTEXT($N$678)),"",IF(OR(1&gt;$N$676,7&gt;$N$677,((7-1)*$N$676+1)&gt;$N$678),"",IF(INDEX($P$678:$W$687,MOD(((7-1)*$N$676+1)-1,10)+1,INT((((7-1)*$N$676+1)-1)/10)+1)="","",INDEX($P$678:$W$687,MOD(((7-1)*$N$676+1)-1,10)+1,INT((((7-1)*$N$676+1)-1)/10)+1))))))</f>
        <v/>
      </c>
      <c r="E684" s="539">
        <f>IF($D$676="Flat Oval",IF(OR($N$678="",ISTEXT($N$676),ISTEXT($N$677)),"",IF(7&lt;=$N$677,IF(2&gt;$N$676,"",IF(((7-1)*$N$676+2)&gt;80,"",IF(INDEX($P$678:$W$687,MOD(((7-1)*$N$676+2)-1,10)+1,INT((((7-1)*$N$676+2)-1)/10)+1)="","",INDEX($P$678:$W$687,MOD(((7-1)*$N$676+2)-1,10)+1,INT((((7-1)*$N$676+2)-1)/10)+1)))),IF(AND(7=$N$677+1,2&lt;=$O$676),IF(($N$676*$N$677+2)&gt;80,"",IF(INDEX($P$678:$W$687,MOD(($N$676*$N$677+2)-1,10)+1,INT((($N$676*$N$677+2)-1)/10)+1)="","",INDEX($P$678:$W$687,MOD(($N$676*$N$677+2)-1,10)+1,INT((($N$676*$N$677+2)-1)/10)+1))),""))),IF($N$678="","",IF(OR(ISTEXT($N$676),ISTEXT($N$677),ISTEXT($N$678)),"",IF(OR(2&gt;$N$676,7&gt;$N$677,((7-1)*$N$676+2)&gt;$N$678),"",IF(INDEX($P$678:$W$687,MOD(((7-1)*$N$676+2)-1,10)+1,INT((((7-1)*$N$676+2)-1)/10)+1)="","",INDEX($P$678:$W$687,MOD(((7-1)*$N$676+2)-1,10)+1,INT((((7-1)*$N$676+2)-1)/10)+1))))))</f>
        <v/>
      </c>
      <c r="F684" s="539">
        <f>IF($D$676="Flat Oval",IF(OR($N$678="",ISTEXT($N$676),ISTEXT($N$677)),"",IF(7&lt;=$N$677,IF(3&gt;$N$676,"",IF(((7-1)*$N$676+3)&gt;80,"",IF(INDEX($P$678:$W$687,MOD(((7-1)*$N$676+3)-1,10)+1,INT((((7-1)*$N$676+3)-1)/10)+1)="","",INDEX($P$678:$W$687,MOD(((7-1)*$N$676+3)-1,10)+1,INT((((7-1)*$N$676+3)-1)/10)+1)))),IF(AND(7=$N$677+1,3&lt;=$O$676),IF(($N$676*$N$677+3)&gt;80,"",IF(INDEX($P$678:$W$687,MOD(($N$676*$N$677+3)-1,10)+1,INT((($N$676*$N$677+3)-1)/10)+1)="","",INDEX($P$678:$W$687,MOD(($N$676*$N$677+3)-1,10)+1,INT((($N$676*$N$677+3)-1)/10)+1))),""))),IF($N$678="","",IF(OR(ISTEXT($N$676),ISTEXT($N$677),ISTEXT($N$678)),"",IF(OR(3&gt;$N$676,7&gt;$N$677,((7-1)*$N$676+3)&gt;$N$678),"",IF(INDEX($P$678:$W$687,MOD(((7-1)*$N$676+3)-1,10)+1,INT((((7-1)*$N$676+3)-1)/10)+1)="","",INDEX($P$678:$W$687,MOD(((7-1)*$N$676+3)-1,10)+1,INT((((7-1)*$N$676+3)-1)/10)+1))))))</f>
        <v/>
      </c>
      <c r="G684" s="539">
        <f>IF($D$676="Flat Oval",IF(OR($N$678="",ISTEXT($N$676),ISTEXT($N$677)),"",IF(7&lt;=$N$677,IF(4&gt;$N$676,"",IF(((7-1)*$N$676+4)&gt;80,"",IF(INDEX($P$678:$W$687,MOD(((7-1)*$N$676+4)-1,10)+1,INT((((7-1)*$N$676+4)-1)/10)+1)="","",INDEX($P$678:$W$687,MOD(((7-1)*$N$676+4)-1,10)+1,INT((((7-1)*$N$676+4)-1)/10)+1)))),IF(AND(7=$N$677+1,4&lt;=$O$676),IF(($N$676*$N$677+4)&gt;80,"",IF(INDEX($P$678:$W$687,MOD(($N$676*$N$677+4)-1,10)+1,INT((($N$676*$N$677+4)-1)/10)+1)="","",INDEX($P$678:$W$687,MOD(($N$676*$N$677+4)-1,10)+1,INT((($N$676*$N$677+4)-1)/10)+1))),""))),IF($N$678="","",IF(OR(ISTEXT($N$676),ISTEXT($N$677),ISTEXT($N$678)),"",IF(OR(4&gt;$N$676,7&gt;$N$677,((7-1)*$N$676+4)&gt;$N$678),"",IF(INDEX($P$678:$W$687,MOD(((7-1)*$N$676+4)-1,10)+1,INT((((7-1)*$N$676+4)-1)/10)+1)="","",INDEX($P$678:$W$687,MOD(((7-1)*$N$676+4)-1,10)+1,INT((((7-1)*$N$676+4)-1)/10)+1))))))</f>
        <v/>
      </c>
      <c r="H684" s="539">
        <f>IF($D$676="Flat Oval",IF(OR($N$678="",ISTEXT($N$676),ISTEXT($N$677)),"",IF(7&lt;=$N$677,IF(5&gt;$N$676,"",IF(((7-1)*$N$676+5)&gt;80,"",IF(INDEX($P$678:$W$687,MOD(((7-1)*$N$676+5)-1,10)+1,INT((((7-1)*$N$676+5)-1)/10)+1)="","",INDEX($P$678:$W$687,MOD(((7-1)*$N$676+5)-1,10)+1,INT((((7-1)*$N$676+5)-1)/10)+1)))),IF(AND(7=$N$677+1,5&lt;=$O$676),IF(($N$676*$N$677+5)&gt;80,"",IF(INDEX($P$678:$W$687,MOD(($N$676*$N$677+5)-1,10)+1,INT((($N$676*$N$677+5)-1)/10)+1)="","",INDEX($P$678:$W$687,MOD(($N$676*$N$677+5)-1,10)+1,INT((($N$676*$N$677+5)-1)/10)+1))),""))),IF($N$678="","",IF(OR(ISTEXT($N$676),ISTEXT($N$677),ISTEXT($N$678)),"",IF(OR(5&gt;$N$676,7&gt;$N$677,((7-1)*$N$676+5)&gt;$N$678),"",IF(INDEX($P$678:$W$687,MOD(((7-1)*$N$676+5)-1,10)+1,INT((((7-1)*$N$676+5)-1)/10)+1)="","",INDEX($P$678:$W$687,MOD(((7-1)*$N$676+5)-1,10)+1,INT((((7-1)*$N$676+5)-1)/10)+1))))))</f>
        <v/>
      </c>
      <c r="I684" s="539">
        <f>IF($D$676="Flat Oval",IF(OR($N$678="",ISTEXT($N$676),ISTEXT($N$677)),"",IF(7&lt;=$N$677,IF(6&gt;$N$676,"",IF(((7-1)*$N$676+6)&gt;80,"",IF(INDEX($P$678:$W$687,MOD(((7-1)*$N$676+6)-1,10)+1,INT((((7-1)*$N$676+6)-1)/10)+1)="","",INDEX($P$678:$W$687,MOD(((7-1)*$N$676+6)-1,10)+1,INT((((7-1)*$N$676+6)-1)/10)+1)))),IF(AND(7=$N$677+1,6&lt;=$O$676),IF(($N$676*$N$677+6)&gt;80,"",IF(INDEX($P$678:$W$687,MOD(($N$676*$N$677+6)-1,10)+1,INT((($N$676*$N$677+6)-1)/10)+1)="","",INDEX($P$678:$W$687,MOD(($N$676*$N$677+6)-1,10)+1,INT((($N$676*$N$677+6)-1)/10)+1))),""))),IF($N$678="","",IF(OR(ISTEXT($N$676),ISTEXT($N$677),ISTEXT($N$678)),"",IF(OR(6&gt;$N$676,7&gt;$N$677,((7-1)*$N$676+6)&gt;$N$678),"",IF(INDEX($P$678:$W$687,MOD(((7-1)*$N$676+6)-1,10)+1,INT((((7-1)*$N$676+6)-1)/10)+1)="","",INDEX($P$678:$W$687,MOD(((7-1)*$N$676+6)-1,10)+1,INT((((7-1)*$N$676+6)-1)/10)+1))))))</f>
        <v/>
      </c>
      <c r="J684" s="539">
        <f>IF($D$676="Flat Oval",IF(OR($N$678="",ISTEXT($N$676),ISTEXT($N$677)),"",IF(7&lt;=$N$677,IF(7&gt;$N$676,"",IF(((7-1)*$N$676+7)&gt;80,"",IF(INDEX($P$678:$W$687,MOD(((7-1)*$N$676+7)-1,10)+1,INT((((7-1)*$N$676+7)-1)/10)+1)="","",INDEX($P$678:$W$687,MOD(((7-1)*$N$676+7)-1,10)+1,INT((((7-1)*$N$676+7)-1)/10)+1)))),IF(AND(7=$N$677+1,7&lt;=$O$676),IF(($N$676*$N$677+7)&gt;80,"",IF(INDEX($P$678:$W$687,MOD(($N$676*$N$677+7)-1,10)+1,INT((($N$676*$N$677+7)-1)/10)+1)="","",INDEX($P$678:$W$687,MOD(($N$676*$N$677+7)-1,10)+1,INT((($N$676*$N$677+7)-1)/10)+1))),""))),IF($N$678="","",IF(OR(ISTEXT($N$676),ISTEXT($N$677),ISTEXT($N$678)),"",IF(OR(7&gt;$N$676,7&gt;$N$677,((7-1)*$N$676+7)&gt;$N$678),"",IF(INDEX($P$678:$W$687,MOD(((7-1)*$N$676+7)-1,10)+1,INT((((7-1)*$N$676+7)-1)/10)+1)="","",INDEX($P$678:$W$687,MOD(((7-1)*$N$676+7)-1,10)+1,INT((((7-1)*$N$676+7)-1)/10)+1))))))</f>
        <v/>
      </c>
      <c r="K684" s="539">
        <f>IF($D$676="Flat Oval",IF(OR($N$678="",ISTEXT($N$676),ISTEXT($N$677)),"",IF(7&lt;=$N$677,IF(8&gt;$N$676,"",IF(((7-1)*$N$676+8)&gt;80,"",IF(INDEX($P$678:$W$687,MOD(((7-1)*$N$676+8)-1,10)+1,INT((((7-1)*$N$676+8)-1)/10)+1)="","",INDEX($P$678:$W$687,MOD(((7-1)*$N$676+8)-1,10)+1,INT((((7-1)*$N$676+8)-1)/10)+1)))),IF(AND(7=$N$677+1,8&lt;=$O$676),IF(($N$676*$N$677+8)&gt;80,"",IF(INDEX($P$678:$W$687,MOD(($N$676*$N$677+8)-1,10)+1,INT((($N$676*$N$677+8)-1)/10)+1)="","",INDEX($P$678:$W$687,MOD(($N$676*$N$677+8)-1,10)+1,INT((($N$676*$N$677+8)-1)/10)+1))),""))),IF($N$678="","",IF(OR(ISTEXT($N$676),ISTEXT($N$677),ISTEXT($N$678)),"",IF(OR(8&gt;$N$676,7&gt;$N$677,((7-1)*$N$676+8)&gt;$N$678),"",IF(INDEX($P$678:$W$687,MOD(((7-1)*$N$676+8)-1,10)+1,INT((((7-1)*$N$676+8)-1)/10)+1)="","",INDEX($P$678:$W$687,MOD(((7-1)*$N$676+8)-1,10)+1,INT((((7-1)*$N$676+8)-1)/10)+1))))))</f>
        <v/>
      </c>
      <c r="L684" s="539">
        <f>IF($D$676="Flat Oval",IF(OR($N$678="",ISTEXT($N$676),ISTEXT($N$677)),"",IF(7&lt;=$N$677,IF(9&gt;$N$676,"",IF(((7-1)*$N$676+9)&gt;80,"",IF(INDEX($P$678:$W$687,MOD(((7-1)*$N$676+9)-1,10)+1,INT((((7-1)*$N$676+9)-1)/10)+1)="","",INDEX($P$678:$W$687,MOD(((7-1)*$N$676+9)-1,10)+1,INT((((7-1)*$N$676+9)-1)/10)+1)))),IF(AND(7=$N$677+1,9&lt;=$O$676),IF(($N$676*$N$677+9)&gt;80,"",IF(INDEX($P$678:$W$687,MOD(($N$676*$N$677+9)-1,10)+1,INT((($N$676*$N$677+9)-1)/10)+1)="","",INDEX($P$678:$W$687,MOD(($N$676*$N$677+9)-1,10)+1,INT((($N$676*$N$677+9)-1)/10)+1))),""))),IF($N$678="","",IF(OR(ISTEXT($N$676),ISTEXT($N$677),ISTEXT($N$678)),"",IF(OR(9&gt;$N$676,7&gt;$N$677,((7-1)*$N$676+9)&gt;$N$678),"",IF(INDEX($P$678:$W$687,MOD(((7-1)*$N$676+9)-1,10)+1,INT((((7-1)*$N$676+9)-1)/10)+1)="","",INDEX($P$678:$W$687,MOD(((7-1)*$N$676+9)-1,10)+1,INT((((7-1)*$N$676+9)-1)/10)+1))))))</f>
        <v/>
      </c>
      <c r="M684" s="539">
        <f>IF($D$676="Flat Oval",IF(OR($N$678="",ISTEXT($N$676),ISTEXT($N$677)),"",IF(7&lt;=$N$677,IF(10&gt;$N$676,"",IF(((7-1)*$N$676+10)&gt;80,"",IF(INDEX($P$678:$W$687,MOD(((7-1)*$N$676+10)-1,10)+1,INT((((7-1)*$N$676+10)-1)/10)+1)="","",INDEX($P$678:$W$687,MOD(((7-1)*$N$676+10)-1,10)+1,INT((((7-1)*$N$676+10)-1)/10)+1)))),IF(AND(7=$N$677+1,10&lt;=$O$676),IF(($N$676*$N$677+10)&gt;80,"",IF(INDEX($P$678:$W$687,MOD(($N$676*$N$677+10)-1,10)+1,INT((($N$676*$N$677+10)-1)/10)+1)="","",INDEX($P$678:$W$687,MOD(($N$676*$N$677+10)-1,10)+1,INT((($N$676*$N$677+10)-1)/10)+1))),""))),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IF($D$676="Flat Oval",IF(OR($N$677="",ISTEXT($N$677)),"",IF(8&lt;=$N$677,ROUND((8-0.5)*$I$676/$N$677,1),IF(8=$N$677+1,"Ends",""))),IF(OR($D$676="",$G$676=""),"",IF($D$676="Round",IF(8=1,"Axis 1 (0°)",IF(8=2,"Axis 2 (90°)","")),IF(ISTEXT($N$677),"",IF(8&gt;$N$677,"",IF(ISTEXT($I$676),"",ROUND((8-0.5)*$I$676/$N$677,1)))))))</f>
        <v/>
      </c>
      <c r="C685" s="538" t="n"/>
      <c r="D685" s="539">
        <f>IF($D$676="Flat Oval",IF(OR($N$678="",ISTEXT($N$676),ISTEXT($N$677)),"",IF(8&lt;=$N$677,IF(1&gt;$N$676,"",IF(((8-1)*$N$676+1)&gt;80,"",IF(INDEX($P$678:$W$687,MOD(((8-1)*$N$676+1)-1,10)+1,INT((((8-1)*$N$676+1)-1)/10)+1)="","",INDEX($P$678:$W$687,MOD(((8-1)*$N$676+1)-1,10)+1,INT((((8-1)*$N$676+1)-1)/10)+1)))),IF(AND(8=$N$677+1,1&lt;=$O$676),IF(($N$676*$N$677+1)&gt;80,"",IF(INDEX($P$678:$W$687,MOD(($N$676*$N$677+1)-1,10)+1,INT((($N$676*$N$677+1)-1)/10)+1)="","",INDEX($P$678:$W$687,MOD(($N$676*$N$677+1)-1,10)+1,INT((($N$676*$N$677+1)-1)/10)+1))),""))),IF($N$678="","",IF(OR(ISTEXT($N$676),ISTEXT($N$677),ISTEXT($N$678)),"",IF(OR(1&gt;$N$676,8&gt;$N$677,((8-1)*$N$676+1)&gt;$N$678),"",IF(INDEX($P$678:$W$687,MOD(((8-1)*$N$676+1)-1,10)+1,INT((((8-1)*$N$676+1)-1)/10)+1)="","",INDEX($P$678:$W$687,MOD(((8-1)*$N$676+1)-1,10)+1,INT((((8-1)*$N$676+1)-1)/10)+1))))))</f>
        <v/>
      </c>
      <c r="E685" s="539">
        <f>IF($D$676="Flat Oval",IF(OR($N$678="",ISTEXT($N$676),ISTEXT($N$677)),"",IF(8&lt;=$N$677,IF(2&gt;$N$676,"",IF(((8-1)*$N$676+2)&gt;80,"",IF(INDEX($P$678:$W$687,MOD(((8-1)*$N$676+2)-1,10)+1,INT((((8-1)*$N$676+2)-1)/10)+1)="","",INDEX($P$678:$W$687,MOD(((8-1)*$N$676+2)-1,10)+1,INT((((8-1)*$N$676+2)-1)/10)+1)))),IF(AND(8=$N$677+1,2&lt;=$O$676),IF(($N$676*$N$677+2)&gt;80,"",IF(INDEX($P$678:$W$687,MOD(($N$676*$N$677+2)-1,10)+1,INT((($N$676*$N$677+2)-1)/10)+1)="","",INDEX($P$678:$W$687,MOD(($N$676*$N$677+2)-1,10)+1,INT((($N$676*$N$677+2)-1)/10)+1))),""))),IF($N$678="","",IF(OR(ISTEXT($N$676),ISTEXT($N$677),ISTEXT($N$678)),"",IF(OR(2&gt;$N$676,8&gt;$N$677,((8-1)*$N$676+2)&gt;$N$678),"",IF(INDEX($P$678:$W$687,MOD(((8-1)*$N$676+2)-1,10)+1,INT((((8-1)*$N$676+2)-1)/10)+1)="","",INDEX($P$678:$W$687,MOD(((8-1)*$N$676+2)-1,10)+1,INT((((8-1)*$N$676+2)-1)/10)+1))))))</f>
        <v/>
      </c>
      <c r="F685" s="539">
        <f>IF($D$676="Flat Oval",IF(OR($N$678="",ISTEXT($N$676),ISTEXT($N$677)),"",IF(8&lt;=$N$677,IF(3&gt;$N$676,"",IF(((8-1)*$N$676+3)&gt;80,"",IF(INDEX($P$678:$W$687,MOD(((8-1)*$N$676+3)-1,10)+1,INT((((8-1)*$N$676+3)-1)/10)+1)="","",INDEX($P$678:$W$687,MOD(((8-1)*$N$676+3)-1,10)+1,INT((((8-1)*$N$676+3)-1)/10)+1)))),IF(AND(8=$N$677+1,3&lt;=$O$676),IF(($N$676*$N$677+3)&gt;80,"",IF(INDEX($P$678:$W$687,MOD(($N$676*$N$677+3)-1,10)+1,INT((($N$676*$N$677+3)-1)/10)+1)="","",INDEX($P$678:$W$687,MOD(($N$676*$N$677+3)-1,10)+1,INT((($N$676*$N$677+3)-1)/10)+1))),""))),IF($N$678="","",IF(OR(ISTEXT($N$676),ISTEXT($N$677),ISTEXT($N$678)),"",IF(OR(3&gt;$N$676,8&gt;$N$677,((8-1)*$N$676+3)&gt;$N$678),"",IF(INDEX($P$678:$W$687,MOD(((8-1)*$N$676+3)-1,10)+1,INT((((8-1)*$N$676+3)-1)/10)+1)="","",INDEX($P$678:$W$687,MOD(((8-1)*$N$676+3)-1,10)+1,INT((((8-1)*$N$676+3)-1)/10)+1))))))</f>
        <v/>
      </c>
      <c r="G685" s="539">
        <f>IF($D$676="Flat Oval",IF(OR($N$678="",ISTEXT($N$676),ISTEXT($N$677)),"",IF(8&lt;=$N$677,IF(4&gt;$N$676,"",IF(((8-1)*$N$676+4)&gt;80,"",IF(INDEX($P$678:$W$687,MOD(((8-1)*$N$676+4)-1,10)+1,INT((((8-1)*$N$676+4)-1)/10)+1)="","",INDEX($P$678:$W$687,MOD(((8-1)*$N$676+4)-1,10)+1,INT((((8-1)*$N$676+4)-1)/10)+1)))),IF(AND(8=$N$677+1,4&lt;=$O$676),IF(($N$676*$N$677+4)&gt;80,"",IF(INDEX($P$678:$W$687,MOD(($N$676*$N$677+4)-1,10)+1,INT((($N$676*$N$677+4)-1)/10)+1)="","",INDEX($P$678:$W$687,MOD(($N$676*$N$677+4)-1,10)+1,INT((($N$676*$N$677+4)-1)/10)+1))),""))),IF($N$678="","",IF(OR(ISTEXT($N$676),ISTEXT($N$677),ISTEXT($N$678)),"",IF(OR(4&gt;$N$676,8&gt;$N$677,((8-1)*$N$676+4)&gt;$N$678),"",IF(INDEX($P$678:$W$687,MOD(((8-1)*$N$676+4)-1,10)+1,INT((((8-1)*$N$676+4)-1)/10)+1)="","",INDEX($P$678:$W$687,MOD(((8-1)*$N$676+4)-1,10)+1,INT((((8-1)*$N$676+4)-1)/10)+1))))))</f>
        <v/>
      </c>
      <c r="H685" s="539">
        <f>IF($D$676="Flat Oval",IF(OR($N$678="",ISTEXT($N$676),ISTEXT($N$677)),"",IF(8&lt;=$N$677,IF(5&gt;$N$676,"",IF(((8-1)*$N$676+5)&gt;80,"",IF(INDEX($P$678:$W$687,MOD(((8-1)*$N$676+5)-1,10)+1,INT((((8-1)*$N$676+5)-1)/10)+1)="","",INDEX($P$678:$W$687,MOD(((8-1)*$N$676+5)-1,10)+1,INT((((8-1)*$N$676+5)-1)/10)+1)))),IF(AND(8=$N$677+1,5&lt;=$O$676),IF(($N$676*$N$677+5)&gt;80,"",IF(INDEX($P$678:$W$687,MOD(($N$676*$N$677+5)-1,10)+1,INT((($N$676*$N$677+5)-1)/10)+1)="","",INDEX($P$678:$W$687,MOD(($N$676*$N$677+5)-1,10)+1,INT((($N$676*$N$677+5)-1)/10)+1))),""))),IF($N$678="","",IF(OR(ISTEXT($N$676),ISTEXT($N$677),ISTEXT($N$678)),"",IF(OR(5&gt;$N$676,8&gt;$N$677,((8-1)*$N$676+5)&gt;$N$678),"",IF(INDEX($P$678:$W$687,MOD(((8-1)*$N$676+5)-1,10)+1,INT((((8-1)*$N$676+5)-1)/10)+1)="","",INDEX($P$678:$W$687,MOD(((8-1)*$N$676+5)-1,10)+1,INT((((8-1)*$N$676+5)-1)/10)+1))))))</f>
        <v/>
      </c>
      <c r="I685" s="539">
        <f>IF($D$676="Flat Oval",IF(OR($N$678="",ISTEXT($N$676),ISTEXT($N$677)),"",IF(8&lt;=$N$677,IF(6&gt;$N$676,"",IF(((8-1)*$N$676+6)&gt;80,"",IF(INDEX($P$678:$W$687,MOD(((8-1)*$N$676+6)-1,10)+1,INT((((8-1)*$N$676+6)-1)/10)+1)="","",INDEX($P$678:$W$687,MOD(((8-1)*$N$676+6)-1,10)+1,INT((((8-1)*$N$676+6)-1)/10)+1)))),IF(AND(8=$N$677+1,6&lt;=$O$676),IF(($N$676*$N$677+6)&gt;80,"",IF(INDEX($P$678:$W$687,MOD(($N$676*$N$677+6)-1,10)+1,INT((($N$676*$N$677+6)-1)/10)+1)="","",INDEX($P$678:$W$687,MOD(($N$676*$N$677+6)-1,10)+1,INT((($N$676*$N$677+6)-1)/10)+1))),""))),IF($N$678="","",IF(OR(ISTEXT($N$676),ISTEXT($N$677),ISTEXT($N$678)),"",IF(OR(6&gt;$N$676,8&gt;$N$677,((8-1)*$N$676+6)&gt;$N$678),"",IF(INDEX($P$678:$W$687,MOD(((8-1)*$N$676+6)-1,10)+1,INT((((8-1)*$N$676+6)-1)/10)+1)="","",INDEX($P$678:$W$687,MOD(((8-1)*$N$676+6)-1,10)+1,INT((((8-1)*$N$676+6)-1)/10)+1))))))</f>
        <v/>
      </c>
      <c r="J685" s="539">
        <f>IF($D$676="Flat Oval",IF(OR($N$678="",ISTEXT($N$676),ISTEXT($N$677)),"",IF(8&lt;=$N$677,IF(7&gt;$N$676,"",IF(((8-1)*$N$676+7)&gt;80,"",IF(INDEX($P$678:$W$687,MOD(((8-1)*$N$676+7)-1,10)+1,INT((((8-1)*$N$676+7)-1)/10)+1)="","",INDEX($P$678:$W$687,MOD(((8-1)*$N$676+7)-1,10)+1,INT((((8-1)*$N$676+7)-1)/10)+1)))),IF(AND(8=$N$677+1,7&lt;=$O$676),IF(($N$676*$N$677+7)&gt;80,"",IF(INDEX($P$678:$W$687,MOD(($N$676*$N$677+7)-1,10)+1,INT((($N$676*$N$677+7)-1)/10)+1)="","",INDEX($P$678:$W$687,MOD(($N$676*$N$677+7)-1,10)+1,INT((($N$676*$N$677+7)-1)/10)+1))),""))),IF($N$678="","",IF(OR(ISTEXT($N$676),ISTEXT($N$677),ISTEXT($N$678)),"",IF(OR(7&gt;$N$676,8&gt;$N$677,((8-1)*$N$676+7)&gt;$N$678),"",IF(INDEX($P$678:$W$687,MOD(((8-1)*$N$676+7)-1,10)+1,INT((((8-1)*$N$676+7)-1)/10)+1)="","",INDEX($P$678:$W$687,MOD(((8-1)*$N$676+7)-1,10)+1,INT((((8-1)*$N$676+7)-1)/10)+1))))))</f>
        <v/>
      </c>
      <c r="K685" s="539">
        <f>IF($D$676="Flat Oval",IF(OR($N$678="",ISTEXT($N$676),ISTEXT($N$677)),"",IF(8&lt;=$N$677,IF(8&gt;$N$676,"",IF(((8-1)*$N$676+8)&gt;80,"",IF(INDEX($P$678:$W$687,MOD(((8-1)*$N$676+8)-1,10)+1,INT((((8-1)*$N$676+8)-1)/10)+1)="","",INDEX($P$678:$W$687,MOD(((8-1)*$N$676+8)-1,10)+1,INT((((8-1)*$N$676+8)-1)/10)+1)))),IF(AND(8=$N$677+1,8&lt;=$O$676),IF(($N$676*$N$677+8)&gt;80,"",IF(INDEX($P$678:$W$687,MOD(($N$676*$N$677+8)-1,10)+1,INT((($N$676*$N$677+8)-1)/10)+1)="","",INDEX($P$678:$W$687,MOD(($N$676*$N$677+8)-1,10)+1,INT((($N$676*$N$677+8)-1)/10)+1))),""))),IF($N$678="","",IF(OR(ISTEXT($N$676),ISTEXT($N$677),ISTEXT($N$678)),"",IF(OR(8&gt;$N$676,8&gt;$N$677,((8-1)*$N$676+8)&gt;$N$678),"",IF(INDEX($P$678:$W$687,MOD(((8-1)*$N$676+8)-1,10)+1,INT((((8-1)*$N$676+8)-1)/10)+1)="","",INDEX($P$678:$W$687,MOD(((8-1)*$N$676+8)-1,10)+1,INT((((8-1)*$N$676+8)-1)/10)+1))))))</f>
        <v/>
      </c>
      <c r="L685" s="539">
        <f>IF($D$676="Flat Oval",IF(OR($N$678="",ISTEXT($N$676),ISTEXT($N$677)),"",IF(8&lt;=$N$677,IF(9&gt;$N$676,"",IF(((8-1)*$N$676+9)&gt;80,"",IF(INDEX($P$678:$W$687,MOD(((8-1)*$N$676+9)-1,10)+1,INT((((8-1)*$N$676+9)-1)/10)+1)="","",INDEX($P$678:$W$687,MOD(((8-1)*$N$676+9)-1,10)+1,INT((((8-1)*$N$676+9)-1)/10)+1)))),IF(AND(8=$N$677+1,9&lt;=$O$676),IF(($N$676*$N$677+9)&gt;80,"",IF(INDEX($P$678:$W$687,MOD(($N$676*$N$677+9)-1,10)+1,INT((($N$676*$N$677+9)-1)/10)+1)="","",INDEX($P$678:$W$687,MOD(($N$676*$N$677+9)-1,10)+1,INT((($N$676*$N$677+9)-1)/10)+1))),""))),IF($N$678="","",IF(OR(ISTEXT($N$676),ISTEXT($N$677),ISTEXT($N$678)),"",IF(OR(9&gt;$N$676,8&gt;$N$677,((8-1)*$N$676+9)&gt;$N$678),"",IF(INDEX($P$678:$W$687,MOD(((8-1)*$N$676+9)-1,10)+1,INT((((8-1)*$N$676+9)-1)/10)+1)="","",INDEX($P$678:$W$687,MOD(((8-1)*$N$676+9)-1,10)+1,INT((((8-1)*$N$676+9)-1)/10)+1))))))</f>
        <v/>
      </c>
      <c r="M685" s="539">
        <f>IF($D$676="Flat Oval",IF(OR($N$678="",ISTEXT($N$676),ISTEXT($N$677)),"",IF(8&lt;=$N$677,IF(10&gt;$N$676,"",IF(((8-1)*$N$676+10)&gt;80,"",IF(INDEX($P$678:$W$687,MOD(((8-1)*$N$676+10)-1,10)+1,INT((((8-1)*$N$676+10)-1)/10)+1)="","",INDEX($P$678:$W$687,MOD(((8-1)*$N$676+10)-1,10)+1,INT((((8-1)*$N$676+10)-1)/10)+1)))),IF(AND(8=$N$677+1,10&lt;=$O$676),IF(($N$676*$N$677+10)&gt;80,"",IF(INDEX($P$678:$W$687,MOD(($N$676*$N$677+10)-1,10)+1,INT((($N$676*$N$677+10)-1)/10)+1)="","",INDEX($P$678:$W$687,MOD(($N$676*$N$677+10)-1,10)+1,INT((($N$676*$N$677+10)-1)/10)+1))),""))),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IF($D$695="Flat Oval",IF(OR($G$695="",$I$695=""),"",$G$695&amp;""" x "&amp;$I$695&amp;""" oval"),IF($G$695="","",IF($D$695="Round",$G$695&amp;""" dia",$G$695&amp;""" x "&amp;$I$695&amp;"""")))</f>
        <v/>
      </c>
      <c r="G693" s="173" t="n"/>
      <c r="H693" s="525">
        <f>IF($D$695="Flat Oval",IF(OR($G$695="",$I$695=""),"",IF(OR(ISTEXT($G$695),ISTEXT($I$695)),"",ROUND(((($G$695-2*N($K$695))-($I$695-2*N($K$695)))*($I$695-2*N($K$695))+PI()*(($I$695-2*N($K$695))/2)^2)/144,3))),IF(OR($D$695="",$G$695=""),"",IF($D$695="Round",IF(ISTEXT($G$695),"",ROUND(PI()*(($G$695-2*N($K$695))/2)^2/144,3)),IF($I$695="","",IF(OR(ISTEXT($G$695),ISTEXT($I$695)),"",ROUND(($G$695-2*N($K$695))*($I$695-2*N($K$695))/144,3))))))</f>
        <v/>
      </c>
      <c r="I693" s="189" t="n"/>
      <c r="J693" s="189" t="n"/>
      <c r="K693" s="189">
        <f>IF(N(J693)*N(H693)=0,"",ROUND(N(J693)*N(H693),0))</f>
        <v/>
      </c>
      <c r="L693" s="189">
        <f>IF($D$695="Flat Oval",IF(OR($O$696="",$O$697="",N($O$698)+N($O$699)=0),"",ROUND(($O$696*$O$698+$O$697*$O$699)/($O$698+$O$699),0)),IF(COUNT(D697:M704)=0,"",ROUND(AVERAGE(D697:M704),0)))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IF($D$695="Flat Oval",IF($N$697="","",$N$695&amp;"x"&amp;$N$696&amp;"+"&amp;$O$695&amp;" ends"),IF($N$695="","",IF($D$695="Round",$N$695&amp;" x 2 axes",IF($N$696="","",$N$695&amp;" x "&amp;$N$696))))</f>
        <v/>
      </c>
      <c r="N695" s="534">
        <f>IF($D$695="Flat Oval",IF(OR($G$695="",$I$695=""),"",IF(OR(ISTEXT($G$695),ISTEXT($I$695)),"",IF($G$695-$I$695&lt;12,2,MIN(10,MAX(3,ROUNDUP(($G$695-$I$695)/6,0)))))),IF(OR($D$695="",$G$695=""),"",IF($D$695="Round",IF(ISTEXT($G$695),"",IF($G$695&lt;=9,6,IF($G$695&lt;=12,8,10))),IF(ISTEXT($G$695),"",IF($G$695&lt;12,2,MIN(10,MAX(3,ROUNDUP($G$695/6,0))))))))</f>
        <v/>
      </c>
      <c r="O695">
        <f>IF(AND($D$695="Flat Oval",NOT(OR($G$695="",$I$695="")),NOT(OR(ISTEXT($G$695),ISTEXT($I$695)))),IF($I$695&lt;=9,6,IF($I$695&lt;=12,8,10)),"")</f>
        <v/>
      </c>
      <c r="P695" s="473" t="inlineStr">
        <is>
          <t>Quick entry – type readings in order (row by row of the grid), down this column then the next:</t>
        </is>
      </c>
    </row>
    <row r="696" ht="13.35" customHeight="1" s="162">
      <c r="B696" s="535" t="inlineStr">
        <is>
          <t>Depth↓ Pos→ (in)</t>
        </is>
      </c>
      <c r="C696" s="414" t="n"/>
      <c r="D696" s="535">
        <f>IF($D$695="Flat Oval",IF(OR($N$695="",ISTEXT($N$695),1&gt;$N$695),"",ROUND((1-0.5)*($G$695-$I$695)/$N$695,1)),IF(ISTEXT($N$695),"",IF(OR($D$695="",$G$695="",1&gt;$N$695),"",IF($D$695="Round",IF(ISTEXT($G$695),"",ROUND(IF(1&lt;=$N$695/2,$G$695/2*(1-SQRT(($N$695-2*1+1)/$N$695)),$G$695-$G$695/2*(1-SQRT(($N$695-2*($N$695-1+1)+1)/$N$695))),1)),IF(ISTEXT($G$695),"",ROUND((1-0.5)*$G$695/$N$695,1))))))</f>
        <v/>
      </c>
      <c r="E696" s="535">
        <f>IF($D$695="Flat Oval",IF(OR($N$695="",ISTEXT($N$695),2&gt;$N$695),"",ROUND((2-0.5)*($G$695-$I$695)/$N$695,1)),IF(ISTEXT($N$695),"",IF(OR($D$695="",$G$695="",2&gt;$N$695),"",IF($D$695="Round",IF(ISTEXT($G$695),"",ROUND(IF(2&lt;=$N$695/2,$G$695/2*(1-SQRT(($N$695-2*2+1)/$N$695)),$G$695-$G$695/2*(1-SQRT(($N$695-2*($N$695-2+1)+1)/$N$695))),1)),IF(ISTEXT($G$695),"",ROUND((2-0.5)*$G$695/$N$695,1))))))</f>
        <v/>
      </c>
      <c r="F696" s="535">
        <f>IF($D$695="Flat Oval",IF(OR($N$695="",ISTEXT($N$695),3&gt;$N$695),"",ROUND((3-0.5)*($G$695-$I$695)/$N$695,1)),IF(ISTEXT($N$695),"",IF(OR($D$695="",$G$695="",3&gt;$N$695),"",IF($D$695="Round",IF(ISTEXT($G$695),"",ROUND(IF(3&lt;=$N$695/2,$G$695/2*(1-SQRT(($N$695-2*3+1)/$N$695)),$G$695-$G$695/2*(1-SQRT(($N$695-2*($N$695-3+1)+1)/$N$695))),1)),IF(ISTEXT($G$695),"",ROUND((3-0.5)*$G$695/$N$695,1))))))</f>
        <v/>
      </c>
      <c r="G696" s="535">
        <f>IF($D$695="Flat Oval",IF(OR($N$695="",ISTEXT($N$695),4&gt;$N$695),"",ROUND((4-0.5)*($G$695-$I$695)/$N$695,1)),IF(ISTEXT($N$695),"",IF(OR($D$695="",$G$695="",4&gt;$N$695),"",IF($D$695="Round",IF(ISTEXT($G$695),"",ROUND(IF(4&lt;=$N$695/2,$G$695/2*(1-SQRT(($N$695-2*4+1)/$N$695)),$G$695-$G$695/2*(1-SQRT(($N$695-2*($N$695-4+1)+1)/$N$695))),1)),IF(ISTEXT($G$695),"",ROUND((4-0.5)*$G$695/$N$695,1))))))</f>
        <v/>
      </c>
      <c r="H696" s="535">
        <f>IF($D$695="Flat Oval",IF(OR($N$695="",ISTEXT($N$695),5&gt;$N$695),"",ROUND((5-0.5)*($G$695-$I$695)/$N$695,1)),IF(ISTEXT($N$695),"",IF(OR($D$695="",$G$695="",5&gt;$N$695),"",IF($D$695="Round",IF(ISTEXT($G$695),"",ROUND(IF(5&lt;=$N$695/2,$G$695/2*(1-SQRT(($N$695-2*5+1)/$N$695)),$G$695-$G$695/2*(1-SQRT(($N$695-2*($N$695-5+1)+1)/$N$695))),1)),IF(ISTEXT($G$695),"",ROUND((5-0.5)*$G$695/$N$695,1))))))</f>
        <v/>
      </c>
      <c r="I696" s="535">
        <f>IF($D$695="Flat Oval",IF(OR($N$695="",ISTEXT($N$695),6&gt;$N$695),"",ROUND((6-0.5)*($G$695-$I$695)/$N$695,1)),IF(ISTEXT($N$695),"",IF(OR($D$695="",$G$695="",6&gt;$N$695),"",IF($D$695="Round",IF(ISTEXT($G$695),"",ROUND(IF(6&lt;=$N$695/2,$G$695/2*(1-SQRT(($N$695-2*6+1)/$N$695)),$G$695-$G$695/2*(1-SQRT(($N$695-2*($N$695-6+1)+1)/$N$695))),1)),IF(ISTEXT($G$695),"",ROUND((6-0.5)*$G$695/$N$695,1))))))</f>
        <v/>
      </c>
      <c r="J696" s="535">
        <f>IF($D$695="Flat Oval",IF(OR($N$695="",ISTEXT($N$695),7&gt;$N$695),"",ROUND((7-0.5)*($G$695-$I$695)/$N$695,1)),IF(ISTEXT($N$695),"",IF(OR($D$695="",$G$695="",7&gt;$N$695),"",IF($D$695="Round",IF(ISTEXT($G$695),"",ROUND(IF(7&lt;=$N$695/2,$G$695/2*(1-SQRT(($N$695-2*7+1)/$N$695)),$G$695-$G$695/2*(1-SQRT(($N$695-2*($N$695-7+1)+1)/$N$695))),1)),IF(ISTEXT($G$695),"",ROUND((7-0.5)*$G$695/$N$695,1))))))</f>
        <v/>
      </c>
      <c r="K696" s="535">
        <f>IF($D$695="Flat Oval",IF(OR($N$695="",ISTEXT($N$695),8&gt;$N$695),"",ROUND((8-0.5)*($G$695-$I$695)/$N$695,1)),IF(ISTEXT($N$695),"",IF(OR($D$695="",$G$695="",8&gt;$N$695),"",IF($D$695="Round",IF(ISTEXT($G$695),"",ROUND(IF(8&lt;=$N$695/2,$G$695/2*(1-SQRT(($N$695-2*8+1)/$N$695)),$G$695-$G$695/2*(1-SQRT(($N$695-2*($N$695-8+1)+1)/$N$695))),1)),IF(ISTEXT($G$695),"",ROUND((8-0.5)*$G$695/$N$695,1))))))</f>
        <v/>
      </c>
      <c r="L696" s="535">
        <f>IF($D$695="Flat Oval",IF(OR($N$695="",ISTEXT($N$695),9&gt;$N$695),"",ROUND((9-0.5)*($G$695-$I$695)/$N$695,1)),IF(ISTEXT($N$695),"",IF(OR($D$695="",$G$695="",9&gt;$N$695),"",IF($D$695="Round",IF(ISTEXT($G$695),"",ROUND(IF(9&lt;=$N$695/2,$G$695/2*(1-SQRT(($N$695-2*9+1)/$N$695)),$G$695-$G$695/2*(1-SQRT(($N$695-2*($N$695-9+1)+1)/$N$695))),1)),IF(ISTEXT($G$695),"",ROUND((9-0.5)*$G$695/$N$695,1))))))</f>
        <v/>
      </c>
      <c r="M696" s="535">
        <f>IF($D$695="Flat Oval",IF(OR($N$695="",ISTEXT($N$695),10&gt;$N$695),"",ROUND((10-0.5)*($G$695-$I$695)/$N$695,1)),IF(ISTEXT($N$695),"",IF(OR($D$695="",$G$695="",10&gt;$N$695),"",IF($D$695="Round",IF(ISTEXT($G$695),"",ROUND(IF(10&lt;=$N$695/2,$G$695/2*(1-SQRT(($N$695-2*10+1)/$N$695)),$G$695-$G$695/2*(1-SQRT(($N$695-2*($N$695-10+1)+1)/$N$695))),1)),IF(ISTEXT($G$695),"",ROUND((10-0.5)*$G$695/$N$695,1))))))</f>
        <v/>
      </c>
      <c r="N696" s="534">
        <f>IF($D$695="Flat Oval",IF(OR($G$695="",$I$695=""),"",IF(OR(ISTEXT($G$695),ISTEXT($I$695)),"",IF($I$695&lt;12,2,MIN(7,MAX(3,ROUNDUP($I$695/6,0)))))),IF(OR($D$695="",$G$695=""),"",IF($D$695="Round",2,IF($I$695="","",IF(ISTEXT($I$695),"",IF($I$695&lt;12,2,MIN(8,MAX(3,ROUNDUP($I$695/6,0)))))))))</f>
        <v/>
      </c>
      <c r="O696">
        <f>IF(OR(NOT($D$695="Flat Oval"),N($N$697)=0),"",IF(COUNT(D697:INDEX(M697:M704,$N$696))=0,"",AVERAGE(D697:INDEX(M697:M704,$N$696))))</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IF($D$695="Flat Oval",IF(OR($N$696="",ISTEXT($N$696)),"",IF(1&lt;=$N$696,ROUND((1-0.5)*$I$695/$N$696,1),IF(1=$N$696+1,"Ends",""))),IF(OR($D$695="",$G$695=""),"",IF($D$695="Round",IF(1=1,"Axis 1 (0°)",IF(1=2,"Axis 2 (90°)","")),IF(ISTEXT($N$696),"",IF(1&gt;$N$696,"",IF(ISTEXT($I$695),"",ROUND((1-0.5)*$I$695/$N$696,1)))))))</f>
        <v/>
      </c>
      <c r="C697" s="538" t="n"/>
      <c r="D697" s="539">
        <f>IF($D$695="Flat Oval",IF(OR($N$697="",ISTEXT($N$695),ISTEXT($N$696)),"",IF(1&lt;=$N$696,IF(1&gt;$N$695,"",IF(((1-1)*$N$695+1)&gt;80,"",IF(INDEX($P$697:$W$706,MOD(((1-1)*$N$695+1)-1,10)+1,INT((((1-1)*$N$695+1)-1)/10)+1)="","",INDEX($P$697:$W$706,MOD(((1-1)*$N$695+1)-1,10)+1,INT((((1-1)*$N$695+1)-1)/10)+1)))),IF(AND(1=$N$696+1,1&lt;=$O$695),IF(($N$695*$N$696+1)&gt;80,"",IF(INDEX($P$697:$W$706,MOD(($N$695*$N$696+1)-1,10)+1,INT((($N$695*$N$696+1)-1)/10)+1)="","",INDEX($P$697:$W$706,MOD(($N$695*$N$696+1)-1,10)+1,INT((($N$695*$N$696+1)-1)/10)+1))),""))),IF($N$697="","",IF(OR(ISTEXT($N$695),ISTEXT($N$696),ISTEXT($N$697)),"",IF(OR(1&gt;$N$695,1&gt;$N$696,((1-1)*$N$695+1)&gt;$N$697),"",IF(INDEX($P$697:$W$706,MOD(((1-1)*$N$695+1)-1,10)+1,INT((((1-1)*$N$695+1)-1)/10)+1)="","",INDEX($P$697:$W$706,MOD(((1-1)*$N$695+1)-1,10)+1,INT((((1-1)*$N$695+1)-1)/10)+1))))))</f>
        <v/>
      </c>
      <c r="E697" s="539">
        <f>IF($D$695="Flat Oval",IF(OR($N$697="",ISTEXT($N$695),ISTEXT($N$696)),"",IF(1&lt;=$N$696,IF(2&gt;$N$695,"",IF(((1-1)*$N$695+2)&gt;80,"",IF(INDEX($P$697:$W$706,MOD(((1-1)*$N$695+2)-1,10)+1,INT((((1-1)*$N$695+2)-1)/10)+1)="","",INDEX($P$697:$W$706,MOD(((1-1)*$N$695+2)-1,10)+1,INT((((1-1)*$N$695+2)-1)/10)+1)))),IF(AND(1=$N$696+1,2&lt;=$O$695),IF(($N$695*$N$696+2)&gt;80,"",IF(INDEX($P$697:$W$706,MOD(($N$695*$N$696+2)-1,10)+1,INT((($N$695*$N$696+2)-1)/10)+1)="","",INDEX($P$697:$W$706,MOD(($N$695*$N$696+2)-1,10)+1,INT((($N$695*$N$696+2)-1)/10)+1))),""))),IF($N$697="","",IF(OR(ISTEXT($N$695),ISTEXT($N$696),ISTEXT($N$697)),"",IF(OR(2&gt;$N$695,1&gt;$N$696,((1-1)*$N$695+2)&gt;$N$697),"",IF(INDEX($P$697:$W$706,MOD(((1-1)*$N$695+2)-1,10)+1,INT((((1-1)*$N$695+2)-1)/10)+1)="","",INDEX($P$697:$W$706,MOD(((1-1)*$N$695+2)-1,10)+1,INT((((1-1)*$N$695+2)-1)/10)+1))))))</f>
        <v/>
      </c>
      <c r="F697" s="539">
        <f>IF($D$695="Flat Oval",IF(OR($N$697="",ISTEXT($N$695),ISTEXT($N$696)),"",IF(1&lt;=$N$696,IF(3&gt;$N$695,"",IF(((1-1)*$N$695+3)&gt;80,"",IF(INDEX($P$697:$W$706,MOD(((1-1)*$N$695+3)-1,10)+1,INT((((1-1)*$N$695+3)-1)/10)+1)="","",INDEX($P$697:$W$706,MOD(((1-1)*$N$695+3)-1,10)+1,INT((((1-1)*$N$695+3)-1)/10)+1)))),IF(AND(1=$N$696+1,3&lt;=$O$695),IF(($N$695*$N$696+3)&gt;80,"",IF(INDEX($P$697:$W$706,MOD(($N$695*$N$696+3)-1,10)+1,INT((($N$695*$N$696+3)-1)/10)+1)="","",INDEX($P$697:$W$706,MOD(($N$695*$N$696+3)-1,10)+1,INT((($N$695*$N$696+3)-1)/10)+1))),""))),IF($N$697="","",IF(OR(ISTEXT($N$695),ISTEXT($N$696),ISTEXT($N$697)),"",IF(OR(3&gt;$N$695,1&gt;$N$696,((1-1)*$N$695+3)&gt;$N$697),"",IF(INDEX($P$697:$W$706,MOD(((1-1)*$N$695+3)-1,10)+1,INT((((1-1)*$N$695+3)-1)/10)+1)="","",INDEX($P$697:$W$706,MOD(((1-1)*$N$695+3)-1,10)+1,INT((((1-1)*$N$695+3)-1)/10)+1))))))</f>
        <v/>
      </c>
      <c r="G697" s="539">
        <f>IF($D$695="Flat Oval",IF(OR($N$697="",ISTEXT($N$695),ISTEXT($N$696)),"",IF(1&lt;=$N$696,IF(4&gt;$N$695,"",IF(((1-1)*$N$695+4)&gt;80,"",IF(INDEX($P$697:$W$706,MOD(((1-1)*$N$695+4)-1,10)+1,INT((((1-1)*$N$695+4)-1)/10)+1)="","",INDEX($P$697:$W$706,MOD(((1-1)*$N$695+4)-1,10)+1,INT((((1-1)*$N$695+4)-1)/10)+1)))),IF(AND(1=$N$696+1,4&lt;=$O$695),IF(($N$695*$N$696+4)&gt;80,"",IF(INDEX($P$697:$W$706,MOD(($N$695*$N$696+4)-1,10)+1,INT((($N$695*$N$696+4)-1)/10)+1)="","",INDEX($P$697:$W$706,MOD(($N$695*$N$696+4)-1,10)+1,INT((($N$695*$N$696+4)-1)/10)+1))),""))),IF($N$697="","",IF(OR(ISTEXT($N$695),ISTEXT($N$696),ISTEXT($N$697)),"",IF(OR(4&gt;$N$695,1&gt;$N$696,((1-1)*$N$695+4)&gt;$N$697),"",IF(INDEX($P$697:$W$706,MOD(((1-1)*$N$695+4)-1,10)+1,INT((((1-1)*$N$695+4)-1)/10)+1)="","",INDEX($P$697:$W$706,MOD(((1-1)*$N$695+4)-1,10)+1,INT((((1-1)*$N$695+4)-1)/10)+1))))))</f>
        <v/>
      </c>
      <c r="H697" s="539">
        <f>IF($D$695="Flat Oval",IF(OR($N$697="",ISTEXT($N$695),ISTEXT($N$696)),"",IF(1&lt;=$N$696,IF(5&gt;$N$695,"",IF(((1-1)*$N$695+5)&gt;80,"",IF(INDEX($P$697:$W$706,MOD(((1-1)*$N$695+5)-1,10)+1,INT((((1-1)*$N$695+5)-1)/10)+1)="","",INDEX($P$697:$W$706,MOD(((1-1)*$N$695+5)-1,10)+1,INT((((1-1)*$N$695+5)-1)/10)+1)))),IF(AND(1=$N$696+1,5&lt;=$O$695),IF(($N$695*$N$696+5)&gt;80,"",IF(INDEX($P$697:$W$706,MOD(($N$695*$N$696+5)-1,10)+1,INT((($N$695*$N$696+5)-1)/10)+1)="","",INDEX($P$697:$W$706,MOD(($N$695*$N$696+5)-1,10)+1,INT((($N$695*$N$696+5)-1)/10)+1))),""))),IF($N$697="","",IF(OR(ISTEXT($N$695),ISTEXT($N$696),ISTEXT($N$697)),"",IF(OR(5&gt;$N$695,1&gt;$N$696,((1-1)*$N$695+5)&gt;$N$697),"",IF(INDEX($P$697:$W$706,MOD(((1-1)*$N$695+5)-1,10)+1,INT((((1-1)*$N$695+5)-1)/10)+1)="","",INDEX($P$697:$W$706,MOD(((1-1)*$N$695+5)-1,10)+1,INT((((1-1)*$N$695+5)-1)/10)+1))))))</f>
        <v/>
      </c>
      <c r="I697" s="539">
        <f>IF($D$695="Flat Oval",IF(OR($N$697="",ISTEXT($N$695),ISTEXT($N$696)),"",IF(1&lt;=$N$696,IF(6&gt;$N$695,"",IF(((1-1)*$N$695+6)&gt;80,"",IF(INDEX($P$697:$W$706,MOD(((1-1)*$N$695+6)-1,10)+1,INT((((1-1)*$N$695+6)-1)/10)+1)="","",INDEX($P$697:$W$706,MOD(((1-1)*$N$695+6)-1,10)+1,INT((((1-1)*$N$695+6)-1)/10)+1)))),IF(AND(1=$N$696+1,6&lt;=$O$695),IF(($N$695*$N$696+6)&gt;80,"",IF(INDEX($P$697:$W$706,MOD(($N$695*$N$696+6)-1,10)+1,INT((($N$695*$N$696+6)-1)/10)+1)="","",INDEX($P$697:$W$706,MOD(($N$695*$N$696+6)-1,10)+1,INT((($N$695*$N$696+6)-1)/10)+1))),""))),IF($N$697="","",IF(OR(ISTEXT($N$695),ISTEXT($N$696),ISTEXT($N$697)),"",IF(OR(6&gt;$N$695,1&gt;$N$696,((1-1)*$N$695+6)&gt;$N$697),"",IF(INDEX($P$697:$W$706,MOD(((1-1)*$N$695+6)-1,10)+1,INT((((1-1)*$N$695+6)-1)/10)+1)="","",INDEX($P$697:$W$706,MOD(((1-1)*$N$695+6)-1,10)+1,INT((((1-1)*$N$695+6)-1)/10)+1))))))</f>
        <v/>
      </c>
      <c r="J697" s="539">
        <f>IF($D$695="Flat Oval",IF(OR($N$697="",ISTEXT($N$695),ISTEXT($N$696)),"",IF(1&lt;=$N$696,IF(7&gt;$N$695,"",IF(((1-1)*$N$695+7)&gt;80,"",IF(INDEX($P$697:$W$706,MOD(((1-1)*$N$695+7)-1,10)+1,INT((((1-1)*$N$695+7)-1)/10)+1)="","",INDEX($P$697:$W$706,MOD(((1-1)*$N$695+7)-1,10)+1,INT((((1-1)*$N$695+7)-1)/10)+1)))),IF(AND(1=$N$696+1,7&lt;=$O$695),IF(($N$695*$N$696+7)&gt;80,"",IF(INDEX($P$697:$W$706,MOD(($N$695*$N$696+7)-1,10)+1,INT((($N$695*$N$696+7)-1)/10)+1)="","",INDEX($P$697:$W$706,MOD(($N$695*$N$696+7)-1,10)+1,INT((($N$695*$N$696+7)-1)/10)+1))),""))),IF($N$697="","",IF(OR(ISTEXT($N$695),ISTEXT($N$696),ISTEXT($N$697)),"",IF(OR(7&gt;$N$695,1&gt;$N$696,((1-1)*$N$695+7)&gt;$N$697),"",IF(INDEX($P$697:$W$706,MOD(((1-1)*$N$695+7)-1,10)+1,INT((((1-1)*$N$695+7)-1)/10)+1)="","",INDEX($P$697:$W$706,MOD(((1-1)*$N$695+7)-1,10)+1,INT((((1-1)*$N$695+7)-1)/10)+1))))))</f>
        <v/>
      </c>
      <c r="K697" s="539">
        <f>IF($D$695="Flat Oval",IF(OR($N$697="",ISTEXT($N$695),ISTEXT($N$696)),"",IF(1&lt;=$N$696,IF(8&gt;$N$695,"",IF(((1-1)*$N$695+8)&gt;80,"",IF(INDEX($P$697:$W$706,MOD(((1-1)*$N$695+8)-1,10)+1,INT((((1-1)*$N$695+8)-1)/10)+1)="","",INDEX($P$697:$W$706,MOD(((1-1)*$N$695+8)-1,10)+1,INT((((1-1)*$N$695+8)-1)/10)+1)))),IF(AND(1=$N$696+1,8&lt;=$O$695),IF(($N$695*$N$696+8)&gt;80,"",IF(INDEX($P$697:$W$706,MOD(($N$695*$N$696+8)-1,10)+1,INT((($N$695*$N$696+8)-1)/10)+1)="","",INDEX($P$697:$W$706,MOD(($N$695*$N$696+8)-1,10)+1,INT((($N$695*$N$696+8)-1)/10)+1))),""))),IF($N$697="","",IF(OR(ISTEXT($N$695),ISTEXT($N$696),ISTEXT($N$697)),"",IF(OR(8&gt;$N$695,1&gt;$N$696,((1-1)*$N$695+8)&gt;$N$697),"",IF(INDEX($P$697:$W$706,MOD(((1-1)*$N$695+8)-1,10)+1,INT((((1-1)*$N$695+8)-1)/10)+1)="","",INDEX($P$697:$W$706,MOD(((1-1)*$N$695+8)-1,10)+1,INT((((1-1)*$N$695+8)-1)/10)+1))))))</f>
        <v/>
      </c>
      <c r="L697" s="539">
        <f>IF($D$695="Flat Oval",IF(OR($N$697="",ISTEXT($N$695),ISTEXT($N$696)),"",IF(1&lt;=$N$696,IF(9&gt;$N$695,"",IF(((1-1)*$N$695+9)&gt;80,"",IF(INDEX($P$697:$W$706,MOD(((1-1)*$N$695+9)-1,10)+1,INT((((1-1)*$N$695+9)-1)/10)+1)="","",INDEX($P$697:$W$706,MOD(((1-1)*$N$695+9)-1,10)+1,INT((((1-1)*$N$695+9)-1)/10)+1)))),IF(AND(1=$N$696+1,9&lt;=$O$695),IF(($N$695*$N$696+9)&gt;80,"",IF(INDEX($P$697:$W$706,MOD(($N$695*$N$696+9)-1,10)+1,INT((($N$695*$N$696+9)-1)/10)+1)="","",INDEX($P$697:$W$706,MOD(($N$695*$N$696+9)-1,10)+1,INT((($N$695*$N$696+9)-1)/10)+1))),""))),IF($N$697="","",IF(OR(ISTEXT($N$695),ISTEXT($N$696),ISTEXT($N$697)),"",IF(OR(9&gt;$N$695,1&gt;$N$696,((1-1)*$N$695+9)&gt;$N$697),"",IF(INDEX($P$697:$W$706,MOD(((1-1)*$N$695+9)-1,10)+1,INT((((1-1)*$N$695+9)-1)/10)+1)="","",INDEX($P$697:$W$706,MOD(((1-1)*$N$695+9)-1,10)+1,INT((((1-1)*$N$695+9)-1)/10)+1))))))</f>
        <v/>
      </c>
      <c r="M697" s="539">
        <f>IF($D$695="Flat Oval",IF(OR($N$697="",ISTEXT($N$695),ISTEXT($N$696)),"",IF(1&lt;=$N$696,IF(10&gt;$N$695,"",IF(((1-1)*$N$695+10)&gt;80,"",IF(INDEX($P$697:$W$706,MOD(((1-1)*$N$695+10)-1,10)+1,INT((((1-1)*$N$695+10)-1)/10)+1)="","",INDEX($P$697:$W$706,MOD(((1-1)*$N$695+10)-1,10)+1,INT((((1-1)*$N$695+10)-1)/10)+1)))),IF(AND(1=$N$696+1,10&lt;=$O$695),IF(($N$695*$N$696+10)&gt;80,"",IF(INDEX($P$697:$W$706,MOD(($N$695*$N$696+10)-1,10)+1,INT((($N$695*$N$696+10)-1)/10)+1)="","",INDEX($P$697:$W$706,MOD(($N$695*$N$696+10)-1,10)+1,INT((($N$695*$N$696+10)-1)/10)+1))),""))),IF($N$697="","",IF(OR(ISTEXT($N$695),ISTEXT($N$696),ISTEXT($N$697)),"",IF(OR(10&gt;$N$695,1&gt;$N$696,((1-1)*$N$695+10)&gt;$N$697),"",IF(INDEX($P$697:$W$706,MOD(((1-1)*$N$695+10)-1,10)+1,INT((((1-1)*$N$695+10)-1)/10)+1)="","",INDEX($P$697:$W$706,MOD(((1-1)*$N$695+10)-1,10)+1,INT((((1-1)*$N$695+10)-1)/10)+1))))))</f>
        <v/>
      </c>
      <c r="N697" s="534">
        <f>IF($D$695="Flat Oval",IF(OR($N$695="",$N$696="",$O$695=""),"",$N$695*$N$696+$O$695),IF(OR(N695="",N696=""),"",IF(OR(ISTEXT(N695),ISTEXT(N696)),"",N695*N696)))</f>
        <v/>
      </c>
      <c r="O697">
        <f>IF(OR(NOT($D$695="Flat Oval"),N($N$697)=0),"",IF(COUNT(INDEX(D697:D704,$N$696+1):INDEX(M697:M704,$N$696+1))=0,"",AVERAGE(INDEX(D697:D704,$N$696+1):INDEX(M697:M704,$N$696+1))))</f>
        <v/>
      </c>
      <c r="P697" s="540" t="n"/>
      <c r="Q697" s="540" t="n"/>
      <c r="R697" s="540" t="n"/>
      <c r="S697" s="540" t="n"/>
      <c r="T697" s="540" t="n"/>
      <c r="U697" s="540" t="n"/>
      <c r="V697" s="540" t="n"/>
      <c r="W697" s="540" t="n"/>
    </row>
    <row r="698" ht="13.35" customHeight="1" s="162">
      <c r="B698" s="537">
        <f>IF($D$695="Flat Oval",IF(OR($N$696="",ISTEXT($N$696)),"",IF(2&lt;=$N$696,ROUND((2-0.5)*$I$695/$N$696,1),IF(2=$N$696+1,"Ends",""))),IF(OR($D$695="",$G$695=""),"",IF($D$695="Round",IF(2=1,"Axis 1 (0°)",IF(2=2,"Axis 2 (90°)","")),IF(ISTEXT($N$696),"",IF(2&gt;$N$696,"",IF(ISTEXT($I$695),"",ROUND((2-0.5)*$I$695/$N$696,1)))))))</f>
        <v/>
      </c>
      <c r="C698" s="538" t="n"/>
      <c r="D698" s="539">
        <f>IF($D$695="Flat Oval",IF(OR($N$697="",ISTEXT($N$695),ISTEXT($N$696)),"",IF(2&lt;=$N$696,IF(1&gt;$N$695,"",IF(((2-1)*$N$695+1)&gt;80,"",IF(INDEX($P$697:$W$706,MOD(((2-1)*$N$695+1)-1,10)+1,INT((((2-1)*$N$695+1)-1)/10)+1)="","",INDEX($P$697:$W$706,MOD(((2-1)*$N$695+1)-1,10)+1,INT((((2-1)*$N$695+1)-1)/10)+1)))),IF(AND(2=$N$696+1,1&lt;=$O$695),IF(($N$695*$N$696+1)&gt;80,"",IF(INDEX($P$697:$W$706,MOD(($N$695*$N$696+1)-1,10)+1,INT((($N$695*$N$696+1)-1)/10)+1)="","",INDEX($P$697:$W$706,MOD(($N$695*$N$696+1)-1,10)+1,INT((($N$695*$N$696+1)-1)/10)+1))),""))),IF($N$697="","",IF(OR(ISTEXT($N$695),ISTEXT($N$696),ISTEXT($N$697)),"",IF(OR(1&gt;$N$695,2&gt;$N$696,((2-1)*$N$695+1)&gt;$N$697),"",IF(INDEX($P$697:$W$706,MOD(((2-1)*$N$695+1)-1,10)+1,INT((((2-1)*$N$695+1)-1)/10)+1)="","",INDEX($P$697:$W$706,MOD(((2-1)*$N$695+1)-1,10)+1,INT((((2-1)*$N$695+1)-1)/10)+1))))))</f>
        <v/>
      </c>
      <c r="E698" s="539">
        <f>IF($D$695="Flat Oval",IF(OR($N$697="",ISTEXT($N$695),ISTEXT($N$696)),"",IF(2&lt;=$N$696,IF(2&gt;$N$695,"",IF(((2-1)*$N$695+2)&gt;80,"",IF(INDEX($P$697:$W$706,MOD(((2-1)*$N$695+2)-1,10)+1,INT((((2-1)*$N$695+2)-1)/10)+1)="","",INDEX($P$697:$W$706,MOD(((2-1)*$N$695+2)-1,10)+1,INT((((2-1)*$N$695+2)-1)/10)+1)))),IF(AND(2=$N$696+1,2&lt;=$O$695),IF(($N$695*$N$696+2)&gt;80,"",IF(INDEX($P$697:$W$706,MOD(($N$695*$N$696+2)-1,10)+1,INT((($N$695*$N$696+2)-1)/10)+1)="","",INDEX($P$697:$W$706,MOD(($N$695*$N$696+2)-1,10)+1,INT((($N$695*$N$696+2)-1)/10)+1))),""))),IF($N$697="","",IF(OR(ISTEXT($N$695),ISTEXT($N$696),ISTEXT($N$697)),"",IF(OR(2&gt;$N$695,2&gt;$N$696,((2-1)*$N$695+2)&gt;$N$697),"",IF(INDEX($P$697:$W$706,MOD(((2-1)*$N$695+2)-1,10)+1,INT((((2-1)*$N$695+2)-1)/10)+1)="","",INDEX($P$697:$W$706,MOD(((2-1)*$N$695+2)-1,10)+1,INT((((2-1)*$N$695+2)-1)/10)+1))))))</f>
        <v/>
      </c>
      <c r="F698" s="539">
        <f>IF($D$695="Flat Oval",IF(OR($N$697="",ISTEXT($N$695),ISTEXT($N$696)),"",IF(2&lt;=$N$696,IF(3&gt;$N$695,"",IF(((2-1)*$N$695+3)&gt;80,"",IF(INDEX($P$697:$W$706,MOD(((2-1)*$N$695+3)-1,10)+1,INT((((2-1)*$N$695+3)-1)/10)+1)="","",INDEX($P$697:$W$706,MOD(((2-1)*$N$695+3)-1,10)+1,INT((((2-1)*$N$695+3)-1)/10)+1)))),IF(AND(2=$N$696+1,3&lt;=$O$695),IF(($N$695*$N$696+3)&gt;80,"",IF(INDEX($P$697:$W$706,MOD(($N$695*$N$696+3)-1,10)+1,INT((($N$695*$N$696+3)-1)/10)+1)="","",INDEX($P$697:$W$706,MOD(($N$695*$N$696+3)-1,10)+1,INT((($N$695*$N$696+3)-1)/10)+1))),""))),IF($N$697="","",IF(OR(ISTEXT($N$695),ISTEXT($N$696),ISTEXT($N$697)),"",IF(OR(3&gt;$N$695,2&gt;$N$696,((2-1)*$N$695+3)&gt;$N$697),"",IF(INDEX($P$697:$W$706,MOD(((2-1)*$N$695+3)-1,10)+1,INT((((2-1)*$N$695+3)-1)/10)+1)="","",INDEX($P$697:$W$706,MOD(((2-1)*$N$695+3)-1,10)+1,INT((((2-1)*$N$695+3)-1)/10)+1))))))</f>
        <v/>
      </c>
      <c r="G698" s="539">
        <f>IF($D$695="Flat Oval",IF(OR($N$697="",ISTEXT($N$695),ISTEXT($N$696)),"",IF(2&lt;=$N$696,IF(4&gt;$N$695,"",IF(((2-1)*$N$695+4)&gt;80,"",IF(INDEX($P$697:$W$706,MOD(((2-1)*$N$695+4)-1,10)+1,INT((((2-1)*$N$695+4)-1)/10)+1)="","",INDEX($P$697:$W$706,MOD(((2-1)*$N$695+4)-1,10)+1,INT((((2-1)*$N$695+4)-1)/10)+1)))),IF(AND(2=$N$696+1,4&lt;=$O$695),IF(($N$695*$N$696+4)&gt;80,"",IF(INDEX($P$697:$W$706,MOD(($N$695*$N$696+4)-1,10)+1,INT((($N$695*$N$696+4)-1)/10)+1)="","",INDEX($P$697:$W$706,MOD(($N$695*$N$696+4)-1,10)+1,INT((($N$695*$N$696+4)-1)/10)+1))),""))),IF($N$697="","",IF(OR(ISTEXT($N$695),ISTEXT($N$696),ISTEXT($N$697)),"",IF(OR(4&gt;$N$695,2&gt;$N$696,((2-1)*$N$695+4)&gt;$N$697),"",IF(INDEX($P$697:$W$706,MOD(((2-1)*$N$695+4)-1,10)+1,INT((((2-1)*$N$695+4)-1)/10)+1)="","",INDEX($P$697:$W$706,MOD(((2-1)*$N$695+4)-1,10)+1,INT((((2-1)*$N$695+4)-1)/10)+1))))))</f>
        <v/>
      </c>
      <c r="H698" s="539">
        <f>IF($D$695="Flat Oval",IF(OR($N$697="",ISTEXT($N$695),ISTEXT($N$696)),"",IF(2&lt;=$N$696,IF(5&gt;$N$695,"",IF(((2-1)*$N$695+5)&gt;80,"",IF(INDEX($P$697:$W$706,MOD(((2-1)*$N$695+5)-1,10)+1,INT((((2-1)*$N$695+5)-1)/10)+1)="","",INDEX($P$697:$W$706,MOD(((2-1)*$N$695+5)-1,10)+1,INT((((2-1)*$N$695+5)-1)/10)+1)))),IF(AND(2=$N$696+1,5&lt;=$O$695),IF(($N$695*$N$696+5)&gt;80,"",IF(INDEX($P$697:$W$706,MOD(($N$695*$N$696+5)-1,10)+1,INT((($N$695*$N$696+5)-1)/10)+1)="","",INDEX($P$697:$W$706,MOD(($N$695*$N$696+5)-1,10)+1,INT((($N$695*$N$696+5)-1)/10)+1))),""))),IF($N$697="","",IF(OR(ISTEXT($N$695),ISTEXT($N$696),ISTEXT($N$697)),"",IF(OR(5&gt;$N$695,2&gt;$N$696,((2-1)*$N$695+5)&gt;$N$697),"",IF(INDEX($P$697:$W$706,MOD(((2-1)*$N$695+5)-1,10)+1,INT((((2-1)*$N$695+5)-1)/10)+1)="","",INDEX($P$697:$W$706,MOD(((2-1)*$N$695+5)-1,10)+1,INT((((2-1)*$N$695+5)-1)/10)+1))))))</f>
        <v/>
      </c>
      <c r="I698" s="539">
        <f>IF($D$695="Flat Oval",IF(OR($N$697="",ISTEXT($N$695),ISTEXT($N$696)),"",IF(2&lt;=$N$696,IF(6&gt;$N$695,"",IF(((2-1)*$N$695+6)&gt;80,"",IF(INDEX($P$697:$W$706,MOD(((2-1)*$N$695+6)-1,10)+1,INT((((2-1)*$N$695+6)-1)/10)+1)="","",INDEX($P$697:$W$706,MOD(((2-1)*$N$695+6)-1,10)+1,INT((((2-1)*$N$695+6)-1)/10)+1)))),IF(AND(2=$N$696+1,6&lt;=$O$695),IF(($N$695*$N$696+6)&gt;80,"",IF(INDEX($P$697:$W$706,MOD(($N$695*$N$696+6)-1,10)+1,INT((($N$695*$N$696+6)-1)/10)+1)="","",INDEX($P$697:$W$706,MOD(($N$695*$N$696+6)-1,10)+1,INT((($N$695*$N$696+6)-1)/10)+1))),""))),IF($N$697="","",IF(OR(ISTEXT($N$695),ISTEXT($N$696),ISTEXT($N$697)),"",IF(OR(6&gt;$N$695,2&gt;$N$696,((2-1)*$N$695+6)&gt;$N$697),"",IF(INDEX($P$697:$W$706,MOD(((2-1)*$N$695+6)-1,10)+1,INT((((2-1)*$N$695+6)-1)/10)+1)="","",INDEX($P$697:$W$706,MOD(((2-1)*$N$695+6)-1,10)+1,INT((((2-1)*$N$695+6)-1)/10)+1))))))</f>
        <v/>
      </c>
      <c r="J698" s="539">
        <f>IF($D$695="Flat Oval",IF(OR($N$697="",ISTEXT($N$695),ISTEXT($N$696)),"",IF(2&lt;=$N$696,IF(7&gt;$N$695,"",IF(((2-1)*$N$695+7)&gt;80,"",IF(INDEX($P$697:$W$706,MOD(((2-1)*$N$695+7)-1,10)+1,INT((((2-1)*$N$695+7)-1)/10)+1)="","",INDEX($P$697:$W$706,MOD(((2-1)*$N$695+7)-1,10)+1,INT((((2-1)*$N$695+7)-1)/10)+1)))),IF(AND(2=$N$696+1,7&lt;=$O$695),IF(($N$695*$N$696+7)&gt;80,"",IF(INDEX($P$697:$W$706,MOD(($N$695*$N$696+7)-1,10)+1,INT((($N$695*$N$696+7)-1)/10)+1)="","",INDEX($P$697:$W$706,MOD(($N$695*$N$696+7)-1,10)+1,INT((($N$695*$N$696+7)-1)/10)+1))),""))),IF($N$697="","",IF(OR(ISTEXT($N$695),ISTEXT($N$696),ISTEXT($N$697)),"",IF(OR(7&gt;$N$695,2&gt;$N$696,((2-1)*$N$695+7)&gt;$N$697),"",IF(INDEX($P$697:$W$706,MOD(((2-1)*$N$695+7)-1,10)+1,INT((((2-1)*$N$695+7)-1)/10)+1)="","",INDEX($P$697:$W$706,MOD(((2-1)*$N$695+7)-1,10)+1,INT((((2-1)*$N$695+7)-1)/10)+1))))))</f>
        <v/>
      </c>
      <c r="K698" s="539">
        <f>IF($D$695="Flat Oval",IF(OR($N$697="",ISTEXT($N$695),ISTEXT($N$696)),"",IF(2&lt;=$N$696,IF(8&gt;$N$695,"",IF(((2-1)*$N$695+8)&gt;80,"",IF(INDEX($P$697:$W$706,MOD(((2-1)*$N$695+8)-1,10)+1,INT((((2-1)*$N$695+8)-1)/10)+1)="","",INDEX($P$697:$W$706,MOD(((2-1)*$N$695+8)-1,10)+1,INT((((2-1)*$N$695+8)-1)/10)+1)))),IF(AND(2=$N$696+1,8&lt;=$O$695),IF(($N$695*$N$696+8)&gt;80,"",IF(INDEX($P$697:$W$706,MOD(($N$695*$N$696+8)-1,10)+1,INT((($N$695*$N$696+8)-1)/10)+1)="","",INDEX($P$697:$W$706,MOD(($N$695*$N$696+8)-1,10)+1,INT((($N$695*$N$696+8)-1)/10)+1))),""))),IF($N$697="","",IF(OR(ISTEXT($N$695),ISTEXT($N$696),ISTEXT($N$697)),"",IF(OR(8&gt;$N$695,2&gt;$N$696,((2-1)*$N$695+8)&gt;$N$697),"",IF(INDEX($P$697:$W$706,MOD(((2-1)*$N$695+8)-1,10)+1,INT((((2-1)*$N$695+8)-1)/10)+1)="","",INDEX($P$697:$W$706,MOD(((2-1)*$N$695+8)-1,10)+1,INT((((2-1)*$N$695+8)-1)/10)+1))))))</f>
        <v/>
      </c>
      <c r="L698" s="539">
        <f>IF($D$695="Flat Oval",IF(OR($N$697="",ISTEXT($N$695),ISTEXT($N$696)),"",IF(2&lt;=$N$696,IF(9&gt;$N$695,"",IF(((2-1)*$N$695+9)&gt;80,"",IF(INDEX($P$697:$W$706,MOD(((2-1)*$N$695+9)-1,10)+1,INT((((2-1)*$N$695+9)-1)/10)+1)="","",INDEX($P$697:$W$706,MOD(((2-1)*$N$695+9)-1,10)+1,INT((((2-1)*$N$695+9)-1)/10)+1)))),IF(AND(2=$N$696+1,9&lt;=$O$695),IF(($N$695*$N$696+9)&gt;80,"",IF(INDEX($P$697:$W$706,MOD(($N$695*$N$696+9)-1,10)+1,INT((($N$695*$N$696+9)-1)/10)+1)="","",INDEX($P$697:$W$706,MOD(($N$695*$N$696+9)-1,10)+1,INT((($N$695*$N$696+9)-1)/10)+1))),""))),IF($N$697="","",IF(OR(ISTEXT($N$695),ISTEXT($N$696),ISTEXT($N$697)),"",IF(OR(9&gt;$N$695,2&gt;$N$696,((2-1)*$N$695+9)&gt;$N$697),"",IF(INDEX($P$697:$W$706,MOD(((2-1)*$N$695+9)-1,10)+1,INT((((2-1)*$N$695+9)-1)/10)+1)="","",INDEX($P$697:$W$706,MOD(((2-1)*$N$695+9)-1,10)+1,INT((((2-1)*$N$695+9)-1)/10)+1))))))</f>
        <v/>
      </c>
      <c r="M698" s="539">
        <f>IF($D$695="Flat Oval",IF(OR($N$697="",ISTEXT($N$695),ISTEXT($N$696)),"",IF(2&lt;=$N$696,IF(10&gt;$N$695,"",IF(((2-1)*$N$695+10)&gt;80,"",IF(INDEX($P$697:$W$706,MOD(((2-1)*$N$695+10)-1,10)+1,INT((((2-1)*$N$695+10)-1)/10)+1)="","",INDEX($P$697:$W$706,MOD(((2-1)*$N$695+10)-1,10)+1,INT((((2-1)*$N$695+10)-1)/10)+1)))),IF(AND(2=$N$696+1,10&lt;=$O$695),IF(($N$695*$N$696+10)&gt;80,"",IF(INDEX($P$697:$W$706,MOD(($N$695*$N$696+10)-1,10)+1,INT((($N$695*$N$696+10)-1)/10)+1)="","",INDEX($P$697:$W$706,MOD(($N$695*$N$696+10)-1,10)+1,INT((($N$695*$N$696+10)-1)/10)+1))),""))),IF($N$697="","",IF(OR(ISTEXT($N$695),ISTEXT($N$696),ISTEXT($N$697)),"",IF(OR(10&gt;$N$695,2&gt;$N$696,((2-1)*$N$695+10)&gt;$N$697),"",IF(INDEX($P$697:$W$706,MOD(((2-1)*$N$695+10)-1,10)+1,INT((((2-1)*$N$695+10)-1)/10)+1)="","",INDEX($P$697:$W$706,MOD(((2-1)*$N$695+10)-1,10)+1,INT((((2-1)*$N$695+10)-1)/10)+1))))))</f>
        <v/>
      </c>
      <c r="O698">
        <f>IF(AND($D$695="Flat Oval",NOT(OR($G$695="",$I$695="")),NOT(OR(ISTEXT($G$695),ISTEXT($I$695)))),(($G$695-2*N($K$695))-($I$695-2*N($K$695)))*($I$695-2*N($K$695))/144,"")</f>
        <v/>
      </c>
      <c r="P698" s="540" t="n"/>
      <c r="Q698" s="540" t="n"/>
      <c r="R698" s="540" t="n"/>
      <c r="S698" s="540" t="n"/>
      <c r="T698" s="540" t="n"/>
      <c r="U698" s="540" t="n"/>
      <c r="V698" s="540" t="n"/>
      <c r="W698" s="540" t="n"/>
    </row>
    <row r="699" ht="13.35" customHeight="1" s="162">
      <c r="B699" s="537">
        <f>IF($D$695="Flat Oval",IF(OR($N$696="",ISTEXT($N$696)),"",IF(3&lt;=$N$696,ROUND((3-0.5)*$I$695/$N$696,1),IF(3=$N$696+1,"Ends",""))),IF(OR($D$695="",$G$695=""),"",IF($D$695="Round",IF(3=1,"Axis 1 (0°)",IF(3=2,"Axis 2 (90°)","")),IF(ISTEXT($N$696),"",IF(3&gt;$N$696,"",IF(ISTEXT($I$695),"",ROUND((3-0.5)*$I$695/$N$696,1)))))))</f>
        <v/>
      </c>
      <c r="C699" s="538" t="n"/>
      <c r="D699" s="539">
        <f>IF($D$695="Flat Oval",IF(OR($N$697="",ISTEXT($N$695),ISTEXT($N$696)),"",IF(3&lt;=$N$696,IF(1&gt;$N$695,"",IF(((3-1)*$N$695+1)&gt;80,"",IF(INDEX($P$697:$W$706,MOD(((3-1)*$N$695+1)-1,10)+1,INT((((3-1)*$N$695+1)-1)/10)+1)="","",INDEX($P$697:$W$706,MOD(((3-1)*$N$695+1)-1,10)+1,INT((((3-1)*$N$695+1)-1)/10)+1)))),IF(AND(3=$N$696+1,1&lt;=$O$695),IF(($N$695*$N$696+1)&gt;80,"",IF(INDEX($P$697:$W$706,MOD(($N$695*$N$696+1)-1,10)+1,INT((($N$695*$N$696+1)-1)/10)+1)="","",INDEX($P$697:$W$706,MOD(($N$695*$N$696+1)-1,10)+1,INT((($N$695*$N$696+1)-1)/10)+1))),""))),IF($N$697="","",IF(OR(ISTEXT($N$695),ISTEXT($N$696),ISTEXT($N$697)),"",IF(OR(1&gt;$N$695,3&gt;$N$696,((3-1)*$N$695+1)&gt;$N$697),"",IF(INDEX($P$697:$W$706,MOD(((3-1)*$N$695+1)-1,10)+1,INT((((3-1)*$N$695+1)-1)/10)+1)="","",INDEX($P$697:$W$706,MOD(((3-1)*$N$695+1)-1,10)+1,INT((((3-1)*$N$695+1)-1)/10)+1))))))</f>
        <v/>
      </c>
      <c r="E699" s="539">
        <f>IF($D$695="Flat Oval",IF(OR($N$697="",ISTEXT($N$695),ISTEXT($N$696)),"",IF(3&lt;=$N$696,IF(2&gt;$N$695,"",IF(((3-1)*$N$695+2)&gt;80,"",IF(INDEX($P$697:$W$706,MOD(((3-1)*$N$695+2)-1,10)+1,INT((((3-1)*$N$695+2)-1)/10)+1)="","",INDEX($P$697:$W$706,MOD(((3-1)*$N$695+2)-1,10)+1,INT((((3-1)*$N$695+2)-1)/10)+1)))),IF(AND(3=$N$696+1,2&lt;=$O$695),IF(($N$695*$N$696+2)&gt;80,"",IF(INDEX($P$697:$W$706,MOD(($N$695*$N$696+2)-1,10)+1,INT((($N$695*$N$696+2)-1)/10)+1)="","",INDEX($P$697:$W$706,MOD(($N$695*$N$696+2)-1,10)+1,INT((($N$695*$N$696+2)-1)/10)+1))),""))),IF($N$697="","",IF(OR(ISTEXT($N$695),ISTEXT($N$696),ISTEXT($N$697)),"",IF(OR(2&gt;$N$695,3&gt;$N$696,((3-1)*$N$695+2)&gt;$N$697),"",IF(INDEX($P$697:$W$706,MOD(((3-1)*$N$695+2)-1,10)+1,INT((((3-1)*$N$695+2)-1)/10)+1)="","",INDEX($P$697:$W$706,MOD(((3-1)*$N$695+2)-1,10)+1,INT((((3-1)*$N$695+2)-1)/10)+1))))))</f>
        <v/>
      </c>
      <c r="F699" s="539">
        <f>IF($D$695="Flat Oval",IF(OR($N$697="",ISTEXT($N$695),ISTEXT($N$696)),"",IF(3&lt;=$N$696,IF(3&gt;$N$695,"",IF(((3-1)*$N$695+3)&gt;80,"",IF(INDEX($P$697:$W$706,MOD(((3-1)*$N$695+3)-1,10)+1,INT((((3-1)*$N$695+3)-1)/10)+1)="","",INDEX($P$697:$W$706,MOD(((3-1)*$N$695+3)-1,10)+1,INT((((3-1)*$N$695+3)-1)/10)+1)))),IF(AND(3=$N$696+1,3&lt;=$O$695),IF(($N$695*$N$696+3)&gt;80,"",IF(INDEX($P$697:$W$706,MOD(($N$695*$N$696+3)-1,10)+1,INT((($N$695*$N$696+3)-1)/10)+1)="","",INDEX($P$697:$W$706,MOD(($N$695*$N$696+3)-1,10)+1,INT((($N$695*$N$696+3)-1)/10)+1))),""))),IF($N$697="","",IF(OR(ISTEXT($N$695),ISTEXT($N$696),ISTEXT($N$697)),"",IF(OR(3&gt;$N$695,3&gt;$N$696,((3-1)*$N$695+3)&gt;$N$697),"",IF(INDEX($P$697:$W$706,MOD(((3-1)*$N$695+3)-1,10)+1,INT((((3-1)*$N$695+3)-1)/10)+1)="","",INDEX($P$697:$W$706,MOD(((3-1)*$N$695+3)-1,10)+1,INT((((3-1)*$N$695+3)-1)/10)+1))))))</f>
        <v/>
      </c>
      <c r="G699" s="539">
        <f>IF($D$695="Flat Oval",IF(OR($N$697="",ISTEXT($N$695),ISTEXT($N$696)),"",IF(3&lt;=$N$696,IF(4&gt;$N$695,"",IF(((3-1)*$N$695+4)&gt;80,"",IF(INDEX($P$697:$W$706,MOD(((3-1)*$N$695+4)-1,10)+1,INT((((3-1)*$N$695+4)-1)/10)+1)="","",INDEX($P$697:$W$706,MOD(((3-1)*$N$695+4)-1,10)+1,INT((((3-1)*$N$695+4)-1)/10)+1)))),IF(AND(3=$N$696+1,4&lt;=$O$695),IF(($N$695*$N$696+4)&gt;80,"",IF(INDEX($P$697:$W$706,MOD(($N$695*$N$696+4)-1,10)+1,INT((($N$695*$N$696+4)-1)/10)+1)="","",INDEX($P$697:$W$706,MOD(($N$695*$N$696+4)-1,10)+1,INT((($N$695*$N$696+4)-1)/10)+1))),""))),IF($N$697="","",IF(OR(ISTEXT($N$695),ISTEXT($N$696),ISTEXT($N$697)),"",IF(OR(4&gt;$N$695,3&gt;$N$696,((3-1)*$N$695+4)&gt;$N$697),"",IF(INDEX($P$697:$W$706,MOD(((3-1)*$N$695+4)-1,10)+1,INT((((3-1)*$N$695+4)-1)/10)+1)="","",INDEX($P$697:$W$706,MOD(((3-1)*$N$695+4)-1,10)+1,INT((((3-1)*$N$695+4)-1)/10)+1))))))</f>
        <v/>
      </c>
      <c r="H699" s="539">
        <f>IF($D$695="Flat Oval",IF(OR($N$697="",ISTEXT($N$695),ISTEXT($N$696)),"",IF(3&lt;=$N$696,IF(5&gt;$N$695,"",IF(((3-1)*$N$695+5)&gt;80,"",IF(INDEX($P$697:$W$706,MOD(((3-1)*$N$695+5)-1,10)+1,INT((((3-1)*$N$695+5)-1)/10)+1)="","",INDEX($P$697:$W$706,MOD(((3-1)*$N$695+5)-1,10)+1,INT((((3-1)*$N$695+5)-1)/10)+1)))),IF(AND(3=$N$696+1,5&lt;=$O$695),IF(($N$695*$N$696+5)&gt;80,"",IF(INDEX($P$697:$W$706,MOD(($N$695*$N$696+5)-1,10)+1,INT((($N$695*$N$696+5)-1)/10)+1)="","",INDEX($P$697:$W$706,MOD(($N$695*$N$696+5)-1,10)+1,INT((($N$695*$N$696+5)-1)/10)+1))),""))),IF($N$697="","",IF(OR(ISTEXT($N$695),ISTEXT($N$696),ISTEXT($N$697)),"",IF(OR(5&gt;$N$695,3&gt;$N$696,((3-1)*$N$695+5)&gt;$N$697),"",IF(INDEX($P$697:$W$706,MOD(((3-1)*$N$695+5)-1,10)+1,INT((((3-1)*$N$695+5)-1)/10)+1)="","",INDEX($P$697:$W$706,MOD(((3-1)*$N$695+5)-1,10)+1,INT((((3-1)*$N$695+5)-1)/10)+1))))))</f>
        <v/>
      </c>
      <c r="I699" s="539">
        <f>IF($D$695="Flat Oval",IF(OR($N$697="",ISTEXT($N$695),ISTEXT($N$696)),"",IF(3&lt;=$N$696,IF(6&gt;$N$695,"",IF(((3-1)*$N$695+6)&gt;80,"",IF(INDEX($P$697:$W$706,MOD(((3-1)*$N$695+6)-1,10)+1,INT((((3-1)*$N$695+6)-1)/10)+1)="","",INDEX($P$697:$W$706,MOD(((3-1)*$N$695+6)-1,10)+1,INT((((3-1)*$N$695+6)-1)/10)+1)))),IF(AND(3=$N$696+1,6&lt;=$O$695),IF(($N$695*$N$696+6)&gt;80,"",IF(INDEX($P$697:$W$706,MOD(($N$695*$N$696+6)-1,10)+1,INT((($N$695*$N$696+6)-1)/10)+1)="","",INDEX($P$697:$W$706,MOD(($N$695*$N$696+6)-1,10)+1,INT((($N$695*$N$696+6)-1)/10)+1))),""))),IF($N$697="","",IF(OR(ISTEXT($N$695),ISTEXT($N$696),ISTEXT($N$697)),"",IF(OR(6&gt;$N$695,3&gt;$N$696,((3-1)*$N$695+6)&gt;$N$697),"",IF(INDEX($P$697:$W$706,MOD(((3-1)*$N$695+6)-1,10)+1,INT((((3-1)*$N$695+6)-1)/10)+1)="","",INDEX($P$697:$W$706,MOD(((3-1)*$N$695+6)-1,10)+1,INT((((3-1)*$N$695+6)-1)/10)+1))))))</f>
        <v/>
      </c>
      <c r="J699" s="539">
        <f>IF($D$695="Flat Oval",IF(OR($N$697="",ISTEXT($N$695),ISTEXT($N$696)),"",IF(3&lt;=$N$696,IF(7&gt;$N$695,"",IF(((3-1)*$N$695+7)&gt;80,"",IF(INDEX($P$697:$W$706,MOD(((3-1)*$N$695+7)-1,10)+1,INT((((3-1)*$N$695+7)-1)/10)+1)="","",INDEX($P$697:$W$706,MOD(((3-1)*$N$695+7)-1,10)+1,INT((((3-1)*$N$695+7)-1)/10)+1)))),IF(AND(3=$N$696+1,7&lt;=$O$695),IF(($N$695*$N$696+7)&gt;80,"",IF(INDEX($P$697:$W$706,MOD(($N$695*$N$696+7)-1,10)+1,INT((($N$695*$N$696+7)-1)/10)+1)="","",INDEX($P$697:$W$706,MOD(($N$695*$N$696+7)-1,10)+1,INT((($N$695*$N$696+7)-1)/10)+1))),""))),IF($N$697="","",IF(OR(ISTEXT($N$695),ISTEXT($N$696),ISTEXT($N$697)),"",IF(OR(7&gt;$N$695,3&gt;$N$696,((3-1)*$N$695+7)&gt;$N$697),"",IF(INDEX($P$697:$W$706,MOD(((3-1)*$N$695+7)-1,10)+1,INT((((3-1)*$N$695+7)-1)/10)+1)="","",INDEX($P$697:$W$706,MOD(((3-1)*$N$695+7)-1,10)+1,INT((((3-1)*$N$695+7)-1)/10)+1))))))</f>
        <v/>
      </c>
      <c r="K699" s="539">
        <f>IF($D$695="Flat Oval",IF(OR($N$697="",ISTEXT($N$695),ISTEXT($N$696)),"",IF(3&lt;=$N$696,IF(8&gt;$N$695,"",IF(((3-1)*$N$695+8)&gt;80,"",IF(INDEX($P$697:$W$706,MOD(((3-1)*$N$695+8)-1,10)+1,INT((((3-1)*$N$695+8)-1)/10)+1)="","",INDEX($P$697:$W$706,MOD(((3-1)*$N$695+8)-1,10)+1,INT((((3-1)*$N$695+8)-1)/10)+1)))),IF(AND(3=$N$696+1,8&lt;=$O$695),IF(($N$695*$N$696+8)&gt;80,"",IF(INDEX($P$697:$W$706,MOD(($N$695*$N$696+8)-1,10)+1,INT((($N$695*$N$696+8)-1)/10)+1)="","",INDEX($P$697:$W$706,MOD(($N$695*$N$696+8)-1,10)+1,INT((($N$695*$N$696+8)-1)/10)+1))),""))),IF($N$697="","",IF(OR(ISTEXT($N$695),ISTEXT($N$696),ISTEXT($N$697)),"",IF(OR(8&gt;$N$695,3&gt;$N$696,((3-1)*$N$695+8)&gt;$N$697),"",IF(INDEX($P$697:$W$706,MOD(((3-1)*$N$695+8)-1,10)+1,INT((((3-1)*$N$695+8)-1)/10)+1)="","",INDEX($P$697:$W$706,MOD(((3-1)*$N$695+8)-1,10)+1,INT((((3-1)*$N$695+8)-1)/10)+1))))))</f>
        <v/>
      </c>
      <c r="L699" s="539">
        <f>IF($D$695="Flat Oval",IF(OR($N$697="",ISTEXT($N$695),ISTEXT($N$696)),"",IF(3&lt;=$N$696,IF(9&gt;$N$695,"",IF(((3-1)*$N$695+9)&gt;80,"",IF(INDEX($P$697:$W$706,MOD(((3-1)*$N$695+9)-1,10)+1,INT((((3-1)*$N$695+9)-1)/10)+1)="","",INDEX($P$697:$W$706,MOD(((3-1)*$N$695+9)-1,10)+1,INT((((3-1)*$N$695+9)-1)/10)+1)))),IF(AND(3=$N$696+1,9&lt;=$O$695),IF(($N$695*$N$696+9)&gt;80,"",IF(INDEX($P$697:$W$706,MOD(($N$695*$N$696+9)-1,10)+1,INT((($N$695*$N$696+9)-1)/10)+1)="","",INDEX($P$697:$W$706,MOD(($N$695*$N$696+9)-1,10)+1,INT((($N$695*$N$696+9)-1)/10)+1))),""))),IF($N$697="","",IF(OR(ISTEXT($N$695),ISTEXT($N$696),ISTEXT($N$697)),"",IF(OR(9&gt;$N$695,3&gt;$N$696,((3-1)*$N$695+9)&gt;$N$697),"",IF(INDEX($P$697:$W$706,MOD(((3-1)*$N$695+9)-1,10)+1,INT((((3-1)*$N$695+9)-1)/10)+1)="","",INDEX($P$697:$W$706,MOD(((3-1)*$N$695+9)-1,10)+1,INT((((3-1)*$N$695+9)-1)/10)+1))))))</f>
        <v/>
      </c>
      <c r="M699" s="539">
        <f>IF($D$695="Flat Oval",IF(OR($N$697="",ISTEXT($N$695),ISTEXT($N$696)),"",IF(3&lt;=$N$696,IF(10&gt;$N$695,"",IF(((3-1)*$N$695+10)&gt;80,"",IF(INDEX($P$697:$W$706,MOD(((3-1)*$N$695+10)-1,10)+1,INT((((3-1)*$N$695+10)-1)/10)+1)="","",INDEX($P$697:$W$706,MOD(((3-1)*$N$695+10)-1,10)+1,INT((((3-1)*$N$695+10)-1)/10)+1)))),IF(AND(3=$N$696+1,10&lt;=$O$695),IF(($N$695*$N$696+10)&gt;80,"",IF(INDEX($P$697:$W$706,MOD(($N$695*$N$696+10)-1,10)+1,INT((($N$695*$N$696+10)-1)/10)+1)="","",INDEX($P$697:$W$706,MOD(($N$695*$N$696+10)-1,10)+1,INT((($N$695*$N$696+10)-1)/10)+1))),""))),IF($N$697="","",IF(OR(ISTEXT($N$695),ISTEXT($N$696),ISTEXT($N$697)),"",IF(OR(10&gt;$N$695,3&gt;$N$696,((3-1)*$N$695+10)&gt;$N$697),"",IF(INDEX($P$697:$W$706,MOD(((3-1)*$N$695+10)-1,10)+1,INT((((3-1)*$N$695+10)-1)/10)+1)="","",INDEX($P$697:$W$706,MOD(((3-1)*$N$695+10)-1,10)+1,INT((((3-1)*$N$695+10)-1)/10)+1))))))</f>
        <v/>
      </c>
      <c r="O699">
        <f>IF(AND($D$695="Flat Oval",NOT(OR($G$695="",$I$695="")),NOT(OR(ISTEXT($G$695),ISTEXT($I$695)))),PI()*(($I$695-2*N($K$695))/2)^2/144,"")</f>
        <v/>
      </c>
      <c r="P699" s="540" t="n"/>
      <c r="Q699" s="540" t="n"/>
      <c r="R699" s="540" t="n"/>
      <c r="S699" s="540" t="n"/>
      <c r="T699" s="540" t="n"/>
      <c r="U699" s="540" t="n"/>
      <c r="V699" s="540" t="n"/>
      <c r="W699" s="540" t="n"/>
    </row>
    <row r="700" ht="13.35" customHeight="1" s="162">
      <c r="B700" s="537">
        <f>IF($D$695="Flat Oval",IF(OR($N$696="",ISTEXT($N$696)),"",IF(4&lt;=$N$696,ROUND((4-0.5)*$I$695/$N$696,1),IF(4=$N$696+1,"Ends",""))),IF(OR($D$695="",$G$695=""),"",IF($D$695="Round",IF(4=1,"Axis 1 (0°)",IF(4=2,"Axis 2 (90°)","")),IF(ISTEXT($N$696),"",IF(4&gt;$N$696,"",IF(ISTEXT($I$695),"",ROUND((4-0.5)*$I$695/$N$696,1)))))))</f>
        <v/>
      </c>
      <c r="C700" s="538" t="n"/>
      <c r="D700" s="539">
        <f>IF($D$695="Flat Oval",IF(OR($N$697="",ISTEXT($N$695),ISTEXT($N$696)),"",IF(4&lt;=$N$696,IF(1&gt;$N$695,"",IF(((4-1)*$N$695+1)&gt;80,"",IF(INDEX($P$697:$W$706,MOD(((4-1)*$N$695+1)-1,10)+1,INT((((4-1)*$N$695+1)-1)/10)+1)="","",INDEX($P$697:$W$706,MOD(((4-1)*$N$695+1)-1,10)+1,INT((((4-1)*$N$695+1)-1)/10)+1)))),IF(AND(4=$N$696+1,1&lt;=$O$695),IF(($N$695*$N$696+1)&gt;80,"",IF(INDEX($P$697:$W$706,MOD(($N$695*$N$696+1)-1,10)+1,INT((($N$695*$N$696+1)-1)/10)+1)="","",INDEX($P$697:$W$706,MOD(($N$695*$N$696+1)-1,10)+1,INT((($N$695*$N$696+1)-1)/10)+1))),""))),IF($N$697="","",IF(OR(ISTEXT($N$695),ISTEXT($N$696),ISTEXT($N$697)),"",IF(OR(1&gt;$N$695,4&gt;$N$696,((4-1)*$N$695+1)&gt;$N$697),"",IF(INDEX($P$697:$W$706,MOD(((4-1)*$N$695+1)-1,10)+1,INT((((4-1)*$N$695+1)-1)/10)+1)="","",INDEX($P$697:$W$706,MOD(((4-1)*$N$695+1)-1,10)+1,INT((((4-1)*$N$695+1)-1)/10)+1))))))</f>
        <v/>
      </c>
      <c r="E700" s="539">
        <f>IF($D$695="Flat Oval",IF(OR($N$697="",ISTEXT($N$695),ISTEXT($N$696)),"",IF(4&lt;=$N$696,IF(2&gt;$N$695,"",IF(((4-1)*$N$695+2)&gt;80,"",IF(INDEX($P$697:$W$706,MOD(((4-1)*$N$695+2)-1,10)+1,INT((((4-1)*$N$695+2)-1)/10)+1)="","",INDEX($P$697:$W$706,MOD(((4-1)*$N$695+2)-1,10)+1,INT((((4-1)*$N$695+2)-1)/10)+1)))),IF(AND(4=$N$696+1,2&lt;=$O$695),IF(($N$695*$N$696+2)&gt;80,"",IF(INDEX($P$697:$W$706,MOD(($N$695*$N$696+2)-1,10)+1,INT((($N$695*$N$696+2)-1)/10)+1)="","",INDEX($P$697:$W$706,MOD(($N$695*$N$696+2)-1,10)+1,INT((($N$695*$N$696+2)-1)/10)+1))),""))),IF($N$697="","",IF(OR(ISTEXT($N$695),ISTEXT($N$696),ISTEXT($N$697)),"",IF(OR(2&gt;$N$695,4&gt;$N$696,((4-1)*$N$695+2)&gt;$N$697),"",IF(INDEX($P$697:$W$706,MOD(((4-1)*$N$695+2)-1,10)+1,INT((((4-1)*$N$695+2)-1)/10)+1)="","",INDEX($P$697:$W$706,MOD(((4-1)*$N$695+2)-1,10)+1,INT((((4-1)*$N$695+2)-1)/10)+1))))))</f>
        <v/>
      </c>
      <c r="F700" s="539">
        <f>IF($D$695="Flat Oval",IF(OR($N$697="",ISTEXT($N$695),ISTEXT($N$696)),"",IF(4&lt;=$N$696,IF(3&gt;$N$695,"",IF(((4-1)*$N$695+3)&gt;80,"",IF(INDEX($P$697:$W$706,MOD(((4-1)*$N$695+3)-1,10)+1,INT((((4-1)*$N$695+3)-1)/10)+1)="","",INDEX($P$697:$W$706,MOD(((4-1)*$N$695+3)-1,10)+1,INT((((4-1)*$N$695+3)-1)/10)+1)))),IF(AND(4=$N$696+1,3&lt;=$O$695),IF(($N$695*$N$696+3)&gt;80,"",IF(INDEX($P$697:$W$706,MOD(($N$695*$N$696+3)-1,10)+1,INT((($N$695*$N$696+3)-1)/10)+1)="","",INDEX($P$697:$W$706,MOD(($N$695*$N$696+3)-1,10)+1,INT((($N$695*$N$696+3)-1)/10)+1))),""))),IF($N$697="","",IF(OR(ISTEXT($N$695),ISTEXT($N$696),ISTEXT($N$697)),"",IF(OR(3&gt;$N$695,4&gt;$N$696,((4-1)*$N$695+3)&gt;$N$697),"",IF(INDEX($P$697:$W$706,MOD(((4-1)*$N$695+3)-1,10)+1,INT((((4-1)*$N$695+3)-1)/10)+1)="","",INDEX($P$697:$W$706,MOD(((4-1)*$N$695+3)-1,10)+1,INT((((4-1)*$N$695+3)-1)/10)+1))))))</f>
        <v/>
      </c>
      <c r="G700" s="539">
        <f>IF($D$695="Flat Oval",IF(OR($N$697="",ISTEXT($N$695),ISTEXT($N$696)),"",IF(4&lt;=$N$696,IF(4&gt;$N$695,"",IF(((4-1)*$N$695+4)&gt;80,"",IF(INDEX($P$697:$W$706,MOD(((4-1)*$N$695+4)-1,10)+1,INT((((4-1)*$N$695+4)-1)/10)+1)="","",INDEX($P$697:$W$706,MOD(((4-1)*$N$695+4)-1,10)+1,INT((((4-1)*$N$695+4)-1)/10)+1)))),IF(AND(4=$N$696+1,4&lt;=$O$695),IF(($N$695*$N$696+4)&gt;80,"",IF(INDEX($P$697:$W$706,MOD(($N$695*$N$696+4)-1,10)+1,INT((($N$695*$N$696+4)-1)/10)+1)="","",INDEX($P$697:$W$706,MOD(($N$695*$N$696+4)-1,10)+1,INT((($N$695*$N$696+4)-1)/10)+1))),""))),IF($N$697="","",IF(OR(ISTEXT($N$695),ISTEXT($N$696),ISTEXT($N$697)),"",IF(OR(4&gt;$N$695,4&gt;$N$696,((4-1)*$N$695+4)&gt;$N$697),"",IF(INDEX($P$697:$W$706,MOD(((4-1)*$N$695+4)-1,10)+1,INT((((4-1)*$N$695+4)-1)/10)+1)="","",INDEX($P$697:$W$706,MOD(((4-1)*$N$695+4)-1,10)+1,INT((((4-1)*$N$695+4)-1)/10)+1))))))</f>
        <v/>
      </c>
      <c r="H700" s="539">
        <f>IF($D$695="Flat Oval",IF(OR($N$697="",ISTEXT($N$695),ISTEXT($N$696)),"",IF(4&lt;=$N$696,IF(5&gt;$N$695,"",IF(((4-1)*$N$695+5)&gt;80,"",IF(INDEX($P$697:$W$706,MOD(((4-1)*$N$695+5)-1,10)+1,INT((((4-1)*$N$695+5)-1)/10)+1)="","",INDEX($P$697:$W$706,MOD(((4-1)*$N$695+5)-1,10)+1,INT((((4-1)*$N$695+5)-1)/10)+1)))),IF(AND(4=$N$696+1,5&lt;=$O$695),IF(($N$695*$N$696+5)&gt;80,"",IF(INDEX($P$697:$W$706,MOD(($N$695*$N$696+5)-1,10)+1,INT((($N$695*$N$696+5)-1)/10)+1)="","",INDEX($P$697:$W$706,MOD(($N$695*$N$696+5)-1,10)+1,INT((($N$695*$N$696+5)-1)/10)+1))),""))),IF($N$697="","",IF(OR(ISTEXT($N$695),ISTEXT($N$696),ISTEXT($N$697)),"",IF(OR(5&gt;$N$695,4&gt;$N$696,((4-1)*$N$695+5)&gt;$N$697),"",IF(INDEX($P$697:$W$706,MOD(((4-1)*$N$695+5)-1,10)+1,INT((((4-1)*$N$695+5)-1)/10)+1)="","",INDEX($P$697:$W$706,MOD(((4-1)*$N$695+5)-1,10)+1,INT((((4-1)*$N$695+5)-1)/10)+1))))))</f>
        <v/>
      </c>
      <c r="I700" s="539">
        <f>IF($D$695="Flat Oval",IF(OR($N$697="",ISTEXT($N$695),ISTEXT($N$696)),"",IF(4&lt;=$N$696,IF(6&gt;$N$695,"",IF(((4-1)*$N$695+6)&gt;80,"",IF(INDEX($P$697:$W$706,MOD(((4-1)*$N$695+6)-1,10)+1,INT((((4-1)*$N$695+6)-1)/10)+1)="","",INDEX($P$697:$W$706,MOD(((4-1)*$N$695+6)-1,10)+1,INT((((4-1)*$N$695+6)-1)/10)+1)))),IF(AND(4=$N$696+1,6&lt;=$O$695),IF(($N$695*$N$696+6)&gt;80,"",IF(INDEX($P$697:$W$706,MOD(($N$695*$N$696+6)-1,10)+1,INT((($N$695*$N$696+6)-1)/10)+1)="","",INDEX($P$697:$W$706,MOD(($N$695*$N$696+6)-1,10)+1,INT((($N$695*$N$696+6)-1)/10)+1))),""))),IF($N$697="","",IF(OR(ISTEXT($N$695),ISTEXT($N$696),ISTEXT($N$697)),"",IF(OR(6&gt;$N$695,4&gt;$N$696,((4-1)*$N$695+6)&gt;$N$697),"",IF(INDEX($P$697:$W$706,MOD(((4-1)*$N$695+6)-1,10)+1,INT((((4-1)*$N$695+6)-1)/10)+1)="","",INDEX($P$697:$W$706,MOD(((4-1)*$N$695+6)-1,10)+1,INT((((4-1)*$N$695+6)-1)/10)+1))))))</f>
        <v/>
      </c>
      <c r="J700" s="539">
        <f>IF($D$695="Flat Oval",IF(OR($N$697="",ISTEXT($N$695),ISTEXT($N$696)),"",IF(4&lt;=$N$696,IF(7&gt;$N$695,"",IF(((4-1)*$N$695+7)&gt;80,"",IF(INDEX($P$697:$W$706,MOD(((4-1)*$N$695+7)-1,10)+1,INT((((4-1)*$N$695+7)-1)/10)+1)="","",INDEX($P$697:$W$706,MOD(((4-1)*$N$695+7)-1,10)+1,INT((((4-1)*$N$695+7)-1)/10)+1)))),IF(AND(4=$N$696+1,7&lt;=$O$695),IF(($N$695*$N$696+7)&gt;80,"",IF(INDEX($P$697:$W$706,MOD(($N$695*$N$696+7)-1,10)+1,INT((($N$695*$N$696+7)-1)/10)+1)="","",INDEX($P$697:$W$706,MOD(($N$695*$N$696+7)-1,10)+1,INT((($N$695*$N$696+7)-1)/10)+1))),""))),IF($N$697="","",IF(OR(ISTEXT($N$695),ISTEXT($N$696),ISTEXT($N$697)),"",IF(OR(7&gt;$N$695,4&gt;$N$696,((4-1)*$N$695+7)&gt;$N$697),"",IF(INDEX($P$697:$W$706,MOD(((4-1)*$N$695+7)-1,10)+1,INT((((4-1)*$N$695+7)-1)/10)+1)="","",INDEX($P$697:$W$706,MOD(((4-1)*$N$695+7)-1,10)+1,INT((((4-1)*$N$695+7)-1)/10)+1))))))</f>
        <v/>
      </c>
      <c r="K700" s="539">
        <f>IF($D$695="Flat Oval",IF(OR($N$697="",ISTEXT($N$695),ISTEXT($N$696)),"",IF(4&lt;=$N$696,IF(8&gt;$N$695,"",IF(((4-1)*$N$695+8)&gt;80,"",IF(INDEX($P$697:$W$706,MOD(((4-1)*$N$695+8)-1,10)+1,INT((((4-1)*$N$695+8)-1)/10)+1)="","",INDEX($P$697:$W$706,MOD(((4-1)*$N$695+8)-1,10)+1,INT((((4-1)*$N$695+8)-1)/10)+1)))),IF(AND(4=$N$696+1,8&lt;=$O$695),IF(($N$695*$N$696+8)&gt;80,"",IF(INDEX($P$697:$W$706,MOD(($N$695*$N$696+8)-1,10)+1,INT((($N$695*$N$696+8)-1)/10)+1)="","",INDEX($P$697:$W$706,MOD(($N$695*$N$696+8)-1,10)+1,INT((($N$695*$N$696+8)-1)/10)+1))),""))),IF($N$697="","",IF(OR(ISTEXT($N$695),ISTEXT($N$696),ISTEXT($N$697)),"",IF(OR(8&gt;$N$695,4&gt;$N$696,((4-1)*$N$695+8)&gt;$N$697),"",IF(INDEX($P$697:$W$706,MOD(((4-1)*$N$695+8)-1,10)+1,INT((((4-1)*$N$695+8)-1)/10)+1)="","",INDEX($P$697:$W$706,MOD(((4-1)*$N$695+8)-1,10)+1,INT((((4-1)*$N$695+8)-1)/10)+1))))))</f>
        <v/>
      </c>
      <c r="L700" s="539">
        <f>IF($D$695="Flat Oval",IF(OR($N$697="",ISTEXT($N$695),ISTEXT($N$696)),"",IF(4&lt;=$N$696,IF(9&gt;$N$695,"",IF(((4-1)*$N$695+9)&gt;80,"",IF(INDEX($P$697:$W$706,MOD(((4-1)*$N$695+9)-1,10)+1,INT((((4-1)*$N$695+9)-1)/10)+1)="","",INDEX($P$697:$W$706,MOD(((4-1)*$N$695+9)-1,10)+1,INT((((4-1)*$N$695+9)-1)/10)+1)))),IF(AND(4=$N$696+1,9&lt;=$O$695),IF(($N$695*$N$696+9)&gt;80,"",IF(INDEX($P$697:$W$706,MOD(($N$695*$N$696+9)-1,10)+1,INT((($N$695*$N$696+9)-1)/10)+1)="","",INDEX($P$697:$W$706,MOD(($N$695*$N$696+9)-1,10)+1,INT((($N$695*$N$696+9)-1)/10)+1))),""))),IF($N$697="","",IF(OR(ISTEXT($N$695),ISTEXT($N$696),ISTEXT($N$697)),"",IF(OR(9&gt;$N$695,4&gt;$N$696,((4-1)*$N$695+9)&gt;$N$697),"",IF(INDEX($P$697:$W$706,MOD(((4-1)*$N$695+9)-1,10)+1,INT((((4-1)*$N$695+9)-1)/10)+1)="","",INDEX($P$697:$W$706,MOD(((4-1)*$N$695+9)-1,10)+1,INT((((4-1)*$N$695+9)-1)/10)+1))))))</f>
        <v/>
      </c>
      <c r="M700" s="539">
        <f>IF($D$695="Flat Oval",IF(OR($N$697="",ISTEXT($N$695),ISTEXT($N$696)),"",IF(4&lt;=$N$696,IF(10&gt;$N$695,"",IF(((4-1)*$N$695+10)&gt;80,"",IF(INDEX($P$697:$W$706,MOD(((4-1)*$N$695+10)-1,10)+1,INT((((4-1)*$N$695+10)-1)/10)+1)="","",INDEX($P$697:$W$706,MOD(((4-1)*$N$695+10)-1,10)+1,INT((((4-1)*$N$695+10)-1)/10)+1)))),IF(AND(4=$N$696+1,10&lt;=$O$695),IF(($N$695*$N$696+10)&gt;80,"",IF(INDEX($P$697:$W$706,MOD(($N$695*$N$696+10)-1,10)+1,INT((($N$695*$N$696+10)-1)/10)+1)="","",INDEX($P$697:$W$706,MOD(($N$695*$N$696+10)-1,10)+1,INT((($N$695*$N$696+10)-1)/10)+1))),""))),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IF($D$695="Flat Oval",IF(OR($N$696="",ISTEXT($N$696)),"",IF(5&lt;=$N$696,ROUND((5-0.5)*$I$695/$N$696,1),IF(5=$N$696+1,"Ends",""))),IF(OR($D$695="",$G$695=""),"",IF($D$695="Round",IF(5=1,"Axis 1 (0°)",IF(5=2,"Axis 2 (90°)","")),IF(ISTEXT($N$696),"",IF(5&gt;$N$696,"",IF(ISTEXT($I$695),"",ROUND((5-0.5)*$I$695/$N$696,1)))))))</f>
        <v/>
      </c>
      <c r="C701" s="538" t="n"/>
      <c r="D701" s="539">
        <f>IF($D$695="Flat Oval",IF(OR($N$697="",ISTEXT($N$695),ISTEXT($N$696)),"",IF(5&lt;=$N$696,IF(1&gt;$N$695,"",IF(((5-1)*$N$695+1)&gt;80,"",IF(INDEX($P$697:$W$706,MOD(((5-1)*$N$695+1)-1,10)+1,INT((((5-1)*$N$695+1)-1)/10)+1)="","",INDEX($P$697:$W$706,MOD(((5-1)*$N$695+1)-1,10)+1,INT((((5-1)*$N$695+1)-1)/10)+1)))),IF(AND(5=$N$696+1,1&lt;=$O$695),IF(($N$695*$N$696+1)&gt;80,"",IF(INDEX($P$697:$W$706,MOD(($N$695*$N$696+1)-1,10)+1,INT((($N$695*$N$696+1)-1)/10)+1)="","",INDEX($P$697:$W$706,MOD(($N$695*$N$696+1)-1,10)+1,INT((($N$695*$N$696+1)-1)/10)+1))),""))),IF($N$697="","",IF(OR(ISTEXT($N$695),ISTEXT($N$696),ISTEXT($N$697)),"",IF(OR(1&gt;$N$695,5&gt;$N$696,((5-1)*$N$695+1)&gt;$N$697),"",IF(INDEX($P$697:$W$706,MOD(((5-1)*$N$695+1)-1,10)+1,INT((((5-1)*$N$695+1)-1)/10)+1)="","",INDEX($P$697:$W$706,MOD(((5-1)*$N$695+1)-1,10)+1,INT((((5-1)*$N$695+1)-1)/10)+1))))))</f>
        <v/>
      </c>
      <c r="E701" s="539">
        <f>IF($D$695="Flat Oval",IF(OR($N$697="",ISTEXT($N$695),ISTEXT($N$696)),"",IF(5&lt;=$N$696,IF(2&gt;$N$695,"",IF(((5-1)*$N$695+2)&gt;80,"",IF(INDEX($P$697:$W$706,MOD(((5-1)*$N$695+2)-1,10)+1,INT((((5-1)*$N$695+2)-1)/10)+1)="","",INDEX($P$697:$W$706,MOD(((5-1)*$N$695+2)-1,10)+1,INT((((5-1)*$N$695+2)-1)/10)+1)))),IF(AND(5=$N$696+1,2&lt;=$O$695),IF(($N$695*$N$696+2)&gt;80,"",IF(INDEX($P$697:$W$706,MOD(($N$695*$N$696+2)-1,10)+1,INT((($N$695*$N$696+2)-1)/10)+1)="","",INDEX($P$697:$W$706,MOD(($N$695*$N$696+2)-1,10)+1,INT((($N$695*$N$696+2)-1)/10)+1))),""))),IF($N$697="","",IF(OR(ISTEXT($N$695),ISTEXT($N$696),ISTEXT($N$697)),"",IF(OR(2&gt;$N$695,5&gt;$N$696,((5-1)*$N$695+2)&gt;$N$697),"",IF(INDEX($P$697:$W$706,MOD(((5-1)*$N$695+2)-1,10)+1,INT((((5-1)*$N$695+2)-1)/10)+1)="","",INDEX($P$697:$W$706,MOD(((5-1)*$N$695+2)-1,10)+1,INT((((5-1)*$N$695+2)-1)/10)+1))))))</f>
        <v/>
      </c>
      <c r="F701" s="539">
        <f>IF($D$695="Flat Oval",IF(OR($N$697="",ISTEXT($N$695),ISTEXT($N$696)),"",IF(5&lt;=$N$696,IF(3&gt;$N$695,"",IF(((5-1)*$N$695+3)&gt;80,"",IF(INDEX($P$697:$W$706,MOD(((5-1)*$N$695+3)-1,10)+1,INT((((5-1)*$N$695+3)-1)/10)+1)="","",INDEX($P$697:$W$706,MOD(((5-1)*$N$695+3)-1,10)+1,INT((((5-1)*$N$695+3)-1)/10)+1)))),IF(AND(5=$N$696+1,3&lt;=$O$695),IF(($N$695*$N$696+3)&gt;80,"",IF(INDEX($P$697:$W$706,MOD(($N$695*$N$696+3)-1,10)+1,INT((($N$695*$N$696+3)-1)/10)+1)="","",INDEX($P$697:$W$706,MOD(($N$695*$N$696+3)-1,10)+1,INT((($N$695*$N$696+3)-1)/10)+1))),""))),IF($N$697="","",IF(OR(ISTEXT($N$695),ISTEXT($N$696),ISTEXT($N$697)),"",IF(OR(3&gt;$N$695,5&gt;$N$696,((5-1)*$N$695+3)&gt;$N$697),"",IF(INDEX($P$697:$W$706,MOD(((5-1)*$N$695+3)-1,10)+1,INT((((5-1)*$N$695+3)-1)/10)+1)="","",INDEX($P$697:$W$706,MOD(((5-1)*$N$695+3)-1,10)+1,INT((((5-1)*$N$695+3)-1)/10)+1))))))</f>
        <v/>
      </c>
      <c r="G701" s="539">
        <f>IF($D$695="Flat Oval",IF(OR($N$697="",ISTEXT($N$695),ISTEXT($N$696)),"",IF(5&lt;=$N$696,IF(4&gt;$N$695,"",IF(((5-1)*$N$695+4)&gt;80,"",IF(INDEX($P$697:$W$706,MOD(((5-1)*$N$695+4)-1,10)+1,INT((((5-1)*$N$695+4)-1)/10)+1)="","",INDEX($P$697:$W$706,MOD(((5-1)*$N$695+4)-1,10)+1,INT((((5-1)*$N$695+4)-1)/10)+1)))),IF(AND(5=$N$696+1,4&lt;=$O$695),IF(($N$695*$N$696+4)&gt;80,"",IF(INDEX($P$697:$W$706,MOD(($N$695*$N$696+4)-1,10)+1,INT((($N$695*$N$696+4)-1)/10)+1)="","",INDEX($P$697:$W$706,MOD(($N$695*$N$696+4)-1,10)+1,INT((($N$695*$N$696+4)-1)/10)+1))),""))),IF($N$697="","",IF(OR(ISTEXT($N$695),ISTEXT($N$696),ISTEXT($N$697)),"",IF(OR(4&gt;$N$695,5&gt;$N$696,((5-1)*$N$695+4)&gt;$N$697),"",IF(INDEX($P$697:$W$706,MOD(((5-1)*$N$695+4)-1,10)+1,INT((((5-1)*$N$695+4)-1)/10)+1)="","",INDEX($P$697:$W$706,MOD(((5-1)*$N$695+4)-1,10)+1,INT((((5-1)*$N$695+4)-1)/10)+1))))))</f>
        <v/>
      </c>
      <c r="H701" s="539">
        <f>IF($D$695="Flat Oval",IF(OR($N$697="",ISTEXT($N$695),ISTEXT($N$696)),"",IF(5&lt;=$N$696,IF(5&gt;$N$695,"",IF(((5-1)*$N$695+5)&gt;80,"",IF(INDEX($P$697:$W$706,MOD(((5-1)*$N$695+5)-1,10)+1,INT((((5-1)*$N$695+5)-1)/10)+1)="","",INDEX($P$697:$W$706,MOD(((5-1)*$N$695+5)-1,10)+1,INT((((5-1)*$N$695+5)-1)/10)+1)))),IF(AND(5=$N$696+1,5&lt;=$O$695),IF(($N$695*$N$696+5)&gt;80,"",IF(INDEX($P$697:$W$706,MOD(($N$695*$N$696+5)-1,10)+1,INT((($N$695*$N$696+5)-1)/10)+1)="","",INDEX($P$697:$W$706,MOD(($N$695*$N$696+5)-1,10)+1,INT((($N$695*$N$696+5)-1)/10)+1))),""))),IF($N$697="","",IF(OR(ISTEXT($N$695),ISTEXT($N$696),ISTEXT($N$697)),"",IF(OR(5&gt;$N$695,5&gt;$N$696,((5-1)*$N$695+5)&gt;$N$697),"",IF(INDEX($P$697:$W$706,MOD(((5-1)*$N$695+5)-1,10)+1,INT((((5-1)*$N$695+5)-1)/10)+1)="","",INDEX($P$697:$W$706,MOD(((5-1)*$N$695+5)-1,10)+1,INT((((5-1)*$N$695+5)-1)/10)+1))))))</f>
        <v/>
      </c>
      <c r="I701" s="539">
        <f>IF($D$695="Flat Oval",IF(OR($N$697="",ISTEXT($N$695),ISTEXT($N$696)),"",IF(5&lt;=$N$696,IF(6&gt;$N$695,"",IF(((5-1)*$N$695+6)&gt;80,"",IF(INDEX($P$697:$W$706,MOD(((5-1)*$N$695+6)-1,10)+1,INT((((5-1)*$N$695+6)-1)/10)+1)="","",INDEX($P$697:$W$706,MOD(((5-1)*$N$695+6)-1,10)+1,INT((((5-1)*$N$695+6)-1)/10)+1)))),IF(AND(5=$N$696+1,6&lt;=$O$695),IF(($N$695*$N$696+6)&gt;80,"",IF(INDEX($P$697:$W$706,MOD(($N$695*$N$696+6)-1,10)+1,INT((($N$695*$N$696+6)-1)/10)+1)="","",INDEX($P$697:$W$706,MOD(($N$695*$N$696+6)-1,10)+1,INT((($N$695*$N$696+6)-1)/10)+1))),""))),IF($N$697="","",IF(OR(ISTEXT($N$695),ISTEXT($N$696),ISTEXT($N$697)),"",IF(OR(6&gt;$N$695,5&gt;$N$696,((5-1)*$N$695+6)&gt;$N$697),"",IF(INDEX($P$697:$W$706,MOD(((5-1)*$N$695+6)-1,10)+1,INT((((5-1)*$N$695+6)-1)/10)+1)="","",INDEX($P$697:$W$706,MOD(((5-1)*$N$695+6)-1,10)+1,INT((((5-1)*$N$695+6)-1)/10)+1))))))</f>
        <v/>
      </c>
      <c r="J701" s="539">
        <f>IF($D$695="Flat Oval",IF(OR($N$697="",ISTEXT($N$695),ISTEXT($N$696)),"",IF(5&lt;=$N$696,IF(7&gt;$N$695,"",IF(((5-1)*$N$695+7)&gt;80,"",IF(INDEX($P$697:$W$706,MOD(((5-1)*$N$695+7)-1,10)+1,INT((((5-1)*$N$695+7)-1)/10)+1)="","",INDEX($P$697:$W$706,MOD(((5-1)*$N$695+7)-1,10)+1,INT((((5-1)*$N$695+7)-1)/10)+1)))),IF(AND(5=$N$696+1,7&lt;=$O$695),IF(($N$695*$N$696+7)&gt;80,"",IF(INDEX($P$697:$W$706,MOD(($N$695*$N$696+7)-1,10)+1,INT((($N$695*$N$696+7)-1)/10)+1)="","",INDEX($P$697:$W$706,MOD(($N$695*$N$696+7)-1,10)+1,INT((($N$695*$N$696+7)-1)/10)+1))),""))),IF($N$697="","",IF(OR(ISTEXT($N$695),ISTEXT($N$696),ISTEXT($N$697)),"",IF(OR(7&gt;$N$695,5&gt;$N$696,((5-1)*$N$695+7)&gt;$N$697),"",IF(INDEX($P$697:$W$706,MOD(((5-1)*$N$695+7)-1,10)+1,INT((((5-1)*$N$695+7)-1)/10)+1)="","",INDEX($P$697:$W$706,MOD(((5-1)*$N$695+7)-1,10)+1,INT((((5-1)*$N$695+7)-1)/10)+1))))))</f>
        <v/>
      </c>
      <c r="K701" s="539">
        <f>IF($D$695="Flat Oval",IF(OR($N$697="",ISTEXT($N$695),ISTEXT($N$696)),"",IF(5&lt;=$N$696,IF(8&gt;$N$695,"",IF(((5-1)*$N$695+8)&gt;80,"",IF(INDEX($P$697:$W$706,MOD(((5-1)*$N$695+8)-1,10)+1,INT((((5-1)*$N$695+8)-1)/10)+1)="","",INDEX($P$697:$W$706,MOD(((5-1)*$N$695+8)-1,10)+1,INT((((5-1)*$N$695+8)-1)/10)+1)))),IF(AND(5=$N$696+1,8&lt;=$O$695),IF(($N$695*$N$696+8)&gt;80,"",IF(INDEX($P$697:$W$706,MOD(($N$695*$N$696+8)-1,10)+1,INT((($N$695*$N$696+8)-1)/10)+1)="","",INDEX($P$697:$W$706,MOD(($N$695*$N$696+8)-1,10)+1,INT((($N$695*$N$696+8)-1)/10)+1))),""))),IF($N$697="","",IF(OR(ISTEXT($N$695),ISTEXT($N$696),ISTEXT($N$697)),"",IF(OR(8&gt;$N$695,5&gt;$N$696,((5-1)*$N$695+8)&gt;$N$697),"",IF(INDEX($P$697:$W$706,MOD(((5-1)*$N$695+8)-1,10)+1,INT((((5-1)*$N$695+8)-1)/10)+1)="","",INDEX($P$697:$W$706,MOD(((5-1)*$N$695+8)-1,10)+1,INT((((5-1)*$N$695+8)-1)/10)+1))))))</f>
        <v/>
      </c>
      <c r="L701" s="539">
        <f>IF($D$695="Flat Oval",IF(OR($N$697="",ISTEXT($N$695),ISTEXT($N$696)),"",IF(5&lt;=$N$696,IF(9&gt;$N$695,"",IF(((5-1)*$N$695+9)&gt;80,"",IF(INDEX($P$697:$W$706,MOD(((5-1)*$N$695+9)-1,10)+1,INT((((5-1)*$N$695+9)-1)/10)+1)="","",INDEX($P$697:$W$706,MOD(((5-1)*$N$695+9)-1,10)+1,INT((((5-1)*$N$695+9)-1)/10)+1)))),IF(AND(5=$N$696+1,9&lt;=$O$695),IF(($N$695*$N$696+9)&gt;80,"",IF(INDEX($P$697:$W$706,MOD(($N$695*$N$696+9)-1,10)+1,INT((($N$695*$N$696+9)-1)/10)+1)="","",INDEX($P$697:$W$706,MOD(($N$695*$N$696+9)-1,10)+1,INT((($N$695*$N$696+9)-1)/10)+1))),""))),IF($N$697="","",IF(OR(ISTEXT($N$695),ISTEXT($N$696),ISTEXT($N$697)),"",IF(OR(9&gt;$N$695,5&gt;$N$696,((5-1)*$N$695+9)&gt;$N$697),"",IF(INDEX($P$697:$W$706,MOD(((5-1)*$N$695+9)-1,10)+1,INT((((5-1)*$N$695+9)-1)/10)+1)="","",INDEX($P$697:$W$706,MOD(((5-1)*$N$695+9)-1,10)+1,INT((((5-1)*$N$695+9)-1)/10)+1))))))</f>
        <v/>
      </c>
      <c r="M701" s="539">
        <f>IF($D$695="Flat Oval",IF(OR($N$697="",ISTEXT($N$695),ISTEXT($N$696)),"",IF(5&lt;=$N$696,IF(10&gt;$N$695,"",IF(((5-1)*$N$695+10)&gt;80,"",IF(INDEX($P$697:$W$706,MOD(((5-1)*$N$695+10)-1,10)+1,INT((((5-1)*$N$695+10)-1)/10)+1)="","",INDEX($P$697:$W$706,MOD(((5-1)*$N$695+10)-1,10)+1,INT((((5-1)*$N$695+10)-1)/10)+1)))),IF(AND(5=$N$696+1,10&lt;=$O$695),IF(($N$695*$N$696+10)&gt;80,"",IF(INDEX($P$697:$W$706,MOD(($N$695*$N$696+10)-1,10)+1,INT((($N$695*$N$696+10)-1)/10)+1)="","",INDEX($P$697:$W$706,MOD(($N$695*$N$696+10)-1,10)+1,INT((($N$695*$N$696+10)-1)/10)+1))),""))),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IF($D$695="Flat Oval",IF(OR($N$696="",ISTEXT($N$696)),"",IF(6&lt;=$N$696,ROUND((6-0.5)*$I$695/$N$696,1),IF(6=$N$696+1,"Ends",""))),IF(OR($D$695="",$G$695=""),"",IF($D$695="Round",IF(6=1,"Axis 1 (0°)",IF(6=2,"Axis 2 (90°)","")),IF(ISTEXT($N$696),"",IF(6&gt;$N$696,"",IF(ISTEXT($I$695),"",ROUND((6-0.5)*$I$695/$N$696,1)))))))</f>
        <v/>
      </c>
      <c r="C702" s="538" t="n"/>
      <c r="D702" s="539">
        <f>IF($D$695="Flat Oval",IF(OR($N$697="",ISTEXT($N$695),ISTEXT($N$696)),"",IF(6&lt;=$N$696,IF(1&gt;$N$695,"",IF(((6-1)*$N$695+1)&gt;80,"",IF(INDEX($P$697:$W$706,MOD(((6-1)*$N$695+1)-1,10)+1,INT((((6-1)*$N$695+1)-1)/10)+1)="","",INDEX($P$697:$W$706,MOD(((6-1)*$N$695+1)-1,10)+1,INT((((6-1)*$N$695+1)-1)/10)+1)))),IF(AND(6=$N$696+1,1&lt;=$O$695),IF(($N$695*$N$696+1)&gt;80,"",IF(INDEX($P$697:$W$706,MOD(($N$695*$N$696+1)-1,10)+1,INT((($N$695*$N$696+1)-1)/10)+1)="","",INDEX($P$697:$W$706,MOD(($N$695*$N$696+1)-1,10)+1,INT((($N$695*$N$696+1)-1)/10)+1))),""))),IF($N$697="","",IF(OR(ISTEXT($N$695),ISTEXT($N$696),ISTEXT($N$697)),"",IF(OR(1&gt;$N$695,6&gt;$N$696,((6-1)*$N$695+1)&gt;$N$697),"",IF(INDEX($P$697:$W$706,MOD(((6-1)*$N$695+1)-1,10)+1,INT((((6-1)*$N$695+1)-1)/10)+1)="","",INDEX($P$697:$W$706,MOD(((6-1)*$N$695+1)-1,10)+1,INT((((6-1)*$N$695+1)-1)/10)+1))))))</f>
        <v/>
      </c>
      <c r="E702" s="539">
        <f>IF($D$695="Flat Oval",IF(OR($N$697="",ISTEXT($N$695),ISTEXT($N$696)),"",IF(6&lt;=$N$696,IF(2&gt;$N$695,"",IF(((6-1)*$N$695+2)&gt;80,"",IF(INDEX($P$697:$W$706,MOD(((6-1)*$N$695+2)-1,10)+1,INT((((6-1)*$N$695+2)-1)/10)+1)="","",INDEX($P$697:$W$706,MOD(((6-1)*$N$695+2)-1,10)+1,INT((((6-1)*$N$695+2)-1)/10)+1)))),IF(AND(6=$N$696+1,2&lt;=$O$695),IF(($N$695*$N$696+2)&gt;80,"",IF(INDEX($P$697:$W$706,MOD(($N$695*$N$696+2)-1,10)+1,INT((($N$695*$N$696+2)-1)/10)+1)="","",INDEX($P$697:$W$706,MOD(($N$695*$N$696+2)-1,10)+1,INT((($N$695*$N$696+2)-1)/10)+1))),""))),IF($N$697="","",IF(OR(ISTEXT($N$695),ISTEXT($N$696),ISTEXT($N$697)),"",IF(OR(2&gt;$N$695,6&gt;$N$696,((6-1)*$N$695+2)&gt;$N$697),"",IF(INDEX($P$697:$W$706,MOD(((6-1)*$N$695+2)-1,10)+1,INT((((6-1)*$N$695+2)-1)/10)+1)="","",INDEX($P$697:$W$706,MOD(((6-1)*$N$695+2)-1,10)+1,INT((((6-1)*$N$695+2)-1)/10)+1))))))</f>
        <v/>
      </c>
      <c r="F702" s="539">
        <f>IF($D$695="Flat Oval",IF(OR($N$697="",ISTEXT($N$695),ISTEXT($N$696)),"",IF(6&lt;=$N$696,IF(3&gt;$N$695,"",IF(((6-1)*$N$695+3)&gt;80,"",IF(INDEX($P$697:$W$706,MOD(((6-1)*$N$695+3)-1,10)+1,INT((((6-1)*$N$695+3)-1)/10)+1)="","",INDEX($P$697:$W$706,MOD(((6-1)*$N$695+3)-1,10)+1,INT((((6-1)*$N$695+3)-1)/10)+1)))),IF(AND(6=$N$696+1,3&lt;=$O$695),IF(($N$695*$N$696+3)&gt;80,"",IF(INDEX($P$697:$W$706,MOD(($N$695*$N$696+3)-1,10)+1,INT((($N$695*$N$696+3)-1)/10)+1)="","",INDEX($P$697:$W$706,MOD(($N$695*$N$696+3)-1,10)+1,INT((($N$695*$N$696+3)-1)/10)+1))),""))),IF($N$697="","",IF(OR(ISTEXT($N$695),ISTEXT($N$696),ISTEXT($N$697)),"",IF(OR(3&gt;$N$695,6&gt;$N$696,((6-1)*$N$695+3)&gt;$N$697),"",IF(INDEX($P$697:$W$706,MOD(((6-1)*$N$695+3)-1,10)+1,INT((((6-1)*$N$695+3)-1)/10)+1)="","",INDEX($P$697:$W$706,MOD(((6-1)*$N$695+3)-1,10)+1,INT((((6-1)*$N$695+3)-1)/10)+1))))))</f>
        <v/>
      </c>
      <c r="G702" s="539">
        <f>IF($D$695="Flat Oval",IF(OR($N$697="",ISTEXT($N$695),ISTEXT($N$696)),"",IF(6&lt;=$N$696,IF(4&gt;$N$695,"",IF(((6-1)*$N$695+4)&gt;80,"",IF(INDEX($P$697:$W$706,MOD(((6-1)*$N$695+4)-1,10)+1,INT((((6-1)*$N$695+4)-1)/10)+1)="","",INDEX($P$697:$W$706,MOD(((6-1)*$N$695+4)-1,10)+1,INT((((6-1)*$N$695+4)-1)/10)+1)))),IF(AND(6=$N$696+1,4&lt;=$O$695),IF(($N$695*$N$696+4)&gt;80,"",IF(INDEX($P$697:$W$706,MOD(($N$695*$N$696+4)-1,10)+1,INT((($N$695*$N$696+4)-1)/10)+1)="","",INDEX($P$697:$W$706,MOD(($N$695*$N$696+4)-1,10)+1,INT((($N$695*$N$696+4)-1)/10)+1))),""))),IF($N$697="","",IF(OR(ISTEXT($N$695),ISTEXT($N$696),ISTEXT($N$697)),"",IF(OR(4&gt;$N$695,6&gt;$N$696,((6-1)*$N$695+4)&gt;$N$697),"",IF(INDEX($P$697:$W$706,MOD(((6-1)*$N$695+4)-1,10)+1,INT((((6-1)*$N$695+4)-1)/10)+1)="","",INDEX($P$697:$W$706,MOD(((6-1)*$N$695+4)-1,10)+1,INT((((6-1)*$N$695+4)-1)/10)+1))))))</f>
        <v/>
      </c>
      <c r="H702" s="539">
        <f>IF($D$695="Flat Oval",IF(OR($N$697="",ISTEXT($N$695),ISTEXT($N$696)),"",IF(6&lt;=$N$696,IF(5&gt;$N$695,"",IF(((6-1)*$N$695+5)&gt;80,"",IF(INDEX($P$697:$W$706,MOD(((6-1)*$N$695+5)-1,10)+1,INT((((6-1)*$N$695+5)-1)/10)+1)="","",INDEX($P$697:$W$706,MOD(((6-1)*$N$695+5)-1,10)+1,INT((((6-1)*$N$695+5)-1)/10)+1)))),IF(AND(6=$N$696+1,5&lt;=$O$695),IF(($N$695*$N$696+5)&gt;80,"",IF(INDEX($P$697:$W$706,MOD(($N$695*$N$696+5)-1,10)+1,INT((($N$695*$N$696+5)-1)/10)+1)="","",INDEX($P$697:$W$706,MOD(($N$695*$N$696+5)-1,10)+1,INT((($N$695*$N$696+5)-1)/10)+1))),""))),IF($N$697="","",IF(OR(ISTEXT($N$695),ISTEXT($N$696),ISTEXT($N$697)),"",IF(OR(5&gt;$N$695,6&gt;$N$696,((6-1)*$N$695+5)&gt;$N$697),"",IF(INDEX($P$697:$W$706,MOD(((6-1)*$N$695+5)-1,10)+1,INT((((6-1)*$N$695+5)-1)/10)+1)="","",INDEX($P$697:$W$706,MOD(((6-1)*$N$695+5)-1,10)+1,INT((((6-1)*$N$695+5)-1)/10)+1))))))</f>
        <v/>
      </c>
      <c r="I702" s="539">
        <f>IF($D$695="Flat Oval",IF(OR($N$697="",ISTEXT($N$695),ISTEXT($N$696)),"",IF(6&lt;=$N$696,IF(6&gt;$N$695,"",IF(((6-1)*$N$695+6)&gt;80,"",IF(INDEX($P$697:$W$706,MOD(((6-1)*$N$695+6)-1,10)+1,INT((((6-1)*$N$695+6)-1)/10)+1)="","",INDEX($P$697:$W$706,MOD(((6-1)*$N$695+6)-1,10)+1,INT((((6-1)*$N$695+6)-1)/10)+1)))),IF(AND(6=$N$696+1,6&lt;=$O$695),IF(($N$695*$N$696+6)&gt;80,"",IF(INDEX($P$697:$W$706,MOD(($N$695*$N$696+6)-1,10)+1,INT((($N$695*$N$696+6)-1)/10)+1)="","",INDEX($P$697:$W$706,MOD(($N$695*$N$696+6)-1,10)+1,INT((($N$695*$N$696+6)-1)/10)+1))),""))),IF($N$697="","",IF(OR(ISTEXT($N$695),ISTEXT($N$696),ISTEXT($N$697)),"",IF(OR(6&gt;$N$695,6&gt;$N$696,((6-1)*$N$695+6)&gt;$N$697),"",IF(INDEX($P$697:$W$706,MOD(((6-1)*$N$695+6)-1,10)+1,INT((((6-1)*$N$695+6)-1)/10)+1)="","",INDEX($P$697:$W$706,MOD(((6-1)*$N$695+6)-1,10)+1,INT((((6-1)*$N$695+6)-1)/10)+1))))))</f>
        <v/>
      </c>
      <c r="J702" s="539">
        <f>IF($D$695="Flat Oval",IF(OR($N$697="",ISTEXT($N$695),ISTEXT($N$696)),"",IF(6&lt;=$N$696,IF(7&gt;$N$695,"",IF(((6-1)*$N$695+7)&gt;80,"",IF(INDEX($P$697:$W$706,MOD(((6-1)*$N$695+7)-1,10)+1,INT((((6-1)*$N$695+7)-1)/10)+1)="","",INDEX($P$697:$W$706,MOD(((6-1)*$N$695+7)-1,10)+1,INT((((6-1)*$N$695+7)-1)/10)+1)))),IF(AND(6=$N$696+1,7&lt;=$O$695),IF(($N$695*$N$696+7)&gt;80,"",IF(INDEX($P$697:$W$706,MOD(($N$695*$N$696+7)-1,10)+1,INT((($N$695*$N$696+7)-1)/10)+1)="","",INDEX($P$697:$W$706,MOD(($N$695*$N$696+7)-1,10)+1,INT((($N$695*$N$696+7)-1)/10)+1))),""))),IF($N$697="","",IF(OR(ISTEXT($N$695),ISTEXT($N$696),ISTEXT($N$697)),"",IF(OR(7&gt;$N$695,6&gt;$N$696,((6-1)*$N$695+7)&gt;$N$697),"",IF(INDEX($P$697:$W$706,MOD(((6-1)*$N$695+7)-1,10)+1,INT((((6-1)*$N$695+7)-1)/10)+1)="","",INDEX($P$697:$W$706,MOD(((6-1)*$N$695+7)-1,10)+1,INT((((6-1)*$N$695+7)-1)/10)+1))))))</f>
        <v/>
      </c>
      <c r="K702" s="539">
        <f>IF($D$695="Flat Oval",IF(OR($N$697="",ISTEXT($N$695),ISTEXT($N$696)),"",IF(6&lt;=$N$696,IF(8&gt;$N$695,"",IF(((6-1)*$N$695+8)&gt;80,"",IF(INDEX($P$697:$W$706,MOD(((6-1)*$N$695+8)-1,10)+1,INT((((6-1)*$N$695+8)-1)/10)+1)="","",INDEX($P$697:$W$706,MOD(((6-1)*$N$695+8)-1,10)+1,INT((((6-1)*$N$695+8)-1)/10)+1)))),IF(AND(6=$N$696+1,8&lt;=$O$695),IF(($N$695*$N$696+8)&gt;80,"",IF(INDEX($P$697:$W$706,MOD(($N$695*$N$696+8)-1,10)+1,INT((($N$695*$N$696+8)-1)/10)+1)="","",INDEX($P$697:$W$706,MOD(($N$695*$N$696+8)-1,10)+1,INT((($N$695*$N$696+8)-1)/10)+1))),""))),IF($N$697="","",IF(OR(ISTEXT($N$695),ISTEXT($N$696),ISTEXT($N$697)),"",IF(OR(8&gt;$N$695,6&gt;$N$696,((6-1)*$N$695+8)&gt;$N$697),"",IF(INDEX($P$697:$W$706,MOD(((6-1)*$N$695+8)-1,10)+1,INT((((6-1)*$N$695+8)-1)/10)+1)="","",INDEX($P$697:$W$706,MOD(((6-1)*$N$695+8)-1,10)+1,INT((((6-1)*$N$695+8)-1)/10)+1))))))</f>
        <v/>
      </c>
      <c r="L702" s="539">
        <f>IF($D$695="Flat Oval",IF(OR($N$697="",ISTEXT($N$695),ISTEXT($N$696)),"",IF(6&lt;=$N$696,IF(9&gt;$N$695,"",IF(((6-1)*$N$695+9)&gt;80,"",IF(INDEX($P$697:$W$706,MOD(((6-1)*$N$695+9)-1,10)+1,INT((((6-1)*$N$695+9)-1)/10)+1)="","",INDEX($P$697:$W$706,MOD(((6-1)*$N$695+9)-1,10)+1,INT((((6-1)*$N$695+9)-1)/10)+1)))),IF(AND(6=$N$696+1,9&lt;=$O$695),IF(($N$695*$N$696+9)&gt;80,"",IF(INDEX($P$697:$W$706,MOD(($N$695*$N$696+9)-1,10)+1,INT((($N$695*$N$696+9)-1)/10)+1)="","",INDEX($P$697:$W$706,MOD(($N$695*$N$696+9)-1,10)+1,INT((($N$695*$N$696+9)-1)/10)+1))),""))),IF($N$697="","",IF(OR(ISTEXT($N$695),ISTEXT($N$696),ISTEXT($N$697)),"",IF(OR(9&gt;$N$695,6&gt;$N$696,((6-1)*$N$695+9)&gt;$N$697),"",IF(INDEX($P$697:$W$706,MOD(((6-1)*$N$695+9)-1,10)+1,INT((((6-1)*$N$695+9)-1)/10)+1)="","",INDEX($P$697:$W$706,MOD(((6-1)*$N$695+9)-1,10)+1,INT((((6-1)*$N$695+9)-1)/10)+1))))))</f>
        <v/>
      </c>
      <c r="M702" s="539">
        <f>IF($D$695="Flat Oval",IF(OR($N$697="",ISTEXT($N$695),ISTEXT($N$696)),"",IF(6&lt;=$N$696,IF(10&gt;$N$695,"",IF(((6-1)*$N$695+10)&gt;80,"",IF(INDEX($P$697:$W$706,MOD(((6-1)*$N$695+10)-1,10)+1,INT((((6-1)*$N$695+10)-1)/10)+1)="","",INDEX($P$697:$W$706,MOD(((6-1)*$N$695+10)-1,10)+1,INT((((6-1)*$N$695+10)-1)/10)+1)))),IF(AND(6=$N$696+1,10&lt;=$O$695),IF(($N$695*$N$696+10)&gt;80,"",IF(INDEX($P$697:$W$706,MOD(($N$695*$N$696+10)-1,10)+1,INT((($N$695*$N$696+10)-1)/10)+1)="","",INDEX($P$697:$W$706,MOD(($N$695*$N$696+10)-1,10)+1,INT((($N$695*$N$696+10)-1)/10)+1))),""))),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IF($D$695="Flat Oval",IF(OR($N$696="",ISTEXT($N$696)),"",IF(7&lt;=$N$696,ROUND((7-0.5)*$I$695/$N$696,1),IF(7=$N$696+1,"Ends",""))),IF(OR($D$695="",$G$695=""),"",IF($D$695="Round",IF(7=1,"Axis 1 (0°)",IF(7=2,"Axis 2 (90°)","")),IF(ISTEXT($N$696),"",IF(7&gt;$N$696,"",IF(ISTEXT($I$695),"",ROUND((7-0.5)*$I$695/$N$696,1)))))))</f>
        <v/>
      </c>
      <c r="C703" s="538" t="n"/>
      <c r="D703" s="539">
        <f>IF($D$695="Flat Oval",IF(OR($N$697="",ISTEXT($N$695),ISTEXT($N$696)),"",IF(7&lt;=$N$696,IF(1&gt;$N$695,"",IF(((7-1)*$N$695+1)&gt;80,"",IF(INDEX($P$697:$W$706,MOD(((7-1)*$N$695+1)-1,10)+1,INT((((7-1)*$N$695+1)-1)/10)+1)="","",INDEX($P$697:$W$706,MOD(((7-1)*$N$695+1)-1,10)+1,INT((((7-1)*$N$695+1)-1)/10)+1)))),IF(AND(7=$N$696+1,1&lt;=$O$695),IF(($N$695*$N$696+1)&gt;80,"",IF(INDEX($P$697:$W$706,MOD(($N$695*$N$696+1)-1,10)+1,INT((($N$695*$N$696+1)-1)/10)+1)="","",INDEX($P$697:$W$706,MOD(($N$695*$N$696+1)-1,10)+1,INT((($N$695*$N$696+1)-1)/10)+1))),""))),IF($N$697="","",IF(OR(ISTEXT($N$695),ISTEXT($N$696),ISTEXT($N$697)),"",IF(OR(1&gt;$N$695,7&gt;$N$696,((7-1)*$N$695+1)&gt;$N$697),"",IF(INDEX($P$697:$W$706,MOD(((7-1)*$N$695+1)-1,10)+1,INT((((7-1)*$N$695+1)-1)/10)+1)="","",INDEX($P$697:$W$706,MOD(((7-1)*$N$695+1)-1,10)+1,INT((((7-1)*$N$695+1)-1)/10)+1))))))</f>
        <v/>
      </c>
      <c r="E703" s="539">
        <f>IF($D$695="Flat Oval",IF(OR($N$697="",ISTEXT($N$695),ISTEXT($N$696)),"",IF(7&lt;=$N$696,IF(2&gt;$N$695,"",IF(((7-1)*$N$695+2)&gt;80,"",IF(INDEX($P$697:$W$706,MOD(((7-1)*$N$695+2)-1,10)+1,INT((((7-1)*$N$695+2)-1)/10)+1)="","",INDEX($P$697:$W$706,MOD(((7-1)*$N$695+2)-1,10)+1,INT((((7-1)*$N$695+2)-1)/10)+1)))),IF(AND(7=$N$696+1,2&lt;=$O$695),IF(($N$695*$N$696+2)&gt;80,"",IF(INDEX($P$697:$W$706,MOD(($N$695*$N$696+2)-1,10)+1,INT((($N$695*$N$696+2)-1)/10)+1)="","",INDEX($P$697:$W$706,MOD(($N$695*$N$696+2)-1,10)+1,INT((($N$695*$N$696+2)-1)/10)+1))),""))),IF($N$697="","",IF(OR(ISTEXT($N$695),ISTEXT($N$696),ISTEXT($N$697)),"",IF(OR(2&gt;$N$695,7&gt;$N$696,((7-1)*$N$695+2)&gt;$N$697),"",IF(INDEX($P$697:$W$706,MOD(((7-1)*$N$695+2)-1,10)+1,INT((((7-1)*$N$695+2)-1)/10)+1)="","",INDEX($P$697:$W$706,MOD(((7-1)*$N$695+2)-1,10)+1,INT((((7-1)*$N$695+2)-1)/10)+1))))))</f>
        <v/>
      </c>
      <c r="F703" s="539">
        <f>IF($D$695="Flat Oval",IF(OR($N$697="",ISTEXT($N$695),ISTEXT($N$696)),"",IF(7&lt;=$N$696,IF(3&gt;$N$695,"",IF(((7-1)*$N$695+3)&gt;80,"",IF(INDEX($P$697:$W$706,MOD(((7-1)*$N$695+3)-1,10)+1,INT((((7-1)*$N$695+3)-1)/10)+1)="","",INDEX($P$697:$W$706,MOD(((7-1)*$N$695+3)-1,10)+1,INT((((7-1)*$N$695+3)-1)/10)+1)))),IF(AND(7=$N$696+1,3&lt;=$O$695),IF(($N$695*$N$696+3)&gt;80,"",IF(INDEX($P$697:$W$706,MOD(($N$695*$N$696+3)-1,10)+1,INT((($N$695*$N$696+3)-1)/10)+1)="","",INDEX($P$697:$W$706,MOD(($N$695*$N$696+3)-1,10)+1,INT((($N$695*$N$696+3)-1)/10)+1))),""))),IF($N$697="","",IF(OR(ISTEXT($N$695),ISTEXT($N$696),ISTEXT($N$697)),"",IF(OR(3&gt;$N$695,7&gt;$N$696,((7-1)*$N$695+3)&gt;$N$697),"",IF(INDEX($P$697:$W$706,MOD(((7-1)*$N$695+3)-1,10)+1,INT((((7-1)*$N$695+3)-1)/10)+1)="","",INDEX($P$697:$W$706,MOD(((7-1)*$N$695+3)-1,10)+1,INT((((7-1)*$N$695+3)-1)/10)+1))))))</f>
        <v/>
      </c>
      <c r="G703" s="539">
        <f>IF($D$695="Flat Oval",IF(OR($N$697="",ISTEXT($N$695),ISTEXT($N$696)),"",IF(7&lt;=$N$696,IF(4&gt;$N$695,"",IF(((7-1)*$N$695+4)&gt;80,"",IF(INDEX($P$697:$W$706,MOD(((7-1)*$N$695+4)-1,10)+1,INT((((7-1)*$N$695+4)-1)/10)+1)="","",INDEX($P$697:$W$706,MOD(((7-1)*$N$695+4)-1,10)+1,INT((((7-1)*$N$695+4)-1)/10)+1)))),IF(AND(7=$N$696+1,4&lt;=$O$695),IF(($N$695*$N$696+4)&gt;80,"",IF(INDEX($P$697:$W$706,MOD(($N$695*$N$696+4)-1,10)+1,INT((($N$695*$N$696+4)-1)/10)+1)="","",INDEX($P$697:$W$706,MOD(($N$695*$N$696+4)-1,10)+1,INT((($N$695*$N$696+4)-1)/10)+1))),""))),IF($N$697="","",IF(OR(ISTEXT($N$695),ISTEXT($N$696),ISTEXT($N$697)),"",IF(OR(4&gt;$N$695,7&gt;$N$696,((7-1)*$N$695+4)&gt;$N$697),"",IF(INDEX($P$697:$W$706,MOD(((7-1)*$N$695+4)-1,10)+1,INT((((7-1)*$N$695+4)-1)/10)+1)="","",INDEX($P$697:$W$706,MOD(((7-1)*$N$695+4)-1,10)+1,INT((((7-1)*$N$695+4)-1)/10)+1))))))</f>
        <v/>
      </c>
      <c r="H703" s="539">
        <f>IF($D$695="Flat Oval",IF(OR($N$697="",ISTEXT($N$695),ISTEXT($N$696)),"",IF(7&lt;=$N$696,IF(5&gt;$N$695,"",IF(((7-1)*$N$695+5)&gt;80,"",IF(INDEX($P$697:$W$706,MOD(((7-1)*$N$695+5)-1,10)+1,INT((((7-1)*$N$695+5)-1)/10)+1)="","",INDEX($P$697:$W$706,MOD(((7-1)*$N$695+5)-1,10)+1,INT((((7-1)*$N$695+5)-1)/10)+1)))),IF(AND(7=$N$696+1,5&lt;=$O$695),IF(($N$695*$N$696+5)&gt;80,"",IF(INDEX($P$697:$W$706,MOD(($N$695*$N$696+5)-1,10)+1,INT((($N$695*$N$696+5)-1)/10)+1)="","",INDEX($P$697:$W$706,MOD(($N$695*$N$696+5)-1,10)+1,INT((($N$695*$N$696+5)-1)/10)+1))),""))),IF($N$697="","",IF(OR(ISTEXT($N$695),ISTEXT($N$696),ISTEXT($N$697)),"",IF(OR(5&gt;$N$695,7&gt;$N$696,((7-1)*$N$695+5)&gt;$N$697),"",IF(INDEX($P$697:$W$706,MOD(((7-1)*$N$695+5)-1,10)+1,INT((((7-1)*$N$695+5)-1)/10)+1)="","",INDEX($P$697:$W$706,MOD(((7-1)*$N$695+5)-1,10)+1,INT((((7-1)*$N$695+5)-1)/10)+1))))))</f>
        <v/>
      </c>
      <c r="I703" s="539">
        <f>IF($D$695="Flat Oval",IF(OR($N$697="",ISTEXT($N$695),ISTEXT($N$696)),"",IF(7&lt;=$N$696,IF(6&gt;$N$695,"",IF(((7-1)*$N$695+6)&gt;80,"",IF(INDEX($P$697:$W$706,MOD(((7-1)*$N$695+6)-1,10)+1,INT((((7-1)*$N$695+6)-1)/10)+1)="","",INDEX($P$697:$W$706,MOD(((7-1)*$N$695+6)-1,10)+1,INT((((7-1)*$N$695+6)-1)/10)+1)))),IF(AND(7=$N$696+1,6&lt;=$O$695),IF(($N$695*$N$696+6)&gt;80,"",IF(INDEX($P$697:$W$706,MOD(($N$695*$N$696+6)-1,10)+1,INT((($N$695*$N$696+6)-1)/10)+1)="","",INDEX($P$697:$W$706,MOD(($N$695*$N$696+6)-1,10)+1,INT((($N$695*$N$696+6)-1)/10)+1))),""))),IF($N$697="","",IF(OR(ISTEXT($N$695),ISTEXT($N$696),ISTEXT($N$697)),"",IF(OR(6&gt;$N$695,7&gt;$N$696,((7-1)*$N$695+6)&gt;$N$697),"",IF(INDEX($P$697:$W$706,MOD(((7-1)*$N$695+6)-1,10)+1,INT((((7-1)*$N$695+6)-1)/10)+1)="","",INDEX($P$697:$W$706,MOD(((7-1)*$N$695+6)-1,10)+1,INT((((7-1)*$N$695+6)-1)/10)+1))))))</f>
        <v/>
      </c>
      <c r="J703" s="539">
        <f>IF($D$695="Flat Oval",IF(OR($N$697="",ISTEXT($N$695),ISTEXT($N$696)),"",IF(7&lt;=$N$696,IF(7&gt;$N$695,"",IF(((7-1)*$N$695+7)&gt;80,"",IF(INDEX($P$697:$W$706,MOD(((7-1)*$N$695+7)-1,10)+1,INT((((7-1)*$N$695+7)-1)/10)+1)="","",INDEX($P$697:$W$706,MOD(((7-1)*$N$695+7)-1,10)+1,INT((((7-1)*$N$695+7)-1)/10)+1)))),IF(AND(7=$N$696+1,7&lt;=$O$695),IF(($N$695*$N$696+7)&gt;80,"",IF(INDEX($P$697:$W$706,MOD(($N$695*$N$696+7)-1,10)+1,INT((($N$695*$N$696+7)-1)/10)+1)="","",INDEX($P$697:$W$706,MOD(($N$695*$N$696+7)-1,10)+1,INT((($N$695*$N$696+7)-1)/10)+1))),""))),IF($N$697="","",IF(OR(ISTEXT($N$695),ISTEXT($N$696),ISTEXT($N$697)),"",IF(OR(7&gt;$N$695,7&gt;$N$696,((7-1)*$N$695+7)&gt;$N$697),"",IF(INDEX($P$697:$W$706,MOD(((7-1)*$N$695+7)-1,10)+1,INT((((7-1)*$N$695+7)-1)/10)+1)="","",INDEX($P$697:$W$706,MOD(((7-1)*$N$695+7)-1,10)+1,INT((((7-1)*$N$695+7)-1)/10)+1))))))</f>
        <v/>
      </c>
      <c r="K703" s="539">
        <f>IF($D$695="Flat Oval",IF(OR($N$697="",ISTEXT($N$695),ISTEXT($N$696)),"",IF(7&lt;=$N$696,IF(8&gt;$N$695,"",IF(((7-1)*$N$695+8)&gt;80,"",IF(INDEX($P$697:$W$706,MOD(((7-1)*$N$695+8)-1,10)+1,INT((((7-1)*$N$695+8)-1)/10)+1)="","",INDEX($P$697:$W$706,MOD(((7-1)*$N$695+8)-1,10)+1,INT((((7-1)*$N$695+8)-1)/10)+1)))),IF(AND(7=$N$696+1,8&lt;=$O$695),IF(($N$695*$N$696+8)&gt;80,"",IF(INDEX($P$697:$W$706,MOD(($N$695*$N$696+8)-1,10)+1,INT((($N$695*$N$696+8)-1)/10)+1)="","",INDEX($P$697:$W$706,MOD(($N$695*$N$696+8)-1,10)+1,INT((($N$695*$N$696+8)-1)/10)+1))),""))),IF($N$697="","",IF(OR(ISTEXT($N$695),ISTEXT($N$696),ISTEXT($N$697)),"",IF(OR(8&gt;$N$695,7&gt;$N$696,((7-1)*$N$695+8)&gt;$N$697),"",IF(INDEX($P$697:$W$706,MOD(((7-1)*$N$695+8)-1,10)+1,INT((((7-1)*$N$695+8)-1)/10)+1)="","",INDEX($P$697:$W$706,MOD(((7-1)*$N$695+8)-1,10)+1,INT((((7-1)*$N$695+8)-1)/10)+1))))))</f>
        <v/>
      </c>
      <c r="L703" s="539">
        <f>IF($D$695="Flat Oval",IF(OR($N$697="",ISTEXT($N$695),ISTEXT($N$696)),"",IF(7&lt;=$N$696,IF(9&gt;$N$695,"",IF(((7-1)*$N$695+9)&gt;80,"",IF(INDEX($P$697:$W$706,MOD(((7-1)*$N$695+9)-1,10)+1,INT((((7-1)*$N$695+9)-1)/10)+1)="","",INDEX($P$697:$W$706,MOD(((7-1)*$N$695+9)-1,10)+1,INT((((7-1)*$N$695+9)-1)/10)+1)))),IF(AND(7=$N$696+1,9&lt;=$O$695),IF(($N$695*$N$696+9)&gt;80,"",IF(INDEX($P$697:$W$706,MOD(($N$695*$N$696+9)-1,10)+1,INT((($N$695*$N$696+9)-1)/10)+1)="","",INDEX($P$697:$W$706,MOD(($N$695*$N$696+9)-1,10)+1,INT((($N$695*$N$696+9)-1)/10)+1))),""))),IF($N$697="","",IF(OR(ISTEXT($N$695),ISTEXT($N$696),ISTEXT($N$697)),"",IF(OR(9&gt;$N$695,7&gt;$N$696,((7-1)*$N$695+9)&gt;$N$697),"",IF(INDEX($P$697:$W$706,MOD(((7-1)*$N$695+9)-1,10)+1,INT((((7-1)*$N$695+9)-1)/10)+1)="","",INDEX($P$697:$W$706,MOD(((7-1)*$N$695+9)-1,10)+1,INT((((7-1)*$N$695+9)-1)/10)+1))))))</f>
        <v/>
      </c>
      <c r="M703" s="539">
        <f>IF($D$695="Flat Oval",IF(OR($N$697="",ISTEXT($N$695),ISTEXT($N$696)),"",IF(7&lt;=$N$696,IF(10&gt;$N$695,"",IF(((7-1)*$N$695+10)&gt;80,"",IF(INDEX($P$697:$W$706,MOD(((7-1)*$N$695+10)-1,10)+1,INT((((7-1)*$N$695+10)-1)/10)+1)="","",INDEX($P$697:$W$706,MOD(((7-1)*$N$695+10)-1,10)+1,INT((((7-1)*$N$695+10)-1)/10)+1)))),IF(AND(7=$N$696+1,10&lt;=$O$695),IF(($N$695*$N$696+10)&gt;80,"",IF(INDEX($P$697:$W$706,MOD(($N$695*$N$696+10)-1,10)+1,INT((($N$695*$N$696+10)-1)/10)+1)="","",INDEX($P$697:$W$706,MOD(($N$695*$N$696+10)-1,10)+1,INT((($N$695*$N$696+10)-1)/10)+1))),""))),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IF($D$695="Flat Oval",IF(OR($N$696="",ISTEXT($N$696)),"",IF(8&lt;=$N$696,ROUND((8-0.5)*$I$695/$N$696,1),IF(8=$N$696+1,"Ends",""))),IF(OR($D$695="",$G$695=""),"",IF($D$695="Round",IF(8=1,"Axis 1 (0°)",IF(8=2,"Axis 2 (90°)","")),IF(ISTEXT($N$696),"",IF(8&gt;$N$696,"",IF(ISTEXT($I$695),"",ROUND((8-0.5)*$I$695/$N$696,1)))))))</f>
        <v/>
      </c>
      <c r="C704" s="538" t="n"/>
      <c r="D704" s="539">
        <f>IF($D$695="Flat Oval",IF(OR($N$697="",ISTEXT($N$695),ISTEXT($N$696)),"",IF(8&lt;=$N$696,IF(1&gt;$N$695,"",IF(((8-1)*$N$695+1)&gt;80,"",IF(INDEX($P$697:$W$706,MOD(((8-1)*$N$695+1)-1,10)+1,INT((((8-1)*$N$695+1)-1)/10)+1)="","",INDEX($P$697:$W$706,MOD(((8-1)*$N$695+1)-1,10)+1,INT((((8-1)*$N$695+1)-1)/10)+1)))),IF(AND(8=$N$696+1,1&lt;=$O$695),IF(($N$695*$N$696+1)&gt;80,"",IF(INDEX($P$697:$W$706,MOD(($N$695*$N$696+1)-1,10)+1,INT((($N$695*$N$696+1)-1)/10)+1)="","",INDEX($P$697:$W$706,MOD(($N$695*$N$696+1)-1,10)+1,INT((($N$695*$N$696+1)-1)/10)+1))),""))),IF($N$697="","",IF(OR(ISTEXT($N$695),ISTEXT($N$696),ISTEXT($N$697)),"",IF(OR(1&gt;$N$695,8&gt;$N$696,((8-1)*$N$695+1)&gt;$N$697),"",IF(INDEX($P$697:$W$706,MOD(((8-1)*$N$695+1)-1,10)+1,INT((((8-1)*$N$695+1)-1)/10)+1)="","",INDEX($P$697:$W$706,MOD(((8-1)*$N$695+1)-1,10)+1,INT((((8-1)*$N$695+1)-1)/10)+1))))))</f>
        <v/>
      </c>
      <c r="E704" s="539">
        <f>IF($D$695="Flat Oval",IF(OR($N$697="",ISTEXT($N$695),ISTEXT($N$696)),"",IF(8&lt;=$N$696,IF(2&gt;$N$695,"",IF(((8-1)*$N$695+2)&gt;80,"",IF(INDEX($P$697:$W$706,MOD(((8-1)*$N$695+2)-1,10)+1,INT((((8-1)*$N$695+2)-1)/10)+1)="","",INDEX($P$697:$W$706,MOD(((8-1)*$N$695+2)-1,10)+1,INT((((8-1)*$N$695+2)-1)/10)+1)))),IF(AND(8=$N$696+1,2&lt;=$O$695),IF(($N$695*$N$696+2)&gt;80,"",IF(INDEX($P$697:$W$706,MOD(($N$695*$N$696+2)-1,10)+1,INT((($N$695*$N$696+2)-1)/10)+1)="","",INDEX($P$697:$W$706,MOD(($N$695*$N$696+2)-1,10)+1,INT((($N$695*$N$696+2)-1)/10)+1))),""))),IF($N$697="","",IF(OR(ISTEXT($N$695),ISTEXT($N$696),ISTEXT($N$697)),"",IF(OR(2&gt;$N$695,8&gt;$N$696,((8-1)*$N$695+2)&gt;$N$697),"",IF(INDEX($P$697:$W$706,MOD(((8-1)*$N$695+2)-1,10)+1,INT((((8-1)*$N$695+2)-1)/10)+1)="","",INDEX($P$697:$W$706,MOD(((8-1)*$N$695+2)-1,10)+1,INT((((8-1)*$N$695+2)-1)/10)+1))))))</f>
        <v/>
      </c>
      <c r="F704" s="539">
        <f>IF($D$695="Flat Oval",IF(OR($N$697="",ISTEXT($N$695),ISTEXT($N$696)),"",IF(8&lt;=$N$696,IF(3&gt;$N$695,"",IF(((8-1)*$N$695+3)&gt;80,"",IF(INDEX($P$697:$W$706,MOD(((8-1)*$N$695+3)-1,10)+1,INT((((8-1)*$N$695+3)-1)/10)+1)="","",INDEX($P$697:$W$706,MOD(((8-1)*$N$695+3)-1,10)+1,INT((((8-1)*$N$695+3)-1)/10)+1)))),IF(AND(8=$N$696+1,3&lt;=$O$695),IF(($N$695*$N$696+3)&gt;80,"",IF(INDEX($P$697:$W$706,MOD(($N$695*$N$696+3)-1,10)+1,INT((($N$695*$N$696+3)-1)/10)+1)="","",INDEX($P$697:$W$706,MOD(($N$695*$N$696+3)-1,10)+1,INT((($N$695*$N$696+3)-1)/10)+1))),""))),IF($N$697="","",IF(OR(ISTEXT($N$695),ISTEXT($N$696),ISTEXT($N$697)),"",IF(OR(3&gt;$N$695,8&gt;$N$696,((8-1)*$N$695+3)&gt;$N$697),"",IF(INDEX($P$697:$W$706,MOD(((8-1)*$N$695+3)-1,10)+1,INT((((8-1)*$N$695+3)-1)/10)+1)="","",INDEX($P$697:$W$706,MOD(((8-1)*$N$695+3)-1,10)+1,INT((((8-1)*$N$695+3)-1)/10)+1))))))</f>
        <v/>
      </c>
      <c r="G704" s="539">
        <f>IF($D$695="Flat Oval",IF(OR($N$697="",ISTEXT($N$695),ISTEXT($N$696)),"",IF(8&lt;=$N$696,IF(4&gt;$N$695,"",IF(((8-1)*$N$695+4)&gt;80,"",IF(INDEX($P$697:$W$706,MOD(((8-1)*$N$695+4)-1,10)+1,INT((((8-1)*$N$695+4)-1)/10)+1)="","",INDEX($P$697:$W$706,MOD(((8-1)*$N$695+4)-1,10)+1,INT((((8-1)*$N$695+4)-1)/10)+1)))),IF(AND(8=$N$696+1,4&lt;=$O$695),IF(($N$695*$N$696+4)&gt;80,"",IF(INDEX($P$697:$W$706,MOD(($N$695*$N$696+4)-1,10)+1,INT((($N$695*$N$696+4)-1)/10)+1)="","",INDEX($P$697:$W$706,MOD(($N$695*$N$696+4)-1,10)+1,INT((($N$695*$N$696+4)-1)/10)+1))),""))),IF($N$697="","",IF(OR(ISTEXT($N$695),ISTEXT($N$696),ISTEXT($N$697)),"",IF(OR(4&gt;$N$695,8&gt;$N$696,((8-1)*$N$695+4)&gt;$N$697),"",IF(INDEX($P$697:$W$706,MOD(((8-1)*$N$695+4)-1,10)+1,INT((((8-1)*$N$695+4)-1)/10)+1)="","",INDEX($P$697:$W$706,MOD(((8-1)*$N$695+4)-1,10)+1,INT((((8-1)*$N$695+4)-1)/10)+1))))))</f>
        <v/>
      </c>
      <c r="H704" s="539">
        <f>IF($D$695="Flat Oval",IF(OR($N$697="",ISTEXT($N$695),ISTEXT($N$696)),"",IF(8&lt;=$N$696,IF(5&gt;$N$695,"",IF(((8-1)*$N$695+5)&gt;80,"",IF(INDEX($P$697:$W$706,MOD(((8-1)*$N$695+5)-1,10)+1,INT((((8-1)*$N$695+5)-1)/10)+1)="","",INDEX($P$697:$W$706,MOD(((8-1)*$N$695+5)-1,10)+1,INT((((8-1)*$N$695+5)-1)/10)+1)))),IF(AND(8=$N$696+1,5&lt;=$O$695),IF(($N$695*$N$696+5)&gt;80,"",IF(INDEX($P$697:$W$706,MOD(($N$695*$N$696+5)-1,10)+1,INT((($N$695*$N$696+5)-1)/10)+1)="","",INDEX($P$697:$W$706,MOD(($N$695*$N$696+5)-1,10)+1,INT((($N$695*$N$696+5)-1)/10)+1))),""))),IF($N$697="","",IF(OR(ISTEXT($N$695),ISTEXT($N$696),ISTEXT($N$697)),"",IF(OR(5&gt;$N$695,8&gt;$N$696,((8-1)*$N$695+5)&gt;$N$697),"",IF(INDEX($P$697:$W$706,MOD(((8-1)*$N$695+5)-1,10)+1,INT((((8-1)*$N$695+5)-1)/10)+1)="","",INDEX($P$697:$W$706,MOD(((8-1)*$N$695+5)-1,10)+1,INT((((8-1)*$N$695+5)-1)/10)+1))))))</f>
        <v/>
      </c>
      <c r="I704" s="539">
        <f>IF($D$695="Flat Oval",IF(OR($N$697="",ISTEXT($N$695),ISTEXT($N$696)),"",IF(8&lt;=$N$696,IF(6&gt;$N$695,"",IF(((8-1)*$N$695+6)&gt;80,"",IF(INDEX($P$697:$W$706,MOD(((8-1)*$N$695+6)-1,10)+1,INT((((8-1)*$N$695+6)-1)/10)+1)="","",INDEX($P$697:$W$706,MOD(((8-1)*$N$695+6)-1,10)+1,INT((((8-1)*$N$695+6)-1)/10)+1)))),IF(AND(8=$N$696+1,6&lt;=$O$695),IF(($N$695*$N$696+6)&gt;80,"",IF(INDEX($P$697:$W$706,MOD(($N$695*$N$696+6)-1,10)+1,INT((($N$695*$N$696+6)-1)/10)+1)="","",INDEX($P$697:$W$706,MOD(($N$695*$N$696+6)-1,10)+1,INT((($N$695*$N$696+6)-1)/10)+1))),""))),IF($N$697="","",IF(OR(ISTEXT($N$695),ISTEXT($N$696),ISTEXT($N$697)),"",IF(OR(6&gt;$N$695,8&gt;$N$696,((8-1)*$N$695+6)&gt;$N$697),"",IF(INDEX($P$697:$W$706,MOD(((8-1)*$N$695+6)-1,10)+1,INT((((8-1)*$N$695+6)-1)/10)+1)="","",INDEX($P$697:$W$706,MOD(((8-1)*$N$695+6)-1,10)+1,INT((((8-1)*$N$695+6)-1)/10)+1))))))</f>
        <v/>
      </c>
      <c r="J704" s="539">
        <f>IF($D$695="Flat Oval",IF(OR($N$697="",ISTEXT($N$695),ISTEXT($N$696)),"",IF(8&lt;=$N$696,IF(7&gt;$N$695,"",IF(((8-1)*$N$695+7)&gt;80,"",IF(INDEX($P$697:$W$706,MOD(((8-1)*$N$695+7)-1,10)+1,INT((((8-1)*$N$695+7)-1)/10)+1)="","",INDEX($P$697:$W$706,MOD(((8-1)*$N$695+7)-1,10)+1,INT((((8-1)*$N$695+7)-1)/10)+1)))),IF(AND(8=$N$696+1,7&lt;=$O$695),IF(($N$695*$N$696+7)&gt;80,"",IF(INDEX($P$697:$W$706,MOD(($N$695*$N$696+7)-1,10)+1,INT((($N$695*$N$696+7)-1)/10)+1)="","",INDEX($P$697:$W$706,MOD(($N$695*$N$696+7)-1,10)+1,INT((($N$695*$N$696+7)-1)/10)+1))),""))),IF($N$697="","",IF(OR(ISTEXT($N$695),ISTEXT($N$696),ISTEXT($N$697)),"",IF(OR(7&gt;$N$695,8&gt;$N$696,((8-1)*$N$695+7)&gt;$N$697),"",IF(INDEX($P$697:$W$706,MOD(((8-1)*$N$695+7)-1,10)+1,INT((((8-1)*$N$695+7)-1)/10)+1)="","",INDEX($P$697:$W$706,MOD(((8-1)*$N$695+7)-1,10)+1,INT((((8-1)*$N$695+7)-1)/10)+1))))))</f>
        <v/>
      </c>
      <c r="K704" s="539">
        <f>IF($D$695="Flat Oval",IF(OR($N$697="",ISTEXT($N$695),ISTEXT($N$696)),"",IF(8&lt;=$N$696,IF(8&gt;$N$695,"",IF(((8-1)*$N$695+8)&gt;80,"",IF(INDEX($P$697:$W$706,MOD(((8-1)*$N$695+8)-1,10)+1,INT((((8-1)*$N$695+8)-1)/10)+1)="","",INDEX($P$697:$W$706,MOD(((8-1)*$N$695+8)-1,10)+1,INT((((8-1)*$N$695+8)-1)/10)+1)))),IF(AND(8=$N$696+1,8&lt;=$O$695),IF(($N$695*$N$696+8)&gt;80,"",IF(INDEX($P$697:$W$706,MOD(($N$695*$N$696+8)-1,10)+1,INT((($N$695*$N$696+8)-1)/10)+1)="","",INDEX($P$697:$W$706,MOD(($N$695*$N$696+8)-1,10)+1,INT((($N$695*$N$696+8)-1)/10)+1))),""))),IF($N$697="","",IF(OR(ISTEXT($N$695),ISTEXT($N$696),ISTEXT($N$697)),"",IF(OR(8&gt;$N$695,8&gt;$N$696,((8-1)*$N$695+8)&gt;$N$697),"",IF(INDEX($P$697:$W$706,MOD(((8-1)*$N$695+8)-1,10)+1,INT((((8-1)*$N$695+8)-1)/10)+1)="","",INDEX($P$697:$W$706,MOD(((8-1)*$N$695+8)-1,10)+1,INT((((8-1)*$N$695+8)-1)/10)+1))))))</f>
        <v/>
      </c>
      <c r="L704" s="539">
        <f>IF($D$695="Flat Oval",IF(OR($N$697="",ISTEXT($N$695),ISTEXT($N$696)),"",IF(8&lt;=$N$696,IF(9&gt;$N$695,"",IF(((8-1)*$N$695+9)&gt;80,"",IF(INDEX($P$697:$W$706,MOD(((8-1)*$N$695+9)-1,10)+1,INT((((8-1)*$N$695+9)-1)/10)+1)="","",INDEX($P$697:$W$706,MOD(((8-1)*$N$695+9)-1,10)+1,INT((((8-1)*$N$695+9)-1)/10)+1)))),IF(AND(8=$N$696+1,9&lt;=$O$695),IF(($N$695*$N$696+9)&gt;80,"",IF(INDEX($P$697:$W$706,MOD(($N$695*$N$696+9)-1,10)+1,INT((($N$695*$N$696+9)-1)/10)+1)="","",INDEX($P$697:$W$706,MOD(($N$695*$N$696+9)-1,10)+1,INT((($N$695*$N$696+9)-1)/10)+1))),""))),IF($N$697="","",IF(OR(ISTEXT($N$695),ISTEXT($N$696),ISTEXT($N$697)),"",IF(OR(9&gt;$N$695,8&gt;$N$696,((8-1)*$N$695+9)&gt;$N$697),"",IF(INDEX($P$697:$W$706,MOD(((8-1)*$N$695+9)-1,10)+1,INT((((8-1)*$N$695+9)-1)/10)+1)="","",INDEX($P$697:$W$706,MOD(((8-1)*$N$695+9)-1,10)+1,INT((((8-1)*$N$695+9)-1)/10)+1))))))</f>
        <v/>
      </c>
      <c r="M704" s="539">
        <f>IF($D$695="Flat Oval",IF(OR($N$697="",ISTEXT($N$695),ISTEXT($N$696)),"",IF(8&lt;=$N$696,IF(10&gt;$N$695,"",IF(((8-1)*$N$695+10)&gt;80,"",IF(INDEX($P$697:$W$706,MOD(((8-1)*$N$695+10)-1,10)+1,INT((((8-1)*$N$695+10)-1)/10)+1)="","",INDEX($P$697:$W$706,MOD(((8-1)*$N$695+10)-1,10)+1,INT((((8-1)*$N$695+10)-1)/10)+1)))),IF(AND(8=$N$696+1,10&lt;=$O$695),IF(($N$695*$N$696+10)&gt;80,"",IF(INDEX($P$697:$W$706,MOD(($N$695*$N$696+10)-1,10)+1,INT((($N$695*$N$696+10)-1)/10)+1)="","",INDEX($P$697:$W$706,MOD(($N$695*$N$696+10)-1,10)+1,INT((($N$695*$N$696+10)-1)/10)+1))),""))),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IF($D$710="Flat Oval",IF(OR($G$710="",$I$710=""),"",$G$710&amp;""" x "&amp;$I$710&amp;""" oval"),IF($G$710="","",IF($D$710="Round",$G$710&amp;""" dia",$G$710&amp;""" x "&amp;$I$710&amp;"""")))</f>
        <v/>
      </c>
      <c r="G708" s="173" t="n"/>
      <c r="H708" s="525">
        <f>IF($D$710="Flat Oval",IF(OR($G$710="",$I$710=""),"",IF(OR(ISTEXT($G$710),ISTEXT($I$710)),"",ROUND(((($G$710-2*N($K$710))-($I$710-2*N($K$710)))*($I$710-2*N($K$710))+PI()*(($I$710-2*N($K$710))/2)^2)/144,3))),IF(OR($D$710="",$G$710=""),"",IF($D$710="Round",IF(ISTEXT($G$710),"",ROUND(PI()*(($G$710-2*N($K$710))/2)^2/144,3)),IF($I$710="","",IF(OR(ISTEXT($G$710),ISTEXT($I$710)),"",ROUND(($G$710-2*N($K$710))*($I$710-2*N($K$710))/144,3))))))</f>
        <v/>
      </c>
      <c r="I708" s="189" t="n"/>
      <c r="J708" s="189" t="n"/>
      <c r="K708" s="189">
        <f>IF(N(J708)*N(H708)=0,"",ROUND(N(J708)*N(H708),0))</f>
        <v/>
      </c>
      <c r="L708" s="189">
        <f>IF($D$710="Flat Oval",IF(OR($O$711="",$O$712="",N($O$713)+N($O$714)=0),"",ROUND(($O$711*$O$713+$O$712*$O$714)/($O$713+$O$714),0)),IF(COUNT(D712:M719)=0,"",ROUND(AVERAGE(D712:M719),0)))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IF($D$710="Flat Oval",IF($N$712="","",$N$710&amp;"x"&amp;$N$711&amp;"+"&amp;$O$710&amp;" ends"),IF($N$710="","",IF($D$710="Round",$N$710&amp;" x 2 axes",IF($N$711="","",$N$710&amp;" x "&amp;$N$711))))</f>
        <v/>
      </c>
      <c r="N710" s="534">
        <f>IF($D$710="Flat Oval",IF(OR($G$710="",$I$710=""),"",IF(OR(ISTEXT($G$710),ISTEXT($I$710)),"",IF($G$710-$I$710&lt;12,2,MIN(10,MAX(3,ROUNDUP(($G$710-$I$710)/6,0)))))),IF(OR($D$710="",$G$710=""),"",IF($D$710="Round",IF(ISTEXT($G$710),"",IF($G$710&lt;=9,6,IF($G$710&lt;=12,8,10))),IF(ISTEXT($G$710),"",IF($G$710&lt;12,2,MIN(10,MAX(3,ROUNDUP($G$710/6,0))))))))</f>
        <v/>
      </c>
      <c r="O710">
        <f>IF(AND($D$710="Flat Oval",NOT(OR($G$710="",$I$710="")),NOT(OR(ISTEXT($G$710),ISTEXT($I$710)))),IF($I$710&lt;=9,6,IF($I$710&lt;=12,8,10)),"")</f>
        <v/>
      </c>
      <c r="P710" s="473" t="inlineStr">
        <is>
          <t>Quick entry – type readings in order (row by row of the grid), down this column then the next:</t>
        </is>
      </c>
    </row>
    <row r="711" ht="13.35" customHeight="1" s="162">
      <c r="B711" s="535" t="inlineStr">
        <is>
          <t>Depth↓ Pos→ (in)</t>
        </is>
      </c>
      <c r="C711" s="414" t="n"/>
      <c r="D711" s="535">
        <f>IF($D$710="Flat Oval",IF(OR($N$710="",ISTEXT($N$710),1&gt;$N$710),"",ROUND((1-0.5)*($G$710-$I$710)/$N$710,1)),IF(ISTEXT($N$710),"",IF(OR($D$710="",$G$710="",1&gt;$N$710),"",IF($D$710="Round",IF(ISTEXT($G$710),"",ROUND(IF(1&lt;=$N$710/2,$G$710/2*(1-SQRT(($N$710-2*1+1)/$N$710)),$G$710-$G$710/2*(1-SQRT(($N$710-2*($N$710-1+1)+1)/$N$710))),1)),IF(ISTEXT($G$710),"",ROUND((1-0.5)*$G$710/$N$710,1))))))</f>
        <v/>
      </c>
      <c r="E711" s="535">
        <f>IF($D$710="Flat Oval",IF(OR($N$710="",ISTEXT($N$710),2&gt;$N$710),"",ROUND((2-0.5)*($G$710-$I$710)/$N$710,1)),IF(ISTEXT($N$710),"",IF(OR($D$710="",$G$710="",2&gt;$N$710),"",IF($D$710="Round",IF(ISTEXT($G$710),"",ROUND(IF(2&lt;=$N$710/2,$G$710/2*(1-SQRT(($N$710-2*2+1)/$N$710)),$G$710-$G$710/2*(1-SQRT(($N$710-2*($N$710-2+1)+1)/$N$710))),1)),IF(ISTEXT($G$710),"",ROUND((2-0.5)*$G$710/$N$710,1))))))</f>
        <v/>
      </c>
      <c r="F711" s="535">
        <f>IF($D$710="Flat Oval",IF(OR($N$710="",ISTEXT($N$710),3&gt;$N$710),"",ROUND((3-0.5)*($G$710-$I$710)/$N$710,1)),IF(ISTEXT($N$710),"",IF(OR($D$710="",$G$710="",3&gt;$N$710),"",IF($D$710="Round",IF(ISTEXT($G$710),"",ROUND(IF(3&lt;=$N$710/2,$G$710/2*(1-SQRT(($N$710-2*3+1)/$N$710)),$G$710-$G$710/2*(1-SQRT(($N$710-2*($N$710-3+1)+1)/$N$710))),1)),IF(ISTEXT($G$710),"",ROUND((3-0.5)*$G$710/$N$710,1))))))</f>
        <v/>
      </c>
      <c r="G711" s="535">
        <f>IF($D$710="Flat Oval",IF(OR($N$710="",ISTEXT($N$710),4&gt;$N$710),"",ROUND((4-0.5)*($G$710-$I$710)/$N$710,1)),IF(ISTEXT($N$710),"",IF(OR($D$710="",$G$710="",4&gt;$N$710),"",IF($D$710="Round",IF(ISTEXT($G$710),"",ROUND(IF(4&lt;=$N$710/2,$G$710/2*(1-SQRT(($N$710-2*4+1)/$N$710)),$G$710-$G$710/2*(1-SQRT(($N$710-2*($N$710-4+1)+1)/$N$710))),1)),IF(ISTEXT($G$710),"",ROUND((4-0.5)*$G$710/$N$710,1))))))</f>
        <v/>
      </c>
      <c r="H711" s="535">
        <f>IF($D$710="Flat Oval",IF(OR($N$710="",ISTEXT($N$710),5&gt;$N$710),"",ROUND((5-0.5)*($G$710-$I$710)/$N$710,1)),IF(ISTEXT($N$710),"",IF(OR($D$710="",$G$710="",5&gt;$N$710),"",IF($D$710="Round",IF(ISTEXT($G$710),"",ROUND(IF(5&lt;=$N$710/2,$G$710/2*(1-SQRT(($N$710-2*5+1)/$N$710)),$G$710-$G$710/2*(1-SQRT(($N$710-2*($N$710-5+1)+1)/$N$710))),1)),IF(ISTEXT($G$710),"",ROUND((5-0.5)*$G$710/$N$710,1))))))</f>
        <v/>
      </c>
      <c r="I711" s="535">
        <f>IF($D$710="Flat Oval",IF(OR($N$710="",ISTEXT($N$710),6&gt;$N$710),"",ROUND((6-0.5)*($G$710-$I$710)/$N$710,1)),IF(ISTEXT($N$710),"",IF(OR($D$710="",$G$710="",6&gt;$N$710),"",IF($D$710="Round",IF(ISTEXT($G$710),"",ROUND(IF(6&lt;=$N$710/2,$G$710/2*(1-SQRT(($N$710-2*6+1)/$N$710)),$G$710-$G$710/2*(1-SQRT(($N$710-2*($N$710-6+1)+1)/$N$710))),1)),IF(ISTEXT($G$710),"",ROUND((6-0.5)*$G$710/$N$710,1))))))</f>
        <v/>
      </c>
      <c r="J711" s="535">
        <f>IF($D$710="Flat Oval",IF(OR($N$710="",ISTEXT($N$710),7&gt;$N$710),"",ROUND((7-0.5)*($G$710-$I$710)/$N$710,1)),IF(ISTEXT($N$710),"",IF(OR($D$710="",$G$710="",7&gt;$N$710),"",IF($D$710="Round",IF(ISTEXT($G$710),"",ROUND(IF(7&lt;=$N$710/2,$G$710/2*(1-SQRT(($N$710-2*7+1)/$N$710)),$G$710-$G$710/2*(1-SQRT(($N$710-2*($N$710-7+1)+1)/$N$710))),1)),IF(ISTEXT($G$710),"",ROUND((7-0.5)*$G$710/$N$710,1))))))</f>
        <v/>
      </c>
      <c r="K711" s="535">
        <f>IF($D$710="Flat Oval",IF(OR($N$710="",ISTEXT($N$710),8&gt;$N$710),"",ROUND((8-0.5)*($G$710-$I$710)/$N$710,1)),IF(ISTEXT($N$710),"",IF(OR($D$710="",$G$710="",8&gt;$N$710),"",IF($D$710="Round",IF(ISTEXT($G$710),"",ROUND(IF(8&lt;=$N$710/2,$G$710/2*(1-SQRT(($N$710-2*8+1)/$N$710)),$G$710-$G$710/2*(1-SQRT(($N$710-2*($N$710-8+1)+1)/$N$710))),1)),IF(ISTEXT($G$710),"",ROUND((8-0.5)*$G$710/$N$710,1))))))</f>
        <v/>
      </c>
      <c r="L711" s="535">
        <f>IF($D$710="Flat Oval",IF(OR($N$710="",ISTEXT($N$710),9&gt;$N$710),"",ROUND((9-0.5)*($G$710-$I$710)/$N$710,1)),IF(ISTEXT($N$710),"",IF(OR($D$710="",$G$710="",9&gt;$N$710),"",IF($D$710="Round",IF(ISTEXT($G$710),"",ROUND(IF(9&lt;=$N$710/2,$G$710/2*(1-SQRT(($N$710-2*9+1)/$N$710)),$G$710-$G$710/2*(1-SQRT(($N$710-2*($N$710-9+1)+1)/$N$710))),1)),IF(ISTEXT($G$710),"",ROUND((9-0.5)*$G$710/$N$710,1))))))</f>
        <v/>
      </c>
      <c r="M711" s="535">
        <f>IF($D$710="Flat Oval",IF(OR($N$710="",ISTEXT($N$710),10&gt;$N$710),"",ROUND((10-0.5)*($G$710-$I$710)/$N$710,1)),IF(ISTEXT($N$710),"",IF(OR($D$710="",$G$710="",10&gt;$N$710),"",IF($D$710="Round",IF(ISTEXT($G$710),"",ROUND(IF(10&lt;=$N$710/2,$G$710/2*(1-SQRT(($N$710-2*10+1)/$N$710)),$G$710-$G$710/2*(1-SQRT(($N$710-2*($N$710-10+1)+1)/$N$710))),1)),IF(ISTEXT($G$710),"",ROUND((10-0.5)*$G$710/$N$710,1))))))</f>
        <v/>
      </c>
      <c r="N711" s="534">
        <f>IF($D$710="Flat Oval",IF(OR($G$710="",$I$710=""),"",IF(OR(ISTEXT($G$710),ISTEXT($I$710)),"",IF($I$710&lt;12,2,MIN(7,MAX(3,ROUNDUP($I$710/6,0)))))),IF(OR($D$710="",$G$710=""),"",IF($D$710="Round",2,IF($I$710="","",IF(ISTEXT($I$710),"",IF($I$710&lt;12,2,MIN(8,MAX(3,ROUNDUP($I$710/6,0)))))))))</f>
        <v/>
      </c>
      <c r="O711">
        <f>IF(OR(NOT($D$710="Flat Oval"),N($N$712)=0),"",IF(COUNT(D712:INDEX(M712:M719,$N$711))=0,"",AVERAGE(D712:INDEX(M712:M719,$N$711))))</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IF($D$710="Flat Oval",IF(OR($N$711="",ISTEXT($N$711)),"",IF(1&lt;=$N$711,ROUND((1-0.5)*$I$710/$N$711,1),IF(1=$N$711+1,"Ends",""))),IF(OR($D$710="",$G$710=""),"",IF($D$710="Round",IF(1=1,"Axis 1 (0°)",IF(1=2,"Axis 2 (90°)","")),IF(ISTEXT($N$711),"",IF(1&gt;$N$711,"",IF(ISTEXT($I$710),"",ROUND((1-0.5)*$I$710/$N$711,1)))))))</f>
        <v/>
      </c>
      <c r="C712" s="538" t="n"/>
      <c r="D712" s="539">
        <f>IF($D$710="Flat Oval",IF(OR($N$712="",ISTEXT($N$710),ISTEXT($N$711)),"",IF(1&lt;=$N$711,IF(1&gt;$N$710,"",IF(((1-1)*$N$710+1)&gt;80,"",IF(INDEX($P$712:$W$721,MOD(((1-1)*$N$710+1)-1,10)+1,INT((((1-1)*$N$710+1)-1)/10)+1)="","",INDEX($P$712:$W$721,MOD(((1-1)*$N$710+1)-1,10)+1,INT((((1-1)*$N$710+1)-1)/10)+1)))),IF(AND(1=$N$711+1,1&lt;=$O$710),IF(($N$710*$N$711+1)&gt;80,"",IF(INDEX($P$712:$W$721,MOD(($N$710*$N$711+1)-1,10)+1,INT((($N$710*$N$711+1)-1)/10)+1)="","",INDEX($P$712:$W$721,MOD(($N$710*$N$711+1)-1,10)+1,INT((($N$710*$N$711+1)-1)/10)+1))),""))),IF($N$712="","",IF(OR(ISTEXT($N$710),ISTEXT($N$711),ISTEXT($N$712)),"",IF(OR(1&gt;$N$710,1&gt;$N$711,((1-1)*$N$710+1)&gt;$N$712),"",IF(INDEX($P$712:$W$721,MOD(((1-1)*$N$710+1)-1,10)+1,INT((((1-1)*$N$710+1)-1)/10)+1)="","",INDEX($P$712:$W$721,MOD(((1-1)*$N$710+1)-1,10)+1,INT((((1-1)*$N$710+1)-1)/10)+1))))))</f>
        <v/>
      </c>
      <c r="E712" s="539">
        <f>IF($D$710="Flat Oval",IF(OR($N$712="",ISTEXT($N$710),ISTEXT($N$711)),"",IF(1&lt;=$N$711,IF(2&gt;$N$710,"",IF(((1-1)*$N$710+2)&gt;80,"",IF(INDEX($P$712:$W$721,MOD(((1-1)*$N$710+2)-1,10)+1,INT((((1-1)*$N$710+2)-1)/10)+1)="","",INDEX($P$712:$W$721,MOD(((1-1)*$N$710+2)-1,10)+1,INT((((1-1)*$N$710+2)-1)/10)+1)))),IF(AND(1=$N$711+1,2&lt;=$O$710),IF(($N$710*$N$711+2)&gt;80,"",IF(INDEX($P$712:$W$721,MOD(($N$710*$N$711+2)-1,10)+1,INT((($N$710*$N$711+2)-1)/10)+1)="","",INDEX($P$712:$W$721,MOD(($N$710*$N$711+2)-1,10)+1,INT((($N$710*$N$711+2)-1)/10)+1))),""))),IF($N$712="","",IF(OR(ISTEXT($N$710),ISTEXT($N$711),ISTEXT($N$712)),"",IF(OR(2&gt;$N$710,1&gt;$N$711,((1-1)*$N$710+2)&gt;$N$712),"",IF(INDEX($P$712:$W$721,MOD(((1-1)*$N$710+2)-1,10)+1,INT((((1-1)*$N$710+2)-1)/10)+1)="","",INDEX($P$712:$W$721,MOD(((1-1)*$N$710+2)-1,10)+1,INT((((1-1)*$N$710+2)-1)/10)+1))))))</f>
        <v/>
      </c>
      <c r="F712" s="539">
        <f>IF($D$710="Flat Oval",IF(OR($N$712="",ISTEXT($N$710),ISTEXT($N$711)),"",IF(1&lt;=$N$711,IF(3&gt;$N$710,"",IF(((1-1)*$N$710+3)&gt;80,"",IF(INDEX($P$712:$W$721,MOD(((1-1)*$N$710+3)-1,10)+1,INT((((1-1)*$N$710+3)-1)/10)+1)="","",INDEX($P$712:$W$721,MOD(((1-1)*$N$710+3)-1,10)+1,INT((((1-1)*$N$710+3)-1)/10)+1)))),IF(AND(1=$N$711+1,3&lt;=$O$710),IF(($N$710*$N$711+3)&gt;80,"",IF(INDEX($P$712:$W$721,MOD(($N$710*$N$711+3)-1,10)+1,INT((($N$710*$N$711+3)-1)/10)+1)="","",INDEX($P$712:$W$721,MOD(($N$710*$N$711+3)-1,10)+1,INT((($N$710*$N$711+3)-1)/10)+1))),""))),IF($N$712="","",IF(OR(ISTEXT($N$710),ISTEXT($N$711),ISTEXT($N$712)),"",IF(OR(3&gt;$N$710,1&gt;$N$711,((1-1)*$N$710+3)&gt;$N$712),"",IF(INDEX($P$712:$W$721,MOD(((1-1)*$N$710+3)-1,10)+1,INT((((1-1)*$N$710+3)-1)/10)+1)="","",INDEX($P$712:$W$721,MOD(((1-1)*$N$710+3)-1,10)+1,INT((((1-1)*$N$710+3)-1)/10)+1))))))</f>
        <v/>
      </c>
      <c r="G712" s="539">
        <f>IF($D$710="Flat Oval",IF(OR($N$712="",ISTEXT($N$710),ISTEXT($N$711)),"",IF(1&lt;=$N$711,IF(4&gt;$N$710,"",IF(((1-1)*$N$710+4)&gt;80,"",IF(INDEX($P$712:$W$721,MOD(((1-1)*$N$710+4)-1,10)+1,INT((((1-1)*$N$710+4)-1)/10)+1)="","",INDEX($P$712:$W$721,MOD(((1-1)*$N$710+4)-1,10)+1,INT((((1-1)*$N$710+4)-1)/10)+1)))),IF(AND(1=$N$711+1,4&lt;=$O$710),IF(($N$710*$N$711+4)&gt;80,"",IF(INDEX($P$712:$W$721,MOD(($N$710*$N$711+4)-1,10)+1,INT((($N$710*$N$711+4)-1)/10)+1)="","",INDEX($P$712:$W$721,MOD(($N$710*$N$711+4)-1,10)+1,INT((($N$710*$N$711+4)-1)/10)+1))),""))),IF($N$712="","",IF(OR(ISTEXT($N$710),ISTEXT($N$711),ISTEXT($N$712)),"",IF(OR(4&gt;$N$710,1&gt;$N$711,((1-1)*$N$710+4)&gt;$N$712),"",IF(INDEX($P$712:$W$721,MOD(((1-1)*$N$710+4)-1,10)+1,INT((((1-1)*$N$710+4)-1)/10)+1)="","",INDEX($P$712:$W$721,MOD(((1-1)*$N$710+4)-1,10)+1,INT((((1-1)*$N$710+4)-1)/10)+1))))))</f>
        <v/>
      </c>
      <c r="H712" s="539">
        <f>IF($D$710="Flat Oval",IF(OR($N$712="",ISTEXT($N$710),ISTEXT($N$711)),"",IF(1&lt;=$N$711,IF(5&gt;$N$710,"",IF(((1-1)*$N$710+5)&gt;80,"",IF(INDEX($P$712:$W$721,MOD(((1-1)*$N$710+5)-1,10)+1,INT((((1-1)*$N$710+5)-1)/10)+1)="","",INDEX($P$712:$W$721,MOD(((1-1)*$N$710+5)-1,10)+1,INT((((1-1)*$N$710+5)-1)/10)+1)))),IF(AND(1=$N$711+1,5&lt;=$O$710),IF(($N$710*$N$711+5)&gt;80,"",IF(INDEX($P$712:$W$721,MOD(($N$710*$N$711+5)-1,10)+1,INT((($N$710*$N$711+5)-1)/10)+1)="","",INDEX($P$712:$W$721,MOD(($N$710*$N$711+5)-1,10)+1,INT((($N$710*$N$711+5)-1)/10)+1))),""))),IF($N$712="","",IF(OR(ISTEXT($N$710),ISTEXT($N$711),ISTEXT($N$712)),"",IF(OR(5&gt;$N$710,1&gt;$N$711,((1-1)*$N$710+5)&gt;$N$712),"",IF(INDEX($P$712:$W$721,MOD(((1-1)*$N$710+5)-1,10)+1,INT((((1-1)*$N$710+5)-1)/10)+1)="","",INDEX($P$712:$W$721,MOD(((1-1)*$N$710+5)-1,10)+1,INT((((1-1)*$N$710+5)-1)/10)+1))))))</f>
        <v/>
      </c>
      <c r="I712" s="539">
        <f>IF($D$710="Flat Oval",IF(OR($N$712="",ISTEXT($N$710),ISTEXT($N$711)),"",IF(1&lt;=$N$711,IF(6&gt;$N$710,"",IF(((1-1)*$N$710+6)&gt;80,"",IF(INDEX($P$712:$W$721,MOD(((1-1)*$N$710+6)-1,10)+1,INT((((1-1)*$N$710+6)-1)/10)+1)="","",INDEX($P$712:$W$721,MOD(((1-1)*$N$710+6)-1,10)+1,INT((((1-1)*$N$710+6)-1)/10)+1)))),IF(AND(1=$N$711+1,6&lt;=$O$710),IF(($N$710*$N$711+6)&gt;80,"",IF(INDEX($P$712:$W$721,MOD(($N$710*$N$711+6)-1,10)+1,INT((($N$710*$N$711+6)-1)/10)+1)="","",INDEX($P$712:$W$721,MOD(($N$710*$N$711+6)-1,10)+1,INT((($N$710*$N$711+6)-1)/10)+1))),""))),IF($N$712="","",IF(OR(ISTEXT($N$710),ISTEXT($N$711),ISTEXT($N$712)),"",IF(OR(6&gt;$N$710,1&gt;$N$711,((1-1)*$N$710+6)&gt;$N$712),"",IF(INDEX($P$712:$W$721,MOD(((1-1)*$N$710+6)-1,10)+1,INT((((1-1)*$N$710+6)-1)/10)+1)="","",INDEX($P$712:$W$721,MOD(((1-1)*$N$710+6)-1,10)+1,INT((((1-1)*$N$710+6)-1)/10)+1))))))</f>
        <v/>
      </c>
      <c r="J712" s="539">
        <f>IF($D$710="Flat Oval",IF(OR($N$712="",ISTEXT($N$710),ISTEXT($N$711)),"",IF(1&lt;=$N$711,IF(7&gt;$N$710,"",IF(((1-1)*$N$710+7)&gt;80,"",IF(INDEX($P$712:$W$721,MOD(((1-1)*$N$710+7)-1,10)+1,INT((((1-1)*$N$710+7)-1)/10)+1)="","",INDEX($P$712:$W$721,MOD(((1-1)*$N$710+7)-1,10)+1,INT((((1-1)*$N$710+7)-1)/10)+1)))),IF(AND(1=$N$711+1,7&lt;=$O$710),IF(($N$710*$N$711+7)&gt;80,"",IF(INDEX($P$712:$W$721,MOD(($N$710*$N$711+7)-1,10)+1,INT((($N$710*$N$711+7)-1)/10)+1)="","",INDEX($P$712:$W$721,MOD(($N$710*$N$711+7)-1,10)+1,INT((($N$710*$N$711+7)-1)/10)+1))),""))),IF($N$712="","",IF(OR(ISTEXT($N$710),ISTEXT($N$711),ISTEXT($N$712)),"",IF(OR(7&gt;$N$710,1&gt;$N$711,((1-1)*$N$710+7)&gt;$N$712),"",IF(INDEX($P$712:$W$721,MOD(((1-1)*$N$710+7)-1,10)+1,INT((((1-1)*$N$710+7)-1)/10)+1)="","",INDEX($P$712:$W$721,MOD(((1-1)*$N$710+7)-1,10)+1,INT((((1-1)*$N$710+7)-1)/10)+1))))))</f>
        <v/>
      </c>
      <c r="K712" s="539">
        <f>IF($D$710="Flat Oval",IF(OR($N$712="",ISTEXT($N$710),ISTEXT($N$711)),"",IF(1&lt;=$N$711,IF(8&gt;$N$710,"",IF(((1-1)*$N$710+8)&gt;80,"",IF(INDEX($P$712:$W$721,MOD(((1-1)*$N$710+8)-1,10)+1,INT((((1-1)*$N$710+8)-1)/10)+1)="","",INDEX($P$712:$W$721,MOD(((1-1)*$N$710+8)-1,10)+1,INT((((1-1)*$N$710+8)-1)/10)+1)))),IF(AND(1=$N$711+1,8&lt;=$O$710),IF(($N$710*$N$711+8)&gt;80,"",IF(INDEX($P$712:$W$721,MOD(($N$710*$N$711+8)-1,10)+1,INT((($N$710*$N$711+8)-1)/10)+1)="","",INDEX($P$712:$W$721,MOD(($N$710*$N$711+8)-1,10)+1,INT((($N$710*$N$711+8)-1)/10)+1))),""))),IF($N$712="","",IF(OR(ISTEXT($N$710),ISTEXT($N$711),ISTEXT($N$712)),"",IF(OR(8&gt;$N$710,1&gt;$N$711,((1-1)*$N$710+8)&gt;$N$712),"",IF(INDEX($P$712:$W$721,MOD(((1-1)*$N$710+8)-1,10)+1,INT((((1-1)*$N$710+8)-1)/10)+1)="","",INDEX($P$712:$W$721,MOD(((1-1)*$N$710+8)-1,10)+1,INT((((1-1)*$N$710+8)-1)/10)+1))))))</f>
        <v/>
      </c>
      <c r="L712" s="539">
        <f>IF($D$710="Flat Oval",IF(OR($N$712="",ISTEXT($N$710),ISTEXT($N$711)),"",IF(1&lt;=$N$711,IF(9&gt;$N$710,"",IF(((1-1)*$N$710+9)&gt;80,"",IF(INDEX($P$712:$W$721,MOD(((1-1)*$N$710+9)-1,10)+1,INT((((1-1)*$N$710+9)-1)/10)+1)="","",INDEX($P$712:$W$721,MOD(((1-1)*$N$710+9)-1,10)+1,INT((((1-1)*$N$710+9)-1)/10)+1)))),IF(AND(1=$N$711+1,9&lt;=$O$710),IF(($N$710*$N$711+9)&gt;80,"",IF(INDEX($P$712:$W$721,MOD(($N$710*$N$711+9)-1,10)+1,INT((($N$710*$N$711+9)-1)/10)+1)="","",INDEX($P$712:$W$721,MOD(($N$710*$N$711+9)-1,10)+1,INT((($N$710*$N$711+9)-1)/10)+1))),""))),IF($N$712="","",IF(OR(ISTEXT($N$710),ISTEXT($N$711),ISTEXT($N$712)),"",IF(OR(9&gt;$N$710,1&gt;$N$711,((1-1)*$N$710+9)&gt;$N$712),"",IF(INDEX($P$712:$W$721,MOD(((1-1)*$N$710+9)-1,10)+1,INT((((1-1)*$N$710+9)-1)/10)+1)="","",INDEX($P$712:$W$721,MOD(((1-1)*$N$710+9)-1,10)+1,INT((((1-1)*$N$710+9)-1)/10)+1))))))</f>
        <v/>
      </c>
      <c r="M712" s="539">
        <f>IF($D$710="Flat Oval",IF(OR($N$712="",ISTEXT($N$710),ISTEXT($N$711)),"",IF(1&lt;=$N$711,IF(10&gt;$N$710,"",IF(((1-1)*$N$710+10)&gt;80,"",IF(INDEX($P$712:$W$721,MOD(((1-1)*$N$710+10)-1,10)+1,INT((((1-1)*$N$710+10)-1)/10)+1)="","",INDEX($P$712:$W$721,MOD(((1-1)*$N$710+10)-1,10)+1,INT((((1-1)*$N$710+10)-1)/10)+1)))),IF(AND(1=$N$711+1,10&lt;=$O$710),IF(($N$710*$N$711+10)&gt;80,"",IF(INDEX($P$712:$W$721,MOD(($N$710*$N$711+10)-1,10)+1,INT((($N$710*$N$711+10)-1)/10)+1)="","",INDEX($P$712:$W$721,MOD(($N$710*$N$711+10)-1,10)+1,INT((($N$710*$N$711+10)-1)/10)+1))),""))),IF($N$712="","",IF(OR(ISTEXT($N$710),ISTEXT($N$711),ISTEXT($N$712)),"",IF(OR(10&gt;$N$710,1&gt;$N$711,((1-1)*$N$710+10)&gt;$N$712),"",IF(INDEX($P$712:$W$721,MOD(((1-1)*$N$710+10)-1,10)+1,INT((((1-1)*$N$710+10)-1)/10)+1)="","",INDEX($P$712:$W$721,MOD(((1-1)*$N$710+10)-1,10)+1,INT((((1-1)*$N$710+10)-1)/10)+1))))))</f>
        <v/>
      </c>
      <c r="N712" s="534">
        <f>IF($D$710="Flat Oval",IF(OR($N$710="",$N$711="",$O$710=""),"",$N$710*$N$711+$O$710),IF(OR(N710="",N711=""),"",IF(OR(ISTEXT(N710),ISTEXT(N711)),"",N710*N711)))</f>
        <v/>
      </c>
      <c r="O712">
        <f>IF(OR(NOT($D$710="Flat Oval"),N($N$712)=0),"",IF(COUNT(INDEX(D712:D719,$N$711+1):INDEX(M712:M719,$N$711+1))=0,"",AVERAGE(INDEX(D712:D719,$N$711+1):INDEX(M712:M719,$N$711+1))))</f>
        <v/>
      </c>
      <c r="P712" s="540" t="n"/>
      <c r="Q712" s="540" t="n"/>
      <c r="R712" s="540" t="n"/>
      <c r="S712" s="540" t="n"/>
      <c r="T712" s="540" t="n"/>
      <c r="U712" s="540" t="n"/>
      <c r="V712" s="540" t="n"/>
      <c r="W712" s="540" t="n"/>
    </row>
    <row r="713" ht="13.35" customHeight="1" s="162">
      <c r="B713" s="537">
        <f>IF($D$710="Flat Oval",IF(OR($N$711="",ISTEXT($N$711)),"",IF(2&lt;=$N$711,ROUND((2-0.5)*$I$710/$N$711,1),IF(2=$N$711+1,"Ends",""))),IF(OR($D$710="",$G$710=""),"",IF($D$710="Round",IF(2=1,"Axis 1 (0°)",IF(2=2,"Axis 2 (90°)","")),IF(ISTEXT($N$711),"",IF(2&gt;$N$711,"",IF(ISTEXT($I$710),"",ROUND((2-0.5)*$I$710/$N$711,1)))))))</f>
        <v/>
      </c>
      <c r="C713" s="538" t="n"/>
      <c r="D713" s="539">
        <f>IF($D$710="Flat Oval",IF(OR($N$712="",ISTEXT($N$710),ISTEXT($N$711)),"",IF(2&lt;=$N$711,IF(1&gt;$N$710,"",IF(((2-1)*$N$710+1)&gt;80,"",IF(INDEX($P$712:$W$721,MOD(((2-1)*$N$710+1)-1,10)+1,INT((((2-1)*$N$710+1)-1)/10)+1)="","",INDEX($P$712:$W$721,MOD(((2-1)*$N$710+1)-1,10)+1,INT((((2-1)*$N$710+1)-1)/10)+1)))),IF(AND(2=$N$711+1,1&lt;=$O$710),IF(($N$710*$N$711+1)&gt;80,"",IF(INDEX($P$712:$W$721,MOD(($N$710*$N$711+1)-1,10)+1,INT((($N$710*$N$711+1)-1)/10)+1)="","",INDEX($P$712:$W$721,MOD(($N$710*$N$711+1)-1,10)+1,INT((($N$710*$N$711+1)-1)/10)+1))),""))),IF($N$712="","",IF(OR(ISTEXT($N$710),ISTEXT($N$711),ISTEXT($N$712)),"",IF(OR(1&gt;$N$710,2&gt;$N$711,((2-1)*$N$710+1)&gt;$N$712),"",IF(INDEX($P$712:$W$721,MOD(((2-1)*$N$710+1)-1,10)+1,INT((((2-1)*$N$710+1)-1)/10)+1)="","",INDEX($P$712:$W$721,MOD(((2-1)*$N$710+1)-1,10)+1,INT((((2-1)*$N$710+1)-1)/10)+1))))))</f>
        <v/>
      </c>
      <c r="E713" s="539">
        <f>IF($D$710="Flat Oval",IF(OR($N$712="",ISTEXT($N$710),ISTEXT($N$711)),"",IF(2&lt;=$N$711,IF(2&gt;$N$710,"",IF(((2-1)*$N$710+2)&gt;80,"",IF(INDEX($P$712:$W$721,MOD(((2-1)*$N$710+2)-1,10)+1,INT((((2-1)*$N$710+2)-1)/10)+1)="","",INDEX($P$712:$W$721,MOD(((2-1)*$N$710+2)-1,10)+1,INT((((2-1)*$N$710+2)-1)/10)+1)))),IF(AND(2=$N$711+1,2&lt;=$O$710),IF(($N$710*$N$711+2)&gt;80,"",IF(INDEX($P$712:$W$721,MOD(($N$710*$N$711+2)-1,10)+1,INT((($N$710*$N$711+2)-1)/10)+1)="","",INDEX($P$712:$W$721,MOD(($N$710*$N$711+2)-1,10)+1,INT((($N$710*$N$711+2)-1)/10)+1))),""))),IF($N$712="","",IF(OR(ISTEXT($N$710),ISTEXT($N$711),ISTEXT($N$712)),"",IF(OR(2&gt;$N$710,2&gt;$N$711,((2-1)*$N$710+2)&gt;$N$712),"",IF(INDEX($P$712:$W$721,MOD(((2-1)*$N$710+2)-1,10)+1,INT((((2-1)*$N$710+2)-1)/10)+1)="","",INDEX($P$712:$W$721,MOD(((2-1)*$N$710+2)-1,10)+1,INT((((2-1)*$N$710+2)-1)/10)+1))))))</f>
        <v/>
      </c>
      <c r="F713" s="539">
        <f>IF($D$710="Flat Oval",IF(OR($N$712="",ISTEXT($N$710),ISTEXT($N$711)),"",IF(2&lt;=$N$711,IF(3&gt;$N$710,"",IF(((2-1)*$N$710+3)&gt;80,"",IF(INDEX($P$712:$W$721,MOD(((2-1)*$N$710+3)-1,10)+1,INT((((2-1)*$N$710+3)-1)/10)+1)="","",INDEX($P$712:$W$721,MOD(((2-1)*$N$710+3)-1,10)+1,INT((((2-1)*$N$710+3)-1)/10)+1)))),IF(AND(2=$N$711+1,3&lt;=$O$710),IF(($N$710*$N$711+3)&gt;80,"",IF(INDEX($P$712:$W$721,MOD(($N$710*$N$711+3)-1,10)+1,INT((($N$710*$N$711+3)-1)/10)+1)="","",INDEX($P$712:$W$721,MOD(($N$710*$N$711+3)-1,10)+1,INT((($N$710*$N$711+3)-1)/10)+1))),""))),IF($N$712="","",IF(OR(ISTEXT($N$710),ISTEXT($N$711),ISTEXT($N$712)),"",IF(OR(3&gt;$N$710,2&gt;$N$711,((2-1)*$N$710+3)&gt;$N$712),"",IF(INDEX($P$712:$W$721,MOD(((2-1)*$N$710+3)-1,10)+1,INT((((2-1)*$N$710+3)-1)/10)+1)="","",INDEX($P$712:$W$721,MOD(((2-1)*$N$710+3)-1,10)+1,INT((((2-1)*$N$710+3)-1)/10)+1))))))</f>
        <v/>
      </c>
      <c r="G713" s="539">
        <f>IF($D$710="Flat Oval",IF(OR($N$712="",ISTEXT($N$710),ISTEXT($N$711)),"",IF(2&lt;=$N$711,IF(4&gt;$N$710,"",IF(((2-1)*$N$710+4)&gt;80,"",IF(INDEX($P$712:$W$721,MOD(((2-1)*$N$710+4)-1,10)+1,INT((((2-1)*$N$710+4)-1)/10)+1)="","",INDEX($P$712:$W$721,MOD(((2-1)*$N$710+4)-1,10)+1,INT((((2-1)*$N$710+4)-1)/10)+1)))),IF(AND(2=$N$711+1,4&lt;=$O$710),IF(($N$710*$N$711+4)&gt;80,"",IF(INDEX($P$712:$W$721,MOD(($N$710*$N$711+4)-1,10)+1,INT((($N$710*$N$711+4)-1)/10)+1)="","",INDEX($P$712:$W$721,MOD(($N$710*$N$711+4)-1,10)+1,INT((($N$710*$N$711+4)-1)/10)+1))),""))),IF($N$712="","",IF(OR(ISTEXT($N$710),ISTEXT($N$711),ISTEXT($N$712)),"",IF(OR(4&gt;$N$710,2&gt;$N$711,((2-1)*$N$710+4)&gt;$N$712),"",IF(INDEX($P$712:$W$721,MOD(((2-1)*$N$710+4)-1,10)+1,INT((((2-1)*$N$710+4)-1)/10)+1)="","",INDEX($P$712:$W$721,MOD(((2-1)*$N$710+4)-1,10)+1,INT((((2-1)*$N$710+4)-1)/10)+1))))))</f>
        <v/>
      </c>
      <c r="H713" s="539">
        <f>IF($D$710="Flat Oval",IF(OR($N$712="",ISTEXT($N$710),ISTEXT($N$711)),"",IF(2&lt;=$N$711,IF(5&gt;$N$710,"",IF(((2-1)*$N$710+5)&gt;80,"",IF(INDEX($P$712:$W$721,MOD(((2-1)*$N$710+5)-1,10)+1,INT((((2-1)*$N$710+5)-1)/10)+1)="","",INDEX($P$712:$W$721,MOD(((2-1)*$N$710+5)-1,10)+1,INT((((2-1)*$N$710+5)-1)/10)+1)))),IF(AND(2=$N$711+1,5&lt;=$O$710),IF(($N$710*$N$711+5)&gt;80,"",IF(INDEX($P$712:$W$721,MOD(($N$710*$N$711+5)-1,10)+1,INT((($N$710*$N$711+5)-1)/10)+1)="","",INDEX($P$712:$W$721,MOD(($N$710*$N$711+5)-1,10)+1,INT((($N$710*$N$711+5)-1)/10)+1))),""))),IF($N$712="","",IF(OR(ISTEXT($N$710),ISTEXT($N$711),ISTEXT($N$712)),"",IF(OR(5&gt;$N$710,2&gt;$N$711,((2-1)*$N$710+5)&gt;$N$712),"",IF(INDEX($P$712:$W$721,MOD(((2-1)*$N$710+5)-1,10)+1,INT((((2-1)*$N$710+5)-1)/10)+1)="","",INDEX($P$712:$W$721,MOD(((2-1)*$N$710+5)-1,10)+1,INT((((2-1)*$N$710+5)-1)/10)+1))))))</f>
        <v/>
      </c>
      <c r="I713" s="539">
        <f>IF($D$710="Flat Oval",IF(OR($N$712="",ISTEXT($N$710),ISTEXT($N$711)),"",IF(2&lt;=$N$711,IF(6&gt;$N$710,"",IF(((2-1)*$N$710+6)&gt;80,"",IF(INDEX($P$712:$W$721,MOD(((2-1)*$N$710+6)-1,10)+1,INT((((2-1)*$N$710+6)-1)/10)+1)="","",INDEX($P$712:$W$721,MOD(((2-1)*$N$710+6)-1,10)+1,INT((((2-1)*$N$710+6)-1)/10)+1)))),IF(AND(2=$N$711+1,6&lt;=$O$710),IF(($N$710*$N$711+6)&gt;80,"",IF(INDEX($P$712:$W$721,MOD(($N$710*$N$711+6)-1,10)+1,INT((($N$710*$N$711+6)-1)/10)+1)="","",INDEX($P$712:$W$721,MOD(($N$710*$N$711+6)-1,10)+1,INT((($N$710*$N$711+6)-1)/10)+1))),""))),IF($N$712="","",IF(OR(ISTEXT($N$710),ISTEXT($N$711),ISTEXT($N$712)),"",IF(OR(6&gt;$N$710,2&gt;$N$711,((2-1)*$N$710+6)&gt;$N$712),"",IF(INDEX($P$712:$W$721,MOD(((2-1)*$N$710+6)-1,10)+1,INT((((2-1)*$N$710+6)-1)/10)+1)="","",INDEX($P$712:$W$721,MOD(((2-1)*$N$710+6)-1,10)+1,INT((((2-1)*$N$710+6)-1)/10)+1))))))</f>
        <v/>
      </c>
      <c r="J713" s="539">
        <f>IF($D$710="Flat Oval",IF(OR($N$712="",ISTEXT($N$710),ISTEXT($N$711)),"",IF(2&lt;=$N$711,IF(7&gt;$N$710,"",IF(((2-1)*$N$710+7)&gt;80,"",IF(INDEX($P$712:$W$721,MOD(((2-1)*$N$710+7)-1,10)+1,INT((((2-1)*$N$710+7)-1)/10)+1)="","",INDEX($P$712:$W$721,MOD(((2-1)*$N$710+7)-1,10)+1,INT((((2-1)*$N$710+7)-1)/10)+1)))),IF(AND(2=$N$711+1,7&lt;=$O$710),IF(($N$710*$N$711+7)&gt;80,"",IF(INDEX($P$712:$W$721,MOD(($N$710*$N$711+7)-1,10)+1,INT((($N$710*$N$711+7)-1)/10)+1)="","",INDEX($P$712:$W$721,MOD(($N$710*$N$711+7)-1,10)+1,INT((($N$710*$N$711+7)-1)/10)+1))),""))),IF($N$712="","",IF(OR(ISTEXT($N$710),ISTEXT($N$711),ISTEXT($N$712)),"",IF(OR(7&gt;$N$710,2&gt;$N$711,((2-1)*$N$710+7)&gt;$N$712),"",IF(INDEX($P$712:$W$721,MOD(((2-1)*$N$710+7)-1,10)+1,INT((((2-1)*$N$710+7)-1)/10)+1)="","",INDEX($P$712:$W$721,MOD(((2-1)*$N$710+7)-1,10)+1,INT((((2-1)*$N$710+7)-1)/10)+1))))))</f>
        <v/>
      </c>
      <c r="K713" s="539">
        <f>IF($D$710="Flat Oval",IF(OR($N$712="",ISTEXT($N$710),ISTEXT($N$711)),"",IF(2&lt;=$N$711,IF(8&gt;$N$710,"",IF(((2-1)*$N$710+8)&gt;80,"",IF(INDEX($P$712:$W$721,MOD(((2-1)*$N$710+8)-1,10)+1,INT((((2-1)*$N$710+8)-1)/10)+1)="","",INDEX($P$712:$W$721,MOD(((2-1)*$N$710+8)-1,10)+1,INT((((2-1)*$N$710+8)-1)/10)+1)))),IF(AND(2=$N$711+1,8&lt;=$O$710),IF(($N$710*$N$711+8)&gt;80,"",IF(INDEX($P$712:$W$721,MOD(($N$710*$N$711+8)-1,10)+1,INT((($N$710*$N$711+8)-1)/10)+1)="","",INDEX($P$712:$W$721,MOD(($N$710*$N$711+8)-1,10)+1,INT((($N$710*$N$711+8)-1)/10)+1))),""))),IF($N$712="","",IF(OR(ISTEXT($N$710),ISTEXT($N$711),ISTEXT($N$712)),"",IF(OR(8&gt;$N$710,2&gt;$N$711,((2-1)*$N$710+8)&gt;$N$712),"",IF(INDEX($P$712:$W$721,MOD(((2-1)*$N$710+8)-1,10)+1,INT((((2-1)*$N$710+8)-1)/10)+1)="","",INDEX($P$712:$W$721,MOD(((2-1)*$N$710+8)-1,10)+1,INT((((2-1)*$N$710+8)-1)/10)+1))))))</f>
        <v/>
      </c>
      <c r="L713" s="539">
        <f>IF($D$710="Flat Oval",IF(OR($N$712="",ISTEXT($N$710),ISTEXT($N$711)),"",IF(2&lt;=$N$711,IF(9&gt;$N$710,"",IF(((2-1)*$N$710+9)&gt;80,"",IF(INDEX($P$712:$W$721,MOD(((2-1)*$N$710+9)-1,10)+1,INT((((2-1)*$N$710+9)-1)/10)+1)="","",INDEX($P$712:$W$721,MOD(((2-1)*$N$710+9)-1,10)+1,INT((((2-1)*$N$710+9)-1)/10)+1)))),IF(AND(2=$N$711+1,9&lt;=$O$710),IF(($N$710*$N$711+9)&gt;80,"",IF(INDEX($P$712:$W$721,MOD(($N$710*$N$711+9)-1,10)+1,INT((($N$710*$N$711+9)-1)/10)+1)="","",INDEX($P$712:$W$721,MOD(($N$710*$N$711+9)-1,10)+1,INT((($N$710*$N$711+9)-1)/10)+1))),""))),IF($N$712="","",IF(OR(ISTEXT($N$710),ISTEXT($N$711),ISTEXT($N$712)),"",IF(OR(9&gt;$N$710,2&gt;$N$711,((2-1)*$N$710+9)&gt;$N$712),"",IF(INDEX($P$712:$W$721,MOD(((2-1)*$N$710+9)-1,10)+1,INT((((2-1)*$N$710+9)-1)/10)+1)="","",INDEX($P$712:$W$721,MOD(((2-1)*$N$710+9)-1,10)+1,INT((((2-1)*$N$710+9)-1)/10)+1))))))</f>
        <v/>
      </c>
      <c r="M713" s="539">
        <f>IF($D$710="Flat Oval",IF(OR($N$712="",ISTEXT($N$710),ISTEXT($N$711)),"",IF(2&lt;=$N$711,IF(10&gt;$N$710,"",IF(((2-1)*$N$710+10)&gt;80,"",IF(INDEX($P$712:$W$721,MOD(((2-1)*$N$710+10)-1,10)+1,INT((((2-1)*$N$710+10)-1)/10)+1)="","",INDEX($P$712:$W$721,MOD(((2-1)*$N$710+10)-1,10)+1,INT((((2-1)*$N$710+10)-1)/10)+1)))),IF(AND(2=$N$711+1,10&lt;=$O$710),IF(($N$710*$N$711+10)&gt;80,"",IF(INDEX($P$712:$W$721,MOD(($N$710*$N$711+10)-1,10)+1,INT((($N$710*$N$711+10)-1)/10)+1)="","",INDEX($P$712:$W$721,MOD(($N$710*$N$711+10)-1,10)+1,INT((($N$710*$N$711+10)-1)/10)+1))),""))),IF($N$712="","",IF(OR(ISTEXT($N$710),ISTEXT($N$711),ISTEXT($N$712)),"",IF(OR(10&gt;$N$710,2&gt;$N$711,((2-1)*$N$710+10)&gt;$N$712),"",IF(INDEX($P$712:$W$721,MOD(((2-1)*$N$710+10)-1,10)+1,INT((((2-1)*$N$710+10)-1)/10)+1)="","",INDEX($P$712:$W$721,MOD(((2-1)*$N$710+10)-1,10)+1,INT((((2-1)*$N$710+10)-1)/10)+1))))))</f>
        <v/>
      </c>
      <c r="O713">
        <f>IF(AND($D$710="Flat Oval",NOT(OR($G$710="",$I$710="")),NOT(OR(ISTEXT($G$710),ISTEXT($I$710)))),(($G$710-2*N($K$710))-($I$710-2*N($K$710)))*($I$710-2*N($K$710))/144,"")</f>
        <v/>
      </c>
      <c r="P713" s="540" t="n"/>
      <c r="Q713" s="540" t="n"/>
      <c r="R713" s="540" t="n"/>
      <c r="S713" s="540" t="n"/>
      <c r="T713" s="540" t="n"/>
      <c r="U713" s="540" t="n"/>
      <c r="V713" s="540" t="n"/>
      <c r="W713" s="540" t="n"/>
    </row>
    <row r="714" ht="13.35" customHeight="1" s="162">
      <c r="B714" s="537">
        <f>IF($D$710="Flat Oval",IF(OR($N$711="",ISTEXT($N$711)),"",IF(3&lt;=$N$711,ROUND((3-0.5)*$I$710/$N$711,1),IF(3=$N$711+1,"Ends",""))),IF(OR($D$710="",$G$710=""),"",IF($D$710="Round",IF(3=1,"Axis 1 (0°)",IF(3=2,"Axis 2 (90°)","")),IF(ISTEXT($N$711),"",IF(3&gt;$N$711,"",IF(ISTEXT($I$710),"",ROUND((3-0.5)*$I$710/$N$711,1)))))))</f>
        <v/>
      </c>
      <c r="C714" s="538" t="n"/>
      <c r="D714" s="539">
        <f>IF($D$710="Flat Oval",IF(OR($N$712="",ISTEXT($N$710),ISTEXT($N$711)),"",IF(3&lt;=$N$711,IF(1&gt;$N$710,"",IF(((3-1)*$N$710+1)&gt;80,"",IF(INDEX($P$712:$W$721,MOD(((3-1)*$N$710+1)-1,10)+1,INT((((3-1)*$N$710+1)-1)/10)+1)="","",INDEX($P$712:$W$721,MOD(((3-1)*$N$710+1)-1,10)+1,INT((((3-1)*$N$710+1)-1)/10)+1)))),IF(AND(3=$N$711+1,1&lt;=$O$710),IF(($N$710*$N$711+1)&gt;80,"",IF(INDEX($P$712:$W$721,MOD(($N$710*$N$711+1)-1,10)+1,INT((($N$710*$N$711+1)-1)/10)+1)="","",INDEX($P$712:$W$721,MOD(($N$710*$N$711+1)-1,10)+1,INT((($N$710*$N$711+1)-1)/10)+1))),""))),IF($N$712="","",IF(OR(ISTEXT($N$710),ISTEXT($N$711),ISTEXT($N$712)),"",IF(OR(1&gt;$N$710,3&gt;$N$711,((3-1)*$N$710+1)&gt;$N$712),"",IF(INDEX($P$712:$W$721,MOD(((3-1)*$N$710+1)-1,10)+1,INT((((3-1)*$N$710+1)-1)/10)+1)="","",INDEX($P$712:$W$721,MOD(((3-1)*$N$710+1)-1,10)+1,INT((((3-1)*$N$710+1)-1)/10)+1))))))</f>
        <v/>
      </c>
      <c r="E714" s="539">
        <f>IF($D$710="Flat Oval",IF(OR($N$712="",ISTEXT($N$710),ISTEXT($N$711)),"",IF(3&lt;=$N$711,IF(2&gt;$N$710,"",IF(((3-1)*$N$710+2)&gt;80,"",IF(INDEX($P$712:$W$721,MOD(((3-1)*$N$710+2)-1,10)+1,INT((((3-1)*$N$710+2)-1)/10)+1)="","",INDEX($P$712:$W$721,MOD(((3-1)*$N$710+2)-1,10)+1,INT((((3-1)*$N$710+2)-1)/10)+1)))),IF(AND(3=$N$711+1,2&lt;=$O$710),IF(($N$710*$N$711+2)&gt;80,"",IF(INDEX($P$712:$W$721,MOD(($N$710*$N$711+2)-1,10)+1,INT((($N$710*$N$711+2)-1)/10)+1)="","",INDEX($P$712:$W$721,MOD(($N$710*$N$711+2)-1,10)+1,INT((($N$710*$N$711+2)-1)/10)+1))),""))),IF($N$712="","",IF(OR(ISTEXT($N$710),ISTEXT($N$711),ISTEXT($N$712)),"",IF(OR(2&gt;$N$710,3&gt;$N$711,((3-1)*$N$710+2)&gt;$N$712),"",IF(INDEX($P$712:$W$721,MOD(((3-1)*$N$710+2)-1,10)+1,INT((((3-1)*$N$710+2)-1)/10)+1)="","",INDEX($P$712:$W$721,MOD(((3-1)*$N$710+2)-1,10)+1,INT((((3-1)*$N$710+2)-1)/10)+1))))))</f>
        <v/>
      </c>
      <c r="F714" s="539">
        <f>IF($D$710="Flat Oval",IF(OR($N$712="",ISTEXT($N$710),ISTEXT($N$711)),"",IF(3&lt;=$N$711,IF(3&gt;$N$710,"",IF(((3-1)*$N$710+3)&gt;80,"",IF(INDEX($P$712:$W$721,MOD(((3-1)*$N$710+3)-1,10)+1,INT((((3-1)*$N$710+3)-1)/10)+1)="","",INDEX($P$712:$W$721,MOD(((3-1)*$N$710+3)-1,10)+1,INT((((3-1)*$N$710+3)-1)/10)+1)))),IF(AND(3=$N$711+1,3&lt;=$O$710),IF(($N$710*$N$711+3)&gt;80,"",IF(INDEX($P$712:$W$721,MOD(($N$710*$N$711+3)-1,10)+1,INT((($N$710*$N$711+3)-1)/10)+1)="","",INDEX($P$712:$W$721,MOD(($N$710*$N$711+3)-1,10)+1,INT((($N$710*$N$711+3)-1)/10)+1))),""))),IF($N$712="","",IF(OR(ISTEXT($N$710),ISTEXT($N$711),ISTEXT($N$712)),"",IF(OR(3&gt;$N$710,3&gt;$N$711,((3-1)*$N$710+3)&gt;$N$712),"",IF(INDEX($P$712:$W$721,MOD(((3-1)*$N$710+3)-1,10)+1,INT((((3-1)*$N$710+3)-1)/10)+1)="","",INDEX($P$712:$W$721,MOD(((3-1)*$N$710+3)-1,10)+1,INT((((3-1)*$N$710+3)-1)/10)+1))))))</f>
        <v/>
      </c>
      <c r="G714" s="539">
        <f>IF($D$710="Flat Oval",IF(OR($N$712="",ISTEXT($N$710),ISTEXT($N$711)),"",IF(3&lt;=$N$711,IF(4&gt;$N$710,"",IF(((3-1)*$N$710+4)&gt;80,"",IF(INDEX($P$712:$W$721,MOD(((3-1)*$N$710+4)-1,10)+1,INT((((3-1)*$N$710+4)-1)/10)+1)="","",INDEX($P$712:$W$721,MOD(((3-1)*$N$710+4)-1,10)+1,INT((((3-1)*$N$710+4)-1)/10)+1)))),IF(AND(3=$N$711+1,4&lt;=$O$710),IF(($N$710*$N$711+4)&gt;80,"",IF(INDEX($P$712:$W$721,MOD(($N$710*$N$711+4)-1,10)+1,INT((($N$710*$N$711+4)-1)/10)+1)="","",INDEX($P$712:$W$721,MOD(($N$710*$N$711+4)-1,10)+1,INT((($N$710*$N$711+4)-1)/10)+1))),""))),IF($N$712="","",IF(OR(ISTEXT($N$710),ISTEXT($N$711),ISTEXT($N$712)),"",IF(OR(4&gt;$N$710,3&gt;$N$711,((3-1)*$N$710+4)&gt;$N$712),"",IF(INDEX($P$712:$W$721,MOD(((3-1)*$N$710+4)-1,10)+1,INT((((3-1)*$N$710+4)-1)/10)+1)="","",INDEX($P$712:$W$721,MOD(((3-1)*$N$710+4)-1,10)+1,INT((((3-1)*$N$710+4)-1)/10)+1))))))</f>
        <v/>
      </c>
      <c r="H714" s="539">
        <f>IF($D$710="Flat Oval",IF(OR($N$712="",ISTEXT($N$710),ISTEXT($N$711)),"",IF(3&lt;=$N$711,IF(5&gt;$N$710,"",IF(((3-1)*$N$710+5)&gt;80,"",IF(INDEX($P$712:$W$721,MOD(((3-1)*$N$710+5)-1,10)+1,INT((((3-1)*$N$710+5)-1)/10)+1)="","",INDEX($P$712:$W$721,MOD(((3-1)*$N$710+5)-1,10)+1,INT((((3-1)*$N$710+5)-1)/10)+1)))),IF(AND(3=$N$711+1,5&lt;=$O$710),IF(($N$710*$N$711+5)&gt;80,"",IF(INDEX($P$712:$W$721,MOD(($N$710*$N$711+5)-1,10)+1,INT((($N$710*$N$711+5)-1)/10)+1)="","",INDEX($P$712:$W$721,MOD(($N$710*$N$711+5)-1,10)+1,INT((($N$710*$N$711+5)-1)/10)+1))),""))),IF($N$712="","",IF(OR(ISTEXT($N$710),ISTEXT($N$711),ISTEXT($N$712)),"",IF(OR(5&gt;$N$710,3&gt;$N$711,((3-1)*$N$710+5)&gt;$N$712),"",IF(INDEX($P$712:$W$721,MOD(((3-1)*$N$710+5)-1,10)+1,INT((((3-1)*$N$710+5)-1)/10)+1)="","",INDEX($P$712:$W$721,MOD(((3-1)*$N$710+5)-1,10)+1,INT((((3-1)*$N$710+5)-1)/10)+1))))))</f>
        <v/>
      </c>
      <c r="I714" s="539">
        <f>IF($D$710="Flat Oval",IF(OR($N$712="",ISTEXT($N$710),ISTEXT($N$711)),"",IF(3&lt;=$N$711,IF(6&gt;$N$710,"",IF(((3-1)*$N$710+6)&gt;80,"",IF(INDEX($P$712:$W$721,MOD(((3-1)*$N$710+6)-1,10)+1,INT((((3-1)*$N$710+6)-1)/10)+1)="","",INDEX($P$712:$W$721,MOD(((3-1)*$N$710+6)-1,10)+1,INT((((3-1)*$N$710+6)-1)/10)+1)))),IF(AND(3=$N$711+1,6&lt;=$O$710),IF(($N$710*$N$711+6)&gt;80,"",IF(INDEX($P$712:$W$721,MOD(($N$710*$N$711+6)-1,10)+1,INT((($N$710*$N$711+6)-1)/10)+1)="","",INDEX($P$712:$W$721,MOD(($N$710*$N$711+6)-1,10)+1,INT((($N$710*$N$711+6)-1)/10)+1))),""))),IF($N$712="","",IF(OR(ISTEXT($N$710),ISTEXT($N$711),ISTEXT($N$712)),"",IF(OR(6&gt;$N$710,3&gt;$N$711,((3-1)*$N$710+6)&gt;$N$712),"",IF(INDEX($P$712:$W$721,MOD(((3-1)*$N$710+6)-1,10)+1,INT((((3-1)*$N$710+6)-1)/10)+1)="","",INDEX($P$712:$W$721,MOD(((3-1)*$N$710+6)-1,10)+1,INT((((3-1)*$N$710+6)-1)/10)+1))))))</f>
        <v/>
      </c>
      <c r="J714" s="539">
        <f>IF($D$710="Flat Oval",IF(OR($N$712="",ISTEXT($N$710),ISTEXT($N$711)),"",IF(3&lt;=$N$711,IF(7&gt;$N$710,"",IF(((3-1)*$N$710+7)&gt;80,"",IF(INDEX($P$712:$W$721,MOD(((3-1)*$N$710+7)-1,10)+1,INT((((3-1)*$N$710+7)-1)/10)+1)="","",INDEX($P$712:$W$721,MOD(((3-1)*$N$710+7)-1,10)+1,INT((((3-1)*$N$710+7)-1)/10)+1)))),IF(AND(3=$N$711+1,7&lt;=$O$710),IF(($N$710*$N$711+7)&gt;80,"",IF(INDEX($P$712:$W$721,MOD(($N$710*$N$711+7)-1,10)+1,INT((($N$710*$N$711+7)-1)/10)+1)="","",INDEX($P$712:$W$721,MOD(($N$710*$N$711+7)-1,10)+1,INT((($N$710*$N$711+7)-1)/10)+1))),""))),IF($N$712="","",IF(OR(ISTEXT($N$710),ISTEXT($N$711),ISTEXT($N$712)),"",IF(OR(7&gt;$N$710,3&gt;$N$711,((3-1)*$N$710+7)&gt;$N$712),"",IF(INDEX($P$712:$W$721,MOD(((3-1)*$N$710+7)-1,10)+1,INT((((3-1)*$N$710+7)-1)/10)+1)="","",INDEX($P$712:$W$721,MOD(((3-1)*$N$710+7)-1,10)+1,INT((((3-1)*$N$710+7)-1)/10)+1))))))</f>
        <v/>
      </c>
      <c r="K714" s="539">
        <f>IF($D$710="Flat Oval",IF(OR($N$712="",ISTEXT($N$710),ISTEXT($N$711)),"",IF(3&lt;=$N$711,IF(8&gt;$N$710,"",IF(((3-1)*$N$710+8)&gt;80,"",IF(INDEX($P$712:$W$721,MOD(((3-1)*$N$710+8)-1,10)+1,INT((((3-1)*$N$710+8)-1)/10)+1)="","",INDEX($P$712:$W$721,MOD(((3-1)*$N$710+8)-1,10)+1,INT((((3-1)*$N$710+8)-1)/10)+1)))),IF(AND(3=$N$711+1,8&lt;=$O$710),IF(($N$710*$N$711+8)&gt;80,"",IF(INDEX($P$712:$W$721,MOD(($N$710*$N$711+8)-1,10)+1,INT((($N$710*$N$711+8)-1)/10)+1)="","",INDEX($P$712:$W$721,MOD(($N$710*$N$711+8)-1,10)+1,INT((($N$710*$N$711+8)-1)/10)+1))),""))),IF($N$712="","",IF(OR(ISTEXT($N$710),ISTEXT($N$711),ISTEXT($N$712)),"",IF(OR(8&gt;$N$710,3&gt;$N$711,((3-1)*$N$710+8)&gt;$N$712),"",IF(INDEX($P$712:$W$721,MOD(((3-1)*$N$710+8)-1,10)+1,INT((((3-1)*$N$710+8)-1)/10)+1)="","",INDEX($P$712:$W$721,MOD(((3-1)*$N$710+8)-1,10)+1,INT((((3-1)*$N$710+8)-1)/10)+1))))))</f>
        <v/>
      </c>
      <c r="L714" s="539">
        <f>IF($D$710="Flat Oval",IF(OR($N$712="",ISTEXT($N$710),ISTEXT($N$711)),"",IF(3&lt;=$N$711,IF(9&gt;$N$710,"",IF(((3-1)*$N$710+9)&gt;80,"",IF(INDEX($P$712:$W$721,MOD(((3-1)*$N$710+9)-1,10)+1,INT((((3-1)*$N$710+9)-1)/10)+1)="","",INDEX($P$712:$W$721,MOD(((3-1)*$N$710+9)-1,10)+1,INT((((3-1)*$N$710+9)-1)/10)+1)))),IF(AND(3=$N$711+1,9&lt;=$O$710),IF(($N$710*$N$711+9)&gt;80,"",IF(INDEX($P$712:$W$721,MOD(($N$710*$N$711+9)-1,10)+1,INT((($N$710*$N$711+9)-1)/10)+1)="","",INDEX($P$712:$W$721,MOD(($N$710*$N$711+9)-1,10)+1,INT((($N$710*$N$711+9)-1)/10)+1))),""))),IF($N$712="","",IF(OR(ISTEXT($N$710),ISTEXT($N$711),ISTEXT($N$712)),"",IF(OR(9&gt;$N$710,3&gt;$N$711,((3-1)*$N$710+9)&gt;$N$712),"",IF(INDEX($P$712:$W$721,MOD(((3-1)*$N$710+9)-1,10)+1,INT((((3-1)*$N$710+9)-1)/10)+1)="","",INDEX($P$712:$W$721,MOD(((3-1)*$N$710+9)-1,10)+1,INT((((3-1)*$N$710+9)-1)/10)+1))))))</f>
        <v/>
      </c>
      <c r="M714" s="539">
        <f>IF($D$710="Flat Oval",IF(OR($N$712="",ISTEXT($N$710),ISTEXT($N$711)),"",IF(3&lt;=$N$711,IF(10&gt;$N$710,"",IF(((3-1)*$N$710+10)&gt;80,"",IF(INDEX($P$712:$W$721,MOD(((3-1)*$N$710+10)-1,10)+1,INT((((3-1)*$N$710+10)-1)/10)+1)="","",INDEX($P$712:$W$721,MOD(((3-1)*$N$710+10)-1,10)+1,INT((((3-1)*$N$710+10)-1)/10)+1)))),IF(AND(3=$N$711+1,10&lt;=$O$710),IF(($N$710*$N$711+10)&gt;80,"",IF(INDEX($P$712:$W$721,MOD(($N$710*$N$711+10)-1,10)+1,INT((($N$710*$N$711+10)-1)/10)+1)="","",INDEX($P$712:$W$721,MOD(($N$710*$N$711+10)-1,10)+1,INT((($N$710*$N$711+10)-1)/10)+1))),""))),IF($N$712="","",IF(OR(ISTEXT($N$710),ISTEXT($N$711),ISTEXT($N$712)),"",IF(OR(10&gt;$N$710,3&gt;$N$711,((3-1)*$N$710+10)&gt;$N$712),"",IF(INDEX($P$712:$W$721,MOD(((3-1)*$N$710+10)-1,10)+1,INT((((3-1)*$N$710+10)-1)/10)+1)="","",INDEX($P$712:$W$721,MOD(((3-1)*$N$710+10)-1,10)+1,INT((((3-1)*$N$710+10)-1)/10)+1))))))</f>
        <v/>
      </c>
      <c r="O714">
        <f>IF(AND($D$710="Flat Oval",NOT(OR($G$710="",$I$710="")),NOT(OR(ISTEXT($G$710),ISTEXT($I$710)))),PI()*(($I$710-2*N($K$710))/2)^2/144,"")</f>
        <v/>
      </c>
      <c r="P714" s="540" t="n"/>
      <c r="Q714" s="540" t="n"/>
      <c r="R714" s="540" t="n"/>
      <c r="S714" s="540" t="n"/>
      <c r="T714" s="540" t="n"/>
      <c r="U714" s="540" t="n"/>
      <c r="V714" s="540" t="n"/>
      <c r="W714" s="540" t="n"/>
    </row>
    <row r="715" ht="13.35" customHeight="1" s="162">
      <c r="B715" s="537">
        <f>IF($D$710="Flat Oval",IF(OR($N$711="",ISTEXT($N$711)),"",IF(4&lt;=$N$711,ROUND((4-0.5)*$I$710/$N$711,1),IF(4=$N$711+1,"Ends",""))),IF(OR($D$710="",$G$710=""),"",IF($D$710="Round",IF(4=1,"Axis 1 (0°)",IF(4=2,"Axis 2 (90°)","")),IF(ISTEXT($N$711),"",IF(4&gt;$N$711,"",IF(ISTEXT($I$710),"",ROUND((4-0.5)*$I$710/$N$711,1)))))))</f>
        <v/>
      </c>
      <c r="C715" s="538" t="n"/>
      <c r="D715" s="539">
        <f>IF($D$710="Flat Oval",IF(OR($N$712="",ISTEXT($N$710),ISTEXT($N$711)),"",IF(4&lt;=$N$711,IF(1&gt;$N$710,"",IF(((4-1)*$N$710+1)&gt;80,"",IF(INDEX($P$712:$W$721,MOD(((4-1)*$N$710+1)-1,10)+1,INT((((4-1)*$N$710+1)-1)/10)+1)="","",INDEX($P$712:$W$721,MOD(((4-1)*$N$710+1)-1,10)+1,INT((((4-1)*$N$710+1)-1)/10)+1)))),IF(AND(4=$N$711+1,1&lt;=$O$710),IF(($N$710*$N$711+1)&gt;80,"",IF(INDEX($P$712:$W$721,MOD(($N$710*$N$711+1)-1,10)+1,INT((($N$710*$N$711+1)-1)/10)+1)="","",INDEX($P$712:$W$721,MOD(($N$710*$N$711+1)-1,10)+1,INT((($N$710*$N$711+1)-1)/10)+1))),""))),IF($N$712="","",IF(OR(ISTEXT($N$710),ISTEXT($N$711),ISTEXT($N$712)),"",IF(OR(1&gt;$N$710,4&gt;$N$711,((4-1)*$N$710+1)&gt;$N$712),"",IF(INDEX($P$712:$W$721,MOD(((4-1)*$N$710+1)-1,10)+1,INT((((4-1)*$N$710+1)-1)/10)+1)="","",INDEX($P$712:$W$721,MOD(((4-1)*$N$710+1)-1,10)+1,INT((((4-1)*$N$710+1)-1)/10)+1))))))</f>
        <v/>
      </c>
      <c r="E715" s="539">
        <f>IF($D$710="Flat Oval",IF(OR($N$712="",ISTEXT($N$710),ISTEXT($N$711)),"",IF(4&lt;=$N$711,IF(2&gt;$N$710,"",IF(((4-1)*$N$710+2)&gt;80,"",IF(INDEX($P$712:$W$721,MOD(((4-1)*$N$710+2)-1,10)+1,INT((((4-1)*$N$710+2)-1)/10)+1)="","",INDEX($P$712:$W$721,MOD(((4-1)*$N$710+2)-1,10)+1,INT((((4-1)*$N$710+2)-1)/10)+1)))),IF(AND(4=$N$711+1,2&lt;=$O$710),IF(($N$710*$N$711+2)&gt;80,"",IF(INDEX($P$712:$W$721,MOD(($N$710*$N$711+2)-1,10)+1,INT((($N$710*$N$711+2)-1)/10)+1)="","",INDEX($P$712:$W$721,MOD(($N$710*$N$711+2)-1,10)+1,INT((($N$710*$N$711+2)-1)/10)+1))),""))),IF($N$712="","",IF(OR(ISTEXT($N$710),ISTEXT($N$711),ISTEXT($N$712)),"",IF(OR(2&gt;$N$710,4&gt;$N$711,((4-1)*$N$710+2)&gt;$N$712),"",IF(INDEX($P$712:$W$721,MOD(((4-1)*$N$710+2)-1,10)+1,INT((((4-1)*$N$710+2)-1)/10)+1)="","",INDEX($P$712:$W$721,MOD(((4-1)*$N$710+2)-1,10)+1,INT((((4-1)*$N$710+2)-1)/10)+1))))))</f>
        <v/>
      </c>
      <c r="F715" s="539">
        <f>IF($D$710="Flat Oval",IF(OR($N$712="",ISTEXT($N$710),ISTEXT($N$711)),"",IF(4&lt;=$N$711,IF(3&gt;$N$710,"",IF(((4-1)*$N$710+3)&gt;80,"",IF(INDEX($P$712:$W$721,MOD(((4-1)*$N$710+3)-1,10)+1,INT((((4-1)*$N$710+3)-1)/10)+1)="","",INDEX($P$712:$W$721,MOD(((4-1)*$N$710+3)-1,10)+1,INT((((4-1)*$N$710+3)-1)/10)+1)))),IF(AND(4=$N$711+1,3&lt;=$O$710),IF(($N$710*$N$711+3)&gt;80,"",IF(INDEX($P$712:$W$721,MOD(($N$710*$N$711+3)-1,10)+1,INT((($N$710*$N$711+3)-1)/10)+1)="","",INDEX($P$712:$W$721,MOD(($N$710*$N$711+3)-1,10)+1,INT((($N$710*$N$711+3)-1)/10)+1))),""))),IF($N$712="","",IF(OR(ISTEXT($N$710),ISTEXT($N$711),ISTEXT($N$712)),"",IF(OR(3&gt;$N$710,4&gt;$N$711,((4-1)*$N$710+3)&gt;$N$712),"",IF(INDEX($P$712:$W$721,MOD(((4-1)*$N$710+3)-1,10)+1,INT((((4-1)*$N$710+3)-1)/10)+1)="","",INDEX($P$712:$W$721,MOD(((4-1)*$N$710+3)-1,10)+1,INT((((4-1)*$N$710+3)-1)/10)+1))))))</f>
        <v/>
      </c>
      <c r="G715" s="539">
        <f>IF($D$710="Flat Oval",IF(OR($N$712="",ISTEXT($N$710),ISTEXT($N$711)),"",IF(4&lt;=$N$711,IF(4&gt;$N$710,"",IF(((4-1)*$N$710+4)&gt;80,"",IF(INDEX($P$712:$W$721,MOD(((4-1)*$N$710+4)-1,10)+1,INT((((4-1)*$N$710+4)-1)/10)+1)="","",INDEX($P$712:$W$721,MOD(((4-1)*$N$710+4)-1,10)+1,INT((((4-1)*$N$710+4)-1)/10)+1)))),IF(AND(4=$N$711+1,4&lt;=$O$710),IF(($N$710*$N$711+4)&gt;80,"",IF(INDEX($P$712:$W$721,MOD(($N$710*$N$711+4)-1,10)+1,INT((($N$710*$N$711+4)-1)/10)+1)="","",INDEX($P$712:$W$721,MOD(($N$710*$N$711+4)-1,10)+1,INT((($N$710*$N$711+4)-1)/10)+1))),""))),IF($N$712="","",IF(OR(ISTEXT($N$710),ISTEXT($N$711),ISTEXT($N$712)),"",IF(OR(4&gt;$N$710,4&gt;$N$711,((4-1)*$N$710+4)&gt;$N$712),"",IF(INDEX($P$712:$W$721,MOD(((4-1)*$N$710+4)-1,10)+1,INT((((4-1)*$N$710+4)-1)/10)+1)="","",INDEX($P$712:$W$721,MOD(((4-1)*$N$710+4)-1,10)+1,INT((((4-1)*$N$710+4)-1)/10)+1))))))</f>
        <v/>
      </c>
      <c r="H715" s="539">
        <f>IF($D$710="Flat Oval",IF(OR($N$712="",ISTEXT($N$710),ISTEXT($N$711)),"",IF(4&lt;=$N$711,IF(5&gt;$N$710,"",IF(((4-1)*$N$710+5)&gt;80,"",IF(INDEX($P$712:$W$721,MOD(((4-1)*$N$710+5)-1,10)+1,INT((((4-1)*$N$710+5)-1)/10)+1)="","",INDEX($P$712:$W$721,MOD(((4-1)*$N$710+5)-1,10)+1,INT((((4-1)*$N$710+5)-1)/10)+1)))),IF(AND(4=$N$711+1,5&lt;=$O$710),IF(($N$710*$N$711+5)&gt;80,"",IF(INDEX($P$712:$W$721,MOD(($N$710*$N$711+5)-1,10)+1,INT((($N$710*$N$711+5)-1)/10)+1)="","",INDEX($P$712:$W$721,MOD(($N$710*$N$711+5)-1,10)+1,INT((($N$710*$N$711+5)-1)/10)+1))),""))),IF($N$712="","",IF(OR(ISTEXT($N$710),ISTEXT($N$711),ISTEXT($N$712)),"",IF(OR(5&gt;$N$710,4&gt;$N$711,((4-1)*$N$710+5)&gt;$N$712),"",IF(INDEX($P$712:$W$721,MOD(((4-1)*$N$710+5)-1,10)+1,INT((((4-1)*$N$710+5)-1)/10)+1)="","",INDEX($P$712:$W$721,MOD(((4-1)*$N$710+5)-1,10)+1,INT((((4-1)*$N$710+5)-1)/10)+1))))))</f>
        <v/>
      </c>
      <c r="I715" s="539">
        <f>IF($D$710="Flat Oval",IF(OR($N$712="",ISTEXT($N$710),ISTEXT($N$711)),"",IF(4&lt;=$N$711,IF(6&gt;$N$710,"",IF(((4-1)*$N$710+6)&gt;80,"",IF(INDEX($P$712:$W$721,MOD(((4-1)*$N$710+6)-1,10)+1,INT((((4-1)*$N$710+6)-1)/10)+1)="","",INDEX($P$712:$W$721,MOD(((4-1)*$N$710+6)-1,10)+1,INT((((4-1)*$N$710+6)-1)/10)+1)))),IF(AND(4=$N$711+1,6&lt;=$O$710),IF(($N$710*$N$711+6)&gt;80,"",IF(INDEX($P$712:$W$721,MOD(($N$710*$N$711+6)-1,10)+1,INT((($N$710*$N$711+6)-1)/10)+1)="","",INDEX($P$712:$W$721,MOD(($N$710*$N$711+6)-1,10)+1,INT((($N$710*$N$711+6)-1)/10)+1))),""))),IF($N$712="","",IF(OR(ISTEXT($N$710),ISTEXT($N$711),ISTEXT($N$712)),"",IF(OR(6&gt;$N$710,4&gt;$N$711,((4-1)*$N$710+6)&gt;$N$712),"",IF(INDEX($P$712:$W$721,MOD(((4-1)*$N$710+6)-1,10)+1,INT((((4-1)*$N$710+6)-1)/10)+1)="","",INDEX($P$712:$W$721,MOD(((4-1)*$N$710+6)-1,10)+1,INT((((4-1)*$N$710+6)-1)/10)+1))))))</f>
        <v/>
      </c>
      <c r="J715" s="539">
        <f>IF($D$710="Flat Oval",IF(OR($N$712="",ISTEXT($N$710),ISTEXT($N$711)),"",IF(4&lt;=$N$711,IF(7&gt;$N$710,"",IF(((4-1)*$N$710+7)&gt;80,"",IF(INDEX($P$712:$W$721,MOD(((4-1)*$N$710+7)-1,10)+1,INT((((4-1)*$N$710+7)-1)/10)+1)="","",INDEX($P$712:$W$721,MOD(((4-1)*$N$710+7)-1,10)+1,INT((((4-1)*$N$710+7)-1)/10)+1)))),IF(AND(4=$N$711+1,7&lt;=$O$710),IF(($N$710*$N$711+7)&gt;80,"",IF(INDEX($P$712:$W$721,MOD(($N$710*$N$711+7)-1,10)+1,INT((($N$710*$N$711+7)-1)/10)+1)="","",INDEX($P$712:$W$721,MOD(($N$710*$N$711+7)-1,10)+1,INT((($N$710*$N$711+7)-1)/10)+1))),""))),IF($N$712="","",IF(OR(ISTEXT($N$710),ISTEXT($N$711),ISTEXT($N$712)),"",IF(OR(7&gt;$N$710,4&gt;$N$711,((4-1)*$N$710+7)&gt;$N$712),"",IF(INDEX($P$712:$W$721,MOD(((4-1)*$N$710+7)-1,10)+1,INT((((4-1)*$N$710+7)-1)/10)+1)="","",INDEX($P$712:$W$721,MOD(((4-1)*$N$710+7)-1,10)+1,INT((((4-1)*$N$710+7)-1)/10)+1))))))</f>
        <v/>
      </c>
      <c r="K715" s="539">
        <f>IF($D$710="Flat Oval",IF(OR($N$712="",ISTEXT($N$710),ISTEXT($N$711)),"",IF(4&lt;=$N$711,IF(8&gt;$N$710,"",IF(((4-1)*$N$710+8)&gt;80,"",IF(INDEX($P$712:$W$721,MOD(((4-1)*$N$710+8)-1,10)+1,INT((((4-1)*$N$710+8)-1)/10)+1)="","",INDEX($P$712:$W$721,MOD(((4-1)*$N$710+8)-1,10)+1,INT((((4-1)*$N$710+8)-1)/10)+1)))),IF(AND(4=$N$711+1,8&lt;=$O$710),IF(($N$710*$N$711+8)&gt;80,"",IF(INDEX($P$712:$W$721,MOD(($N$710*$N$711+8)-1,10)+1,INT((($N$710*$N$711+8)-1)/10)+1)="","",INDEX($P$712:$W$721,MOD(($N$710*$N$711+8)-1,10)+1,INT((($N$710*$N$711+8)-1)/10)+1))),""))),IF($N$712="","",IF(OR(ISTEXT($N$710),ISTEXT($N$711),ISTEXT($N$712)),"",IF(OR(8&gt;$N$710,4&gt;$N$711,((4-1)*$N$710+8)&gt;$N$712),"",IF(INDEX($P$712:$W$721,MOD(((4-1)*$N$710+8)-1,10)+1,INT((((4-1)*$N$710+8)-1)/10)+1)="","",INDEX($P$712:$W$721,MOD(((4-1)*$N$710+8)-1,10)+1,INT((((4-1)*$N$710+8)-1)/10)+1))))))</f>
        <v/>
      </c>
      <c r="L715" s="539">
        <f>IF($D$710="Flat Oval",IF(OR($N$712="",ISTEXT($N$710),ISTEXT($N$711)),"",IF(4&lt;=$N$711,IF(9&gt;$N$710,"",IF(((4-1)*$N$710+9)&gt;80,"",IF(INDEX($P$712:$W$721,MOD(((4-1)*$N$710+9)-1,10)+1,INT((((4-1)*$N$710+9)-1)/10)+1)="","",INDEX($P$712:$W$721,MOD(((4-1)*$N$710+9)-1,10)+1,INT((((4-1)*$N$710+9)-1)/10)+1)))),IF(AND(4=$N$711+1,9&lt;=$O$710),IF(($N$710*$N$711+9)&gt;80,"",IF(INDEX($P$712:$W$721,MOD(($N$710*$N$711+9)-1,10)+1,INT((($N$710*$N$711+9)-1)/10)+1)="","",INDEX($P$712:$W$721,MOD(($N$710*$N$711+9)-1,10)+1,INT((($N$710*$N$711+9)-1)/10)+1))),""))),IF($N$712="","",IF(OR(ISTEXT($N$710),ISTEXT($N$711),ISTEXT($N$712)),"",IF(OR(9&gt;$N$710,4&gt;$N$711,((4-1)*$N$710+9)&gt;$N$712),"",IF(INDEX($P$712:$W$721,MOD(((4-1)*$N$710+9)-1,10)+1,INT((((4-1)*$N$710+9)-1)/10)+1)="","",INDEX($P$712:$W$721,MOD(((4-1)*$N$710+9)-1,10)+1,INT((((4-1)*$N$710+9)-1)/10)+1))))))</f>
        <v/>
      </c>
      <c r="M715" s="539">
        <f>IF($D$710="Flat Oval",IF(OR($N$712="",ISTEXT($N$710),ISTEXT($N$711)),"",IF(4&lt;=$N$711,IF(10&gt;$N$710,"",IF(((4-1)*$N$710+10)&gt;80,"",IF(INDEX($P$712:$W$721,MOD(((4-1)*$N$710+10)-1,10)+1,INT((((4-1)*$N$710+10)-1)/10)+1)="","",INDEX($P$712:$W$721,MOD(((4-1)*$N$710+10)-1,10)+1,INT((((4-1)*$N$710+10)-1)/10)+1)))),IF(AND(4=$N$711+1,10&lt;=$O$710),IF(($N$710*$N$711+10)&gt;80,"",IF(INDEX($P$712:$W$721,MOD(($N$710*$N$711+10)-1,10)+1,INT((($N$710*$N$711+10)-1)/10)+1)="","",INDEX($P$712:$W$721,MOD(($N$710*$N$711+10)-1,10)+1,INT((($N$710*$N$711+10)-1)/10)+1))),""))),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IF($D$710="Flat Oval",IF(OR($N$711="",ISTEXT($N$711)),"",IF(5&lt;=$N$711,ROUND((5-0.5)*$I$710/$N$711,1),IF(5=$N$711+1,"Ends",""))),IF(OR($D$710="",$G$710=""),"",IF($D$710="Round",IF(5=1,"Axis 1 (0°)",IF(5=2,"Axis 2 (90°)","")),IF(ISTEXT($N$711),"",IF(5&gt;$N$711,"",IF(ISTEXT($I$710),"",ROUND((5-0.5)*$I$710/$N$711,1)))))))</f>
        <v/>
      </c>
      <c r="C716" s="538" t="n"/>
      <c r="D716" s="539">
        <f>IF($D$710="Flat Oval",IF(OR($N$712="",ISTEXT($N$710),ISTEXT($N$711)),"",IF(5&lt;=$N$711,IF(1&gt;$N$710,"",IF(((5-1)*$N$710+1)&gt;80,"",IF(INDEX($P$712:$W$721,MOD(((5-1)*$N$710+1)-1,10)+1,INT((((5-1)*$N$710+1)-1)/10)+1)="","",INDEX($P$712:$W$721,MOD(((5-1)*$N$710+1)-1,10)+1,INT((((5-1)*$N$710+1)-1)/10)+1)))),IF(AND(5=$N$711+1,1&lt;=$O$710),IF(($N$710*$N$711+1)&gt;80,"",IF(INDEX($P$712:$W$721,MOD(($N$710*$N$711+1)-1,10)+1,INT((($N$710*$N$711+1)-1)/10)+1)="","",INDEX($P$712:$W$721,MOD(($N$710*$N$711+1)-1,10)+1,INT((($N$710*$N$711+1)-1)/10)+1))),""))),IF($N$712="","",IF(OR(ISTEXT($N$710),ISTEXT($N$711),ISTEXT($N$712)),"",IF(OR(1&gt;$N$710,5&gt;$N$711,((5-1)*$N$710+1)&gt;$N$712),"",IF(INDEX($P$712:$W$721,MOD(((5-1)*$N$710+1)-1,10)+1,INT((((5-1)*$N$710+1)-1)/10)+1)="","",INDEX($P$712:$W$721,MOD(((5-1)*$N$710+1)-1,10)+1,INT((((5-1)*$N$710+1)-1)/10)+1))))))</f>
        <v/>
      </c>
      <c r="E716" s="539">
        <f>IF($D$710="Flat Oval",IF(OR($N$712="",ISTEXT($N$710),ISTEXT($N$711)),"",IF(5&lt;=$N$711,IF(2&gt;$N$710,"",IF(((5-1)*$N$710+2)&gt;80,"",IF(INDEX($P$712:$W$721,MOD(((5-1)*$N$710+2)-1,10)+1,INT((((5-1)*$N$710+2)-1)/10)+1)="","",INDEX($P$712:$W$721,MOD(((5-1)*$N$710+2)-1,10)+1,INT((((5-1)*$N$710+2)-1)/10)+1)))),IF(AND(5=$N$711+1,2&lt;=$O$710),IF(($N$710*$N$711+2)&gt;80,"",IF(INDEX($P$712:$W$721,MOD(($N$710*$N$711+2)-1,10)+1,INT((($N$710*$N$711+2)-1)/10)+1)="","",INDEX($P$712:$W$721,MOD(($N$710*$N$711+2)-1,10)+1,INT((($N$710*$N$711+2)-1)/10)+1))),""))),IF($N$712="","",IF(OR(ISTEXT($N$710),ISTEXT($N$711),ISTEXT($N$712)),"",IF(OR(2&gt;$N$710,5&gt;$N$711,((5-1)*$N$710+2)&gt;$N$712),"",IF(INDEX($P$712:$W$721,MOD(((5-1)*$N$710+2)-1,10)+1,INT((((5-1)*$N$710+2)-1)/10)+1)="","",INDEX($P$712:$W$721,MOD(((5-1)*$N$710+2)-1,10)+1,INT((((5-1)*$N$710+2)-1)/10)+1))))))</f>
        <v/>
      </c>
      <c r="F716" s="539">
        <f>IF($D$710="Flat Oval",IF(OR($N$712="",ISTEXT($N$710),ISTEXT($N$711)),"",IF(5&lt;=$N$711,IF(3&gt;$N$710,"",IF(((5-1)*$N$710+3)&gt;80,"",IF(INDEX($P$712:$W$721,MOD(((5-1)*$N$710+3)-1,10)+1,INT((((5-1)*$N$710+3)-1)/10)+1)="","",INDEX($P$712:$W$721,MOD(((5-1)*$N$710+3)-1,10)+1,INT((((5-1)*$N$710+3)-1)/10)+1)))),IF(AND(5=$N$711+1,3&lt;=$O$710),IF(($N$710*$N$711+3)&gt;80,"",IF(INDEX($P$712:$W$721,MOD(($N$710*$N$711+3)-1,10)+1,INT((($N$710*$N$711+3)-1)/10)+1)="","",INDEX($P$712:$W$721,MOD(($N$710*$N$711+3)-1,10)+1,INT((($N$710*$N$711+3)-1)/10)+1))),""))),IF($N$712="","",IF(OR(ISTEXT($N$710),ISTEXT($N$711),ISTEXT($N$712)),"",IF(OR(3&gt;$N$710,5&gt;$N$711,((5-1)*$N$710+3)&gt;$N$712),"",IF(INDEX($P$712:$W$721,MOD(((5-1)*$N$710+3)-1,10)+1,INT((((5-1)*$N$710+3)-1)/10)+1)="","",INDEX($P$712:$W$721,MOD(((5-1)*$N$710+3)-1,10)+1,INT((((5-1)*$N$710+3)-1)/10)+1))))))</f>
        <v/>
      </c>
      <c r="G716" s="539">
        <f>IF($D$710="Flat Oval",IF(OR($N$712="",ISTEXT($N$710),ISTEXT($N$711)),"",IF(5&lt;=$N$711,IF(4&gt;$N$710,"",IF(((5-1)*$N$710+4)&gt;80,"",IF(INDEX($P$712:$W$721,MOD(((5-1)*$N$710+4)-1,10)+1,INT((((5-1)*$N$710+4)-1)/10)+1)="","",INDEX($P$712:$W$721,MOD(((5-1)*$N$710+4)-1,10)+1,INT((((5-1)*$N$710+4)-1)/10)+1)))),IF(AND(5=$N$711+1,4&lt;=$O$710),IF(($N$710*$N$711+4)&gt;80,"",IF(INDEX($P$712:$W$721,MOD(($N$710*$N$711+4)-1,10)+1,INT((($N$710*$N$711+4)-1)/10)+1)="","",INDEX($P$712:$W$721,MOD(($N$710*$N$711+4)-1,10)+1,INT((($N$710*$N$711+4)-1)/10)+1))),""))),IF($N$712="","",IF(OR(ISTEXT($N$710),ISTEXT($N$711),ISTEXT($N$712)),"",IF(OR(4&gt;$N$710,5&gt;$N$711,((5-1)*$N$710+4)&gt;$N$712),"",IF(INDEX($P$712:$W$721,MOD(((5-1)*$N$710+4)-1,10)+1,INT((((5-1)*$N$710+4)-1)/10)+1)="","",INDEX($P$712:$W$721,MOD(((5-1)*$N$710+4)-1,10)+1,INT((((5-1)*$N$710+4)-1)/10)+1))))))</f>
        <v/>
      </c>
      <c r="H716" s="539">
        <f>IF($D$710="Flat Oval",IF(OR($N$712="",ISTEXT($N$710),ISTEXT($N$711)),"",IF(5&lt;=$N$711,IF(5&gt;$N$710,"",IF(((5-1)*$N$710+5)&gt;80,"",IF(INDEX($P$712:$W$721,MOD(((5-1)*$N$710+5)-1,10)+1,INT((((5-1)*$N$710+5)-1)/10)+1)="","",INDEX($P$712:$W$721,MOD(((5-1)*$N$710+5)-1,10)+1,INT((((5-1)*$N$710+5)-1)/10)+1)))),IF(AND(5=$N$711+1,5&lt;=$O$710),IF(($N$710*$N$711+5)&gt;80,"",IF(INDEX($P$712:$W$721,MOD(($N$710*$N$711+5)-1,10)+1,INT((($N$710*$N$711+5)-1)/10)+1)="","",INDEX($P$712:$W$721,MOD(($N$710*$N$711+5)-1,10)+1,INT((($N$710*$N$711+5)-1)/10)+1))),""))),IF($N$712="","",IF(OR(ISTEXT($N$710),ISTEXT($N$711),ISTEXT($N$712)),"",IF(OR(5&gt;$N$710,5&gt;$N$711,((5-1)*$N$710+5)&gt;$N$712),"",IF(INDEX($P$712:$W$721,MOD(((5-1)*$N$710+5)-1,10)+1,INT((((5-1)*$N$710+5)-1)/10)+1)="","",INDEX($P$712:$W$721,MOD(((5-1)*$N$710+5)-1,10)+1,INT((((5-1)*$N$710+5)-1)/10)+1))))))</f>
        <v/>
      </c>
      <c r="I716" s="539">
        <f>IF($D$710="Flat Oval",IF(OR($N$712="",ISTEXT($N$710),ISTEXT($N$711)),"",IF(5&lt;=$N$711,IF(6&gt;$N$710,"",IF(((5-1)*$N$710+6)&gt;80,"",IF(INDEX($P$712:$W$721,MOD(((5-1)*$N$710+6)-1,10)+1,INT((((5-1)*$N$710+6)-1)/10)+1)="","",INDEX($P$712:$W$721,MOD(((5-1)*$N$710+6)-1,10)+1,INT((((5-1)*$N$710+6)-1)/10)+1)))),IF(AND(5=$N$711+1,6&lt;=$O$710),IF(($N$710*$N$711+6)&gt;80,"",IF(INDEX($P$712:$W$721,MOD(($N$710*$N$711+6)-1,10)+1,INT((($N$710*$N$711+6)-1)/10)+1)="","",INDEX($P$712:$W$721,MOD(($N$710*$N$711+6)-1,10)+1,INT((($N$710*$N$711+6)-1)/10)+1))),""))),IF($N$712="","",IF(OR(ISTEXT($N$710),ISTEXT($N$711),ISTEXT($N$712)),"",IF(OR(6&gt;$N$710,5&gt;$N$711,((5-1)*$N$710+6)&gt;$N$712),"",IF(INDEX($P$712:$W$721,MOD(((5-1)*$N$710+6)-1,10)+1,INT((((5-1)*$N$710+6)-1)/10)+1)="","",INDEX($P$712:$W$721,MOD(((5-1)*$N$710+6)-1,10)+1,INT((((5-1)*$N$710+6)-1)/10)+1))))))</f>
        <v/>
      </c>
      <c r="J716" s="539">
        <f>IF($D$710="Flat Oval",IF(OR($N$712="",ISTEXT($N$710),ISTEXT($N$711)),"",IF(5&lt;=$N$711,IF(7&gt;$N$710,"",IF(((5-1)*$N$710+7)&gt;80,"",IF(INDEX($P$712:$W$721,MOD(((5-1)*$N$710+7)-1,10)+1,INT((((5-1)*$N$710+7)-1)/10)+1)="","",INDEX($P$712:$W$721,MOD(((5-1)*$N$710+7)-1,10)+1,INT((((5-1)*$N$710+7)-1)/10)+1)))),IF(AND(5=$N$711+1,7&lt;=$O$710),IF(($N$710*$N$711+7)&gt;80,"",IF(INDEX($P$712:$W$721,MOD(($N$710*$N$711+7)-1,10)+1,INT((($N$710*$N$711+7)-1)/10)+1)="","",INDEX($P$712:$W$721,MOD(($N$710*$N$711+7)-1,10)+1,INT((($N$710*$N$711+7)-1)/10)+1))),""))),IF($N$712="","",IF(OR(ISTEXT($N$710),ISTEXT($N$711),ISTEXT($N$712)),"",IF(OR(7&gt;$N$710,5&gt;$N$711,((5-1)*$N$710+7)&gt;$N$712),"",IF(INDEX($P$712:$W$721,MOD(((5-1)*$N$710+7)-1,10)+1,INT((((5-1)*$N$710+7)-1)/10)+1)="","",INDEX($P$712:$W$721,MOD(((5-1)*$N$710+7)-1,10)+1,INT((((5-1)*$N$710+7)-1)/10)+1))))))</f>
        <v/>
      </c>
      <c r="K716" s="539">
        <f>IF($D$710="Flat Oval",IF(OR($N$712="",ISTEXT($N$710),ISTEXT($N$711)),"",IF(5&lt;=$N$711,IF(8&gt;$N$710,"",IF(((5-1)*$N$710+8)&gt;80,"",IF(INDEX($P$712:$W$721,MOD(((5-1)*$N$710+8)-1,10)+1,INT((((5-1)*$N$710+8)-1)/10)+1)="","",INDEX($P$712:$W$721,MOD(((5-1)*$N$710+8)-1,10)+1,INT((((5-1)*$N$710+8)-1)/10)+1)))),IF(AND(5=$N$711+1,8&lt;=$O$710),IF(($N$710*$N$711+8)&gt;80,"",IF(INDEX($P$712:$W$721,MOD(($N$710*$N$711+8)-1,10)+1,INT((($N$710*$N$711+8)-1)/10)+1)="","",INDEX($P$712:$W$721,MOD(($N$710*$N$711+8)-1,10)+1,INT((($N$710*$N$711+8)-1)/10)+1))),""))),IF($N$712="","",IF(OR(ISTEXT($N$710),ISTEXT($N$711),ISTEXT($N$712)),"",IF(OR(8&gt;$N$710,5&gt;$N$711,((5-1)*$N$710+8)&gt;$N$712),"",IF(INDEX($P$712:$W$721,MOD(((5-1)*$N$710+8)-1,10)+1,INT((((5-1)*$N$710+8)-1)/10)+1)="","",INDEX($P$712:$W$721,MOD(((5-1)*$N$710+8)-1,10)+1,INT((((5-1)*$N$710+8)-1)/10)+1))))))</f>
        <v/>
      </c>
      <c r="L716" s="539">
        <f>IF($D$710="Flat Oval",IF(OR($N$712="",ISTEXT($N$710),ISTEXT($N$711)),"",IF(5&lt;=$N$711,IF(9&gt;$N$710,"",IF(((5-1)*$N$710+9)&gt;80,"",IF(INDEX($P$712:$W$721,MOD(((5-1)*$N$710+9)-1,10)+1,INT((((5-1)*$N$710+9)-1)/10)+1)="","",INDEX($P$712:$W$721,MOD(((5-1)*$N$710+9)-1,10)+1,INT((((5-1)*$N$710+9)-1)/10)+1)))),IF(AND(5=$N$711+1,9&lt;=$O$710),IF(($N$710*$N$711+9)&gt;80,"",IF(INDEX($P$712:$W$721,MOD(($N$710*$N$711+9)-1,10)+1,INT((($N$710*$N$711+9)-1)/10)+1)="","",INDEX($P$712:$W$721,MOD(($N$710*$N$711+9)-1,10)+1,INT((($N$710*$N$711+9)-1)/10)+1))),""))),IF($N$712="","",IF(OR(ISTEXT($N$710),ISTEXT($N$711),ISTEXT($N$712)),"",IF(OR(9&gt;$N$710,5&gt;$N$711,((5-1)*$N$710+9)&gt;$N$712),"",IF(INDEX($P$712:$W$721,MOD(((5-1)*$N$710+9)-1,10)+1,INT((((5-1)*$N$710+9)-1)/10)+1)="","",INDEX($P$712:$W$721,MOD(((5-1)*$N$710+9)-1,10)+1,INT((((5-1)*$N$710+9)-1)/10)+1))))))</f>
        <v/>
      </c>
      <c r="M716" s="539">
        <f>IF($D$710="Flat Oval",IF(OR($N$712="",ISTEXT($N$710),ISTEXT($N$711)),"",IF(5&lt;=$N$711,IF(10&gt;$N$710,"",IF(((5-1)*$N$710+10)&gt;80,"",IF(INDEX($P$712:$W$721,MOD(((5-1)*$N$710+10)-1,10)+1,INT((((5-1)*$N$710+10)-1)/10)+1)="","",INDEX($P$712:$W$721,MOD(((5-1)*$N$710+10)-1,10)+1,INT((((5-1)*$N$710+10)-1)/10)+1)))),IF(AND(5=$N$711+1,10&lt;=$O$710),IF(($N$710*$N$711+10)&gt;80,"",IF(INDEX($P$712:$W$721,MOD(($N$710*$N$711+10)-1,10)+1,INT((($N$710*$N$711+10)-1)/10)+1)="","",INDEX($P$712:$W$721,MOD(($N$710*$N$711+10)-1,10)+1,INT((($N$710*$N$711+10)-1)/10)+1))),""))),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IF($D$710="Flat Oval",IF(OR($N$711="",ISTEXT($N$711)),"",IF(6&lt;=$N$711,ROUND((6-0.5)*$I$710/$N$711,1),IF(6=$N$711+1,"Ends",""))),IF(OR($D$710="",$G$710=""),"",IF($D$710="Round",IF(6=1,"Axis 1 (0°)",IF(6=2,"Axis 2 (90°)","")),IF(ISTEXT($N$711),"",IF(6&gt;$N$711,"",IF(ISTEXT($I$710),"",ROUND((6-0.5)*$I$710/$N$711,1)))))))</f>
        <v/>
      </c>
      <c r="C717" s="538" t="n"/>
      <c r="D717" s="539">
        <f>IF($D$710="Flat Oval",IF(OR($N$712="",ISTEXT($N$710),ISTEXT($N$711)),"",IF(6&lt;=$N$711,IF(1&gt;$N$710,"",IF(((6-1)*$N$710+1)&gt;80,"",IF(INDEX($P$712:$W$721,MOD(((6-1)*$N$710+1)-1,10)+1,INT((((6-1)*$N$710+1)-1)/10)+1)="","",INDEX($P$712:$W$721,MOD(((6-1)*$N$710+1)-1,10)+1,INT((((6-1)*$N$710+1)-1)/10)+1)))),IF(AND(6=$N$711+1,1&lt;=$O$710),IF(($N$710*$N$711+1)&gt;80,"",IF(INDEX($P$712:$W$721,MOD(($N$710*$N$711+1)-1,10)+1,INT((($N$710*$N$711+1)-1)/10)+1)="","",INDEX($P$712:$W$721,MOD(($N$710*$N$711+1)-1,10)+1,INT((($N$710*$N$711+1)-1)/10)+1))),""))),IF($N$712="","",IF(OR(ISTEXT($N$710),ISTEXT($N$711),ISTEXT($N$712)),"",IF(OR(1&gt;$N$710,6&gt;$N$711,((6-1)*$N$710+1)&gt;$N$712),"",IF(INDEX($P$712:$W$721,MOD(((6-1)*$N$710+1)-1,10)+1,INT((((6-1)*$N$710+1)-1)/10)+1)="","",INDEX($P$712:$W$721,MOD(((6-1)*$N$710+1)-1,10)+1,INT((((6-1)*$N$710+1)-1)/10)+1))))))</f>
        <v/>
      </c>
      <c r="E717" s="539">
        <f>IF($D$710="Flat Oval",IF(OR($N$712="",ISTEXT($N$710),ISTEXT($N$711)),"",IF(6&lt;=$N$711,IF(2&gt;$N$710,"",IF(((6-1)*$N$710+2)&gt;80,"",IF(INDEX($P$712:$W$721,MOD(((6-1)*$N$710+2)-1,10)+1,INT((((6-1)*$N$710+2)-1)/10)+1)="","",INDEX($P$712:$W$721,MOD(((6-1)*$N$710+2)-1,10)+1,INT((((6-1)*$N$710+2)-1)/10)+1)))),IF(AND(6=$N$711+1,2&lt;=$O$710),IF(($N$710*$N$711+2)&gt;80,"",IF(INDEX($P$712:$W$721,MOD(($N$710*$N$711+2)-1,10)+1,INT((($N$710*$N$711+2)-1)/10)+1)="","",INDEX($P$712:$W$721,MOD(($N$710*$N$711+2)-1,10)+1,INT((($N$710*$N$711+2)-1)/10)+1))),""))),IF($N$712="","",IF(OR(ISTEXT($N$710),ISTEXT($N$711),ISTEXT($N$712)),"",IF(OR(2&gt;$N$710,6&gt;$N$711,((6-1)*$N$710+2)&gt;$N$712),"",IF(INDEX($P$712:$W$721,MOD(((6-1)*$N$710+2)-1,10)+1,INT((((6-1)*$N$710+2)-1)/10)+1)="","",INDEX($P$712:$W$721,MOD(((6-1)*$N$710+2)-1,10)+1,INT((((6-1)*$N$710+2)-1)/10)+1))))))</f>
        <v/>
      </c>
      <c r="F717" s="539">
        <f>IF($D$710="Flat Oval",IF(OR($N$712="",ISTEXT($N$710),ISTEXT($N$711)),"",IF(6&lt;=$N$711,IF(3&gt;$N$710,"",IF(((6-1)*$N$710+3)&gt;80,"",IF(INDEX($P$712:$W$721,MOD(((6-1)*$N$710+3)-1,10)+1,INT((((6-1)*$N$710+3)-1)/10)+1)="","",INDEX($P$712:$W$721,MOD(((6-1)*$N$710+3)-1,10)+1,INT((((6-1)*$N$710+3)-1)/10)+1)))),IF(AND(6=$N$711+1,3&lt;=$O$710),IF(($N$710*$N$711+3)&gt;80,"",IF(INDEX($P$712:$W$721,MOD(($N$710*$N$711+3)-1,10)+1,INT((($N$710*$N$711+3)-1)/10)+1)="","",INDEX($P$712:$W$721,MOD(($N$710*$N$711+3)-1,10)+1,INT((($N$710*$N$711+3)-1)/10)+1))),""))),IF($N$712="","",IF(OR(ISTEXT($N$710),ISTEXT($N$711),ISTEXT($N$712)),"",IF(OR(3&gt;$N$710,6&gt;$N$711,((6-1)*$N$710+3)&gt;$N$712),"",IF(INDEX($P$712:$W$721,MOD(((6-1)*$N$710+3)-1,10)+1,INT((((6-1)*$N$710+3)-1)/10)+1)="","",INDEX($P$712:$W$721,MOD(((6-1)*$N$710+3)-1,10)+1,INT((((6-1)*$N$710+3)-1)/10)+1))))))</f>
        <v/>
      </c>
      <c r="G717" s="539">
        <f>IF($D$710="Flat Oval",IF(OR($N$712="",ISTEXT($N$710),ISTEXT($N$711)),"",IF(6&lt;=$N$711,IF(4&gt;$N$710,"",IF(((6-1)*$N$710+4)&gt;80,"",IF(INDEX($P$712:$W$721,MOD(((6-1)*$N$710+4)-1,10)+1,INT((((6-1)*$N$710+4)-1)/10)+1)="","",INDEX($P$712:$W$721,MOD(((6-1)*$N$710+4)-1,10)+1,INT((((6-1)*$N$710+4)-1)/10)+1)))),IF(AND(6=$N$711+1,4&lt;=$O$710),IF(($N$710*$N$711+4)&gt;80,"",IF(INDEX($P$712:$W$721,MOD(($N$710*$N$711+4)-1,10)+1,INT((($N$710*$N$711+4)-1)/10)+1)="","",INDEX($P$712:$W$721,MOD(($N$710*$N$711+4)-1,10)+1,INT((($N$710*$N$711+4)-1)/10)+1))),""))),IF($N$712="","",IF(OR(ISTEXT($N$710),ISTEXT($N$711),ISTEXT($N$712)),"",IF(OR(4&gt;$N$710,6&gt;$N$711,((6-1)*$N$710+4)&gt;$N$712),"",IF(INDEX($P$712:$W$721,MOD(((6-1)*$N$710+4)-1,10)+1,INT((((6-1)*$N$710+4)-1)/10)+1)="","",INDEX($P$712:$W$721,MOD(((6-1)*$N$710+4)-1,10)+1,INT((((6-1)*$N$710+4)-1)/10)+1))))))</f>
        <v/>
      </c>
      <c r="H717" s="539">
        <f>IF($D$710="Flat Oval",IF(OR($N$712="",ISTEXT($N$710),ISTEXT($N$711)),"",IF(6&lt;=$N$711,IF(5&gt;$N$710,"",IF(((6-1)*$N$710+5)&gt;80,"",IF(INDEX($P$712:$W$721,MOD(((6-1)*$N$710+5)-1,10)+1,INT((((6-1)*$N$710+5)-1)/10)+1)="","",INDEX($P$712:$W$721,MOD(((6-1)*$N$710+5)-1,10)+1,INT((((6-1)*$N$710+5)-1)/10)+1)))),IF(AND(6=$N$711+1,5&lt;=$O$710),IF(($N$710*$N$711+5)&gt;80,"",IF(INDEX($P$712:$W$721,MOD(($N$710*$N$711+5)-1,10)+1,INT((($N$710*$N$711+5)-1)/10)+1)="","",INDEX($P$712:$W$721,MOD(($N$710*$N$711+5)-1,10)+1,INT((($N$710*$N$711+5)-1)/10)+1))),""))),IF($N$712="","",IF(OR(ISTEXT($N$710),ISTEXT($N$711),ISTEXT($N$712)),"",IF(OR(5&gt;$N$710,6&gt;$N$711,((6-1)*$N$710+5)&gt;$N$712),"",IF(INDEX($P$712:$W$721,MOD(((6-1)*$N$710+5)-1,10)+1,INT((((6-1)*$N$710+5)-1)/10)+1)="","",INDEX($P$712:$W$721,MOD(((6-1)*$N$710+5)-1,10)+1,INT((((6-1)*$N$710+5)-1)/10)+1))))))</f>
        <v/>
      </c>
      <c r="I717" s="539">
        <f>IF($D$710="Flat Oval",IF(OR($N$712="",ISTEXT($N$710),ISTEXT($N$711)),"",IF(6&lt;=$N$711,IF(6&gt;$N$710,"",IF(((6-1)*$N$710+6)&gt;80,"",IF(INDEX($P$712:$W$721,MOD(((6-1)*$N$710+6)-1,10)+1,INT((((6-1)*$N$710+6)-1)/10)+1)="","",INDEX($P$712:$W$721,MOD(((6-1)*$N$710+6)-1,10)+1,INT((((6-1)*$N$710+6)-1)/10)+1)))),IF(AND(6=$N$711+1,6&lt;=$O$710),IF(($N$710*$N$711+6)&gt;80,"",IF(INDEX($P$712:$W$721,MOD(($N$710*$N$711+6)-1,10)+1,INT((($N$710*$N$711+6)-1)/10)+1)="","",INDEX($P$712:$W$721,MOD(($N$710*$N$711+6)-1,10)+1,INT((($N$710*$N$711+6)-1)/10)+1))),""))),IF($N$712="","",IF(OR(ISTEXT($N$710),ISTEXT($N$711),ISTEXT($N$712)),"",IF(OR(6&gt;$N$710,6&gt;$N$711,((6-1)*$N$710+6)&gt;$N$712),"",IF(INDEX($P$712:$W$721,MOD(((6-1)*$N$710+6)-1,10)+1,INT((((6-1)*$N$710+6)-1)/10)+1)="","",INDEX($P$712:$W$721,MOD(((6-1)*$N$710+6)-1,10)+1,INT((((6-1)*$N$710+6)-1)/10)+1))))))</f>
        <v/>
      </c>
      <c r="J717" s="539">
        <f>IF($D$710="Flat Oval",IF(OR($N$712="",ISTEXT($N$710),ISTEXT($N$711)),"",IF(6&lt;=$N$711,IF(7&gt;$N$710,"",IF(((6-1)*$N$710+7)&gt;80,"",IF(INDEX($P$712:$W$721,MOD(((6-1)*$N$710+7)-1,10)+1,INT((((6-1)*$N$710+7)-1)/10)+1)="","",INDEX($P$712:$W$721,MOD(((6-1)*$N$710+7)-1,10)+1,INT((((6-1)*$N$710+7)-1)/10)+1)))),IF(AND(6=$N$711+1,7&lt;=$O$710),IF(($N$710*$N$711+7)&gt;80,"",IF(INDEX($P$712:$W$721,MOD(($N$710*$N$711+7)-1,10)+1,INT((($N$710*$N$711+7)-1)/10)+1)="","",INDEX($P$712:$W$721,MOD(($N$710*$N$711+7)-1,10)+1,INT((($N$710*$N$711+7)-1)/10)+1))),""))),IF($N$712="","",IF(OR(ISTEXT($N$710),ISTEXT($N$711),ISTEXT($N$712)),"",IF(OR(7&gt;$N$710,6&gt;$N$711,((6-1)*$N$710+7)&gt;$N$712),"",IF(INDEX($P$712:$W$721,MOD(((6-1)*$N$710+7)-1,10)+1,INT((((6-1)*$N$710+7)-1)/10)+1)="","",INDEX($P$712:$W$721,MOD(((6-1)*$N$710+7)-1,10)+1,INT((((6-1)*$N$710+7)-1)/10)+1))))))</f>
        <v/>
      </c>
      <c r="K717" s="539">
        <f>IF($D$710="Flat Oval",IF(OR($N$712="",ISTEXT($N$710),ISTEXT($N$711)),"",IF(6&lt;=$N$711,IF(8&gt;$N$710,"",IF(((6-1)*$N$710+8)&gt;80,"",IF(INDEX($P$712:$W$721,MOD(((6-1)*$N$710+8)-1,10)+1,INT((((6-1)*$N$710+8)-1)/10)+1)="","",INDEX($P$712:$W$721,MOD(((6-1)*$N$710+8)-1,10)+1,INT((((6-1)*$N$710+8)-1)/10)+1)))),IF(AND(6=$N$711+1,8&lt;=$O$710),IF(($N$710*$N$711+8)&gt;80,"",IF(INDEX($P$712:$W$721,MOD(($N$710*$N$711+8)-1,10)+1,INT((($N$710*$N$711+8)-1)/10)+1)="","",INDEX($P$712:$W$721,MOD(($N$710*$N$711+8)-1,10)+1,INT((($N$710*$N$711+8)-1)/10)+1))),""))),IF($N$712="","",IF(OR(ISTEXT($N$710),ISTEXT($N$711),ISTEXT($N$712)),"",IF(OR(8&gt;$N$710,6&gt;$N$711,((6-1)*$N$710+8)&gt;$N$712),"",IF(INDEX($P$712:$W$721,MOD(((6-1)*$N$710+8)-1,10)+1,INT((((6-1)*$N$710+8)-1)/10)+1)="","",INDEX($P$712:$W$721,MOD(((6-1)*$N$710+8)-1,10)+1,INT((((6-1)*$N$710+8)-1)/10)+1))))))</f>
        <v/>
      </c>
      <c r="L717" s="539">
        <f>IF($D$710="Flat Oval",IF(OR($N$712="",ISTEXT($N$710),ISTEXT($N$711)),"",IF(6&lt;=$N$711,IF(9&gt;$N$710,"",IF(((6-1)*$N$710+9)&gt;80,"",IF(INDEX($P$712:$W$721,MOD(((6-1)*$N$710+9)-1,10)+1,INT((((6-1)*$N$710+9)-1)/10)+1)="","",INDEX($P$712:$W$721,MOD(((6-1)*$N$710+9)-1,10)+1,INT((((6-1)*$N$710+9)-1)/10)+1)))),IF(AND(6=$N$711+1,9&lt;=$O$710),IF(($N$710*$N$711+9)&gt;80,"",IF(INDEX($P$712:$W$721,MOD(($N$710*$N$711+9)-1,10)+1,INT((($N$710*$N$711+9)-1)/10)+1)="","",INDEX($P$712:$W$721,MOD(($N$710*$N$711+9)-1,10)+1,INT((($N$710*$N$711+9)-1)/10)+1))),""))),IF($N$712="","",IF(OR(ISTEXT($N$710),ISTEXT($N$711),ISTEXT($N$712)),"",IF(OR(9&gt;$N$710,6&gt;$N$711,((6-1)*$N$710+9)&gt;$N$712),"",IF(INDEX($P$712:$W$721,MOD(((6-1)*$N$710+9)-1,10)+1,INT((((6-1)*$N$710+9)-1)/10)+1)="","",INDEX($P$712:$W$721,MOD(((6-1)*$N$710+9)-1,10)+1,INT((((6-1)*$N$710+9)-1)/10)+1))))))</f>
        <v/>
      </c>
      <c r="M717" s="539">
        <f>IF($D$710="Flat Oval",IF(OR($N$712="",ISTEXT($N$710),ISTEXT($N$711)),"",IF(6&lt;=$N$711,IF(10&gt;$N$710,"",IF(((6-1)*$N$710+10)&gt;80,"",IF(INDEX($P$712:$W$721,MOD(((6-1)*$N$710+10)-1,10)+1,INT((((6-1)*$N$710+10)-1)/10)+1)="","",INDEX($P$712:$W$721,MOD(((6-1)*$N$710+10)-1,10)+1,INT((((6-1)*$N$710+10)-1)/10)+1)))),IF(AND(6=$N$711+1,10&lt;=$O$710),IF(($N$710*$N$711+10)&gt;80,"",IF(INDEX($P$712:$W$721,MOD(($N$710*$N$711+10)-1,10)+1,INT((($N$710*$N$711+10)-1)/10)+1)="","",INDEX($P$712:$W$721,MOD(($N$710*$N$711+10)-1,10)+1,INT((($N$710*$N$711+10)-1)/10)+1))),""))),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IF($D$710="Flat Oval",IF(OR($N$711="",ISTEXT($N$711)),"",IF(7&lt;=$N$711,ROUND((7-0.5)*$I$710/$N$711,1),IF(7=$N$711+1,"Ends",""))),IF(OR($D$710="",$G$710=""),"",IF($D$710="Round",IF(7=1,"Axis 1 (0°)",IF(7=2,"Axis 2 (90°)","")),IF(ISTEXT($N$711),"",IF(7&gt;$N$711,"",IF(ISTEXT($I$710),"",ROUND((7-0.5)*$I$710/$N$711,1)))))))</f>
        <v/>
      </c>
      <c r="C718" s="538" t="n"/>
      <c r="D718" s="539">
        <f>IF($D$710="Flat Oval",IF(OR($N$712="",ISTEXT($N$710),ISTEXT($N$711)),"",IF(7&lt;=$N$711,IF(1&gt;$N$710,"",IF(((7-1)*$N$710+1)&gt;80,"",IF(INDEX($P$712:$W$721,MOD(((7-1)*$N$710+1)-1,10)+1,INT((((7-1)*$N$710+1)-1)/10)+1)="","",INDEX($P$712:$W$721,MOD(((7-1)*$N$710+1)-1,10)+1,INT((((7-1)*$N$710+1)-1)/10)+1)))),IF(AND(7=$N$711+1,1&lt;=$O$710),IF(($N$710*$N$711+1)&gt;80,"",IF(INDEX($P$712:$W$721,MOD(($N$710*$N$711+1)-1,10)+1,INT((($N$710*$N$711+1)-1)/10)+1)="","",INDEX($P$712:$W$721,MOD(($N$710*$N$711+1)-1,10)+1,INT((($N$710*$N$711+1)-1)/10)+1))),""))),IF($N$712="","",IF(OR(ISTEXT($N$710),ISTEXT($N$711),ISTEXT($N$712)),"",IF(OR(1&gt;$N$710,7&gt;$N$711,((7-1)*$N$710+1)&gt;$N$712),"",IF(INDEX($P$712:$W$721,MOD(((7-1)*$N$710+1)-1,10)+1,INT((((7-1)*$N$710+1)-1)/10)+1)="","",INDEX($P$712:$W$721,MOD(((7-1)*$N$710+1)-1,10)+1,INT((((7-1)*$N$710+1)-1)/10)+1))))))</f>
        <v/>
      </c>
      <c r="E718" s="539">
        <f>IF($D$710="Flat Oval",IF(OR($N$712="",ISTEXT($N$710),ISTEXT($N$711)),"",IF(7&lt;=$N$711,IF(2&gt;$N$710,"",IF(((7-1)*$N$710+2)&gt;80,"",IF(INDEX($P$712:$W$721,MOD(((7-1)*$N$710+2)-1,10)+1,INT((((7-1)*$N$710+2)-1)/10)+1)="","",INDEX($P$712:$W$721,MOD(((7-1)*$N$710+2)-1,10)+1,INT((((7-1)*$N$710+2)-1)/10)+1)))),IF(AND(7=$N$711+1,2&lt;=$O$710),IF(($N$710*$N$711+2)&gt;80,"",IF(INDEX($P$712:$W$721,MOD(($N$710*$N$711+2)-1,10)+1,INT((($N$710*$N$711+2)-1)/10)+1)="","",INDEX($P$712:$W$721,MOD(($N$710*$N$711+2)-1,10)+1,INT((($N$710*$N$711+2)-1)/10)+1))),""))),IF($N$712="","",IF(OR(ISTEXT($N$710),ISTEXT($N$711),ISTEXT($N$712)),"",IF(OR(2&gt;$N$710,7&gt;$N$711,((7-1)*$N$710+2)&gt;$N$712),"",IF(INDEX($P$712:$W$721,MOD(((7-1)*$N$710+2)-1,10)+1,INT((((7-1)*$N$710+2)-1)/10)+1)="","",INDEX($P$712:$W$721,MOD(((7-1)*$N$710+2)-1,10)+1,INT((((7-1)*$N$710+2)-1)/10)+1))))))</f>
        <v/>
      </c>
      <c r="F718" s="539">
        <f>IF($D$710="Flat Oval",IF(OR($N$712="",ISTEXT($N$710),ISTEXT($N$711)),"",IF(7&lt;=$N$711,IF(3&gt;$N$710,"",IF(((7-1)*$N$710+3)&gt;80,"",IF(INDEX($P$712:$W$721,MOD(((7-1)*$N$710+3)-1,10)+1,INT((((7-1)*$N$710+3)-1)/10)+1)="","",INDEX($P$712:$W$721,MOD(((7-1)*$N$710+3)-1,10)+1,INT((((7-1)*$N$710+3)-1)/10)+1)))),IF(AND(7=$N$711+1,3&lt;=$O$710),IF(($N$710*$N$711+3)&gt;80,"",IF(INDEX($P$712:$W$721,MOD(($N$710*$N$711+3)-1,10)+1,INT((($N$710*$N$711+3)-1)/10)+1)="","",INDEX($P$712:$W$721,MOD(($N$710*$N$711+3)-1,10)+1,INT((($N$710*$N$711+3)-1)/10)+1))),""))),IF($N$712="","",IF(OR(ISTEXT($N$710),ISTEXT($N$711),ISTEXT($N$712)),"",IF(OR(3&gt;$N$710,7&gt;$N$711,((7-1)*$N$710+3)&gt;$N$712),"",IF(INDEX($P$712:$W$721,MOD(((7-1)*$N$710+3)-1,10)+1,INT((((7-1)*$N$710+3)-1)/10)+1)="","",INDEX($P$712:$W$721,MOD(((7-1)*$N$710+3)-1,10)+1,INT((((7-1)*$N$710+3)-1)/10)+1))))))</f>
        <v/>
      </c>
      <c r="G718" s="539">
        <f>IF($D$710="Flat Oval",IF(OR($N$712="",ISTEXT($N$710),ISTEXT($N$711)),"",IF(7&lt;=$N$711,IF(4&gt;$N$710,"",IF(((7-1)*$N$710+4)&gt;80,"",IF(INDEX($P$712:$W$721,MOD(((7-1)*$N$710+4)-1,10)+1,INT((((7-1)*$N$710+4)-1)/10)+1)="","",INDEX($P$712:$W$721,MOD(((7-1)*$N$710+4)-1,10)+1,INT((((7-1)*$N$710+4)-1)/10)+1)))),IF(AND(7=$N$711+1,4&lt;=$O$710),IF(($N$710*$N$711+4)&gt;80,"",IF(INDEX($P$712:$W$721,MOD(($N$710*$N$711+4)-1,10)+1,INT((($N$710*$N$711+4)-1)/10)+1)="","",INDEX($P$712:$W$721,MOD(($N$710*$N$711+4)-1,10)+1,INT((($N$710*$N$711+4)-1)/10)+1))),""))),IF($N$712="","",IF(OR(ISTEXT($N$710),ISTEXT($N$711),ISTEXT($N$712)),"",IF(OR(4&gt;$N$710,7&gt;$N$711,((7-1)*$N$710+4)&gt;$N$712),"",IF(INDEX($P$712:$W$721,MOD(((7-1)*$N$710+4)-1,10)+1,INT((((7-1)*$N$710+4)-1)/10)+1)="","",INDEX($P$712:$W$721,MOD(((7-1)*$N$710+4)-1,10)+1,INT((((7-1)*$N$710+4)-1)/10)+1))))))</f>
        <v/>
      </c>
      <c r="H718" s="539">
        <f>IF($D$710="Flat Oval",IF(OR($N$712="",ISTEXT($N$710),ISTEXT($N$711)),"",IF(7&lt;=$N$711,IF(5&gt;$N$710,"",IF(((7-1)*$N$710+5)&gt;80,"",IF(INDEX($P$712:$W$721,MOD(((7-1)*$N$710+5)-1,10)+1,INT((((7-1)*$N$710+5)-1)/10)+1)="","",INDEX($P$712:$W$721,MOD(((7-1)*$N$710+5)-1,10)+1,INT((((7-1)*$N$710+5)-1)/10)+1)))),IF(AND(7=$N$711+1,5&lt;=$O$710),IF(($N$710*$N$711+5)&gt;80,"",IF(INDEX($P$712:$W$721,MOD(($N$710*$N$711+5)-1,10)+1,INT((($N$710*$N$711+5)-1)/10)+1)="","",INDEX($P$712:$W$721,MOD(($N$710*$N$711+5)-1,10)+1,INT((($N$710*$N$711+5)-1)/10)+1))),""))),IF($N$712="","",IF(OR(ISTEXT($N$710),ISTEXT($N$711),ISTEXT($N$712)),"",IF(OR(5&gt;$N$710,7&gt;$N$711,((7-1)*$N$710+5)&gt;$N$712),"",IF(INDEX($P$712:$W$721,MOD(((7-1)*$N$710+5)-1,10)+1,INT((((7-1)*$N$710+5)-1)/10)+1)="","",INDEX($P$712:$W$721,MOD(((7-1)*$N$710+5)-1,10)+1,INT((((7-1)*$N$710+5)-1)/10)+1))))))</f>
        <v/>
      </c>
      <c r="I718" s="539">
        <f>IF($D$710="Flat Oval",IF(OR($N$712="",ISTEXT($N$710),ISTEXT($N$711)),"",IF(7&lt;=$N$711,IF(6&gt;$N$710,"",IF(((7-1)*$N$710+6)&gt;80,"",IF(INDEX($P$712:$W$721,MOD(((7-1)*$N$710+6)-1,10)+1,INT((((7-1)*$N$710+6)-1)/10)+1)="","",INDEX($P$712:$W$721,MOD(((7-1)*$N$710+6)-1,10)+1,INT((((7-1)*$N$710+6)-1)/10)+1)))),IF(AND(7=$N$711+1,6&lt;=$O$710),IF(($N$710*$N$711+6)&gt;80,"",IF(INDEX($P$712:$W$721,MOD(($N$710*$N$711+6)-1,10)+1,INT((($N$710*$N$711+6)-1)/10)+1)="","",INDEX($P$712:$W$721,MOD(($N$710*$N$711+6)-1,10)+1,INT((($N$710*$N$711+6)-1)/10)+1))),""))),IF($N$712="","",IF(OR(ISTEXT($N$710),ISTEXT($N$711),ISTEXT($N$712)),"",IF(OR(6&gt;$N$710,7&gt;$N$711,((7-1)*$N$710+6)&gt;$N$712),"",IF(INDEX($P$712:$W$721,MOD(((7-1)*$N$710+6)-1,10)+1,INT((((7-1)*$N$710+6)-1)/10)+1)="","",INDEX($P$712:$W$721,MOD(((7-1)*$N$710+6)-1,10)+1,INT((((7-1)*$N$710+6)-1)/10)+1))))))</f>
        <v/>
      </c>
      <c r="J718" s="539">
        <f>IF($D$710="Flat Oval",IF(OR($N$712="",ISTEXT($N$710),ISTEXT($N$711)),"",IF(7&lt;=$N$711,IF(7&gt;$N$710,"",IF(((7-1)*$N$710+7)&gt;80,"",IF(INDEX($P$712:$W$721,MOD(((7-1)*$N$710+7)-1,10)+1,INT((((7-1)*$N$710+7)-1)/10)+1)="","",INDEX($P$712:$W$721,MOD(((7-1)*$N$710+7)-1,10)+1,INT((((7-1)*$N$710+7)-1)/10)+1)))),IF(AND(7=$N$711+1,7&lt;=$O$710),IF(($N$710*$N$711+7)&gt;80,"",IF(INDEX($P$712:$W$721,MOD(($N$710*$N$711+7)-1,10)+1,INT((($N$710*$N$711+7)-1)/10)+1)="","",INDEX($P$712:$W$721,MOD(($N$710*$N$711+7)-1,10)+1,INT((($N$710*$N$711+7)-1)/10)+1))),""))),IF($N$712="","",IF(OR(ISTEXT($N$710),ISTEXT($N$711),ISTEXT($N$712)),"",IF(OR(7&gt;$N$710,7&gt;$N$711,((7-1)*$N$710+7)&gt;$N$712),"",IF(INDEX($P$712:$W$721,MOD(((7-1)*$N$710+7)-1,10)+1,INT((((7-1)*$N$710+7)-1)/10)+1)="","",INDEX($P$712:$W$721,MOD(((7-1)*$N$710+7)-1,10)+1,INT((((7-1)*$N$710+7)-1)/10)+1))))))</f>
        <v/>
      </c>
      <c r="K718" s="539">
        <f>IF($D$710="Flat Oval",IF(OR($N$712="",ISTEXT($N$710),ISTEXT($N$711)),"",IF(7&lt;=$N$711,IF(8&gt;$N$710,"",IF(((7-1)*$N$710+8)&gt;80,"",IF(INDEX($P$712:$W$721,MOD(((7-1)*$N$710+8)-1,10)+1,INT((((7-1)*$N$710+8)-1)/10)+1)="","",INDEX($P$712:$W$721,MOD(((7-1)*$N$710+8)-1,10)+1,INT((((7-1)*$N$710+8)-1)/10)+1)))),IF(AND(7=$N$711+1,8&lt;=$O$710),IF(($N$710*$N$711+8)&gt;80,"",IF(INDEX($P$712:$W$721,MOD(($N$710*$N$711+8)-1,10)+1,INT((($N$710*$N$711+8)-1)/10)+1)="","",INDEX($P$712:$W$721,MOD(($N$710*$N$711+8)-1,10)+1,INT((($N$710*$N$711+8)-1)/10)+1))),""))),IF($N$712="","",IF(OR(ISTEXT($N$710),ISTEXT($N$711),ISTEXT($N$712)),"",IF(OR(8&gt;$N$710,7&gt;$N$711,((7-1)*$N$710+8)&gt;$N$712),"",IF(INDEX($P$712:$W$721,MOD(((7-1)*$N$710+8)-1,10)+1,INT((((7-1)*$N$710+8)-1)/10)+1)="","",INDEX($P$712:$W$721,MOD(((7-1)*$N$710+8)-1,10)+1,INT((((7-1)*$N$710+8)-1)/10)+1))))))</f>
        <v/>
      </c>
      <c r="L718" s="539">
        <f>IF($D$710="Flat Oval",IF(OR($N$712="",ISTEXT($N$710),ISTEXT($N$711)),"",IF(7&lt;=$N$711,IF(9&gt;$N$710,"",IF(((7-1)*$N$710+9)&gt;80,"",IF(INDEX($P$712:$W$721,MOD(((7-1)*$N$710+9)-1,10)+1,INT((((7-1)*$N$710+9)-1)/10)+1)="","",INDEX($P$712:$W$721,MOD(((7-1)*$N$710+9)-1,10)+1,INT((((7-1)*$N$710+9)-1)/10)+1)))),IF(AND(7=$N$711+1,9&lt;=$O$710),IF(($N$710*$N$711+9)&gt;80,"",IF(INDEX($P$712:$W$721,MOD(($N$710*$N$711+9)-1,10)+1,INT((($N$710*$N$711+9)-1)/10)+1)="","",INDEX($P$712:$W$721,MOD(($N$710*$N$711+9)-1,10)+1,INT((($N$710*$N$711+9)-1)/10)+1))),""))),IF($N$712="","",IF(OR(ISTEXT($N$710),ISTEXT($N$711),ISTEXT($N$712)),"",IF(OR(9&gt;$N$710,7&gt;$N$711,((7-1)*$N$710+9)&gt;$N$712),"",IF(INDEX($P$712:$W$721,MOD(((7-1)*$N$710+9)-1,10)+1,INT((((7-1)*$N$710+9)-1)/10)+1)="","",INDEX($P$712:$W$721,MOD(((7-1)*$N$710+9)-1,10)+1,INT((((7-1)*$N$710+9)-1)/10)+1))))))</f>
        <v/>
      </c>
      <c r="M718" s="539">
        <f>IF($D$710="Flat Oval",IF(OR($N$712="",ISTEXT($N$710),ISTEXT($N$711)),"",IF(7&lt;=$N$711,IF(10&gt;$N$710,"",IF(((7-1)*$N$710+10)&gt;80,"",IF(INDEX($P$712:$W$721,MOD(((7-1)*$N$710+10)-1,10)+1,INT((((7-1)*$N$710+10)-1)/10)+1)="","",INDEX($P$712:$W$721,MOD(((7-1)*$N$710+10)-1,10)+1,INT((((7-1)*$N$710+10)-1)/10)+1)))),IF(AND(7=$N$711+1,10&lt;=$O$710),IF(($N$710*$N$711+10)&gt;80,"",IF(INDEX($P$712:$W$721,MOD(($N$710*$N$711+10)-1,10)+1,INT((($N$710*$N$711+10)-1)/10)+1)="","",INDEX($P$712:$W$721,MOD(($N$710*$N$711+10)-1,10)+1,INT((($N$710*$N$711+10)-1)/10)+1))),""))),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IF($D$710="Flat Oval",IF(OR($N$711="",ISTEXT($N$711)),"",IF(8&lt;=$N$711,ROUND((8-0.5)*$I$710/$N$711,1),IF(8=$N$711+1,"Ends",""))),IF(OR($D$710="",$G$710=""),"",IF($D$710="Round",IF(8=1,"Axis 1 (0°)",IF(8=2,"Axis 2 (90°)","")),IF(ISTEXT($N$711),"",IF(8&gt;$N$711,"",IF(ISTEXT($I$710),"",ROUND((8-0.5)*$I$710/$N$711,1)))))))</f>
        <v/>
      </c>
      <c r="C719" s="538" t="n"/>
      <c r="D719" s="539">
        <f>IF($D$710="Flat Oval",IF(OR($N$712="",ISTEXT($N$710),ISTEXT($N$711)),"",IF(8&lt;=$N$711,IF(1&gt;$N$710,"",IF(((8-1)*$N$710+1)&gt;80,"",IF(INDEX($P$712:$W$721,MOD(((8-1)*$N$710+1)-1,10)+1,INT((((8-1)*$N$710+1)-1)/10)+1)="","",INDEX($P$712:$W$721,MOD(((8-1)*$N$710+1)-1,10)+1,INT((((8-1)*$N$710+1)-1)/10)+1)))),IF(AND(8=$N$711+1,1&lt;=$O$710),IF(($N$710*$N$711+1)&gt;80,"",IF(INDEX($P$712:$W$721,MOD(($N$710*$N$711+1)-1,10)+1,INT((($N$710*$N$711+1)-1)/10)+1)="","",INDEX($P$712:$W$721,MOD(($N$710*$N$711+1)-1,10)+1,INT((($N$710*$N$711+1)-1)/10)+1))),""))),IF($N$712="","",IF(OR(ISTEXT($N$710),ISTEXT($N$711),ISTEXT($N$712)),"",IF(OR(1&gt;$N$710,8&gt;$N$711,((8-1)*$N$710+1)&gt;$N$712),"",IF(INDEX($P$712:$W$721,MOD(((8-1)*$N$710+1)-1,10)+1,INT((((8-1)*$N$710+1)-1)/10)+1)="","",INDEX($P$712:$W$721,MOD(((8-1)*$N$710+1)-1,10)+1,INT((((8-1)*$N$710+1)-1)/10)+1))))))</f>
        <v/>
      </c>
      <c r="E719" s="539">
        <f>IF($D$710="Flat Oval",IF(OR($N$712="",ISTEXT($N$710),ISTEXT($N$711)),"",IF(8&lt;=$N$711,IF(2&gt;$N$710,"",IF(((8-1)*$N$710+2)&gt;80,"",IF(INDEX($P$712:$W$721,MOD(((8-1)*$N$710+2)-1,10)+1,INT((((8-1)*$N$710+2)-1)/10)+1)="","",INDEX($P$712:$W$721,MOD(((8-1)*$N$710+2)-1,10)+1,INT((((8-1)*$N$710+2)-1)/10)+1)))),IF(AND(8=$N$711+1,2&lt;=$O$710),IF(($N$710*$N$711+2)&gt;80,"",IF(INDEX($P$712:$W$721,MOD(($N$710*$N$711+2)-1,10)+1,INT((($N$710*$N$711+2)-1)/10)+1)="","",INDEX($P$712:$W$721,MOD(($N$710*$N$711+2)-1,10)+1,INT((($N$710*$N$711+2)-1)/10)+1))),""))),IF($N$712="","",IF(OR(ISTEXT($N$710),ISTEXT($N$711),ISTEXT($N$712)),"",IF(OR(2&gt;$N$710,8&gt;$N$711,((8-1)*$N$710+2)&gt;$N$712),"",IF(INDEX($P$712:$W$721,MOD(((8-1)*$N$710+2)-1,10)+1,INT((((8-1)*$N$710+2)-1)/10)+1)="","",INDEX($P$712:$W$721,MOD(((8-1)*$N$710+2)-1,10)+1,INT((((8-1)*$N$710+2)-1)/10)+1))))))</f>
        <v/>
      </c>
      <c r="F719" s="539">
        <f>IF($D$710="Flat Oval",IF(OR($N$712="",ISTEXT($N$710),ISTEXT($N$711)),"",IF(8&lt;=$N$711,IF(3&gt;$N$710,"",IF(((8-1)*$N$710+3)&gt;80,"",IF(INDEX($P$712:$W$721,MOD(((8-1)*$N$710+3)-1,10)+1,INT((((8-1)*$N$710+3)-1)/10)+1)="","",INDEX($P$712:$W$721,MOD(((8-1)*$N$710+3)-1,10)+1,INT((((8-1)*$N$710+3)-1)/10)+1)))),IF(AND(8=$N$711+1,3&lt;=$O$710),IF(($N$710*$N$711+3)&gt;80,"",IF(INDEX($P$712:$W$721,MOD(($N$710*$N$711+3)-1,10)+1,INT((($N$710*$N$711+3)-1)/10)+1)="","",INDEX($P$712:$W$721,MOD(($N$710*$N$711+3)-1,10)+1,INT((($N$710*$N$711+3)-1)/10)+1))),""))),IF($N$712="","",IF(OR(ISTEXT($N$710),ISTEXT($N$711),ISTEXT($N$712)),"",IF(OR(3&gt;$N$710,8&gt;$N$711,((8-1)*$N$710+3)&gt;$N$712),"",IF(INDEX($P$712:$W$721,MOD(((8-1)*$N$710+3)-1,10)+1,INT((((8-1)*$N$710+3)-1)/10)+1)="","",INDEX($P$712:$W$721,MOD(((8-1)*$N$710+3)-1,10)+1,INT((((8-1)*$N$710+3)-1)/10)+1))))))</f>
        <v/>
      </c>
      <c r="G719" s="539">
        <f>IF($D$710="Flat Oval",IF(OR($N$712="",ISTEXT($N$710),ISTEXT($N$711)),"",IF(8&lt;=$N$711,IF(4&gt;$N$710,"",IF(((8-1)*$N$710+4)&gt;80,"",IF(INDEX($P$712:$W$721,MOD(((8-1)*$N$710+4)-1,10)+1,INT((((8-1)*$N$710+4)-1)/10)+1)="","",INDEX($P$712:$W$721,MOD(((8-1)*$N$710+4)-1,10)+1,INT((((8-1)*$N$710+4)-1)/10)+1)))),IF(AND(8=$N$711+1,4&lt;=$O$710),IF(($N$710*$N$711+4)&gt;80,"",IF(INDEX($P$712:$W$721,MOD(($N$710*$N$711+4)-1,10)+1,INT((($N$710*$N$711+4)-1)/10)+1)="","",INDEX($P$712:$W$721,MOD(($N$710*$N$711+4)-1,10)+1,INT((($N$710*$N$711+4)-1)/10)+1))),""))),IF($N$712="","",IF(OR(ISTEXT($N$710),ISTEXT($N$711),ISTEXT($N$712)),"",IF(OR(4&gt;$N$710,8&gt;$N$711,((8-1)*$N$710+4)&gt;$N$712),"",IF(INDEX($P$712:$W$721,MOD(((8-1)*$N$710+4)-1,10)+1,INT((((8-1)*$N$710+4)-1)/10)+1)="","",INDEX($P$712:$W$721,MOD(((8-1)*$N$710+4)-1,10)+1,INT((((8-1)*$N$710+4)-1)/10)+1))))))</f>
        <v/>
      </c>
      <c r="H719" s="539">
        <f>IF($D$710="Flat Oval",IF(OR($N$712="",ISTEXT($N$710),ISTEXT($N$711)),"",IF(8&lt;=$N$711,IF(5&gt;$N$710,"",IF(((8-1)*$N$710+5)&gt;80,"",IF(INDEX($P$712:$W$721,MOD(((8-1)*$N$710+5)-1,10)+1,INT((((8-1)*$N$710+5)-1)/10)+1)="","",INDEX($P$712:$W$721,MOD(((8-1)*$N$710+5)-1,10)+1,INT((((8-1)*$N$710+5)-1)/10)+1)))),IF(AND(8=$N$711+1,5&lt;=$O$710),IF(($N$710*$N$711+5)&gt;80,"",IF(INDEX($P$712:$W$721,MOD(($N$710*$N$711+5)-1,10)+1,INT((($N$710*$N$711+5)-1)/10)+1)="","",INDEX($P$712:$W$721,MOD(($N$710*$N$711+5)-1,10)+1,INT((($N$710*$N$711+5)-1)/10)+1))),""))),IF($N$712="","",IF(OR(ISTEXT($N$710),ISTEXT($N$711),ISTEXT($N$712)),"",IF(OR(5&gt;$N$710,8&gt;$N$711,((8-1)*$N$710+5)&gt;$N$712),"",IF(INDEX($P$712:$W$721,MOD(((8-1)*$N$710+5)-1,10)+1,INT((((8-1)*$N$710+5)-1)/10)+1)="","",INDEX($P$712:$W$721,MOD(((8-1)*$N$710+5)-1,10)+1,INT((((8-1)*$N$710+5)-1)/10)+1))))))</f>
        <v/>
      </c>
      <c r="I719" s="539">
        <f>IF($D$710="Flat Oval",IF(OR($N$712="",ISTEXT($N$710),ISTEXT($N$711)),"",IF(8&lt;=$N$711,IF(6&gt;$N$710,"",IF(((8-1)*$N$710+6)&gt;80,"",IF(INDEX($P$712:$W$721,MOD(((8-1)*$N$710+6)-1,10)+1,INT((((8-1)*$N$710+6)-1)/10)+1)="","",INDEX($P$712:$W$721,MOD(((8-1)*$N$710+6)-1,10)+1,INT((((8-1)*$N$710+6)-1)/10)+1)))),IF(AND(8=$N$711+1,6&lt;=$O$710),IF(($N$710*$N$711+6)&gt;80,"",IF(INDEX($P$712:$W$721,MOD(($N$710*$N$711+6)-1,10)+1,INT((($N$710*$N$711+6)-1)/10)+1)="","",INDEX($P$712:$W$721,MOD(($N$710*$N$711+6)-1,10)+1,INT((($N$710*$N$711+6)-1)/10)+1))),""))),IF($N$712="","",IF(OR(ISTEXT($N$710),ISTEXT($N$711),ISTEXT($N$712)),"",IF(OR(6&gt;$N$710,8&gt;$N$711,((8-1)*$N$710+6)&gt;$N$712),"",IF(INDEX($P$712:$W$721,MOD(((8-1)*$N$710+6)-1,10)+1,INT((((8-1)*$N$710+6)-1)/10)+1)="","",INDEX($P$712:$W$721,MOD(((8-1)*$N$710+6)-1,10)+1,INT((((8-1)*$N$710+6)-1)/10)+1))))))</f>
        <v/>
      </c>
      <c r="J719" s="539">
        <f>IF($D$710="Flat Oval",IF(OR($N$712="",ISTEXT($N$710),ISTEXT($N$711)),"",IF(8&lt;=$N$711,IF(7&gt;$N$710,"",IF(((8-1)*$N$710+7)&gt;80,"",IF(INDEX($P$712:$W$721,MOD(((8-1)*$N$710+7)-1,10)+1,INT((((8-1)*$N$710+7)-1)/10)+1)="","",INDEX($P$712:$W$721,MOD(((8-1)*$N$710+7)-1,10)+1,INT((((8-1)*$N$710+7)-1)/10)+1)))),IF(AND(8=$N$711+1,7&lt;=$O$710),IF(($N$710*$N$711+7)&gt;80,"",IF(INDEX($P$712:$W$721,MOD(($N$710*$N$711+7)-1,10)+1,INT((($N$710*$N$711+7)-1)/10)+1)="","",INDEX($P$712:$W$721,MOD(($N$710*$N$711+7)-1,10)+1,INT((($N$710*$N$711+7)-1)/10)+1))),""))),IF($N$712="","",IF(OR(ISTEXT($N$710),ISTEXT($N$711),ISTEXT($N$712)),"",IF(OR(7&gt;$N$710,8&gt;$N$711,((8-1)*$N$710+7)&gt;$N$712),"",IF(INDEX($P$712:$W$721,MOD(((8-1)*$N$710+7)-1,10)+1,INT((((8-1)*$N$710+7)-1)/10)+1)="","",INDEX($P$712:$W$721,MOD(((8-1)*$N$710+7)-1,10)+1,INT((((8-1)*$N$710+7)-1)/10)+1))))))</f>
        <v/>
      </c>
      <c r="K719" s="539">
        <f>IF($D$710="Flat Oval",IF(OR($N$712="",ISTEXT($N$710),ISTEXT($N$711)),"",IF(8&lt;=$N$711,IF(8&gt;$N$710,"",IF(((8-1)*$N$710+8)&gt;80,"",IF(INDEX($P$712:$W$721,MOD(((8-1)*$N$710+8)-1,10)+1,INT((((8-1)*$N$710+8)-1)/10)+1)="","",INDEX($P$712:$W$721,MOD(((8-1)*$N$710+8)-1,10)+1,INT((((8-1)*$N$710+8)-1)/10)+1)))),IF(AND(8=$N$711+1,8&lt;=$O$710),IF(($N$710*$N$711+8)&gt;80,"",IF(INDEX($P$712:$W$721,MOD(($N$710*$N$711+8)-1,10)+1,INT((($N$710*$N$711+8)-1)/10)+1)="","",INDEX($P$712:$W$721,MOD(($N$710*$N$711+8)-1,10)+1,INT((($N$710*$N$711+8)-1)/10)+1))),""))),IF($N$712="","",IF(OR(ISTEXT($N$710),ISTEXT($N$711),ISTEXT($N$712)),"",IF(OR(8&gt;$N$710,8&gt;$N$711,((8-1)*$N$710+8)&gt;$N$712),"",IF(INDEX($P$712:$W$721,MOD(((8-1)*$N$710+8)-1,10)+1,INT((((8-1)*$N$710+8)-1)/10)+1)="","",INDEX($P$712:$W$721,MOD(((8-1)*$N$710+8)-1,10)+1,INT((((8-1)*$N$710+8)-1)/10)+1))))))</f>
        <v/>
      </c>
      <c r="L719" s="539">
        <f>IF($D$710="Flat Oval",IF(OR($N$712="",ISTEXT($N$710),ISTEXT($N$711)),"",IF(8&lt;=$N$711,IF(9&gt;$N$710,"",IF(((8-1)*$N$710+9)&gt;80,"",IF(INDEX($P$712:$W$721,MOD(((8-1)*$N$710+9)-1,10)+1,INT((((8-1)*$N$710+9)-1)/10)+1)="","",INDEX($P$712:$W$721,MOD(((8-1)*$N$710+9)-1,10)+1,INT((((8-1)*$N$710+9)-1)/10)+1)))),IF(AND(8=$N$711+1,9&lt;=$O$710),IF(($N$710*$N$711+9)&gt;80,"",IF(INDEX($P$712:$W$721,MOD(($N$710*$N$711+9)-1,10)+1,INT((($N$710*$N$711+9)-1)/10)+1)="","",INDEX($P$712:$W$721,MOD(($N$710*$N$711+9)-1,10)+1,INT((($N$710*$N$711+9)-1)/10)+1))),""))),IF($N$712="","",IF(OR(ISTEXT($N$710),ISTEXT($N$711),ISTEXT($N$712)),"",IF(OR(9&gt;$N$710,8&gt;$N$711,((8-1)*$N$710+9)&gt;$N$712),"",IF(INDEX($P$712:$W$721,MOD(((8-1)*$N$710+9)-1,10)+1,INT((((8-1)*$N$710+9)-1)/10)+1)="","",INDEX($P$712:$W$721,MOD(((8-1)*$N$710+9)-1,10)+1,INT((((8-1)*$N$710+9)-1)/10)+1))))))</f>
        <v/>
      </c>
      <c r="M719" s="539">
        <f>IF($D$710="Flat Oval",IF(OR($N$712="",ISTEXT($N$710),ISTEXT($N$711)),"",IF(8&lt;=$N$711,IF(10&gt;$N$710,"",IF(((8-1)*$N$710+10)&gt;80,"",IF(INDEX($P$712:$W$721,MOD(((8-1)*$N$710+10)-1,10)+1,INT((((8-1)*$N$710+10)-1)/10)+1)="","",INDEX($P$712:$W$721,MOD(((8-1)*$N$710+10)-1,10)+1,INT((((8-1)*$N$710+10)-1)/10)+1)))),IF(AND(8=$N$711+1,10&lt;=$O$710),IF(($N$710*$N$711+10)&gt;80,"",IF(INDEX($P$712:$W$721,MOD(($N$710*$N$711+10)-1,10)+1,INT((($N$710*$N$711+10)-1)/10)+1)="","",INDEX($P$712:$W$721,MOD(($N$710*$N$711+10)-1,10)+1,INT((($N$710*$N$711+10)-1)/10)+1))),""))),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IF($D$725="Flat Oval",IF(OR($G$725="",$I$725=""),"",$G$725&amp;""" x "&amp;$I$725&amp;""" oval"),IF($G$725="","",IF($D$725="Round",$G$725&amp;""" dia",$G$725&amp;""" x "&amp;$I$725&amp;"""")))</f>
        <v/>
      </c>
      <c r="G723" s="173" t="n"/>
      <c r="H723" s="525">
        <f>IF($D$725="Flat Oval",IF(OR($G$725="",$I$725=""),"",IF(OR(ISTEXT($G$725),ISTEXT($I$725)),"",ROUND(((($G$725-2*N($K$725))-($I$725-2*N($K$725)))*($I$725-2*N($K$725))+PI()*(($I$725-2*N($K$725))/2)^2)/144,3))),IF(OR($D$725="",$G$725=""),"",IF($D$725="Round",IF(ISTEXT($G$725),"",ROUND(PI()*(($G$725-2*N($K$725))/2)^2/144,3)),IF($I$725="","",IF(OR(ISTEXT($G$725),ISTEXT($I$725)),"",ROUND(($G$725-2*N($K$725))*($I$725-2*N($K$725))/144,3))))))</f>
        <v/>
      </c>
      <c r="I723" s="189" t="n"/>
      <c r="J723" s="189" t="n"/>
      <c r="K723" s="189">
        <f>IF(N(J723)*N(H723)=0,"",ROUND(N(J723)*N(H723),0))</f>
        <v/>
      </c>
      <c r="L723" s="189">
        <f>IF($D$725="Flat Oval",IF(OR($O$726="",$O$727="",N($O$728)+N($O$729)=0),"",ROUND(($O$726*$O$728+$O$727*$O$729)/($O$728+$O$729),0)),IF(COUNT(D727:M734)=0,"",ROUND(AVERAGE(D727:M734),0)))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IF($D$725="Flat Oval",IF($N$727="","",$N$725&amp;"x"&amp;$N$726&amp;"+"&amp;$O$725&amp;" ends"),IF($N$725="","",IF($D$725="Round",$N$725&amp;" x 2 axes",IF($N$726="","",$N$725&amp;" x "&amp;$N$726))))</f>
        <v/>
      </c>
      <c r="N725" s="534">
        <f>IF($D$725="Flat Oval",IF(OR($G$725="",$I$725=""),"",IF(OR(ISTEXT($G$725),ISTEXT($I$725)),"",IF($G$725-$I$725&lt;12,2,MIN(10,MAX(3,ROUNDUP(($G$725-$I$725)/6,0)))))),IF(OR($D$725="",$G$725=""),"",IF($D$725="Round",IF(ISTEXT($G$725),"",IF($G$725&lt;=9,6,IF($G$725&lt;=12,8,10))),IF(ISTEXT($G$725),"",IF($G$725&lt;12,2,MIN(10,MAX(3,ROUNDUP($G$725/6,0))))))))</f>
        <v/>
      </c>
      <c r="O725">
        <f>IF(AND($D$725="Flat Oval",NOT(OR($G$725="",$I$725="")),NOT(OR(ISTEXT($G$725),ISTEXT($I$725)))),IF($I$725&lt;=9,6,IF($I$725&lt;=12,8,10)),"")</f>
        <v/>
      </c>
      <c r="P725" s="473" t="inlineStr">
        <is>
          <t>Quick entry – type readings in order (row by row of the grid), down this column then the next:</t>
        </is>
      </c>
    </row>
    <row r="726" ht="13.35" customHeight="1" s="162">
      <c r="B726" s="535" t="inlineStr">
        <is>
          <t>Depth↓ Pos→ (in)</t>
        </is>
      </c>
      <c r="C726" s="414" t="n"/>
      <c r="D726" s="535">
        <f>IF($D$725="Flat Oval",IF(OR($N$725="",ISTEXT($N$725),1&gt;$N$725),"",ROUND((1-0.5)*($G$725-$I$725)/$N$725,1)),IF(ISTEXT($N$725),"",IF(OR($D$725="",$G$725="",1&gt;$N$725),"",IF($D$725="Round",IF(ISTEXT($G$725),"",ROUND(IF(1&lt;=$N$725/2,$G$725/2*(1-SQRT(($N$725-2*1+1)/$N$725)),$G$725-$G$725/2*(1-SQRT(($N$725-2*($N$725-1+1)+1)/$N$725))),1)),IF(ISTEXT($G$725),"",ROUND((1-0.5)*$G$725/$N$725,1))))))</f>
        <v/>
      </c>
      <c r="E726" s="535">
        <f>IF($D$725="Flat Oval",IF(OR($N$725="",ISTEXT($N$725),2&gt;$N$725),"",ROUND((2-0.5)*($G$725-$I$725)/$N$725,1)),IF(ISTEXT($N$725),"",IF(OR($D$725="",$G$725="",2&gt;$N$725),"",IF($D$725="Round",IF(ISTEXT($G$725),"",ROUND(IF(2&lt;=$N$725/2,$G$725/2*(1-SQRT(($N$725-2*2+1)/$N$725)),$G$725-$G$725/2*(1-SQRT(($N$725-2*($N$725-2+1)+1)/$N$725))),1)),IF(ISTEXT($G$725),"",ROUND((2-0.5)*$G$725/$N$725,1))))))</f>
        <v/>
      </c>
      <c r="F726" s="535">
        <f>IF($D$725="Flat Oval",IF(OR($N$725="",ISTEXT($N$725),3&gt;$N$725),"",ROUND((3-0.5)*($G$725-$I$725)/$N$725,1)),IF(ISTEXT($N$725),"",IF(OR($D$725="",$G$725="",3&gt;$N$725),"",IF($D$725="Round",IF(ISTEXT($G$725),"",ROUND(IF(3&lt;=$N$725/2,$G$725/2*(1-SQRT(($N$725-2*3+1)/$N$725)),$G$725-$G$725/2*(1-SQRT(($N$725-2*($N$725-3+1)+1)/$N$725))),1)),IF(ISTEXT($G$725),"",ROUND((3-0.5)*$G$725/$N$725,1))))))</f>
        <v/>
      </c>
      <c r="G726" s="535">
        <f>IF($D$725="Flat Oval",IF(OR($N$725="",ISTEXT($N$725),4&gt;$N$725),"",ROUND((4-0.5)*($G$725-$I$725)/$N$725,1)),IF(ISTEXT($N$725),"",IF(OR($D$725="",$G$725="",4&gt;$N$725),"",IF($D$725="Round",IF(ISTEXT($G$725),"",ROUND(IF(4&lt;=$N$725/2,$G$725/2*(1-SQRT(($N$725-2*4+1)/$N$725)),$G$725-$G$725/2*(1-SQRT(($N$725-2*($N$725-4+1)+1)/$N$725))),1)),IF(ISTEXT($G$725),"",ROUND((4-0.5)*$G$725/$N$725,1))))))</f>
        <v/>
      </c>
      <c r="H726" s="535">
        <f>IF($D$725="Flat Oval",IF(OR($N$725="",ISTEXT($N$725),5&gt;$N$725),"",ROUND((5-0.5)*($G$725-$I$725)/$N$725,1)),IF(ISTEXT($N$725),"",IF(OR($D$725="",$G$725="",5&gt;$N$725),"",IF($D$725="Round",IF(ISTEXT($G$725),"",ROUND(IF(5&lt;=$N$725/2,$G$725/2*(1-SQRT(($N$725-2*5+1)/$N$725)),$G$725-$G$725/2*(1-SQRT(($N$725-2*($N$725-5+1)+1)/$N$725))),1)),IF(ISTEXT($G$725),"",ROUND((5-0.5)*$G$725/$N$725,1))))))</f>
        <v/>
      </c>
      <c r="I726" s="535">
        <f>IF($D$725="Flat Oval",IF(OR($N$725="",ISTEXT($N$725),6&gt;$N$725),"",ROUND((6-0.5)*($G$725-$I$725)/$N$725,1)),IF(ISTEXT($N$725),"",IF(OR($D$725="",$G$725="",6&gt;$N$725),"",IF($D$725="Round",IF(ISTEXT($G$725),"",ROUND(IF(6&lt;=$N$725/2,$G$725/2*(1-SQRT(($N$725-2*6+1)/$N$725)),$G$725-$G$725/2*(1-SQRT(($N$725-2*($N$725-6+1)+1)/$N$725))),1)),IF(ISTEXT($G$725),"",ROUND((6-0.5)*$G$725/$N$725,1))))))</f>
        <v/>
      </c>
      <c r="J726" s="535">
        <f>IF($D$725="Flat Oval",IF(OR($N$725="",ISTEXT($N$725),7&gt;$N$725),"",ROUND((7-0.5)*($G$725-$I$725)/$N$725,1)),IF(ISTEXT($N$725),"",IF(OR($D$725="",$G$725="",7&gt;$N$725),"",IF($D$725="Round",IF(ISTEXT($G$725),"",ROUND(IF(7&lt;=$N$725/2,$G$725/2*(1-SQRT(($N$725-2*7+1)/$N$725)),$G$725-$G$725/2*(1-SQRT(($N$725-2*($N$725-7+1)+1)/$N$725))),1)),IF(ISTEXT($G$725),"",ROUND((7-0.5)*$G$725/$N$725,1))))))</f>
        <v/>
      </c>
      <c r="K726" s="535">
        <f>IF($D$725="Flat Oval",IF(OR($N$725="",ISTEXT($N$725),8&gt;$N$725),"",ROUND((8-0.5)*($G$725-$I$725)/$N$725,1)),IF(ISTEXT($N$725),"",IF(OR($D$725="",$G$725="",8&gt;$N$725),"",IF($D$725="Round",IF(ISTEXT($G$725),"",ROUND(IF(8&lt;=$N$725/2,$G$725/2*(1-SQRT(($N$725-2*8+1)/$N$725)),$G$725-$G$725/2*(1-SQRT(($N$725-2*($N$725-8+1)+1)/$N$725))),1)),IF(ISTEXT($G$725),"",ROUND((8-0.5)*$G$725/$N$725,1))))))</f>
        <v/>
      </c>
      <c r="L726" s="535">
        <f>IF($D$725="Flat Oval",IF(OR($N$725="",ISTEXT($N$725),9&gt;$N$725),"",ROUND((9-0.5)*($G$725-$I$725)/$N$725,1)),IF(ISTEXT($N$725),"",IF(OR($D$725="",$G$725="",9&gt;$N$725),"",IF($D$725="Round",IF(ISTEXT($G$725),"",ROUND(IF(9&lt;=$N$725/2,$G$725/2*(1-SQRT(($N$725-2*9+1)/$N$725)),$G$725-$G$725/2*(1-SQRT(($N$725-2*($N$725-9+1)+1)/$N$725))),1)),IF(ISTEXT($G$725),"",ROUND((9-0.5)*$G$725/$N$725,1))))))</f>
        <v/>
      </c>
      <c r="M726" s="535">
        <f>IF($D$725="Flat Oval",IF(OR($N$725="",ISTEXT($N$725),10&gt;$N$725),"",ROUND((10-0.5)*($G$725-$I$725)/$N$725,1)),IF(ISTEXT($N$725),"",IF(OR($D$725="",$G$725="",10&gt;$N$725),"",IF($D$725="Round",IF(ISTEXT($G$725),"",ROUND(IF(10&lt;=$N$725/2,$G$725/2*(1-SQRT(($N$725-2*10+1)/$N$725)),$G$725-$G$725/2*(1-SQRT(($N$725-2*($N$725-10+1)+1)/$N$725))),1)),IF(ISTEXT($G$725),"",ROUND((10-0.5)*$G$725/$N$725,1))))))</f>
        <v/>
      </c>
      <c r="N726" s="534">
        <f>IF($D$725="Flat Oval",IF(OR($G$725="",$I$725=""),"",IF(OR(ISTEXT($G$725),ISTEXT($I$725)),"",IF($I$725&lt;12,2,MIN(7,MAX(3,ROUNDUP($I$725/6,0)))))),IF(OR($D$725="",$G$725=""),"",IF($D$725="Round",2,IF($I$725="","",IF(ISTEXT($I$725),"",IF($I$725&lt;12,2,MIN(8,MAX(3,ROUNDUP($I$725/6,0)))))))))</f>
        <v/>
      </c>
      <c r="O726">
        <f>IF(OR(NOT($D$725="Flat Oval"),N($N$727)=0),"",IF(COUNT(D727:INDEX(M727:M734,$N$726))=0,"",AVERAGE(D727:INDEX(M727:M734,$N$726))))</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IF($D$725="Flat Oval",IF(OR($N$726="",ISTEXT($N$726)),"",IF(1&lt;=$N$726,ROUND((1-0.5)*$I$725/$N$726,1),IF(1=$N$726+1,"Ends",""))),IF(OR($D$725="",$G$725=""),"",IF($D$725="Round",IF(1=1,"Axis 1 (0°)",IF(1=2,"Axis 2 (90°)","")),IF(ISTEXT($N$726),"",IF(1&gt;$N$726,"",IF(ISTEXT($I$725),"",ROUND((1-0.5)*$I$725/$N$726,1)))))))</f>
        <v/>
      </c>
      <c r="C727" s="538" t="n"/>
      <c r="D727" s="539">
        <f>IF($D$725="Flat Oval",IF(OR($N$727="",ISTEXT($N$725),ISTEXT($N$726)),"",IF(1&lt;=$N$726,IF(1&gt;$N$725,"",IF(((1-1)*$N$725+1)&gt;80,"",IF(INDEX($P$727:$W$736,MOD(((1-1)*$N$725+1)-1,10)+1,INT((((1-1)*$N$725+1)-1)/10)+1)="","",INDEX($P$727:$W$736,MOD(((1-1)*$N$725+1)-1,10)+1,INT((((1-1)*$N$725+1)-1)/10)+1)))),IF(AND(1=$N$726+1,1&lt;=$O$725),IF(($N$725*$N$726+1)&gt;80,"",IF(INDEX($P$727:$W$736,MOD(($N$725*$N$726+1)-1,10)+1,INT((($N$725*$N$726+1)-1)/10)+1)="","",INDEX($P$727:$W$736,MOD(($N$725*$N$726+1)-1,10)+1,INT((($N$725*$N$726+1)-1)/10)+1))),""))),IF($N$727="","",IF(OR(ISTEXT($N$725),ISTEXT($N$726),ISTEXT($N$727)),"",IF(OR(1&gt;$N$725,1&gt;$N$726,((1-1)*$N$725+1)&gt;$N$727),"",IF(INDEX($P$727:$W$736,MOD(((1-1)*$N$725+1)-1,10)+1,INT((((1-1)*$N$725+1)-1)/10)+1)="","",INDEX($P$727:$W$736,MOD(((1-1)*$N$725+1)-1,10)+1,INT((((1-1)*$N$725+1)-1)/10)+1))))))</f>
        <v/>
      </c>
      <c r="E727" s="539">
        <f>IF($D$725="Flat Oval",IF(OR($N$727="",ISTEXT($N$725),ISTEXT($N$726)),"",IF(1&lt;=$N$726,IF(2&gt;$N$725,"",IF(((1-1)*$N$725+2)&gt;80,"",IF(INDEX($P$727:$W$736,MOD(((1-1)*$N$725+2)-1,10)+1,INT((((1-1)*$N$725+2)-1)/10)+1)="","",INDEX($P$727:$W$736,MOD(((1-1)*$N$725+2)-1,10)+1,INT((((1-1)*$N$725+2)-1)/10)+1)))),IF(AND(1=$N$726+1,2&lt;=$O$725),IF(($N$725*$N$726+2)&gt;80,"",IF(INDEX($P$727:$W$736,MOD(($N$725*$N$726+2)-1,10)+1,INT((($N$725*$N$726+2)-1)/10)+1)="","",INDEX($P$727:$W$736,MOD(($N$725*$N$726+2)-1,10)+1,INT((($N$725*$N$726+2)-1)/10)+1))),""))),IF($N$727="","",IF(OR(ISTEXT($N$725),ISTEXT($N$726),ISTEXT($N$727)),"",IF(OR(2&gt;$N$725,1&gt;$N$726,((1-1)*$N$725+2)&gt;$N$727),"",IF(INDEX($P$727:$W$736,MOD(((1-1)*$N$725+2)-1,10)+1,INT((((1-1)*$N$725+2)-1)/10)+1)="","",INDEX($P$727:$W$736,MOD(((1-1)*$N$725+2)-1,10)+1,INT((((1-1)*$N$725+2)-1)/10)+1))))))</f>
        <v/>
      </c>
      <c r="F727" s="539">
        <f>IF($D$725="Flat Oval",IF(OR($N$727="",ISTEXT($N$725),ISTEXT($N$726)),"",IF(1&lt;=$N$726,IF(3&gt;$N$725,"",IF(((1-1)*$N$725+3)&gt;80,"",IF(INDEX($P$727:$W$736,MOD(((1-1)*$N$725+3)-1,10)+1,INT((((1-1)*$N$725+3)-1)/10)+1)="","",INDEX($P$727:$W$736,MOD(((1-1)*$N$725+3)-1,10)+1,INT((((1-1)*$N$725+3)-1)/10)+1)))),IF(AND(1=$N$726+1,3&lt;=$O$725),IF(($N$725*$N$726+3)&gt;80,"",IF(INDEX($P$727:$W$736,MOD(($N$725*$N$726+3)-1,10)+1,INT((($N$725*$N$726+3)-1)/10)+1)="","",INDEX($P$727:$W$736,MOD(($N$725*$N$726+3)-1,10)+1,INT((($N$725*$N$726+3)-1)/10)+1))),""))),IF($N$727="","",IF(OR(ISTEXT($N$725),ISTEXT($N$726),ISTEXT($N$727)),"",IF(OR(3&gt;$N$725,1&gt;$N$726,((1-1)*$N$725+3)&gt;$N$727),"",IF(INDEX($P$727:$W$736,MOD(((1-1)*$N$725+3)-1,10)+1,INT((((1-1)*$N$725+3)-1)/10)+1)="","",INDEX($P$727:$W$736,MOD(((1-1)*$N$725+3)-1,10)+1,INT((((1-1)*$N$725+3)-1)/10)+1))))))</f>
        <v/>
      </c>
      <c r="G727" s="539">
        <f>IF($D$725="Flat Oval",IF(OR($N$727="",ISTEXT($N$725),ISTEXT($N$726)),"",IF(1&lt;=$N$726,IF(4&gt;$N$725,"",IF(((1-1)*$N$725+4)&gt;80,"",IF(INDEX($P$727:$W$736,MOD(((1-1)*$N$725+4)-1,10)+1,INT((((1-1)*$N$725+4)-1)/10)+1)="","",INDEX($P$727:$W$736,MOD(((1-1)*$N$725+4)-1,10)+1,INT((((1-1)*$N$725+4)-1)/10)+1)))),IF(AND(1=$N$726+1,4&lt;=$O$725),IF(($N$725*$N$726+4)&gt;80,"",IF(INDEX($P$727:$W$736,MOD(($N$725*$N$726+4)-1,10)+1,INT((($N$725*$N$726+4)-1)/10)+1)="","",INDEX($P$727:$W$736,MOD(($N$725*$N$726+4)-1,10)+1,INT((($N$725*$N$726+4)-1)/10)+1))),""))),IF($N$727="","",IF(OR(ISTEXT($N$725),ISTEXT($N$726),ISTEXT($N$727)),"",IF(OR(4&gt;$N$725,1&gt;$N$726,((1-1)*$N$725+4)&gt;$N$727),"",IF(INDEX($P$727:$W$736,MOD(((1-1)*$N$725+4)-1,10)+1,INT((((1-1)*$N$725+4)-1)/10)+1)="","",INDEX($P$727:$W$736,MOD(((1-1)*$N$725+4)-1,10)+1,INT((((1-1)*$N$725+4)-1)/10)+1))))))</f>
        <v/>
      </c>
      <c r="H727" s="539">
        <f>IF($D$725="Flat Oval",IF(OR($N$727="",ISTEXT($N$725),ISTEXT($N$726)),"",IF(1&lt;=$N$726,IF(5&gt;$N$725,"",IF(((1-1)*$N$725+5)&gt;80,"",IF(INDEX($P$727:$W$736,MOD(((1-1)*$N$725+5)-1,10)+1,INT((((1-1)*$N$725+5)-1)/10)+1)="","",INDEX($P$727:$W$736,MOD(((1-1)*$N$725+5)-1,10)+1,INT((((1-1)*$N$725+5)-1)/10)+1)))),IF(AND(1=$N$726+1,5&lt;=$O$725),IF(($N$725*$N$726+5)&gt;80,"",IF(INDEX($P$727:$W$736,MOD(($N$725*$N$726+5)-1,10)+1,INT((($N$725*$N$726+5)-1)/10)+1)="","",INDEX($P$727:$W$736,MOD(($N$725*$N$726+5)-1,10)+1,INT((($N$725*$N$726+5)-1)/10)+1))),""))),IF($N$727="","",IF(OR(ISTEXT($N$725),ISTEXT($N$726),ISTEXT($N$727)),"",IF(OR(5&gt;$N$725,1&gt;$N$726,((1-1)*$N$725+5)&gt;$N$727),"",IF(INDEX($P$727:$W$736,MOD(((1-1)*$N$725+5)-1,10)+1,INT((((1-1)*$N$725+5)-1)/10)+1)="","",INDEX($P$727:$W$736,MOD(((1-1)*$N$725+5)-1,10)+1,INT((((1-1)*$N$725+5)-1)/10)+1))))))</f>
        <v/>
      </c>
      <c r="I727" s="539">
        <f>IF($D$725="Flat Oval",IF(OR($N$727="",ISTEXT($N$725),ISTEXT($N$726)),"",IF(1&lt;=$N$726,IF(6&gt;$N$725,"",IF(((1-1)*$N$725+6)&gt;80,"",IF(INDEX($P$727:$W$736,MOD(((1-1)*$N$725+6)-1,10)+1,INT((((1-1)*$N$725+6)-1)/10)+1)="","",INDEX($P$727:$W$736,MOD(((1-1)*$N$725+6)-1,10)+1,INT((((1-1)*$N$725+6)-1)/10)+1)))),IF(AND(1=$N$726+1,6&lt;=$O$725),IF(($N$725*$N$726+6)&gt;80,"",IF(INDEX($P$727:$W$736,MOD(($N$725*$N$726+6)-1,10)+1,INT((($N$725*$N$726+6)-1)/10)+1)="","",INDEX($P$727:$W$736,MOD(($N$725*$N$726+6)-1,10)+1,INT((($N$725*$N$726+6)-1)/10)+1))),""))),IF($N$727="","",IF(OR(ISTEXT($N$725),ISTEXT($N$726),ISTEXT($N$727)),"",IF(OR(6&gt;$N$725,1&gt;$N$726,((1-1)*$N$725+6)&gt;$N$727),"",IF(INDEX($P$727:$W$736,MOD(((1-1)*$N$725+6)-1,10)+1,INT((((1-1)*$N$725+6)-1)/10)+1)="","",INDEX($P$727:$W$736,MOD(((1-1)*$N$725+6)-1,10)+1,INT((((1-1)*$N$725+6)-1)/10)+1))))))</f>
        <v/>
      </c>
      <c r="J727" s="539">
        <f>IF($D$725="Flat Oval",IF(OR($N$727="",ISTEXT($N$725),ISTEXT($N$726)),"",IF(1&lt;=$N$726,IF(7&gt;$N$725,"",IF(((1-1)*$N$725+7)&gt;80,"",IF(INDEX($P$727:$W$736,MOD(((1-1)*$N$725+7)-1,10)+1,INT((((1-1)*$N$725+7)-1)/10)+1)="","",INDEX($P$727:$W$736,MOD(((1-1)*$N$725+7)-1,10)+1,INT((((1-1)*$N$725+7)-1)/10)+1)))),IF(AND(1=$N$726+1,7&lt;=$O$725),IF(($N$725*$N$726+7)&gt;80,"",IF(INDEX($P$727:$W$736,MOD(($N$725*$N$726+7)-1,10)+1,INT((($N$725*$N$726+7)-1)/10)+1)="","",INDEX($P$727:$W$736,MOD(($N$725*$N$726+7)-1,10)+1,INT((($N$725*$N$726+7)-1)/10)+1))),""))),IF($N$727="","",IF(OR(ISTEXT($N$725),ISTEXT($N$726),ISTEXT($N$727)),"",IF(OR(7&gt;$N$725,1&gt;$N$726,((1-1)*$N$725+7)&gt;$N$727),"",IF(INDEX($P$727:$W$736,MOD(((1-1)*$N$725+7)-1,10)+1,INT((((1-1)*$N$725+7)-1)/10)+1)="","",INDEX($P$727:$W$736,MOD(((1-1)*$N$725+7)-1,10)+1,INT((((1-1)*$N$725+7)-1)/10)+1))))))</f>
        <v/>
      </c>
      <c r="K727" s="539">
        <f>IF($D$725="Flat Oval",IF(OR($N$727="",ISTEXT($N$725),ISTEXT($N$726)),"",IF(1&lt;=$N$726,IF(8&gt;$N$725,"",IF(((1-1)*$N$725+8)&gt;80,"",IF(INDEX($P$727:$W$736,MOD(((1-1)*$N$725+8)-1,10)+1,INT((((1-1)*$N$725+8)-1)/10)+1)="","",INDEX($P$727:$W$736,MOD(((1-1)*$N$725+8)-1,10)+1,INT((((1-1)*$N$725+8)-1)/10)+1)))),IF(AND(1=$N$726+1,8&lt;=$O$725),IF(($N$725*$N$726+8)&gt;80,"",IF(INDEX($P$727:$W$736,MOD(($N$725*$N$726+8)-1,10)+1,INT((($N$725*$N$726+8)-1)/10)+1)="","",INDEX($P$727:$W$736,MOD(($N$725*$N$726+8)-1,10)+1,INT((($N$725*$N$726+8)-1)/10)+1))),""))),IF($N$727="","",IF(OR(ISTEXT($N$725),ISTEXT($N$726),ISTEXT($N$727)),"",IF(OR(8&gt;$N$725,1&gt;$N$726,((1-1)*$N$725+8)&gt;$N$727),"",IF(INDEX($P$727:$W$736,MOD(((1-1)*$N$725+8)-1,10)+1,INT((((1-1)*$N$725+8)-1)/10)+1)="","",INDEX($P$727:$W$736,MOD(((1-1)*$N$725+8)-1,10)+1,INT((((1-1)*$N$725+8)-1)/10)+1))))))</f>
        <v/>
      </c>
      <c r="L727" s="539">
        <f>IF($D$725="Flat Oval",IF(OR($N$727="",ISTEXT($N$725),ISTEXT($N$726)),"",IF(1&lt;=$N$726,IF(9&gt;$N$725,"",IF(((1-1)*$N$725+9)&gt;80,"",IF(INDEX($P$727:$W$736,MOD(((1-1)*$N$725+9)-1,10)+1,INT((((1-1)*$N$725+9)-1)/10)+1)="","",INDEX($P$727:$W$736,MOD(((1-1)*$N$725+9)-1,10)+1,INT((((1-1)*$N$725+9)-1)/10)+1)))),IF(AND(1=$N$726+1,9&lt;=$O$725),IF(($N$725*$N$726+9)&gt;80,"",IF(INDEX($P$727:$W$736,MOD(($N$725*$N$726+9)-1,10)+1,INT((($N$725*$N$726+9)-1)/10)+1)="","",INDEX($P$727:$W$736,MOD(($N$725*$N$726+9)-1,10)+1,INT((($N$725*$N$726+9)-1)/10)+1))),""))),IF($N$727="","",IF(OR(ISTEXT($N$725),ISTEXT($N$726),ISTEXT($N$727)),"",IF(OR(9&gt;$N$725,1&gt;$N$726,((1-1)*$N$725+9)&gt;$N$727),"",IF(INDEX($P$727:$W$736,MOD(((1-1)*$N$725+9)-1,10)+1,INT((((1-1)*$N$725+9)-1)/10)+1)="","",INDEX($P$727:$W$736,MOD(((1-1)*$N$725+9)-1,10)+1,INT((((1-1)*$N$725+9)-1)/10)+1))))))</f>
        <v/>
      </c>
      <c r="M727" s="539">
        <f>IF($D$725="Flat Oval",IF(OR($N$727="",ISTEXT($N$725),ISTEXT($N$726)),"",IF(1&lt;=$N$726,IF(10&gt;$N$725,"",IF(((1-1)*$N$725+10)&gt;80,"",IF(INDEX($P$727:$W$736,MOD(((1-1)*$N$725+10)-1,10)+1,INT((((1-1)*$N$725+10)-1)/10)+1)="","",INDEX($P$727:$W$736,MOD(((1-1)*$N$725+10)-1,10)+1,INT((((1-1)*$N$725+10)-1)/10)+1)))),IF(AND(1=$N$726+1,10&lt;=$O$725),IF(($N$725*$N$726+10)&gt;80,"",IF(INDEX($P$727:$W$736,MOD(($N$725*$N$726+10)-1,10)+1,INT((($N$725*$N$726+10)-1)/10)+1)="","",INDEX($P$727:$W$736,MOD(($N$725*$N$726+10)-1,10)+1,INT((($N$725*$N$726+10)-1)/10)+1))),""))),IF($N$727="","",IF(OR(ISTEXT($N$725),ISTEXT($N$726),ISTEXT($N$727)),"",IF(OR(10&gt;$N$725,1&gt;$N$726,((1-1)*$N$725+10)&gt;$N$727),"",IF(INDEX($P$727:$W$736,MOD(((1-1)*$N$725+10)-1,10)+1,INT((((1-1)*$N$725+10)-1)/10)+1)="","",INDEX($P$727:$W$736,MOD(((1-1)*$N$725+10)-1,10)+1,INT((((1-1)*$N$725+10)-1)/10)+1))))))</f>
        <v/>
      </c>
      <c r="N727" s="534">
        <f>IF($D$725="Flat Oval",IF(OR($N$725="",$N$726="",$O$725=""),"",$N$725*$N$726+$O$725),IF(OR(N725="",N726=""),"",IF(OR(ISTEXT(N725),ISTEXT(N726)),"",N725*N726)))</f>
        <v/>
      </c>
      <c r="O727">
        <f>IF(OR(NOT($D$725="Flat Oval"),N($N$727)=0),"",IF(COUNT(INDEX(D727:D734,$N$726+1):INDEX(M727:M734,$N$726+1))=0,"",AVERAGE(INDEX(D727:D734,$N$726+1):INDEX(M727:M734,$N$726+1))))</f>
        <v/>
      </c>
      <c r="P727" s="540" t="n"/>
      <c r="Q727" s="540" t="n"/>
      <c r="R727" s="540" t="n"/>
      <c r="S727" s="540" t="n"/>
      <c r="T727" s="540" t="n"/>
      <c r="U727" s="540" t="n"/>
      <c r="V727" s="540" t="n"/>
      <c r="W727" s="540" t="n"/>
    </row>
    <row r="728" ht="13.35" customHeight="1" s="162">
      <c r="B728" s="537">
        <f>IF($D$725="Flat Oval",IF(OR($N$726="",ISTEXT($N$726)),"",IF(2&lt;=$N$726,ROUND((2-0.5)*$I$725/$N$726,1),IF(2=$N$726+1,"Ends",""))),IF(OR($D$725="",$G$725=""),"",IF($D$725="Round",IF(2=1,"Axis 1 (0°)",IF(2=2,"Axis 2 (90°)","")),IF(ISTEXT($N$726),"",IF(2&gt;$N$726,"",IF(ISTEXT($I$725),"",ROUND((2-0.5)*$I$725/$N$726,1)))))))</f>
        <v/>
      </c>
      <c r="C728" s="538" t="n"/>
      <c r="D728" s="539">
        <f>IF($D$725="Flat Oval",IF(OR($N$727="",ISTEXT($N$725),ISTEXT($N$726)),"",IF(2&lt;=$N$726,IF(1&gt;$N$725,"",IF(((2-1)*$N$725+1)&gt;80,"",IF(INDEX($P$727:$W$736,MOD(((2-1)*$N$725+1)-1,10)+1,INT((((2-1)*$N$725+1)-1)/10)+1)="","",INDEX($P$727:$W$736,MOD(((2-1)*$N$725+1)-1,10)+1,INT((((2-1)*$N$725+1)-1)/10)+1)))),IF(AND(2=$N$726+1,1&lt;=$O$725),IF(($N$725*$N$726+1)&gt;80,"",IF(INDEX($P$727:$W$736,MOD(($N$725*$N$726+1)-1,10)+1,INT((($N$725*$N$726+1)-1)/10)+1)="","",INDEX($P$727:$W$736,MOD(($N$725*$N$726+1)-1,10)+1,INT((($N$725*$N$726+1)-1)/10)+1))),""))),IF($N$727="","",IF(OR(ISTEXT($N$725),ISTEXT($N$726),ISTEXT($N$727)),"",IF(OR(1&gt;$N$725,2&gt;$N$726,((2-1)*$N$725+1)&gt;$N$727),"",IF(INDEX($P$727:$W$736,MOD(((2-1)*$N$725+1)-1,10)+1,INT((((2-1)*$N$725+1)-1)/10)+1)="","",INDEX($P$727:$W$736,MOD(((2-1)*$N$725+1)-1,10)+1,INT((((2-1)*$N$725+1)-1)/10)+1))))))</f>
        <v/>
      </c>
      <c r="E728" s="539">
        <f>IF($D$725="Flat Oval",IF(OR($N$727="",ISTEXT($N$725),ISTEXT($N$726)),"",IF(2&lt;=$N$726,IF(2&gt;$N$725,"",IF(((2-1)*$N$725+2)&gt;80,"",IF(INDEX($P$727:$W$736,MOD(((2-1)*$N$725+2)-1,10)+1,INT((((2-1)*$N$725+2)-1)/10)+1)="","",INDEX($P$727:$W$736,MOD(((2-1)*$N$725+2)-1,10)+1,INT((((2-1)*$N$725+2)-1)/10)+1)))),IF(AND(2=$N$726+1,2&lt;=$O$725),IF(($N$725*$N$726+2)&gt;80,"",IF(INDEX($P$727:$W$736,MOD(($N$725*$N$726+2)-1,10)+1,INT((($N$725*$N$726+2)-1)/10)+1)="","",INDEX($P$727:$W$736,MOD(($N$725*$N$726+2)-1,10)+1,INT((($N$725*$N$726+2)-1)/10)+1))),""))),IF($N$727="","",IF(OR(ISTEXT($N$725),ISTEXT($N$726),ISTEXT($N$727)),"",IF(OR(2&gt;$N$725,2&gt;$N$726,((2-1)*$N$725+2)&gt;$N$727),"",IF(INDEX($P$727:$W$736,MOD(((2-1)*$N$725+2)-1,10)+1,INT((((2-1)*$N$725+2)-1)/10)+1)="","",INDEX($P$727:$W$736,MOD(((2-1)*$N$725+2)-1,10)+1,INT((((2-1)*$N$725+2)-1)/10)+1))))))</f>
        <v/>
      </c>
      <c r="F728" s="539">
        <f>IF($D$725="Flat Oval",IF(OR($N$727="",ISTEXT($N$725),ISTEXT($N$726)),"",IF(2&lt;=$N$726,IF(3&gt;$N$725,"",IF(((2-1)*$N$725+3)&gt;80,"",IF(INDEX($P$727:$W$736,MOD(((2-1)*$N$725+3)-1,10)+1,INT((((2-1)*$N$725+3)-1)/10)+1)="","",INDEX($P$727:$W$736,MOD(((2-1)*$N$725+3)-1,10)+1,INT((((2-1)*$N$725+3)-1)/10)+1)))),IF(AND(2=$N$726+1,3&lt;=$O$725),IF(($N$725*$N$726+3)&gt;80,"",IF(INDEX($P$727:$W$736,MOD(($N$725*$N$726+3)-1,10)+1,INT((($N$725*$N$726+3)-1)/10)+1)="","",INDEX($P$727:$W$736,MOD(($N$725*$N$726+3)-1,10)+1,INT((($N$725*$N$726+3)-1)/10)+1))),""))),IF($N$727="","",IF(OR(ISTEXT($N$725),ISTEXT($N$726),ISTEXT($N$727)),"",IF(OR(3&gt;$N$725,2&gt;$N$726,((2-1)*$N$725+3)&gt;$N$727),"",IF(INDEX($P$727:$W$736,MOD(((2-1)*$N$725+3)-1,10)+1,INT((((2-1)*$N$725+3)-1)/10)+1)="","",INDEX($P$727:$W$736,MOD(((2-1)*$N$725+3)-1,10)+1,INT((((2-1)*$N$725+3)-1)/10)+1))))))</f>
        <v/>
      </c>
      <c r="G728" s="539">
        <f>IF($D$725="Flat Oval",IF(OR($N$727="",ISTEXT($N$725),ISTEXT($N$726)),"",IF(2&lt;=$N$726,IF(4&gt;$N$725,"",IF(((2-1)*$N$725+4)&gt;80,"",IF(INDEX($P$727:$W$736,MOD(((2-1)*$N$725+4)-1,10)+1,INT((((2-1)*$N$725+4)-1)/10)+1)="","",INDEX($P$727:$W$736,MOD(((2-1)*$N$725+4)-1,10)+1,INT((((2-1)*$N$725+4)-1)/10)+1)))),IF(AND(2=$N$726+1,4&lt;=$O$725),IF(($N$725*$N$726+4)&gt;80,"",IF(INDEX($P$727:$W$736,MOD(($N$725*$N$726+4)-1,10)+1,INT((($N$725*$N$726+4)-1)/10)+1)="","",INDEX($P$727:$W$736,MOD(($N$725*$N$726+4)-1,10)+1,INT((($N$725*$N$726+4)-1)/10)+1))),""))),IF($N$727="","",IF(OR(ISTEXT($N$725),ISTEXT($N$726),ISTEXT($N$727)),"",IF(OR(4&gt;$N$725,2&gt;$N$726,((2-1)*$N$725+4)&gt;$N$727),"",IF(INDEX($P$727:$W$736,MOD(((2-1)*$N$725+4)-1,10)+1,INT((((2-1)*$N$725+4)-1)/10)+1)="","",INDEX($P$727:$W$736,MOD(((2-1)*$N$725+4)-1,10)+1,INT((((2-1)*$N$725+4)-1)/10)+1))))))</f>
        <v/>
      </c>
      <c r="H728" s="539">
        <f>IF($D$725="Flat Oval",IF(OR($N$727="",ISTEXT($N$725),ISTEXT($N$726)),"",IF(2&lt;=$N$726,IF(5&gt;$N$725,"",IF(((2-1)*$N$725+5)&gt;80,"",IF(INDEX($P$727:$W$736,MOD(((2-1)*$N$725+5)-1,10)+1,INT((((2-1)*$N$725+5)-1)/10)+1)="","",INDEX($P$727:$W$736,MOD(((2-1)*$N$725+5)-1,10)+1,INT((((2-1)*$N$725+5)-1)/10)+1)))),IF(AND(2=$N$726+1,5&lt;=$O$725),IF(($N$725*$N$726+5)&gt;80,"",IF(INDEX($P$727:$W$736,MOD(($N$725*$N$726+5)-1,10)+1,INT((($N$725*$N$726+5)-1)/10)+1)="","",INDEX($P$727:$W$736,MOD(($N$725*$N$726+5)-1,10)+1,INT((($N$725*$N$726+5)-1)/10)+1))),""))),IF($N$727="","",IF(OR(ISTEXT($N$725),ISTEXT($N$726),ISTEXT($N$727)),"",IF(OR(5&gt;$N$725,2&gt;$N$726,((2-1)*$N$725+5)&gt;$N$727),"",IF(INDEX($P$727:$W$736,MOD(((2-1)*$N$725+5)-1,10)+1,INT((((2-1)*$N$725+5)-1)/10)+1)="","",INDEX($P$727:$W$736,MOD(((2-1)*$N$725+5)-1,10)+1,INT((((2-1)*$N$725+5)-1)/10)+1))))))</f>
        <v/>
      </c>
      <c r="I728" s="539">
        <f>IF($D$725="Flat Oval",IF(OR($N$727="",ISTEXT($N$725),ISTEXT($N$726)),"",IF(2&lt;=$N$726,IF(6&gt;$N$725,"",IF(((2-1)*$N$725+6)&gt;80,"",IF(INDEX($P$727:$W$736,MOD(((2-1)*$N$725+6)-1,10)+1,INT((((2-1)*$N$725+6)-1)/10)+1)="","",INDEX($P$727:$W$736,MOD(((2-1)*$N$725+6)-1,10)+1,INT((((2-1)*$N$725+6)-1)/10)+1)))),IF(AND(2=$N$726+1,6&lt;=$O$725),IF(($N$725*$N$726+6)&gt;80,"",IF(INDEX($P$727:$W$736,MOD(($N$725*$N$726+6)-1,10)+1,INT((($N$725*$N$726+6)-1)/10)+1)="","",INDEX($P$727:$W$736,MOD(($N$725*$N$726+6)-1,10)+1,INT((($N$725*$N$726+6)-1)/10)+1))),""))),IF($N$727="","",IF(OR(ISTEXT($N$725),ISTEXT($N$726),ISTEXT($N$727)),"",IF(OR(6&gt;$N$725,2&gt;$N$726,((2-1)*$N$725+6)&gt;$N$727),"",IF(INDEX($P$727:$W$736,MOD(((2-1)*$N$725+6)-1,10)+1,INT((((2-1)*$N$725+6)-1)/10)+1)="","",INDEX($P$727:$W$736,MOD(((2-1)*$N$725+6)-1,10)+1,INT((((2-1)*$N$725+6)-1)/10)+1))))))</f>
        <v/>
      </c>
      <c r="J728" s="539">
        <f>IF($D$725="Flat Oval",IF(OR($N$727="",ISTEXT($N$725),ISTEXT($N$726)),"",IF(2&lt;=$N$726,IF(7&gt;$N$725,"",IF(((2-1)*$N$725+7)&gt;80,"",IF(INDEX($P$727:$W$736,MOD(((2-1)*$N$725+7)-1,10)+1,INT((((2-1)*$N$725+7)-1)/10)+1)="","",INDEX($P$727:$W$736,MOD(((2-1)*$N$725+7)-1,10)+1,INT((((2-1)*$N$725+7)-1)/10)+1)))),IF(AND(2=$N$726+1,7&lt;=$O$725),IF(($N$725*$N$726+7)&gt;80,"",IF(INDEX($P$727:$W$736,MOD(($N$725*$N$726+7)-1,10)+1,INT((($N$725*$N$726+7)-1)/10)+1)="","",INDEX($P$727:$W$736,MOD(($N$725*$N$726+7)-1,10)+1,INT((($N$725*$N$726+7)-1)/10)+1))),""))),IF($N$727="","",IF(OR(ISTEXT($N$725),ISTEXT($N$726),ISTEXT($N$727)),"",IF(OR(7&gt;$N$725,2&gt;$N$726,((2-1)*$N$725+7)&gt;$N$727),"",IF(INDEX($P$727:$W$736,MOD(((2-1)*$N$725+7)-1,10)+1,INT((((2-1)*$N$725+7)-1)/10)+1)="","",INDEX($P$727:$W$736,MOD(((2-1)*$N$725+7)-1,10)+1,INT((((2-1)*$N$725+7)-1)/10)+1))))))</f>
        <v/>
      </c>
      <c r="K728" s="539">
        <f>IF($D$725="Flat Oval",IF(OR($N$727="",ISTEXT($N$725),ISTEXT($N$726)),"",IF(2&lt;=$N$726,IF(8&gt;$N$725,"",IF(((2-1)*$N$725+8)&gt;80,"",IF(INDEX($P$727:$W$736,MOD(((2-1)*$N$725+8)-1,10)+1,INT((((2-1)*$N$725+8)-1)/10)+1)="","",INDEX($P$727:$W$736,MOD(((2-1)*$N$725+8)-1,10)+1,INT((((2-1)*$N$725+8)-1)/10)+1)))),IF(AND(2=$N$726+1,8&lt;=$O$725),IF(($N$725*$N$726+8)&gt;80,"",IF(INDEX($P$727:$W$736,MOD(($N$725*$N$726+8)-1,10)+1,INT((($N$725*$N$726+8)-1)/10)+1)="","",INDEX($P$727:$W$736,MOD(($N$725*$N$726+8)-1,10)+1,INT((($N$725*$N$726+8)-1)/10)+1))),""))),IF($N$727="","",IF(OR(ISTEXT($N$725),ISTEXT($N$726),ISTEXT($N$727)),"",IF(OR(8&gt;$N$725,2&gt;$N$726,((2-1)*$N$725+8)&gt;$N$727),"",IF(INDEX($P$727:$W$736,MOD(((2-1)*$N$725+8)-1,10)+1,INT((((2-1)*$N$725+8)-1)/10)+1)="","",INDEX($P$727:$W$736,MOD(((2-1)*$N$725+8)-1,10)+1,INT((((2-1)*$N$725+8)-1)/10)+1))))))</f>
        <v/>
      </c>
      <c r="L728" s="539">
        <f>IF($D$725="Flat Oval",IF(OR($N$727="",ISTEXT($N$725),ISTEXT($N$726)),"",IF(2&lt;=$N$726,IF(9&gt;$N$725,"",IF(((2-1)*$N$725+9)&gt;80,"",IF(INDEX($P$727:$W$736,MOD(((2-1)*$N$725+9)-1,10)+1,INT((((2-1)*$N$725+9)-1)/10)+1)="","",INDEX($P$727:$W$736,MOD(((2-1)*$N$725+9)-1,10)+1,INT((((2-1)*$N$725+9)-1)/10)+1)))),IF(AND(2=$N$726+1,9&lt;=$O$725),IF(($N$725*$N$726+9)&gt;80,"",IF(INDEX($P$727:$W$736,MOD(($N$725*$N$726+9)-1,10)+1,INT((($N$725*$N$726+9)-1)/10)+1)="","",INDEX($P$727:$W$736,MOD(($N$725*$N$726+9)-1,10)+1,INT((($N$725*$N$726+9)-1)/10)+1))),""))),IF($N$727="","",IF(OR(ISTEXT($N$725),ISTEXT($N$726),ISTEXT($N$727)),"",IF(OR(9&gt;$N$725,2&gt;$N$726,((2-1)*$N$725+9)&gt;$N$727),"",IF(INDEX($P$727:$W$736,MOD(((2-1)*$N$725+9)-1,10)+1,INT((((2-1)*$N$725+9)-1)/10)+1)="","",INDEX($P$727:$W$736,MOD(((2-1)*$N$725+9)-1,10)+1,INT((((2-1)*$N$725+9)-1)/10)+1))))))</f>
        <v/>
      </c>
      <c r="M728" s="539">
        <f>IF($D$725="Flat Oval",IF(OR($N$727="",ISTEXT($N$725),ISTEXT($N$726)),"",IF(2&lt;=$N$726,IF(10&gt;$N$725,"",IF(((2-1)*$N$725+10)&gt;80,"",IF(INDEX($P$727:$W$736,MOD(((2-1)*$N$725+10)-1,10)+1,INT((((2-1)*$N$725+10)-1)/10)+1)="","",INDEX($P$727:$W$736,MOD(((2-1)*$N$725+10)-1,10)+1,INT((((2-1)*$N$725+10)-1)/10)+1)))),IF(AND(2=$N$726+1,10&lt;=$O$725),IF(($N$725*$N$726+10)&gt;80,"",IF(INDEX($P$727:$W$736,MOD(($N$725*$N$726+10)-1,10)+1,INT((($N$725*$N$726+10)-1)/10)+1)="","",INDEX($P$727:$W$736,MOD(($N$725*$N$726+10)-1,10)+1,INT((($N$725*$N$726+10)-1)/10)+1))),""))),IF($N$727="","",IF(OR(ISTEXT($N$725),ISTEXT($N$726),ISTEXT($N$727)),"",IF(OR(10&gt;$N$725,2&gt;$N$726,((2-1)*$N$725+10)&gt;$N$727),"",IF(INDEX($P$727:$W$736,MOD(((2-1)*$N$725+10)-1,10)+1,INT((((2-1)*$N$725+10)-1)/10)+1)="","",INDEX($P$727:$W$736,MOD(((2-1)*$N$725+10)-1,10)+1,INT((((2-1)*$N$725+10)-1)/10)+1))))))</f>
        <v/>
      </c>
      <c r="O728">
        <f>IF(AND($D$725="Flat Oval",NOT(OR($G$725="",$I$725="")),NOT(OR(ISTEXT($G$725),ISTEXT($I$725)))),(($G$725-2*N($K$725))-($I$725-2*N($K$725)))*($I$725-2*N($K$725))/144,"")</f>
        <v/>
      </c>
      <c r="P728" s="540" t="n"/>
      <c r="Q728" s="540" t="n"/>
      <c r="R728" s="540" t="n"/>
      <c r="S728" s="540" t="n"/>
      <c r="T728" s="540" t="n"/>
      <c r="U728" s="540" t="n"/>
      <c r="V728" s="540" t="n"/>
      <c r="W728" s="540" t="n"/>
    </row>
    <row r="729" ht="13.35" customHeight="1" s="162">
      <c r="B729" s="537">
        <f>IF($D$725="Flat Oval",IF(OR($N$726="",ISTEXT($N$726)),"",IF(3&lt;=$N$726,ROUND((3-0.5)*$I$725/$N$726,1),IF(3=$N$726+1,"Ends",""))),IF(OR($D$725="",$G$725=""),"",IF($D$725="Round",IF(3=1,"Axis 1 (0°)",IF(3=2,"Axis 2 (90°)","")),IF(ISTEXT($N$726),"",IF(3&gt;$N$726,"",IF(ISTEXT($I$725),"",ROUND((3-0.5)*$I$725/$N$726,1)))))))</f>
        <v/>
      </c>
      <c r="C729" s="538" t="n"/>
      <c r="D729" s="539">
        <f>IF($D$725="Flat Oval",IF(OR($N$727="",ISTEXT($N$725),ISTEXT($N$726)),"",IF(3&lt;=$N$726,IF(1&gt;$N$725,"",IF(((3-1)*$N$725+1)&gt;80,"",IF(INDEX($P$727:$W$736,MOD(((3-1)*$N$725+1)-1,10)+1,INT((((3-1)*$N$725+1)-1)/10)+1)="","",INDEX($P$727:$W$736,MOD(((3-1)*$N$725+1)-1,10)+1,INT((((3-1)*$N$725+1)-1)/10)+1)))),IF(AND(3=$N$726+1,1&lt;=$O$725),IF(($N$725*$N$726+1)&gt;80,"",IF(INDEX($P$727:$W$736,MOD(($N$725*$N$726+1)-1,10)+1,INT((($N$725*$N$726+1)-1)/10)+1)="","",INDEX($P$727:$W$736,MOD(($N$725*$N$726+1)-1,10)+1,INT((($N$725*$N$726+1)-1)/10)+1))),""))),IF($N$727="","",IF(OR(ISTEXT($N$725),ISTEXT($N$726),ISTEXT($N$727)),"",IF(OR(1&gt;$N$725,3&gt;$N$726,((3-1)*$N$725+1)&gt;$N$727),"",IF(INDEX($P$727:$W$736,MOD(((3-1)*$N$725+1)-1,10)+1,INT((((3-1)*$N$725+1)-1)/10)+1)="","",INDEX($P$727:$W$736,MOD(((3-1)*$N$725+1)-1,10)+1,INT((((3-1)*$N$725+1)-1)/10)+1))))))</f>
        <v/>
      </c>
      <c r="E729" s="539">
        <f>IF($D$725="Flat Oval",IF(OR($N$727="",ISTEXT($N$725),ISTEXT($N$726)),"",IF(3&lt;=$N$726,IF(2&gt;$N$725,"",IF(((3-1)*$N$725+2)&gt;80,"",IF(INDEX($P$727:$W$736,MOD(((3-1)*$N$725+2)-1,10)+1,INT((((3-1)*$N$725+2)-1)/10)+1)="","",INDEX($P$727:$W$736,MOD(((3-1)*$N$725+2)-1,10)+1,INT((((3-1)*$N$725+2)-1)/10)+1)))),IF(AND(3=$N$726+1,2&lt;=$O$725),IF(($N$725*$N$726+2)&gt;80,"",IF(INDEX($P$727:$W$736,MOD(($N$725*$N$726+2)-1,10)+1,INT((($N$725*$N$726+2)-1)/10)+1)="","",INDEX($P$727:$W$736,MOD(($N$725*$N$726+2)-1,10)+1,INT((($N$725*$N$726+2)-1)/10)+1))),""))),IF($N$727="","",IF(OR(ISTEXT($N$725),ISTEXT($N$726),ISTEXT($N$727)),"",IF(OR(2&gt;$N$725,3&gt;$N$726,((3-1)*$N$725+2)&gt;$N$727),"",IF(INDEX($P$727:$W$736,MOD(((3-1)*$N$725+2)-1,10)+1,INT((((3-1)*$N$725+2)-1)/10)+1)="","",INDEX($P$727:$W$736,MOD(((3-1)*$N$725+2)-1,10)+1,INT((((3-1)*$N$725+2)-1)/10)+1))))))</f>
        <v/>
      </c>
      <c r="F729" s="539">
        <f>IF($D$725="Flat Oval",IF(OR($N$727="",ISTEXT($N$725),ISTEXT($N$726)),"",IF(3&lt;=$N$726,IF(3&gt;$N$725,"",IF(((3-1)*$N$725+3)&gt;80,"",IF(INDEX($P$727:$W$736,MOD(((3-1)*$N$725+3)-1,10)+1,INT((((3-1)*$N$725+3)-1)/10)+1)="","",INDEX($P$727:$W$736,MOD(((3-1)*$N$725+3)-1,10)+1,INT((((3-1)*$N$725+3)-1)/10)+1)))),IF(AND(3=$N$726+1,3&lt;=$O$725),IF(($N$725*$N$726+3)&gt;80,"",IF(INDEX($P$727:$W$736,MOD(($N$725*$N$726+3)-1,10)+1,INT((($N$725*$N$726+3)-1)/10)+1)="","",INDEX($P$727:$W$736,MOD(($N$725*$N$726+3)-1,10)+1,INT((($N$725*$N$726+3)-1)/10)+1))),""))),IF($N$727="","",IF(OR(ISTEXT($N$725),ISTEXT($N$726),ISTEXT($N$727)),"",IF(OR(3&gt;$N$725,3&gt;$N$726,((3-1)*$N$725+3)&gt;$N$727),"",IF(INDEX($P$727:$W$736,MOD(((3-1)*$N$725+3)-1,10)+1,INT((((3-1)*$N$725+3)-1)/10)+1)="","",INDEX($P$727:$W$736,MOD(((3-1)*$N$725+3)-1,10)+1,INT((((3-1)*$N$725+3)-1)/10)+1))))))</f>
        <v/>
      </c>
      <c r="G729" s="539">
        <f>IF($D$725="Flat Oval",IF(OR($N$727="",ISTEXT($N$725),ISTEXT($N$726)),"",IF(3&lt;=$N$726,IF(4&gt;$N$725,"",IF(((3-1)*$N$725+4)&gt;80,"",IF(INDEX($P$727:$W$736,MOD(((3-1)*$N$725+4)-1,10)+1,INT((((3-1)*$N$725+4)-1)/10)+1)="","",INDEX($P$727:$W$736,MOD(((3-1)*$N$725+4)-1,10)+1,INT((((3-1)*$N$725+4)-1)/10)+1)))),IF(AND(3=$N$726+1,4&lt;=$O$725),IF(($N$725*$N$726+4)&gt;80,"",IF(INDEX($P$727:$W$736,MOD(($N$725*$N$726+4)-1,10)+1,INT((($N$725*$N$726+4)-1)/10)+1)="","",INDEX($P$727:$W$736,MOD(($N$725*$N$726+4)-1,10)+1,INT((($N$725*$N$726+4)-1)/10)+1))),""))),IF($N$727="","",IF(OR(ISTEXT($N$725),ISTEXT($N$726),ISTEXT($N$727)),"",IF(OR(4&gt;$N$725,3&gt;$N$726,((3-1)*$N$725+4)&gt;$N$727),"",IF(INDEX($P$727:$W$736,MOD(((3-1)*$N$725+4)-1,10)+1,INT((((3-1)*$N$725+4)-1)/10)+1)="","",INDEX($P$727:$W$736,MOD(((3-1)*$N$725+4)-1,10)+1,INT((((3-1)*$N$725+4)-1)/10)+1))))))</f>
        <v/>
      </c>
      <c r="H729" s="539">
        <f>IF($D$725="Flat Oval",IF(OR($N$727="",ISTEXT($N$725),ISTEXT($N$726)),"",IF(3&lt;=$N$726,IF(5&gt;$N$725,"",IF(((3-1)*$N$725+5)&gt;80,"",IF(INDEX($P$727:$W$736,MOD(((3-1)*$N$725+5)-1,10)+1,INT((((3-1)*$N$725+5)-1)/10)+1)="","",INDEX($P$727:$W$736,MOD(((3-1)*$N$725+5)-1,10)+1,INT((((3-1)*$N$725+5)-1)/10)+1)))),IF(AND(3=$N$726+1,5&lt;=$O$725),IF(($N$725*$N$726+5)&gt;80,"",IF(INDEX($P$727:$W$736,MOD(($N$725*$N$726+5)-1,10)+1,INT((($N$725*$N$726+5)-1)/10)+1)="","",INDEX($P$727:$W$736,MOD(($N$725*$N$726+5)-1,10)+1,INT((($N$725*$N$726+5)-1)/10)+1))),""))),IF($N$727="","",IF(OR(ISTEXT($N$725),ISTEXT($N$726),ISTEXT($N$727)),"",IF(OR(5&gt;$N$725,3&gt;$N$726,((3-1)*$N$725+5)&gt;$N$727),"",IF(INDEX($P$727:$W$736,MOD(((3-1)*$N$725+5)-1,10)+1,INT((((3-1)*$N$725+5)-1)/10)+1)="","",INDEX($P$727:$W$736,MOD(((3-1)*$N$725+5)-1,10)+1,INT((((3-1)*$N$725+5)-1)/10)+1))))))</f>
        <v/>
      </c>
      <c r="I729" s="539">
        <f>IF($D$725="Flat Oval",IF(OR($N$727="",ISTEXT($N$725),ISTEXT($N$726)),"",IF(3&lt;=$N$726,IF(6&gt;$N$725,"",IF(((3-1)*$N$725+6)&gt;80,"",IF(INDEX($P$727:$W$736,MOD(((3-1)*$N$725+6)-1,10)+1,INT((((3-1)*$N$725+6)-1)/10)+1)="","",INDEX($P$727:$W$736,MOD(((3-1)*$N$725+6)-1,10)+1,INT((((3-1)*$N$725+6)-1)/10)+1)))),IF(AND(3=$N$726+1,6&lt;=$O$725),IF(($N$725*$N$726+6)&gt;80,"",IF(INDEX($P$727:$W$736,MOD(($N$725*$N$726+6)-1,10)+1,INT((($N$725*$N$726+6)-1)/10)+1)="","",INDEX($P$727:$W$736,MOD(($N$725*$N$726+6)-1,10)+1,INT((($N$725*$N$726+6)-1)/10)+1))),""))),IF($N$727="","",IF(OR(ISTEXT($N$725),ISTEXT($N$726),ISTEXT($N$727)),"",IF(OR(6&gt;$N$725,3&gt;$N$726,((3-1)*$N$725+6)&gt;$N$727),"",IF(INDEX($P$727:$W$736,MOD(((3-1)*$N$725+6)-1,10)+1,INT((((3-1)*$N$725+6)-1)/10)+1)="","",INDEX($P$727:$W$736,MOD(((3-1)*$N$725+6)-1,10)+1,INT((((3-1)*$N$725+6)-1)/10)+1))))))</f>
        <v/>
      </c>
      <c r="J729" s="539">
        <f>IF($D$725="Flat Oval",IF(OR($N$727="",ISTEXT($N$725),ISTEXT($N$726)),"",IF(3&lt;=$N$726,IF(7&gt;$N$725,"",IF(((3-1)*$N$725+7)&gt;80,"",IF(INDEX($P$727:$W$736,MOD(((3-1)*$N$725+7)-1,10)+1,INT((((3-1)*$N$725+7)-1)/10)+1)="","",INDEX($P$727:$W$736,MOD(((3-1)*$N$725+7)-1,10)+1,INT((((3-1)*$N$725+7)-1)/10)+1)))),IF(AND(3=$N$726+1,7&lt;=$O$725),IF(($N$725*$N$726+7)&gt;80,"",IF(INDEX($P$727:$W$736,MOD(($N$725*$N$726+7)-1,10)+1,INT((($N$725*$N$726+7)-1)/10)+1)="","",INDEX($P$727:$W$736,MOD(($N$725*$N$726+7)-1,10)+1,INT((($N$725*$N$726+7)-1)/10)+1))),""))),IF($N$727="","",IF(OR(ISTEXT($N$725),ISTEXT($N$726),ISTEXT($N$727)),"",IF(OR(7&gt;$N$725,3&gt;$N$726,((3-1)*$N$725+7)&gt;$N$727),"",IF(INDEX($P$727:$W$736,MOD(((3-1)*$N$725+7)-1,10)+1,INT((((3-1)*$N$725+7)-1)/10)+1)="","",INDEX($P$727:$W$736,MOD(((3-1)*$N$725+7)-1,10)+1,INT((((3-1)*$N$725+7)-1)/10)+1))))))</f>
        <v/>
      </c>
      <c r="K729" s="539">
        <f>IF($D$725="Flat Oval",IF(OR($N$727="",ISTEXT($N$725),ISTEXT($N$726)),"",IF(3&lt;=$N$726,IF(8&gt;$N$725,"",IF(((3-1)*$N$725+8)&gt;80,"",IF(INDEX($P$727:$W$736,MOD(((3-1)*$N$725+8)-1,10)+1,INT((((3-1)*$N$725+8)-1)/10)+1)="","",INDEX($P$727:$W$736,MOD(((3-1)*$N$725+8)-1,10)+1,INT((((3-1)*$N$725+8)-1)/10)+1)))),IF(AND(3=$N$726+1,8&lt;=$O$725),IF(($N$725*$N$726+8)&gt;80,"",IF(INDEX($P$727:$W$736,MOD(($N$725*$N$726+8)-1,10)+1,INT((($N$725*$N$726+8)-1)/10)+1)="","",INDEX($P$727:$W$736,MOD(($N$725*$N$726+8)-1,10)+1,INT((($N$725*$N$726+8)-1)/10)+1))),""))),IF($N$727="","",IF(OR(ISTEXT($N$725),ISTEXT($N$726),ISTEXT($N$727)),"",IF(OR(8&gt;$N$725,3&gt;$N$726,((3-1)*$N$725+8)&gt;$N$727),"",IF(INDEX($P$727:$W$736,MOD(((3-1)*$N$725+8)-1,10)+1,INT((((3-1)*$N$725+8)-1)/10)+1)="","",INDEX($P$727:$W$736,MOD(((3-1)*$N$725+8)-1,10)+1,INT((((3-1)*$N$725+8)-1)/10)+1))))))</f>
        <v/>
      </c>
      <c r="L729" s="539">
        <f>IF($D$725="Flat Oval",IF(OR($N$727="",ISTEXT($N$725),ISTEXT($N$726)),"",IF(3&lt;=$N$726,IF(9&gt;$N$725,"",IF(((3-1)*$N$725+9)&gt;80,"",IF(INDEX($P$727:$W$736,MOD(((3-1)*$N$725+9)-1,10)+1,INT((((3-1)*$N$725+9)-1)/10)+1)="","",INDEX($P$727:$W$736,MOD(((3-1)*$N$725+9)-1,10)+1,INT((((3-1)*$N$725+9)-1)/10)+1)))),IF(AND(3=$N$726+1,9&lt;=$O$725),IF(($N$725*$N$726+9)&gt;80,"",IF(INDEX($P$727:$W$736,MOD(($N$725*$N$726+9)-1,10)+1,INT((($N$725*$N$726+9)-1)/10)+1)="","",INDEX($P$727:$W$736,MOD(($N$725*$N$726+9)-1,10)+1,INT((($N$725*$N$726+9)-1)/10)+1))),""))),IF($N$727="","",IF(OR(ISTEXT($N$725),ISTEXT($N$726),ISTEXT($N$727)),"",IF(OR(9&gt;$N$725,3&gt;$N$726,((3-1)*$N$725+9)&gt;$N$727),"",IF(INDEX($P$727:$W$736,MOD(((3-1)*$N$725+9)-1,10)+1,INT((((3-1)*$N$725+9)-1)/10)+1)="","",INDEX($P$727:$W$736,MOD(((3-1)*$N$725+9)-1,10)+1,INT((((3-1)*$N$725+9)-1)/10)+1))))))</f>
        <v/>
      </c>
      <c r="M729" s="539">
        <f>IF($D$725="Flat Oval",IF(OR($N$727="",ISTEXT($N$725),ISTEXT($N$726)),"",IF(3&lt;=$N$726,IF(10&gt;$N$725,"",IF(((3-1)*$N$725+10)&gt;80,"",IF(INDEX($P$727:$W$736,MOD(((3-1)*$N$725+10)-1,10)+1,INT((((3-1)*$N$725+10)-1)/10)+1)="","",INDEX($P$727:$W$736,MOD(((3-1)*$N$725+10)-1,10)+1,INT((((3-1)*$N$725+10)-1)/10)+1)))),IF(AND(3=$N$726+1,10&lt;=$O$725),IF(($N$725*$N$726+10)&gt;80,"",IF(INDEX($P$727:$W$736,MOD(($N$725*$N$726+10)-1,10)+1,INT((($N$725*$N$726+10)-1)/10)+1)="","",INDEX($P$727:$W$736,MOD(($N$725*$N$726+10)-1,10)+1,INT((($N$725*$N$726+10)-1)/10)+1))),""))),IF($N$727="","",IF(OR(ISTEXT($N$725),ISTEXT($N$726),ISTEXT($N$727)),"",IF(OR(10&gt;$N$725,3&gt;$N$726,((3-1)*$N$725+10)&gt;$N$727),"",IF(INDEX($P$727:$W$736,MOD(((3-1)*$N$725+10)-1,10)+1,INT((((3-1)*$N$725+10)-1)/10)+1)="","",INDEX($P$727:$W$736,MOD(((3-1)*$N$725+10)-1,10)+1,INT((((3-1)*$N$725+10)-1)/10)+1))))))</f>
        <v/>
      </c>
      <c r="O729">
        <f>IF(AND($D$725="Flat Oval",NOT(OR($G$725="",$I$725="")),NOT(OR(ISTEXT($G$725),ISTEXT($I$725)))),PI()*(($I$725-2*N($K$725))/2)^2/144,"")</f>
        <v/>
      </c>
      <c r="P729" s="540" t="n"/>
      <c r="Q729" s="540" t="n"/>
      <c r="R729" s="540" t="n"/>
      <c r="S729" s="540" t="n"/>
      <c r="T729" s="540" t="n"/>
      <c r="U729" s="540" t="n"/>
      <c r="V729" s="540" t="n"/>
      <c r="W729" s="540" t="n"/>
    </row>
    <row r="730" ht="13.35" customHeight="1" s="162">
      <c r="B730" s="537">
        <f>IF($D$725="Flat Oval",IF(OR($N$726="",ISTEXT($N$726)),"",IF(4&lt;=$N$726,ROUND((4-0.5)*$I$725/$N$726,1),IF(4=$N$726+1,"Ends",""))),IF(OR($D$725="",$G$725=""),"",IF($D$725="Round",IF(4=1,"Axis 1 (0°)",IF(4=2,"Axis 2 (90°)","")),IF(ISTEXT($N$726),"",IF(4&gt;$N$726,"",IF(ISTEXT($I$725),"",ROUND((4-0.5)*$I$725/$N$726,1)))))))</f>
        <v/>
      </c>
      <c r="C730" s="538" t="n"/>
      <c r="D730" s="539">
        <f>IF($D$725="Flat Oval",IF(OR($N$727="",ISTEXT($N$725),ISTEXT($N$726)),"",IF(4&lt;=$N$726,IF(1&gt;$N$725,"",IF(((4-1)*$N$725+1)&gt;80,"",IF(INDEX($P$727:$W$736,MOD(((4-1)*$N$725+1)-1,10)+1,INT((((4-1)*$N$725+1)-1)/10)+1)="","",INDEX($P$727:$W$736,MOD(((4-1)*$N$725+1)-1,10)+1,INT((((4-1)*$N$725+1)-1)/10)+1)))),IF(AND(4=$N$726+1,1&lt;=$O$725),IF(($N$725*$N$726+1)&gt;80,"",IF(INDEX($P$727:$W$736,MOD(($N$725*$N$726+1)-1,10)+1,INT((($N$725*$N$726+1)-1)/10)+1)="","",INDEX($P$727:$W$736,MOD(($N$725*$N$726+1)-1,10)+1,INT((($N$725*$N$726+1)-1)/10)+1))),""))),IF($N$727="","",IF(OR(ISTEXT($N$725),ISTEXT($N$726),ISTEXT($N$727)),"",IF(OR(1&gt;$N$725,4&gt;$N$726,((4-1)*$N$725+1)&gt;$N$727),"",IF(INDEX($P$727:$W$736,MOD(((4-1)*$N$725+1)-1,10)+1,INT((((4-1)*$N$725+1)-1)/10)+1)="","",INDEX($P$727:$W$736,MOD(((4-1)*$N$725+1)-1,10)+1,INT((((4-1)*$N$725+1)-1)/10)+1))))))</f>
        <v/>
      </c>
      <c r="E730" s="539">
        <f>IF($D$725="Flat Oval",IF(OR($N$727="",ISTEXT($N$725),ISTEXT($N$726)),"",IF(4&lt;=$N$726,IF(2&gt;$N$725,"",IF(((4-1)*$N$725+2)&gt;80,"",IF(INDEX($P$727:$W$736,MOD(((4-1)*$N$725+2)-1,10)+1,INT((((4-1)*$N$725+2)-1)/10)+1)="","",INDEX($P$727:$W$736,MOD(((4-1)*$N$725+2)-1,10)+1,INT((((4-1)*$N$725+2)-1)/10)+1)))),IF(AND(4=$N$726+1,2&lt;=$O$725),IF(($N$725*$N$726+2)&gt;80,"",IF(INDEX($P$727:$W$736,MOD(($N$725*$N$726+2)-1,10)+1,INT((($N$725*$N$726+2)-1)/10)+1)="","",INDEX($P$727:$W$736,MOD(($N$725*$N$726+2)-1,10)+1,INT((($N$725*$N$726+2)-1)/10)+1))),""))),IF($N$727="","",IF(OR(ISTEXT($N$725),ISTEXT($N$726),ISTEXT($N$727)),"",IF(OR(2&gt;$N$725,4&gt;$N$726,((4-1)*$N$725+2)&gt;$N$727),"",IF(INDEX($P$727:$W$736,MOD(((4-1)*$N$725+2)-1,10)+1,INT((((4-1)*$N$725+2)-1)/10)+1)="","",INDEX($P$727:$W$736,MOD(((4-1)*$N$725+2)-1,10)+1,INT((((4-1)*$N$725+2)-1)/10)+1))))))</f>
        <v/>
      </c>
      <c r="F730" s="539">
        <f>IF($D$725="Flat Oval",IF(OR($N$727="",ISTEXT($N$725),ISTEXT($N$726)),"",IF(4&lt;=$N$726,IF(3&gt;$N$725,"",IF(((4-1)*$N$725+3)&gt;80,"",IF(INDEX($P$727:$W$736,MOD(((4-1)*$N$725+3)-1,10)+1,INT((((4-1)*$N$725+3)-1)/10)+1)="","",INDEX($P$727:$W$736,MOD(((4-1)*$N$725+3)-1,10)+1,INT((((4-1)*$N$725+3)-1)/10)+1)))),IF(AND(4=$N$726+1,3&lt;=$O$725),IF(($N$725*$N$726+3)&gt;80,"",IF(INDEX($P$727:$W$736,MOD(($N$725*$N$726+3)-1,10)+1,INT((($N$725*$N$726+3)-1)/10)+1)="","",INDEX($P$727:$W$736,MOD(($N$725*$N$726+3)-1,10)+1,INT((($N$725*$N$726+3)-1)/10)+1))),""))),IF($N$727="","",IF(OR(ISTEXT($N$725),ISTEXT($N$726),ISTEXT($N$727)),"",IF(OR(3&gt;$N$725,4&gt;$N$726,((4-1)*$N$725+3)&gt;$N$727),"",IF(INDEX($P$727:$W$736,MOD(((4-1)*$N$725+3)-1,10)+1,INT((((4-1)*$N$725+3)-1)/10)+1)="","",INDEX($P$727:$W$736,MOD(((4-1)*$N$725+3)-1,10)+1,INT((((4-1)*$N$725+3)-1)/10)+1))))))</f>
        <v/>
      </c>
      <c r="G730" s="539">
        <f>IF($D$725="Flat Oval",IF(OR($N$727="",ISTEXT($N$725),ISTEXT($N$726)),"",IF(4&lt;=$N$726,IF(4&gt;$N$725,"",IF(((4-1)*$N$725+4)&gt;80,"",IF(INDEX($P$727:$W$736,MOD(((4-1)*$N$725+4)-1,10)+1,INT((((4-1)*$N$725+4)-1)/10)+1)="","",INDEX($P$727:$W$736,MOD(((4-1)*$N$725+4)-1,10)+1,INT((((4-1)*$N$725+4)-1)/10)+1)))),IF(AND(4=$N$726+1,4&lt;=$O$725),IF(($N$725*$N$726+4)&gt;80,"",IF(INDEX($P$727:$W$736,MOD(($N$725*$N$726+4)-1,10)+1,INT((($N$725*$N$726+4)-1)/10)+1)="","",INDEX($P$727:$W$736,MOD(($N$725*$N$726+4)-1,10)+1,INT((($N$725*$N$726+4)-1)/10)+1))),""))),IF($N$727="","",IF(OR(ISTEXT($N$725),ISTEXT($N$726),ISTEXT($N$727)),"",IF(OR(4&gt;$N$725,4&gt;$N$726,((4-1)*$N$725+4)&gt;$N$727),"",IF(INDEX($P$727:$W$736,MOD(((4-1)*$N$725+4)-1,10)+1,INT((((4-1)*$N$725+4)-1)/10)+1)="","",INDEX($P$727:$W$736,MOD(((4-1)*$N$725+4)-1,10)+1,INT((((4-1)*$N$725+4)-1)/10)+1))))))</f>
        <v/>
      </c>
      <c r="H730" s="539">
        <f>IF($D$725="Flat Oval",IF(OR($N$727="",ISTEXT($N$725),ISTEXT($N$726)),"",IF(4&lt;=$N$726,IF(5&gt;$N$725,"",IF(((4-1)*$N$725+5)&gt;80,"",IF(INDEX($P$727:$W$736,MOD(((4-1)*$N$725+5)-1,10)+1,INT((((4-1)*$N$725+5)-1)/10)+1)="","",INDEX($P$727:$W$736,MOD(((4-1)*$N$725+5)-1,10)+1,INT((((4-1)*$N$725+5)-1)/10)+1)))),IF(AND(4=$N$726+1,5&lt;=$O$725),IF(($N$725*$N$726+5)&gt;80,"",IF(INDEX($P$727:$W$736,MOD(($N$725*$N$726+5)-1,10)+1,INT((($N$725*$N$726+5)-1)/10)+1)="","",INDEX($P$727:$W$736,MOD(($N$725*$N$726+5)-1,10)+1,INT((($N$725*$N$726+5)-1)/10)+1))),""))),IF($N$727="","",IF(OR(ISTEXT($N$725),ISTEXT($N$726),ISTEXT($N$727)),"",IF(OR(5&gt;$N$725,4&gt;$N$726,((4-1)*$N$725+5)&gt;$N$727),"",IF(INDEX($P$727:$W$736,MOD(((4-1)*$N$725+5)-1,10)+1,INT((((4-1)*$N$725+5)-1)/10)+1)="","",INDEX($P$727:$W$736,MOD(((4-1)*$N$725+5)-1,10)+1,INT((((4-1)*$N$725+5)-1)/10)+1))))))</f>
        <v/>
      </c>
      <c r="I730" s="539">
        <f>IF($D$725="Flat Oval",IF(OR($N$727="",ISTEXT($N$725),ISTEXT($N$726)),"",IF(4&lt;=$N$726,IF(6&gt;$N$725,"",IF(((4-1)*$N$725+6)&gt;80,"",IF(INDEX($P$727:$W$736,MOD(((4-1)*$N$725+6)-1,10)+1,INT((((4-1)*$N$725+6)-1)/10)+1)="","",INDEX($P$727:$W$736,MOD(((4-1)*$N$725+6)-1,10)+1,INT((((4-1)*$N$725+6)-1)/10)+1)))),IF(AND(4=$N$726+1,6&lt;=$O$725),IF(($N$725*$N$726+6)&gt;80,"",IF(INDEX($P$727:$W$736,MOD(($N$725*$N$726+6)-1,10)+1,INT((($N$725*$N$726+6)-1)/10)+1)="","",INDEX($P$727:$W$736,MOD(($N$725*$N$726+6)-1,10)+1,INT((($N$725*$N$726+6)-1)/10)+1))),""))),IF($N$727="","",IF(OR(ISTEXT($N$725),ISTEXT($N$726),ISTEXT($N$727)),"",IF(OR(6&gt;$N$725,4&gt;$N$726,((4-1)*$N$725+6)&gt;$N$727),"",IF(INDEX($P$727:$W$736,MOD(((4-1)*$N$725+6)-1,10)+1,INT((((4-1)*$N$725+6)-1)/10)+1)="","",INDEX($P$727:$W$736,MOD(((4-1)*$N$725+6)-1,10)+1,INT((((4-1)*$N$725+6)-1)/10)+1))))))</f>
        <v/>
      </c>
      <c r="J730" s="539">
        <f>IF($D$725="Flat Oval",IF(OR($N$727="",ISTEXT($N$725),ISTEXT($N$726)),"",IF(4&lt;=$N$726,IF(7&gt;$N$725,"",IF(((4-1)*$N$725+7)&gt;80,"",IF(INDEX($P$727:$W$736,MOD(((4-1)*$N$725+7)-1,10)+1,INT((((4-1)*$N$725+7)-1)/10)+1)="","",INDEX($P$727:$W$736,MOD(((4-1)*$N$725+7)-1,10)+1,INT((((4-1)*$N$725+7)-1)/10)+1)))),IF(AND(4=$N$726+1,7&lt;=$O$725),IF(($N$725*$N$726+7)&gt;80,"",IF(INDEX($P$727:$W$736,MOD(($N$725*$N$726+7)-1,10)+1,INT((($N$725*$N$726+7)-1)/10)+1)="","",INDEX($P$727:$W$736,MOD(($N$725*$N$726+7)-1,10)+1,INT((($N$725*$N$726+7)-1)/10)+1))),""))),IF($N$727="","",IF(OR(ISTEXT($N$725),ISTEXT($N$726),ISTEXT($N$727)),"",IF(OR(7&gt;$N$725,4&gt;$N$726,((4-1)*$N$725+7)&gt;$N$727),"",IF(INDEX($P$727:$W$736,MOD(((4-1)*$N$725+7)-1,10)+1,INT((((4-1)*$N$725+7)-1)/10)+1)="","",INDEX($P$727:$W$736,MOD(((4-1)*$N$725+7)-1,10)+1,INT((((4-1)*$N$725+7)-1)/10)+1))))))</f>
        <v/>
      </c>
      <c r="K730" s="539">
        <f>IF($D$725="Flat Oval",IF(OR($N$727="",ISTEXT($N$725),ISTEXT($N$726)),"",IF(4&lt;=$N$726,IF(8&gt;$N$725,"",IF(((4-1)*$N$725+8)&gt;80,"",IF(INDEX($P$727:$W$736,MOD(((4-1)*$N$725+8)-1,10)+1,INT((((4-1)*$N$725+8)-1)/10)+1)="","",INDEX($P$727:$W$736,MOD(((4-1)*$N$725+8)-1,10)+1,INT((((4-1)*$N$725+8)-1)/10)+1)))),IF(AND(4=$N$726+1,8&lt;=$O$725),IF(($N$725*$N$726+8)&gt;80,"",IF(INDEX($P$727:$W$736,MOD(($N$725*$N$726+8)-1,10)+1,INT((($N$725*$N$726+8)-1)/10)+1)="","",INDEX($P$727:$W$736,MOD(($N$725*$N$726+8)-1,10)+1,INT((($N$725*$N$726+8)-1)/10)+1))),""))),IF($N$727="","",IF(OR(ISTEXT($N$725),ISTEXT($N$726),ISTEXT($N$727)),"",IF(OR(8&gt;$N$725,4&gt;$N$726,((4-1)*$N$725+8)&gt;$N$727),"",IF(INDEX($P$727:$W$736,MOD(((4-1)*$N$725+8)-1,10)+1,INT((((4-1)*$N$725+8)-1)/10)+1)="","",INDEX($P$727:$W$736,MOD(((4-1)*$N$725+8)-1,10)+1,INT((((4-1)*$N$725+8)-1)/10)+1))))))</f>
        <v/>
      </c>
      <c r="L730" s="539">
        <f>IF($D$725="Flat Oval",IF(OR($N$727="",ISTEXT($N$725),ISTEXT($N$726)),"",IF(4&lt;=$N$726,IF(9&gt;$N$725,"",IF(((4-1)*$N$725+9)&gt;80,"",IF(INDEX($P$727:$W$736,MOD(((4-1)*$N$725+9)-1,10)+1,INT((((4-1)*$N$725+9)-1)/10)+1)="","",INDEX($P$727:$W$736,MOD(((4-1)*$N$725+9)-1,10)+1,INT((((4-1)*$N$725+9)-1)/10)+1)))),IF(AND(4=$N$726+1,9&lt;=$O$725),IF(($N$725*$N$726+9)&gt;80,"",IF(INDEX($P$727:$W$736,MOD(($N$725*$N$726+9)-1,10)+1,INT((($N$725*$N$726+9)-1)/10)+1)="","",INDEX($P$727:$W$736,MOD(($N$725*$N$726+9)-1,10)+1,INT((($N$725*$N$726+9)-1)/10)+1))),""))),IF($N$727="","",IF(OR(ISTEXT($N$725),ISTEXT($N$726),ISTEXT($N$727)),"",IF(OR(9&gt;$N$725,4&gt;$N$726,((4-1)*$N$725+9)&gt;$N$727),"",IF(INDEX($P$727:$W$736,MOD(((4-1)*$N$725+9)-1,10)+1,INT((((4-1)*$N$725+9)-1)/10)+1)="","",INDEX($P$727:$W$736,MOD(((4-1)*$N$725+9)-1,10)+1,INT((((4-1)*$N$725+9)-1)/10)+1))))))</f>
        <v/>
      </c>
      <c r="M730" s="539">
        <f>IF($D$725="Flat Oval",IF(OR($N$727="",ISTEXT($N$725),ISTEXT($N$726)),"",IF(4&lt;=$N$726,IF(10&gt;$N$725,"",IF(((4-1)*$N$725+10)&gt;80,"",IF(INDEX($P$727:$W$736,MOD(((4-1)*$N$725+10)-1,10)+1,INT((((4-1)*$N$725+10)-1)/10)+1)="","",INDEX($P$727:$W$736,MOD(((4-1)*$N$725+10)-1,10)+1,INT((((4-1)*$N$725+10)-1)/10)+1)))),IF(AND(4=$N$726+1,10&lt;=$O$725),IF(($N$725*$N$726+10)&gt;80,"",IF(INDEX($P$727:$W$736,MOD(($N$725*$N$726+10)-1,10)+1,INT((($N$725*$N$726+10)-1)/10)+1)="","",INDEX($P$727:$W$736,MOD(($N$725*$N$726+10)-1,10)+1,INT((($N$725*$N$726+10)-1)/10)+1))),""))),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IF($D$725="Flat Oval",IF(OR($N$726="",ISTEXT($N$726)),"",IF(5&lt;=$N$726,ROUND((5-0.5)*$I$725/$N$726,1),IF(5=$N$726+1,"Ends",""))),IF(OR($D$725="",$G$725=""),"",IF($D$725="Round",IF(5=1,"Axis 1 (0°)",IF(5=2,"Axis 2 (90°)","")),IF(ISTEXT($N$726),"",IF(5&gt;$N$726,"",IF(ISTEXT($I$725),"",ROUND((5-0.5)*$I$725/$N$726,1)))))))</f>
        <v/>
      </c>
      <c r="C731" s="538" t="n"/>
      <c r="D731" s="539">
        <f>IF($D$725="Flat Oval",IF(OR($N$727="",ISTEXT($N$725),ISTEXT($N$726)),"",IF(5&lt;=$N$726,IF(1&gt;$N$725,"",IF(((5-1)*$N$725+1)&gt;80,"",IF(INDEX($P$727:$W$736,MOD(((5-1)*$N$725+1)-1,10)+1,INT((((5-1)*$N$725+1)-1)/10)+1)="","",INDEX($P$727:$W$736,MOD(((5-1)*$N$725+1)-1,10)+1,INT((((5-1)*$N$725+1)-1)/10)+1)))),IF(AND(5=$N$726+1,1&lt;=$O$725),IF(($N$725*$N$726+1)&gt;80,"",IF(INDEX($P$727:$W$736,MOD(($N$725*$N$726+1)-1,10)+1,INT((($N$725*$N$726+1)-1)/10)+1)="","",INDEX($P$727:$W$736,MOD(($N$725*$N$726+1)-1,10)+1,INT((($N$725*$N$726+1)-1)/10)+1))),""))),IF($N$727="","",IF(OR(ISTEXT($N$725),ISTEXT($N$726),ISTEXT($N$727)),"",IF(OR(1&gt;$N$725,5&gt;$N$726,((5-1)*$N$725+1)&gt;$N$727),"",IF(INDEX($P$727:$W$736,MOD(((5-1)*$N$725+1)-1,10)+1,INT((((5-1)*$N$725+1)-1)/10)+1)="","",INDEX($P$727:$W$736,MOD(((5-1)*$N$725+1)-1,10)+1,INT((((5-1)*$N$725+1)-1)/10)+1))))))</f>
        <v/>
      </c>
      <c r="E731" s="539">
        <f>IF($D$725="Flat Oval",IF(OR($N$727="",ISTEXT($N$725),ISTEXT($N$726)),"",IF(5&lt;=$N$726,IF(2&gt;$N$725,"",IF(((5-1)*$N$725+2)&gt;80,"",IF(INDEX($P$727:$W$736,MOD(((5-1)*$N$725+2)-1,10)+1,INT((((5-1)*$N$725+2)-1)/10)+1)="","",INDEX($P$727:$W$736,MOD(((5-1)*$N$725+2)-1,10)+1,INT((((5-1)*$N$725+2)-1)/10)+1)))),IF(AND(5=$N$726+1,2&lt;=$O$725),IF(($N$725*$N$726+2)&gt;80,"",IF(INDEX($P$727:$W$736,MOD(($N$725*$N$726+2)-1,10)+1,INT((($N$725*$N$726+2)-1)/10)+1)="","",INDEX($P$727:$W$736,MOD(($N$725*$N$726+2)-1,10)+1,INT((($N$725*$N$726+2)-1)/10)+1))),""))),IF($N$727="","",IF(OR(ISTEXT($N$725),ISTEXT($N$726),ISTEXT($N$727)),"",IF(OR(2&gt;$N$725,5&gt;$N$726,((5-1)*$N$725+2)&gt;$N$727),"",IF(INDEX($P$727:$W$736,MOD(((5-1)*$N$725+2)-1,10)+1,INT((((5-1)*$N$725+2)-1)/10)+1)="","",INDEX($P$727:$W$736,MOD(((5-1)*$N$725+2)-1,10)+1,INT((((5-1)*$N$725+2)-1)/10)+1))))))</f>
        <v/>
      </c>
      <c r="F731" s="539">
        <f>IF($D$725="Flat Oval",IF(OR($N$727="",ISTEXT($N$725),ISTEXT($N$726)),"",IF(5&lt;=$N$726,IF(3&gt;$N$725,"",IF(((5-1)*$N$725+3)&gt;80,"",IF(INDEX($P$727:$W$736,MOD(((5-1)*$N$725+3)-1,10)+1,INT((((5-1)*$N$725+3)-1)/10)+1)="","",INDEX($P$727:$W$736,MOD(((5-1)*$N$725+3)-1,10)+1,INT((((5-1)*$N$725+3)-1)/10)+1)))),IF(AND(5=$N$726+1,3&lt;=$O$725),IF(($N$725*$N$726+3)&gt;80,"",IF(INDEX($P$727:$W$736,MOD(($N$725*$N$726+3)-1,10)+1,INT((($N$725*$N$726+3)-1)/10)+1)="","",INDEX($P$727:$W$736,MOD(($N$725*$N$726+3)-1,10)+1,INT((($N$725*$N$726+3)-1)/10)+1))),""))),IF($N$727="","",IF(OR(ISTEXT($N$725),ISTEXT($N$726),ISTEXT($N$727)),"",IF(OR(3&gt;$N$725,5&gt;$N$726,((5-1)*$N$725+3)&gt;$N$727),"",IF(INDEX($P$727:$W$736,MOD(((5-1)*$N$725+3)-1,10)+1,INT((((5-1)*$N$725+3)-1)/10)+1)="","",INDEX($P$727:$W$736,MOD(((5-1)*$N$725+3)-1,10)+1,INT((((5-1)*$N$725+3)-1)/10)+1))))))</f>
        <v/>
      </c>
      <c r="G731" s="539">
        <f>IF($D$725="Flat Oval",IF(OR($N$727="",ISTEXT($N$725),ISTEXT($N$726)),"",IF(5&lt;=$N$726,IF(4&gt;$N$725,"",IF(((5-1)*$N$725+4)&gt;80,"",IF(INDEX($P$727:$W$736,MOD(((5-1)*$N$725+4)-1,10)+1,INT((((5-1)*$N$725+4)-1)/10)+1)="","",INDEX($P$727:$W$736,MOD(((5-1)*$N$725+4)-1,10)+1,INT((((5-1)*$N$725+4)-1)/10)+1)))),IF(AND(5=$N$726+1,4&lt;=$O$725),IF(($N$725*$N$726+4)&gt;80,"",IF(INDEX($P$727:$W$736,MOD(($N$725*$N$726+4)-1,10)+1,INT((($N$725*$N$726+4)-1)/10)+1)="","",INDEX($P$727:$W$736,MOD(($N$725*$N$726+4)-1,10)+1,INT((($N$725*$N$726+4)-1)/10)+1))),""))),IF($N$727="","",IF(OR(ISTEXT($N$725),ISTEXT($N$726),ISTEXT($N$727)),"",IF(OR(4&gt;$N$725,5&gt;$N$726,((5-1)*$N$725+4)&gt;$N$727),"",IF(INDEX($P$727:$W$736,MOD(((5-1)*$N$725+4)-1,10)+1,INT((((5-1)*$N$725+4)-1)/10)+1)="","",INDEX($P$727:$W$736,MOD(((5-1)*$N$725+4)-1,10)+1,INT((((5-1)*$N$725+4)-1)/10)+1))))))</f>
        <v/>
      </c>
      <c r="H731" s="539">
        <f>IF($D$725="Flat Oval",IF(OR($N$727="",ISTEXT($N$725),ISTEXT($N$726)),"",IF(5&lt;=$N$726,IF(5&gt;$N$725,"",IF(((5-1)*$N$725+5)&gt;80,"",IF(INDEX($P$727:$W$736,MOD(((5-1)*$N$725+5)-1,10)+1,INT((((5-1)*$N$725+5)-1)/10)+1)="","",INDEX($P$727:$W$736,MOD(((5-1)*$N$725+5)-1,10)+1,INT((((5-1)*$N$725+5)-1)/10)+1)))),IF(AND(5=$N$726+1,5&lt;=$O$725),IF(($N$725*$N$726+5)&gt;80,"",IF(INDEX($P$727:$W$736,MOD(($N$725*$N$726+5)-1,10)+1,INT((($N$725*$N$726+5)-1)/10)+1)="","",INDEX($P$727:$W$736,MOD(($N$725*$N$726+5)-1,10)+1,INT((($N$725*$N$726+5)-1)/10)+1))),""))),IF($N$727="","",IF(OR(ISTEXT($N$725),ISTEXT($N$726),ISTEXT($N$727)),"",IF(OR(5&gt;$N$725,5&gt;$N$726,((5-1)*$N$725+5)&gt;$N$727),"",IF(INDEX($P$727:$W$736,MOD(((5-1)*$N$725+5)-1,10)+1,INT((((5-1)*$N$725+5)-1)/10)+1)="","",INDEX($P$727:$W$736,MOD(((5-1)*$N$725+5)-1,10)+1,INT((((5-1)*$N$725+5)-1)/10)+1))))))</f>
        <v/>
      </c>
      <c r="I731" s="539">
        <f>IF($D$725="Flat Oval",IF(OR($N$727="",ISTEXT($N$725),ISTEXT($N$726)),"",IF(5&lt;=$N$726,IF(6&gt;$N$725,"",IF(((5-1)*$N$725+6)&gt;80,"",IF(INDEX($P$727:$W$736,MOD(((5-1)*$N$725+6)-1,10)+1,INT((((5-1)*$N$725+6)-1)/10)+1)="","",INDEX($P$727:$W$736,MOD(((5-1)*$N$725+6)-1,10)+1,INT((((5-1)*$N$725+6)-1)/10)+1)))),IF(AND(5=$N$726+1,6&lt;=$O$725),IF(($N$725*$N$726+6)&gt;80,"",IF(INDEX($P$727:$W$736,MOD(($N$725*$N$726+6)-1,10)+1,INT((($N$725*$N$726+6)-1)/10)+1)="","",INDEX($P$727:$W$736,MOD(($N$725*$N$726+6)-1,10)+1,INT((($N$725*$N$726+6)-1)/10)+1))),""))),IF($N$727="","",IF(OR(ISTEXT($N$725),ISTEXT($N$726),ISTEXT($N$727)),"",IF(OR(6&gt;$N$725,5&gt;$N$726,((5-1)*$N$725+6)&gt;$N$727),"",IF(INDEX($P$727:$W$736,MOD(((5-1)*$N$725+6)-1,10)+1,INT((((5-1)*$N$725+6)-1)/10)+1)="","",INDEX($P$727:$W$736,MOD(((5-1)*$N$725+6)-1,10)+1,INT((((5-1)*$N$725+6)-1)/10)+1))))))</f>
        <v/>
      </c>
      <c r="J731" s="539">
        <f>IF($D$725="Flat Oval",IF(OR($N$727="",ISTEXT($N$725),ISTEXT($N$726)),"",IF(5&lt;=$N$726,IF(7&gt;$N$725,"",IF(((5-1)*$N$725+7)&gt;80,"",IF(INDEX($P$727:$W$736,MOD(((5-1)*$N$725+7)-1,10)+1,INT((((5-1)*$N$725+7)-1)/10)+1)="","",INDEX($P$727:$W$736,MOD(((5-1)*$N$725+7)-1,10)+1,INT((((5-1)*$N$725+7)-1)/10)+1)))),IF(AND(5=$N$726+1,7&lt;=$O$725),IF(($N$725*$N$726+7)&gt;80,"",IF(INDEX($P$727:$W$736,MOD(($N$725*$N$726+7)-1,10)+1,INT((($N$725*$N$726+7)-1)/10)+1)="","",INDEX($P$727:$W$736,MOD(($N$725*$N$726+7)-1,10)+1,INT((($N$725*$N$726+7)-1)/10)+1))),""))),IF($N$727="","",IF(OR(ISTEXT($N$725),ISTEXT($N$726),ISTEXT($N$727)),"",IF(OR(7&gt;$N$725,5&gt;$N$726,((5-1)*$N$725+7)&gt;$N$727),"",IF(INDEX($P$727:$W$736,MOD(((5-1)*$N$725+7)-1,10)+1,INT((((5-1)*$N$725+7)-1)/10)+1)="","",INDEX($P$727:$W$736,MOD(((5-1)*$N$725+7)-1,10)+1,INT((((5-1)*$N$725+7)-1)/10)+1))))))</f>
        <v/>
      </c>
      <c r="K731" s="539">
        <f>IF($D$725="Flat Oval",IF(OR($N$727="",ISTEXT($N$725),ISTEXT($N$726)),"",IF(5&lt;=$N$726,IF(8&gt;$N$725,"",IF(((5-1)*$N$725+8)&gt;80,"",IF(INDEX($P$727:$W$736,MOD(((5-1)*$N$725+8)-1,10)+1,INT((((5-1)*$N$725+8)-1)/10)+1)="","",INDEX($P$727:$W$736,MOD(((5-1)*$N$725+8)-1,10)+1,INT((((5-1)*$N$725+8)-1)/10)+1)))),IF(AND(5=$N$726+1,8&lt;=$O$725),IF(($N$725*$N$726+8)&gt;80,"",IF(INDEX($P$727:$W$736,MOD(($N$725*$N$726+8)-1,10)+1,INT((($N$725*$N$726+8)-1)/10)+1)="","",INDEX($P$727:$W$736,MOD(($N$725*$N$726+8)-1,10)+1,INT((($N$725*$N$726+8)-1)/10)+1))),""))),IF($N$727="","",IF(OR(ISTEXT($N$725),ISTEXT($N$726),ISTEXT($N$727)),"",IF(OR(8&gt;$N$725,5&gt;$N$726,((5-1)*$N$725+8)&gt;$N$727),"",IF(INDEX($P$727:$W$736,MOD(((5-1)*$N$725+8)-1,10)+1,INT((((5-1)*$N$725+8)-1)/10)+1)="","",INDEX($P$727:$W$736,MOD(((5-1)*$N$725+8)-1,10)+1,INT((((5-1)*$N$725+8)-1)/10)+1))))))</f>
        <v/>
      </c>
      <c r="L731" s="539">
        <f>IF($D$725="Flat Oval",IF(OR($N$727="",ISTEXT($N$725),ISTEXT($N$726)),"",IF(5&lt;=$N$726,IF(9&gt;$N$725,"",IF(((5-1)*$N$725+9)&gt;80,"",IF(INDEX($P$727:$W$736,MOD(((5-1)*$N$725+9)-1,10)+1,INT((((5-1)*$N$725+9)-1)/10)+1)="","",INDEX($P$727:$W$736,MOD(((5-1)*$N$725+9)-1,10)+1,INT((((5-1)*$N$725+9)-1)/10)+1)))),IF(AND(5=$N$726+1,9&lt;=$O$725),IF(($N$725*$N$726+9)&gt;80,"",IF(INDEX($P$727:$W$736,MOD(($N$725*$N$726+9)-1,10)+1,INT((($N$725*$N$726+9)-1)/10)+1)="","",INDEX($P$727:$W$736,MOD(($N$725*$N$726+9)-1,10)+1,INT((($N$725*$N$726+9)-1)/10)+1))),""))),IF($N$727="","",IF(OR(ISTEXT($N$725),ISTEXT($N$726),ISTEXT($N$727)),"",IF(OR(9&gt;$N$725,5&gt;$N$726,((5-1)*$N$725+9)&gt;$N$727),"",IF(INDEX($P$727:$W$736,MOD(((5-1)*$N$725+9)-1,10)+1,INT((((5-1)*$N$725+9)-1)/10)+1)="","",INDEX($P$727:$W$736,MOD(((5-1)*$N$725+9)-1,10)+1,INT((((5-1)*$N$725+9)-1)/10)+1))))))</f>
        <v/>
      </c>
      <c r="M731" s="539">
        <f>IF($D$725="Flat Oval",IF(OR($N$727="",ISTEXT($N$725),ISTEXT($N$726)),"",IF(5&lt;=$N$726,IF(10&gt;$N$725,"",IF(((5-1)*$N$725+10)&gt;80,"",IF(INDEX($P$727:$W$736,MOD(((5-1)*$N$725+10)-1,10)+1,INT((((5-1)*$N$725+10)-1)/10)+1)="","",INDEX($P$727:$W$736,MOD(((5-1)*$N$725+10)-1,10)+1,INT((((5-1)*$N$725+10)-1)/10)+1)))),IF(AND(5=$N$726+1,10&lt;=$O$725),IF(($N$725*$N$726+10)&gt;80,"",IF(INDEX($P$727:$W$736,MOD(($N$725*$N$726+10)-1,10)+1,INT((($N$725*$N$726+10)-1)/10)+1)="","",INDEX($P$727:$W$736,MOD(($N$725*$N$726+10)-1,10)+1,INT((($N$725*$N$726+10)-1)/10)+1))),""))),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IF($D$725="Flat Oval",IF(OR($N$726="",ISTEXT($N$726)),"",IF(6&lt;=$N$726,ROUND((6-0.5)*$I$725/$N$726,1),IF(6=$N$726+1,"Ends",""))),IF(OR($D$725="",$G$725=""),"",IF($D$725="Round",IF(6=1,"Axis 1 (0°)",IF(6=2,"Axis 2 (90°)","")),IF(ISTEXT($N$726),"",IF(6&gt;$N$726,"",IF(ISTEXT($I$725),"",ROUND((6-0.5)*$I$725/$N$726,1)))))))</f>
        <v/>
      </c>
      <c r="C732" s="538" t="n"/>
      <c r="D732" s="539">
        <f>IF($D$725="Flat Oval",IF(OR($N$727="",ISTEXT($N$725),ISTEXT($N$726)),"",IF(6&lt;=$N$726,IF(1&gt;$N$725,"",IF(((6-1)*$N$725+1)&gt;80,"",IF(INDEX($P$727:$W$736,MOD(((6-1)*$N$725+1)-1,10)+1,INT((((6-1)*$N$725+1)-1)/10)+1)="","",INDEX($P$727:$W$736,MOD(((6-1)*$N$725+1)-1,10)+1,INT((((6-1)*$N$725+1)-1)/10)+1)))),IF(AND(6=$N$726+1,1&lt;=$O$725),IF(($N$725*$N$726+1)&gt;80,"",IF(INDEX($P$727:$W$736,MOD(($N$725*$N$726+1)-1,10)+1,INT((($N$725*$N$726+1)-1)/10)+1)="","",INDEX($P$727:$W$736,MOD(($N$725*$N$726+1)-1,10)+1,INT((($N$725*$N$726+1)-1)/10)+1))),""))),IF($N$727="","",IF(OR(ISTEXT($N$725),ISTEXT($N$726),ISTEXT($N$727)),"",IF(OR(1&gt;$N$725,6&gt;$N$726,((6-1)*$N$725+1)&gt;$N$727),"",IF(INDEX($P$727:$W$736,MOD(((6-1)*$N$725+1)-1,10)+1,INT((((6-1)*$N$725+1)-1)/10)+1)="","",INDEX($P$727:$W$736,MOD(((6-1)*$N$725+1)-1,10)+1,INT((((6-1)*$N$725+1)-1)/10)+1))))))</f>
        <v/>
      </c>
      <c r="E732" s="539">
        <f>IF($D$725="Flat Oval",IF(OR($N$727="",ISTEXT($N$725),ISTEXT($N$726)),"",IF(6&lt;=$N$726,IF(2&gt;$N$725,"",IF(((6-1)*$N$725+2)&gt;80,"",IF(INDEX($P$727:$W$736,MOD(((6-1)*$N$725+2)-1,10)+1,INT((((6-1)*$N$725+2)-1)/10)+1)="","",INDEX($P$727:$W$736,MOD(((6-1)*$N$725+2)-1,10)+1,INT((((6-1)*$N$725+2)-1)/10)+1)))),IF(AND(6=$N$726+1,2&lt;=$O$725),IF(($N$725*$N$726+2)&gt;80,"",IF(INDEX($P$727:$W$736,MOD(($N$725*$N$726+2)-1,10)+1,INT((($N$725*$N$726+2)-1)/10)+1)="","",INDEX($P$727:$W$736,MOD(($N$725*$N$726+2)-1,10)+1,INT((($N$725*$N$726+2)-1)/10)+1))),""))),IF($N$727="","",IF(OR(ISTEXT($N$725),ISTEXT($N$726),ISTEXT($N$727)),"",IF(OR(2&gt;$N$725,6&gt;$N$726,((6-1)*$N$725+2)&gt;$N$727),"",IF(INDEX($P$727:$W$736,MOD(((6-1)*$N$725+2)-1,10)+1,INT((((6-1)*$N$725+2)-1)/10)+1)="","",INDEX($P$727:$W$736,MOD(((6-1)*$N$725+2)-1,10)+1,INT((((6-1)*$N$725+2)-1)/10)+1))))))</f>
        <v/>
      </c>
      <c r="F732" s="539">
        <f>IF($D$725="Flat Oval",IF(OR($N$727="",ISTEXT($N$725),ISTEXT($N$726)),"",IF(6&lt;=$N$726,IF(3&gt;$N$725,"",IF(((6-1)*$N$725+3)&gt;80,"",IF(INDEX($P$727:$W$736,MOD(((6-1)*$N$725+3)-1,10)+1,INT((((6-1)*$N$725+3)-1)/10)+1)="","",INDEX($P$727:$W$736,MOD(((6-1)*$N$725+3)-1,10)+1,INT((((6-1)*$N$725+3)-1)/10)+1)))),IF(AND(6=$N$726+1,3&lt;=$O$725),IF(($N$725*$N$726+3)&gt;80,"",IF(INDEX($P$727:$W$736,MOD(($N$725*$N$726+3)-1,10)+1,INT((($N$725*$N$726+3)-1)/10)+1)="","",INDEX($P$727:$W$736,MOD(($N$725*$N$726+3)-1,10)+1,INT((($N$725*$N$726+3)-1)/10)+1))),""))),IF($N$727="","",IF(OR(ISTEXT($N$725),ISTEXT($N$726),ISTEXT($N$727)),"",IF(OR(3&gt;$N$725,6&gt;$N$726,((6-1)*$N$725+3)&gt;$N$727),"",IF(INDEX($P$727:$W$736,MOD(((6-1)*$N$725+3)-1,10)+1,INT((((6-1)*$N$725+3)-1)/10)+1)="","",INDEX($P$727:$W$736,MOD(((6-1)*$N$725+3)-1,10)+1,INT((((6-1)*$N$725+3)-1)/10)+1))))))</f>
        <v/>
      </c>
      <c r="G732" s="539">
        <f>IF($D$725="Flat Oval",IF(OR($N$727="",ISTEXT($N$725),ISTEXT($N$726)),"",IF(6&lt;=$N$726,IF(4&gt;$N$725,"",IF(((6-1)*$N$725+4)&gt;80,"",IF(INDEX($P$727:$W$736,MOD(((6-1)*$N$725+4)-1,10)+1,INT((((6-1)*$N$725+4)-1)/10)+1)="","",INDEX($P$727:$W$736,MOD(((6-1)*$N$725+4)-1,10)+1,INT((((6-1)*$N$725+4)-1)/10)+1)))),IF(AND(6=$N$726+1,4&lt;=$O$725),IF(($N$725*$N$726+4)&gt;80,"",IF(INDEX($P$727:$W$736,MOD(($N$725*$N$726+4)-1,10)+1,INT((($N$725*$N$726+4)-1)/10)+1)="","",INDEX($P$727:$W$736,MOD(($N$725*$N$726+4)-1,10)+1,INT((($N$725*$N$726+4)-1)/10)+1))),""))),IF($N$727="","",IF(OR(ISTEXT($N$725),ISTEXT($N$726),ISTEXT($N$727)),"",IF(OR(4&gt;$N$725,6&gt;$N$726,((6-1)*$N$725+4)&gt;$N$727),"",IF(INDEX($P$727:$W$736,MOD(((6-1)*$N$725+4)-1,10)+1,INT((((6-1)*$N$725+4)-1)/10)+1)="","",INDEX($P$727:$W$736,MOD(((6-1)*$N$725+4)-1,10)+1,INT((((6-1)*$N$725+4)-1)/10)+1))))))</f>
        <v/>
      </c>
      <c r="H732" s="539">
        <f>IF($D$725="Flat Oval",IF(OR($N$727="",ISTEXT($N$725),ISTEXT($N$726)),"",IF(6&lt;=$N$726,IF(5&gt;$N$725,"",IF(((6-1)*$N$725+5)&gt;80,"",IF(INDEX($P$727:$W$736,MOD(((6-1)*$N$725+5)-1,10)+1,INT((((6-1)*$N$725+5)-1)/10)+1)="","",INDEX($P$727:$W$736,MOD(((6-1)*$N$725+5)-1,10)+1,INT((((6-1)*$N$725+5)-1)/10)+1)))),IF(AND(6=$N$726+1,5&lt;=$O$725),IF(($N$725*$N$726+5)&gt;80,"",IF(INDEX($P$727:$W$736,MOD(($N$725*$N$726+5)-1,10)+1,INT((($N$725*$N$726+5)-1)/10)+1)="","",INDEX($P$727:$W$736,MOD(($N$725*$N$726+5)-1,10)+1,INT((($N$725*$N$726+5)-1)/10)+1))),""))),IF($N$727="","",IF(OR(ISTEXT($N$725),ISTEXT($N$726),ISTEXT($N$727)),"",IF(OR(5&gt;$N$725,6&gt;$N$726,((6-1)*$N$725+5)&gt;$N$727),"",IF(INDEX($P$727:$W$736,MOD(((6-1)*$N$725+5)-1,10)+1,INT((((6-1)*$N$725+5)-1)/10)+1)="","",INDEX($P$727:$W$736,MOD(((6-1)*$N$725+5)-1,10)+1,INT((((6-1)*$N$725+5)-1)/10)+1))))))</f>
        <v/>
      </c>
      <c r="I732" s="539">
        <f>IF($D$725="Flat Oval",IF(OR($N$727="",ISTEXT($N$725),ISTEXT($N$726)),"",IF(6&lt;=$N$726,IF(6&gt;$N$725,"",IF(((6-1)*$N$725+6)&gt;80,"",IF(INDEX($P$727:$W$736,MOD(((6-1)*$N$725+6)-1,10)+1,INT((((6-1)*$N$725+6)-1)/10)+1)="","",INDEX($P$727:$W$736,MOD(((6-1)*$N$725+6)-1,10)+1,INT((((6-1)*$N$725+6)-1)/10)+1)))),IF(AND(6=$N$726+1,6&lt;=$O$725),IF(($N$725*$N$726+6)&gt;80,"",IF(INDEX($P$727:$W$736,MOD(($N$725*$N$726+6)-1,10)+1,INT((($N$725*$N$726+6)-1)/10)+1)="","",INDEX($P$727:$W$736,MOD(($N$725*$N$726+6)-1,10)+1,INT((($N$725*$N$726+6)-1)/10)+1))),""))),IF($N$727="","",IF(OR(ISTEXT($N$725),ISTEXT($N$726),ISTEXT($N$727)),"",IF(OR(6&gt;$N$725,6&gt;$N$726,((6-1)*$N$725+6)&gt;$N$727),"",IF(INDEX($P$727:$W$736,MOD(((6-1)*$N$725+6)-1,10)+1,INT((((6-1)*$N$725+6)-1)/10)+1)="","",INDEX($P$727:$W$736,MOD(((6-1)*$N$725+6)-1,10)+1,INT((((6-1)*$N$725+6)-1)/10)+1))))))</f>
        <v/>
      </c>
      <c r="J732" s="539">
        <f>IF($D$725="Flat Oval",IF(OR($N$727="",ISTEXT($N$725),ISTEXT($N$726)),"",IF(6&lt;=$N$726,IF(7&gt;$N$725,"",IF(((6-1)*$N$725+7)&gt;80,"",IF(INDEX($P$727:$W$736,MOD(((6-1)*$N$725+7)-1,10)+1,INT((((6-1)*$N$725+7)-1)/10)+1)="","",INDEX($P$727:$W$736,MOD(((6-1)*$N$725+7)-1,10)+1,INT((((6-1)*$N$725+7)-1)/10)+1)))),IF(AND(6=$N$726+1,7&lt;=$O$725),IF(($N$725*$N$726+7)&gt;80,"",IF(INDEX($P$727:$W$736,MOD(($N$725*$N$726+7)-1,10)+1,INT((($N$725*$N$726+7)-1)/10)+1)="","",INDEX($P$727:$W$736,MOD(($N$725*$N$726+7)-1,10)+1,INT((($N$725*$N$726+7)-1)/10)+1))),""))),IF($N$727="","",IF(OR(ISTEXT($N$725),ISTEXT($N$726),ISTEXT($N$727)),"",IF(OR(7&gt;$N$725,6&gt;$N$726,((6-1)*$N$725+7)&gt;$N$727),"",IF(INDEX($P$727:$W$736,MOD(((6-1)*$N$725+7)-1,10)+1,INT((((6-1)*$N$725+7)-1)/10)+1)="","",INDEX($P$727:$W$736,MOD(((6-1)*$N$725+7)-1,10)+1,INT((((6-1)*$N$725+7)-1)/10)+1))))))</f>
        <v/>
      </c>
      <c r="K732" s="539">
        <f>IF($D$725="Flat Oval",IF(OR($N$727="",ISTEXT($N$725),ISTEXT($N$726)),"",IF(6&lt;=$N$726,IF(8&gt;$N$725,"",IF(((6-1)*$N$725+8)&gt;80,"",IF(INDEX($P$727:$W$736,MOD(((6-1)*$N$725+8)-1,10)+1,INT((((6-1)*$N$725+8)-1)/10)+1)="","",INDEX($P$727:$W$736,MOD(((6-1)*$N$725+8)-1,10)+1,INT((((6-1)*$N$725+8)-1)/10)+1)))),IF(AND(6=$N$726+1,8&lt;=$O$725),IF(($N$725*$N$726+8)&gt;80,"",IF(INDEX($P$727:$W$736,MOD(($N$725*$N$726+8)-1,10)+1,INT((($N$725*$N$726+8)-1)/10)+1)="","",INDEX($P$727:$W$736,MOD(($N$725*$N$726+8)-1,10)+1,INT((($N$725*$N$726+8)-1)/10)+1))),""))),IF($N$727="","",IF(OR(ISTEXT($N$725),ISTEXT($N$726),ISTEXT($N$727)),"",IF(OR(8&gt;$N$725,6&gt;$N$726,((6-1)*$N$725+8)&gt;$N$727),"",IF(INDEX($P$727:$W$736,MOD(((6-1)*$N$725+8)-1,10)+1,INT((((6-1)*$N$725+8)-1)/10)+1)="","",INDEX($P$727:$W$736,MOD(((6-1)*$N$725+8)-1,10)+1,INT((((6-1)*$N$725+8)-1)/10)+1))))))</f>
        <v/>
      </c>
      <c r="L732" s="539">
        <f>IF($D$725="Flat Oval",IF(OR($N$727="",ISTEXT($N$725),ISTEXT($N$726)),"",IF(6&lt;=$N$726,IF(9&gt;$N$725,"",IF(((6-1)*$N$725+9)&gt;80,"",IF(INDEX($P$727:$W$736,MOD(((6-1)*$N$725+9)-1,10)+1,INT((((6-1)*$N$725+9)-1)/10)+1)="","",INDEX($P$727:$W$736,MOD(((6-1)*$N$725+9)-1,10)+1,INT((((6-1)*$N$725+9)-1)/10)+1)))),IF(AND(6=$N$726+1,9&lt;=$O$725),IF(($N$725*$N$726+9)&gt;80,"",IF(INDEX($P$727:$W$736,MOD(($N$725*$N$726+9)-1,10)+1,INT((($N$725*$N$726+9)-1)/10)+1)="","",INDEX($P$727:$W$736,MOD(($N$725*$N$726+9)-1,10)+1,INT((($N$725*$N$726+9)-1)/10)+1))),""))),IF($N$727="","",IF(OR(ISTEXT($N$725),ISTEXT($N$726),ISTEXT($N$727)),"",IF(OR(9&gt;$N$725,6&gt;$N$726,((6-1)*$N$725+9)&gt;$N$727),"",IF(INDEX($P$727:$W$736,MOD(((6-1)*$N$725+9)-1,10)+1,INT((((6-1)*$N$725+9)-1)/10)+1)="","",INDEX($P$727:$W$736,MOD(((6-1)*$N$725+9)-1,10)+1,INT((((6-1)*$N$725+9)-1)/10)+1))))))</f>
        <v/>
      </c>
      <c r="M732" s="539">
        <f>IF($D$725="Flat Oval",IF(OR($N$727="",ISTEXT($N$725),ISTEXT($N$726)),"",IF(6&lt;=$N$726,IF(10&gt;$N$725,"",IF(((6-1)*$N$725+10)&gt;80,"",IF(INDEX($P$727:$W$736,MOD(((6-1)*$N$725+10)-1,10)+1,INT((((6-1)*$N$725+10)-1)/10)+1)="","",INDEX($P$727:$W$736,MOD(((6-1)*$N$725+10)-1,10)+1,INT((((6-1)*$N$725+10)-1)/10)+1)))),IF(AND(6=$N$726+1,10&lt;=$O$725),IF(($N$725*$N$726+10)&gt;80,"",IF(INDEX($P$727:$W$736,MOD(($N$725*$N$726+10)-1,10)+1,INT((($N$725*$N$726+10)-1)/10)+1)="","",INDEX($P$727:$W$736,MOD(($N$725*$N$726+10)-1,10)+1,INT((($N$725*$N$726+10)-1)/10)+1))),""))),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IF($D$725="Flat Oval",IF(OR($N$726="",ISTEXT($N$726)),"",IF(7&lt;=$N$726,ROUND((7-0.5)*$I$725/$N$726,1),IF(7=$N$726+1,"Ends",""))),IF(OR($D$725="",$G$725=""),"",IF($D$725="Round",IF(7=1,"Axis 1 (0°)",IF(7=2,"Axis 2 (90°)","")),IF(ISTEXT($N$726),"",IF(7&gt;$N$726,"",IF(ISTEXT($I$725),"",ROUND((7-0.5)*$I$725/$N$726,1)))))))</f>
        <v/>
      </c>
      <c r="C733" s="538" t="n"/>
      <c r="D733" s="539">
        <f>IF($D$725="Flat Oval",IF(OR($N$727="",ISTEXT($N$725),ISTEXT($N$726)),"",IF(7&lt;=$N$726,IF(1&gt;$N$725,"",IF(((7-1)*$N$725+1)&gt;80,"",IF(INDEX($P$727:$W$736,MOD(((7-1)*$N$725+1)-1,10)+1,INT((((7-1)*$N$725+1)-1)/10)+1)="","",INDEX($P$727:$W$736,MOD(((7-1)*$N$725+1)-1,10)+1,INT((((7-1)*$N$725+1)-1)/10)+1)))),IF(AND(7=$N$726+1,1&lt;=$O$725),IF(($N$725*$N$726+1)&gt;80,"",IF(INDEX($P$727:$W$736,MOD(($N$725*$N$726+1)-1,10)+1,INT((($N$725*$N$726+1)-1)/10)+1)="","",INDEX($P$727:$W$736,MOD(($N$725*$N$726+1)-1,10)+1,INT((($N$725*$N$726+1)-1)/10)+1))),""))),IF($N$727="","",IF(OR(ISTEXT($N$725),ISTEXT($N$726),ISTEXT($N$727)),"",IF(OR(1&gt;$N$725,7&gt;$N$726,((7-1)*$N$725+1)&gt;$N$727),"",IF(INDEX($P$727:$W$736,MOD(((7-1)*$N$725+1)-1,10)+1,INT((((7-1)*$N$725+1)-1)/10)+1)="","",INDEX($P$727:$W$736,MOD(((7-1)*$N$725+1)-1,10)+1,INT((((7-1)*$N$725+1)-1)/10)+1))))))</f>
        <v/>
      </c>
      <c r="E733" s="539">
        <f>IF($D$725="Flat Oval",IF(OR($N$727="",ISTEXT($N$725),ISTEXT($N$726)),"",IF(7&lt;=$N$726,IF(2&gt;$N$725,"",IF(((7-1)*$N$725+2)&gt;80,"",IF(INDEX($P$727:$W$736,MOD(((7-1)*$N$725+2)-1,10)+1,INT((((7-1)*$N$725+2)-1)/10)+1)="","",INDEX($P$727:$W$736,MOD(((7-1)*$N$725+2)-1,10)+1,INT((((7-1)*$N$725+2)-1)/10)+1)))),IF(AND(7=$N$726+1,2&lt;=$O$725),IF(($N$725*$N$726+2)&gt;80,"",IF(INDEX($P$727:$W$736,MOD(($N$725*$N$726+2)-1,10)+1,INT((($N$725*$N$726+2)-1)/10)+1)="","",INDEX($P$727:$W$736,MOD(($N$725*$N$726+2)-1,10)+1,INT((($N$725*$N$726+2)-1)/10)+1))),""))),IF($N$727="","",IF(OR(ISTEXT($N$725),ISTEXT($N$726),ISTEXT($N$727)),"",IF(OR(2&gt;$N$725,7&gt;$N$726,((7-1)*$N$725+2)&gt;$N$727),"",IF(INDEX($P$727:$W$736,MOD(((7-1)*$N$725+2)-1,10)+1,INT((((7-1)*$N$725+2)-1)/10)+1)="","",INDEX($P$727:$W$736,MOD(((7-1)*$N$725+2)-1,10)+1,INT((((7-1)*$N$725+2)-1)/10)+1))))))</f>
        <v/>
      </c>
      <c r="F733" s="539">
        <f>IF($D$725="Flat Oval",IF(OR($N$727="",ISTEXT($N$725),ISTEXT($N$726)),"",IF(7&lt;=$N$726,IF(3&gt;$N$725,"",IF(((7-1)*$N$725+3)&gt;80,"",IF(INDEX($P$727:$W$736,MOD(((7-1)*$N$725+3)-1,10)+1,INT((((7-1)*$N$725+3)-1)/10)+1)="","",INDEX($P$727:$W$736,MOD(((7-1)*$N$725+3)-1,10)+1,INT((((7-1)*$N$725+3)-1)/10)+1)))),IF(AND(7=$N$726+1,3&lt;=$O$725),IF(($N$725*$N$726+3)&gt;80,"",IF(INDEX($P$727:$W$736,MOD(($N$725*$N$726+3)-1,10)+1,INT((($N$725*$N$726+3)-1)/10)+1)="","",INDEX($P$727:$W$736,MOD(($N$725*$N$726+3)-1,10)+1,INT((($N$725*$N$726+3)-1)/10)+1))),""))),IF($N$727="","",IF(OR(ISTEXT($N$725),ISTEXT($N$726),ISTEXT($N$727)),"",IF(OR(3&gt;$N$725,7&gt;$N$726,((7-1)*$N$725+3)&gt;$N$727),"",IF(INDEX($P$727:$W$736,MOD(((7-1)*$N$725+3)-1,10)+1,INT((((7-1)*$N$725+3)-1)/10)+1)="","",INDEX($P$727:$W$736,MOD(((7-1)*$N$725+3)-1,10)+1,INT((((7-1)*$N$725+3)-1)/10)+1))))))</f>
        <v/>
      </c>
      <c r="G733" s="539">
        <f>IF($D$725="Flat Oval",IF(OR($N$727="",ISTEXT($N$725),ISTEXT($N$726)),"",IF(7&lt;=$N$726,IF(4&gt;$N$725,"",IF(((7-1)*$N$725+4)&gt;80,"",IF(INDEX($P$727:$W$736,MOD(((7-1)*$N$725+4)-1,10)+1,INT((((7-1)*$N$725+4)-1)/10)+1)="","",INDEX($P$727:$W$736,MOD(((7-1)*$N$725+4)-1,10)+1,INT((((7-1)*$N$725+4)-1)/10)+1)))),IF(AND(7=$N$726+1,4&lt;=$O$725),IF(($N$725*$N$726+4)&gt;80,"",IF(INDEX($P$727:$W$736,MOD(($N$725*$N$726+4)-1,10)+1,INT((($N$725*$N$726+4)-1)/10)+1)="","",INDEX($P$727:$W$736,MOD(($N$725*$N$726+4)-1,10)+1,INT((($N$725*$N$726+4)-1)/10)+1))),""))),IF($N$727="","",IF(OR(ISTEXT($N$725),ISTEXT($N$726),ISTEXT($N$727)),"",IF(OR(4&gt;$N$725,7&gt;$N$726,((7-1)*$N$725+4)&gt;$N$727),"",IF(INDEX($P$727:$W$736,MOD(((7-1)*$N$725+4)-1,10)+1,INT((((7-1)*$N$725+4)-1)/10)+1)="","",INDEX($P$727:$W$736,MOD(((7-1)*$N$725+4)-1,10)+1,INT((((7-1)*$N$725+4)-1)/10)+1))))))</f>
        <v/>
      </c>
      <c r="H733" s="539">
        <f>IF($D$725="Flat Oval",IF(OR($N$727="",ISTEXT($N$725),ISTEXT($N$726)),"",IF(7&lt;=$N$726,IF(5&gt;$N$725,"",IF(((7-1)*$N$725+5)&gt;80,"",IF(INDEX($P$727:$W$736,MOD(((7-1)*$N$725+5)-1,10)+1,INT((((7-1)*$N$725+5)-1)/10)+1)="","",INDEX($P$727:$W$736,MOD(((7-1)*$N$725+5)-1,10)+1,INT((((7-1)*$N$725+5)-1)/10)+1)))),IF(AND(7=$N$726+1,5&lt;=$O$725),IF(($N$725*$N$726+5)&gt;80,"",IF(INDEX($P$727:$W$736,MOD(($N$725*$N$726+5)-1,10)+1,INT((($N$725*$N$726+5)-1)/10)+1)="","",INDEX($P$727:$W$736,MOD(($N$725*$N$726+5)-1,10)+1,INT((($N$725*$N$726+5)-1)/10)+1))),""))),IF($N$727="","",IF(OR(ISTEXT($N$725),ISTEXT($N$726),ISTEXT($N$727)),"",IF(OR(5&gt;$N$725,7&gt;$N$726,((7-1)*$N$725+5)&gt;$N$727),"",IF(INDEX($P$727:$W$736,MOD(((7-1)*$N$725+5)-1,10)+1,INT((((7-1)*$N$725+5)-1)/10)+1)="","",INDEX($P$727:$W$736,MOD(((7-1)*$N$725+5)-1,10)+1,INT((((7-1)*$N$725+5)-1)/10)+1))))))</f>
        <v/>
      </c>
      <c r="I733" s="539">
        <f>IF($D$725="Flat Oval",IF(OR($N$727="",ISTEXT($N$725),ISTEXT($N$726)),"",IF(7&lt;=$N$726,IF(6&gt;$N$725,"",IF(((7-1)*$N$725+6)&gt;80,"",IF(INDEX($P$727:$W$736,MOD(((7-1)*$N$725+6)-1,10)+1,INT((((7-1)*$N$725+6)-1)/10)+1)="","",INDEX($P$727:$W$736,MOD(((7-1)*$N$725+6)-1,10)+1,INT((((7-1)*$N$725+6)-1)/10)+1)))),IF(AND(7=$N$726+1,6&lt;=$O$725),IF(($N$725*$N$726+6)&gt;80,"",IF(INDEX($P$727:$W$736,MOD(($N$725*$N$726+6)-1,10)+1,INT((($N$725*$N$726+6)-1)/10)+1)="","",INDEX($P$727:$W$736,MOD(($N$725*$N$726+6)-1,10)+1,INT((($N$725*$N$726+6)-1)/10)+1))),""))),IF($N$727="","",IF(OR(ISTEXT($N$725),ISTEXT($N$726),ISTEXT($N$727)),"",IF(OR(6&gt;$N$725,7&gt;$N$726,((7-1)*$N$725+6)&gt;$N$727),"",IF(INDEX($P$727:$W$736,MOD(((7-1)*$N$725+6)-1,10)+1,INT((((7-1)*$N$725+6)-1)/10)+1)="","",INDEX($P$727:$W$736,MOD(((7-1)*$N$725+6)-1,10)+1,INT((((7-1)*$N$725+6)-1)/10)+1))))))</f>
        <v/>
      </c>
      <c r="J733" s="539">
        <f>IF($D$725="Flat Oval",IF(OR($N$727="",ISTEXT($N$725),ISTEXT($N$726)),"",IF(7&lt;=$N$726,IF(7&gt;$N$725,"",IF(((7-1)*$N$725+7)&gt;80,"",IF(INDEX($P$727:$W$736,MOD(((7-1)*$N$725+7)-1,10)+1,INT((((7-1)*$N$725+7)-1)/10)+1)="","",INDEX($P$727:$W$736,MOD(((7-1)*$N$725+7)-1,10)+1,INT((((7-1)*$N$725+7)-1)/10)+1)))),IF(AND(7=$N$726+1,7&lt;=$O$725),IF(($N$725*$N$726+7)&gt;80,"",IF(INDEX($P$727:$W$736,MOD(($N$725*$N$726+7)-1,10)+1,INT((($N$725*$N$726+7)-1)/10)+1)="","",INDEX($P$727:$W$736,MOD(($N$725*$N$726+7)-1,10)+1,INT((($N$725*$N$726+7)-1)/10)+1))),""))),IF($N$727="","",IF(OR(ISTEXT($N$725),ISTEXT($N$726),ISTEXT($N$727)),"",IF(OR(7&gt;$N$725,7&gt;$N$726,((7-1)*$N$725+7)&gt;$N$727),"",IF(INDEX($P$727:$W$736,MOD(((7-1)*$N$725+7)-1,10)+1,INT((((7-1)*$N$725+7)-1)/10)+1)="","",INDEX($P$727:$W$736,MOD(((7-1)*$N$725+7)-1,10)+1,INT((((7-1)*$N$725+7)-1)/10)+1))))))</f>
        <v/>
      </c>
      <c r="K733" s="539">
        <f>IF($D$725="Flat Oval",IF(OR($N$727="",ISTEXT($N$725),ISTEXT($N$726)),"",IF(7&lt;=$N$726,IF(8&gt;$N$725,"",IF(((7-1)*$N$725+8)&gt;80,"",IF(INDEX($P$727:$W$736,MOD(((7-1)*$N$725+8)-1,10)+1,INT((((7-1)*$N$725+8)-1)/10)+1)="","",INDEX($P$727:$W$736,MOD(((7-1)*$N$725+8)-1,10)+1,INT((((7-1)*$N$725+8)-1)/10)+1)))),IF(AND(7=$N$726+1,8&lt;=$O$725),IF(($N$725*$N$726+8)&gt;80,"",IF(INDEX($P$727:$W$736,MOD(($N$725*$N$726+8)-1,10)+1,INT((($N$725*$N$726+8)-1)/10)+1)="","",INDEX($P$727:$W$736,MOD(($N$725*$N$726+8)-1,10)+1,INT((($N$725*$N$726+8)-1)/10)+1))),""))),IF($N$727="","",IF(OR(ISTEXT($N$725),ISTEXT($N$726),ISTEXT($N$727)),"",IF(OR(8&gt;$N$725,7&gt;$N$726,((7-1)*$N$725+8)&gt;$N$727),"",IF(INDEX($P$727:$W$736,MOD(((7-1)*$N$725+8)-1,10)+1,INT((((7-1)*$N$725+8)-1)/10)+1)="","",INDEX($P$727:$W$736,MOD(((7-1)*$N$725+8)-1,10)+1,INT((((7-1)*$N$725+8)-1)/10)+1))))))</f>
        <v/>
      </c>
      <c r="L733" s="539">
        <f>IF($D$725="Flat Oval",IF(OR($N$727="",ISTEXT($N$725),ISTEXT($N$726)),"",IF(7&lt;=$N$726,IF(9&gt;$N$725,"",IF(((7-1)*$N$725+9)&gt;80,"",IF(INDEX($P$727:$W$736,MOD(((7-1)*$N$725+9)-1,10)+1,INT((((7-1)*$N$725+9)-1)/10)+1)="","",INDEX($P$727:$W$736,MOD(((7-1)*$N$725+9)-1,10)+1,INT((((7-1)*$N$725+9)-1)/10)+1)))),IF(AND(7=$N$726+1,9&lt;=$O$725),IF(($N$725*$N$726+9)&gt;80,"",IF(INDEX($P$727:$W$736,MOD(($N$725*$N$726+9)-1,10)+1,INT((($N$725*$N$726+9)-1)/10)+1)="","",INDEX($P$727:$W$736,MOD(($N$725*$N$726+9)-1,10)+1,INT((($N$725*$N$726+9)-1)/10)+1))),""))),IF($N$727="","",IF(OR(ISTEXT($N$725),ISTEXT($N$726),ISTEXT($N$727)),"",IF(OR(9&gt;$N$725,7&gt;$N$726,((7-1)*$N$725+9)&gt;$N$727),"",IF(INDEX($P$727:$W$736,MOD(((7-1)*$N$725+9)-1,10)+1,INT((((7-1)*$N$725+9)-1)/10)+1)="","",INDEX($P$727:$W$736,MOD(((7-1)*$N$725+9)-1,10)+1,INT((((7-1)*$N$725+9)-1)/10)+1))))))</f>
        <v/>
      </c>
      <c r="M733" s="539">
        <f>IF($D$725="Flat Oval",IF(OR($N$727="",ISTEXT($N$725),ISTEXT($N$726)),"",IF(7&lt;=$N$726,IF(10&gt;$N$725,"",IF(((7-1)*$N$725+10)&gt;80,"",IF(INDEX($P$727:$W$736,MOD(((7-1)*$N$725+10)-1,10)+1,INT((((7-1)*$N$725+10)-1)/10)+1)="","",INDEX($P$727:$W$736,MOD(((7-1)*$N$725+10)-1,10)+1,INT((((7-1)*$N$725+10)-1)/10)+1)))),IF(AND(7=$N$726+1,10&lt;=$O$725),IF(($N$725*$N$726+10)&gt;80,"",IF(INDEX($P$727:$W$736,MOD(($N$725*$N$726+10)-1,10)+1,INT((($N$725*$N$726+10)-1)/10)+1)="","",INDEX($P$727:$W$736,MOD(($N$725*$N$726+10)-1,10)+1,INT((($N$725*$N$726+10)-1)/10)+1))),""))),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IF($D$725="Flat Oval",IF(OR($N$726="",ISTEXT($N$726)),"",IF(8&lt;=$N$726,ROUND((8-0.5)*$I$725/$N$726,1),IF(8=$N$726+1,"Ends",""))),IF(OR($D$725="",$G$725=""),"",IF($D$725="Round",IF(8=1,"Axis 1 (0°)",IF(8=2,"Axis 2 (90°)","")),IF(ISTEXT($N$726),"",IF(8&gt;$N$726,"",IF(ISTEXT($I$725),"",ROUND((8-0.5)*$I$725/$N$726,1)))))))</f>
        <v/>
      </c>
      <c r="C734" s="538" t="n"/>
      <c r="D734" s="539">
        <f>IF($D$725="Flat Oval",IF(OR($N$727="",ISTEXT($N$725),ISTEXT($N$726)),"",IF(8&lt;=$N$726,IF(1&gt;$N$725,"",IF(((8-1)*$N$725+1)&gt;80,"",IF(INDEX($P$727:$W$736,MOD(((8-1)*$N$725+1)-1,10)+1,INT((((8-1)*$N$725+1)-1)/10)+1)="","",INDEX($P$727:$W$736,MOD(((8-1)*$N$725+1)-1,10)+1,INT((((8-1)*$N$725+1)-1)/10)+1)))),IF(AND(8=$N$726+1,1&lt;=$O$725),IF(($N$725*$N$726+1)&gt;80,"",IF(INDEX($P$727:$W$736,MOD(($N$725*$N$726+1)-1,10)+1,INT((($N$725*$N$726+1)-1)/10)+1)="","",INDEX($P$727:$W$736,MOD(($N$725*$N$726+1)-1,10)+1,INT((($N$725*$N$726+1)-1)/10)+1))),""))),IF($N$727="","",IF(OR(ISTEXT($N$725),ISTEXT($N$726),ISTEXT($N$727)),"",IF(OR(1&gt;$N$725,8&gt;$N$726,((8-1)*$N$725+1)&gt;$N$727),"",IF(INDEX($P$727:$W$736,MOD(((8-1)*$N$725+1)-1,10)+1,INT((((8-1)*$N$725+1)-1)/10)+1)="","",INDEX($P$727:$W$736,MOD(((8-1)*$N$725+1)-1,10)+1,INT((((8-1)*$N$725+1)-1)/10)+1))))))</f>
        <v/>
      </c>
      <c r="E734" s="539">
        <f>IF($D$725="Flat Oval",IF(OR($N$727="",ISTEXT($N$725),ISTEXT($N$726)),"",IF(8&lt;=$N$726,IF(2&gt;$N$725,"",IF(((8-1)*$N$725+2)&gt;80,"",IF(INDEX($P$727:$W$736,MOD(((8-1)*$N$725+2)-1,10)+1,INT((((8-1)*$N$725+2)-1)/10)+1)="","",INDEX($P$727:$W$736,MOD(((8-1)*$N$725+2)-1,10)+1,INT((((8-1)*$N$725+2)-1)/10)+1)))),IF(AND(8=$N$726+1,2&lt;=$O$725),IF(($N$725*$N$726+2)&gt;80,"",IF(INDEX($P$727:$W$736,MOD(($N$725*$N$726+2)-1,10)+1,INT((($N$725*$N$726+2)-1)/10)+1)="","",INDEX($P$727:$W$736,MOD(($N$725*$N$726+2)-1,10)+1,INT((($N$725*$N$726+2)-1)/10)+1))),""))),IF($N$727="","",IF(OR(ISTEXT($N$725),ISTEXT($N$726),ISTEXT($N$727)),"",IF(OR(2&gt;$N$725,8&gt;$N$726,((8-1)*$N$725+2)&gt;$N$727),"",IF(INDEX($P$727:$W$736,MOD(((8-1)*$N$725+2)-1,10)+1,INT((((8-1)*$N$725+2)-1)/10)+1)="","",INDEX($P$727:$W$736,MOD(((8-1)*$N$725+2)-1,10)+1,INT((((8-1)*$N$725+2)-1)/10)+1))))))</f>
        <v/>
      </c>
      <c r="F734" s="539">
        <f>IF($D$725="Flat Oval",IF(OR($N$727="",ISTEXT($N$725),ISTEXT($N$726)),"",IF(8&lt;=$N$726,IF(3&gt;$N$725,"",IF(((8-1)*$N$725+3)&gt;80,"",IF(INDEX($P$727:$W$736,MOD(((8-1)*$N$725+3)-1,10)+1,INT((((8-1)*$N$725+3)-1)/10)+1)="","",INDEX($P$727:$W$736,MOD(((8-1)*$N$725+3)-1,10)+1,INT((((8-1)*$N$725+3)-1)/10)+1)))),IF(AND(8=$N$726+1,3&lt;=$O$725),IF(($N$725*$N$726+3)&gt;80,"",IF(INDEX($P$727:$W$736,MOD(($N$725*$N$726+3)-1,10)+1,INT((($N$725*$N$726+3)-1)/10)+1)="","",INDEX($P$727:$W$736,MOD(($N$725*$N$726+3)-1,10)+1,INT((($N$725*$N$726+3)-1)/10)+1))),""))),IF($N$727="","",IF(OR(ISTEXT($N$725),ISTEXT($N$726),ISTEXT($N$727)),"",IF(OR(3&gt;$N$725,8&gt;$N$726,((8-1)*$N$725+3)&gt;$N$727),"",IF(INDEX($P$727:$W$736,MOD(((8-1)*$N$725+3)-1,10)+1,INT((((8-1)*$N$725+3)-1)/10)+1)="","",INDEX($P$727:$W$736,MOD(((8-1)*$N$725+3)-1,10)+1,INT((((8-1)*$N$725+3)-1)/10)+1))))))</f>
        <v/>
      </c>
      <c r="G734" s="539">
        <f>IF($D$725="Flat Oval",IF(OR($N$727="",ISTEXT($N$725),ISTEXT($N$726)),"",IF(8&lt;=$N$726,IF(4&gt;$N$725,"",IF(((8-1)*$N$725+4)&gt;80,"",IF(INDEX($P$727:$W$736,MOD(((8-1)*$N$725+4)-1,10)+1,INT((((8-1)*$N$725+4)-1)/10)+1)="","",INDEX($P$727:$W$736,MOD(((8-1)*$N$725+4)-1,10)+1,INT((((8-1)*$N$725+4)-1)/10)+1)))),IF(AND(8=$N$726+1,4&lt;=$O$725),IF(($N$725*$N$726+4)&gt;80,"",IF(INDEX($P$727:$W$736,MOD(($N$725*$N$726+4)-1,10)+1,INT((($N$725*$N$726+4)-1)/10)+1)="","",INDEX($P$727:$W$736,MOD(($N$725*$N$726+4)-1,10)+1,INT((($N$725*$N$726+4)-1)/10)+1))),""))),IF($N$727="","",IF(OR(ISTEXT($N$725),ISTEXT($N$726),ISTEXT($N$727)),"",IF(OR(4&gt;$N$725,8&gt;$N$726,((8-1)*$N$725+4)&gt;$N$727),"",IF(INDEX($P$727:$W$736,MOD(((8-1)*$N$725+4)-1,10)+1,INT((((8-1)*$N$725+4)-1)/10)+1)="","",INDEX($P$727:$W$736,MOD(((8-1)*$N$725+4)-1,10)+1,INT((((8-1)*$N$725+4)-1)/10)+1))))))</f>
        <v/>
      </c>
      <c r="H734" s="539">
        <f>IF($D$725="Flat Oval",IF(OR($N$727="",ISTEXT($N$725),ISTEXT($N$726)),"",IF(8&lt;=$N$726,IF(5&gt;$N$725,"",IF(((8-1)*$N$725+5)&gt;80,"",IF(INDEX($P$727:$W$736,MOD(((8-1)*$N$725+5)-1,10)+1,INT((((8-1)*$N$725+5)-1)/10)+1)="","",INDEX($P$727:$W$736,MOD(((8-1)*$N$725+5)-1,10)+1,INT((((8-1)*$N$725+5)-1)/10)+1)))),IF(AND(8=$N$726+1,5&lt;=$O$725),IF(($N$725*$N$726+5)&gt;80,"",IF(INDEX($P$727:$W$736,MOD(($N$725*$N$726+5)-1,10)+1,INT((($N$725*$N$726+5)-1)/10)+1)="","",INDEX($P$727:$W$736,MOD(($N$725*$N$726+5)-1,10)+1,INT((($N$725*$N$726+5)-1)/10)+1))),""))),IF($N$727="","",IF(OR(ISTEXT($N$725),ISTEXT($N$726),ISTEXT($N$727)),"",IF(OR(5&gt;$N$725,8&gt;$N$726,((8-1)*$N$725+5)&gt;$N$727),"",IF(INDEX($P$727:$W$736,MOD(((8-1)*$N$725+5)-1,10)+1,INT((((8-1)*$N$725+5)-1)/10)+1)="","",INDEX($P$727:$W$736,MOD(((8-1)*$N$725+5)-1,10)+1,INT((((8-1)*$N$725+5)-1)/10)+1))))))</f>
        <v/>
      </c>
      <c r="I734" s="539">
        <f>IF($D$725="Flat Oval",IF(OR($N$727="",ISTEXT($N$725),ISTEXT($N$726)),"",IF(8&lt;=$N$726,IF(6&gt;$N$725,"",IF(((8-1)*$N$725+6)&gt;80,"",IF(INDEX($P$727:$W$736,MOD(((8-1)*$N$725+6)-1,10)+1,INT((((8-1)*$N$725+6)-1)/10)+1)="","",INDEX($P$727:$W$736,MOD(((8-1)*$N$725+6)-1,10)+1,INT((((8-1)*$N$725+6)-1)/10)+1)))),IF(AND(8=$N$726+1,6&lt;=$O$725),IF(($N$725*$N$726+6)&gt;80,"",IF(INDEX($P$727:$W$736,MOD(($N$725*$N$726+6)-1,10)+1,INT((($N$725*$N$726+6)-1)/10)+1)="","",INDEX($P$727:$W$736,MOD(($N$725*$N$726+6)-1,10)+1,INT((($N$725*$N$726+6)-1)/10)+1))),""))),IF($N$727="","",IF(OR(ISTEXT($N$725),ISTEXT($N$726),ISTEXT($N$727)),"",IF(OR(6&gt;$N$725,8&gt;$N$726,((8-1)*$N$725+6)&gt;$N$727),"",IF(INDEX($P$727:$W$736,MOD(((8-1)*$N$725+6)-1,10)+1,INT((((8-1)*$N$725+6)-1)/10)+1)="","",INDEX($P$727:$W$736,MOD(((8-1)*$N$725+6)-1,10)+1,INT((((8-1)*$N$725+6)-1)/10)+1))))))</f>
        <v/>
      </c>
      <c r="J734" s="539">
        <f>IF($D$725="Flat Oval",IF(OR($N$727="",ISTEXT($N$725),ISTEXT($N$726)),"",IF(8&lt;=$N$726,IF(7&gt;$N$725,"",IF(((8-1)*$N$725+7)&gt;80,"",IF(INDEX($P$727:$W$736,MOD(((8-1)*$N$725+7)-1,10)+1,INT((((8-1)*$N$725+7)-1)/10)+1)="","",INDEX($P$727:$W$736,MOD(((8-1)*$N$725+7)-1,10)+1,INT((((8-1)*$N$725+7)-1)/10)+1)))),IF(AND(8=$N$726+1,7&lt;=$O$725),IF(($N$725*$N$726+7)&gt;80,"",IF(INDEX($P$727:$W$736,MOD(($N$725*$N$726+7)-1,10)+1,INT((($N$725*$N$726+7)-1)/10)+1)="","",INDEX($P$727:$W$736,MOD(($N$725*$N$726+7)-1,10)+1,INT((($N$725*$N$726+7)-1)/10)+1))),""))),IF($N$727="","",IF(OR(ISTEXT($N$725),ISTEXT($N$726),ISTEXT($N$727)),"",IF(OR(7&gt;$N$725,8&gt;$N$726,((8-1)*$N$725+7)&gt;$N$727),"",IF(INDEX($P$727:$W$736,MOD(((8-1)*$N$725+7)-1,10)+1,INT((((8-1)*$N$725+7)-1)/10)+1)="","",INDEX($P$727:$W$736,MOD(((8-1)*$N$725+7)-1,10)+1,INT((((8-1)*$N$725+7)-1)/10)+1))))))</f>
        <v/>
      </c>
      <c r="K734" s="539">
        <f>IF($D$725="Flat Oval",IF(OR($N$727="",ISTEXT($N$725),ISTEXT($N$726)),"",IF(8&lt;=$N$726,IF(8&gt;$N$725,"",IF(((8-1)*$N$725+8)&gt;80,"",IF(INDEX($P$727:$W$736,MOD(((8-1)*$N$725+8)-1,10)+1,INT((((8-1)*$N$725+8)-1)/10)+1)="","",INDEX($P$727:$W$736,MOD(((8-1)*$N$725+8)-1,10)+1,INT((((8-1)*$N$725+8)-1)/10)+1)))),IF(AND(8=$N$726+1,8&lt;=$O$725),IF(($N$725*$N$726+8)&gt;80,"",IF(INDEX($P$727:$W$736,MOD(($N$725*$N$726+8)-1,10)+1,INT((($N$725*$N$726+8)-1)/10)+1)="","",INDEX($P$727:$W$736,MOD(($N$725*$N$726+8)-1,10)+1,INT((($N$725*$N$726+8)-1)/10)+1))),""))),IF($N$727="","",IF(OR(ISTEXT($N$725),ISTEXT($N$726),ISTEXT($N$727)),"",IF(OR(8&gt;$N$725,8&gt;$N$726,((8-1)*$N$725+8)&gt;$N$727),"",IF(INDEX($P$727:$W$736,MOD(((8-1)*$N$725+8)-1,10)+1,INT((((8-1)*$N$725+8)-1)/10)+1)="","",INDEX($P$727:$W$736,MOD(((8-1)*$N$725+8)-1,10)+1,INT((((8-1)*$N$725+8)-1)/10)+1))))))</f>
        <v/>
      </c>
      <c r="L734" s="539">
        <f>IF($D$725="Flat Oval",IF(OR($N$727="",ISTEXT($N$725),ISTEXT($N$726)),"",IF(8&lt;=$N$726,IF(9&gt;$N$725,"",IF(((8-1)*$N$725+9)&gt;80,"",IF(INDEX($P$727:$W$736,MOD(((8-1)*$N$725+9)-1,10)+1,INT((((8-1)*$N$725+9)-1)/10)+1)="","",INDEX($P$727:$W$736,MOD(((8-1)*$N$725+9)-1,10)+1,INT((((8-1)*$N$725+9)-1)/10)+1)))),IF(AND(8=$N$726+1,9&lt;=$O$725),IF(($N$725*$N$726+9)&gt;80,"",IF(INDEX($P$727:$W$736,MOD(($N$725*$N$726+9)-1,10)+1,INT((($N$725*$N$726+9)-1)/10)+1)="","",INDEX($P$727:$W$736,MOD(($N$725*$N$726+9)-1,10)+1,INT((($N$725*$N$726+9)-1)/10)+1))),""))),IF($N$727="","",IF(OR(ISTEXT($N$725),ISTEXT($N$726),ISTEXT($N$727)),"",IF(OR(9&gt;$N$725,8&gt;$N$726,((8-1)*$N$725+9)&gt;$N$727),"",IF(INDEX($P$727:$W$736,MOD(((8-1)*$N$725+9)-1,10)+1,INT((((8-1)*$N$725+9)-1)/10)+1)="","",INDEX($P$727:$W$736,MOD(((8-1)*$N$725+9)-1,10)+1,INT((((8-1)*$N$725+9)-1)/10)+1))))))</f>
        <v/>
      </c>
      <c r="M734" s="539">
        <f>IF($D$725="Flat Oval",IF(OR($N$727="",ISTEXT($N$725),ISTEXT($N$726)),"",IF(8&lt;=$N$726,IF(10&gt;$N$725,"",IF(((8-1)*$N$725+10)&gt;80,"",IF(INDEX($P$727:$W$736,MOD(((8-1)*$N$725+10)-1,10)+1,INT((((8-1)*$N$725+10)-1)/10)+1)="","",INDEX($P$727:$W$736,MOD(((8-1)*$N$725+10)-1,10)+1,INT((((8-1)*$N$725+10)-1)/10)+1)))),IF(AND(8=$N$726+1,10&lt;=$O$725),IF(($N$725*$N$726+10)&gt;80,"",IF(INDEX($P$727:$W$736,MOD(($N$725*$N$726+10)-1,10)+1,INT((($N$725*$N$726+10)-1)/10)+1)="","",INDEX($P$727:$W$736,MOD(($N$725*$N$726+10)-1,10)+1,INT((($N$725*$N$726+10)-1)/10)+1))),""))),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IF($D$744="Flat Oval",IF(OR($G$744="",$I$744=""),"",$G$744&amp;""" x "&amp;$I$744&amp;""" oval"),IF($G$744="","",IF($D$744="Round",$G$744&amp;""" dia",$G$744&amp;""" x "&amp;$I$744&amp;"""")))</f>
        <v/>
      </c>
      <c r="G742" s="173" t="n"/>
      <c r="H742" s="525">
        <f>IF($D$744="Flat Oval",IF(OR($G$744="",$I$744=""),"",IF(OR(ISTEXT($G$744),ISTEXT($I$744)),"",ROUND(((($G$744-2*N($K$744))-($I$744-2*N($K$744)))*($I$744-2*N($K$744))+PI()*(($I$744-2*N($K$744))/2)^2)/144,3))),IF(OR($D$744="",$G$744=""),"",IF($D$744="Round",IF(ISTEXT($G$744),"",ROUND(PI()*(($G$744-2*N($K$744))/2)^2/144,3)),IF($I$744="","",IF(OR(ISTEXT($G$744),ISTEXT($I$744)),"",ROUND(($G$744-2*N($K$744))*($I$744-2*N($K$744))/144,3))))))</f>
        <v/>
      </c>
      <c r="I742" s="189" t="n"/>
      <c r="J742" s="189" t="n"/>
      <c r="K742" s="189">
        <f>IF(N(J742)*N(H742)=0,"",ROUND(N(J742)*N(H742),0))</f>
        <v/>
      </c>
      <c r="L742" s="189">
        <f>IF($D$744="Flat Oval",IF(OR($O$745="",$O$746="",N($O$747)+N($O$748)=0),"",ROUND(($O$745*$O$747+$O$746*$O$748)/($O$747+$O$748),0)),IF(COUNT(D746:M753)=0,"",ROUND(AVERAGE(D746:M753),0)))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IF($D$744="Flat Oval",IF($N$746="","",$N$744&amp;"x"&amp;$N$745&amp;"+"&amp;$O$744&amp;" ends"),IF($N$744="","",IF($D$744="Round",$N$744&amp;" x 2 axes",IF($N$745="","",$N$744&amp;" x "&amp;$N$745))))</f>
        <v/>
      </c>
      <c r="N744" s="534">
        <f>IF($D$744="Flat Oval",IF(OR($G$744="",$I$744=""),"",IF(OR(ISTEXT($G$744),ISTEXT($I$744)),"",IF($G$744-$I$744&lt;12,2,MIN(10,MAX(3,ROUNDUP(($G$744-$I$744)/6,0)))))),IF(OR($D$744="",$G$744=""),"",IF($D$744="Round",IF(ISTEXT($G$744),"",IF($G$744&lt;=9,6,IF($G$744&lt;=12,8,10))),IF(ISTEXT($G$744),"",IF($G$744&lt;12,2,MIN(10,MAX(3,ROUNDUP($G$744/6,0))))))))</f>
        <v/>
      </c>
      <c r="O744">
        <f>IF(AND($D$744="Flat Oval",NOT(OR($G$744="",$I$744="")),NOT(OR(ISTEXT($G$744),ISTEXT($I$744)))),IF($I$744&lt;=9,6,IF($I$744&lt;=12,8,10)),"")</f>
        <v/>
      </c>
      <c r="P744" s="473" t="inlineStr">
        <is>
          <t>Quick entry – type readings in order (row by row of the grid), down this column then the next:</t>
        </is>
      </c>
    </row>
    <row r="745" ht="13.35" customHeight="1" s="162">
      <c r="B745" s="535" t="inlineStr">
        <is>
          <t>Depth↓ Pos→ (in)</t>
        </is>
      </c>
      <c r="C745" s="414" t="n"/>
      <c r="D745" s="535">
        <f>IF($D$744="Flat Oval",IF(OR($N$744="",ISTEXT($N$744),1&gt;$N$744),"",ROUND((1-0.5)*($G$744-$I$744)/$N$744,1)),IF(ISTEXT($N$744),"",IF(OR($D$744="",$G$744="",1&gt;$N$744),"",IF($D$744="Round",IF(ISTEXT($G$744),"",ROUND(IF(1&lt;=$N$744/2,$G$744/2*(1-SQRT(($N$744-2*1+1)/$N$744)),$G$744-$G$744/2*(1-SQRT(($N$744-2*($N$744-1+1)+1)/$N$744))),1)),IF(ISTEXT($G$744),"",ROUND((1-0.5)*$G$744/$N$744,1))))))</f>
        <v/>
      </c>
      <c r="E745" s="535">
        <f>IF($D$744="Flat Oval",IF(OR($N$744="",ISTEXT($N$744),2&gt;$N$744),"",ROUND((2-0.5)*($G$744-$I$744)/$N$744,1)),IF(ISTEXT($N$744),"",IF(OR($D$744="",$G$744="",2&gt;$N$744),"",IF($D$744="Round",IF(ISTEXT($G$744),"",ROUND(IF(2&lt;=$N$744/2,$G$744/2*(1-SQRT(($N$744-2*2+1)/$N$744)),$G$744-$G$744/2*(1-SQRT(($N$744-2*($N$744-2+1)+1)/$N$744))),1)),IF(ISTEXT($G$744),"",ROUND((2-0.5)*$G$744/$N$744,1))))))</f>
        <v/>
      </c>
      <c r="F745" s="535">
        <f>IF($D$744="Flat Oval",IF(OR($N$744="",ISTEXT($N$744),3&gt;$N$744),"",ROUND((3-0.5)*($G$744-$I$744)/$N$744,1)),IF(ISTEXT($N$744),"",IF(OR($D$744="",$G$744="",3&gt;$N$744),"",IF($D$744="Round",IF(ISTEXT($G$744),"",ROUND(IF(3&lt;=$N$744/2,$G$744/2*(1-SQRT(($N$744-2*3+1)/$N$744)),$G$744-$G$744/2*(1-SQRT(($N$744-2*($N$744-3+1)+1)/$N$744))),1)),IF(ISTEXT($G$744),"",ROUND((3-0.5)*$G$744/$N$744,1))))))</f>
        <v/>
      </c>
      <c r="G745" s="535">
        <f>IF($D$744="Flat Oval",IF(OR($N$744="",ISTEXT($N$744),4&gt;$N$744),"",ROUND((4-0.5)*($G$744-$I$744)/$N$744,1)),IF(ISTEXT($N$744),"",IF(OR($D$744="",$G$744="",4&gt;$N$744),"",IF($D$744="Round",IF(ISTEXT($G$744),"",ROUND(IF(4&lt;=$N$744/2,$G$744/2*(1-SQRT(($N$744-2*4+1)/$N$744)),$G$744-$G$744/2*(1-SQRT(($N$744-2*($N$744-4+1)+1)/$N$744))),1)),IF(ISTEXT($G$744),"",ROUND((4-0.5)*$G$744/$N$744,1))))))</f>
        <v/>
      </c>
      <c r="H745" s="535">
        <f>IF($D$744="Flat Oval",IF(OR($N$744="",ISTEXT($N$744),5&gt;$N$744),"",ROUND((5-0.5)*($G$744-$I$744)/$N$744,1)),IF(ISTEXT($N$744),"",IF(OR($D$744="",$G$744="",5&gt;$N$744),"",IF($D$744="Round",IF(ISTEXT($G$744),"",ROUND(IF(5&lt;=$N$744/2,$G$744/2*(1-SQRT(($N$744-2*5+1)/$N$744)),$G$744-$G$744/2*(1-SQRT(($N$744-2*($N$744-5+1)+1)/$N$744))),1)),IF(ISTEXT($G$744),"",ROUND((5-0.5)*$G$744/$N$744,1))))))</f>
        <v/>
      </c>
      <c r="I745" s="535">
        <f>IF($D$744="Flat Oval",IF(OR($N$744="",ISTEXT($N$744),6&gt;$N$744),"",ROUND((6-0.5)*($G$744-$I$744)/$N$744,1)),IF(ISTEXT($N$744),"",IF(OR($D$744="",$G$744="",6&gt;$N$744),"",IF($D$744="Round",IF(ISTEXT($G$744),"",ROUND(IF(6&lt;=$N$744/2,$G$744/2*(1-SQRT(($N$744-2*6+1)/$N$744)),$G$744-$G$744/2*(1-SQRT(($N$744-2*($N$744-6+1)+1)/$N$744))),1)),IF(ISTEXT($G$744),"",ROUND((6-0.5)*$G$744/$N$744,1))))))</f>
        <v/>
      </c>
      <c r="J745" s="535">
        <f>IF($D$744="Flat Oval",IF(OR($N$744="",ISTEXT($N$744),7&gt;$N$744),"",ROUND((7-0.5)*($G$744-$I$744)/$N$744,1)),IF(ISTEXT($N$744),"",IF(OR($D$744="",$G$744="",7&gt;$N$744),"",IF($D$744="Round",IF(ISTEXT($G$744),"",ROUND(IF(7&lt;=$N$744/2,$G$744/2*(1-SQRT(($N$744-2*7+1)/$N$744)),$G$744-$G$744/2*(1-SQRT(($N$744-2*($N$744-7+1)+1)/$N$744))),1)),IF(ISTEXT($G$744),"",ROUND((7-0.5)*$G$744/$N$744,1))))))</f>
        <v/>
      </c>
      <c r="K745" s="535">
        <f>IF($D$744="Flat Oval",IF(OR($N$744="",ISTEXT($N$744),8&gt;$N$744),"",ROUND((8-0.5)*($G$744-$I$744)/$N$744,1)),IF(ISTEXT($N$744),"",IF(OR($D$744="",$G$744="",8&gt;$N$744),"",IF($D$744="Round",IF(ISTEXT($G$744),"",ROUND(IF(8&lt;=$N$744/2,$G$744/2*(1-SQRT(($N$744-2*8+1)/$N$744)),$G$744-$G$744/2*(1-SQRT(($N$744-2*($N$744-8+1)+1)/$N$744))),1)),IF(ISTEXT($G$744),"",ROUND((8-0.5)*$G$744/$N$744,1))))))</f>
        <v/>
      </c>
      <c r="L745" s="535">
        <f>IF($D$744="Flat Oval",IF(OR($N$744="",ISTEXT($N$744),9&gt;$N$744),"",ROUND((9-0.5)*($G$744-$I$744)/$N$744,1)),IF(ISTEXT($N$744),"",IF(OR($D$744="",$G$744="",9&gt;$N$744),"",IF($D$744="Round",IF(ISTEXT($G$744),"",ROUND(IF(9&lt;=$N$744/2,$G$744/2*(1-SQRT(($N$744-2*9+1)/$N$744)),$G$744-$G$744/2*(1-SQRT(($N$744-2*($N$744-9+1)+1)/$N$744))),1)),IF(ISTEXT($G$744),"",ROUND((9-0.5)*$G$744/$N$744,1))))))</f>
        <v/>
      </c>
      <c r="M745" s="535">
        <f>IF($D$744="Flat Oval",IF(OR($N$744="",ISTEXT($N$744),10&gt;$N$744),"",ROUND((10-0.5)*($G$744-$I$744)/$N$744,1)),IF(ISTEXT($N$744),"",IF(OR($D$744="",$G$744="",10&gt;$N$744),"",IF($D$744="Round",IF(ISTEXT($G$744),"",ROUND(IF(10&lt;=$N$744/2,$G$744/2*(1-SQRT(($N$744-2*10+1)/$N$744)),$G$744-$G$744/2*(1-SQRT(($N$744-2*($N$744-10+1)+1)/$N$744))),1)),IF(ISTEXT($G$744),"",ROUND((10-0.5)*$G$744/$N$744,1))))))</f>
        <v/>
      </c>
      <c r="N745" s="534">
        <f>IF($D$744="Flat Oval",IF(OR($G$744="",$I$744=""),"",IF(OR(ISTEXT($G$744),ISTEXT($I$744)),"",IF($I$744&lt;12,2,MIN(7,MAX(3,ROUNDUP($I$744/6,0)))))),IF(OR($D$744="",$G$744=""),"",IF($D$744="Round",2,IF($I$744="","",IF(ISTEXT($I$744),"",IF($I$744&lt;12,2,MIN(8,MAX(3,ROUNDUP($I$744/6,0)))))))))</f>
        <v/>
      </c>
      <c r="O745">
        <f>IF(OR(NOT($D$744="Flat Oval"),N($N$746)=0),"",IF(COUNT(D746:INDEX(M746:M753,$N$745))=0,"",AVERAGE(D746:INDEX(M746:M753,$N$745))))</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IF($D$744="Flat Oval",IF(OR($N$745="",ISTEXT($N$745)),"",IF(1&lt;=$N$745,ROUND((1-0.5)*$I$744/$N$745,1),IF(1=$N$745+1,"Ends",""))),IF(OR($D$744="",$G$744=""),"",IF($D$744="Round",IF(1=1,"Axis 1 (0°)",IF(1=2,"Axis 2 (90°)","")),IF(ISTEXT($N$745),"",IF(1&gt;$N$745,"",IF(ISTEXT($I$744),"",ROUND((1-0.5)*$I$744/$N$745,1)))))))</f>
        <v/>
      </c>
      <c r="C746" s="538" t="n"/>
      <c r="D746" s="539">
        <f>IF($D$744="Flat Oval",IF(OR($N$746="",ISTEXT($N$744),ISTEXT($N$745)),"",IF(1&lt;=$N$745,IF(1&gt;$N$744,"",IF(((1-1)*$N$744+1)&gt;80,"",IF(INDEX($P$746:$W$755,MOD(((1-1)*$N$744+1)-1,10)+1,INT((((1-1)*$N$744+1)-1)/10)+1)="","",INDEX($P$746:$W$755,MOD(((1-1)*$N$744+1)-1,10)+1,INT((((1-1)*$N$744+1)-1)/10)+1)))),IF(AND(1=$N$745+1,1&lt;=$O$744),IF(($N$744*$N$745+1)&gt;80,"",IF(INDEX($P$746:$W$755,MOD(($N$744*$N$745+1)-1,10)+1,INT((($N$744*$N$745+1)-1)/10)+1)="","",INDEX($P$746:$W$755,MOD(($N$744*$N$745+1)-1,10)+1,INT((($N$744*$N$745+1)-1)/10)+1))),""))),IF($N$746="","",IF(OR(ISTEXT($N$744),ISTEXT($N$745),ISTEXT($N$746)),"",IF(OR(1&gt;$N$744,1&gt;$N$745,((1-1)*$N$744+1)&gt;$N$746),"",IF(INDEX($P$746:$W$755,MOD(((1-1)*$N$744+1)-1,10)+1,INT((((1-1)*$N$744+1)-1)/10)+1)="","",INDEX($P$746:$W$755,MOD(((1-1)*$N$744+1)-1,10)+1,INT((((1-1)*$N$744+1)-1)/10)+1))))))</f>
        <v/>
      </c>
      <c r="E746" s="539">
        <f>IF($D$744="Flat Oval",IF(OR($N$746="",ISTEXT($N$744),ISTEXT($N$745)),"",IF(1&lt;=$N$745,IF(2&gt;$N$744,"",IF(((1-1)*$N$744+2)&gt;80,"",IF(INDEX($P$746:$W$755,MOD(((1-1)*$N$744+2)-1,10)+1,INT((((1-1)*$N$744+2)-1)/10)+1)="","",INDEX($P$746:$W$755,MOD(((1-1)*$N$744+2)-1,10)+1,INT((((1-1)*$N$744+2)-1)/10)+1)))),IF(AND(1=$N$745+1,2&lt;=$O$744),IF(($N$744*$N$745+2)&gt;80,"",IF(INDEX($P$746:$W$755,MOD(($N$744*$N$745+2)-1,10)+1,INT((($N$744*$N$745+2)-1)/10)+1)="","",INDEX($P$746:$W$755,MOD(($N$744*$N$745+2)-1,10)+1,INT((($N$744*$N$745+2)-1)/10)+1))),""))),IF($N$746="","",IF(OR(ISTEXT($N$744),ISTEXT($N$745),ISTEXT($N$746)),"",IF(OR(2&gt;$N$744,1&gt;$N$745,((1-1)*$N$744+2)&gt;$N$746),"",IF(INDEX($P$746:$W$755,MOD(((1-1)*$N$744+2)-1,10)+1,INT((((1-1)*$N$744+2)-1)/10)+1)="","",INDEX($P$746:$W$755,MOD(((1-1)*$N$744+2)-1,10)+1,INT((((1-1)*$N$744+2)-1)/10)+1))))))</f>
        <v/>
      </c>
      <c r="F746" s="539">
        <f>IF($D$744="Flat Oval",IF(OR($N$746="",ISTEXT($N$744),ISTEXT($N$745)),"",IF(1&lt;=$N$745,IF(3&gt;$N$744,"",IF(((1-1)*$N$744+3)&gt;80,"",IF(INDEX($P$746:$W$755,MOD(((1-1)*$N$744+3)-1,10)+1,INT((((1-1)*$N$744+3)-1)/10)+1)="","",INDEX($P$746:$W$755,MOD(((1-1)*$N$744+3)-1,10)+1,INT((((1-1)*$N$744+3)-1)/10)+1)))),IF(AND(1=$N$745+1,3&lt;=$O$744),IF(($N$744*$N$745+3)&gt;80,"",IF(INDEX($P$746:$W$755,MOD(($N$744*$N$745+3)-1,10)+1,INT((($N$744*$N$745+3)-1)/10)+1)="","",INDEX($P$746:$W$755,MOD(($N$744*$N$745+3)-1,10)+1,INT((($N$744*$N$745+3)-1)/10)+1))),""))),IF($N$746="","",IF(OR(ISTEXT($N$744),ISTEXT($N$745),ISTEXT($N$746)),"",IF(OR(3&gt;$N$744,1&gt;$N$745,((1-1)*$N$744+3)&gt;$N$746),"",IF(INDEX($P$746:$W$755,MOD(((1-1)*$N$744+3)-1,10)+1,INT((((1-1)*$N$744+3)-1)/10)+1)="","",INDEX($P$746:$W$755,MOD(((1-1)*$N$744+3)-1,10)+1,INT((((1-1)*$N$744+3)-1)/10)+1))))))</f>
        <v/>
      </c>
      <c r="G746" s="539">
        <f>IF($D$744="Flat Oval",IF(OR($N$746="",ISTEXT($N$744),ISTEXT($N$745)),"",IF(1&lt;=$N$745,IF(4&gt;$N$744,"",IF(((1-1)*$N$744+4)&gt;80,"",IF(INDEX($P$746:$W$755,MOD(((1-1)*$N$744+4)-1,10)+1,INT((((1-1)*$N$744+4)-1)/10)+1)="","",INDEX($P$746:$W$755,MOD(((1-1)*$N$744+4)-1,10)+1,INT((((1-1)*$N$744+4)-1)/10)+1)))),IF(AND(1=$N$745+1,4&lt;=$O$744),IF(($N$744*$N$745+4)&gt;80,"",IF(INDEX($P$746:$W$755,MOD(($N$744*$N$745+4)-1,10)+1,INT((($N$744*$N$745+4)-1)/10)+1)="","",INDEX($P$746:$W$755,MOD(($N$744*$N$745+4)-1,10)+1,INT((($N$744*$N$745+4)-1)/10)+1))),""))),IF($N$746="","",IF(OR(ISTEXT($N$744),ISTEXT($N$745),ISTEXT($N$746)),"",IF(OR(4&gt;$N$744,1&gt;$N$745,((1-1)*$N$744+4)&gt;$N$746),"",IF(INDEX($P$746:$W$755,MOD(((1-1)*$N$744+4)-1,10)+1,INT((((1-1)*$N$744+4)-1)/10)+1)="","",INDEX($P$746:$W$755,MOD(((1-1)*$N$744+4)-1,10)+1,INT((((1-1)*$N$744+4)-1)/10)+1))))))</f>
        <v/>
      </c>
      <c r="H746" s="539">
        <f>IF($D$744="Flat Oval",IF(OR($N$746="",ISTEXT($N$744),ISTEXT($N$745)),"",IF(1&lt;=$N$745,IF(5&gt;$N$744,"",IF(((1-1)*$N$744+5)&gt;80,"",IF(INDEX($P$746:$W$755,MOD(((1-1)*$N$744+5)-1,10)+1,INT((((1-1)*$N$744+5)-1)/10)+1)="","",INDEX($P$746:$W$755,MOD(((1-1)*$N$744+5)-1,10)+1,INT((((1-1)*$N$744+5)-1)/10)+1)))),IF(AND(1=$N$745+1,5&lt;=$O$744),IF(($N$744*$N$745+5)&gt;80,"",IF(INDEX($P$746:$W$755,MOD(($N$744*$N$745+5)-1,10)+1,INT((($N$744*$N$745+5)-1)/10)+1)="","",INDEX($P$746:$W$755,MOD(($N$744*$N$745+5)-1,10)+1,INT((($N$744*$N$745+5)-1)/10)+1))),""))),IF($N$746="","",IF(OR(ISTEXT($N$744),ISTEXT($N$745),ISTEXT($N$746)),"",IF(OR(5&gt;$N$744,1&gt;$N$745,((1-1)*$N$744+5)&gt;$N$746),"",IF(INDEX($P$746:$W$755,MOD(((1-1)*$N$744+5)-1,10)+1,INT((((1-1)*$N$744+5)-1)/10)+1)="","",INDEX($P$746:$W$755,MOD(((1-1)*$N$744+5)-1,10)+1,INT((((1-1)*$N$744+5)-1)/10)+1))))))</f>
        <v/>
      </c>
      <c r="I746" s="539">
        <f>IF($D$744="Flat Oval",IF(OR($N$746="",ISTEXT($N$744),ISTEXT($N$745)),"",IF(1&lt;=$N$745,IF(6&gt;$N$744,"",IF(((1-1)*$N$744+6)&gt;80,"",IF(INDEX($P$746:$W$755,MOD(((1-1)*$N$744+6)-1,10)+1,INT((((1-1)*$N$744+6)-1)/10)+1)="","",INDEX($P$746:$W$755,MOD(((1-1)*$N$744+6)-1,10)+1,INT((((1-1)*$N$744+6)-1)/10)+1)))),IF(AND(1=$N$745+1,6&lt;=$O$744),IF(($N$744*$N$745+6)&gt;80,"",IF(INDEX($P$746:$W$755,MOD(($N$744*$N$745+6)-1,10)+1,INT((($N$744*$N$745+6)-1)/10)+1)="","",INDEX($P$746:$W$755,MOD(($N$744*$N$745+6)-1,10)+1,INT((($N$744*$N$745+6)-1)/10)+1))),""))),IF($N$746="","",IF(OR(ISTEXT($N$744),ISTEXT($N$745),ISTEXT($N$746)),"",IF(OR(6&gt;$N$744,1&gt;$N$745,((1-1)*$N$744+6)&gt;$N$746),"",IF(INDEX($P$746:$W$755,MOD(((1-1)*$N$744+6)-1,10)+1,INT((((1-1)*$N$744+6)-1)/10)+1)="","",INDEX($P$746:$W$755,MOD(((1-1)*$N$744+6)-1,10)+1,INT((((1-1)*$N$744+6)-1)/10)+1))))))</f>
        <v/>
      </c>
      <c r="J746" s="539">
        <f>IF($D$744="Flat Oval",IF(OR($N$746="",ISTEXT($N$744),ISTEXT($N$745)),"",IF(1&lt;=$N$745,IF(7&gt;$N$744,"",IF(((1-1)*$N$744+7)&gt;80,"",IF(INDEX($P$746:$W$755,MOD(((1-1)*$N$744+7)-1,10)+1,INT((((1-1)*$N$744+7)-1)/10)+1)="","",INDEX($P$746:$W$755,MOD(((1-1)*$N$744+7)-1,10)+1,INT((((1-1)*$N$744+7)-1)/10)+1)))),IF(AND(1=$N$745+1,7&lt;=$O$744),IF(($N$744*$N$745+7)&gt;80,"",IF(INDEX($P$746:$W$755,MOD(($N$744*$N$745+7)-1,10)+1,INT((($N$744*$N$745+7)-1)/10)+1)="","",INDEX($P$746:$W$755,MOD(($N$744*$N$745+7)-1,10)+1,INT((($N$744*$N$745+7)-1)/10)+1))),""))),IF($N$746="","",IF(OR(ISTEXT($N$744),ISTEXT($N$745),ISTEXT($N$746)),"",IF(OR(7&gt;$N$744,1&gt;$N$745,((1-1)*$N$744+7)&gt;$N$746),"",IF(INDEX($P$746:$W$755,MOD(((1-1)*$N$744+7)-1,10)+1,INT((((1-1)*$N$744+7)-1)/10)+1)="","",INDEX($P$746:$W$755,MOD(((1-1)*$N$744+7)-1,10)+1,INT((((1-1)*$N$744+7)-1)/10)+1))))))</f>
        <v/>
      </c>
      <c r="K746" s="539">
        <f>IF($D$744="Flat Oval",IF(OR($N$746="",ISTEXT($N$744),ISTEXT($N$745)),"",IF(1&lt;=$N$745,IF(8&gt;$N$744,"",IF(((1-1)*$N$744+8)&gt;80,"",IF(INDEX($P$746:$W$755,MOD(((1-1)*$N$744+8)-1,10)+1,INT((((1-1)*$N$744+8)-1)/10)+1)="","",INDEX($P$746:$W$755,MOD(((1-1)*$N$744+8)-1,10)+1,INT((((1-1)*$N$744+8)-1)/10)+1)))),IF(AND(1=$N$745+1,8&lt;=$O$744),IF(($N$744*$N$745+8)&gt;80,"",IF(INDEX($P$746:$W$755,MOD(($N$744*$N$745+8)-1,10)+1,INT((($N$744*$N$745+8)-1)/10)+1)="","",INDEX($P$746:$W$755,MOD(($N$744*$N$745+8)-1,10)+1,INT((($N$744*$N$745+8)-1)/10)+1))),""))),IF($N$746="","",IF(OR(ISTEXT($N$744),ISTEXT($N$745),ISTEXT($N$746)),"",IF(OR(8&gt;$N$744,1&gt;$N$745,((1-1)*$N$744+8)&gt;$N$746),"",IF(INDEX($P$746:$W$755,MOD(((1-1)*$N$744+8)-1,10)+1,INT((((1-1)*$N$744+8)-1)/10)+1)="","",INDEX($P$746:$W$755,MOD(((1-1)*$N$744+8)-1,10)+1,INT((((1-1)*$N$744+8)-1)/10)+1))))))</f>
        <v/>
      </c>
      <c r="L746" s="539">
        <f>IF($D$744="Flat Oval",IF(OR($N$746="",ISTEXT($N$744),ISTEXT($N$745)),"",IF(1&lt;=$N$745,IF(9&gt;$N$744,"",IF(((1-1)*$N$744+9)&gt;80,"",IF(INDEX($P$746:$W$755,MOD(((1-1)*$N$744+9)-1,10)+1,INT((((1-1)*$N$744+9)-1)/10)+1)="","",INDEX($P$746:$W$755,MOD(((1-1)*$N$744+9)-1,10)+1,INT((((1-1)*$N$744+9)-1)/10)+1)))),IF(AND(1=$N$745+1,9&lt;=$O$744),IF(($N$744*$N$745+9)&gt;80,"",IF(INDEX($P$746:$W$755,MOD(($N$744*$N$745+9)-1,10)+1,INT((($N$744*$N$745+9)-1)/10)+1)="","",INDEX($P$746:$W$755,MOD(($N$744*$N$745+9)-1,10)+1,INT((($N$744*$N$745+9)-1)/10)+1))),""))),IF($N$746="","",IF(OR(ISTEXT($N$744),ISTEXT($N$745),ISTEXT($N$746)),"",IF(OR(9&gt;$N$744,1&gt;$N$745,((1-1)*$N$744+9)&gt;$N$746),"",IF(INDEX($P$746:$W$755,MOD(((1-1)*$N$744+9)-1,10)+1,INT((((1-1)*$N$744+9)-1)/10)+1)="","",INDEX($P$746:$W$755,MOD(((1-1)*$N$744+9)-1,10)+1,INT((((1-1)*$N$744+9)-1)/10)+1))))))</f>
        <v/>
      </c>
      <c r="M746" s="539">
        <f>IF($D$744="Flat Oval",IF(OR($N$746="",ISTEXT($N$744),ISTEXT($N$745)),"",IF(1&lt;=$N$745,IF(10&gt;$N$744,"",IF(((1-1)*$N$744+10)&gt;80,"",IF(INDEX($P$746:$W$755,MOD(((1-1)*$N$744+10)-1,10)+1,INT((((1-1)*$N$744+10)-1)/10)+1)="","",INDEX($P$746:$W$755,MOD(((1-1)*$N$744+10)-1,10)+1,INT((((1-1)*$N$744+10)-1)/10)+1)))),IF(AND(1=$N$745+1,10&lt;=$O$744),IF(($N$744*$N$745+10)&gt;80,"",IF(INDEX($P$746:$W$755,MOD(($N$744*$N$745+10)-1,10)+1,INT((($N$744*$N$745+10)-1)/10)+1)="","",INDEX($P$746:$W$755,MOD(($N$744*$N$745+10)-1,10)+1,INT((($N$744*$N$745+10)-1)/10)+1))),""))),IF($N$746="","",IF(OR(ISTEXT($N$744),ISTEXT($N$745),ISTEXT($N$746)),"",IF(OR(10&gt;$N$744,1&gt;$N$745,((1-1)*$N$744+10)&gt;$N$746),"",IF(INDEX($P$746:$W$755,MOD(((1-1)*$N$744+10)-1,10)+1,INT((((1-1)*$N$744+10)-1)/10)+1)="","",INDEX($P$746:$W$755,MOD(((1-1)*$N$744+10)-1,10)+1,INT((((1-1)*$N$744+10)-1)/10)+1))))))</f>
        <v/>
      </c>
      <c r="N746" s="534">
        <f>IF($D$744="Flat Oval",IF(OR($N$744="",$N$745="",$O$744=""),"",$N$744*$N$745+$O$744),IF(OR(N744="",N745=""),"",IF(OR(ISTEXT(N744),ISTEXT(N745)),"",N744*N745)))</f>
        <v/>
      </c>
      <c r="O746">
        <f>IF(OR(NOT($D$744="Flat Oval"),N($N$746)=0),"",IF(COUNT(INDEX(D746:D753,$N$745+1):INDEX(M746:M753,$N$745+1))=0,"",AVERAGE(INDEX(D746:D753,$N$745+1):INDEX(M746:M753,$N$745+1))))</f>
        <v/>
      </c>
      <c r="P746" s="540" t="n"/>
      <c r="Q746" s="540" t="n"/>
      <c r="R746" s="540" t="n"/>
      <c r="S746" s="540" t="n"/>
      <c r="T746" s="540" t="n"/>
      <c r="U746" s="540" t="n"/>
      <c r="V746" s="540" t="n"/>
      <c r="W746" s="540" t="n"/>
    </row>
    <row r="747" ht="13.35" customHeight="1" s="162">
      <c r="B747" s="537">
        <f>IF($D$744="Flat Oval",IF(OR($N$745="",ISTEXT($N$745)),"",IF(2&lt;=$N$745,ROUND((2-0.5)*$I$744/$N$745,1),IF(2=$N$745+1,"Ends",""))),IF(OR($D$744="",$G$744=""),"",IF($D$744="Round",IF(2=1,"Axis 1 (0°)",IF(2=2,"Axis 2 (90°)","")),IF(ISTEXT($N$745),"",IF(2&gt;$N$745,"",IF(ISTEXT($I$744),"",ROUND((2-0.5)*$I$744/$N$745,1)))))))</f>
        <v/>
      </c>
      <c r="C747" s="538" t="n"/>
      <c r="D747" s="539">
        <f>IF($D$744="Flat Oval",IF(OR($N$746="",ISTEXT($N$744),ISTEXT($N$745)),"",IF(2&lt;=$N$745,IF(1&gt;$N$744,"",IF(((2-1)*$N$744+1)&gt;80,"",IF(INDEX($P$746:$W$755,MOD(((2-1)*$N$744+1)-1,10)+1,INT((((2-1)*$N$744+1)-1)/10)+1)="","",INDEX($P$746:$W$755,MOD(((2-1)*$N$744+1)-1,10)+1,INT((((2-1)*$N$744+1)-1)/10)+1)))),IF(AND(2=$N$745+1,1&lt;=$O$744),IF(($N$744*$N$745+1)&gt;80,"",IF(INDEX($P$746:$W$755,MOD(($N$744*$N$745+1)-1,10)+1,INT((($N$744*$N$745+1)-1)/10)+1)="","",INDEX($P$746:$W$755,MOD(($N$744*$N$745+1)-1,10)+1,INT((($N$744*$N$745+1)-1)/10)+1))),""))),IF($N$746="","",IF(OR(ISTEXT($N$744),ISTEXT($N$745),ISTEXT($N$746)),"",IF(OR(1&gt;$N$744,2&gt;$N$745,((2-1)*$N$744+1)&gt;$N$746),"",IF(INDEX($P$746:$W$755,MOD(((2-1)*$N$744+1)-1,10)+1,INT((((2-1)*$N$744+1)-1)/10)+1)="","",INDEX($P$746:$W$755,MOD(((2-1)*$N$744+1)-1,10)+1,INT((((2-1)*$N$744+1)-1)/10)+1))))))</f>
        <v/>
      </c>
      <c r="E747" s="539">
        <f>IF($D$744="Flat Oval",IF(OR($N$746="",ISTEXT($N$744),ISTEXT($N$745)),"",IF(2&lt;=$N$745,IF(2&gt;$N$744,"",IF(((2-1)*$N$744+2)&gt;80,"",IF(INDEX($P$746:$W$755,MOD(((2-1)*$N$744+2)-1,10)+1,INT((((2-1)*$N$744+2)-1)/10)+1)="","",INDEX($P$746:$W$755,MOD(((2-1)*$N$744+2)-1,10)+1,INT((((2-1)*$N$744+2)-1)/10)+1)))),IF(AND(2=$N$745+1,2&lt;=$O$744),IF(($N$744*$N$745+2)&gt;80,"",IF(INDEX($P$746:$W$755,MOD(($N$744*$N$745+2)-1,10)+1,INT((($N$744*$N$745+2)-1)/10)+1)="","",INDEX($P$746:$W$755,MOD(($N$744*$N$745+2)-1,10)+1,INT((($N$744*$N$745+2)-1)/10)+1))),""))),IF($N$746="","",IF(OR(ISTEXT($N$744),ISTEXT($N$745),ISTEXT($N$746)),"",IF(OR(2&gt;$N$744,2&gt;$N$745,((2-1)*$N$744+2)&gt;$N$746),"",IF(INDEX($P$746:$W$755,MOD(((2-1)*$N$744+2)-1,10)+1,INT((((2-1)*$N$744+2)-1)/10)+1)="","",INDEX($P$746:$W$755,MOD(((2-1)*$N$744+2)-1,10)+1,INT((((2-1)*$N$744+2)-1)/10)+1))))))</f>
        <v/>
      </c>
      <c r="F747" s="539">
        <f>IF($D$744="Flat Oval",IF(OR($N$746="",ISTEXT($N$744),ISTEXT($N$745)),"",IF(2&lt;=$N$745,IF(3&gt;$N$744,"",IF(((2-1)*$N$744+3)&gt;80,"",IF(INDEX($P$746:$W$755,MOD(((2-1)*$N$744+3)-1,10)+1,INT((((2-1)*$N$744+3)-1)/10)+1)="","",INDEX($P$746:$W$755,MOD(((2-1)*$N$744+3)-1,10)+1,INT((((2-1)*$N$744+3)-1)/10)+1)))),IF(AND(2=$N$745+1,3&lt;=$O$744),IF(($N$744*$N$745+3)&gt;80,"",IF(INDEX($P$746:$W$755,MOD(($N$744*$N$745+3)-1,10)+1,INT((($N$744*$N$745+3)-1)/10)+1)="","",INDEX($P$746:$W$755,MOD(($N$744*$N$745+3)-1,10)+1,INT((($N$744*$N$745+3)-1)/10)+1))),""))),IF($N$746="","",IF(OR(ISTEXT($N$744),ISTEXT($N$745),ISTEXT($N$746)),"",IF(OR(3&gt;$N$744,2&gt;$N$745,((2-1)*$N$744+3)&gt;$N$746),"",IF(INDEX($P$746:$W$755,MOD(((2-1)*$N$744+3)-1,10)+1,INT((((2-1)*$N$744+3)-1)/10)+1)="","",INDEX($P$746:$W$755,MOD(((2-1)*$N$744+3)-1,10)+1,INT((((2-1)*$N$744+3)-1)/10)+1))))))</f>
        <v/>
      </c>
      <c r="G747" s="539">
        <f>IF($D$744="Flat Oval",IF(OR($N$746="",ISTEXT($N$744),ISTEXT($N$745)),"",IF(2&lt;=$N$745,IF(4&gt;$N$744,"",IF(((2-1)*$N$744+4)&gt;80,"",IF(INDEX($P$746:$W$755,MOD(((2-1)*$N$744+4)-1,10)+1,INT((((2-1)*$N$744+4)-1)/10)+1)="","",INDEX($P$746:$W$755,MOD(((2-1)*$N$744+4)-1,10)+1,INT((((2-1)*$N$744+4)-1)/10)+1)))),IF(AND(2=$N$745+1,4&lt;=$O$744),IF(($N$744*$N$745+4)&gt;80,"",IF(INDEX($P$746:$W$755,MOD(($N$744*$N$745+4)-1,10)+1,INT((($N$744*$N$745+4)-1)/10)+1)="","",INDEX($P$746:$W$755,MOD(($N$744*$N$745+4)-1,10)+1,INT((($N$744*$N$745+4)-1)/10)+1))),""))),IF($N$746="","",IF(OR(ISTEXT($N$744),ISTEXT($N$745),ISTEXT($N$746)),"",IF(OR(4&gt;$N$744,2&gt;$N$745,((2-1)*$N$744+4)&gt;$N$746),"",IF(INDEX($P$746:$W$755,MOD(((2-1)*$N$744+4)-1,10)+1,INT((((2-1)*$N$744+4)-1)/10)+1)="","",INDEX($P$746:$W$755,MOD(((2-1)*$N$744+4)-1,10)+1,INT((((2-1)*$N$744+4)-1)/10)+1))))))</f>
        <v/>
      </c>
      <c r="H747" s="539">
        <f>IF($D$744="Flat Oval",IF(OR($N$746="",ISTEXT($N$744),ISTEXT($N$745)),"",IF(2&lt;=$N$745,IF(5&gt;$N$744,"",IF(((2-1)*$N$744+5)&gt;80,"",IF(INDEX($P$746:$W$755,MOD(((2-1)*$N$744+5)-1,10)+1,INT((((2-1)*$N$744+5)-1)/10)+1)="","",INDEX($P$746:$W$755,MOD(((2-1)*$N$744+5)-1,10)+1,INT((((2-1)*$N$744+5)-1)/10)+1)))),IF(AND(2=$N$745+1,5&lt;=$O$744),IF(($N$744*$N$745+5)&gt;80,"",IF(INDEX($P$746:$W$755,MOD(($N$744*$N$745+5)-1,10)+1,INT((($N$744*$N$745+5)-1)/10)+1)="","",INDEX($P$746:$W$755,MOD(($N$744*$N$745+5)-1,10)+1,INT((($N$744*$N$745+5)-1)/10)+1))),""))),IF($N$746="","",IF(OR(ISTEXT($N$744),ISTEXT($N$745),ISTEXT($N$746)),"",IF(OR(5&gt;$N$744,2&gt;$N$745,((2-1)*$N$744+5)&gt;$N$746),"",IF(INDEX($P$746:$W$755,MOD(((2-1)*$N$744+5)-1,10)+1,INT((((2-1)*$N$744+5)-1)/10)+1)="","",INDEX($P$746:$W$755,MOD(((2-1)*$N$744+5)-1,10)+1,INT((((2-1)*$N$744+5)-1)/10)+1))))))</f>
        <v/>
      </c>
      <c r="I747" s="539">
        <f>IF($D$744="Flat Oval",IF(OR($N$746="",ISTEXT($N$744),ISTEXT($N$745)),"",IF(2&lt;=$N$745,IF(6&gt;$N$744,"",IF(((2-1)*$N$744+6)&gt;80,"",IF(INDEX($P$746:$W$755,MOD(((2-1)*$N$744+6)-1,10)+1,INT((((2-1)*$N$744+6)-1)/10)+1)="","",INDEX($P$746:$W$755,MOD(((2-1)*$N$744+6)-1,10)+1,INT((((2-1)*$N$744+6)-1)/10)+1)))),IF(AND(2=$N$745+1,6&lt;=$O$744),IF(($N$744*$N$745+6)&gt;80,"",IF(INDEX($P$746:$W$755,MOD(($N$744*$N$745+6)-1,10)+1,INT((($N$744*$N$745+6)-1)/10)+1)="","",INDEX($P$746:$W$755,MOD(($N$744*$N$745+6)-1,10)+1,INT((($N$744*$N$745+6)-1)/10)+1))),""))),IF($N$746="","",IF(OR(ISTEXT($N$744),ISTEXT($N$745),ISTEXT($N$746)),"",IF(OR(6&gt;$N$744,2&gt;$N$745,((2-1)*$N$744+6)&gt;$N$746),"",IF(INDEX($P$746:$W$755,MOD(((2-1)*$N$744+6)-1,10)+1,INT((((2-1)*$N$744+6)-1)/10)+1)="","",INDEX($P$746:$W$755,MOD(((2-1)*$N$744+6)-1,10)+1,INT((((2-1)*$N$744+6)-1)/10)+1))))))</f>
        <v/>
      </c>
      <c r="J747" s="539">
        <f>IF($D$744="Flat Oval",IF(OR($N$746="",ISTEXT($N$744),ISTEXT($N$745)),"",IF(2&lt;=$N$745,IF(7&gt;$N$744,"",IF(((2-1)*$N$744+7)&gt;80,"",IF(INDEX($P$746:$W$755,MOD(((2-1)*$N$744+7)-1,10)+1,INT((((2-1)*$N$744+7)-1)/10)+1)="","",INDEX($P$746:$W$755,MOD(((2-1)*$N$744+7)-1,10)+1,INT((((2-1)*$N$744+7)-1)/10)+1)))),IF(AND(2=$N$745+1,7&lt;=$O$744),IF(($N$744*$N$745+7)&gt;80,"",IF(INDEX($P$746:$W$755,MOD(($N$744*$N$745+7)-1,10)+1,INT((($N$744*$N$745+7)-1)/10)+1)="","",INDEX($P$746:$W$755,MOD(($N$744*$N$745+7)-1,10)+1,INT((($N$744*$N$745+7)-1)/10)+1))),""))),IF($N$746="","",IF(OR(ISTEXT($N$744),ISTEXT($N$745),ISTEXT($N$746)),"",IF(OR(7&gt;$N$744,2&gt;$N$745,((2-1)*$N$744+7)&gt;$N$746),"",IF(INDEX($P$746:$W$755,MOD(((2-1)*$N$744+7)-1,10)+1,INT((((2-1)*$N$744+7)-1)/10)+1)="","",INDEX($P$746:$W$755,MOD(((2-1)*$N$744+7)-1,10)+1,INT((((2-1)*$N$744+7)-1)/10)+1))))))</f>
        <v/>
      </c>
      <c r="K747" s="539">
        <f>IF($D$744="Flat Oval",IF(OR($N$746="",ISTEXT($N$744),ISTEXT($N$745)),"",IF(2&lt;=$N$745,IF(8&gt;$N$744,"",IF(((2-1)*$N$744+8)&gt;80,"",IF(INDEX($P$746:$W$755,MOD(((2-1)*$N$744+8)-1,10)+1,INT((((2-1)*$N$744+8)-1)/10)+1)="","",INDEX($P$746:$W$755,MOD(((2-1)*$N$744+8)-1,10)+1,INT((((2-1)*$N$744+8)-1)/10)+1)))),IF(AND(2=$N$745+1,8&lt;=$O$744),IF(($N$744*$N$745+8)&gt;80,"",IF(INDEX($P$746:$W$755,MOD(($N$744*$N$745+8)-1,10)+1,INT((($N$744*$N$745+8)-1)/10)+1)="","",INDEX($P$746:$W$755,MOD(($N$744*$N$745+8)-1,10)+1,INT((($N$744*$N$745+8)-1)/10)+1))),""))),IF($N$746="","",IF(OR(ISTEXT($N$744),ISTEXT($N$745),ISTEXT($N$746)),"",IF(OR(8&gt;$N$744,2&gt;$N$745,((2-1)*$N$744+8)&gt;$N$746),"",IF(INDEX($P$746:$W$755,MOD(((2-1)*$N$744+8)-1,10)+1,INT((((2-1)*$N$744+8)-1)/10)+1)="","",INDEX($P$746:$W$755,MOD(((2-1)*$N$744+8)-1,10)+1,INT((((2-1)*$N$744+8)-1)/10)+1))))))</f>
        <v/>
      </c>
      <c r="L747" s="539">
        <f>IF($D$744="Flat Oval",IF(OR($N$746="",ISTEXT($N$744),ISTEXT($N$745)),"",IF(2&lt;=$N$745,IF(9&gt;$N$744,"",IF(((2-1)*$N$744+9)&gt;80,"",IF(INDEX($P$746:$W$755,MOD(((2-1)*$N$744+9)-1,10)+1,INT((((2-1)*$N$744+9)-1)/10)+1)="","",INDEX($P$746:$W$755,MOD(((2-1)*$N$744+9)-1,10)+1,INT((((2-1)*$N$744+9)-1)/10)+1)))),IF(AND(2=$N$745+1,9&lt;=$O$744),IF(($N$744*$N$745+9)&gt;80,"",IF(INDEX($P$746:$W$755,MOD(($N$744*$N$745+9)-1,10)+1,INT((($N$744*$N$745+9)-1)/10)+1)="","",INDEX($P$746:$W$755,MOD(($N$744*$N$745+9)-1,10)+1,INT((($N$744*$N$745+9)-1)/10)+1))),""))),IF($N$746="","",IF(OR(ISTEXT($N$744),ISTEXT($N$745),ISTEXT($N$746)),"",IF(OR(9&gt;$N$744,2&gt;$N$745,((2-1)*$N$744+9)&gt;$N$746),"",IF(INDEX($P$746:$W$755,MOD(((2-1)*$N$744+9)-1,10)+1,INT((((2-1)*$N$744+9)-1)/10)+1)="","",INDEX($P$746:$W$755,MOD(((2-1)*$N$744+9)-1,10)+1,INT((((2-1)*$N$744+9)-1)/10)+1))))))</f>
        <v/>
      </c>
      <c r="M747" s="539">
        <f>IF($D$744="Flat Oval",IF(OR($N$746="",ISTEXT($N$744),ISTEXT($N$745)),"",IF(2&lt;=$N$745,IF(10&gt;$N$744,"",IF(((2-1)*$N$744+10)&gt;80,"",IF(INDEX($P$746:$W$755,MOD(((2-1)*$N$744+10)-1,10)+1,INT((((2-1)*$N$744+10)-1)/10)+1)="","",INDEX($P$746:$W$755,MOD(((2-1)*$N$744+10)-1,10)+1,INT((((2-1)*$N$744+10)-1)/10)+1)))),IF(AND(2=$N$745+1,10&lt;=$O$744),IF(($N$744*$N$745+10)&gt;80,"",IF(INDEX($P$746:$W$755,MOD(($N$744*$N$745+10)-1,10)+1,INT((($N$744*$N$745+10)-1)/10)+1)="","",INDEX($P$746:$W$755,MOD(($N$744*$N$745+10)-1,10)+1,INT((($N$744*$N$745+10)-1)/10)+1))),""))),IF($N$746="","",IF(OR(ISTEXT($N$744),ISTEXT($N$745),ISTEXT($N$746)),"",IF(OR(10&gt;$N$744,2&gt;$N$745,((2-1)*$N$744+10)&gt;$N$746),"",IF(INDEX($P$746:$W$755,MOD(((2-1)*$N$744+10)-1,10)+1,INT((((2-1)*$N$744+10)-1)/10)+1)="","",INDEX($P$746:$W$755,MOD(((2-1)*$N$744+10)-1,10)+1,INT((((2-1)*$N$744+10)-1)/10)+1))))))</f>
        <v/>
      </c>
      <c r="O747">
        <f>IF(AND($D$744="Flat Oval",NOT(OR($G$744="",$I$744="")),NOT(OR(ISTEXT($G$744),ISTEXT($I$744)))),(($G$744-2*N($K$744))-($I$744-2*N($K$744)))*($I$744-2*N($K$744))/144,"")</f>
        <v/>
      </c>
      <c r="P747" s="540" t="n"/>
      <c r="Q747" s="540" t="n"/>
      <c r="R747" s="540" t="n"/>
      <c r="S747" s="540" t="n"/>
      <c r="T747" s="540" t="n"/>
      <c r="U747" s="540" t="n"/>
      <c r="V747" s="540" t="n"/>
      <c r="W747" s="540" t="n"/>
    </row>
    <row r="748" ht="13.35" customHeight="1" s="162">
      <c r="B748" s="537">
        <f>IF($D$744="Flat Oval",IF(OR($N$745="",ISTEXT($N$745)),"",IF(3&lt;=$N$745,ROUND((3-0.5)*$I$744/$N$745,1),IF(3=$N$745+1,"Ends",""))),IF(OR($D$744="",$G$744=""),"",IF($D$744="Round",IF(3=1,"Axis 1 (0°)",IF(3=2,"Axis 2 (90°)","")),IF(ISTEXT($N$745),"",IF(3&gt;$N$745,"",IF(ISTEXT($I$744),"",ROUND((3-0.5)*$I$744/$N$745,1)))))))</f>
        <v/>
      </c>
      <c r="C748" s="538" t="n"/>
      <c r="D748" s="539">
        <f>IF($D$744="Flat Oval",IF(OR($N$746="",ISTEXT($N$744),ISTEXT($N$745)),"",IF(3&lt;=$N$745,IF(1&gt;$N$744,"",IF(((3-1)*$N$744+1)&gt;80,"",IF(INDEX($P$746:$W$755,MOD(((3-1)*$N$744+1)-1,10)+1,INT((((3-1)*$N$744+1)-1)/10)+1)="","",INDEX($P$746:$W$755,MOD(((3-1)*$N$744+1)-1,10)+1,INT((((3-1)*$N$744+1)-1)/10)+1)))),IF(AND(3=$N$745+1,1&lt;=$O$744),IF(($N$744*$N$745+1)&gt;80,"",IF(INDEX($P$746:$W$755,MOD(($N$744*$N$745+1)-1,10)+1,INT((($N$744*$N$745+1)-1)/10)+1)="","",INDEX($P$746:$W$755,MOD(($N$744*$N$745+1)-1,10)+1,INT((($N$744*$N$745+1)-1)/10)+1))),""))),IF($N$746="","",IF(OR(ISTEXT($N$744),ISTEXT($N$745),ISTEXT($N$746)),"",IF(OR(1&gt;$N$744,3&gt;$N$745,((3-1)*$N$744+1)&gt;$N$746),"",IF(INDEX($P$746:$W$755,MOD(((3-1)*$N$744+1)-1,10)+1,INT((((3-1)*$N$744+1)-1)/10)+1)="","",INDEX($P$746:$W$755,MOD(((3-1)*$N$744+1)-1,10)+1,INT((((3-1)*$N$744+1)-1)/10)+1))))))</f>
        <v/>
      </c>
      <c r="E748" s="539">
        <f>IF($D$744="Flat Oval",IF(OR($N$746="",ISTEXT($N$744),ISTEXT($N$745)),"",IF(3&lt;=$N$745,IF(2&gt;$N$744,"",IF(((3-1)*$N$744+2)&gt;80,"",IF(INDEX($P$746:$W$755,MOD(((3-1)*$N$744+2)-1,10)+1,INT((((3-1)*$N$744+2)-1)/10)+1)="","",INDEX($P$746:$W$755,MOD(((3-1)*$N$744+2)-1,10)+1,INT((((3-1)*$N$744+2)-1)/10)+1)))),IF(AND(3=$N$745+1,2&lt;=$O$744),IF(($N$744*$N$745+2)&gt;80,"",IF(INDEX($P$746:$W$755,MOD(($N$744*$N$745+2)-1,10)+1,INT((($N$744*$N$745+2)-1)/10)+1)="","",INDEX($P$746:$W$755,MOD(($N$744*$N$745+2)-1,10)+1,INT((($N$744*$N$745+2)-1)/10)+1))),""))),IF($N$746="","",IF(OR(ISTEXT($N$744),ISTEXT($N$745),ISTEXT($N$746)),"",IF(OR(2&gt;$N$744,3&gt;$N$745,((3-1)*$N$744+2)&gt;$N$746),"",IF(INDEX($P$746:$W$755,MOD(((3-1)*$N$744+2)-1,10)+1,INT((((3-1)*$N$744+2)-1)/10)+1)="","",INDEX($P$746:$W$755,MOD(((3-1)*$N$744+2)-1,10)+1,INT((((3-1)*$N$744+2)-1)/10)+1))))))</f>
        <v/>
      </c>
      <c r="F748" s="539">
        <f>IF($D$744="Flat Oval",IF(OR($N$746="",ISTEXT($N$744),ISTEXT($N$745)),"",IF(3&lt;=$N$745,IF(3&gt;$N$744,"",IF(((3-1)*$N$744+3)&gt;80,"",IF(INDEX($P$746:$W$755,MOD(((3-1)*$N$744+3)-1,10)+1,INT((((3-1)*$N$744+3)-1)/10)+1)="","",INDEX($P$746:$W$755,MOD(((3-1)*$N$744+3)-1,10)+1,INT((((3-1)*$N$744+3)-1)/10)+1)))),IF(AND(3=$N$745+1,3&lt;=$O$744),IF(($N$744*$N$745+3)&gt;80,"",IF(INDEX($P$746:$W$755,MOD(($N$744*$N$745+3)-1,10)+1,INT((($N$744*$N$745+3)-1)/10)+1)="","",INDEX($P$746:$W$755,MOD(($N$744*$N$745+3)-1,10)+1,INT((($N$744*$N$745+3)-1)/10)+1))),""))),IF($N$746="","",IF(OR(ISTEXT($N$744),ISTEXT($N$745),ISTEXT($N$746)),"",IF(OR(3&gt;$N$744,3&gt;$N$745,((3-1)*$N$744+3)&gt;$N$746),"",IF(INDEX($P$746:$W$755,MOD(((3-1)*$N$744+3)-1,10)+1,INT((((3-1)*$N$744+3)-1)/10)+1)="","",INDEX($P$746:$W$755,MOD(((3-1)*$N$744+3)-1,10)+1,INT((((3-1)*$N$744+3)-1)/10)+1))))))</f>
        <v/>
      </c>
      <c r="G748" s="539">
        <f>IF($D$744="Flat Oval",IF(OR($N$746="",ISTEXT($N$744),ISTEXT($N$745)),"",IF(3&lt;=$N$745,IF(4&gt;$N$744,"",IF(((3-1)*$N$744+4)&gt;80,"",IF(INDEX($P$746:$W$755,MOD(((3-1)*$N$744+4)-1,10)+1,INT((((3-1)*$N$744+4)-1)/10)+1)="","",INDEX($P$746:$W$755,MOD(((3-1)*$N$744+4)-1,10)+1,INT((((3-1)*$N$744+4)-1)/10)+1)))),IF(AND(3=$N$745+1,4&lt;=$O$744),IF(($N$744*$N$745+4)&gt;80,"",IF(INDEX($P$746:$W$755,MOD(($N$744*$N$745+4)-1,10)+1,INT((($N$744*$N$745+4)-1)/10)+1)="","",INDEX($P$746:$W$755,MOD(($N$744*$N$745+4)-1,10)+1,INT((($N$744*$N$745+4)-1)/10)+1))),""))),IF($N$746="","",IF(OR(ISTEXT($N$744),ISTEXT($N$745),ISTEXT($N$746)),"",IF(OR(4&gt;$N$744,3&gt;$N$745,((3-1)*$N$744+4)&gt;$N$746),"",IF(INDEX($P$746:$W$755,MOD(((3-1)*$N$744+4)-1,10)+1,INT((((3-1)*$N$744+4)-1)/10)+1)="","",INDEX($P$746:$W$755,MOD(((3-1)*$N$744+4)-1,10)+1,INT((((3-1)*$N$744+4)-1)/10)+1))))))</f>
        <v/>
      </c>
      <c r="H748" s="539">
        <f>IF($D$744="Flat Oval",IF(OR($N$746="",ISTEXT($N$744),ISTEXT($N$745)),"",IF(3&lt;=$N$745,IF(5&gt;$N$744,"",IF(((3-1)*$N$744+5)&gt;80,"",IF(INDEX($P$746:$W$755,MOD(((3-1)*$N$744+5)-1,10)+1,INT((((3-1)*$N$744+5)-1)/10)+1)="","",INDEX($P$746:$W$755,MOD(((3-1)*$N$744+5)-1,10)+1,INT((((3-1)*$N$744+5)-1)/10)+1)))),IF(AND(3=$N$745+1,5&lt;=$O$744),IF(($N$744*$N$745+5)&gt;80,"",IF(INDEX($P$746:$W$755,MOD(($N$744*$N$745+5)-1,10)+1,INT((($N$744*$N$745+5)-1)/10)+1)="","",INDEX($P$746:$W$755,MOD(($N$744*$N$745+5)-1,10)+1,INT((($N$744*$N$745+5)-1)/10)+1))),""))),IF($N$746="","",IF(OR(ISTEXT($N$744),ISTEXT($N$745),ISTEXT($N$746)),"",IF(OR(5&gt;$N$744,3&gt;$N$745,((3-1)*$N$744+5)&gt;$N$746),"",IF(INDEX($P$746:$W$755,MOD(((3-1)*$N$744+5)-1,10)+1,INT((((3-1)*$N$744+5)-1)/10)+1)="","",INDEX($P$746:$W$755,MOD(((3-1)*$N$744+5)-1,10)+1,INT((((3-1)*$N$744+5)-1)/10)+1))))))</f>
        <v/>
      </c>
      <c r="I748" s="539">
        <f>IF($D$744="Flat Oval",IF(OR($N$746="",ISTEXT($N$744),ISTEXT($N$745)),"",IF(3&lt;=$N$745,IF(6&gt;$N$744,"",IF(((3-1)*$N$744+6)&gt;80,"",IF(INDEX($P$746:$W$755,MOD(((3-1)*$N$744+6)-1,10)+1,INT((((3-1)*$N$744+6)-1)/10)+1)="","",INDEX($P$746:$W$755,MOD(((3-1)*$N$744+6)-1,10)+1,INT((((3-1)*$N$744+6)-1)/10)+1)))),IF(AND(3=$N$745+1,6&lt;=$O$744),IF(($N$744*$N$745+6)&gt;80,"",IF(INDEX($P$746:$W$755,MOD(($N$744*$N$745+6)-1,10)+1,INT((($N$744*$N$745+6)-1)/10)+1)="","",INDEX($P$746:$W$755,MOD(($N$744*$N$745+6)-1,10)+1,INT((($N$744*$N$745+6)-1)/10)+1))),""))),IF($N$746="","",IF(OR(ISTEXT($N$744),ISTEXT($N$745),ISTEXT($N$746)),"",IF(OR(6&gt;$N$744,3&gt;$N$745,((3-1)*$N$744+6)&gt;$N$746),"",IF(INDEX($P$746:$W$755,MOD(((3-1)*$N$744+6)-1,10)+1,INT((((3-1)*$N$744+6)-1)/10)+1)="","",INDEX($P$746:$W$755,MOD(((3-1)*$N$744+6)-1,10)+1,INT((((3-1)*$N$744+6)-1)/10)+1))))))</f>
        <v/>
      </c>
      <c r="J748" s="539">
        <f>IF($D$744="Flat Oval",IF(OR($N$746="",ISTEXT($N$744),ISTEXT($N$745)),"",IF(3&lt;=$N$745,IF(7&gt;$N$744,"",IF(((3-1)*$N$744+7)&gt;80,"",IF(INDEX($P$746:$W$755,MOD(((3-1)*$N$744+7)-1,10)+1,INT((((3-1)*$N$744+7)-1)/10)+1)="","",INDEX($P$746:$W$755,MOD(((3-1)*$N$744+7)-1,10)+1,INT((((3-1)*$N$744+7)-1)/10)+1)))),IF(AND(3=$N$745+1,7&lt;=$O$744),IF(($N$744*$N$745+7)&gt;80,"",IF(INDEX($P$746:$W$755,MOD(($N$744*$N$745+7)-1,10)+1,INT((($N$744*$N$745+7)-1)/10)+1)="","",INDEX($P$746:$W$755,MOD(($N$744*$N$745+7)-1,10)+1,INT((($N$744*$N$745+7)-1)/10)+1))),""))),IF($N$746="","",IF(OR(ISTEXT($N$744),ISTEXT($N$745),ISTEXT($N$746)),"",IF(OR(7&gt;$N$744,3&gt;$N$745,((3-1)*$N$744+7)&gt;$N$746),"",IF(INDEX($P$746:$W$755,MOD(((3-1)*$N$744+7)-1,10)+1,INT((((3-1)*$N$744+7)-1)/10)+1)="","",INDEX($P$746:$W$755,MOD(((3-1)*$N$744+7)-1,10)+1,INT((((3-1)*$N$744+7)-1)/10)+1))))))</f>
        <v/>
      </c>
      <c r="K748" s="539">
        <f>IF($D$744="Flat Oval",IF(OR($N$746="",ISTEXT($N$744),ISTEXT($N$745)),"",IF(3&lt;=$N$745,IF(8&gt;$N$744,"",IF(((3-1)*$N$744+8)&gt;80,"",IF(INDEX($P$746:$W$755,MOD(((3-1)*$N$744+8)-1,10)+1,INT((((3-1)*$N$744+8)-1)/10)+1)="","",INDEX($P$746:$W$755,MOD(((3-1)*$N$744+8)-1,10)+1,INT((((3-1)*$N$744+8)-1)/10)+1)))),IF(AND(3=$N$745+1,8&lt;=$O$744),IF(($N$744*$N$745+8)&gt;80,"",IF(INDEX($P$746:$W$755,MOD(($N$744*$N$745+8)-1,10)+1,INT((($N$744*$N$745+8)-1)/10)+1)="","",INDEX($P$746:$W$755,MOD(($N$744*$N$745+8)-1,10)+1,INT((($N$744*$N$745+8)-1)/10)+1))),""))),IF($N$746="","",IF(OR(ISTEXT($N$744),ISTEXT($N$745),ISTEXT($N$746)),"",IF(OR(8&gt;$N$744,3&gt;$N$745,((3-1)*$N$744+8)&gt;$N$746),"",IF(INDEX($P$746:$W$755,MOD(((3-1)*$N$744+8)-1,10)+1,INT((((3-1)*$N$744+8)-1)/10)+1)="","",INDEX($P$746:$W$755,MOD(((3-1)*$N$744+8)-1,10)+1,INT((((3-1)*$N$744+8)-1)/10)+1))))))</f>
        <v/>
      </c>
      <c r="L748" s="539">
        <f>IF($D$744="Flat Oval",IF(OR($N$746="",ISTEXT($N$744),ISTEXT($N$745)),"",IF(3&lt;=$N$745,IF(9&gt;$N$744,"",IF(((3-1)*$N$744+9)&gt;80,"",IF(INDEX($P$746:$W$755,MOD(((3-1)*$N$744+9)-1,10)+1,INT((((3-1)*$N$744+9)-1)/10)+1)="","",INDEX($P$746:$W$755,MOD(((3-1)*$N$744+9)-1,10)+1,INT((((3-1)*$N$744+9)-1)/10)+1)))),IF(AND(3=$N$745+1,9&lt;=$O$744),IF(($N$744*$N$745+9)&gt;80,"",IF(INDEX($P$746:$W$755,MOD(($N$744*$N$745+9)-1,10)+1,INT((($N$744*$N$745+9)-1)/10)+1)="","",INDEX($P$746:$W$755,MOD(($N$744*$N$745+9)-1,10)+1,INT((($N$744*$N$745+9)-1)/10)+1))),""))),IF($N$746="","",IF(OR(ISTEXT($N$744),ISTEXT($N$745),ISTEXT($N$746)),"",IF(OR(9&gt;$N$744,3&gt;$N$745,((3-1)*$N$744+9)&gt;$N$746),"",IF(INDEX($P$746:$W$755,MOD(((3-1)*$N$744+9)-1,10)+1,INT((((3-1)*$N$744+9)-1)/10)+1)="","",INDEX($P$746:$W$755,MOD(((3-1)*$N$744+9)-1,10)+1,INT((((3-1)*$N$744+9)-1)/10)+1))))))</f>
        <v/>
      </c>
      <c r="M748" s="539">
        <f>IF($D$744="Flat Oval",IF(OR($N$746="",ISTEXT($N$744),ISTEXT($N$745)),"",IF(3&lt;=$N$745,IF(10&gt;$N$744,"",IF(((3-1)*$N$744+10)&gt;80,"",IF(INDEX($P$746:$W$755,MOD(((3-1)*$N$744+10)-1,10)+1,INT((((3-1)*$N$744+10)-1)/10)+1)="","",INDEX($P$746:$W$755,MOD(((3-1)*$N$744+10)-1,10)+1,INT((((3-1)*$N$744+10)-1)/10)+1)))),IF(AND(3=$N$745+1,10&lt;=$O$744),IF(($N$744*$N$745+10)&gt;80,"",IF(INDEX($P$746:$W$755,MOD(($N$744*$N$745+10)-1,10)+1,INT((($N$744*$N$745+10)-1)/10)+1)="","",INDEX($P$746:$W$755,MOD(($N$744*$N$745+10)-1,10)+1,INT((($N$744*$N$745+10)-1)/10)+1))),""))),IF($N$746="","",IF(OR(ISTEXT($N$744),ISTEXT($N$745),ISTEXT($N$746)),"",IF(OR(10&gt;$N$744,3&gt;$N$745,((3-1)*$N$744+10)&gt;$N$746),"",IF(INDEX($P$746:$W$755,MOD(((3-1)*$N$744+10)-1,10)+1,INT((((3-1)*$N$744+10)-1)/10)+1)="","",INDEX($P$746:$W$755,MOD(((3-1)*$N$744+10)-1,10)+1,INT((((3-1)*$N$744+10)-1)/10)+1))))))</f>
        <v/>
      </c>
      <c r="O748">
        <f>IF(AND($D$744="Flat Oval",NOT(OR($G$744="",$I$744="")),NOT(OR(ISTEXT($G$744),ISTEXT($I$744)))),PI()*(($I$744-2*N($K$744))/2)^2/144,"")</f>
        <v/>
      </c>
      <c r="P748" s="540" t="n"/>
      <c r="Q748" s="540" t="n"/>
      <c r="R748" s="540" t="n"/>
      <c r="S748" s="540" t="n"/>
      <c r="T748" s="540" t="n"/>
      <c r="U748" s="540" t="n"/>
      <c r="V748" s="540" t="n"/>
      <c r="W748" s="540" t="n"/>
    </row>
    <row r="749" ht="13.35" customHeight="1" s="162">
      <c r="B749" s="537">
        <f>IF($D$744="Flat Oval",IF(OR($N$745="",ISTEXT($N$745)),"",IF(4&lt;=$N$745,ROUND((4-0.5)*$I$744/$N$745,1),IF(4=$N$745+1,"Ends",""))),IF(OR($D$744="",$G$744=""),"",IF($D$744="Round",IF(4=1,"Axis 1 (0°)",IF(4=2,"Axis 2 (90°)","")),IF(ISTEXT($N$745),"",IF(4&gt;$N$745,"",IF(ISTEXT($I$744),"",ROUND((4-0.5)*$I$744/$N$745,1)))))))</f>
        <v/>
      </c>
      <c r="C749" s="538" t="n"/>
      <c r="D749" s="539">
        <f>IF($D$744="Flat Oval",IF(OR($N$746="",ISTEXT($N$744),ISTEXT($N$745)),"",IF(4&lt;=$N$745,IF(1&gt;$N$744,"",IF(((4-1)*$N$744+1)&gt;80,"",IF(INDEX($P$746:$W$755,MOD(((4-1)*$N$744+1)-1,10)+1,INT((((4-1)*$N$744+1)-1)/10)+1)="","",INDEX($P$746:$W$755,MOD(((4-1)*$N$744+1)-1,10)+1,INT((((4-1)*$N$744+1)-1)/10)+1)))),IF(AND(4=$N$745+1,1&lt;=$O$744),IF(($N$744*$N$745+1)&gt;80,"",IF(INDEX($P$746:$W$755,MOD(($N$744*$N$745+1)-1,10)+1,INT((($N$744*$N$745+1)-1)/10)+1)="","",INDEX($P$746:$W$755,MOD(($N$744*$N$745+1)-1,10)+1,INT((($N$744*$N$745+1)-1)/10)+1))),""))),IF($N$746="","",IF(OR(ISTEXT($N$744),ISTEXT($N$745),ISTEXT($N$746)),"",IF(OR(1&gt;$N$744,4&gt;$N$745,((4-1)*$N$744+1)&gt;$N$746),"",IF(INDEX($P$746:$W$755,MOD(((4-1)*$N$744+1)-1,10)+1,INT((((4-1)*$N$744+1)-1)/10)+1)="","",INDEX($P$746:$W$755,MOD(((4-1)*$N$744+1)-1,10)+1,INT((((4-1)*$N$744+1)-1)/10)+1))))))</f>
        <v/>
      </c>
      <c r="E749" s="539">
        <f>IF($D$744="Flat Oval",IF(OR($N$746="",ISTEXT($N$744),ISTEXT($N$745)),"",IF(4&lt;=$N$745,IF(2&gt;$N$744,"",IF(((4-1)*$N$744+2)&gt;80,"",IF(INDEX($P$746:$W$755,MOD(((4-1)*$N$744+2)-1,10)+1,INT((((4-1)*$N$744+2)-1)/10)+1)="","",INDEX($P$746:$W$755,MOD(((4-1)*$N$744+2)-1,10)+1,INT((((4-1)*$N$744+2)-1)/10)+1)))),IF(AND(4=$N$745+1,2&lt;=$O$744),IF(($N$744*$N$745+2)&gt;80,"",IF(INDEX($P$746:$W$755,MOD(($N$744*$N$745+2)-1,10)+1,INT((($N$744*$N$745+2)-1)/10)+1)="","",INDEX($P$746:$W$755,MOD(($N$744*$N$745+2)-1,10)+1,INT((($N$744*$N$745+2)-1)/10)+1))),""))),IF($N$746="","",IF(OR(ISTEXT($N$744),ISTEXT($N$745),ISTEXT($N$746)),"",IF(OR(2&gt;$N$744,4&gt;$N$745,((4-1)*$N$744+2)&gt;$N$746),"",IF(INDEX($P$746:$W$755,MOD(((4-1)*$N$744+2)-1,10)+1,INT((((4-1)*$N$744+2)-1)/10)+1)="","",INDEX($P$746:$W$755,MOD(((4-1)*$N$744+2)-1,10)+1,INT((((4-1)*$N$744+2)-1)/10)+1))))))</f>
        <v/>
      </c>
      <c r="F749" s="539">
        <f>IF($D$744="Flat Oval",IF(OR($N$746="",ISTEXT($N$744),ISTEXT($N$745)),"",IF(4&lt;=$N$745,IF(3&gt;$N$744,"",IF(((4-1)*$N$744+3)&gt;80,"",IF(INDEX($P$746:$W$755,MOD(((4-1)*$N$744+3)-1,10)+1,INT((((4-1)*$N$744+3)-1)/10)+1)="","",INDEX($P$746:$W$755,MOD(((4-1)*$N$744+3)-1,10)+1,INT((((4-1)*$N$744+3)-1)/10)+1)))),IF(AND(4=$N$745+1,3&lt;=$O$744),IF(($N$744*$N$745+3)&gt;80,"",IF(INDEX($P$746:$W$755,MOD(($N$744*$N$745+3)-1,10)+1,INT((($N$744*$N$745+3)-1)/10)+1)="","",INDEX($P$746:$W$755,MOD(($N$744*$N$745+3)-1,10)+1,INT((($N$744*$N$745+3)-1)/10)+1))),""))),IF($N$746="","",IF(OR(ISTEXT($N$744),ISTEXT($N$745),ISTEXT($N$746)),"",IF(OR(3&gt;$N$744,4&gt;$N$745,((4-1)*$N$744+3)&gt;$N$746),"",IF(INDEX($P$746:$W$755,MOD(((4-1)*$N$744+3)-1,10)+1,INT((((4-1)*$N$744+3)-1)/10)+1)="","",INDEX($P$746:$W$755,MOD(((4-1)*$N$744+3)-1,10)+1,INT((((4-1)*$N$744+3)-1)/10)+1))))))</f>
        <v/>
      </c>
      <c r="G749" s="539">
        <f>IF($D$744="Flat Oval",IF(OR($N$746="",ISTEXT($N$744),ISTEXT($N$745)),"",IF(4&lt;=$N$745,IF(4&gt;$N$744,"",IF(((4-1)*$N$744+4)&gt;80,"",IF(INDEX($P$746:$W$755,MOD(((4-1)*$N$744+4)-1,10)+1,INT((((4-1)*$N$744+4)-1)/10)+1)="","",INDEX($P$746:$W$755,MOD(((4-1)*$N$744+4)-1,10)+1,INT((((4-1)*$N$744+4)-1)/10)+1)))),IF(AND(4=$N$745+1,4&lt;=$O$744),IF(($N$744*$N$745+4)&gt;80,"",IF(INDEX($P$746:$W$755,MOD(($N$744*$N$745+4)-1,10)+1,INT((($N$744*$N$745+4)-1)/10)+1)="","",INDEX($P$746:$W$755,MOD(($N$744*$N$745+4)-1,10)+1,INT((($N$744*$N$745+4)-1)/10)+1))),""))),IF($N$746="","",IF(OR(ISTEXT($N$744),ISTEXT($N$745),ISTEXT($N$746)),"",IF(OR(4&gt;$N$744,4&gt;$N$745,((4-1)*$N$744+4)&gt;$N$746),"",IF(INDEX($P$746:$W$755,MOD(((4-1)*$N$744+4)-1,10)+1,INT((((4-1)*$N$744+4)-1)/10)+1)="","",INDEX($P$746:$W$755,MOD(((4-1)*$N$744+4)-1,10)+1,INT((((4-1)*$N$744+4)-1)/10)+1))))))</f>
        <v/>
      </c>
      <c r="H749" s="539">
        <f>IF($D$744="Flat Oval",IF(OR($N$746="",ISTEXT($N$744),ISTEXT($N$745)),"",IF(4&lt;=$N$745,IF(5&gt;$N$744,"",IF(((4-1)*$N$744+5)&gt;80,"",IF(INDEX($P$746:$W$755,MOD(((4-1)*$N$744+5)-1,10)+1,INT((((4-1)*$N$744+5)-1)/10)+1)="","",INDEX($P$746:$W$755,MOD(((4-1)*$N$744+5)-1,10)+1,INT((((4-1)*$N$744+5)-1)/10)+1)))),IF(AND(4=$N$745+1,5&lt;=$O$744),IF(($N$744*$N$745+5)&gt;80,"",IF(INDEX($P$746:$W$755,MOD(($N$744*$N$745+5)-1,10)+1,INT((($N$744*$N$745+5)-1)/10)+1)="","",INDEX($P$746:$W$755,MOD(($N$744*$N$745+5)-1,10)+1,INT((($N$744*$N$745+5)-1)/10)+1))),""))),IF($N$746="","",IF(OR(ISTEXT($N$744),ISTEXT($N$745),ISTEXT($N$746)),"",IF(OR(5&gt;$N$744,4&gt;$N$745,((4-1)*$N$744+5)&gt;$N$746),"",IF(INDEX($P$746:$W$755,MOD(((4-1)*$N$744+5)-1,10)+1,INT((((4-1)*$N$744+5)-1)/10)+1)="","",INDEX($P$746:$W$755,MOD(((4-1)*$N$744+5)-1,10)+1,INT((((4-1)*$N$744+5)-1)/10)+1))))))</f>
        <v/>
      </c>
      <c r="I749" s="539">
        <f>IF($D$744="Flat Oval",IF(OR($N$746="",ISTEXT($N$744),ISTEXT($N$745)),"",IF(4&lt;=$N$745,IF(6&gt;$N$744,"",IF(((4-1)*$N$744+6)&gt;80,"",IF(INDEX($P$746:$W$755,MOD(((4-1)*$N$744+6)-1,10)+1,INT((((4-1)*$N$744+6)-1)/10)+1)="","",INDEX($P$746:$W$755,MOD(((4-1)*$N$744+6)-1,10)+1,INT((((4-1)*$N$744+6)-1)/10)+1)))),IF(AND(4=$N$745+1,6&lt;=$O$744),IF(($N$744*$N$745+6)&gt;80,"",IF(INDEX($P$746:$W$755,MOD(($N$744*$N$745+6)-1,10)+1,INT((($N$744*$N$745+6)-1)/10)+1)="","",INDEX($P$746:$W$755,MOD(($N$744*$N$745+6)-1,10)+1,INT((($N$744*$N$745+6)-1)/10)+1))),""))),IF($N$746="","",IF(OR(ISTEXT($N$744),ISTEXT($N$745),ISTEXT($N$746)),"",IF(OR(6&gt;$N$744,4&gt;$N$745,((4-1)*$N$744+6)&gt;$N$746),"",IF(INDEX($P$746:$W$755,MOD(((4-1)*$N$744+6)-1,10)+1,INT((((4-1)*$N$744+6)-1)/10)+1)="","",INDEX($P$746:$W$755,MOD(((4-1)*$N$744+6)-1,10)+1,INT((((4-1)*$N$744+6)-1)/10)+1))))))</f>
        <v/>
      </c>
      <c r="J749" s="539">
        <f>IF($D$744="Flat Oval",IF(OR($N$746="",ISTEXT($N$744),ISTEXT($N$745)),"",IF(4&lt;=$N$745,IF(7&gt;$N$744,"",IF(((4-1)*$N$744+7)&gt;80,"",IF(INDEX($P$746:$W$755,MOD(((4-1)*$N$744+7)-1,10)+1,INT((((4-1)*$N$744+7)-1)/10)+1)="","",INDEX($P$746:$W$755,MOD(((4-1)*$N$744+7)-1,10)+1,INT((((4-1)*$N$744+7)-1)/10)+1)))),IF(AND(4=$N$745+1,7&lt;=$O$744),IF(($N$744*$N$745+7)&gt;80,"",IF(INDEX($P$746:$W$755,MOD(($N$744*$N$745+7)-1,10)+1,INT((($N$744*$N$745+7)-1)/10)+1)="","",INDEX($P$746:$W$755,MOD(($N$744*$N$745+7)-1,10)+1,INT((($N$744*$N$745+7)-1)/10)+1))),""))),IF($N$746="","",IF(OR(ISTEXT($N$744),ISTEXT($N$745),ISTEXT($N$746)),"",IF(OR(7&gt;$N$744,4&gt;$N$745,((4-1)*$N$744+7)&gt;$N$746),"",IF(INDEX($P$746:$W$755,MOD(((4-1)*$N$744+7)-1,10)+1,INT((((4-1)*$N$744+7)-1)/10)+1)="","",INDEX($P$746:$W$755,MOD(((4-1)*$N$744+7)-1,10)+1,INT((((4-1)*$N$744+7)-1)/10)+1))))))</f>
        <v/>
      </c>
      <c r="K749" s="539">
        <f>IF($D$744="Flat Oval",IF(OR($N$746="",ISTEXT($N$744),ISTEXT($N$745)),"",IF(4&lt;=$N$745,IF(8&gt;$N$744,"",IF(((4-1)*$N$744+8)&gt;80,"",IF(INDEX($P$746:$W$755,MOD(((4-1)*$N$744+8)-1,10)+1,INT((((4-1)*$N$744+8)-1)/10)+1)="","",INDEX($P$746:$W$755,MOD(((4-1)*$N$744+8)-1,10)+1,INT((((4-1)*$N$744+8)-1)/10)+1)))),IF(AND(4=$N$745+1,8&lt;=$O$744),IF(($N$744*$N$745+8)&gt;80,"",IF(INDEX($P$746:$W$755,MOD(($N$744*$N$745+8)-1,10)+1,INT((($N$744*$N$745+8)-1)/10)+1)="","",INDEX($P$746:$W$755,MOD(($N$744*$N$745+8)-1,10)+1,INT((($N$744*$N$745+8)-1)/10)+1))),""))),IF($N$746="","",IF(OR(ISTEXT($N$744),ISTEXT($N$745),ISTEXT($N$746)),"",IF(OR(8&gt;$N$744,4&gt;$N$745,((4-1)*$N$744+8)&gt;$N$746),"",IF(INDEX($P$746:$W$755,MOD(((4-1)*$N$744+8)-1,10)+1,INT((((4-1)*$N$744+8)-1)/10)+1)="","",INDEX($P$746:$W$755,MOD(((4-1)*$N$744+8)-1,10)+1,INT((((4-1)*$N$744+8)-1)/10)+1))))))</f>
        <v/>
      </c>
      <c r="L749" s="539">
        <f>IF($D$744="Flat Oval",IF(OR($N$746="",ISTEXT($N$744),ISTEXT($N$745)),"",IF(4&lt;=$N$745,IF(9&gt;$N$744,"",IF(((4-1)*$N$744+9)&gt;80,"",IF(INDEX($P$746:$W$755,MOD(((4-1)*$N$744+9)-1,10)+1,INT((((4-1)*$N$744+9)-1)/10)+1)="","",INDEX($P$746:$W$755,MOD(((4-1)*$N$744+9)-1,10)+1,INT((((4-1)*$N$744+9)-1)/10)+1)))),IF(AND(4=$N$745+1,9&lt;=$O$744),IF(($N$744*$N$745+9)&gt;80,"",IF(INDEX($P$746:$W$755,MOD(($N$744*$N$745+9)-1,10)+1,INT((($N$744*$N$745+9)-1)/10)+1)="","",INDEX($P$746:$W$755,MOD(($N$744*$N$745+9)-1,10)+1,INT((($N$744*$N$745+9)-1)/10)+1))),""))),IF($N$746="","",IF(OR(ISTEXT($N$744),ISTEXT($N$745),ISTEXT($N$746)),"",IF(OR(9&gt;$N$744,4&gt;$N$745,((4-1)*$N$744+9)&gt;$N$746),"",IF(INDEX($P$746:$W$755,MOD(((4-1)*$N$744+9)-1,10)+1,INT((((4-1)*$N$744+9)-1)/10)+1)="","",INDEX($P$746:$W$755,MOD(((4-1)*$N$744+9)-1,10)+1,INT((((4-1)*$N$744+9)-1)/10)+1))))))</f>
        <v/>
      </c>
      <c r="M749" s="539">
        <f>IF($D$744="Flat Oval",IF(OR($N$746="",ISTEXT($N$744),ISTEXT($N$745)),"",IF(4&lt;=$N$745,IF(10&gt;$N$744,"",IF(((4-1)*$N$744+10)&gt;80,"",IF(INDEX($P$746:$W$755,MOD(((4-1)*$N$744+10)-1,10)+1,INT((((4-1)*$N$744+10)-1)/10)+1)="","",INDEX($P$746:$W$755,MOD(((4-1)*$N$744+10)-1,10)+1,INT((((4-1)*$N$744+10)-1)/10)+1)))),IF(AND(4=$N$745+1,10&lt;=$O$744),IF(($N$744*$N$745+10)&gt;80,"",IF(INDEX($P$746:$W$755,MOD(($N$744*$N$745+10)-1,10)+1,INT((($N$744*$N$745+10)-1)/10)+1)="","",INDEX($P$746:$W$755,MOD(($N$744*$N$745+10)-1,10)+1,INT((($N$744*$N$745+10)-1)/10)+1))),""))),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IF($D$744="Flat Oval",IF(OR($N$745="",ISTEXT($N$745)),"",IF(5&lt;=$N$745,ROUND((5-0.5)*$I$744/$N$745,1),IF(5=$N$745+1,"Ends",""))),IF(OR($D$744="",$G$744=""),"",IF($D$744="Round",IF(5=1,"Axis 1 (0°)",IF(5=2,"Axis 2 (90°)","")),IF(ISTEXT($N$745),"",IF(5&gt;$N$745,"",IF(ISTEXT($I$744),"",ROUND((5-0.5)*$I$744/$N$745,1)))))))</f>
        <v/>
      </c>
      <c r="C750" s="538" t="n"/>
      <c r="D750" s="539">
        <f>IF($D$744="Flat Oval",IF(OR($N$746="",ISTEXT($N$744),ISTEXT($N$745)),"",IF(5&lt;=$N$745,IF(1&gt;$N$744,"",IF(((5-1)*$N$744+1)&gt;80,"",IF(INDEX($P$746:$W$755,MOD(((5-1)*$N$744+1)-1,10)+1,INT((((5-1)*$N$744+1)-1)/10)+1)="","",INDEX($P$746:$W$755,MOD(((5-1)*$N$744+1)-1,10)+1,INT((((5-1)*$N$744+1)-1)/10)+1)))),IF(AND(5=$N$745+1,1&lt;=$O$744),IF(($N$744*$N$745+1)&gt;80,"",IF(INDEX($P$746:$W$755,MOD(($N$744*$N$745+1)-1,10)+1,INT((($N$744*$N$745+1)-1)/10)+1)="","",INDEX($P$746:$W$755,MOD(($N$744*$N$745+1)-1,10)+1,INT((($N$744*$N$745+1)-1)/10)+1))),""))),IF($N$746="","",IF(OR(ISTEXT($N$744),ISTEXT($N$745),ISTEXT($N$746)),"",IF(OR(1&gt;$N$744,5&gt;$N$745,((5-1)*$N$744+1)&gt;$N$746),"",IF(INDEX($P$746:$W$755,MOD(((5-1)*$N$744+1)-1,10)+1,INT((((5-1)*$N$744+1)-1)/10)+1)="","",INDEX($P$746:$W$755,MOD(((5-1)*$N$744+1)-1,10)+1,INT((((5-1)*$N$744+1)-1)/10)+1))))))</f>
        <v/>
      </c>
      <c r="E750" s="539">
        <f>IF($D$744="Flat Oval",IF(OR($N$746="",ISTEXT($N$744),ISTEXT($N$745)),"",IF(5&lt;=$N$745,IF(2&gt;$N$744,"",IF(((5-1)*$N$744+2)&gt;80,"",IF(INDEX($P$746:$W$755,MOD(((5-1)*$N$744+2)-1,10)+1,INT((((5-1)*$N$744+2)-1)/10)+1)="","",INDEX($P$746:$W$755,MOD(((5-1)*$N$744+2)-1,10)+1,INT((((5-1)*$N$744+2)-1)/10)+1)))),IF(AND(5=$N$745+1,2&lt;=$O$744),IF(($N$744*$N$745+2)&gt;80,"",IF(INDEX($P$746:$W$755,MOD(($N$744*$N$745+2)-1,10)+1,INT((($N$744*$N$745+2)-1)/10)+1)="","",INDEX($P$746:$W$755,MOD(($N$744*$N$745+2)-1,10)+1,INT((($N$744*$N$745+2)-1)/10)+1))),""))),IF($N$746="","",IF(OR(ISTEXT($N$744),ISTEXT($N$745),ISTEXT($N$746)),"",IF(OR(2&gt;$N$744,5&gt;$N$745,((5-1)*$N$744+2)&gt;$N$746),"",IF(INDEX($P$746:$W$755,MOD(((5-1)*$N$744+2)-1,10)+1,INT((((5-1)*$N$744+2)-1)/10)+1)="","",INDEX($P$746:$W$755,MOD(((5-1)*$N$744+2)-1,10)+1,INT((((5-1)*$N$744+2)-1)/10)+1))))))</f>
        <v/>
      </c>
      <c r="F750" s="539">
        <f>IF($D$744="Flat Oval",IF(OR($N$746="",ISTEXT($N$744),ISTEXT($N$745)),"",IF(5&lt;=$N$745,IF(3&gt;$N$744,"",IF(((5-1)*$N$744+3)&gt;80,"",IF(INDEX($P$746:$W$755,MOD(((5-1)*$N$744+3)-1,10)+1,INT((((5-1)*$N$744+3)-1)/10)+1)="","",INDEX($P$746:$W$755,MOD(((5-1)*$N$744+3)-1,10)+1,INT((((5-1)*$N$744+3)-1)/10)+1)))),IF(AND(5=$N$745+1,3&lt;=$O$744),IF(($N$744*$N$745+3)&gt;80,"",IF(INDEX($P$746:$W$755,MOD(($N$744*$N$745+3)-1,10)+1,INT((($N$744*$N$745+3)-1)/10)+1)="","",INDEX($P$746:$W$755,MOD(($N$744*$N$745+3)-1,10)+1,INT((($N$744*$N$745+3)-1)/10)+1))),""))),IF($N$746="","",IF(OR(ISTEXT($N$744),ISTEXT($N$745),ISTEXT($N$746)),"",IF(OR(3&gt;$N$744,5&gt;$N$745,((5-1)*$N$744+3)&gt;$N$746),"",IF(INDEX($P$746:$W$755,MOD(((5-1)*$N$744+3)-1,10)+1,INT((((5-1)*$N$744+3)-1)/10)+1)="","",INDEX($P$746:$W$755,MOD(((5-1)*$N$744+3)-1,10)+1,INT((((5-1)*$N$744+3)-1)/10)+1))))))</f>
        <v/>
      </c>
      <c r="G750" s="539">
        <f>IF($D$744="Flat Oval",IF(OR($N$746="",ISTEXT($N$744),ISTEXT($N$745)),"",IF(5&lt;=$N$745,IF(4&gt;$N$744,"",IF(((5-1)*$N$744+4)&gt;80,"",IF(INDEX($P$746:$W$755,MOD(((5-1)*$N$744+4)-1,10)+1,INT((((5-1)*$N$744+4)-1)/10)+1)="","",INDEX($P$746:$W$755,MOD(((5-1)*$N$744+4)-1,10)+1,INT((((5-1)*$N$744+4)-1)/10)+1)))),IF(AND(5=$N$745+1,4&lt;=$O$744),IF(($N$744*$N$745+4)&gt;80,"",IF(INDEX($P$746:$W$755,MOD(($N$744*$N$745+4)-1,10)+1,INT((($N$744*$N$745+4)-1)/10)+1)="","",INDEX($P$746:$W$755,MOD(($N$744*$N$745+4)-1,10)+1,INT((($N$744*$N$745+4)-1)/10)+1))),""))),IF($N$746="","",IF(OR(ISTEXT($N$744),ISTEXT($N$745),ISTEXT($N$746)),"",IF(OR(4&gt;$N$744,5&gt;$N$745,((5-1)*$N$744+4)&gt;$N$746),"",IF(INDEX($P$746:$W$755,MOD(((5-1)*$N$744+4)-1,10)+1,INT((((5-1)*$N$744+4)-1)/10)+1)="","",INDEX($P$746:$W$755,MOD(((5-1)*$N$744+4)-1,10)+1,INT((((5-1)*$N$744+4)-1)/10)+1))))))</f>
        <v/>
      </c>
      <c r="H750" s="539">
        <f>IF($D$744="Flat Oval",IF(OR($N$746="",ISTEXT($N$744),ISTEXT($N$745)),"",IF(5&lt;=$N$745,IF(5&gt;$N$744,"",IF(((5-1)*$N$744+5)&gt;80,"",IF(INDEX($P$746:$W$755,MOD(((5-1)*$N$744+5)-1,10)+1,INT((((5-1)*$N$744+5)-1)/10)+1)="","",INDEX($P$746:$W$755,MOD(((5-1)*$N$744+5)-1,10)+1,INT((((5-1)*$N$744+5)-1)/10)+1)))),IF(AND(5=$N$745+1,5&lt;=$O$744),IF(($N$744*$N$745+5)&gt;80,"",IF(INDEX($P$746:$W$755,MOD(($N$744*$N$745+5)-1,10)+1,INT((($N$744*$N$745+5)-1)/10)+1)="","",INDEX($P$746:$W$755,MOD(($N$744*$N$745+5)-1,10)+1,INT((($N$744*$N$745+5)-1)/10)+1))),""))),IF($N$746="","",IF(OR(ISTEXT($N$744),ISTEXT($N$745),ISTEXT($N$746)),"",IF(OR(5&gt;$N$744,5&gt;$N$745,((5-1)*$N$744+5)&gt;$N$746),"",IF(INDEX($P$746:$W$755,MOD(((5-1)*$N$744+5)-1,10)+1,INT((((5-1)*$N$744+5)-1)/10)+1)="","",INDEX($P$746:$W$755,MOD(((5-1)*$N$744+5)-1,10)+1,INT((((5-1)*$N$744+5)-1)/10)+1))))))</f>
        <v/>
      </c>
      <c r="I750" s="539">
        <f>IF($D$744="Flat Oval",IF(OR($N$746="",ISTEXT($N$744),ISTEXT($N$745)),"",IF(5&lt;=$N$745,IF(6&gt;$N$744,"",IF(((5-1)*$N$744+6)&gt;80,"",IF(INDEX($P$746:$W$755,MOD(((5-1)*$N$744+6)-1,10)+1,INT((((5-1)*$N$744+6)-1)/10)+1)="","",INDEX($P$746:$W$755,MOD(((5-1)*$N$744+6)-1,10)+1,INT((((5-1)*$N$744+6)-1)/10)+1)))),IF(AND(5=$N$745+1,6&lt;=$O$744),IF(($N$744*$N$745+6)&gt;80,"",IF(INDEX($P$746:$W$755,MOD(($N$744*$N$745+6)-1,10)+1,INT((($N$744*$N$745+6)-1)/10)+1)="","",INDEX($P$746:$W$755,MOD(($N$744*$N$745+6)-1,10)+1,INT((($N$744*$N$745+6)-1)/10)+1))),""))),IF($N$746="","",IF(OR(ISTEXT($N$744),ISTEXT($N$745),ISTEXT($N$746)),"",IF(OR(6&gt;$N$744,5&gt;$N$745,((5-1)*$N$744+6)&gt;$N$746),"",IF(INDEX($P$746:$W$755,MOD(((5-1)*$N$744+6)-1,10)+1,INT((((5-1)*$N$744+6)-1)/10)+1)="","",INDEX($P$746:$W$755,MOD(((5-1)*$N$744+6)-1,10)+1,INT((((5-1)*$N$744+6)-1)/10)+1))))))</f>
        <v/>
      </c>
      <c r="J750" s="539">
        <f>IF($D$744="Flat Oval",IF(OR($N$746="",ISTEXT($N$744),ISTEXT($N$745)),"",IF(5&lt;=$N$745,IF(7&gt;$N$744,"",IF(((5-1)*$N$744+7)&gt;80,"",IF(INDEX($P$746:$W$755,MOD(((5-1)*$N$744+7)-1,10)+1,INT((((5-1)*$N$744+7)-1)/10)+1)="","",INDEX($P$746:$W$755,MOD(((5-1)*$N$744+7)-1,10)+1,INT((((5-1)*$N$744+7)-1)/10)+1)))),IF(AND(5=$N$745+1,7&lt;=$O$744),IF(($N$744*$N$745+7)&gt;80,"",IF(INDEX($P$746:$W$755,MOD(($N$744*$N$745+7)-1,10)+1,INT((($N$744*$N$745+7)-1)/10)+1)="","",INDEX($P$746:$W$755,MOD(($N$744*$N$745+7)-1,10)+1,INT((($N$744*$N$745+7)-1)/10)+1))),""))),IF($N$746="","",IF(OR(ISTEXT($N$744),ISTEXT($N$745),ISTEXT($N$746)),"",IF(OR(7&gt;$N$744,5&gt;$N$745,((5-1)*$N$744+7)&gt;$N$746),"",IF(INDEX($P$746:$W$755,MOD(((5-1)*$N$744+7)-1,10)+1,INT((((5-1)*$N$744+7)-1)/10)+1)="","",INDEX($P$746:$W$755,MOD(((5-1)*$N$744+7)-1,10)+1,INT((((5-1)*$N$744+7)-1)/10)+1))))))</f>
        <v/>
      </c>
      <c r="K750" s="539">
        <f>IF($D$744="Flat Oval",IF(OR($N$746="",ISTEXT($N$744),ISTEXT($N$745)),"",IF(5&lt;=$N$745,IF(8&gt;$N$744,"",IF(((5-1)*$N$744+8)&gt;80,"",IF(INDEX($P$746:$W$755,MOD(((5-1)*$N$744+8)-1,10)+1,INT((((5-1)*$N$744+8)-1)/10)+1)="","",INDEX($P$746:$W$755,MOD(((5-1)*$N$744+8)-1,10)+1,INT((((5-1)*$N$744+8)-1)/10)+1)))),IF(AND(5=$N$745+1,8&lt;=$O$744),IF(($N$744*$N$745+8)&gt;80,"",IF(INDEX($P$746:$W$755,MOD(($N$744*$N$745+8)-1,10)+1,INT((($N$744*$N$745+8)-1)/10)+1)="","",INDEX($P$746:$W$755,MOD(($N$744*$N$745+8)-1,10)+1,INT((($N$744*$N$745+8)-1)/10)+1))),""))),IF($N$746="","",IF(OR(ISTEXT($N$744),ISTEXT($N$745),ISTEXT($N$746)),"",IF(OR(8&gt;$N$744,5&gt;$N$745,((5-1)*$N$744+8)&gt;$N$746),"",IF(INDEX($P$746:$W$755,MOD(((5-1)*$N$744+8)-1,10)+1,INT((((5-1)*$N$744+8)-1)/10)+1)="","",INDEX($P$746:$W$755,MOD(((5-1)*$N$744+8)-1,10)+1,INT((((5-1)*$N$744+8)-1)/10)+1))))))</f>
        <v/>
      </c>
      <c r="L750" s="539">
        <f>IF($D$744="Flat Oval",IF(OR($N$746="",ISTEXT($N$744),ISTEXT($N$745)),"",IF(5&lt;=$N$745,IF(9&gt;$N$744,"",IF(((5-1)*$N$744+9)&gt;80,"",IF(INDEX($P$746:$W$755,MOD(((5-1)*$N$744+9)-1,10)+1,INT((((5-1)*$N$744+9)-1)/10)+1)="","",INDEX($P$746:$W$755,MOD(((5-1)*$N$744+9)-1,10)+1,INT((((5-1)*$N$744+9)-1)/10)+1)))),IF(AND(5=$N$745+1,9&lt;=$O$744),IF(($N$744*$N$745+9)&gt;80,"",IF(INDEX($P$746:$W$755,MOD(($N$744*$N$745+9)-1,10)+1,INT((($N$744*$N$745+9)-1)/10)+1)="","",INDEX($P$746:$W$755,MOD(($N$744*$N$745+9)-1,10)+1,INT((($N$744*$N$745+9)-1)/10)+1))),""))),IF($N$746="","",IF(OR(ISTEXT($N$744),ISTEXT($N$745),ISTEXT($N$746)),"",IF(OR(9&gt;$N$744,5&gt;$N$745,((5-1)*$N$744+9)&gt;$N$746),"",IF(INDEX($P$746:$W$755,MOD(((5-1)*$N$744+9)-1,10)+1,INT((((5-1)*$N$744+9)-1)/10)+1)="","",INDEX($P$746:$W$755,MOD(((5-1)*$N$744+9)-1,10)+1,INT((((5-1)*$N$744+9)-1)/10)+1))))))</f>
        <v/>
      </c>
      <c r="M750" s="539">
        <f>IF($D$744="Flat Oval",IF(OR($N$746="",ISTEXT($N$744),ISTEXT($N$745)),"",IF(5&lt;=$N$745,IF(10&gt;$N$744,"",IF(((5-1)*$N$744+10)&gt;80,"",IF(INDEX($P$746:$W$755,MOD(((5-1)*$N$744+10)-1,10)+1,INT((((5-1)*$N$744+10)-1)/10)+1)="","",INDEX($P$746:$W$755,MOD(((5-1)*$N$744+10)-1,10)+1,INT((((5-1)*$N$744+10)-1)/10)+1)))),IF(AND(5=$N$745+1,10&lt;=$O$744),IF(($N$744*$N$745+10)&gt;80,"",IF(INDEX($P$746:$W$755,MOD(($N$744*$N$745+10)-1,10)+1,INT((($N$744*$N$745+10)-1)/10)+1)="","",INDEX($P$746:$W$755,MOD(($N$744*$N$745+10)-1,10)+1,INT((($N$744*$N$745+10)-1)/10)+1))),""))),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IF($D$744="Flat Oval",IF(OR($N$745="",ISTEXT($N$745)),"",IF(6&lt;=$N$745,ROUND((6-0.5)*$I$744/$N$745,1),IF(6=$N$745+1,"Ends",""))),IF(OR($D$744="",$G$744=""),"",IF($D$744="Round",IF(6=1,"Axis 1 (0°)",IF(6=2,"Axis 2 (90°)","")),IF(ISTEXT($N$745),"",IF(6&gt;$N$745,"",IF(ISTEXT($I$744),"",ROUND((6-0.5)*$I$744/$N$745,1)))))))</f>
        <v/>
      </c>
      <c r="C751" s="538" t="n"/>
      <c r="D751" s="539">
        <f>IF($D$744="Flat Oval",IF(OR($N$746="",ISTEXT($N$744),ISTEXT($N$745)),"",IF(6&lt;=$N$745,IF(1&gt;$N$744,"",IF(((6-1)*$N$744+1)&gt;80,"",IF(INDEX($P$746:$W$755,MOD(((6-1)*$N$744+1)-1,10)+1,INT((((6-1)*$N$744+1)-1)/10)+1)="","",INDEX($P$746:$W$755,MOD(((6-1)*$N$744+1)-1,10)+1,INT((((6-1)*$N$744+1)-1)/10)+1)))),IF(AND(6=$N$745+1,1&lt;=$O$744),IF(($N$744*$N$745+1)&gt;80,"",IF(INDEX($P$746:$W$755,MOD(($N$744*$N$745+1)-1,10)+1,INT((($N$744*$N$745+1)-1)/10)+1)="","",INDEX($P$746:$W$755,MOD(($N$744*$N$745+1)-1,10)+1,INT((($N$744*$N$745+1)-1)/10)+1))),""))),IF($N$746="","",IF(OR(ISTEXT($N$744),ISTEXT($N$745),ISTEXT($N$746)),"",IF(OR(1&gt;$N$744,6&gt;$N$745,((6-1)*$N$744+1)&gt;$N$746),"",IF(INDEX($P$746:$W$755,MOD(((6-1)*$N$744+1)-1,10)+1,INT((((6-1)*$N$744+1)-1)/10)+1)="","",INDEX($P$746:$W$755,MOD(((6-1)*$N$744+1)-1,10)+1,INT((((6-1)*$N$744+1)-1)/10)+1))))))</f>
        <v/>
      </c>
      <c r="E751" s="539">
        <f>IF($D$744="Flat Oval",IF(OR($N$746="",ISTEXT($N$744),ISTEXT($N$745)),"",IF(6&lt;=$N$745,IF(2&gt;$N$744,"",IF(((6-1)*$N$744+2)&gt;80,"",IF(INDEX($P$746:$W$755,MOD(((6-1)*$N$744+2)-1,10)+1,INT((((6-1)*$N$744+2)-1)/10)+1)="","",INDEX($P$746:$W$755,MOD(((6-1)*$N$744+2)-1,10)+1,INT((((6-1)*$N$744+2)-1)/10)+1)))),IF(AND(6=$N$745+1,2&lt;=$O$744),IF(($N$744*$N$745+2)&gt;80,"",IF(INDEX($P$746:$W$755,MOD(($N$744*$N$745+2)-1,10)+1,INT((($N$744*$N$745+2)-1)/10)+1)="","",INDEX($P$746:$W$755,MOD(($N$744*$N$745+2)-1,10)+1,INT((($N$744*$N$745+2)-1)/10)+1))),""))),IF($N$746="","",IF(OR(ISTEXT($N$744),ISTEXT($N$745),ISTEXT($N$746)),"",IF(OR(2&gt;$N$744,6&gt;$N$745,((6-1)*$N$744+2)&gt;$N$746),"",IF(INDEX($P$746:$W$755,MOD(((6-1)*$N$744+2)-1,10)+1,INT((((6-1)*$N$744+2)-1)/10)+1)="","",INDEX($P$746:$W$755,MOD(((6-1)*$N$744+2)-1,10)+1,INT((((6-1)*$N$744+2)-1)/10)+1))))))</f>
        <v/>
      </c>
      <c r="F751" s="539">
        <f>IF($D$744="Flat Oval",IF(OR($N$746="",ISTEXT($N$744),ISTEXT($N$745)),"",IF(6&lt;=$N$745,IF(3&gt;$N$744,"",IF(((6-1)*$N$744+3)&gt;80,"",IF(INDEX($P$746:$W$755,MOD(((6-1)*$N$744+3)-1,10)+1,INT((((6-1)*$N$744+3)-1)/10)+1)="","",INDEX($P$746:$W$755,MOD(((6-1)*$N$744+3)-1,10)+1,INT((((6-1)*$N$744+3)-1)/10)+1)))),IF(AND(6=$N$745+1,3&lt;=$O$744),IF(($N$744*$N$745+3)&gt;80,"",IF(INDEX($P$746:$W$755,MOD(($N$744*$N$745+3)-1,10)+1,INT((($N$744*$N$745+3)-1)/10)+1)="","",INDEX($P$746:$W$755,MOD(($N$744*$N$745+3)-1,10)+1,INT((($N$744*$N$745+3)-1)/10)+1))),""))),IF($N$746="","",IF(OR(ISTEXT($N$744),ISTEXT($N$745),ISTEXT($N$746)),"",IF(OR(3&gt;$N$744,6&gt;$N$745,((6-1)*$N$744+3)&gt;$N$746),"",IF(INDEX($P$746:$W$755,MOD(((6-1)*$N$744+3)-1,10)+1,INT((((6-1)*$N$744+3)-1)/10)+1)="","",INDEX($P$746:$W$755,MOD(((6-1)*$N$744+3)-1,10)+1,INT((((6-1)*$N$744+3)-1)/10)+1))))))</f>
        <v/>
      </c>
      <c r="G751" s="539">
        <f>IF($D$744="Flat Oval",IF(OR($N$746="",ISTEXT($N$744),ISTEXT($N$745)),"",IF(6&lt;=$N$745,IF(4&gt;$N$744,"",IF(((6-1)*$N$744+4)&gt;80,"",IF(INDEX($P$746:$W$755,MOD(((6-1)*$N$744+4)-1,10)+1,INT((((6-1)*$N$744+4)-1)/10)+1)="","",INDEX($P$746:$W$755,MOD(((6-1)*$N$744+4)-1,10)+1,INT((((6-1)*$N$744+4)-1)/10)+1)))),IF(AND(6=$N$745+1,4&lt;=$O$744),IF(($N$744*$N$745+4)&gt;80,"",IF(INDEX($P$746:$W$755,MOD(($N$744*$N$745+4)-1,10)+1,INT((($N$744*$N$745+4)-1)/10)+1)="","",INDEX($P$746:$W$755,MOD(($N$744*$N$745+4)-1,10)+1,INT((($N$744*$N$745+4)-1)/10)+1))),""))),IF($N$746="","",IF(OR(ISTEXT($N$744),ISTEXT($N$745),ISTEXT($N$746)),"",IF(OR(4&gt;$N$744,6&gt;$N$745,((6-1)*$N$744+4)&gt;$N$746),"",IF(INDEX($P$746:$W$755,MOD(((6-1)*$N$744+4)-1,10)+1,INT((((6-1)*$N$744+4)-1)/10)+1)="","",INDEX($P$746:$W$755,MOD(((6-1)*$N$744+4)-1,10)+1,INT((((6-1)*$N$744+4)-1)/10)+1))))))</f>
        <v/>
      </c>
      <c r="H751" s="539">
        <f>IF($D$744="Flat Oval",IF(OR($N$746="",ISTEXT($N$744),ISTEXT($N$745)),"",IF(6&lt;=$N$745,IF(5&gt;$N$744,"",IF(((6-1)*$N$744+5)&gt;80,"",IF(INDEX($P$746:$W$755,MOD(((6-1)*$N$744+5)-1,10)+1,INT((((6-1)*$N$744+5)-1)/10)+1)="","",INDEX($P$746:$W$755,MOD(((6-1)*$N$744+5)-1,10)+1,INT((((6-1)*$N$744+5)-1)/10)+1)))),IF(AND(6=$N$745+1,5&lt;=$O$744),IF(($N$744*$N$745+5)&gt;80,"",IF(INDEX($P$746:$W$755,MOD(($N$744*$N$745+5)-1,10)+1,INT((($N$744*$N$745+5)-1)/10)+1)="","",INDEX($P$746:$W$755,MOD(($N$744*$N$745+5)-1,10)+1,INT((($N$744*$N$745+5)-1)/10)+1))),""))),IF($N$746="","",IF(OR(ISTEXT($N$744),ISTEXT($N$745),ISTEXT($N$746)),"",IF(OR(5&gt;$N$744,6&gt;$N$745,((6-1)*$N$744+5)&gt;$N$746),"",IF(INDEX($P$746:$W$755,MOD(((6-1)*$N$744+5)-1,10)+1,INT((((6-1)*$N$744+5)-1)/10)+1)="","",INDEX($P$746:$W$755,MOD(((6-1)*$N$744+5)-1,10)+1,INT((((6-1)*$N$744+5)-1)/10)+1))))))</f>
        <v/>
      </c>
      <c r="I751" s="539">
        <f>IF($D$744="Flat Oval",IF(OR($N$746="",ISTEXT($N$744),ISTEXT($N$745)),"",IF(6&lt;=$N$745,IF(6&gt;$N$744,"",IF(((6-1)*$N$744+6)&gt;80,"",IF(INDEX($P$746:$W$755,MOD(((6-1)*$N$744+6)-1,10)+1,INT((((6-1)*$N$744+6)-1)/10)+1)="","",INDEX($P$746:$W$755,MOD(((6-1)*$N$744+6)-1,10)+1,INT((((6-1)*$N$744+6)-1)/10)+1)))),IF(AND(6=$N$745+1,6&lt;=$O$744),IF(($N$744*$N$745+6)&gt;80,"",IF(INDEX($P$746:$W$755,MOD(($N$744*$N$745+6)-1,10)+1,INT((($N$744*$N$745+6)-1)/10)+1)="","",INDEX($P$746:$W$755,MOD(($N$744*$N$745+6)-1,10)+1,INT((($N$744*$N$745+6)-1)/10)+1))),""))),IF($N$746="","",IF(OR(ISTEXT($N$744),ISTEXT($N$745),ISTEXT($N$746)),"",IF(OR(6&gt;$N$744,6&gt;$N$745,((6-1)*$N$744+6)&gt;$N$746),"",IF(INDEX($P$746:$W$755,MOD(((6-1)*$N$744+6)-1,10)+1,INT((((6-1)*$N$744+6)-1)/10)+1)="","",INDEX($P$746:$W$755,MOD(((6-1)*$N$744+6)-1,10)+1,INT((((6-1)*$N$744+6)-1)/10)+1))))))</f>
        <v/>
      </c>
      <c r="J751" s="539">
        <f>IF($D$744="Flat Oval",IF(OR($N$746="",ISTEXT($N$744),ISTEXT($N$745)),"",IF(6&lt;=$N$745,IF(7&gt;$N$744,"",IF(((6-1)*$N$744+7)&gt;80,"",IF(INDEX($P$746:$W$755,MOD(((6-1)*$N$744+7)-1,10)+1,INT((((6-1)*$N$744+7)-1)/10)+1)="","",INDEX($P$746:$W$755,MOD(((6-1)*$N$744+7)-1,10)+1,INT((((6-1)*$N$744+7)-1)/10)+1)))),IF(AND(6=$N$745+1,7&lt;=$O$744),IF(($N$744*$N$745+7)&gt;80,"",IF(INDEX($P$746:$W$755,MOD(($N$744*$N$745+7)-1,10)+1,INT((($N$744*$N$745+7)-1)/10)+1)="","",INDEX($P$746:$W$755,MOD(($N$744*$N$745+7)-1,10)+1,INT((($N$744*$N$745+7)-1)/10)+1))),""))),IF($N$746="","",IF(OR(ISTEXT($N$744),ISTEXT($N$745),ISTEXT($N$746)),"",IF(OR(7&gt;$N$744,6&gt;$N$745,((6-1)*$N$744+7)&gt;$N$746),"",IF(INDEX($P$746:$W$755,MOD(((6-1)*$N$744+7)-1,10)+1,INT((((6-1)*$N$744+7)-1)/10)+1)="","",INDEX($P$746:$W$755,MOD(((6-1)*$N$744+7)-1,10)+1,INT((((6-1)*$N$744+7)-1)/10)+1))))))</f>
        <v/>
      </c>
      <c r="K751" s="539">
        <f>IF($D$744="Flat Oval",IF(OR($N$746="",ISTEXT($N$744),ISTEXT($N$745)),"",IF(6&lt;=$N$745,IF(8&gt;$N$744,"",IF(((6-1)*$N$744+8)&gt;80,"",IF(INDEX($P$746:$W$755,MOD(((6-1)*$N$744+8)-1,10)+1,INT((((6-1)*$N$744+8)-1)/10)+1)="","",INDEX($P$746:$W$755,MOD(((6-1)*$N$744+8)-1,10)+1,INT((((6-1)*$N$744+8)-1)/10)+1)))),IF(AND(6=$N$745+1,8&lt;=$O$744),IF(($N$744*$N$745+8)&gt;80,"",IF(INDEX($P$746:$W$755,MOD(($N$744*$N$745+8)-1,10)+1,INT((($N$744*$N$745+8)-1)/10)+1)="","",INDEX($P$746:$W$755,MOD(($N$744*$N$745+8)-1,10)+1,INT((($N$744*$N$745+8)-1)/10)+1))),""))),IF($N$746="","",IF(OR(ISTEXT($N$744),ISTEXT($N$745),ISTEXT($N$746)),"",IF(OR(8&gt;$N$744,6&gt;$N$745,((6-1)*$N$744+8)&gt;$N$746),"",IF(INDEX($P$746:$W$755,MOD(((6-1)*$N$744+8)-1,10)+1,INT((((6-1)*$N$744+8)-1)/10)+1)="","",INDEX($P$746:$W$755,MOD(((6-1)*$N$744+8)-1,10)+1,INT((((6-1)*$N$744+8)-1)/10)+1))))))</f>
        <v/>
      </c>
      <c r="L751" s="539">
        <f>IF($D$744="Flat Oval",IF(OR($N$746="",ISTEXT($N$744),ISTEXT($N$745)),"",IF(6&lt;=$N$745,IF(9&gt;$N$744,"",IF(((6-1)*$N$744+9)&gt;80,"",IF(INDEX($P$746:$W$755,MOD(((6-1)*$N$744+9)-1,10)+1,INT((((6-1)*$N$744+9)-1)/10)+1)="","",INDEX($P$746:$W$755,MOD(((6-1)*$N$744+9)-1,10)+1,INT((((6-1)*$N$744+9)-1)/10)+1)))),IF(AND(6=$N$745+1,9&lt;=$O$744),IF(($N$744*$N$745+9)&gt;80,"",IF(INDEX($P$746:$W$755,MOD(($N$744*$N$745+9)-1,10)+1,INT((($N$744*$N$745+9)-1)/10)+1)="","",INDEX($P$746:$W$755,MOD(($N$744*$N$745+9)-1,10)+1,INT((($N$744*$N$745+9)-1)/10)+1))),""))),IF($N$746="","",IF(OR(ISTEXT($N$744),ISTEXT($N$745),ISTEXT($N$746)),"",IF(OR(9&gt;$N$744,6&gt;$N$745,((6-1)*$N$744+9)&gt;$N$746),"",IF(INDEX($P$746:$W$755,MOD(((6-1)*$N$744+9)-1,10)+1,INT((((6-1)*$N$744+9)-1)/10)+1)="","",INDEX($P$746:$W$755,MOD(((6-1)*$N$744+9)-1,10)+1,INT((((6-1)*$N$744+9)-1)/10)+1))))))</f>
        <v/>
      </c>
      <c r="M751" s="539">
        <f>IF($D$744="Flat Oval",IF(OR($N$746="",ISTEXT($N$744),ISTEXT($N$745)),"",IF(6&lt;=$N$745,IF(10&gt;$N$744,"",IF(((6-1)*$N$744+10)&gt;80,"",IF(INDEX($P$746:$W$755,MOD(((6-1)*$N$744+10)-1,10)+1,INT((((6-1)*$N$744+10)-1)/10)+1)="","",INDEX($P$746:$W$755,MOD(((6-1)*$N$744+10)-1,10)+1,INT((((6-1)*$N$744+10)-1)/10)+1)))),IF(AND(6=$N$745+1,10&lt;=$O$744),IF(($N$744*$N$745+10)&gt;80,"",IF(INDEX($P$746:$W$755,MOD(($N$744*$N$745+10)-1,10)+1,INT((($N$744*$N$745+10)-1)/10)+1)="","",INDEX($P$746:$W$755,MOD(($N$744*$N$745+10)-1,10)+1,INT((($N$744*$N$745+10)-1)/10)+1))),""))),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IF($D$744="Flat Oval",IF(OR($N$745="",ISTEXT($N$745)),"",IF(7&lt;=$N$745,ROUND((7-0.5)*$I$744/$N$745,1),IF(7=$N$745+1,"Ends",""))),IF(OR($D$744="",$G$744=""),"",IF($D$744="Round",IF(7=1,"Axis 1 (0°)",IF(7=2,"Axis 2 (90°)","")),IF(ISTEXT($N$745),"",IF(7&gt;$N$745,"",IF(ISTEXT($I$744),"",ROUND((7-0.5)*$I$744/$N$745,1)))))))</f>
        <v/>
      </c>
      <c r="C752" s="538" t="n"/>
      <c r="D752" s="539">
        <f>IF($D$744="Flat Oval",IF(OR($N$746="",ISTEXT($N$744),ISTEXT($N$745)),"",IF(7&lt;=$N$745,IF(1&gt;$N$744,"",IF(((7-1)*$N$744+1)&gt;80,"",IF(INDEX($P$746:$W$755,MOD(((7-1)*$N$744+1)-1,10)+1,INT((((7-1)*$N$744+1)-1)/10)+1)="","",INDEX($P$746:$W$755,MOD(((7-1)*$N$744+1)-1,10)+1,INT((((7-1)*$N$744+1)-1)/10)+1)))),IF(AND(7=$N$745+1,1&lt;=$O$744),IF(($N$744*$N$745+1)&gt;80,"",IF(INDEX($P$746:$W$755,MOD(($N$744*$N$745+1)-1,10)+1,INT((($N$744*$N$745+1)-1)/10)+1)="","",INDEX($P$746:$W$755,MOD(($N$744*$N$745+1)-1,10)+1,INT((($N$744*$N$745+1)-1)/10)+1))),""))),IF($N$746="","",IF(OR(ISTEXT($N$744),ISTEXT($N$745),ISTEXT($N$746)),"",IF(OR(1&gt;$N$744,7&gt;$N$745,((7-1)*$N$744+1)&gt;$N$746),"",IF(INDEX($P$746:$W$755,MOD(((7-1)*$N$744+1)-1,10)+1,INT((((7-1)*$N$744+1)-1)/10)+1)="","",INDEX($P$746:$W$755,MOD(((7-1)*$N$744+1)-1,10)+1,INT((((7-1)*$N$744+1)-1)/10)+1))))))</f>
        <v/>
      </c>
      <c r="E752" s="539">
        <f>IF($D$744="Flat Oval",IF(OR($N$746="",ISTEXT($N$744),ISTEXT($N$745)),"",IF(7&lt;=$N$745,IF(2&gt;$N$744,"",IF(((7-1)*$N$744+2)&gt;80,"",IF(INDEX($P$746:$W$755,MOD(((7-1)*$N$744+2)-1,10)+1,INT((((7-1)*$N$744+2)-1)/10)+1)="","",INDEX($P$746:$W$755,MOD(((7-1)*$N$744+2)-1,10)+1,INT((((7-1)*$N$744+2)-1)/10)+1)))),IF(AND(7=$N$745+1,2&lt;=$O$744),IF(($N$744*$N$745+2)&gt;80,"",IF(INDEX($P$746:$W$755,MOD(($N$744*$N$745+2)-1,10)+1,INT((($N$744*$N$745+2)-1)/10)+1)="","",INDEX($P$746:$W$755,MOD(($N$744*$N$745+2)-1,10)+1,INT((($N$744*$N$745+2)-1)/10)+1))),""))),IF($N$746="","",IF(OR(ISTEXT($N$744),ISTEXT($N$745),ISTEXT($N$746)),"",IF(OR(2&gt;$N$744,7&gt;$N$745,((7-1)*$N$744+2)&gt;$N$746),"",IF(INDEX($P$746:$W$755,MOD(((7-1)*$N$744+2)-1,10)+1,INT((((7-1)*$N$744+2)-1)/10)+1)="","",INDEX($P$746:$W$755,MOD(((7-1)*$N$744+2)-1,10)+1,INT((((7-1)*$N$744+2)-1)/10)+1))))))</f>
        <v/>
      </c>
      <c r="F752" s="539">
        <f>IF($D$744="Flat Oval",IF(OR($N$746="",ISTEXT($N$744),ISTEXT($N$745)),"",IF(7&lt;=$N$745,IF(3&gt;$N$744,"",IF(((7-1)*$N$744+3)&gt;80,"",IF(INDEX($P$746:$W$755,MOD(((7-1)*$N$744+3)-1,10)+1,INT((((7-1)*$N$744+3)-1)/10)+1)="","",INDEX($P$746:$W$755,MOD(((7-1)*$N$744+3)-1,10)+1,INT((((7-1)*$N$744+3)-1)/10)+1)))),IF(AND(7=$N$745+1,3&lt;=$O$744),IF(($N$744*$N$745+3)&gt;80,"",IF(INDEX($P$746:$W$755,MOD(($N$744*$N$745+3)-1,10)+1,INT((($N$744*$N$745+3)-1)/10)+1)="","",INDEX($P$746:$W$755,MOD(($N$744*$N$745+3)-1,10)+1,INT((($N$744*$N$745+3)-1)/10)+1))),""))),IF($N$746="","",IF(OR(ISTEXT($N$744),ISTEXT($N$745),ISTEXT($N$746)),"",IF(OR(3&gt;$N$744,7&gt;$N$745,((7-1)*$N$744+3)&gt;$N$746),"",IF(INDEX($P$746:$W$755,MOD(((7-1)*$N$744+3)-1,10)+1,INT((((7-1)*$N$744+3)-1)/10)+1)="","",INDEX($P$746:$W$755,MOD(((7-1)*$N$744+3)-1,10)+1,INT((((7-1)*$N$744+3)-1)/10)+1))))))</f>
        <v/>
      </c>
      <c r="G752" s="539">
        <f>IF($D$744="Flat Oval",IF(OR($N$746="",ISTEXT($N$744),ISTEXT($N$745)),"",IF(7&lt;=$N$745,IF(4&gt;$N$744,"",IF(((7-1)*$N$744+4)&gt;80,"",IF(INDEX($P$746:$W$755,MOD(((7-1)*$N$744+4)-1,10)+1,INT((((7-1)*$N$744+4)-1)/10)+1)="","",INDEX($P$746:$W$755,MOD(((7-1)*$N$744+4)-1,10)+1,INT((((7-1)*$N$744+4)-1)/10)+1)))),IF(AND(7=$N$745+1,4&lt;=$O$744),IF(($N$744*$N$745+4)&gt;80,"",IF(INDEX($P$746:$W$755,MOD(($N$744*$N$745+4)-1,10)+1,INT((($N$744*$N$745+4)-1)/10)+1)="","",INDEX($P$746:$W$755,MOD(($N$744*$N$745+4)-1,10)+1,INT((($N$744*$N$745+4)-1)/10)+1))),""))),IF($N$746="","",IF(OR(ISTEXT($N$744),ISTEXT($N$745),ISTEXT($N$746)),"",IF(OR(4&gt;$N$744,7&gt;$N$745,((7-1)*$N$744+4)&gt;$N$746),"",IF(INDEX($P$746:$W$755,MOD(((7-1)*$N$744+4)-1,10)+1,INT((((7-1)*$N$744+4)-1)/10)+1)="","",INDEX($P$746:$W$755,MOD(((7-1)*$N$744+4)-1,10)+1,INT((((7-1)*$N$744+4)-1)/10)+1))))))</f>
        <v/>
      </c>
      <c r="H752" s="539">
        <f>IF($D$744="Flat Oval",IF(OR($N$746="",ISTEXT($N$744),ISTEXT($N$745)),"",IF(7&lt;=$N$745,IF(5&gt;$N$744,"",IF(((7-1)*$N$744+5)&gt;80,"",IF(INDEX($P$746:$W$755,MOD(((7-1)*$N$744+5)-1,10)+1,INT((((7-1)*$N$744+5)-1)/10)+1)="","",INDEX($P$746:$W$755,MOD(((7-1)*$N$744+5)-1,10)+1,INT((((7-1)*$N$744+5)-1)/10)+1)))),IF(AND(7=$N$745+1,5&lt;=$O$744),IF(($N$744*$N$745+5)&gt;80,"",IF(INDEX($P$746:$W$755,MOD(($N$744*$N$745+5)-1,10)+1,INT((($N$744*$N$745+5)-1)/10)+1)="","",INDEX($P$746:$W$755,MOD(($N$744*$N$745+5)-1,10)+1,INT((($N$744*$N$745+5)-1)/10)+1))),""))),IF($N$746="","",IF(OR(ISTEXT($N$744),ISTEXT($N$745),ISTEXT($N$746)),"",IF(OR(5&gt;$N$744,7&gt;$N$745,((7-1)*$N$744+5)&gt;$N$746),"",IF(INDEX($P$746:$W$755,MOD(((7-1)*$N$744+5)-1,10)+1,INT((((7-1)*$N$744+5)-1)/10)+1)="","",INDEX($P$746:$W$755,MOD(((7-1)*$N$744+5)-1,10)+1,INT((((7-1)*$N$744+5)-1)/10)+1))))))</f>
        <v/>
      </c>
      <c r="I752" s="539">
        <f>IF($D$744="Flat Oval",IF(OR($N$746="",ISTEXT($N$744),ISTEXT($N$745)),"",IF(7&lt;=$N$745,IF(6&gt;$N$744,"",IF(((7-1)*$N$744+6)&gt;80,"",IF(INDEX($P$746:$W$755,MOD(((7-1)*$N$744+6)-1,10)+1,INT((((7-1)*$N$744+6)-1)/10)+1)="","",INDEX($P$746:$W$755,MOD(((7-1)*$N$744+6)-1,10)+1,INT((((7-1)*$N$744+6)-1)/10)+1)))),IF(AND(7=$N$745+1,6&lt;=$O$744),IF(($N$744*$N$745+6)&gt;80,"",IF(INDEX($P$746:$W$755,MOD(($N$744*$N$745+6)-1,10)+1,INT((($N$744*$N$745+6)-1)/10)+1)="","",INDEX($P$746:$W$755,MOD(($N$744*$N$745+6)-1,10)+1,INT((($N$744*$N$745+6)-1)/10)+1))),""))),IF($N$746="","",IF(OR(ISTEXT($N$744),ISTEXT($N$745),ISTEXT($N$746)),"",IF(OR(6&gt;$N$744,7&gt;$N$745,((7-1)*$N$744+6)&gt;$N$746),"",IF(INDEX($P$746:$W$755,MOD(((7-1)*$N$744+6)-1,10)+1,INT((((7-1)*$N$744+6)-1)/10)+1)="","",INDEX($P$746:$W$755,MOD(((7-1)*$N$744+6)-1,10)+1,INT((((7-1)*$N$744+6)-1)/10)+1))))))</f>
        <v/>
      </c>
      <c r="J752" s="539">
        <f>IF($D$744="Flat Oval",IF(OR($N$746="",ISTEXT($N$744),ISTEXT($N$745)),"",IF(7&lt;=$N$745,IF(7&gt;$N$744,"",IF(((7-1)*$N$744+7)&gt;80,"",IF(INDEX($P$746:$W$755,MOD(((7-1)*$N$744+7)-1,10)+1,INT((((7-1)*$N$744+7)-1)/10)+1)="","",INDEX($P$746:$W$755,MOD(((7-1)*$N$744+7)-1,10)+1,INT((((7-1)*$N$744+7)-1)/10)+1)))),IF(AND(7=$N$745+1,7&lt;=$O$744),IF(($N$744*$N$745+7)&gt;80,"",IF(INDEX($P$746:$W$755,MOD(($N$744*$N$745+7)-1,10)+1,INT((($N$744*$N$745+7)-1)/10)+1)="","",INDEX($P$746:$W$755,MOD(($N$744*$N$745+7)-1,10)+1,INT((($N$744*$N$745+7)-1)/10)+1))),""))),IF($N$746="","",IF(OR(ISTEXT($N$744),ISTEXT($N$745),ISTEXT($N$746)),"",IF(OR(7&gt;$N$744,7&gt;$N$745,((7-1)*$N$744+7)&gt;$N$746),"",IF(INDEX($P$746:$W$755,MOD(((7-1)*$N$744+7)-1,10)+1,INT((((7-1)*$N$744+7)-1)/10)+1)="","",INDEX($P$746:$W$755,MOD(((7-1)*$N$744+7)-1,10)+1,INT((((7-1)*$N$744+7)-1)/10)+1))))))</f>
        <v/>
      </c>
      <c r="K752" s="539">
        <f>IF($D$744="Flat Oval",IF(OR($N$746="",ISTEXT($N$744),ISTEXT($N$745)),"",IF(7&lt;=$N$745,IF(8&gt;$N$744,"",IF(((7-1)*$N$744+8)&gt;80,"",IF(INDEX($P$746:$W$755,MOD(((7-1)*$N$744+8)-1,10)+1,INT((((7-1)*$N$744+8)-1)/10)+1)="","",INDEX($P$746:$W$755,MOD(((7-1)*$N$744+8)-1,10)+1,INT((((7-1)*$N$744+8)-1)/10)+1)))),IF(AND(7=$N$745+1,8&lt;=$O$744),IF(($N$744*$N$745+8)&gt;80,"",IF(INDEX($P$746:$W$755,MOD(($N$744*$N$745+8)-1,10)+1,INT((($N$744*$N$745+8)-1)/10)+1)="","",INDEX($P$746:$W$755,MOD(($N$744*$N$745+8)-1,10)+1,INT((($N$744*$N$745+8)-1)/10)+1))),""))),IF($N$746="","",IF(OR(ISTEXT($N$744),ISTEXT($N$745),ISTEXT($N$746)),"",IF(OR(8&gt;$N$744,7&gt;$N$745,((7-1)*$N$744+8)&gt;$N$746),"",IF(INDEX($P$746:$W$755,MOD(((7-1)*$N$744+8)-1,10)+1,INT((((7-1)*$N$744+8)-1)/10)+1)="","",INDEX($P$746:$W$755,MOD(((7-1)*$N$744+8)-1,10)+1,INT((((7-1)*$N$744+8)-1)/10)+1))))))</f>
        <v/>
      </c>
      <c r="L752" s="539">
        <f>IF($D$744="Flat Oval",IF(OR($N$746="",ISTEXT($N$744),ISTEXT($N$745)),"",IF(7&lt;=$N$745,IF(9&gt;$N$744,"",IF(((7-1)*$N$744+9)&gt;80,"",IF(INDEX($P$746:$W$755,MOD(((7-1)*$N$744+9)-1,10)+1,INT((((7-1)*$N$744+9)-1)/10)+1)="","",INDEX($P$746:$W$755,MOD(((7-1)*$N$744+9)-1,10)+1,INT((((7-1)*$N$744+9)-1)/10)+1)))),IF(AND(7=$N$745+1,9&lt;=$O$744),IF(($N$744*$N$745+9)&gt;80,"",IF(INDEX($P$746:$W$755,MOD(($N$744*$N$745+9)-1,10)+1,INT((($N$744*$N$745+9)-1)/10)+1)="","",INDEX($P$746:$W$755,MOD(($N$744*$N$745+9)-1,10)+1,INT((($N$744*$N$745+9)-1)/10)+1))),""))),IF($N$746="","",IF(OR(ISTEXT($N$744),ISTEXT($N$745),ISTEXT($N$746)),"",IF(OR(9&gt;$N$744,7&gt;$N$745,((7-1)*$N$744+9)&gt;$N$746),"",IF(INDEX($P$746:$W$755,MOD(((7-1)*$N$744+9)-1,10)+1,INT((((7-1)*$N$744+9)-1)/10)+1)="","",INDEX($P$746:$W$755,MOD(((7-1)*$N$744+9)-1,10)+1,INT((((7-1)*$N$744+9)-1)/10)+1))))))</f>
        <v/>
      </c>
      <c r="M752" s="539">
        <f>IF($D$744="Flat Oval",IF(OR($N$746="",ISTEXT($N$744),ISTEXT($N$745)),"",IF(7&lt;=$N$745,IF(10&gt;$N$744,"",IF(((7-1)*$N$744+10)&gt;80,"",IF(INDEX($P$746:$W$755,MOD(((7-1)*$N$744+10)-1,10)+1,INT((((7-1)*$N$744+10)-1)/10)+1)="","",INDEX($P$746:$W$755,MOD(((7-1)*$N$744+10)-1,10)+1,INT((((7-1)*$N$744+10)-1)/10)+1)))),IF(AND(7=$N$745+1,10&lt;=$O$744),IF(($N$744*$N$745+10)&gt;80,"",IF(INDEX($P$746:$W$755,MOD(($N$744*$N$745+10)-1,10)+1,INT((($N$744*$N$745+10)-1)/10)+1)="","",INDEX($P$746:$W$755,MOD(($N$744*$N$745+10)-1,10)+1,INT((($N$744*$N$745+10)-1)/10)+1))),""))),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IF($D$744="Flat Oval",IF(OR($N$745="",ISTEXT($N$745)),"",IF(8&lt;=$N$745,ROUND((8-0.5)*$I$744/$N$745,1),IF(8=$N$745+1,"Ends",""))),IF(OR($D$744="",$G$744=""),"",IF($D$744="Round",IF(8=1,"Axis 1 (0°)",IF(8=2,"Axis 2 (90°)","")),IF(ISTEXT($N$745),"",IF(8&gt;$N$745,"",IF(ISTEXT($I$744),"",ROUND((8-0.5)*$I$744/$N$745,1)))))))</f>
        <v/>
      </c>
      <c r="C753" s="538" t="n"/>
      <c r="D753" s="539">
        <f>IF($D$744="Flat Oval",IF(OR($N$746="",ISTEXT($N$744),ISTEXT($N$745)),"",IF(8&lt;=$N$745,IF(1&gt;$N$744,"",IF(((8-1)*$N$744+1)&gt;80,"",IF(INDEX($P$746:$W$755,MOD(((8-1)*$N$744+1)-1,10)+1,INT((((8-1)*$N$744+1)-1)/10)+1)="","",INDEX($P$746:$W$755,MOD(((8-1)*$N$744+1)-1,10)+1,INT((((8-1)*$N$744+1)-1)/10)+1)))),IF(AND(8=$N$745+1,1&lt;=$O$744),IF(($N$744*$N$745+1)&gt;80,"",IF(INDEX($P$746:$W$755,MOD(($N$744*$N$745+1)-1,10)+1,INT((($N$744*$N$745+1)-1)/10)+1)="","",INDEX($P$746:$W$755,MOD(($N$744*$N$745+1)-1,10)+1,INT((($N$744*$N$745+1)-1)/10)+1))),""))),IF($N$746="","",IF(OR(ISTEXT($N$744),ISTEXT($N$745),ISTEXT($N$746)),"",IF(OR(1&gt;$N$744,8&gt;$N$745,((8-1)*$N$744+1)&gt;$N$746),"",IF(INDEX($P$746:$W$755,MOD(((8-1)*$N$744+1)-1,10)+1,INT((((8-1)*$N$744+1)-1)/10)+1)="","",INDEX($P$746:$W$755,MOD(((8-1)*$N$744+1)-1,10)+1,INT((((8-1)*$N$744+1)-1)/10)+1))))))</f>
        <v/>
      </c>
      <c r="E753" s="539">
        <f>IF($D$744="Flat Oval",IF(OR($N$746="",ISTEXT($N$744),ISTEXT($N$745)),"",IF(8&lt;=$N$745,IF(2&gt;$N$744,"",IF(((8-1)*$N$744+2)&gt;80,"",IF(INDEX($P$746:$W$755,MOD(((8-1)*$N$744+2)-1,10)+1,INT((((8-1)*$N$744+2)-1)/10)+1)="","",INDEX($P$746:$W$755,MOD(((8-1)*$N$744+2)-1,10)+1,INT((((8-1)*$N$744+2)-1)/10)+1)))),IF(AND(8=$N$745+1,2&lt;=$O$744),IF(($N$744*$N$745+2)&gt;80,"",IF(INDEX($P$746:$W$755,MOD(($N$744*$N$745+2)-1,10)+1,INT((($N$744*$N$745+2)-1)/10)+1)="","",INDEX($P$746:$W$755,MOD(($N$744*$N$745+2)-1,10)+1,INT((($N$744*$N$745+2)-1)/10)+1))),""))),IF($N$746="","",IF(OR(ISTEXT($N$744),ISTEXT($N$745),ISTEXT($N$746)),"",IF(OR(2&gt;$N$744,8&gt;$N$745,((8-1)*$N$744+2)&gt;$N$746),"",IF(INDEX($P$746:$W$755,MOD(((8-1)*$N$744+2)-1,10)+1,INT((((8-1)*$N$744+2)-1)/10)+1)="","",INDEX($P$746:$W$755,MOD(((8-1)*$N$744+2)-1,10)+1,INT((((8-1)*$N$744+2)-1)/10)+1))))))</f>
        <v/>
      </c>
      <c r="F753" s="539">
        <f>IF($D$744="Flat Oval",IF(OR($N$746="",ISTEXT($N$744),ISTEXT($N$745)),"",IF(8&lt;=$N$745,IF(3&gt;$N$744,"",IF(((8-1)*$N$744+3)&gt;80,"",IF(INDEX($P$746:$W$755,MOD(((8-1)*$N$744+3)-1,10)+1,INT((((8-1)*$N$744+3)-1)/10)+1)="","",INDEX($P$746:$W$755,MOD(((8-1)*$N$744+3)-1,10)+1,INT((((8-1)*$N$744+3)-1)/10)+1)))),IF(AND(8=$N$745+1,3&lt;=$O$744),IF(($N$744*$N$745+3)&gt;80,"",IF(INDEX($P$746:$W$755,MOD(($N$744*$N$745+3)-1,10)+1,INT((($N$744*$N$745+3)-1)/10)+1)="","",INDEX($P$746:$W$755,MOD(($N$744*$N$745+3)-1,10)+1,INT((($N$744*$N$745+3)-1)/10)+1))),""))),IF($N$746="","",IF(OR(ISTEXT($N$744),ISTEXT($N$745),ISTEXT($N$746)),"",IF(OR(3&gt;$N$744,8&gt;$N$745,((8-1)*$N$744+3)&gt;$N$746),"",IF(INDEX($P$746:$W$755,MOD(((8-1)*$N$744+3)-1,10)+1,INT((((8-1)*$N$744+3)-1)/10)+1)="","",INDEX($P$746:$W$755,MOD(((8-1)*$N$744+3)-1,10)+1,INT((((8-1)*$N$744+3)-1)/10)+1))))))</f>
        <v/>
      </c>
      <c r="G753" s="539">
        <f>IF($D$744="Flat Oval",IF(OR($N$746="",ISTEXT($N$744),ISTEXT($N$745)),"",IF(8&lt;=$N$745,IF(4&gt;$N$744,"",IF(((8-1)*$N$744+4)&gt;80,"",IF(INDEX($P$746:$W$755,MOD(((8-1)*$N$744+4)-1,10)+1,INT((((8-1)*$N$744+4)-1)/10)+1)="","",INDEX($P$746:$W$755,MOD(((8-1)*$N$744+4)-1,10)+1,INT((((8-1)*$N$744+4)-1)/10)+1)))),IF(AND(8=$N$745+1,4&lt;=$O$744),IF(($N$744*$N$745+4)&gt;80,"",IF(INDEX($P$746:$W$755,MOD(($N$744*$N$745+4)-1,10)+1,INT((($N$744*$N$745+4)-1)/10)+1)="","",INDEX($P$746:$W$755,MOD(($N$744*$N$745+4)-1,10)+1,INT((($N$744*$N$745+4)-1)/10)+1))),""))),IF($N$746="","",IF(OR(ISTEXT($N$744),ISTEXT($N$745),ISTEXT($N$746)),"",IF(OR(4&gt;$N$744,8&gt;$N$745,((8-1)*$N$744+4)&gt;$N$746),"",IF(INDEX($P$746:$W$755,MOD(((8-1)*$N$744+4)-1,10)+1,INT((((8-1)*$N$744+4)-1)/10)+1)="","",INDEX($P$746:$W$755,MOD(((8-1)*$N$744+4)-1,10)+1,INT((((8-1)*$N$744+4)-1)/10)+1))))))</f>
        <v/>
      </c>
      <c r="H753" s="539">
        <f>IF($D$744="Flat Oval",IF(OR($N$746="",ISTEXT($N$744),ISTEXT($N$745)),"",IF(8&lt;=$N$745,IF(5&gt;$N$744,"",IF(((8-1)*$N$744+5)&gt;80,"",IF(INDEX($P$746:$W$755,MOD(((8-1)*$N$744+5)-1,10)+1,INT((((8-1)*$N$744+5)-1)/10)+1)="","",INDEX($P$746:$W$755,MOD(((8-1)*$N$744+5)-1,10)+1,INT((((8-1)*$N$744+5)-1)/10)+1)))),IF(AND(8=$N$745+1,5&lt;=$O$744),IF(($N$744*$N$745+5)&gt;80,"",IF(INDEX($P$746:$W$755,MOD(($N$744*$N$745+5)-1,10)+1,INT((($N$744*$N$745+5)-1)/10)+1)="","",INDEX($P$746:$W$755,MOD(($N$744*$N$745+5)-1,10)+1,INT((($N$744*$N$745+5)-1)/10)+1))),""))),IF($N$746="","",IF(OR(ISTEXT($N$744),ISTEXT($N$745),ISTEXT($N$746)),"",IF(OR(5&gt;$N$744,8&gt;$N$745,((8-1)*$N$744+5)&gt;$N$746),"",IF(INDEX($P$746:$W$755,MOD(((8-1)*$N$744+5)-1,10)+1,INT((((8-1)*$N$744+5)-1)/10)+1)="","",INDEX($P$746:$W$755,MOD(((8-1)*$N$744+5)-1,10)+1,INT((((8-1)*$N$744+5)-1)/10)+1))))))</f>
        <v/>
      </c>
      <c r="I753" s="539">
        <f>IF($D$744="Flat Oval",IF(OR($N$746="",ISTEXT($N$744),ISTEXT($N$745)),"",IF(8&lt;=$N$745,IF(6&gt;$N$744,"",IF(((8-1)*$N$744+6)&gt;80,"",IF(INDEX($P$746:$W$755,MOD(((8-1)*$N$744+6)-1,10)+1,INT((((8-1)*$N$744+6)-1)/10)+1)="","",INDEX($P$746:$W$755,MOD(((8-1)*$N$744+6)-1,10)+1,INT((((8-1)*$N$744+6)-1)/10)+1)))),IF(AND(8=$N$745+1,6&lt;=$O$744),IF(($N$744*$N$745+6)&gt;80,"",IF(INDEX($P$746:$W$755,MOD(($N$744*$N$745+6)-1,10)+1,INT((($N$744*$N$745+6)-1)/10)+1)="","",INDEX($P$746:$W$755,MOD(($N$744*$N$745+6)-1,10)+1,INT((($N$744*$N$745+6)-1)/10)+1))),""))),IF($N$746="","",IF(OR(ISTEXT($N$744),ISTEXT($N$745),ISTEXT($N$746)),"",IF(OR(6&gt;$N$744,8&gt;$N$745,((8-1)*$N$744+6)&gt;$N$746),"",IF(INDEX($P$746:$W$755,MOD(((8-1)*$N$744+6)-1,10)+1,INT((((8-1)*$N$744+6)-1)/10)+1)="","",INDEX($P$746:$W$755,MOD(((8-1)*$N$744+6)-1,10)+1,INT((((8-1)*$N$744+6)-1)/10)+1))))))</f>
        <v/>
      </c>
      <c r="J753" s="539">
        <f>IF($D$744="Flat Oval",IF(OR($N$746="",ISTEXT($N$744),ISTEXT($N$745)),"",IF(8&lt;=$N$745,IF(7&gt;$N$744,"",IF(((8-1)*$N$744+7)&gt;80,"",IF(INDEX($P$746:$W$755,MOD(((8-1)*$N$744+7)-1,10)+1,INT((((8-1)*$N$744+7)-1)/10)+1)="","",INDEX($P$746:$W$755,MOD(((8-1)*$N$744+7)-1,10)+1,INT((((8-1)*$N$744+7)-1)/10)+1)))),IF(AND(8=$N$745+1,7&lt;=$O$744),IF(($N$744*$N$745+7)&gt;80,"",IF(INDEX($P$746:$W$755,MOD(($N$744*$N$745+7)-1,10)+1,INT((($N$744*$N$745+7)-1)/10)+1)="","",INDEX($P$746:$W$755,MOD(($N$744*$N$745+7)-1,10)+1,INT((($N$744*$N$745+7)-1)/10)+1))),""))),IF($N$746="","",IF(OR(ISTEXT($N$744),ISTEXT($N$745),ISTEXT($N$746)),"",IF(OR(7&gt;$N$744,8&gt;$N$745,((8-1)*$N$744+7)&gt;$N$746),"",IF(INDEX($P$746:$W$755,MOD(((8-1)*$N$744+7)-1,10)+1,INT((((8-1)*$N$744+7)-1)/10)+1)="","",INDEX($P$746:$W$755,MOD(((8-1)*$N$744+7)-1,10)+1,INT((((8-1)*$N$744+7)-1)/10)+1))))))</f>
        <v/>
      </c>
      <c r="K753" s="539">
        <f>IF($D$744="Flat Oval",IF(OR($N$746="",ISTEXT($N$744),ISTEXT($N$745)),"",IF(8&lt;=$N$745,IF(8&gt;$N$744,"",IF(((8-1)*$N$744+8)&gt;80,"",IF(INDEX($P$746:$W$755,MOD(((8-1)*$N$744+8)-1,10)+1,INT((((8-1)*$N$744+8)-1)/10)+1)="","",INDEX($P$746:$W$755,MOD(((8-1)*$N$744+8)-1,10)+1,INT((((8-1)*$N$744+8)-1)/10)+1)))),IF(AND(8=$N$745+1,8&lt;=$O$744),IF(($N$744*$N$745+8)&gt;80,"",IF(INDEX($P$746:$W$755,MOD(($N$744*$N$745+8)-1,10)+1,INT((($N$744*$N$745+8)-1)/10)+1)="","",INDEX($P$746:$W$755,MOD(($N$744*$N$745+8)-1,10)+1,INT((($N$744*$N$745+8)-1)/10)+1))),""))),IF($N$746="","",IF(OR(ISTEXT($N$744),ISTEXT($N$745),ISTEXT($N$746)),"",IF(OR(8&gt;$N$744,8&gt;$N$745,((8-1)*$N$744+8)&gt;$N$746),"",IF(INDEX($P$746:$W$755,MOD(((8-1)*$N$744+8)-1,10)+1,INT((((8-1)*$N$744+8)-1)/10)+1)="","",INDEX($P$746:$W$755,MOD(((8-1)*$N$744+8)-1,10)+1,INT((((8-1)*$N$744+8)-1)/10)+1))))))</f>
        <v/>
      </c>
      <c r="L753" s="539">
        <f>IF($D$744="Flat Oval",IF(OR($N$746="",ISTEXT($N$744),ISTEXT($N$745)),"",IF(8&lt;=$N$745,IF(9&gt;$N$744,"",IF(((8-1)*$N$744+9)&gt;80,"",IF(INDEX($P$746:$W$755,MOD(((8-1)*$N$744+9)-1,10)+1,INT((((8-1)*$N$744+9)-1)/10)+1)="","",INDEX($P$746:$W$755,MOD(((8-1)*$N$744+9)-1,10)+1,INT((((8-1)*$N$744+9)-1)/10)+1)))),IF(AND(8=$N$745+1,9&lt;=$O$744),IF(($N$744*$N$745+9)&gt;80,"",IF(INDEX($P$746:$W$755,MOD(($N$744*$N$745+9)-1,10)+1,INT((($N$744*$N$745+9)-1)/10)+1)="","",INDEX($P$746:$W$755,MOD(($N$744*$N$745+9)-1,10)+1,INT((($N$744*$N$745+9)-1)/10)+1))),""))),IF($N$746="","",IF(OR(ISTEXT($N$744),ISTEXT($N$745),ISTEXT($N$746)),"",IF(OR(9&gt;$N$744,8&gt;$N$745,((8-1)*$N$744+9)&gt;$N$746),"",IF(INDEX($P$746:$W$755,MOD(((8-1)*$N$744+9)-1,10)+1,INT((((8-1)*$N$744+9)-1)/10)+1)="","",INDEX($P$746:$W$755,MOD(((8-1)*$N$744+9)-1,10)+1,INT((((8-1)*$N$744+9)-1)/10)+1))))))</f>
        <v/>
      </c>
      <c r="M753" s="539">
        <f>IF($D$744="Flat Oval",IF(OR($N$746="",ISTEXT($N$744),ISTEXT($N$745)),"",IF(8&lt;=$N$745,IF(10&gt;$N$744,"",IF(((8-1)*$N$744+10)&gt;80,"",IF(INDEX($P$746:$W$755,MOD(((8-1)*$N$744+10)-1,10)+1,INT((((8-1)*$N$744+10)-1)/10)+1)="","",INDEX($P$746:$W$755,MOD(((8-1)*$N$744+10)-1,10)+1,INT((((8-1)*$N$744+10)-1)/10)+1)))),IF(AND(8=$N$745+1,10&lt;=$O$744),IF(($N$744*$N$745+10)&gt;80,"",IF(INDEX($P$746:$W$755,MOD(($N$744*$N$745+10)-1,10)+1,INT((($N$744*$N$745+10)-1)/10)+1)="","",INDEX($P$746:$W$755,MOD(($N$744*$N$745+10)-1,10)+1,INT((($N$744*$N$745+10)-1)/10)+1))),""))),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IF($D$759="Flat Oval",IF(OR($G$759="",$I$759=""),"",$G$759&amp;""" x "&amp;$I$759&amp;""" oval"),IF($G$759="","",IF($D$759="Round",$G$759&amp;""" dia",$G$759&amp;""" x "&amp;$I$759&amp;"""")))</f>
        <v/>
      </c>
      <c r="G757" s="173" t="n"/>
      <c r="H757" s="525">
        <f>IF($D$759="Flat Oval",IF(OR($G$759="",$I$759=""),"",IF(OR(ISTEXT($G$759),ISTEXT($I$759)),"",ROUND(((($G$759-2*N($K$759))-($I$759-2*N($K$759)))*($I$759-2*N($K$759))+PI()*(($I$759-2*N($K$759))/2)^2)/144,3))),IF(OR($D$759="",$G$759=""),"",IF($D$759="Round",IF(ISTEXT($G$759),"",ROUND(PI()*(($G$759-2*N($K$759))/2)^2/144,3)),IF($I$759="","",IF(OR(ISTEXT($G$759),ISTEXT($I$759)),"",ROUND(($G$759-2*N($K$759))*($I$759-2*N($K$759))/144,3))))))</f>
        <v/>
      </c>
      <c r="I757" s="189" t="n"/>
      <c r="J757" s="189" t="n"/>
      <c r="K757" s="189">
        <f>IF(N(J757)*N(H757)=0,"",ROUND(N(J757)*N(H757),0))</f>
        <v/>
      </c>
      <c r="L757" s="189">
        <f>IF($D$759="Flat Oval",IF(OR($O$760="",$O$761="",N($O$762)+N($O$763)=0),"",ROUND(($O$760*$O$762+$O$761*$O$763)/($O$762+$O$763),0)),IF(COUNT(D761:M768)=0,"",ROUND(AVERAGE(D761:M768),0)))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IF($D$759="Flat Oval",IF($N$761="","",$N$759&amp;"x"&amp;$N$760&amp;"+"&amp;$O$759&amp;" ends"),IF($N$759="","",IF($D$759="Round",$N$759&amp;" x 2 axes",IF($N$760="","",$N$759&amp;" x "&amp;$N$760))))</f>
        <v/>
      </c>
      <c r="N759" s="534">
        <f>IF($D$759="Flat Oval",IF(OR($G$759="",$I$759=""),"",IF(OR(ISTEXT($G$759),ISTEXT($I$759)),"",IF($G$759-$I$759&lt;12,2,MIN(10,MAX(3,ROUNDUP(($G$759-$I$759)/6,0)))))),IF(OR($D$759="",$G$759=""),"",IF($D$759="Round",IF(ISTEXT($G$759),"",IF($G$759&lt;=9,6,IF($G$759&lt;=12,8,10))),IF(ISTEXT($G$759),"",IF($G$759&lt;12,2,MIN(10,MAX(3,ROUNDUP($G$759/6,0))))))))</f>
        <v/>
      </c>
      <c r="O759">
        <f>IF(AND($D$759="Flat Oval",NOT(OR($G$759="",$I$759="")),NOT(OR(ISTEXT($G$759),ISTEXT($I$759)))),IF($I$759&lt;=9,6,IF($I$759&lt;=12,8,10)),"")</f>
        <v/>
      </c>
      <c r="P759" s="473" t="inlineStr">
        <is>
          <t>Quick entry – type readings in order (row by row of the grid), down this column then the next:</t>
        </is>
      </c>
    </row>
    <row r="760" ht="13.35" customHeight="1" s="162">
      <c r="B760" s="535" t="inlineStr">
        <is>
          <t>Depth↓ Pos→ (in)</t>
        </is>
      </c>
      <c r="C760" s="414" t="n"/>
      <c r="D760" s="535">
        <f>IF($D$759="Flat Oval",IF(OR($N$759="",ISTEXT($N$759),1&gt;$N$759),"",ROUND((1-0.5)*($G$759-$I$759)/$N$759,1)),IF(ISTEXT($N$759),"",IF(OR($D$759="",$G$759="",1&gt;$N$759),"",IF($D$759="Round",IF(ISTEXT($G$759),"",ROUND(IF(1&lt;=$N$759/2,$G$759/2*(1-SQRT(($N$759-2*1+1)/$N$759)),$G$759-$G$759/2*(1-SQRT(($N$759-2*($N$759-1+1)+1)/$N$759))),1)),IF(ISTEXT($G$759),"",ROUND((1-0.5)*$G$759/$N$759,1))))))</f>
        <v/>
      </c>
      <c r="E760" s="535">
        <f>IF($D$759="Flat Oval",IF(OR($N$759="",ISTEXT($N$759),2&gt;$N$759),"",ROUND((2-0.5)*($G$759-$I$759)/$N$759,1)),IF(ISTEXT($N$759),"",IF(OR($D$759="",$G$759="",2&gt;$N$759),"",IF($D$759="Round",IF(ISTEXT($G$759),"",ROUND(IF(2&lt;=$N$759/2,$G$759/2*(1-SQRT(($N$759-2*2+1)/$N$759)),$G$759-$G$759/2*(1-SQRT(($N$759-2*($N$759-2+1)+1)/$N$759))),1)),IF(ISTEXT($G$759),"",ROUND((2-0.5)*$G$759/$N$759,1))))))</f>
        <v/>
      </c>
      <c r="F760" s="535">
        <f>IF($D$759="Flat Oval",IF(OR($N$759="",ISTEXT($N$759),3&gt;$N$759),"",ROUND((3-0.5)*($G$759-$I$759)/$N$759,1)),IF(ISTEXT($N$759),"",IF(OR($D$759="",$G$759="",3&gt;$N$759),"",IF($D$759="Round",IF(ISTEXT($G$759),"",ROUND(IF(3&lt;=$N$759/2,$G$759/2*(1-SQRT(($N$759-2*3+1)/$N$759)),$G$759-$G$759/2*(1-SQRT(($N$759-2*($N$759-3+1)+1)/$N$759))),1)),IF(ISTEXT($G$759),"",ROUND((3-0.5)*$G$759/$N$759,1))))))</f>
        <v/>
      </c>
      <c r="G760" s="535">
        <f>IF($D$759="Flat Oval",IF(OR($N$759="",ISTEXT($N$759),4&gt;$N$759),"",ROUND((4-0.5)*($G$759-$I$759)/$N$759,1)),IF(ISTEXT($N$759),"",IF(OR($D$759="",$G$759="",4&gt;$N$759),"",IF($D$759="Round",IF(ISTEXT($G$759),"",ROUND(IF(4&lt;=$N$759/2,$G$759/2*(1-SQRT(($N$759-2*4+1)/$N$759)),$G$759-$G$759/2*(1-SQRT(($N$759-2*($N$759-4+1)+1)/$N$759))),1)),IF(ISTEXT($G$759),"",ROUND((4-0.5)*$G$759/$N$759,1))))))</f>
        <v/>
      </c>
      <c r="H760" s="535">
        <f>IF($D$759="Flat Oval",IF(OR($N$759="",ISTEXT($N$759),5&gt;$N$759),"",ROUND((5-0.5)*($G$759-$I$759)/$N$759,1)),IF(ISTEXT($N$759),"",IF(OR($D$759="",$G$759="",5&gt;$N$759),"",IF($D$759="Round",IF(ISTEXT($G$759),"",ROUND(IF(5&lt;=$N$759/2,$G$759/2*(1-SQRT(($N$759-2*5+1)/$N$759)),$G$759-$G$759/2*(1-SQRT(($N$759-2*($N$759-5+1)+1)/$N$759))),1)),IF(ISTEXT($G$759),"",ROUND((5-0.5)*$G$759/$N$759,1))))))</f>
        <v/>
      </c>
      <c r="I760" s="535">
        <f>IF($D$759="Flat Oval",IF(OR($N$759="",ISTEXT($N$759),6&gt;$N$759),"",ROUND((6-0.5)*($G$759-$I$759)/$N$759,1)),IF(ISTEXT($N$759),"",IF(OR($D$759="",$G$759="",6&gt;$N$759),"",IF($D$759="Round",IF(ISTEXT($G$759),"",ROUND(IF(6&lt;=$N$759/2,$G$759/2*(1-SQRT(($N$759-2*6+1)/$N$759)),$G$759-$G$759/2*(1-SQRT(($N$759-2*($N$759-6+1)+1)/$N$759))),1)),IF(ISTEXT($G$759),"",ROUND((6-0.5)*$G$759/$N$759,1))))))</f>
        <v/>
      </c>
      <c r="J760" s="535">
        <f>IF($D$759="Flat Oval",IF(OR($N$759="",ISTEXT($N$759),7&gt;$N$759),"",ROUND((7-0.5)*($G$759-$I$759)/$N$759,1)),IF(ISTEXT($N$759),"",IF(OR($D$759="",$G$759="",7&gt;$N$759),"",IF($D$759="Round",IF(ISTEXT($G$759),"",ROUND(IF(7&lt;=$N$759/2,$G$759/2*(1-SQRT(($N$759-2*7+1)/$N$759)),$G$759-$G$759/2*(1-SQRT(($N$759-2*($N$759-7+1)+1)/$N$759))),1)),IF(ISTEXT($G$759),"",ROUND((7-0.5)*$G$759/$N$759,1))))))</f>
        <v/>
      </c>
      <c r="K760" s="535">
        <f>IF($D$759="Flat Oval",IF(OR($N$759="",ISTEXT($N$759),8&gt;$N$759),"",ROUND((8-0.5)*($G$759-$I$759)/$N$759,1)),IF(ISTEXT($N$759),"",IF(OR($D$759="",$G$759="",8&gt;$N$759),"",IF($D$759="Round",IF(ISTEXT($G$759),"",ROUND(IF(8&lt;=$N$759/2,$G$759/2*(1-SQRT(($N$759-2*8+1)/$N$759)),$G$759-$G$759/2*(1-SQRT(($N$759-2*($N$759-8+1)+1)/$N$759))),1)),IF(ISTEXT($G$759),"",ROUND((8-0.5)*$G$759/$N$759,1))))))</f>
        <v/>
      </c>
      <c r="L760" s="535">
        <f>IF($D$759="Flat Oval",IF(OR($N$759="",ISTEXT($N$759),9&gt;$N$759),"",ROUND((9-0.5)*($G$759-$I$759)/$N$759,1)),IF(ISTEXT($N$759),"",IF(OR($D$759="",$G$759="",9&gt;$N$759),"",IF($D$759="Round",IF(ISTEXT($G$759),"",ROUND(IF(9&lt;=$N$759/2,$G$759/2*(1-SQRT(($N$759-2*9+1)/$N$759)),$G$759-$G$759/2*(1-SQRT(($N$759-2*($N$759-9+1)+1)/$N$759))),1)),IF(ISTEXT($G$759),"",ROUND((9-0.5)*$G$759/$N$759,1))))))</f>
        <v/>
      </c>
      <c r="M760" s="535">
        <f>IF($D$759="Flat Oval",IF(OR($N$759="",ISTEXT($N$759),10&gt;$N$759),"",ROUND((10-0.5)*($G$759-$I$759)/$N$759,1)),IF(ISTEXT($N$759),"",IF(OR($D$759="",$G$759="",10&gt;$N$759),"",IF($D$759="Round",IF(ISTEXT($G$759),"",ROUND(IF(10&lt;=$N$759/2,$G$759/2*(1-SQRT(($N$759-2*10+1)/$N$759)),$G$759-$G$759/2*(1-SQRT(($N$759-2*($N$759-10+1)+1)/$N$759))),1)),IF(ISTEXT($G$759),"",ROUND((10-0.5)*$G$759/$N$759,1))))))</f>
        <v/>
      </c>
      <c r="N760" s="534">
        <f>IF($D$759="Flat Oval",IF(OR($G$759="",$I$759=""),"",IF(OR(ISTEXT($G$759),ISTEXT($I$759)),"",IF($I$759&lt;12,2,MIN(7,MAX(3,ROUNDUP($I$759/6,0)))))),IF(OR($D$759="",$G$759=""),"",IF($D$759="Round",2,IF($I$759="","",IF(ISTEXT($I$759),"",IF($I$759&lt;12,2,MIN(8,MAX(3,ROUNDUP($I$759/6,0)))))))))</f>
        <v/>
      </c>
      <c r="O760">
        <f>IF(OR(NOT($D$759="Flat Oval"),N($N$761)=0),"",IF(COUNT(D761:INDEX(M761:M768,$N$760))=0,"",AVERAGE(D761:INDEX(M761:M768,$N$760))))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IF($D$759="Flat Oval",IF(OR($N$760="",ISTEXT($N$760)),"",IF(1&lt;=$N$760,ROUND((1-0.5)*$I$759/$N$760,1),IF(1=$N$760+1,"Ends",""))),IF(OR($D$759="",$G$759=""),"",IF($D$759="Round",IF(1=1,"Axis 1 (0°)",IF(1=2,"Axis 2 (90°)","")),IF(ISTEXT($N$760),"",IF(1&gt;$N$760,"",IF(ISTEXT($I$759),"",ROUND((1-0.5)*$I$759/$N$760,1)))))))</f>
        <v/>
      </c>
      <c r="C761" s="538" t="n"/>
      <c r="D761" s="539">
        <f>IF($D$759="Flat Oval",IF(OR($N$761="",ISTEXT($N$759),ISTEXT($N$760)),"",IF(1&lt;=$N$760,IF(1&gt;$N$759,"",IF(((1-1)*$N$759+1)&gt;80,"",IF(INDEX($P$761:$W$770,MOD(((1-1)*$N$759+1)-1,10)+1,INT((((1-1)*$N$759+1)-1)/10)+1)="","",INDEX($P$761:$W$770,MOD(((1-1)*$N$759+1)-1,10)+1,INT((((1-1)*$N$759+1)-1)/10)+1)))),IF(AND(1=$N$760+1,1&lt;=$O$759),IF(($N$759*$N$760+1)&gt;80,"",IF(INDEX($P$761:$W$770,MOD(($N$759*$N$760+1)-1,10)+1,INT((($N$759*$N$760+1)-1)/10)+1)="","",INDEX($P$761:$W$770,MOD(($N$759*$N$760+1)-1,10)+1,INT((($N$759*$N$760+1)-1)/10)+1))),""))),IF($N$761="","",IF(OR(ISTEXT($N$759),ISTEXT($N$760),ISTEXT($N$761)),"",IF(OR(1&gt;$N$759,1&gt;$N$760,((1-1)*$N$759+1)&gt;$N$761),"",IF(INDEX($P$761:$W$770,MOD(((1-1)*$N$759+1)-1,10)+1,INT((((1-1)*$N$759+1)-1)/10)+1)="","",INDEX($P$761:$W$770,MOD(((1-1)*$N$759+1)-1,10)+1,INT((((1-1)*$N$759+1)-1)/10)+1))))))</f>
        <v/>
      </c>
      <c r="E761" s="539">
        <f>IF($D$759="Flat Oval",IF(OR($N$761="",ISTEXT($N$759),ISTEXT($N$760)),"",IF(1&lt;=$N$760,IF(2&gt;$N$759,"",IF(((1-1)*$N$759+2)&gt;80,"",IF(INDEX($P$761:$W$770,MOD(((1-1)*$N$759+2)-1,10)+1,INT((((1-1)*$N$759+2)-1)/10)+1)="","",INDEX($P$761:$W$770,MOD(((1-1)*$N$759+2)-1,10)+1,INT((((1-1)*$N$759+2)-1)/10)+1)))),IF(AND(1=$N$760+1,2&lt;=$O$759),IF(($N$759*$N$760+2)&gt;80,"",IF(INDEX($P$761:$W$770,MOD(($N$759*$N$760+2)-1,10)+1,INT((($N$759*$N$760+2)-1)/10)+1)="","",INDEX($P$761:$W$770,MOD(($N$759*$N$760+2)-1,10)+1,INT((($N$759*$N$760+2)-1)/10)+1))),""))),IF($N$761="","",IF(OR(ISTEXT($N$759),ISTEXT($N$760),ISTEXT($N$761)),"",IF(OR(2&gt;$N$759,1&gt;$N$760,((1-1)*$N$759+2)&gt;$N$761),"",IF(INDEX($P$761:$W$770,MOD(((1-1)*$N$759+2)-1,10)+1,INT((((1-1)*$N$759+2)-1)/10)+1)="","",INDEX($P$761:$W$770,MOD(((1-1)*$N$759+2)-1,10)+1,INT((((1-1)*$N$759+2)-1)/10)+1))))))</f>
        <v/>
      </c>
      <c r="F761" s="539">
        <f>IF($D$759="Flat Oval",IF(OR($N$761="",ISTEXT($N$759),ISTEXT($N$760)),"",IF(1&lt;=$N$760,IF(3&gt;$N$759,"",IF(((1-1)*$N$759+3)&gt;80,"",IF(INDEX($P$761:$W$770,MOD(((1-1)*$N$759+3)-1,10)+1,INT((((1-1)*$N$759+3)-1)/10)+1)="","",INDEX($P$761:$W$770,MOD(((1-1)*$N$759+3)-1,10)+1,INT((((1-1)*$N$759+3)-1)/10)+1)))),IF(AND(1=$N$760+1,3&lt;=$O$759),IF(($N$759*$N$760+3)&gt;80,"",IF(INDEX($P$761:$W$770,MOD(($N$759*$N$760+3)-1,10)+1,INT((($N$759*$N$760+3)-1)/10)+1)="","",INDEX($P$761:$W$770,MOD(($N$759*$N$760+3)-1,10)+1,INT((($N$759*$N$760+3)-1)/10)+1))),""))),IF($N$761="","",IF(OR(ISTEXT($N$759),ISTEXT($N$760),ISTEXT($N$761)),"",IF(OR(3&gt;$N$759,1&gt;$N$760,((1-1)*$N$759+3)&gt;$N$761),"",IF(INDEX($P$761:$W$770,MOD(((1-1)*$N$759+3)-1,10)+1,INT((((1-1)*$N$759+3)-1)/10)+1)="","",INDEX($P$761:$W$770,MOD(((1-1)*$N$759+3)-1,10)+1,INT((((1-1)*$N$759+3)-1)/10)+1))))))</f>
        <v/>
      </c>
      <c r="G761" s="539">
        <f>IF($D$759="Flat Oval",IF(OR($N$761="",ISTEXT($N$759),ISTEXT($N$760)),"",IF(1&lt;=$N$760,IF(4&gt;$N$759,"",IF(((1-1)*$N$759+4)&gt;80,"",IF(INDEX($P$761:$W$770,MOD(((1-1)*$N$759+4)-1,10)+1,INT((((1-1)*$N$759+4)-1)/10)+1)="","",INDEX($P$761:$W$770,MOD(((1-1)*$N$759+4)-1,10)+1,INT((((1-1)*$N$759+4)-1)/10)+1)))),IF(AND(1=$N$760+1,4&lt;=$O$759),IF(($N$759*$N$760+4)&gt;80,"",IF(INDEX($P$761:$W$770,MOD(($N$759*$N$760+4)-1,10)+1,INT((($N$759*$N$760+4)-1)/10)+1)="","",INDEX($P$761:$W$770,MOD(($N$759*$N$760+4)-1,10)+1,INT((($N$759*$N$760+4)-1)/10)+1))),""))),IF($N$761="","",IF(OR(ISTEXT($N$759),ISTEXT($N$760),ISTEXT($N$761)),"",IF(OR(4&gt;$N$759,1&gt;$N$760,((1-1)*$N$759+4)&gt;$N$761),"",IF(INDEX($P$761:$W$770,MOD(((1-1)*$N$759+4)-1,10)+1,INT((((1-1)*$N$759+4)-1)/10)+1)="","",INDEX($P$761:$W$770,MOD(((1-1)*$N$759+4)-1,10)+1,INT((((1-1)*$N$759+4)-1)/10)+1))))))</f>
        <v/>
      </c>
      <c r="H761" s="539">
        <f>IF($D$759="Flat Oval",IF(OR($N$761="",ISTEXT($N$759),ISTEXT($N$760)),"",IF(1&lt;=$N$760,IF(5&gt;$N$759,"",IF(((1-1)*$N$759+5)&gt;80,"",IF(INDEX($P$761:$W$770,MOD(((1-1)*$N$759+5)-1,10)+1,INT((((1-1)*$N$759+5)-1)/10)+1)="","",INDEX($P$761:$W$770,MOD(((1-1)*$N$759+5)-1,10)+1,INT((((1-1)*$N$759+5)-1)/10)+1)))),IF(AND(1=$N$760+1,5&lt;=$O$759),IF(($N$759*$N$760+5)&gt;80,"",IF(INDEX($P$761:$W$770,MOD(($N$759*$N$760+5)-1,10)+1,INT((($N$759*$N$760+5)-1)/10)+1)="","",INDEX($P$761:$W$770,MOD(($N$759*$N$760+5)-1,10)+1,INT((($N$759*$N$760+5)-1)/10)+1))),""))),IF($N$761="","",IF(OR(ISTEXT($N$759),ISTEXT($N$760),ISTEXT($N$761)),"",IF(OR(5&gt;$N$759,1&gt;$N$760,((1-1)*$N$759+5)&gt;$N$761),"",IF(INDEX($P$761:$W$770,MOD(((1-1)*$N$759+5)-1,10)+1,INT((((1-1)*$N$759+5)-1)/10)+1)="","",INDEX($P$761:$W$770,MOD(((1-1)*$N$759+5)-1,10)+1,INT((((1-1)*$N$759+5)-1)/10)+1))))))</f>
        <v/>
      </c>
      <c r="I761" s="539">
        <f>IF($D$759="Flat Oval",IF(OR($N$761="",ISTEXT($N$759),ISTEXT($N$760)),"",IF(1&lt;=$N$760,IF(6&gt;$N$759,"",IF(((1-1)*$N$759+6)&gt;80,"",IF(INDEX($P$761:$W$770,MOD(((1-1)*$N$759+6)-1,10)+1,INT((((1-1)*$N$759+6)-1)/10)+1)="","",INDEX($P$761:$W$770,MOD(((1-1)*$N$759+6)-1,10)+1,INT((((1-1)*$N$759+6)-1)/10)+1)))),IF(AND(1=$N$760+1,6&lt;=$O$759),IF(($N$759*$N$760+6)&gt;80,"",IF(INDEX($P$761:$W$770,MOD(($N$759*$N$760+6)-1,10)+1,INT((($N$759*$N$760+6)-1)/10)+1)="","",INDEX($P$761:$W$770,MOD(($N$759*$N$760+6)-1,10)+1,INT((($N$759*$N$760+6)-1)/10)+1))),""))),IF($N$761="","",IF(OR(ISTEXT($N$759),ISTEXT($N$760),ISTEXT($N$761)),"",IF(OR(6&gt;$N$759,1&gt;$N$760,((1-1)*$N$759+6)&gt;$N$761),"",IF(INDEX($P$761:$W$770,MOD(((1-1)*$N$759+6)-1,10)+1,INT((((1-1)*$N$759+6)-1)/10)+1)="","",INDEX($P$761:$W$770,MOD(((1-1)*$N$759+6)-1,10)+1,INT((((1-1)*$N$759+6)-1)/10)+1))))))</f>
        <v/>
      </c>
      <c r="J761" s="539">
        <f>IF($D$759="Flat Oval",IF(OR($N$761="",ISTEXT($N$759),ISTEXT($N$760)),"",IF(1&lt;=$N$760,IF(7&gt;$N$759,"",IF(((1-1)*$N$759+7)&gt;80,"",IF(INDEX($P$761:$W$770,MOD(((1-1)*$N$759+7)-1,10)+1,INT((((1-1)*$N$759+7)-1)/10)+1)="","",INDEX($P$761:$W$770,MOD(((1-1)*$N$759+7)-1,10)+1,INT((((1-1)*$N$759+7)-1)/10)+1)))),IF(AND(1=$N$760+1,7&lt;=$O$759),IF(($N$759*$N$760+7)&gt;80,"",IF(INDEX($P$761:$W$770,MOD(($N$759*$N$760+7)-1,10)+1,INT((($N$759*$N$760+7)-1)/10)+1)="","",INDEX($P$761:$W$770,MOD(($N$759*$N$760+7)-1,10)+1,INT((($N$759*$N$760+7)-1)/10)+1))),""))),IF($N$761="","",IF(OR(ISTEXT($N$759),ISTEXT($N$760),ISTEXT($N$761)),"",IF(OR(7&gt;$N$759,1&gt;$N$760,((1-1)*$N$759+7)&gt;$N$761),"",IF(INDEX($P$761:$W$770,MOD(((1-1)*$N$759+7)-1,10)+1,INT((((1-1)*$N$759+7)-1)/10)+1)="","",INDEX($P$761:$W$770,MOD(((1-1)*$N$759+7)-1,10)+1,INT((((1-1)*$N$759+7)-1)/10)+1))))))</f>
        <v/>
      </c>
      <c r="K761" s="539">
        <f>IF($D$759="Flat Oval",IF(OR($N$761="",ISTEXT($N$759),ISTEXT($N$760)),"",IF(1&lt;=$N$760,IF(8&gt;$N$759,"",IF(((1-1)*$N$759+8)&gt;80,"",IF(INDEX($P$761:$W$770,MOD(((1-1)*$N$759+8)-1,10)+1,INT((((1-1)*$N$759+8)-1)/10)+1)="","",INDEX($P$761:$W$770,MOD(((1-1)*$N$759+8)-1,10)+1,INT((((1-1)*$N$759+8)-1)/10)+1)))),IF(AND(1=$N$760+1,8&lt;=$O$759),IF(($N$759*$N$760+8)&gt;80,"",IF(INDEX($P$761:$W$770,MOD(($N$759*$N$760+8)-1,10)+1,INT((($N$759*$N$760+8)-1)/10)+1)="","",INDEX($P$761:$W$770,MOD(($N$759*$N$760+8)-1,10)+1,INT((($N$759*$N$760+8)-1)/10)+1))),""))),IF($N$761="","",IF(OR(ISTEXT($N$759),ISTEXT($N$760),ISTEXT($N$761)),"",IF(OR(8&gt;$N$759,1&gt;$N$760,((1-1)*$N$759+8)&gt;$N$761),"",IF(INDEX($P$761:$W$770,MOD(((1-1)*$N$759+8)-1,10)+1,INT((((1-1)*$N$759+8)-1)/10)+1)="","",INDEX($P$761:$W$770,MOD(((1-1)*$N$759+8)-1,10)+1,INT((((1-1)*$N$759+8)-1)/10)+1))))))</f>
        <v/>
      </c>
      <c r="L761" s="539">
        <f>IF($D$759="Flat Oval",IF(OR($N$761="",ISTEXT($N$759),ISTEXT($N$760)),"",IF(1&lt;=$N$760,IF(9&gt;$N$759,"",IF(((1-1)*$N$759+9)&gt;80,"",IF(INDEX($P$761:$W$770,MOD(((1-1)*$N$759+9)-1,10)+1,INT((((1-1)*$N$759+9)-1)/10)+1)="","",INDEX($P$761:$W$770,MOD(((1-1)*$N$759+9)-1,10)+1,INT((((1-1)*$N$759+9)-1)/10)+1)))),IF(AND(1=$N$760+1,9&lt;=$O$759),IF(($N$759*$N$760+9)&gt;80,"",IF(INDEX($P$761:$W$770,MOD(($N$759*$N$760+9)-1,10)+1,INT((($N$759*$N$760+9)-1)/10)+1)="","",INDEX($P$761:$W$770,MOD(($N$759*$N$760+9)-1,10)+1,INT((($N$759*$N$760+9)-1)/10)+1))),""))),IF($N$761="","",IF(OR(ISTEXT($N$759),ISTEXT($N$760),ISTEXT($N$761)),"",IF(OR(9&gt;$N$759,1&gt;$N$760,((1-1)*$N$759+9)&gt;$N$761),"",IF(INDEX($P$761:$W$770,MOD(((1-1)*$N$759+9)-1,10)+1,INT((((1-1)*$N$759+9)-1)/10)+1)="","",INDEX($P$761:$W$770,MOD(((1-1)*$N$759+9)-1,10)+1,INT((((1-1)*$N$759+9)-1)/10)+1))))))</f>
        <v/>
      </c>
      <c r="M761" s="539">
        <f>IF($D$759="Flat Oval",IF(OR($N$761="",ISTEXT($N$759),ISTEXT($N$760)),"",IF(1&lt;=$N$760,IF(10&gt;$N$759,"",IF(((1-1)*$N$759+10)&gt;80,"",IF(INDEX($P$761:$W$770,MOD(((1-1)*$N$759+10)-1,10)+1,INT((((1-1)*$N$759+10)-1)/10)+1)="","",INDEX($P$761:$W$770,MOD(((1-1)*$N$759+10)-1,10)+1,INT((((1-1)*$N$759+10)-1)/10)+1)))),IF(AND(1=$N$760+1,10&lt;=$O$759),IF(($N$759*$N$760+10)&gt;80,"",IF(INDEX($P$761:$W$770,MOD(($N$759*$N$760+10)-1,10)+1,INT((($N$759*$N$760+10)-1)/10)+1)="","",INDEX($P$761:$W$770,MOD(($N$759*$N$760+10)-1,10)+1,INT((($N$759*$N$760+10)-1)/10)+1))),""))),IF($N$761="","",IF(OR(ISTEXT($N$759),ISTEXT($N$760),ISTEXT($N$761)),"",IF(OR(10&gt;$N$759,1&gt;$N$760,((1-1)*$N$759+10)&gt;$N$761),"",IF(INDEX($P$761:$W$770,MOD(((1-1)*$N$759+10)-1,10)+1,INT((((1-1)*$N$759+10)-1)/10)+1)="","",INDEX($P$761:$W$770,MOD(((1-1)*$N$759+10)-1,10)+1,INT((((1-1)*$N$759+10)-1)/10)+1))))))</f>
        <v/>
      </c>
      <c r="N761" s="534">
        <f>IF($D$759="Flat Oval",IF(OR($N$759="",$N$760="",$O$759=""),"",$N$759*$N$760+$O$759),IF(OR(N759="",N760=""),"",IF(OR(ISTEXT(N759),ISTEXT(N760)),"",N759*N760)))</f>
        <v/>
      </c>
      <c r="O761">
        <f>IF(OR(NOT($D$759="Flat Oval"),N($N$761)=0),"",IF(COUNT(INDEX(D761:D768,$N$760+1):INDEX(M761:M768,$N$760+1))=0,"",AVERAGE(INDEX(D761:D768,$N$760+1):INDEX(M761:M768,$N$760+1))))</f>
        <v/>
      </c>
      <c r="P761" s="540" t="n"/>
      <c r="Q761" s="540" t="n"/>
      <c r="R761" s="540" t="n"/>
      <c r="S761" s="540" t="n"/>
      <c r="T761" s="540" t="n"/>
      <c r="U761" s="540" t="n"/>
      <c r="V761" s="540" t="n"/>
      <c r="W761" s="540" t="n"/>
    </row>
    <row r="762" ht="13.35" customHeight="1" s="162">
      <c r="B762" s="537">
        <f>IF($D$759="Flat Oval",IF(OR($N$760="",ISTEXT($N$760)),"",IF(2&lt;=$N$760,ROUND((2-0.5)*$I$759/$N$760,1),IF(2=$N$760+1,"Ends",""))),IF(OR($D$759="",$G$759=""),"",IF($D$759="Round",IF(2=1,"Axis 1 (0°)",IF(2=2,"Axis 2 (90°)","")),IF(ISTEXT($N$760),"",IF(2&gt;$N$760,"",IF(ISTEXT($I$759),"",ROUND((2-0.5)*$I$759/$N$760,1)))))))</f>
        <v/>
      </c>
      <c r="C762" s="538" t="n"/>
      <c r="D762" s="539">
        <f>IF($D$759="Flat Oval",IF(OR($N$761="",ISTEXT($N$759),ISTEXT($N$760)),"",IF(2&lt;=$N$760,IF(1&gt;$N$759,"",IF(((2-1)*$N$759+1)&gt;80,"",IF(INDEX($P$761:$W$770,MOD(((2-1)*$N$759+1)-1,10)+1,INT((((2-1)*$N$759+1)-1)/10)+1)="","",INDEX($P$761:$W$770,MOD(((2-1)*$N$759+1)-1,10)+1,INT((((2-1)*$N$759+1)-1)/10)+1)))),IF(AND(2=$N$760+1,1&lt;=$O$759),IF(($N$759*$N$760+1)&gt;80,"",IF(INDEX($P$761:$W$770,MOD(($N$759*$N$760+1)-1,10)+1,INT((($N$759*$N$760+1)-1)/10)+1)="","",INDEX($P$761:$W$770,MOD(($N$759*$N$760+1)-1,10)+1,INT((($N$759*$N$760+1)-1)/10)+1))),""))),IF($N$761="","",IF(OR(ISTEXT($N$759),ISTEXT($N$760),ISTEXT($N$761)),"",IF(OR(1&gt;$N$759,2&gt;$N$760,((2-1)*$N$759+1)&gt;$N$761),"",IF(INDEX($P$761:$W$770,MOD(((2-1)*$N$759+1)-1,10)+1,INT((((2-1)*$N$759+1)-1)/10)+1)="","",INDEX($P$761:$W$770,MOD(((2-1)*$N$759+1)-1,10)+1,INT((((2-1)*$N$759+1)-1)/10)+1))))))</f>
        <v/>
      </c>
      <c r="E762" s="539">
        <f>IF($D$759="Flat Oval",IF(OR($N$761="",ISTEXT($N$759),ISTEXT($N$760)),"",IF(2&lt;=$N$760,IF(2&gt;$N$759,"",IF(((2-1)*$N$759+2)&gt;80,"",IF(INDEX($P$761:$W$770,MOD(((2-1)*$N$759+2)-1,10)+1,INT((((2-1)*$N$759+2)-1)/10)+1)="","",INDEX($P$761:$W$770,MOD(((2-1)*$N$759+2)-1,10)+1,INT((((2-1)*$N$759+2)-1)/10)+1)))),IF(AND(2=$N$760+1,2&lt;=$O$759),IF(($N$759*$N$760+2)&gt;80,"",IF(INDEX($P$761:$W$770,MOD(($N$759*$N$760+2)-1,10)+1,INT((($N$759*$N$760+2)-1)/10)+1)="","",INDEX($P$761:$W$770,MOD(($N$759*$N$760+2)-1,10)+1,INT((($N$759*$N$760+2)-1)/10)+1))),""))),IF($N$761="","",IF(OR(ISTEXT($N$759),ISTEXT($N$760),ISTEXT($N$761)),"",IF(OR(2&gt;$N$759,2&gt;$N$760,((2-1)*$N$759+2)&gt;$N$761),"",IF(INDEX($P$761:$W$770,MOD(((2-1)*$N$759+2)-1,10)+1,INT((((2-1)*$N$759+2)-1)/10)+1)="","",INDEX($P$761:$W$770,MOD(((2-1)*$N$759+2)-1,10)+1,INT((((2-1)*$N$759+2)-1)/10)+1))))))</f>
        <v/>
      </c>
      <c r="F762" s="539">
        <f>IF($D$759="Flat Oval",IF(OR($N$761="",ISTEXT($N$759),ISTEXT($N$760)),"",IF(2&lt;=$N$760,IF(3&gt;$N$759,"",IF(((2-1)*$N$759+3)&gt;80,"",IF(INDEX($P$761:$W$770,MOD(((2-1)*$N$759+3)-1,10)+1,INT((((2-1)*$N$759+3)-1)/10)+1)="","",INDEX($P$761:$W$770,MOD(((2-1)*$N$759+3)-1,10)+1,INT((((2-1)*$N$759+3)-1)/10)+1)))),IF(AND(2=$N$760+1,3&lt;=$O$759),IF(($N$759*$N$760+3)&gt;80,"",IF(INDEX($P$761:$W$770,MOD(($N$759*$N$760+3)-1,10)+1,INT((($N$759*$N$760+3)-1)/10)+1)="","",INDEX($P$761:$W$770,MOD(($N$759*$N$760+3)-1,10)+1,INT((($N$759*$N$760+3)-1)/10)+1))),""))),IF($N$761="","",IF(OR(ISTEXT($N$759),ISTEXT($N$760),ISTEXT($N$761)),"",IF(OR(3&gt;$N$759,2&gt;$N$760,((2-1)*$N$759+3)&gt;$N$761),"",IF(INDEX($P$761:$W$770,MOD(((2-1)*$N$759+3)-1,10)+1,INT((((2-1)*$N$759+3)-1)/10)+1)="","",INDEX($P$761:$W$770,MOD(((2-1)*$N$759+3)-1,10)+1,INT((((2-1)*$N$759+3)-1)/10)+1))))))</f>
        <v/>
      </c>
      <c r="G762" s="539">
        <f>IF($D$759="Flat Oval",IF(OR($N$761="",ISTEXT($N$759),ISTEXT($N$760)),"",IF(2&lt;=$N$760,IF(4&gt;$N$759,"",IF(((2-1)*$N$759+4)&gt;80,"",IF(INDEX($P$761:$W$770,MOD(((2-1)*$N$759+4)-1,10)+1,INT((((2-1)*$N$759+4)-1)/10)+1)="","",INDEX($P$761:$W$770,MOD(((2-1)*$N$759+4)-1,10)+1,INT((((2-1)*$N$759+4)-1)/10)+1)))),IF(AND(2=$N$760+1,4&lt;=$O$759),IF(($N$759*$N$760+4)&gt;80,"",IF(INDEX($P$761:$W$770,MOD(($N$759*$N$760+4)-1,10)+1,INT((($N$759*$N$760+4)-1)/10)+1)="","",INDEX($P$761:$W$770,MOD(($N$759*$N$760+4)-1,10)+1,INT((($N$759*$N$760+4)-1)/10)+1))),""))),IF($N$761="","",IF(OR(ISTEXT($N$759),ISTEXT($N$760),ISTEXT($N$761)),"",IF(OR(4&gt;$N$759,2&gt;$N$760,((2-1)*$N$759+4)&gt;$N$761),"",IF(INDEX($P$761:$W$770,MOD(((2-1)*$N$759+4)-1,10)+1,INT((((2-1)*$N$759+4)-1)/10)+1)="","",INDEX($P$761:$W$770,MOD(((2-1)*$N$759+4)-1,10)+1,INT((((2-1)*$N$759+4)-1)/10)+1))))))</f>
        <v/>
      </c>
      <c r="H762" s="539">
        <f>IF($D$759="Flat Oval",IF(OR($N$761="",ISTEXT($N$759),ISTEXT($N$760)),"",IF(2&lt;=$N$760,IF(5&gt;$N$759,"",IF(((2-1)*$N$759+5)&gt;80,"",IF(INDEX($P$761:$W$770,MOD(((2-1)*$N$759+5)-1,10)+1,INT((((2-1)*$N$759+5)-1)/10)+1)="","",INDEX($P$761:$W$770,MOD(((2-1)*$N$759+5)-1,10)+1,INT((((2-1)*$N$759+5)-1)/10)+1)))),IF(AND(2=$N$760+1,5&lt;=$O$759),IF(($N$759*$N$760+5)&gt;80,"",IF(INDEX($P$761:$W$770,MOD(($N$759*$N$760+5)-1,10)+1,INT((($N$759*$N$760+5)-1)/10)+1)="","",INDEX($P$761:$W$770,MOD(($N$759*$N$760+5)-1,10)+1,INT((($N$759*$N$760+5)-1)/10)+1))),""))),IF($N$761="","",IF(OR(ISTEXT($N$759),ISTEXT($N$760),ISTEXT($N$761)),"",IF(OR(5&gt;$N$759,2&gt;$N$760,((2-1)*$N$759+5)&gt;$N$761),"",IF(INDEX($P$761:$W$770,MOD(((2-1)*$N$759+5)-1,10)+1,INT((((2-1)*$N$759+5)-1)/10)+1)="","",INDEX($P$761:$W$770,MOD(((2-1)*$N$759+5)-1,10)+1,INT((((2-1)*$N$759+5)-1)/10)+1))))))</f>
        <v/>
      </c>
      <c r="I762" s="539">
        <f>IF($D$759="Flat Oval",IF(OR($N$761="",ISTEXT($N$759),ISTEXT($N$760)),"",IF(2&lt;=$N$760,IF(6&gt;$N$759,"",IF(((2-1)*$N$759+6)&gt;80,"",IF(INDEX($P$761:$W$770,MOD(((2-1)*$N$759+6)-1,10)+1,INT((((2-1)*$N$759+6)-1)/10)+1)="","",INDEX($P$761:$W$770,MOD(((2-1)*$N$759+6)-1,10)+1,INT((((2-1)*$N$759+6)-1)/10)+1)))),IF(AND(2=$N$760+1,6&lt;=$O$759),IF(($N$759*$N$760+6)&gt;80,"",IF(INDEX($P$761:$W$770,MOD(($N$759*$N$760+6)-1,10)+1,INT((($N$759*$N$760+6)-1)/10)+1)="","",INDEX($P$761:$W$770,MOD(($N$759*$N$760+6)-1,10)+1,INT((($N$759*$N$760+6)-1)/10)+1))),""))),IF($N$761="","",IF(OR(ISTEXT($N$759),ISTEXT($N$760),ISTEXT($N$761)),"",IF(OR(6&gt;$N$759,2&gt;$N$760,((2-1)*$N$759+6)&gt;$N$761),"",IF(INDEX($P$761:$W$770,MOD(((2-1)*$N$759+6)-1,10)+1,INT((((2-1)*$N$759+6)-1)/10)+1)="","",INDEX($P$761:$W$770,MOD(((2-1)*$N$759+6)-1,10)+1,INT((((2-1)*$N$759+6)-1)/10)+1))))))</f>
        <v/>
      </c>
      <c r="J762" s="539">
        <f>IF($D$759="Flat Oval",IF(OR($N$761="",ISTEXT($N$759),ISTEXT($N$760)),"",IF(2&lt;=$N$760,IF(7&gt;$N$759,"",IF(((2-1)*$N$759+7)&gt;80,"",IF(INDEX($P$761:$W$770,MOD(((2-1)*$N$759+7)-1,10)+1,INT((((2-1)*$N$759+7)-1)/10)+1)="","",INDEX($P$761:$W$770,MOD(((2-1)*$N$759+7)-1,10)+1,INT((((2-1)*$N$759+7)-1)/10)+1)))),IF(AND(2=$N$760+1,7&lt;=$O$759),IF(($N$759*$N$760+7)&gt;80,"",IF(INDEX($P$761:$W$770,MOD(($N$759*$N$760+7)-1,10)+1,INT((($N$759*$N$760+7)-1)/10)+1)="","",INDEX($P$761:$W$770,MOD(($N$759*$N$760+7)-1,10)+1,INT((($N$759*$N$760+7)-1)/10)+1))),""))),IF($N$761="","",IF(OR(ISTEXT($N$759),ISTEXT($N$760),ISTEXT($N$761)),"",IF(OR(7&gt;$N$759,2&gt;$N$760,((2-1)*$N$759+7)&gt;$N$761),"",IF(INDEX($P$761:$W$770,MOD(((2-1)*$N$759+7)-1,10)+1,INT((((2-1)*$N$759+7)-1)/10)+1)="","",INDEX($P$761:$W$770,MOD(((2-1)*$N$759+7)-1,10)+1,INT((((2-1)*$N$759+7)-1)/10)+1))))))</f>
        <v/>
      </c>
      <c r="K762" s="539">
        <f>IF($D$759="Flat Oval",IF(OR($N$761="",ISTEXT($N$759),ISTEXT($N$760)),"",IF(2&lt;=$N$760,IF(8&gt;$N$759,"",IF(((2-1)*$N$759+8)&gt;80,"",IF(INDEX($P$761:$W$770,MOD(((2-1)*$N$759+8)-1,10)+1,INT((((2-1)*$N$759+8)-1)/10)+1)="","",INDEX($P$761:$W$770,MOD(((2-1)*$N$759+8)-1,10)+1,INT((((2-1)*$N$759+8)-1)/10)+1)))),IF(AND(2=$N$760+1,8&lt;=$O$759),IF(($N$759*$N$760+8)&gt;80,"",IF(INDEX($P$761:$W$770,MOD(($N$759*$N$760+8)-1,10)+1,INT((($N$759*$N$760+8)-1)/10)+1)="","",INDEX($P$761:$W$770,MOD(($N$759*$N$760+8)-1,10)+1,INT((($N$759*$N$760+8)-1)/10)+1))),""))),IF($N$761="","",IF(OR(ISTEXT($N$759),ISTEXT($N$760),ISTEXT($N$761)),"",IF(OR(8&gt;$N$759,2&gt;$N$760,((2-1)*$N$759+8)&gt;$N$761),"",IF(INDEX($P$761:$W$770,MOD(((2-1)*$N$759+8)-1,10)+1,INT((((2-1)*$N$759+8)-1)/10)+1)="","",INDEX($P$761:$W$770,MOD(((2-1)*$N$759+8)-1,10)+1,INT((((2-1)*$N$759+8)-1)/10)+1))))))</f>
        <v/>
      </c>
      <c r="L762" s="539">
        <f>IF($D$759="Flat Oval",IF(OR($N$761="",ISTEXT($N$759),ISTEXT($N$760)),"",IF(2&lt;=$N$760,IF(9&gt;$N$759,"",IF(((2-1)*$N$759+9)&gt;80,"",IF(INDEX($P$761:$W$770,MOD(((2-1)*$N$759+9)-1,10)+1,INT((((2-1)*$N$759+9)-1)/10)+1)="","",INDEX($P$761:$W$770,MOD(((2-1)*$N$759+9)-1,10)+1,INT((((2-1)*$N$759+9)-1)/10)+1)))),IF(AND(2=$N$760+1,9&lt;=$O$759),IF(($N$759*$N$760+9)&gt;80,"",IF(INDEX($P$761:$W$770,MOD(($N$759*$N$760+9)-1,10)+1,INT((($N$759*$N$760+9)-1)/10)+1)="","",INDEX($P$761:$W$770,MOD(($N$759*$N$760+9)-1,10)+1,INT((($N$759*$N$760+9)-1)/10)+1))),""))),IF($N$761="","",IF(OR(ISTEXT($N$759),ISTEXT($N$760),ISTEXT($N$761)),"",IF(OR(9&gt;$N$759,2&gt;$N$760,((2-1)*$N$759+9)&gt;$N$761),"",IF(INDEX($P$761:$W$770,MOD(((2-1)*$N$759+9)-1,10)+1,INT((((2-1)*$N$759+9)-1)/10)+1)="","",INDEX($P$761:$W$770,MOD(((2-1)*$N$759+9)-1,10)+1,INT((((2-1)*$N$759+9)-1)/10)+1))))))</f>
        <v/>
      </c>
      <c r="M762" s="539">
        <f>IF($D$759="Flat Oval",IF(OR($N$761="",ISTEXT($N$759),ISTEXT($N$760)),"",IF(2&lt;=$N$760,IF(10&gt;$N$759,"",IF(((2-1)*$N$759+10)&gt;80,"",IF(INDEX($P$761:$W$770,MOD(((2-1)*$N$759+10)-1,10)+1,INT((((2-1)*$N$759+10)-1)/10)+1)="","",INDEX($P$761:$W$770,MOD(((2-1)*$N$759+10)-1,10)+1,INT((((2-1)*$N$759+10)-1)/10)+1)))),IF(AND(2=$N$760+1,10&lt;=$O$759),IF(($N$759*$N$760+10)&gt;80,"",IF(INDEX($P$761:$W$770,MOD(($N$759*$N$760+10)-1,10)+1,INT((($N$759*$N$760+10)-1)/10)+1)="","",INDEX($P$761:$W$770,MOD(($N$759*$N$760+10)-1,10)+1,INT((($N$759*$N$760+10)-1)/10)+1))),""))),IF($N$761="","",IF(OR(ISTEXT($N$759),ISTEXT($N$760),ISTEXT($N$761)),"",IF(OR(10&gt;$N$759,2&gt;$N$760,((2-1)*$N$759+10)&gt;$N$761),"",IF(INDEX($P$761:$W$770,MOD(((2-1)*$N$759+10)-1,10)+1,INT((((2-1)*$N$759+10)-1)/10)+1)="","",INDEX($P$761:$W$770,MOD(((2-1)*$N$759+10)-1,10)+1,INT((((2-1)*$N$759+10)-1)/10)+1))))))</f>
        <v/>
      </c>
      <c r="O762">
        <f>IF(AND($D$759="Flat Oval",NOT(OR($G$759="",$I$759="")),NOT(OR(ISTEXT($G$759),ISTEXT($I$759)))),(($G$759-2*N($K$759))-($I$759-2*N($K$759)))*($I$759-2*N($K$759))/144,"")</f>
        <v/>
      </c>
      <c r="P762" s="540" t="n"/>
      <c r="Q762" s="540" t="n"/>
      <c r="R762" s="540" t="n"/>
      <c r="S762" s="540" t="n"/>
      <c r="T762" s="540" t="n"/>
      <c r="U762" s="540" t="n"/>
      <c r="V762" s="540" t="n"/>
      <c r="W762" s="540" t="n"/>
    </row>
    <row r="763" ht="13.35" customHeight="1" s="162">
      <c r="B763" s="537">
        <f>IF($D$759="Flat Oval",IF(OR($N$760="",ISTEXT($N$760)),"",IF(3&lt;=$N$760,ROUND((3-0.5)*$I$759/$N$760,1),IF(3=$N$760+1,"Ends",""))),IF(OR($D$759="",$G$759=""),"",IF($D$759="Round",IF(3=1,"Axis 1 (0°)",IF(3=2,"Axis 2 (90°)","")),IF(ISTEXT($N$760),"",IF(3&gt;$N$760,"",IF(ISTEXT($I$759),"",ROUND((3-0.5)*$I$759/$N$760,1)))))))</f>
        <v/>
      </c>
      <c r="C763" s="538" t="n"/>
      <c r="D763" s="539">
        <f>IF($D$759="Flat Oval",IF(OR($N$761="",ISTEXT($N$759),ISTEXT($N$760)),"",IF(3&lt;=$N$760,IF(1&gt;$N$759,"",IF(((3-1)*$N$759+1)&gt;80,"",IF(INDEX($P$761:$W$770,MOD(((3-1)*$N$759+1)-1,10)+1,INT((((3-1)*$N$759+1)-1)/10)+1)="","",INDEX($P$761:$W$770,MOD(((3-1)*$N$759+1)-1,10)+1,INT((((3-1)*$N$759+1)-1)/10)+1)))),IF(AND(3=$N$760+1,1&lt;=$O$759),IF(($N$759*$N$760+1)&gt;80,"",IF(INDEX($P$761:$W$770,MOD(($N$759*$N$760+1)-1,10)+1,INT((($N$759*$N$760+1)-1)/10)+1)="","",INDEX($P$761:$W$770,MOD(($N$759*$N$760+1)-1,10)+1,INT((($N$759*$N$760+1)-1)/10)+1))),""))),IF($N$761="","",IF(OR(ISTEXT($N$759),ISTEXT($N$760),ISTEXT($N$761)),"",IF(OR(1&gt;$N$759,3&gt;$N$760,((3-1)*$N$759+1)&gt;$N$761),"",IF(INDEX($P$761:$W$770,MOD(((3-1)*$N$759+1)-1,10)+1,INT((((3-1)*$N$759+1)-1)/10)+1)="","",INDEX($P$761:$W$770,MOD(((3-1)*$N$759+1)-1,10)+1,INT((((3-1)*$N$759+1)-1)/10)+1))))))</f>
        <v/>
      </c>
      <c r="E763" s="539">
        <f>IF($D$759="Flat Oval",IF(OR($N$761="",ISTEXT($N$759),ISTEXT($N$760)),"",IF(3&lt;=$N$760,IF(2&gt;$N$759,"",IF(((3-1)*$N$759+2)&gt;80,"",IF(INDEX($P$761:$W$770,MOD(((3-1)*$N$759+2)-1,10)+1,INT((((3-1)*$N$759+2)-1)/10)+1)="","",INDEX($P$761:$W$770,MOD(((3-1)*$N$759+2)-1,10)+1,INT((((3-1)*$N$759+2)-1)/10)+1)))),IF(AND(3=$N$760+1,2&lt;=$O$759),IF(($N$759*$N$760+2)&gt;80,"",IF(INDEX($P$761:$W$770,MOD(($N$759*$N$760+2)-1,10)+1,INT((($N$759*$N$760+2)-1)/10)+1)="","",INDEX($P$761:$W$770,MOD(($N$759*$N$760+2)-1,10)+1,INT((($N$759*$N$760+2)-1)/10)+1))),""))),IF($N$761="","",IF(OR(ISTEXT($N$759),ISTEXT($N$760),ISTEXT($N$761)),"",IF(OR(2&gt;$N$759,3&gt;$N$760,((3-1)*$N$759+2)&gt;$N$761),"",IF(INDEX($P$761:$W$770,MOD(((3-1)*$N$759+2)-1,10)+1,INT((((3-1)*$N$759+2)-1)/10)+1)="","",INDEX($P$761:$W$770,MOD(((3-1)*$N$759+2)-1,10)+1,INT((((3-1)*$N$759+2)-1)/10)+1))))))</f>
        <v/>
      </c>
      <c r="F763" s="539">
        <f>IF($D$759="Flat Oval",IF(OR($N$761="",ISTEXT($N$759),ISTEXT($N$760)),"",IF(3&lt;=$N$760,IF(3&gt;$N$759,"",IF(((3-1)*$N$759+3)&gt;80,"",IF(INDEX($P$761:$W$770,MOD(((3-1)*$N$759+3)-1,10)+1,INT((((3-1)*$N$759+3)-1)/10)+1)="","",INDEX($P$761:$W$770,MOD(((3-1)*$N$759+3)-1,10)+1,INT((((3-1)*$N$759+3)-1)/10)+1)))),IF(AND(3=$N$760+1,3&lt;=$O$759),IF(($N$759*$N$760+3)&gt;80,"",IF(INDEX($P$761:$W$770,MOD(($N$759*$N$760+3)-1,10)+1,INT((($N$759*$N$760+3)-1)/10)+1)="","",INDEX($P$761:$W$770,MOD(($N$759*$N$760+3)-1,10)+1,INT((($N$759*$N$760+3)-1)/10)+1))),""))),IF($N$761="","",IF(OR(ISTEXT($N$759),ISTEXT($N$760),ISTEXT($N$761)),"",IF(OR(3&gt;$N$759,3&gt;$N$760,((3-1)*$N$759+3)&gt;$N$761),"",IF(INDEX($P$761:$W$770,MOD(((3-1)*$N$759+3)-1,10)+1,INT((((3-1)*$N$759+3)-1)/10)+1)="","",INDEX($P$761:$W$770,MOD(((3-1)*$N$759+3)-1,10)+1,INT((((3-1)*$N$759+3)-1)/10)+1))))))</f>
        <v/>
      </c>
      <c r="G763" s="539">
        <f>IF($D$759="Flat Oval",IF(OR($N$761="",ISTEXT($N$759),ISTEXT($N$760)),"",IF(3&lt;=$N$760,IF(4&gt;$N$759,"",IF(((3-1)*$N$759+4)&gt;80,"",IF(INDEX($P$761:$W$770,MOD(((3-1)*$N$759+4)-1,10)+1,INT((((3-1)*$N$759+4)-1)/10)+1)="","",INDEX($P$761:$W$770,MOD(((3-1)*$N$759+4)-1,10)+1,INT((((3-1)*$N$759+4)-1)/10)+1)))),IF(AND(3=$N$760+1,4&lt;=$O$759),IF(($N$759*$N$760+4)&gt;80,"",IF(INDEX($P$761:$W$770,MOD(($N$759*$N$760+4)-1,10)+1,INT((($N$759*$N$760+4)-1)/10)+1)="","",INDEX($P$761:$W$770,MOD(($N$759*$N$760+4)-1,10)+1,INT((($N$759*$N$760+4)-1)/10)+1))),""))),IF($N$761="","",IF(OR(ISTEXT($N$759),ISTEXT($N$760),ISTEXT($N$761)),"",IF(OR(4&gt;$N$759,3&gt;$N$760,((3-1)*$N$759+4)&gt;$N$761),"",IF(INDEX($P$761:$W$770,MOD(((3-1)*$N$759+4)-1,10)+1,INT((((3-1)*$N$759+4)-1)/10)+1)="","",INDEX($P$761:$W$770,MOD(((3-1)*$N$759+4)-1,10)+1,INT((((3-1)*$N$759+4)-1)/10)+1))))))</f>
        <v/>
      </c>
      <c r="H763" s="539">
        <f>IF($D$759="Flat Oval",IF(OR($N$761="",ISTEXT($N$759),ISTEXT($N$760)),"",IF(3&lt;=$N$760,IF(5&gt;$N$759,"",IF(((3-1)*$N$759+5)&gt;80,"",IF(INDEX($P$761:$W$770,MOD(((3-1)*$N$759+5)-1,10)+1,INT((((3-1)*$N$759+5)-1)/10)+1)="","",INDEX($P$761:$W$770,MOD(((3-1)*$N$759+5)-1,10)+1,INT((((3-1)*$N$759+5)-1)/10)+1)))),IF(AND(3=$N$760+1,5&lt;=$O$759),IF(($N$759*$N$760+5)&gt;80,"",IF(INDEX($P$761:$W$770,MOD(($N$759*$N$760+5)-1,10)+1,INT((($N$759*$N$760+5)-1)/10)+1)="","",INDEX($P$761:$W$770,MOD(($N$759*$N$760+5)-1,10)+1,INT((($N$759*$N$760+5)-1)/10)+1))),""))),IF($N$761="","",IF(OR(ISTEXT($N$759),ISTEXT($N$760),ISTEXT($N$761)),"",IF(OR(5&gt;$N$759,3&gt;$N$760,((3-1)*$N$759+5)&gt;$N$761),"",IF(INDEX($P$761:$W$770,MOD(((3-1)*$N$759+5)-1,10)+1,INT((((3-1)*$N$759+5)-1)/10)+1)="","",INDEX($P$761:$W$770,MOD(((3-1)*$N$759+5)-1,10)+1,INT((((3-1)*$N$759+5)-1)/10)+1))))))</f>
        <v/>
      </c>
      <c r="I763" s="539">
        <f>IF($D$759="Flat Oval",IF(OR($N$761="",ISTEXT($N$759),ISTEXT($N$760)),"",IF(3&lt;=$N$760,IF(6&gt;$N$759,"",IF(((3-1)*$N$759+6)&gt;80,"",IF(INDEX($P$761:$W$770,MOD(((3-1)*$N$759+6)-1,10)+1,INT((((3-1)*$N$759+6)-1)/10)+1)="","",INDEX($P$761:$W$770,MOD(((3-1)*$N$759+6)-1,10)+1,INT((((3-1)*$N$759+6)-1)/10)+1)))),IF(AND(3=$N$760+1,6&lt;=$O$759),IF(($N$759*$N$760+6)&gt;80,"",IF(INDEX($P$761:$W$770,MOD(($N$759*$N$760+6)-1,10)+1,INT((($N$759*$N$760+6)-1)/10)+1)="","",INDEX($P$761:$W$770,MOD(($N$759*$N$760+6)-1,10)+1,INT((($N$759*$N$760+6)-1)/10)+1))),""))),IF($N$761="","",IF(OR(ISTEXT($N$759),ISTEXT($N$760),ISTEXT($N$761)),"",IF(OR(6&gt;$N$759,3&gt;$N$760,((3-1)*$N$759+6)&gt;$N$761),"",IF(INDEX($P$761:$W$770,MOD(((3-1)*$N$759+6)-1,10)+1,INT((((3-1)*$N$759+6)-1)/10)+1)="","",INDEX($P$761:$W$770,MOD(((3-1)*$N$759+6)-1,10)+1,INT((((3-1)*$N$759+6)-1)/10)+1))))))</f>
        <v/>
      </c>
      <c r="J763" s="539">
        <f>IF($D$759="Flat Oval",IF(OR($N$761="",ISTEXT($N$759),ISTEXT($N$760)),"",IF(3&lt;=$N$760,IF(7&gt;$N$759,"",IF(((3-1)*$N$759+7)&gt;80,"",IF(INDEX($P$761:$W$770,MOD(((3-1)*$N$759+7)-1,10)+1,INT((((3-1)*$N$759+7)-1)/10)+1)="","",INDEX($P$761:$W$770,MOD(((3-1)*$N$759+7)-1,10)+1,INT((((3-1)*$N$759+7)-1)/10)+1)))),IF(AND(3=$N$760+1,7&lt;=$O$759),IF(($N$759*$N$760+7)&gt;80,"",IF(INDEX($P$761:$W$770,MOD(($N$759*$N$760+7)-1,10)+1,INT((($N$759*$N$760+7)-1)/10)+1)="","",INDEX($P$761:$W$770,MOD(($N$759*$N$760+7)-1,10)+1,INT((($N$759*$N$760+7)-1)/10)+1))),""))),IF($N$761="","",IF(OR(ISTEXT($N$759),ISTEXT($N$760),ISTEXT($N$761)),"",IF(OR(7&gt;$N$759,3&gt;$N$760,((3-1)*$N$759+7)&gt;$N$761),"",IF(INDEX($P$761:$W$770,MOD(((3-1)*$N$759+7)-1,10)+1,INT((((3-1)*$N$759+7)-1)/10)+1)="","",INDEX($P$761:$W$770,MOD(((3-1)*$N$759+7)-1,10)+1,INT((((3-1)*$N$759+7)-1)/10)+1))))))</f>
        <v/>
      </c>
      <c r="K763" s="539">
        <f>IF($D$759="Flat Oval",IF(OR($N$761="",ISTEXT($N$759),ISTEXT($N$760)),"",IF(3&lt;=$N$760,IF(8&gt;$N$759,"",IF(((3-1)*$N$759+8)&gt;80,"",IF(INDEX($P$761:$W$770,MOD(((3-1)*$N$759+8)-1,10)+1,INT((((3-1)*$N$759+8)-1)/10)+1)="","",INDEX($P$761:$W$770,MOD(((3-1)*$N$759+8)-1,10)+1,INT((((3-1)*$N$759+8)-1)/10)+1)))),IF(AND(3=$N$760+1,8&lt;=$O$759),IF(($N$759*$N$760+8)&gt;80,"",IF(INDEX($P$761:$W$770,MOD(($N$759*$N$760+8)-1,10)+1,INT((($N$759*$N$760+8)-1)/10)+1)="","",INDEX($P$761:$W$770,MOD(($N$759*$N$760+8)-1,10)+1,INT((($N$759*$N$760+8)-1)/10)+1))),""))),IF($N$761="","",IF(OR(ISTEXT($N$759),ISTEXT($N$760),ISTEXT($N$761)),"",IF(OR(8&gt;$N$759,3&gt;$N$760,((3-1)*$N$759+8)&gt;$N$761),"",IF(INDEX($P$761:$W$770,MOD(((3-1)*$N$759+8)-1,10)+1,INT((((3-1)*$N$759+8)-1)/10)+1)="","",INDEX($P$761:$W$770,MOD(((3-1)*$N$759+8)-1,10)+1,INT((((3-1)*$N$759+8)-1)/10)+1))))))</f>
        <v/>
      </c>
      <c r="L763" s="539">
        <f>IF($D$759="Flat Oval",IF(OR($N$761="",ISTEXT($N$759),ISTEXT($N$760)),"",IF(3&lt;=$N$760,IF(9&gt;$N$759,"",IF(((3-1)*$N$759+9)&gt;80,"",IF(INDEX($P$761:$W$770,MOD(((3-1)*$N$759+9)-1,10)+1,INT((((3-1)*$N$759+9)-1)/10)+1)="","",INDEX($P$761:$W$770,MOD(((3-1)*$N$759+9)-1,10)+1,INT((((3-1)*$N$759+9)-1)/10)+1)))),IF(AND(3=$N$760+1,9&lt;=$O$759),IF(($N$759*$N$760+9)&gt;80,"",IF(INDEX($P$761:$W$770,MOD(($N$759*$N$760+9)-1,10)+1,INT((($N$759*$N$760+9)-1)/10)+1)="","",INDEX($P$761:$W$770,MOD(($N$759*$N$760+9)-1,10)+1,INT((($N$759*$N$760+9)-1)/10)+1))),""))),IF($N$761="","",IF(OR(ISTEXT($N$759),ISTEXT($N$760),ISTEXT($N$761)),"",IF(OR(9&gt;$N$759,3&gt;$N$760,((3-1)*$N$759+9)&gt;$N$761),"",IF(INDEX($P$761:$W$770,MOD(((3-1)*$N$759+9)-1,10)+1,INT((((3-1)*$N$759+9)-1)/10)+1)="","",INDEX($P$761:$W$770,MOD(((3-1)*$N$759+9)-1,10)+1,INT((((3-1)*$N$759+9)-1)/10)+1))))))</f>
        <v/>
      </c>
      <c r="M763" s="539">
        <f>IF($D$759="Flat Oval",IF(OR($N$761="",ISTEXT($N$759),ISTEXT($N$760)),"",IF(3&lt;=$N$760,IF(10&gt;$N$759,"",IF(((3-1)*$N$759+10)&gt;80,"",IF(INDEX($P$761:$W$770,MOD(((3-1)*$N$759+10)-1,10)+1,INT((((3-1)*$N$759+10)-1)/10)+1)="","",INDEX($P$761:$W$770,MOD(((3-1)*$N$759+10)-1,10)+1,INT((((3-1)*$N$759+10)-1)/10)+1)))),IF(AND(3=$N$760+1,10&lt;=$O$759),IF(($N$759*$N$760+10)&gt;80,"",IF(INDEX($P$761:$W$770,MOD(($N$759*$N$760+10)-1,10)+1,INT((($N$759*$N$760+10)-1)/10)+1)="","",INDEX($P$761:$W$770,MOD(($N$759*$N$760+10)-1,10)+1,INT((($N$759*$N$760+10)-1)/10)+1))),""))),IF($N$761="","",IF(OR(ISTEXT($N$759),ISTEXT($N$760),ISTEXT($N$761)),"",IF(OR(10&gt;$N$759,3&gt;$N$760,((3-1)*$N$759+10)&gt;$N$761),"",IF(INDEX($P$761:$W$770,MOD(((3-1)*$N$759+10)-1,10)+1,INT((((3-1)*$N$759+10)-1)/10)+1)="","",INDEX($P$761:$W$770,MOD(((3-1)*$N$759+10)-1,10)+1,INT((((3-1)*$N$759+10)-1)/10)+1))))))</f>
        <v/>
      </c>
      <c r="O763">
        <f>IF(AND($D$759="Flat Oval",NOT(OR($G$759="",$I$759="")),NOT(OR(ISTEXT($G$759),ISTEXT($I$759)))),PI()*(($I$759-2*N($K$759))/2)^2/144,"")</f>
        <v/>
      </c>
      <c r="P763" s="540" t="n"/>
      <c r="Q763" s="540" t="n"/>
      <c r="R763" s="540" t="n"/>
      <c r="S763" s="540" t="n"/>
      <c r="T763" s="540" t="n"/>
      <c r="U763" s="540" t="n"/>
      <c r="V763" s="540" t="n"/>
      <c r="W763" s="540" t="n"/>
    </row>
    <row r="764" ht="13.35" customHeight="1" s="162">
      <c r="B764" s="537">
        <f>IF($D$759="Flat Oval",IF(OR($N$760="",ISTEXT($N$760)),"",IF(4&lt;=$N$760,ROUND((4-0.5)*$I$759/$N$760,1),IF(4=$N$760+1,"Ends",""))),IF(OR($D$759="",$G$759=""),"",IF($D$759="Round",IF(4=1,"Axis 1 (0°)",IF(4=2,"Axis 2 (90°)","")),IF(ISTEXT($N$760),"",IF(4&gt;$N$760,"",IF(ISTEXT($I$759),"",ROUND((4-0.5)*$I$759/$N$760,1)))))))</f>
        <v/>
      </c>
      <c r="C764" s="538" t="n"/>
      <c r="D764" s="539">
        <f>IF($D$759="Flat Oval",IF(OR($N$761="",ISTEXT($N$759),ISTEXT($N$760)),"",IF(4&lt;=$N$760,IF(1&gt;$N$759,"",IF(((4-1)*$N$759+1)&gt;80,"",IF(INDEX($P$761:$W$770,MOD(((4-1)*$N$759+1)-1,10)+1,INT((((4-1)*$N$759+1)-1)/10)+1)="","",INDEX($P$761:$W$770,MOD(((4-1)*$N$759+1)-1,10)+1,INT((((4-1)*$N$759+1)-1)/10)+1)))),IF(AND(4=$N$760+1,1&lt;=$O$759),IF(($N$759*$N$760+1)&gt;80,"",IF(INDEX($P$761:$W$770,MOD(($N$759*$N$760+1)-1,10)+1,INT((($N$759*$N$760+1)-1)/10)+1)="","",INDEX($P$761:$W$770,MOD(($N$759*$N$760+1)-1,10)+1,INT((($N$759*$N$760+1)-1)/10)+1))),""))),IF($N$761="","",IF(OR(ISTEXT($N$759),ISTEXT($N$760),ISTEXT($N$761)),"",IF(OR(1&gt;$N$759,4&gt;$N$760,((4-1)*$N$759+1)&gt;$N$761),"",IF(INDEX($P$761:$W$770,MOD(((4-1)*$N$759+1)-1,10)+1,INT((((4-1)*$N$759+1)-1)/10)+1)="","",INDEX($P$761:$W$770,MOD(((4-1)*$N$759+1)-1,10)+1,INT((((4-1)*$N$759+1)-1)/10)+1))))))</f>
        <v/>
      </c>
      <c r="E764" s="539">
        <f>IF($D$759="Flat Oval",IF(OR($N$761="",ISTEXT($N$759),ISTEXT($N$760)),"",IF(4&lt;=$N$760,IF(2&gt;$N$759,"",IF(((4-1)*$N$759+2)&gt;80,"",IF(INDEX($P$761:$W$770,MOD(((4-1)*$N$759+2)-1,10)+1,INT((((4-1)*$N$759+2)-1)/10)+1)="","",INDEX($P$761:$W$770,MOD(((4-1)*$N$759+2)-1,10)+1,INT((((4-1)*$N$759+2)-1)/10)+1)))),IF(AND(4=$N$760+1,2&lt;=$O$759),IF(($N$759*$N$760+2)&gt;80,"",IF(INDEX($P$761:$W$770,MOD(($N$759*$N$760+2)-1,10)+1,INT((($N$759*$N$760+2)-1)/10)+1)="","",INDEX($P$761:$W$770,MOD(($N$759*$N$760+2)-1,10)+1,INT((($N$759*$N$760+2)-1)/10)+1))),""))),IF($N$761="","",IF(OR(ISTEXT($N$759),ISTEXT($N$760),ISTEXT($N$761)),"",IF(OR(2&gt;$N$759,4&gt;$N$760,((4-1)*$N$759+2)&gt;$N$761),"",IF(INDEX($P$761:$W$770,MOD(((4-1)*$N$759+2)-1,10)+1,INT((((4-1)*$N$759+2)-1)/10)+1)="","",INDEX($P$761:$W$770,MOD(((4-1)*$N$759+2)-1,10)+1,INT((((4-1)*$N$759+2)-1)/10)+1))))))</f>
        <v/>
      </c>
      <c r="F764" s="539">
        <f>IF($D$759="Flat Oval",IF(OR($N$761="",ISTEXT($N$759),ISTEXT($N$760)),"",IF(4&lt;=$N$760,IF(3&gt;$N$759,"",IF(((4-1)*$N$759+3)&gt;80,"",IF(INDEX($P$761:$W$770,MOD(((4-1)*$N$759+3)-1,10)+1,INT((((4-1)*$N$759+3)-1)/10)+1)="","",INDEX($P$761:$W$770,MOD(((4-1)*$N$759+3)-1,10)+1,INT((((4-1)*$N$759+3)-1)/10)+1)))),IF(AND(4=$N$760+1,3&lt;=$O$759),IF(($N$759*$N$760+3)&gt;80,"",IF(INDEX($P$761:$W$770,MOD(($N$759*$N$760+3)-1,10)+1,INT((($N$759*$N$760+3)-1)/10)+1)="","",INDEX($P$761:$W$770,MOD(($N$759*$N$760+3)-1,10)+1,INT((($N$759*$N$760+3)-1)/10)+1))),""))),IF($N$761="","",IF(OR(ISTEXT($N$759),ISTEXT($N$760),ISTEXT($N$761)),"",IF(OR(3&gt;$N$759,4&gt;$N$760,((4-1)*$N$759+3)&gt;$N$761),"",IF(INDEX($P$761:$W$770,MOD(((4-1)*$N$759+3)-1,10)+1,INT((((4-1)*$N$759+3)-1)/10)+1)="","",INDEX($P$761:$W$770,MOD(((4-1)*$N$759+3)-1,10)+1,INT((((4-1)*$N$759+3)-1)/10)+1))))))</f>
        <v/>
      </c>
      <c r="G764" s="539">
        <f>IF($D$759="Flat Oval",IF(OR($N$761="",ISTEXT($N$759),ISTEXT($N$760)),"",IF(4&lt;=$N$760,IF(4&gt;$N$759,"",IF(((4-1)*$N$759+4)&gt;80,"",IF(INDEX($P$761:$W$770,MOD(((4-1)*$N$759+4)-1,10)+1,INT((((4-1)*$N$759+4)-1)/10)+1)="","",INDEX($P$761:$W$770,MOD(((4-1)*$N$759+4)-1,10)+1,INT((((4-1)*$N$759+4)-1)/10)+1)))),IF(AND(4=$N$760+1,4&lt;=$O$759),IF(($N$759*$N$760+4)&gt;80,"",IF(INDEX($P$761:$W$770,MOD(($N$759*$N$760+4)-1,10)+1,INT((($N$759*$N$760+4)-1)/10)+1)="","",INDEX($P$761:$W$770,MOD(($N$759*$N$760+4)-1,10)+1,INT((($N$759*$N$760+4)-1)/10)+1))),""))),IF($N$761="","",IF(OR(ISTEXT($N$759),ISTEXT($N$760),ISTEXT($N$761)),"",IF(OR(4&gt;$N$759,4&gt;$N$760,((4-1)*$N$759+4)&gt;$N$761),"",IF(INDEX($P$761:$W$770,MOD(((4-1)*$N$759+4)-1,10)+1,INT((((4-1)*$N$759+4)-1)/10)+1)="","",INDEX($P$761:$W$770,MOD(((4-1)*$N$759+4)-1,10)+1,INT((((4-1)*$N$759+4)-1)/10)+1))))))</f>
        <v/>
      </c>
      <c r="H764" s="539">
        <f>IF($D$759="Flat Oval",IF(OR($N$761="",ISTEXT($N$759),ISTEXT($N$760)),"",IF(4&lt;=$N$760,IF(5&gt;$N$759,"",IF(((4-1)*$N$759+5)&gt;80,"",IF(INDEX($P$761:$W$770,MOD(((4-1)*$N$759+5)-1,10)+1,INT((((4-1)*$N$759+5)-1)/10)+1)="","",INDEX($P$761:$W$770,MOD(((4-1)*$N$759+5)-1,10)+1,INT((((4-1)*$N$759+5)-1)/10)+1)))),IF(AND(4=$N$760+1,5&lt;=$O$759),IF(($N$759*$N$760+5)&gt;80,"",IF(INDEX($P$761:$W$770,MOD(($N$759*$N$760+5)-1,10)+1,INT((($N$759*$N$760+5)-1)/10)+1)="","",INDEX($P$761:$W$770,MOD(($N$759*$N$760+5)-1,10)+1,INT((($N$759*$N$760+5)-1)/10)+1))),""))),IF($N$761="","",IF(OR(ISTEXT($N$759),ISTEXT($N$760),ISTEXT($N$761)),"",IF(OR(5&gt;$N$759,4&gt;$N$760,((4-1)*$N$759+5)&gt;$N$761),"",IF(INDEX($P$761:$W$770,MOD(((4-1)*$N$759+5)-1,10)+1,INT((((4-1)*$N$759+5)-1)/10)+1)="","",INDEX($P$761:$W$770,MOD(((4-1)*$N$759+5)-1,10)+1,INT((((4-1)*$N$759+5)-1)/10)+1))))))</f>
        <v/>
      </c>
      <c r="I764" s="539">
        <f>IF($D$759="Flat Oval",IF(OR($N$761="",ISTEXT($N$759),ISTEXT($N$760)),"",IF(4&lt;=$N$760,IF(6&gt;$N$759,"",IF(((4-1)*$N$759+6)&gt;80,"",IF(INDEX($P$761:$W$770,MOD(((4-1)*$N$759+6)-1,10)+1,INT((((4-1)*$N$759+6)-1)/10)+1)="","",INDEX($P$761:$W$770,MOD(((4-1)*$N$759+6)-1,10)+1,INT((((4-1)*$N$759+6)-1)/10)+1)))),IF(AND(4=$N$760+1,6&lt;=$O$759),IF(($N$759*$N$760+6)&gt;80,"",IF(INDEX($P$761:$W$770,MOD(($N$759*$N$760+6)-1,10)+1,INT((($N$759*$N$760+6)-1)/10)+1)="","",INDEX($P$761:$W$770,MOD(($N$759*$N$760+6)-1,10)+1,INT((($N$759*$N$760+6)-1)/10)+1))),""))),IF($N$761="","",IF(OR(ISTEXT($N$759),ISTEXT($N$760),ISTEXT($N$761)),"",IF(OR(6&gt;$N$759,4&gt;$N$760,((4-1)*$N$759+6)&gt;$N$761),"",IF(INDEX($P$761:$W$770,MOD(((4-1)*$N$759+6)-1,10)+1,INT((((4-1)*$N$759+6)-1)/10)+1)="","",INDEX($P$761:$W$770,MOD(((4-1)*$N$759+6)-1,10)+1,INT((((4-1)*$N$759+6)-1)/10)+1))))))</f>
        <v/>
      </c>
      <c r="J764" s="539">
        <f>IF($D$759="Flat Oval",IF(OR($N$761="",ISTEXT($N$759),ISTEXT($N$760)),"",IF(4&lt;=$N$760,IF(7&gt;$N$759,"",IF(((4-1)*$N$759+7)&gt;80,"",IF(INDEX($P$761:$W$770,MOD(((4-1)*$N$759+7)-1,10)+1,INT((((4-1)*$N$759+7)-1)/10)+1)="","",INDEX($P$761:$W$770,MOD(((4-1)*$N$759+7)-1,10)+1,INT((((4-1)*$N$759+7)-1)/10)+1)))),IF(AND(4=$N$760+1,7&lt;=$O$759),IF(($N$759*$N$760+7)&gt;80,"",IF(INDEX($P$761:$W$770,MOD(($N$759*$N$760+7)-1,10)+1,INT((($N$759*$N$760+7)-1)/10)+1)="","",INDEX($P$761:$W$770,MOD(($N$759*$N$760+7)-1,10)+1,INT((($N$759*$N$760+7)-1)/10)+1))),""))),IF($N$761="","",IF(OR(ISTEXT($N$759),ISTEXT($N$760),ISTEXT($N$761)),"",IF(OR(7&gt;$N$759,4&gt;$N$760,((4-1)*$N$759+7)&gt;$N$761),"",IF(INDEX($P$761:$W$770,MOD(((4-1)*$N$759+7)-1,10)+1,INT((((4-1)*$N$759+7)-1)/10)+1)="","",INDEX($P$761:$W$770,MOD(((4-1)*$N$759+7)-1,10)+1,INT((((4-1)*$N$759+7)-1)/10)+1))))))</f>
        <v/>
      </c>
      <c r="K764" s="539">
        <f>IF($D$759="Flat Oval",IF(OR($N$761="",ISTEXT($N$759),ISTEXT($N$760)),"",IF(4&lt;=$N$760,IF(8&gt;$N$759,"",IF(((4-1)*$N$759+8)&gt;80,"",IF(INDEX($P$761:$W$770,MOD(((4-1)*$N$759+8)-1,10)+1,INT((((4-1)*$N$759+8)-1)/10)+1)="","",INDEX($P$761:$W$770,MOD(((4-1)*$N$759+8)-1,10)+1,INT((((4-1)*$N$759+8)-1)/10)+1)))),IF(AND(4=$N$760+1,8&lt;=$O$759),IF(($N$759*$N$760+8)&gt;80,"",IF(INDEX($P$761:$W$770,MOD(($N$759*$N$760+8)-1,10)+1,INT((($N$759*$N$760+8)-1)/10)+1)="","",INDEX($P$761:$W$770,MOD(($N$759*$N$760+8)-1,10)+1,INT((($N$759*$N$760+8)-1)/10)+1))),""))),IF($N$761="","",IF(OR(ISTEXT($N$759),ISTEXT($N$760),ISTEXT($N$761)),"",IF(OR(8&gt;$N$759,4&gt;$N$760,((4-1)*$N$759+8)&gt;$N$761),"",IF(INDEX($P$761:$W$770,MOD(((4-1)*$N$759+8)-1,10)+1,INT((((4-1)*$N$759+8)-1)/10)+1)="","",INDEX($P$761:$W$770,MOD(((4-1)*$N$759+8)-1,10)+1,INT((((4-1)*$N$759+8)-1)/10)+1))))))</f>
        <v/>
      </c>
      <c r="L764" s="539">
        <f>IF($D$759="Flat Oval",IF(OR($N$761="",ISTEXT($N$759),ISTEXT($N$760)),"",IF(4&lt;=$N$760,IF(9&gt;$N$759,"",IF(((4-1)*$N$759+9)&gt;80,"",IF(INDEX($P$761:$W$770,MOD(((4-1)*$N$759+9)-1,10)+1,INT((((4-1)*$N$759+9)-1)/10)+1)="","",INDEX($P$761:$W$770,MOD(((4-1)*$N$759+9)-1,10)+1,INT((((4-1)*$N$759+9)-1)/10)+1)))),IF(AND(4=$N$760+1,9&lt;=$O$759),IF(($N$759*$N$760+9)&gt;80,"",IF(INDEX($P$761:$W$770,MOD(($N$759*$N$760+9)-1,10)+1,INT((($N$759*$N$760+9)-1)/10)+1)="","",INDEX($P$761:$W$770,MOD(($N$759*$N$760+9)-1,10)+1,INT((($N$759*$N$760+9)-1)/10)+1))),""))),IF($N$761="","",IF(OR(ISTEXT($N$759),ISTEXT($N$760),ISTEXT($N$761)),"",IF(OR(9&gt;$N$759,4&gt;$N$760,((4-1)*$N$759+9)&gt;$N$761),"",IF(INDEX($P$761:$W$770,MOD(((4-1)*$N$759+9)-1,10)+1,INT((((4-1)*$N$759+9)-1)/10)+1)="","",INDEX($P$761:$W$770,MOD(((4-1)*$N$759+9)-1,10)+1,INT((((4-1)*$N$759+9)-1)/10)+1))))))</f>
        <v/>
      </c>
      <c r="M764" s="539">
        <f>IF($D$759="Flat Oval",IF(OR($N$761="",ISTEXT($N$759),ISTEXT($N$760)),"",IF(4&lt;=$N$760,IF(10&gt;$N$759,"",IF(((4-1)*$N$759+10)&gt;80,"",IF(INDEX($P$761:$W$770,MOD(((4-1)*$N$759+10)-1,10)+1,INT((((4-1)*$N$759+10)-1)/10)+1)="","",INDEX($P$761:$W$770,MOD(((4-1)*$N$759+10)-1,10)+1,INT((((4-1)*$N$759+10)-1)/10)+1)))),IF(AND(4=$N$760+1,10&lt;=$O$759),IF(($N$759*$N$760+10)&gt;80,"",IF(INDEX($P$761:$W$770,MOD(($N$759*$N$760+10)-1,10)+1,INT((($N$759*$N$760+10)-1)/10)+1)="","",INDEX($P$761:$W$770,MOD(($N$759*$N$760+10)-1,10)+1,INT((($N$759*$N$760+10)-1)/10)+1))),""))),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IF($D$759="Flat Oval",IF(OR($N$760="",ISTEXT($N$760)),"",IF(5&lt;=$N$760,ROUND((5-0.5)*$I$759/$N$760,1),IF(5=$N$760+1,"Ends",""))),IF(OR($D$759="",$G$759=""),"",IF($D$759="Round",IF(5=1,"Axis 1 (0°)",IF(5=2,"Axis 2 (90°)","")),IF(ISTEXT($N$760),"",IF(5&gt;$N$760,"",IF(ISTEXT($I$759),"",ROUND((5-0.5)*$I$759/$N$760,1)))))))</f>
        <v/>
      </c>
      <c r="C765" s="538" t="n"/>
      <c r="D765" s="539">
        <f>IF($D$759="Flat Oval",IF(OR($N$761="",ISTEXT($N$759),ISTEXT($N$760)),"",IF(5&lt;=$N$760,IF(1&gt;$N$759,"",IF(((5-1)*$N$759+1)&gt;80,"",IF(INDEX($P$761:$W$770,MOD(((5-1)*$N$759+1)-1,10)+1,INT((((5-1)*$N$759+1)-1)/10)+1)="","",INDEX($P$761:$W$770,MOD(((5-1)*$N$759+1)-1,10)+1,INT((((5-1)*$N$759+1)-1)/10)+1)))),IF(AND(5=$N$760+1,1&lt;=$O$759),IF(($N$759*$N$760+1)&gt;80,"",IF(INDEX($P$761:$W$770,MOD(($N$759*$N$760+1)-1,10)+1,INT((($N$759*$N$760+1)-1)/10)+1)="","",INDEX($P$761:$W$770,MOD(($N$759*$N$760+1)-1,10)+1,INT((($N$759*$N$760+1)-1)/10)+1))),""))),IF($N$761="","",IF(OR(ISTEXT($N$759),ISTEXT($N$760),ISTEXT($N$761)),"",IF(OR(1&gt;$N$759,5&gt;$N$760,((5-1)*$N$759+1)&gt;$N$761),"",IF(INDEX($P$761:$W$770,MOD(((5-1)*$N$759+1)-1,10)+1,INT((((5-1)*$N$759+1)-1)/10)+1)="","",INDEX($P$761:$W$770,MOD(((5-1)*$N$759+1)-1,10)+1,INT((((5-1)*$N$759+1)-1)/10)+1))))))</f>
        <v/>
      </c>
      <c r="E765" s="539">
        <f>IF($D$759="Flat Oval",IF(OR($N$761="",ISTEXT($N$759),ISTEXT($N$760)),"",IF(5&lt;=$N$760,IF(2&gt;$N$759,"",IF(((5-1)*$N$759+2)&gt;80,"",IF(INDEX($P$761:$W$770,MOD(((5-1)*$N$759+2)-1,10)+1,INT((((5-1)*$N$759+2)-1)/10)+1)="","",INDEX($P$761:$W$770,MOD(((5-1)*$N$759+2)-1,10)+1,INT((((5-1)*$N$759+2)-1)/10)+1)))),IF(AND(5=$N$760+1,2&lt;=$O$759),IF(($N$759*$N$760+2)&gt;80,"",IF(INDEX($P$761:$W$770,MOD(($N$759*$N$760+2)-1,10)+1,INT((($N$759*$N$760+2)-1)/10)+1)="","",INDEX($P$761:$W$770,MOD(($N$759*$N$760+2)-1,10)+1,INT((($N$759*$N$760+2)-1)/10)+1))),""))),IF($N$761="","",IF(OR(ISTEXT($N$759),ISTEXT($N$760),ISTEXT($N$761)),"",IF(OR(2&gt;$N$759,5&gt;$N$760,((5-1)*$N$759+2)&gt;$N$761),"",IF(INDEX($P$761:$W$770,MOD(((5-1)*$N$759+2)-1,10)+1,INT((((5-1)*$N$759+2)-1)/10)+1)="","",INDEX($P$761:$W$770,MOD(((5-1)*$N$759+2)-1,10)+1,INT((((5-1)*$N$759+2)-1)/10)+1))))))</f>
        <v/>
      </c>
      <c r="F765" s="539">
        <f>IF($D$759="Flat Oval",IF(OR($N$761="",ISTEXT($N$759),ISTEXT($N$760)),"",IF(5&lt;=$N$760,IF(3&gt;$N$759,"",IF(((5-1)*$N$759+3)&gt;80,"",IF(INDEX($P$761:$W$770,MOD(((5-1)*$N$759+3)-1,10)+1,INT((((5-1)*$N$759+3)-1)/10)+1)="","",INDEX($P$761:$W$770,MOD(((5-1)*$N$759+3)-1,10)+1,INT((((5-1)*$N$759+3)-1)/10)+1)))),IF(AND(5=$N$760+1,3&lt;=$O$759),IF(($N$759*$N$760+3)&gt;80,"",IF(INDEX($P$761:$W$770,MOD(($N$759*$N$760+3)-1,10)+1,INT((($N$759*$N$760+3)-1)/10)+1)="","",INDEX($P$761:$W$770,MOD(($N$759*$N$760+3)-1,10)+1,INT((($N$759*$N$760+3)-1)/10)+1))),""))),IF($N$761="","",IF(OR(ISTEXT($N$759),ISTEXT($N$760),ISTEXT($N$761)),"",IF(OR(3&gt;$N$759,5&gt;$N$760,((5-1)*$N$759+3)&gt;$N$761),"",IF(INDEX($P$761:$W$770,MOD(((5-1)*$N$759+3)-1,10)+1,INT((((5-1)*$N$759+3)-1)/10)+1)="","",INDEX($P$761:$W$770,MOD(((5-1)*$N$759+3)-1,10)+1,INT((((5-1)*$N$759+3)-1)/10)+1))))))</f>
        <v/>
      </c>
      <c r="G765" s="539">
        <f>IF($D$759="Flat Oval",IF(OR($N$761="",ISTEXT($N$759),ISTEXT($N$760)),"",IF(5&lt;=$N$760,IF(4&gt;$N$759,"",IF(((5-1)*$N$759+4)&gt;80,"",IF(INDEX($P$761:$W$770,MOD(((5-1)*$N$759+4)-1,10)+1,INT((((5-1)*$N$759+4)-1)/10)+1)="","",INDEX($P$761:$W$770,MOD(((5-1)*$N$759+4)-1,10)+1,INT((((5-1)*$N$759+4)-1)/10)+1)))),IF(AND(5=$N$760+1,4&lt;=$O$759),IF(($N$759*$N$760+4)&gt;80,"",IF(INDEX($P$761:$W$770,MOD(($N$759*$N$760+4)-1,10)+1,INT((($N$759*$N$760+4)-1)/10)+1)="","",INDEX($P$761:$W$770,MOD(($N$759*$N$760+4)-1,10)+1,INT((($N$759*$N$760+4)-1)/10)+1))),""))),IF($N$761="","",IF(OR(ISTEXT($N$759),ISTEXT($N$760),ISTEXT($N$761)),"",IF(OR(4&gt;$N$759,5&gt;$N$760,((5-1)*$N$759+4)&gt;$N$761),"",IF(INDEX($P$761:$W$770,MOD(((5-1)*$N$759+4)-1,10)+1,INT((((5-1)*$N$759+4)-1)/10)+1)="","",INDEX($P$761:$W$770,MOD(((5-1)*$N$759+4)-1,10)+1,INT((((5-1)*$N$759+4)-1)/10)+1))))))</f>
        <v/>
      </c>
      <c r="H765" s="539">
        <f>IF($D$759="Flat Oval",IF(OR($N$761="",ISTEXT($N$759),ISTEXT($N$760)),"",IF(5&lt;=$N$760,IF(5&gt;$N$759,"",IF(((5-1)*$N$759+5)&gt;80,"",IF(INDEX($P$761:$W$770,MOD(((5-1)*$N$759+5)-1,10)+1,INT((((5-1)*$N$759+5)-1)/10)+1)="","",INDEX($P$761:$W$770,MOD(((5-1)*$N$759+5)-1,10)+1,INT((((5-1)*$N$759+5)-1)/10)+1)))),IF(AND(5=$N$760+1,5&lt;=$O$759),IF(($N$759*$N$760+5)&gt;80,"",IF(INDEX($P$761:$W$770,MOD(($N$759*$N$760+5)-1,10)+1,INT((($N$759*$N$760+5)-1)/10)+1)="","",INDEX($P$761:$W$770,MOD(($N$759*$N$760+5)-1,10)+1,INT((($N$759*$N$760+5)-1)/10)+1))),""))),IF($N$761="","",IF(OR(ISTEXT($N$759),ISTEXT($N$760),ISTEXT($N$761)),"",IF(OR(5&gt;$N$759,5&gt;$N$760,((5-1)*$N$759+5)&gt;$N$761),"",IF(INDEX($P$761:$W$770,MOD(((5-1)*$N$759+5)-1,10)+1,INT((((5-1)*$N$759+5)-1)/10)+1)="","",INDEX($P$761:$W$770,MOD(((5-1)*$N$759+5)-1,10)+1,INT((((5-1)*$N$759+5)-1)/10)+1))))))</f>
        <v/>
      </c>
      <c r="I765" s="539">
        <f>IF($D$759="Flat Oval",IF(OR($N$761="",ISTEXT($N$759),ISTEXT($N$760)),"",IF(5&lt;=$N$760,IF(6&gt;$N$759,"",IF(((5-1)*$N$759+6)&gt;80,"",IF(INDEX($P$761:$W$770,MOD(((5-1)*$N$759+6)-1,10)+1,INT((((5-1)*$N$759+6)-1)/10)+1)="","",INDEX($P$761:$W$770,MOD(((5-1)*$N$759+6)-1,10)+1,INT((((5-1)*$N$759+6)-1)/10)+1)))),IF(AND(5=$N$760+1,6&lt;=$O$759),IF(($N$759*$N$760+6)&gt;80,"",IF(INDEX($P$761:$W$770,MOD(($N$759*$N$760+6)-1,10)+1,INT((($N$759*$N$760+6)-1)/10)+1)="","",INDEX($P$761:$W$770,MOD(($N$759*$N$760+6)-1,10)+1,INT((($N$759*$N$760+6)-1)/10)+1))),""))),IF($N$761="","",IF(OR(ISTEXT($N$759),ISTEXT($N$760),ISTEXT($N$761)),"",IF(OR(6&gt;$N$759,5&gt;$N$760,((5-1)*$N$759+6)&gt;$N$761),"",IF(INDEX($P$761:$W$770,MOD(((5-1)*$N$759+6)-1,10)+1,INT((((5-1)*$N$759+6)-1)/10)+1)="","",INDEX($P$761:$W$770,MOD(((5-1)*$N$759+6)-1,10)+1,INT((((5-1)*$N$759+6)-1)/10)+1))))))</f>
        <v/>
      </c>
      <c r="J765" s="539">
        <f>IF($D$759="Flat Oval",IF(OR($N$761="",ISTEXT($N$759),ISTEXT($N$760)),"",IF(5&lt;=$N$760,IF(7&gt;$N$759,"",IF(((5-1)*$N$759+7)&gt;80,"",IF(INDEX($P$761:$W$770,MOD(((5-1)*$N$759+7)-1,10)+1,INT((((5-1)*$N$759+7)-1)/10)+1)="","",INDEX($P$761:$W$770,MOD(((5-1)*$N$759+7)-1,10)+1,INT((((5-1)*$N$759+7)-1)/10)+1)))),IF(AND(5=$N$760+1,7&lt;=$O$759),IF(($N$759*$N$760+7)&gt;80,"",IF(INDEX($P$761:$W$770,MOD(($N$759*$N$760+7)-1,10)+1,INT((($N$759*$N$760+7)-1)/10)+1)="","",INDEX($P$761:$W$770,MOD(($N$759*$N$760+7)-1,10)+1,INT((($N$759*$N$760+7)-1)/10)+1))),""))),IF($N$761="","",IF(OR(ISTEXT($N$759),ISTEXT($N$760),ISTEXT($N$761)),"",IF(OR(7&gt;$N$759,5&gt;$N$760,((5-1)*$N$759+7)&gt;$N$761),"",IF(INDEX($P$761:$W$770,MOD(((5-1)*$N$759+7)-1,10)+1,INT((((5-1)*$N$759+7)-1)/10)+1)="","",INDEX($P$761:$W$770,MOD(((5-1)*$N$759+7)-1,10)+1,INT((((5-1)*$N$759+7)-1)/10)+1))))))</f>
        <v/>
      </c>
      <c r="K765" s="539">
        <f>IF($D$759="Flat Oval",IF(OR($N$761="",ISTEXT($N$759),ISTEXT($N$760)),"",IF(5&lt;=$N$760,IF(8&gt;$N$759,"",IF(((5-1)*$N$759+8)&gt;80,"",IF(INDEX($P$761:$W$770,MOD(((5-1)*$N$759+8)-1,10)+1,INT((((5-1)*$N$759+8)-1)/10)+1)="","",INDEX($P$761:$W$770,MOD(((5-1)*$N$759+8)-1,10)+1,INT((((5-1)*$N$759+8)-1)/10)+1)))),IF(AND(5=$N$760+1,8&lt;=$O$759),IF(($N$759*$N$760+8)&gt;80,"",IF(INDEX($P$761:$W$770,MOD(($N$759*$N$760+8)-1,10)+1,INT((($N$759*$N$760+8)-1)/10)+1)="","",INDEX($P$761:$W$770,MOD(($N$759*$N$760+8)-1,10)+1,INT((($N$759*$N$760+8)-1)/10)+1))),""))),IF($N$761="","",IF(OR(ISTEXT($N$759),ISTEXT($N$760),ISTEXT($N$761)),"",IF(OR(8&gt;$N$759,5&gt;$N$760,((5-1)*$N$759+8)&gt;$N$761),"",IF(INDEX($P$761:$W$770,MOD(((5-1)*$N$759+8)-1,10)+1,INT((((5-1)*$N$759+8)-1)/10)+1)="","",INDEX($P$761:$W$770,MOD(((5-1)*$N$759+8)-1,10)+1,INT((((5-1)*$N$759+8)-1)/10)+1))))))</f>
        <v/>
      </c>
      <c r="L765" s="539">
        <f>IF($D$759="Flat Oval",IF(OR($N$761="",ISTEXT($N$759),ISTEXT($N$760)),"",IF(5&lt;=$N$760,IF(9&gt;$N$759,"",IF(((5-1)*$N$759+9)&gt;80,"",IF(INDEX($P$761:$W$770,MOD(((5-1)*$N$759+9)-1,10)+1,INT((((5-1)*$N$759+9)-1)/10)+1)="","",INDEX($P$761:$W$770,MOD(((5-1)*$N$759+9)-1,10)+1,INT((((5-1)*$N$759+9)-1)/10)+1)))),IF(AND(5=$N$760+1,9&lt;=$O$759),IF(($N$759*$N$760+9)&gt;80,"",IF(INDEX($P$761:$W$770,MOD(($N$759*$N$760+9)-1,10)+1,INT((($N$759*$N$760+9)-1)/10)+1)="","",INDEX($P$761:$W$770,MOD(($N$759*$N$760+9)-1,10)+1,INT((($N$759*$N$760+9)-1)/10)+1))),""))),IF($N$761="","",IF(OR(ISTEXT($N$759),ISTEXT($N$760),ISTEXT($N$761)),"",IF(OR(9&gt;$N$759,5&gt;$N$760,((5-1)*$N$759+9)&gt;$N$761),"",IF(INDEX($P$761:$W$770,MOD(((5-1)*$N$759+9)-1,10)+1,INT((((5-1)*$N$759+9)-1)/10)+1)="","",INDEX($P$761:$W$770,MOD(((5-1)*$N$759+9)-1,10)+1,INT((((5-1)*$N$759+9)-1)/10)+1))))))</f>
        <v/>
      </c>
      <c r="M765" s="539">
        <f>IF($D$759="Flat Oval",IF(OR($N$761="",ISTEXT($N$759),ISTEXT($N$760)),"",IF(5&lt;=$N$760,IF(10&gt;$N$759,"",IF(((5-1)*$N$759+10)&gt;80,"",IF(INDEX($P$761:$W$770,MOD(((5-1)*$N$759+10)-1,10)+1,INT((((5-1)*$N$759+10)-1)/10)+1)="","",INDEX($P$761:$W$770,MOD(((5-1)*$N$759+10)-1,10)+1,INT((((5-1)*$N$759+10)-1)/10)+1)))),IF(AND(5=$N$760+1,10&lt;=$O$759),IF(($N$759*$N$760+10)&gt;80,"",IF(INDEX($P$761:$W$770,MOD(($N$759*$N$760+10)-1,10)+1,INT((($N$759*$N$760+10)-1)/10)+1)="","",INDEX($P$761:$W$770,MOD(($N$759*$N$760+10)-1,10)+1,INT((($N$759*$N$760+10)-1)/10)+1))),""))),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IF($D$759="Flat Oval",IF(OR($N$760="",ISTEXT($N$760)),"",IF(6&lt;=$N$760,ROUND((6-0.5)*$I$759/$N$760,1),IF(6=$N$760+1,"Ends",""))),IF(OR($D$759="",$G$759=""),"",IF($D$759="Round",IF(6=1,"Axis 1 (0°)",IF(6=2,"Axis 2 (90°)","")),IF(ISTEXT($N$760),"",IF(6&gt;$N$760,"",IF(ISTEXT($I$759),"",ROUND((6-0.5)*$I$759/$N$760,1)))))))</f>
        <v/>
      </c>
      <c r="C766" s="538" t="n"/>
      <c r="D766" s="539">
        <f>IF($D$759="Flat Oval",IF(OR($N$761="",ISTEXT($N$759),ISTEXT($N$760)),"",IF(6&lt;=$N$760,IF(1&gt;$N$759,"",IF(((6-1)*$N$759+1)&gt;80,"",IF(INDEX($P$761:$W$770,MOD(((6-1)*$N$759+1)-1,10)+1,INT((((6-1)*$N$759+1)-1)/10)+1)="","",INDEX($P$761:$W$770,MOD(((6-1)*$N$759+1)-1,10)+1,INT((((6-1)*$N$759+1)-1)/10)+1)))),IF(AND(6=$N$760+1,1&lt;=$O$759),IF(($N$759*$N$760+1)&gt;80,"",IF(INDEX($P$761:$W$770,MOD(($N$759*$N$760+1)-1,10)+1,INT((($N$759*$N$760+1)-1)/10)+1)="","",INDEX($P$761:$W$770,MOD(($N$759*$N$760+1)-1,10)+1,INT((($N$759*$N$760+1)-1)/10)+1))),""))),IF($N$761="","",IF(OR(ISTEXT($N$759),ISTEXT($N$760),ISTEXT($N$761)),"",IF(OR(1&gt;$N$759,6&gt;$N$760,((6-1)*$N$759+1)&gt;$N$761),"",IF(INDEX($P$761:$W$770,MOD(((6-1)*$N$759+1)-1,10)+1,INT((((6-1)*$N$759+1)-1)/10)+1)="","",INDEX($P$761:$W$770,MOD(((6-1)*$N$759+1)-1,10)+1,INT((((6-1)*$N$759+1)-1)/10)+1))))))</f>
        <v/>
      </c>
      <c r="E766" s="539">
        <f>IF($D$759="Flat Oval",IF(OR($N$761="",ISTEXT($N$759),ISTEXT($N$760)),"",IF(6&lt;=$N$760,IF(2&gt;$N$759,"",IF(((6-1)*$N$759+2)&gt;80,"",IF(INDEX($P$761:$W$770,MOD(((6-1)*$N$759+2)-1,10)+1,INT((((6-1)*$N$759+2)-1)/10)+1)="","",INDEX($P$761:$W$770,MOD(((6-1)*$N$759+2)-1,10)+1,INT((((6-1)*$N$759+2)-1)/10)+1)))),IF(AND(6=$N$760+1,2&lt;=$O$759),IF(($N$759*$N$760+2)&gt;80,"",IF(INDEX($P$761:$W$770,MOD(($N$759*$N$760+2)-1,10)+1,INT((($N$759*$N$760+2)-1)/10)+1)="","",INDEX($P$761:$W$770,MOD(($N$759*$N$760+2)-1,10)+1,INT((($N$759*$N$760+2)-1)/10)+1))),""))),IF($N$761="","",IF(OR(ISTEXT($N$759),ISTEXT($N$760),ISTEXT($N$761)),"",IF(OR(2&gt;$N$759,6&gt;$N$760,((6-1)*$N$759+2)&gt;$N$761),"",IF(INDEX($P$761:$W$770,MOD(((6-1)*$N$759+2)-1,10)+1,INT((((6-1)*$N$759+2)-1)/10)+1)="","",INDEX($P$761:$W$770,MOD(((6-1)*$N$759+2)-1,10)+1,INT((((6-1)*$N$759+2)-1)/10)+1))))))</f>
        <v/>
      </c>
      <c r="F766" s="539">
        <f>IF($D$759="Flat Oval",IF(OR($N$761="",ISTEXT($N$759),ISTEXT($N$760)),"",IF(6&lt;=$N$760,IF(3&gt;$N$759,"",IF(((6-1)*$N$759+3)&gt;80,"",IF(INDEX($P$761:$W$770,MOD(((6-1)*$N$759+3)-1,10)+1,INT((((6-1)*$N$759+3)-1)/10)+1)="","",INDEX($P$761:$W$770,MOD(((6-1)*$N$759+3)-1,10)+1,INT((((6-1)*$N$759+3)-1)/10)+1)))),IF(AND(6=$N$760+1,3&lt;=$O$759),IF(($N$759*$N$760+3)&gt;80,"",IF(INDEX($P$761:$W$770,MOD(($N$759*$N$760+3)-1,10)+1,INT((($N$759*$N$760+3)-1)/10)+1)="","",INDEX($P$761:$W$770,MOD(($N$759*$N$760+3)-1,10)+1,INT((($N$759*$N$760+3)-1)/10)+1))),""))),IF($N$761="","",IF(OR(ISTEXT($N$759),ISTEXT($N$760),ISTEXT($N$761)),"",IF(OR(3&gt;$N$759,6&gt;$N$760,((6-1)*$N$759+3)&gt;$N$761),"",IF(INDEX($P$761:$W$770,MOD(((6-1)*$N$759+3)-1,10)+1,INT((((6-1)*$N$759+3)-1)/10)+1)="","",INDEX($P$761:$W$770,MOD(((6-1)*$N$759+3)-1,10)+1,INT((((6-1)*$N$759+3)-1)/10)+1))))))</f>
        <v/>
      </c>
      <c r="G766" s="539">
        <f>IF($D$759="Flat Oval",IF(OR($N$761="",ISTEXT($N$759),ISTEXT($N$760)),"",IF(6&lt;=$N$760,IF(4&gt;$N$759,"",IF(((6-1)*$N$759+4)&gt;80,"",IF(INDEX($P$761:$W$770,MOD(((6-1)*$N$759+4)-1,10)+1,INT((((6-1)*$N$759+4)-1)/10)+1)="","",INDEX($P$761:$W$770,MOD(((6-1)*$N$759+4)-1,10)+1,INT((((6-1)*$N$759+4)-1)/10)+1)))),IF(AND(6=$N$760+1,4&lt;=$O$759),IF(($N$759*$N$760+4)&gt;80,"",IF(INDEX($P$761:$W$770,MOD(($N$759*$N$760+4)-1,10)+1,INT((($N$759*$N$760+4)-1)/10)+1)="","",INDEX($P$761:$W$770,MOD(($N$759*$N$760+4)-1,10)+1,INT((($N$759*$N$760+4)-1)/10)+1))),""))),IF($N$761="","",IF(OR(ISTEXT($N$759),ISTEXT($N$760),ISTEXT($N$761)),"",IF(OR(4&gt;$N$759,6&gt;$N$760,((6-1)*$N$759+4)&gt;$N$761),"",IF(INDEX($P$761:$W$770,MOD(((6-1)*$N$759+4)-1,10)+1,INT((((6-1)*$N$759+4)-1)/10)+1)="","",INDEX($P$761:$W$770,MOD(((6-1)*$N$759+4)-1,10)+1,INT((((6-1)*$N$759+4)-1)/10)+1))))))</f>
        <v/>
      </c>
      <c r="H766" s="539">
        <f>IF($D$759="Flat Oval",IF(OR($N$761="",ISTEXT($N$759),ISTEXT($N$760)),"",IF(6&lt;=$N$760,IF(5&gt;$N$759,"",IF(((6-1)*$N$759+5)&gt;80,"",IF(INDEX($P$761:$W$770,MOD(((6-1)*$N$759+5)-1,10)+1,INT((((6-1)*$N$759+5)-1)/10)+1)="","",INDEX($P$761:$W$770,MOD(((6-1)*$N$759+5)-1,10)+1,INT((((6-1)*$N$759+5)-1)/10)+1)))),IF(AND(6=$N$760+1,5&lt;=$O$759),IF(($N$759*$N$760+5)&gt;80,"",IF(INDEX($P$761:$W$770,MOD(($N$759*$N$760+5)-1,10)+1,INT((($N$759*$N$760+5)-1)/10)+1)="","",INDEX($P$761:$W$770,MOD(($N$759*$N$760+5)-1,10)+1,INT((($N$759*$N$760+5)-1)/10)+1))),""))),IF($N$761="","",IF(OR(ISTEXT($N$759),ISTEXT($N$760),ISTEXT($N$761)),"",IF(OR(5&gt;$N$759,6&gt;$N$760,((6-1)*$N$759+5)&gt;$N$761),"",IF(INDEX($P$761:$W$770,MOD(((6-1)*$N$759+5)-1,10)+1,INT((((6-1)*$N$759+5)-1)/10)+1)="","",INDEX($P$761:$W$770,MOD(((6-1)*$N$759+5)-1,10)+1,INT((((6-1)*$N$759+5)-1)/10)+1))))))</f>
        <v/>
      </c>
      <c r="I766" s="539">
        <f>IF($D$759="Flat Oval",IF(OR($N$761="",ISTEXT($N$759),ISTEXT($N$760)),"",IF(6&lt;=$N$760,IF(6&gt;$N$759,"",IF(((6-1)*$N$759+6)&gt;80,"",IF(INDEX($P$761:$W$770,MOD(((6-1)*$N$759+6)-1,10)+1,INT((((6-1)*$N$759+6)-1)/10)+1)="","",INDEX($P$761:$W$770,MOD(((6-1)*$N$759+6)-1,10)+1,INT((((6-1)*$N$759+6)-1)/10)+1)))),IF(AND(6=$N$760+1,6&lt;=$O$759),IF(($N$759*$N$760+6)&gt;80,"",IF(INDEX($P$761:$W$770,MOD(($N$759*$N$760+6)-1,10)+1,INT((($N$759*$N$760+6)-1)/10)+1)="","",INDEX($P$761:$W$770,MOD(($N$759*$N$760+6)-1,10)+1,INT((($N$759*$N$760+6)-1)/10)+1))),""))),IF($N$761="","",IF(OR(ISTEXT($N$759),ISTEXT($N$760),ISTEXT($N$761)),"",IF(OR(6&gt;$N$759,6&gt;$N$760,((6-1)*$N$759+6)&gt;$N$761),"",IF(INDEX($P$761:$W$770,MOD(((6-1)*$N$759+6)-1,10)+1,INT((((6-1)*$N$759+6)-1)/10)+1)="","",INDEX($P$761:$W$770,MOD(((6-1)*$N$759+6)-1,10)+1,INT((((6-1)*$N$759+6)-1)/10)+1))))))</f>
        <v/>
      </c>
      <c r="J766" s="539">
        <f>IF($D$759="Flat Oval",IF(OR($N$761="",ISTEXT($N$759),ISTEXT($N$760)),"",IF(6&lt;=$N$760,IF(7&gt;$N$759,"",IF(((6-1)*$N$759+7)&gt;80,"",IF(INDEX($P$761:$W$770,MOD(((6-1)*$N$759+7)-1,10)+1,INT((((6-1)*$N$759+7)-1)/10)+1)="","",INDEX($P$761:$W$770,MOD(((6-1)*$N$759+7)-1,10)+1,INT((((6-1)*$N$759+7)-1)/10)+1)))),IF(AND(6=$N$760+1,7&lt;=$O$759),IF(($N$759*$N$760+7)&gt;80,"",IF(INDEX($P$761:$W$770,MOD(($N$759*$N$760+7)-1,10)+1,INT((($N$759*$N$760+7)-1)/10)+1)="","",INDEX($P$761:$W$770,MOD(($N$759*$N$760+7)-1,10)+1,INT((($N$759*$N$760+7)-1)/10)+1))),""))),IF($N$761="","",IF(OR(ISTEXT($N$759),ISTEXT($N$760),ISTEXT($N$761)),"",IF(OR(7&gt;$N$759,6&gt;$N$760,((6-1)*$N$759+7)&gt;$N$761),"",IF(INDEX($P$761:$W$770,MOD(((6-1)*$N$759+7)-1,10)+1,INT((((6-1)*$N$759+7)-1)/10)+1)="","",INDEX($P$761:$W$770,MOD(((6-1)*$N$759+7)-1,10)+1,INT((((6-1)*$N$759+7)-1)/10)+1))))))</f>
        <v/>
      </c>
      <c r="K766" s="539">
        <f>IF($D$759="Flat Oval",IF(OR($N$761="",ISTEXT($N$759),ISTEXT($N$760)),"",IF(6&lt;=$N$760,IF(8&gt;$N$759,"",IF(((6-1)*$N$759+8)&gt;80,"",IF(INDEX($P$761:$W$770,MOD(((6-1)*$N$759+8)-1,10)+1,INT((((6-1)*$N$759+8)-1)/10)+1)="","",INDEX($P$761:$W$770,MOD(((6-1)*$N$759+8)-1,10)+1,INT((((6-1)*$N$759+8)-1)/10)+1)))),IF(AND(6=$N$760+1,8&lt;=$O$759),IF(($N$759*$N$760+8)&gt;80,"",IF(INDEX($P$761:$W$770,MOD(($N$759*$N$760+8)-1,10)+1,INT((($N$759*$N$760+8)-1)/10)+1)="","",INDEX($P$761:$W$770,MOD(($N$759*$N$760+8)-1,10)+1,INT((($N$759*$N$760+8)-1)/10)+1))),""))),IF($N$761="","",IF(OR(ISTEXT($N$759),ISTEXT($N$760),ISTEXT($N$761)),"",IF(OR(8&gt;$N$759,6&gt;$N$760,((6-1)*$N$759+8)&gt;$N$761),"",IF(INDEX($P$761:$W$770,MOD(((6-1)*$N$759+8)-1,10)+1,INT((((6-1)*$N$759+8)-1)/10)+1)="","",INDEX($P$761:$W$770,MOD(((6-1)*$N$759+8)-1,10)+1,INT((((6-1)*$N$759+8)-1)/10)+1))))))</f>
        <v/>
      </c>
      <c r="L766" s="539">
        <f>IF($D$759="Flat Oval",IF(OR($N$761="",ISTEXT($N$759),ISTEXT($N$760)),"",IF(6&lt;=$N$760,IF(9&gt;$N$759,"",IF(((6-1)*$N$759+9)&gt;80,"",IF(INDEX($P$761:$W$770,MOD(((6-1)*$N$759+9)-1,10)+1,INT((((6-1)*$N$759+9)-1)/10)+1)="","",INDEX($P$761:$W$770,MOD(((6-1)*$N$759+9)-1,10)+1,INT((((6-1)*$N$759+9)-1)/10)+1)))),IF(AND(6=$N$760+1,9&lt;=$O$759),IF(($N$759*$N$760+9)&gt;80,"",IF(INDEX($P$761:$W$770,MOD(($N$759*$N$760+9)-1,10)+1,INT((($N$759*$N$760+9)-1)/10)+1)="","",INDEX($P$761:$W$770,MOD(($N$759*$N$760+9)-1,10)+1,INT((($N$759*$N$760+9)-1)/10)+1))),""))),IF($N$761="","",IF(OR(ISTEXT($N$759),ISTEXT($N$760),ISTEXT($N$761)),"",IF(OR(9&gt;$N$759,6&gt;$N$760,((6-1)*$N$759+9)&gt;$N$761),"",IF(INDEX($P$761:$W$770,MOD(((6-1)*$N$759+9)-1,10)+1,INT((((6-1)*$N$759+9)-1)/10)+1)="","",INDEX($P$761:$W$770,MOD(((6-1)*$N$759+9)-1,10)+1,INT((((6-1)*$N$759+9)-1)/10)+1))))))</f>
        <v/>
      </c>
      <c r="M766" s="539">
        <f>IF($D$759="Flat Oval",IF(OR($N$761="",ISTEXT($N$759),ISTEXT($N$760)),"",IF(6&lt;=$N$760,IF(10&gt;$N$759,"",IF(((6-1)*$N$759+10)&gt;80,"",IF(INDEX($P$761:$W$770,MOD(((6-1)*$N$759+10)-1,10)+1,INT((((6-1)*$N$759+10)-1)/10)+1)="","",INDEX($P$761:$W$770,MOD(((6-1)*$N$759+10)-1,10)+1,INT((((6-1)*$N$759+10)-1)/10)+1)))),IF(AND(6=$N$760+1,10&lt;=$O$759),IF(($N$759*$N$760+10)&gt;80,"",IF(INDEX($P$761:$W$770,MOD(($N$759*$N$760+10)-1,10)+1,INT((($N$759*$N$760+10)-1)/10)+1)="","",INDEX($P$761:$W$770,MOD(($N$759*$N$760+10)-1,10)+1,INT((($N$759*$N$760+10)-1)/10)+1))),""))),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IF($D$759="Flat Oval",IF(OR($N$760="",ISTEXT($N$760)),"",IF(7&lt;=$N$760,ROUND((7-0.5)*$I$759/$N$760,1),IF(7=$N$760+1,"Ends",""))),IF(OR($D$759="",$G$759=""),"",IF($D$759="Round",IF(7=1,"Axis 1 (0°)",IF(7=2,"Axis 2 (90°)","")),IF(ISTEXT($N$760),"",IF(7&gt;$N$760,"",IF(ISTEXT($I$759),"",ROUND((7-0.5)*$I$759/$N$760,1)))))))</f>
        <v/>
      </c>
      <c r="C767" s="538" t="n"/>
      <c r="D767" s="539">
        <f>IF($D$759="Flat Oval",IF(OR($N$761="",ISTEXT($N$759),ISTEXT($N$760)),"",IF(7&lt;=$N$760,IF(1&gt;$N$759,"",IF(((7-1)*$N$759+1)&gt;80,"",IF(INDEX($P$761:$W$770,MOD(((7-1)*$N$759+1)-1,10)+1,INT((((7-1)*$N$759+1)-1)/10)+1)="","",INDEX($P$761:$W$770,MOD(((7-1)*$N$759+1)-1,10)+1,INT((((7-1)*$N$759+1)-1)/10)+1)))),IF(AND(7=$N$760+1,1&lt;=$O$759),IF(($N$759*$N$760+1)&gt;80,"",IF(INDEX($P$761:$W$770,MOD(($N$759*$N$760+1)-1,10)+1,INT((($N$759*$N$760+1)-1)/10)+1)="","",INDEX($P$761:$W$770,MOD(($N$759*$N$760+1)-1,10)+1,INT((($N$759*$N$760+1)-1)/10)+1))),""))),IF($N$761="","",IF(OR(ISTEXT($N$759),ISTEXT($N$760),ISTEXT($N$761)),"",IF(OR(1&gt;$N$759,7&gt;$N$760,((7-1)*$N$759+1)&gt;$N$761),"",IF(INDEX($P$761:$W$770,MOD(((7-1)*$N$759+1)-1,10)+1,INT((((7-1)*$N$759+1)-1)/10)+1)="","",INDEX($P$761:$W$770,MOD(((7-1)*$N$759+1)-1,10)+1,INT((((7-1)*$N$759+1)-1)/10)+1))))))</f>
        <v/>
      </c>
      <c r="E767" s="539">
        <f>IF($D$759="Flat Oval",IF(OR($N$761="",ISTEXT($N$759),ISTEXT($N$760)),"",IF(7&lt;=$N$760,IF(2&gt;$N$759,"",IF(((7-1)*$N$759+2)&gt;80,"",IF(INDEX($P$761:$W$770,MOD(((7-1)*$N$759+2)-1,10)+1,INT((((7-1)*$N$759+2)-1)/10)+1)="","",INDEX($P$761:$W$770,MOD(((7-1)*$N$759+2)-1,10)+1,INT((((7-1)*$N$759+2)-1)/10)+1)))),IF(AND(7=$N$760+1,2&lt;=$O$759),IF(($N$759*$N$760+2)&gt;80,"",IF(INDEX($P$761:$W$770,MOD(($N$759*$N$760+2)-1,10)+1,INT((($N$759*$N$760+2)-1)/10)+1)="","",INDEX($P$761:$W$770,MOD(($N$759*$N$760+2)-1,10)+1,INT((($N$759*$N$760+2)-1)/10)+1))),""))),IF($N$761="","",IF(OR(ISTEXT($N$759),ISTEXT($N$760),ISTEXT($N$761)),"",IF(OR(2&gt;$N$759,7&gt;$N$760,((7-1)*$N$759+2)&gt;$N$761),"",IF(INDEX($P$761:$W$770,MOD(((7-1)*$N$759+2)-1,10)+1,INT((((7-1)*$N$759+2)-1)/10)+1)="","",INDEX($P$761:$W$770,MOD(((7-1)*$N$759+2)-1,10)+1,INT((((7-1)*$N$759+2)-1)/10)+1))))))</f>
        <v/>
      </c>
      <c r="F767" s="539">
        <f>IF($D$759="Flat Oval",IF(OR($N$761="",ISTEXT($N$759),ISTEXT($N$760)),"",IF(7&lt;=$N$760,IF(3&gt;$N$759,"",IF(((7-1)*$N$759+3)&gt;80,"",IF(INDEX($P$761:$W$770,MOD(((7-1)*$N$759+3)-1,10)+1,INT((((7-1)*$N$759+3)-1)/10)+1)="","",INDEX($P$761:$W$770,MOD(((7-1)*$N$759+3)-1,10)+1,INT((((7-1)*$N$759+3)-1)/10)+1)))),IF(AND(7=$N$760+1,3&lt;=$O$759),IF(($N$759*$N$760+3)&gt;80,"",IF(INDEX($P$761:$W$770,MOD(($N$759*$N$760+3)-1,10)+1,INT((($N$759*$N$760+3)-1)/10)+1)="","",INDEX($P$761:$W$770,MOD(($N$759*$N$760+3)-1,10)+1,INT((($N$759*$N$760+3)-1)/10)+1))),""))),IF($N$761="","",IF(OR(ISTEXT($N$759),ISTEXT($N$760),ISTEXT($N$761)),"",IF(OR(3&gt;$N$759,7&gt;$N$760,((7-1)*$N$759+3)&gt;$N$761),"",IF(INDEX($P$761:$W$770,MOD(((7-1)*$N$759+3)-1,10)+1,INT((((7-1)*$N$759+3)-1)/10)+1)="","",INDEX($P$761:$W$770,MOD(((7-1)*$N$759+3)-1,10)+1,INT((((7-1)*$N$759+3)-1)/10)+1))))))</f>
        <v/>
      </c>
      <c r="G767" s="539">
        <f>IF($D$759="Flat Oval",IF(OR($N$761="",ISTEXT($N$759),ISTEXT($N$760)),"",IF(7&lt;=$N$760,IF(4&gt;$N$759,"",IF(((7-1)*$N$759+4)&gt;80,"",IF(INDEX($P$761:$W$770,MOD(((7-1)*$N$759+4)-1,10)+1,INT((((7-1)*$N$759+4)-1)/10)+1)="","",INDEX($P$761:$W$770,MOD(((7-1)*$N$759+4)-1,10)+1,INT((((7-1)*$N$759+4)-1)/10)+1)))),IF(AND(7=$N$760+1,4&lt;=$O$759),IF(($N$759*$N$760+4)&gt;80,"",IF(INDEX($P$761:$W$770,MOD(($N$759*$N$760+4)-1,10)+1,INT((($N$759*$N$760+4)-1)/10)+1)="","",INDEX($P$761:$W$770,MOD(($N$759*$N$760+4)-1,10)+1,INT((($N$759*$N$760+4)-1)/10)+1))),""))),IF($N$761="","",IF(OR(ISTEXT($N$759),ISTEXT($N$760),ISTEXT($N$761)),"",IF(OR(4&gt;$N$759,7&gt;$N$760,((7-1)*$N$759+4)&gt;$N$761),"",IF(INDEX($P$761:$W$770,MOD(((7-1)*$N$759+4)-1,10)+1,INT((((7-1)*$N$759+4)-1)/10)+1)="","",INDEX($P$761:$W$770,MOD(((7-1)*$N$759+4)-1,10)+1,INT((((7-1)*$N$759+4)-1)/10)+1))))))</f>
        <v/>
      </c>
      <c r="H767" s="539">
        <f>IF($D$759="Flat Oval",IF(OR($N$761="",ISTEXT($N$759),ISTEXT($N$760)),"",IF(7&lt;=$N$760,IF(5&gt;$N$759,"",IF(((7-1)*$N$759+5)&gt;80,"",IF(INDEX($P$761:$W$770,MOD(((7-1)*$N$759+5)-1,10)+1,INT((((7-1)*$N$759+5)-1)/10)+1)="","",INDEX($P$761:$W$770,MOD(((7-1)*$N$759+5)-1,10)+1,INT((((7-1)*$N$759+5)-1)/10)+1)))),IF(AND(7=$N$760+1,5&lt;=$O$759),IF(($N$759*$N$760+5)&gt;80,"",IF(INDEX($P$761:$W$770,MOD(($N$759*$N$760+5)-1,10)+1,INT((($N$759*$N$760+5)-1)/10)+1)="","",INDEX($P$761:$W$770,MOD(($N$759*$N$760+5)-1,10)+1,INT((($N$759*$N$760+5)-1)/10)+1))),""))),IF($N$761="","",IF(OR(ISTEXT($N$759),ISTEXT($N$760),ISTEXT($N$761)),"",IF(OR(5&gt;$N$759,7&gt;$N$760,((7-1)*$N$759+5)&gt;$N$761),"",IF(INDEX($P$761:$W$770,MOD(((7-1)*$N$759+5)-1,10)+1,INT((((7-1)*$N$759+5)-1)/10)+1)="","",INDEX($P$761:$W$770,MOD(((7-1)*$N$759+5)-1,10)+1,INT((((7-1)*$N$759+5)-1)/10)+1))))))</f>
        <v/>
      </c>
      <c r="I767" s="539">
        <f>IF($D$759="Flat Oval",IF(OR($N$761="",ISTEXT($N$759),ISTEXT($N$760)),"",IF(7&lt;=$N$760,IF(6&gt;$N$759,"",IF(((7-1)*$N$759+6)&gt;80,"",IF(INDEX($P$761:$W$770,MOD(((7-1)*$N$759+6)-1,10)+1,INT((((7-1)*$N$759+6)-1)/10)+1)="","",INDEX($P$761:$W$770,MOD(((7-1)*$N$759+6)-1,10)+1,INT((((7-1)*$N$759+6)-1)/10)+1)))),IF(AND(7=$N$760+1,6&lt;=$O$759),IF(($N$759*$N$760+6)&gt;80,"",IF(INDEX($P$761:$W$770,MOD(($N$759*$N$760+6)-1,10)+1,INT((($N$759*$N$760+6)-1)/10)+1)="","",INDEX($P$761:$W$770,MOD(($N$759*$N$760+6)-1,10)+1,INT((($N$759*$N$760+6)-1)/10)+1))),""))),IF($N$761="","",IF(OR(ISTEXT($N$759),ISTEXT($N$760),ISTEXT($N$761)),"",IF(OR(6&gt;$N$759,7&gt;$N$760,((7-1)*$N$759+6)&gt;$N$761),"",IF(INDEX($P$761:$W$770,MOD(((7-1)*$N$759+6)-1,10)+1,INT((((7-1)*$N$759+6)-1)/10)+1)="","",INDEX($P$761:$W$770,MOD(((7-1)*$N$759+6)-1,10)+1,INT((((7-1)*$N$759+6)-1)/10)+1))))))</f>
        <v/>
      </c>
      <c r="J767" s="539">
        <f>IF($D$759="Flat Oval",IF(OR($N$761="",ISTEXT($N$759),ISTEXT($N$760)),"",IF(7&lt;=$N$760,IF(7&gt;$N$759,"",IF(((7-1)*$N$759+7)&gt;80,"",IF(INDEX($P$761:$W$770,MOD(((7-1)*$N$759+7)-1,10)+1,INT((((7-1)*$N$759+7)-1)/10)+1)="","",INDEX($P$761:$W$770,MOD(((7-1)*$N$759+7)-1,10)+1,INT((((7-1)*$N$759+7)-1)/10)+1)))),IF(AND(7=$N$760+1,7&lt;=$O$759),IF(($N$759*$N$760+7)&gt;80,"",IF(INDEX($P$761:$W$770,MOD(($N$759*$N$760+7)-1,10)+1,INT((($N$759*$N$760+7)-1)/10)+1)="","",INDEX($P$761:$W$770,MOD(($N$759*$N$760+7)-1,10)+1,INT((($N$759*$N$760+7)-1)/10)+1))),""))),IF($N$761="","",IF(OR(ISTEXT($N$759),ISTEXT($N$760),ISTEXT($N$761)),"",IF(OR(7&gt;$N$759,7&gt;$N$760,((7-1)*$N$759+7)&gt;$N$761),"",IF(INDEX($P$761:$W$770,MOD(((7-1)*$N$759+7)-1,10)+1,INT((((7-1)*$N$759+7)-1)/10)+1)="","",INDEX($P$761:$W$770,MOD(((7-1)*$N$759+7)-1,10)+1,INT((((7-1)*$N$759+7)-1)/10)+1))))))</f>
        <v/>
      </c>
      <c r="K767" s="539">
        <f>IF($D$759="Flat Oval",IF(OR($N$761="",ISTEXT($N$759),ISTEXT($N$760)),"",IF(7&lt;=$N$760,IF(8&gt;$N$759,"",IF(((7-1)*$N$759+8)&gt;80,"",IF(INDEX($P$761:$W$770,MOD(((7-1)*$N$759+8)-1,10)+1,INT((((7-1)*$N$759+8)-1)/10)+1)="","",INDEX($P$761:$W$770,MOD(((7-1)*$N$759+8)-1,10)+1,INT((((7-1)*$N$759+8)-1)/10)+1)))),IF(AND(7=$N$760+1,8&lt;=$O$759),IF(($N$759*$N$760+8)&gt;80,"",IF(INDEX($P$761:$W$770,MOD(($N$759*$N$760+8)-1,10)+1,INT((($N$759*$N$760+8)-1)/10)+1)="","",INDEX($P$761:$W$770,MOD(($N$759*$N$760+8)-1,10)+1,INT((($N$759*$N$760+8)-1)/10)+1))),""))),IF($N$761="","",IF(OR(ISTEXT($N$759),ISTEXT($N$760),ISTEXT($N$761)),"",IF(OR(8&gt;$N$759,7&gt;$N$760,((7-1)*$N$759+8)&gt;$N$761),"",IF(INDEX($P$761:$W$770,MOD(((7-1)*$N$759+8)-1,10)+1,INT((((7-1)*$N$759+8)-1)/10)+1)="","",INDEX($P$761:$W$770,MOD(((7-1)*$N$759+8)-1,10)+1,INT((((7-1)*$N$759+8)-1)/10)+1))))))</f>
        <v/>
      </c>
      <c r="L767" s="539">
        <f>IF($D$759="Flat Oval",IF(OR($N$761="",ISTEXT($N$759),ISTEXT($N$760)),"",IF(7&lt;=$N$760,IF(9&gt;$N$759,"",IF(((7-1)*$N$759+9)&gt;80,"",IF(INDEX($P$761:$W$770,MOD(((7-1)*$N$759+9)-1,10)+1,INT((((7-1)*$N$759+9)-1)/10)+1)="","",INDEX($P$761:$W$770,MOD(((7-1)*$N$759+9)-1,10)+1,INT((((7-1)*$N$759+9)-1)/10)+1)))),IF(AND(7=$N$760+1,9&lt;=$O$759),IF(($N$759*$N$760+9)&gt;80,"",IF(INDEX($P$761:$W$770,MOD(($N$759*$N$760+9)-1,10)+1,INT((($N$759*$N$760+9)-1)/10)+1)="","",INDEX($P$761:$W$770,MOD(($N$759*$N$760+9)-1,10)+1,INT((($N$759*$N$760+9)-1)/10)+1))),""))),IF($N$761="","",IF(OR(ISTEXT($N$759),ISTEXT($N$760),ISTEXT($N$761)),"",IF(OR(9&gt;$N$759,7&gt;$N$760,((7-1)*$N$759+9)&gt;$N$761),"",IF(INDEX($P$761:$W$770,MOD(((7-1)*$N$759+9)-1,10)+1,INT((((7-1)*$N$759+9)-1)/10)+1)="","",INDEX($P$761:$W$770,MOD(((7-1)*$N$759+9)-1,10)+1,INT((((7-1)*$N$759+9)-1)/10)+1))))))</f>
        <v/>
      </c>
      <c r="M767" s="539">
        <f>IF($D$759="Flat Oval",IF(OR($N$761="",ISTEXT($N$759),ISTEXT($N$760)),"",IF(7&lt;=$N$760,IF(10&gt;$N$759,"",IF(((7-1)*$N$759+10)&gt;80,"",IF(INDEX($P$761:$W$770,MOD(((7-1)*$N$759+10)-1,10)+1,INT((((7-1)*$N$759+10)-1)/10)+1)="","",INDEX($P$761:$W$770,MOD(((7-1)*$N$759+10)-1,10)+1,INT((((7-1)*$N$759+10)-1)/10)+1)))),IF(AND(7=$N$760+1,10&lt;=$O$759),IF(($N$759*$N$760+10)&gt;80,"",IF(INDEX($P$761:$W$770,MOD(($N$759*$N$760+10)-1,10)+1,INT((($N$759*$N$760+10)-1)/10)+1)="","",INDEX($P$761:$W$770,MOD(($N$759*$N$760+10)-1,10)+1,INT((($N$759*$N$760+10)-1)/10)+1))),""))),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IF($D$759="Flat Oval",IF(OR($N$760="",ISTEXT($N$760)),"",IF(8&lt;=$N$760,ROUND((8-0.5)*$I$759/$N$760,1),IF(8=$N$760+1,"Ends",""))),IF(OR($D$759="",$G$759=""),"",IF($D$759="Round",IF(8=1,"Axis 1 (0°)",IF(8=2,"Axis 2 (90°)","")),IF(ISTEXT($N$760),"",IF(8&gt;$N$760,"",IF(ISTEXT($I$759),"",ROUND((8-0.5)*$I$759/$N$760,1)))))))</f>
        <v/>
      </c>
      <c r="C768" s="538" t="n"/>
      <c r="D768" s="539">
        <f>IF($D$759="Flat Oval",IF(OR($N$761="",ISTEXT($N$759),ISTEXT($N$760)),"",IF(8&lt;=$N$760,IF(1&gt;$N$759,"",IF(((8-1)*$N$759+1)&gt;80,"",IF(INDEX($P$761:$W$770,MOD(((8-1)*$N$759+1)-1,10)+1,INT((((8-1)*$N$759+1)-1)/10)+1)="","",INDEX($P$761:$W$770,MOD(((8-1)*$N$759+1)-1,10)+1,INT((((8-1)*$N$759+1)-1)/10)+1)))),IF(AND(8=$N$760+1,1&lt;=$O$759),IF(($N$759*$N$760+1)&gt;80,"",IF(INDEX($P$761:$W$770,MOD(($N$759*$N$760+1)-1,10)+1,INT((($N$759*$N$760+1)-1)/10)+1)="","",INDEX($P$761:$W$770,MOD(($N$759*$N$760+1)-1,10)+1,INT((($N$759*$N$760+1)-1)/10)+1))),""))),IF($N$761="","",IF(OR(ISTEXT($N$759),ISTEXT($N$760),ISTEXT($N$761)),"",IF(OR(1&gt;$N$759,8&gt;$N$760,((8-1)*$N$759+1)&gt;$N$761),"",IF(INDEX($P$761:$W$770,MOD(((8-1)*$N$759+1)-1,10)+1,INT((((8-1)*$N$759+1)-1)/10)+1)="","",INDEX($P$761:$W$770,MOD(((8-1)*$N$759+1)-1,10)+1,INT((((8-1)*$N$759+1)-1)/10)+1))))))</f>
        <v/>
      </c>
      <c r="E768" s="539">
        <f>IF($D$759="Flat Oval",IF(OR($N$761="",ISTEXT($N$759),ISTEXT($N$760)),"",IF(8&lt;=$N$760,IF(2&gt;$N$759,"",IF(((8-1)*$N$759+2)&gt;80,"",IF(INDEX($P$761:$W$770,MOD(((8-1)*$N$759+2)-1,10)+1,INT((((8-1)*$N$759+2)-1)/10)+1)="","",INDEX($P$761:$W$770,MOD(((8-1)*$N$759+2)-1,10)+1,INT((((8-1)*$N$759+2)-1)/10)+1)))),IF(AND(8=$N$760+1,2&lt;=$O$759),IF(($N$759*$N$760+2)&gt;80,"",IF(INDEX($P$761:$W$770,MOD(($N$759*$N$760+2)-1,10)+1,INT((($N$759*$N$760+2)-1)/10)+1)="","",INDEX($P$761:$W$770,MOD(($N$759*$N$760+2)-1,10)+1,INT((($N$759*$N$760+2)-1)/10)+1))),""))),IF($N$761="","",IF(OR(ISTEXT($N$759),ISTEXT($N$760),ISTEXT($N$761)),"",IF(OR(2&gt;$N$759,8&gt;$N$760,((8-1)*$N$759+2)&gt;$N$761),"",IF(INDEX($P$761:$W$770,MOD(((8-1)*$N$759+2)-1,10)+1,INT((((8-1)*$N$759+2)-1)/10)+1)="","",INDEX($P$761:$W$770,MOD(((8-1)*$N$759+2)-1,10)+1,INT((((8-1)*$N$759+2)-1)/10)+1))))))</f>
        <v/>
      </c>
      <c r="F768" s="539">
        <f>IF($D$759="Flat Oval",IF(OR($N$761="",ISTEXT($N$759),ISTEXT($N$760)),"",IF(8&lt;=$N$760,IF(3&gt;$N$759,"",IF(((8-1)*$N$759+3)&gt;80,"",IF(INDEX($P$761:$W$770,MOD(((8-1)*$N$759+3)-1,10)+1,INT((((8-1)*$N$759+3)-1)/10)+1)="","",INDEX($P$761:$W$770,MOD(((8-1)*$N$759+3)-1,10)+1,INT((((8-1)*$N$759+3)-1)/10)+1)))),IF(AND(8=$N$760+1,3&lt;=$O$759),IF(($N$759*$N$760+3)&gt;80,"",IF(INDEX($P$761:$W$770,MOD(($N$759*$N$760+3)-1,10)+1,INT((($N$759*$N$760+3)-1)/10)+1)="","",INDEX($P$761:$W$770,MOD(($N$759*$N$760+3)-1,10)+1,INT((($N$759*$N$760+3)-1)/10)+1))),""))),IF($N$761="","",IF(OR(ISTEXT($N$759),ISTEXT($N$760),ISTEXT($N$761)),"",IF(OR(3&gt;$N$759,8&gt;$N$760,((8-1)*$N$759+3)&gt;$N$761),"",IF(INDEX($P$761:$W$770,MOD(((8-1)*$N$759+3)-1,10)+1,INT((((8-1)*$N$759+3)-1)/10)+1)="","",INDEX($P$761:$W$770,MOD(((8-1)*$N$759+3)-1,10)+1,INT((((8-1)*$N$759+3)-1)/10)+1))))))</f>
        <v/>
      </c>
      <c r="G768" s="539">
        <f>IF($D$759="Flat Oval",IF(OR($N$761="",ISTEXT($N$759),ISTEXT($N$760)),"",IF(8&lt;=$N$760,IF(4&gt;$N$759,"",IF(((8-1)*$N$759+4)&gt;80,"",IF(INDEX($P$761:$W$770,MOD(((8-1)*$N$759+4)-1,10)+1,INT((((8-1)*$N$759+4)-1)/10)+1)="","",INDEX($P$761:$W$770,MOD(((8-1)*$N$759+4)-1,10)+1,INT((((8-1)*$N$759+4)-1)/10)+1)))),IF(AND(8=$N$760+1,4&lt;=$O$759),IF(($N$759*$N$760+4)&gt;80,"",IF(INDEX($P$761:$W$770,MOD(($N$759*$N$760+4)-1,10)+1,INT((($N$759*$N$760+4)-1)/10)+1)="","",INDEX($P$761:$W$770,MOD(($N$759*$N$760+4)-1,10)+1,INT((($N$759*$N$760+4)-1)/10)+1))),""))),IF($N$761="","",IF(OR(ISTEXT($N$759),ISTEXT($N$760),ISTEXT($N$761)),"",IF(OR(4&gt;$N$759,8&gt;$N$760,((8-1)*$N$759+4)&gt;$N$761),"",IF(INDEX($P$761:$W$770,MOD(((8-1)*$N$759+4)-1,10)+1,INT((((8-1)*$N$759+4)-1)/10)+1)="","",INDEX($P$761:$W$770,MOD(((8-1)*$N$759+4)-1,10)+1,INT((((8-1)*$N$759+4)-1)/10)+1))))))</f>
        <v/>
      </c>
      <c r="H768" s="539">
        <f>IF($D$759="Flat Oval",IF(OR($N$761="",ISTEXT($N$759),ISTEXT($N$760)),"",IF(8&lt;=$N$760,IF(5&gt;$N$759,"",IF(((8-1)*$N$759+5)&gt;80,"",IF(INDEX($P$761:$W$770,MOD(((8-1)*$N$759+5)-1,10)+1,INT((((8-1)*$N$759+5)-1)/10)+1)="","",INDEX($P$761:$W$770,MOD(((8-1)*$N$759+5)-1,10)+1,INT((((8-1)*$N$759+5)-1)/10)+1)))),IF(AND(8=$N$760+1,5&lt;=$O$759),IF(($N$759*$N$760+5)&gt;80,"",IF(INDEX($P$761:$W$770,MOD(($N$759*$N$760+5)-1,10)+1,INT((($N$759*$N$760+5)-1)/10)+1)="","",INDEX($P$761:$W$770,MOD(($N$759*$N$760+5)-1,10)+1,INT((($N$759*$N$760+5)-1)/10)+1))),""))),IF($N$761="","",IF(OR(ISTEXT($N$759),ISTEXT($N$760),ISTEXT($N$761)),"",IF(OR(5&gt;$N$759,8&gt;$N$760,((8-1)*$N$759+5)&gt;$N$761),"",IF(INDEX($P$761:$W$770,MOD(((8-1)*$N$759+5)-1,10)+1,INT((((8-1)*$N$759+5)-1)/10)+1)="","",INDEX($P$761:$W$770,MOD(((8-1)*$N$759+5)-1,10)+1,INT((((8-1)*$N$759+5)-1)/10)+1))))))</f>
        <v/>
      </c>
      <c r="I768" s="539">
        <f>IF($D$759="Flat Oval",IF(OR($N$761="",ISTEXT($N$759),ISTEXT($N$760)),"",IF(8&lt;=$N$760,IF(6&gt;$N$759,"",IF(((8-1)*$N$759+6)&gt;80,"",IF(INDEX($P$761:$W$770,MOD(((8-1)*$N$759+6)-1,10)+1,INT((((8-1)*$N$759+6)-1)/10)+1)="","",INDEX($P$761:$W$770,MOD(((8-1)*$N$759+6)-1,10)+1,INT((((8-1)*$N$759+6)-1)/10)+1)))),IF(AND(8=$N$760+1,6&lt;=$O$759),IF(($N$759*$N$760+6)&gt;80,"",IF(INDEX($P$761:$W$770,MOD(($N$759*$N$760+6)-1,10)+1,INT((($N$759*$N$760+6)-1)/10)+1)="","",INDEX($P$761:$W$770,MOD(($N$759*$N$760+6)-1,10)+1,INT((($N$759*$N$760+6)-1)/10)+1))),""))),IF($N$761="","",IF(OR(ISTEXT($N$759),ISTEXT($N$760),ISTEXT($N$761)),"",IF(OR(6&gt;$N$759,8&gt;$N$760,((8-1)*$N$759+6)&gt;$N$761),"",IF(INDEX($P$761:$W$770,MOD(((8-1)*$N$759+6)-1,10)+1,INT((((8-1)*$N$759+6)-1)/10)+1)="","",INDEX($P$761:$W$770,MOD(((8-1)*$N$759+6)-1,10)+1,INT((((8-1)*$N$759+6)-1)/10)+1))))))</f>
        <v/>
      </c>
      <c r="J768" s="539">
        <f>IF($D$759="Flat Oval",IF(OR($N$761="",ISTEXT($N$759),ISTEXT($N$760)),"",IF(8&lt;=$N$760,IF(7&gt;$N$759,"",IF(((8-1)*$N$759+7)&gt;80,"",IF(INDEX($P$761:$W$770,MOD(((8-1)*$N$759+7)-1,10)+1,INT((((8-1)*$N$759+7)-1)/10)+1)="","",INDEX($P$761:$W$770,MOD(((8-1)*$N$759+7)-1,10)+1,INT((((8-1)*$N$759+7)-1)/10)+1)))),IF(AND(8=$N$760+1,7&lt;=$O$759),IF(($N$759*$N$760+7)&gt;80,"",IF(INDEX($P$761:$W$770,MOD(($N$759*$N$760+7)-1,10)+1,INT((($N$759*$N$760+7)-1)/10)+1)="","",INDEX($P$761:$W$770,MOD(($N$759*$N$760+7)-1,10)+1,INT((($N$759*$N$760+7)-1)/10)+1))),""))),IF($N$761="","",IF(OR(ISTEXT($N$759),ISTEXT($N$760),ISTEXT($N$761)),"",IF(OR(7&gt;$N$759,8&gt;$N$760,((8-1)*$N$759+7)&gt;$N$761),"",IF(INDEX($P$761:$W$770,MOD(((8-1)*$N$759+7)-1,10)+1,INT((((8-1)*$N$759+7)-1)/10)+1)="","",INDEX($P$761:$W$770,MOD(((8-1)*$N$759+7)-1,10)+1,INT((((8-1)*$N$759+7)-1)/10)+1))))))</f>
        <v/>
      </c>
      <c r="K768" s="539">
        <f>IF($D$759="Flat Oval",IF(OR($N$761="",ISTEXT($N$759),ISTEXT($N$760)),"",IF(8&lt;=$N$760,IF(8&gt;$N$759,"",IF(((8-1)*$N$759+8)&gt;80,"",IF(INDEX($P$761:$W$770,MOD(((8-1)*$N$759+8)-1,10)+1,INT((((8-1)*$N$759+8)-1)/10)+1)="","",INDEX($P$761:$W$770,MOD(((8-1)*$N$759+8)-1,10)+1,INT((((8-1)*$N$759+8)-1)/10)+1)))),IF(AND(8=$N$760+1,8&lt;=$O$759),IF(($N$759*$N$760+8)&gt;80,"",IF(INDEX($P$761:$W$770,MOD(($N$759*$N$760+8)-1,10)+1,INT((($N$759*$N$760+8)-1)/10)+1)="","",INDEX($P$761:$W$770,MOD(($N$759*$N$760+8)-1,10)+1,INT((($N$759*$N$760+8)-1)/10)+1))),""))),IF($N$761="","",IF(OR(ISTEXT($N$759),ISTEXT($N$760),ISTEXT($N$761)),"",IF(OR(8&gt;$N$759,8&gt;$N$760,((8-1)*$N$759+8)&gt;$N$761),"",IF(INDEX($P$761:$W$770,MOD(((8-1)*$N$759+8)-1,10)+1,INT((((8-1)*$N$759+8)-1)/10)+1)="","",INDEX($P$761:$W$770,MOD(((8-1)*$N$759+8)-1,10)+1,INT((((8-1)*$N$759+8)-1)/10)+1))))))</f>
        <v/>
      </c>
      <c r="L768" s="539">
        <f>IF($D$759="Flat Oval",IF(OR($N$761="",ISTEXT($N$759),ISTEXT($N$760)),"",IF(8&lt;=$N$760,IF(9&gt;$N$759,"",IF(((8-1)*$N$759+9)&gt;80,"",IF(INDEX($P$761:$W$770,MOD(((8-1)*$N$759+9)-1,10)+1,INT((((8-1)*$N$759+9)-1)/10)+1)="","",INDEX($P$761:$W$770,MOD(((8-1)*$N$759+9)-1,10)+1,INT((((8-1)*$N$759+9)-1)/10)+1)))),IF(AND(8=$N$760+1,9&lt;=$O$759),IF(($N$759*$N$760+9)&gt;80,"",IF(INDEX($P$761:$W$770,MOD(($N$759*$N$760+9)-1,10)+1,INT((($N$759*$N$760+9)-1)/10)+1)="","",INDEX($P$761:$W$770,MOD(($N$759*$N$760+9)-1,10)+1,INT((($N$759*$N$760+9)-1)/10)+1))),""))),IF($N$761="","",IF(OR(ISTEXT($N$759),ISTEXT($N$760),ISTEXT($N$761)),"",IF(OR(9&gt;$N$759,8&gt;$N$760,((8-1)*$N$759+9)&gt;$N$761),"",IF(INDEX($P$761:$W$770,MOD(((8-1)*$N$759+9)-1,10)+1,INT((((8-1)*$N$759+9)-1)/10)+1)="","",INDEX($P$761:$W$770,MOD(((8-1)*$N$759+9)-1,10)+1,INT((((8-1)*$N$759+9)-1)/10)+1))))))</f>
        <v/>
      </c>
      <c r="M768" s="539">
        <f>IF($D$759="Flat Oval",IF(OR($N$761="",ISTEXT($N$759),ISTEXT($N$760)),"",IF(8&lt;=$N$760,IF(10&gt;$N$759,"",IF(((8-1)*$N$759+10)&gt;80,"",IF(INDEX($P$761:$W$770,MOD(((8-1)*$N$759+10)-1,10)+1,INT((((8-1)*$N$759+10)-1)/10)+1)="","",INDEX($P$761:$W$770,MOD(((8-1)*$N$759+10)-1,10)+1,INT((((8-1)*$N$759+10)-1)/10)+1)))),IF(AND(8=$N$760+1,10&lt;=$O$759),IF(($N$759*$N$760+10)&gt;80,"",IF(INDEX($P$761:$W$770,MOD(($N$759*$N$760+10)-1,10)+1,INT((($N$759*$N$760+10)-1)/10)+1)="","",INDEX($P$761:$W$770,MOD(($N$759*$N$760+10)-1,10)+1,INT((($N$759*$N$760+10)-1)/10)+1))),""))),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IF($D$774="Flat Oval",IF(OR($G$774="",$I$774=""),"",$G$774&amp;""" x "&amp;$I$774&amp;""" oval"),IF($G$774="","",IF($D$774="Round",$G$774&amp;""" dia",$G$774&amp;""" x "&amp;$I$774&amp;"""")))</f>
        <v/>
      </c>
      <c r="G772" s="173" t="n"/>
      <c r="H772" s="525">
        <f>IF($D$774="Flat Oval",IF(OR($G$774="",$I$774=""),"",IF(OR(ISTEXT($G$774),ISTEXT($I$774)),"",ROUND(((($G$774-2*N($K$774))-($I$774-2*N($K$774)))*($I$774-2*N($K$774))+PI()*(($I$774-2*N($K$774))/2)^2)/144,3))),IF(OR($D$774="",$G$774=""),"",IF($D$774="Round",IF(ISTEXT($G$774),"",ROUND(PI()*(($G$774-2*N($K$774))/2)^2/144,3)),IF($I$774="","",IF(OR(ISTEXT($G$774),ISTEXT($I$774)),"",ROUND(($G$774-2*N($K$774))*($I$774-2*N($K$774))/144,3))))))</f>
        <v/>
      </c>
      <c r="I772" s="189" t="n"/>
      <c r="J772" s="189" t="n"/>
      <c r="K772" s="189">
        <f>IF(N(J772)*N(H772)=0,"",ROUND(N(J772)*N(H772),0))</f>
        <v/>
      </c>
      <c r="L772" s="189">
        <f>IF($D$774="Flat Oval",IF(OR($O$775="",$O$776="",N($O$777)+N($O$778)=0),"",ROUND(($O$775*$O$777+$O$776*$O$778)/($O$777+$O$778),0)),IF(COUNT(D776:M783)=0,"",ROUND(AVERAGE(D776:M783),0)))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IF($D$774="Flat Oval",IF($N$776="","",$N$774&amp;"x"&amp;$N$775&amp;"+"&amp;$O$774&amp;" ends"),IF($N$774="","",IF($D$774="Round",$N$774&amp;" x 2 axes",IF($N$775="","",$N$774&amp;" x "&amp;$N$775))))</f>
        <v/>
      </c>
      <c r="N774" s="534">
        <f>IF($D$774="Flat Oval",IF(OR($G$774="",$I$774=""),"",IF(OR(ISTEXT($G$774),ISTEXT($I$774)),"",IF($G$774-$I$774&lt;12,2,MIN(10,MAX(3,ROUNDUP(($G$774-$I$774)/6,0)))))),IF(OR($D$774="",$G$774=""),"",IF($D$774="Round",IF(ISTEXT($G$774),"",IF($G$774&lt;=9,6,IF($G$774&lt;=12,8,10))),IF(ISTEXT($G$774),"",IF($G$774&lt;12,2,MIN(10,MAX(3,ROUNDUP($G$774/6,0))))))))</f>
        <v/>
      </c>
      <c r="O774">
        <f>IF(AND($D$774="Flat Oval",NOT(OR($G$774="",$I$774="")),NOT(OR(ISTEXT($G$774),ISTEXT($I$774)))),IF($I$774&lt;=9,6,IF($I$774&lt;=12,8,10)),"")</f>
        <v/>
      </c>
      <c r="P774" s="473" t="inlineStr">
        <is>
          <t>Quick entry – type readings in order (row by row of the grid), down this column then the next:</t>
        </is>
      </c>
    </row>
    <row r="775" ht="13.35" customHeight="1" s="162">
      <c r="B775" s="535" t="inlineStr">
        <is>
          <t>Depth↓ Pos→ (in)</t>
        </is>
      </c>
      <c r="C775" s="414" t="n"/>
      <c r="D775" s="535">
        <f>IF($D$774="Flat Oval",IF(OR($N$774="",ISTEXT($N$774),1&gt;$N$774),"",ROUND((1-0.5)*($G$774-$I$774)/$N$774,1)),IF(ISTEXT($N$774),"",IF(OR($D$774="",$G$774="",1&gt;$N$774),"",IF($D$774="Round",IF(ISTEXT($G$774),"",ROUND(IF(1&lt;=$N$774/2,$G$774/2*(1-SQRT(($N$774-2*1+1)/$N$774)),$G$774-$G$774/2*(1-SQRT(($N$774-2*($N$774-1+1)+1)/$N$774))),1)),IF(ISTEXT($G$774),"",ROUND((1-0.5)*$G$774/$N$774,1))))))</f>
        <v/>
      </c>
      <c r="E775" s="535">
        <f>IF($D$774="Flat Oval",IF(OR($N$774="",ISTEXT($N$774),2&gt;$N$774),"",ROUND((2-0.5)*($G$774-$I$774)/$N$774,1)),IF(ISTEXT($N$774),"",IF(OR($D$774="",$G$774="",2&gt;$N$774),"",IF($D$774="Round",IF(ISTEXT($G$774),"",ROUND(IF(2&lt;=$N$774/2,$G$774/2*(1-SQRT(($N$774-2*2+1)/$N$774)),$G$774-$G$774/2*(1-SQRT(($N$774-2*($N$774-2+1)+1)/$N$774))),1)),IF(ISTEXT($G$774),"",ROUND((2-0.5)*$G$774/$N$774,1))))))</f>
        <v/>
      </c>
      <c r="F775" s="535">
        <f>IF($D$774="Flat Oval",IF(OR($N$774="",ISTEXT($N$774),3&gt;$N$774),"",ROUND((3-0.5)*($G$774-$I$774)/$N$774,1)),IF(ISTEXT($N$774),"",IF(OR($D$774="",$G$774="",3&gt;$N$774),"",IF($D$774="Round",IF(ISTEXT($G$774),"",ROUND(IF(3&lt;=$N$774/2,$G$774/2*(1-SQRT(($N$774-2*3+1)/$N$774)),$G$774-$G$774/2*(1-SQRT(($N$774-2*($N$774-3+1)+1)/$N$774))),1)),IF(ISTEXT($G$774),"",ROUND((3-0.5)*$G$774/$N$774,1))))))</f>
        <v/>
      </c>
      <c r="G775" s="535">
        <f>IF($D$774="Flat Oval",IF(OR($N$774="",ISTEXT($N$774),4&gt;$N$774),"",ROUND((4-0.5)*($G$774-$I$774)/$N$774,1)),IF(ISTEXT($N$774),"",IF(OR($D$774="",$G$774="",4&gt;$N$774),"",IF($D$774="Round",IF(ISTEXT($G$774),"",ROUND(IF(4&lt;=$N$774/2,$G$774/2*(1-SQRT(($N$774-2*4+1)/$N$774)),$G$774-$G$774/2*(1-SQRT(($N$774-2*($N$774-4+1)+1)/$N$774))),1)),IF(ISTEXT($G$774),"",ROUND((4-0.5)*$G$774/$N$774,1))))))</f>
        <v/>
      </c>
      <c r="H775" s="535">
        <f>IF($D$774="Flat Oval",IF(OR($N$774="",ISTEXT($N$774),5&gt;$N$774),"",ROUND((5-0.5)*($G$774-$I$774)/$N$774,1)),IF(ISTEXT($N$774),"",IF(OR($D$774="",$G$774="",5&gt;$N$774),"",IF($D$774="Round",IF(ISTEXT($G$774),"",ROUND(IF(5&lt;=$N$774/2,$G$774/2*(1-SQRT(($N$774-2*5+1)/$N$774)),$G$774-$G$774/2*(1-SQRT(($N$774-2*($N$774-5+1)+1)/$N$774))),1)),IF(ISTEXT($G$774),"",ROUND((5-0.5)*$G$774/$N$774,1))))))</f>
        <v/>
      </c>
      <c r="I775" s="535">
        <f>IF($D$774="Flat Oval",IF(OR($N$774="",ISTEXT($N$774),6&gt;$N$774),"",ROUND((6-0.5)*($G$774-$I$774)/$N$774,1)),IF(ISTEXT($N$774),"",IF(OR($D$774="",$G$774="",6&gt;$N$774),"",IF($D$774="Round",IF(ISTEXT($G$774),"",ROUND(IF(6&lt;=$N$774/2,$G$774/2*(1-SQRT(($N$774-2*6+1)/$N$774)),$G$774-$G$774/2*(1-SQRT(($N$774-2*($N$774-6+1)+1)/$N$774))),1)),IF(ISTEXT($G$774),"",ROUND((6-0.5)*$G$774/$N$774,1))))))</f>
        <v/>
      </c>
      <c r="J775" s="535">
        <f>IF($D$774="Flat Oval",IF(OR($N$774="",ISTEXT($N$774),7&gt;$N$774),"",ROUND((7-0.5)*($G$774-$I$774)/$N$774,1)),IF(ISTEXT($N$774),"",IF(OR($D$774="",$G$774="",7&gt;$N$774),"",IF($D$774="Round",IF(ISTEXT($G$774),"",ROUND(IF(7&lt;=$N$774/2,$G$774/2*(1-SQRT(($N$774-2*7+1)/$N$774)),$G$774-$G$774/2*(1-SQRT(($N$774-2*($N$774-7+1)+1)/$N$774))),1)),IF(ISTEXT($G$774),"",ROUND((7-0.5)*$G$774/$N$774,1))))))</f>
        <v/>
      </c>
      <c r="K775" s="535">
        <f>IF($D$774="Flat Oval",IF(OR($N$774="",ISTEXT($N$774),8&gt;$N$774),"",ROUND((8-0.5)*($G$774-$I$774)/$N$774,1)),IF(ISTEXT($N$774),"",IF(OR($D$774="",$G$774="",8&gt;$N$774),"",IF($D$774="Round",IF(ISTEXT($G$774),"",ROUND(IF(8&lt;=$N$774/2,$G$774/2*(1-SQRT(($N$774-2*8+1)/$N$774)),$G$774-$G$774/2*(1-SQRT(($N$774-2*($N$774-8+1)+1)/$N$774))),1)),IF(ISTEXT($G$774),"",ROUND((8-0.5)*$G$774/$N$774,1))))))</f>
        <v/>
      </c>
      <c r="L775" s="535">
        <f>IF($D$774="Flat Oval",IF(OR($N$774="",ISTEXT($N$774),9&gt;$N$774),"",ROUND((9-0.5)*($G$774-$I$774)/$N$774,1)),IF(ISTEXT($N$774),"",IF(OR($D$774="",$G$774="",9&gt;$N$774),"",IF($D$774="Round",IF(ISTEXT($G$774),"",ROUND(IF(9&lt;=$N$774/2,$G$774/2*(1-SQRT(($N$774-2*9+1)/$N$774)),$G$774-$G$774/2*(1-SQRT(($N$774-2*($N$774-9+1)+1)/$N$774))),1)),IF(ISTEXT($G$774),"",ROUND((9-0.5)*$G$774/$N$774,1))))))</f>
        <v/>
      </c>
      <c r="M775" s="535">
        <f>IF($D$774="Flat Oval",IF(OR($N$774="",ISTEXT($N$774),10&gt;$N$774),"",ROUND((10-0.5)*($G$774-$I$774)/$N$774,1)),IF(ISTEXT($N$774),"",IF(OR($D$774="",$G$774="",10&gt;$N$774),"",IF($D$774="Round",IF(ISTEXT($G$774),"",ROUND(IF(10&lt;=$N$774/2,$G$774/2*(1-SQRT(($N$774-2*10+1)/$N$774)),$G$774-$G$774/2*(1-SQRT(($N$774-2*($N$774-10+1)+1)/$N$774))),1)),IF(ISTEXT($G$774),"",ROUND((10-0.5)*$G$774/$N$774,1))))))</f>
        <v/>
      </c>
      <c r="N775" s="534">
        <f>IF($D$774="Flat Oval",IF(OR($G$774="",$I$774=""),"",IF(OR(ISTEXT($G$774),ISTEXT($I$774)),"",IF($I$774&lt;12,2,MIN(7,MAX(3,ROUNDUP($I$774/6,0)))))),IF(OR($D$774="",$G$774=""),"",IF($D$774="Round",2,IF($I$774="","",IF(ISTEXT($I$774),"",IF($I$774&lt;12,2,MIN(8,MAX(3,ROUNDUP($I$774/6,0)))))))))</f>
        <v/>
      </c>
      <c r="O775">
        <f>IF(OR(NOT($D$774="Flat Oval"),N($N$776)=0),"",IF(COUNT(D776:INDEX(M776:M783,$N$775))=0,"",AVERAGE(D776:INDEX(M776:M783,$N$775))))</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IF($D$774="Flat Oval",IF(OR($N$775="",ISTEXT($N$775)),"",IF(1&lt;=$N$775,ROUND((1-0.5)*$I$774/$N$775,1),IF(1=$N$775+1,"Ends",""))),IF(OR($D$774="",$G$774=""),"",IF($D$774="Round",IF(1=1,"Axis 1 (0°)",IF(1=2,"Axis 2 (90°)","")),IF(ISTEXT($N$775),"",IF(1&gt;$N$775,"",IF(ISTEXT($I$774),"",ROUND((1-0.5)*$I$774/$N$775,1)))))))</f>
        <v/>
      </c>
      <c r="C776" s="538" t="n"/>
      <c r="D776" s="539">
        <f>IF($D$774="Flat Oval",IF(OR($N$776="",ISTEXT($N$774),ISTEXT($N$775)),"",IF(1&lt;=$N$775,IF(1&gt;$N$774,"",IF(((1-1)*$N$774+1)&gt;80,"",IF(INDEX($P$776:$W$785,MOD(((1-1)*$N$774+1)-1,10)+1,INT((((1-1)*$N$774+1)-1)/10)+1)="","",INDEX($P$776:$W$785,MOD(((1-1)*$N$774+1)-1,10)+1,INT((((1-1)*$N$774+1)-1)/10)+1)))),IF(AND(1=$N$775+1,1&lt;=$O$774),IF(($N$774*$N$775+1)&gt;80,"",IF(INDEX($P$776:$W$785,MOD(($N$774*$N$775+1)-1,10)+1,INT((($N$774*$N$775+1)-1)/10)+1)="","",INDEX($P$776:$W$785,MOD(($N$774*$N$775+1)-1,10)+1,INT((($N$774*$N$775+1)-1)/10)+1))),""))),IF($N$776="","",IF(OR(ISTEXT($N$774),ISTEXT($N$775),ISTEXT($N$776)),"",IF(OR(1&gt;$N$774,1&gt;$N$775,((1-1)*$N$774+1)&gt;$N$776),"",IF(INDEX($P$776:$W$785,MOD(((1-1)*$N$774+1)-1,10)+1,INT((((1-1)*$N$774+1)-1)/10)+1)="","",INDEX($P$776:$W$785,MOD(((1-1)*$N$774+1)-1,10)+1,INT((((1-1)*$N$774+1)-1)/10)+1))))))</f>
        <v/>
      </c>
      <c r="E776" s="539">
        <f>IF($D$774="Flat Oval",IF(OR($N$776="",ISTEXT($N$774),ISTEXT($N$775)),"",IF(1&lt;=$N$775,IF(2&gt;$N$774,"",IF(((1-1)*$N$774+2)&gt;80,"",IF(INDEX($P$776:$W$785,MOD(((1-1)*$N$774+2)-1,10)+1,INT((((1-1)*$N$774+2)-1)/10)+1)="","",INDEX($P$776:$W$785,MOD(((1-1)*$N$774+2)-1,10)+1,INT((((1-1)*$N$774+2)-1)/10)+1)))),IF(AND(1=$N$775+1,2&lt;=$O$774),IF(($N$774*$N$775+2)&gt;80,"",IF(INDEX($P$776:$W$785,MOD(($N$774*$N$775+2)-1,10)+1,INT((($N$774*$N$775+2)-1)/10)+1)="","",INDEX($P$776:$W$785,MOD(($N$774*$N$775+2)-1,10)+1,INT((($N$774*$N$775+2)-1)/10)+1))),""))),IF($N$776="","",IF(OR(ISTEXT($N$774),ISTEXT($N$775),ISTEXT($N$776)),"",IF(OR(2&gt;$N$774,1&gt;$N$775,((1-1)*$N$774+2)&gt;$N$776),"",IF(INDEX($P$776:$W$785,MOD(((1-1)*$N$774+2)-1,10)+1,INT((((1-1)*$N$774+2)-1)/10)+1)="","",INDEX($P$776:$W$785,MOD(((1-1)*$N$774+2)-1,10)+1,INT((((1-1)*$N$774+2)-1)/10)+1))))))</f>
        <v/>
      </c>
      <c r="F776" s="539">
        <f>IF($D$774="Flat Oval",IF(OR($N$776="",ISTEXT($N$774),ISTEXT($N$775)),"",IF(1&lt;=$N$775,IF(3&gt;$N$774,"",IF(((1-1)*$N$774+3)&gt;80,"",IF(INDEX($P$776:$W$785,MOD(((1-1)*$N$774+3)-1,10)+1,INT((((1-1)*$N$774+3)-1)/10)+1)="","",INDEX($P$776:$W$785,MOD(((1-1)*$N$774+3)-1,10)+1,INT((((1-1)*$N$774+3)-1)/10)+1)))),IF(AND(1=$N$775+1,3&lt;=$O$774),IF(($N$774*$N$775+3)&gt;80,"",IF(INDEX($P$776:$W$785,MOD(($N$774*$N$775+3)-1,10)+1,INT((($N$774*$N$775+3)-1)/10)+1)="","",INDEX($P$776:$W$785,MOD(($N$774*$N$775+3)-1,10)+1,INT((($N$774*$N$775+3)-1)/10)+1))),""))),IF($N$776="","",IF(OR(ISTEXT($N$774),ISTEXT($N$775),ISTEXT($N$776)),"",IF(OR(3&gt;$N$774,1&gt;$N$775,((1-1)*$N$774+3)&gt;$N$776),"",IF(INDEX($P$776:$W$785,MOD(((1-1)*$N$774+3)-1,10)+1,INT((((1-1)*$N$774+3)-1)/10)+1)="","",INDEX($P$776:$W$785,MOD(((1-1)*$N$774+3)-1,10)+1,INT((((1-1)*$N$774+3)-1)/10)+1))))))</f>
        <v/>
      </c>
      <c r="G776" s="539">
        <f>IF($D$774="Flat Oval",IF(OR($N$776="",ISTEXT($N$774),ISTEXT($N$775)),"",IF(1&lt;=$N$775,IF(4&gt;$N$774,"",IF(((1-1)*$N$774+4)&gt;80,"",IF(INDEX($P$776:$W$785,MOD(((1-1)*$N$774+4)-1,10)+1,INT((((1-1)*$N$774+4)-1)/10)+1)="","",INDEX($P$776:$W$785,MOD(((1-1)*$N$774+4)-1,10)+1,INT((((1-1)*$N$774+4)-1)/10)+1)))),IF(AND(1=$N$775+1,4&lt;=$O$774),IF(($N$774*$N$775+4)&gt;80,"",IF(INDEX($P$776:$W$785,MOD(($N$774*$N$775+4)-1,10)+1,INT((($N$774*$N$775+4)-1)/10)+1)="","",INDEX($P$776:$W$785,MOD(($N$774*$N$775+4)-1,10)+1,INT((($N$774*$N$775+4)-1)/10)+1))),""))),IF($N$776="","",IF(OR(ISTEXT($N$774),ISTEXT($N$775),ISTEXT($N$776)),"",IF(OR(4&gt;$N$774,1&gt;$N$775,((1-1)*$N$774+4)&gt;$N$776),"",IF(INDEX($P$776:$W$785,MOD(((1-1)*$N$774+4)-1,10)+1,INT((((1-1)*$N$774+4)-1)/10)+1)="","",INDEX($P$776:$W$785,MOD(((1-1)*$N$774+4)-1,10)+1,INT((((1-1)*$N$774+4)-1)/10)+1))))))</f>
        <v/>
      </c>
      <c r="H776" s="539">
        <f>IF($D$774="Flat Oval",IF(OR($N$776="",ISTEXT($N$774),ISTEXT($N$775)),"",IF(1&lt;=$N$775,IF(5&gt;$N$774,"",IF(((1-1)*$N$774+5)&gt;80,"",IF(INDEX($P$776:$W$785,MOD(((1-1)*$N$774+5)-1,10)+1,INT((((1-1)*$N$774+5)-1)/10)+1)="","",INDEX($P$776:$W$785,MOD(((1-1)*$N$774+5)-1,10)+1,INT((((1-1)*$N$774+5)-1)/10)+1)))),IF(AND(1=$N$775+1,5&lt;=$O$774),IF(($N$774*$N$775+5)&gt;80,"",IF(INDEX($P$776:$W$785,MOD(($N$774*$N$775+5)-1,10)+1,INT((($N$774*$N$775+5)-1)/10)+1)="","",INDEX($P$776:$W$785,MOD(($N$774*$N$775+5)-1,10)+1,INT((($N$774*$N$775+5)-1)/10)+1))),""))),IF($N$776="","",IF(OR(ISTEXT($N$774),ISTEXT($N$775),ISTEXT($N$776)),"",IF(OR(5&gt;$N$774,1&gt;$N$775,((1-1)*$N$774+5)&gt;$N$776),"",IF(INDEX($P$776:$W$785,MOD(((1-1)*$N$774+5)-1,10)+1,INT((((1-1)*$N$774+5)-1)/10)+1)="","",INDEX($P$776:$W$785,MOD(((1-1)*$N$774+5)-1,10)+1,INT((((1-1)*$N$774+5)-1)/10)+1))))))</f>
        <v/>
      </c>
      <c r="I776" s="539">
        <f>IF($D$774="Flat Oval",IF(OR($N$776="",ISTEXT($N$774),ISTEXT($N$775)),"",IF(1&lt;=$N$775,IF(6&gt;$N$774,"",IF(((1-1)*$N$774+6)&gt;80,"",IF(INDEX($P$776:$W$785,MOD(((1-1)*$N$774+6)-1,10)+1,INT((((1-1)*$N$774+6)-1)/10)+1)="","",INDEX($P$776:$W$785,MOD(((1-1)*$N$774+6)-1,10)+1,INT((((1-1)*$N$774+6)-1)/10)+1)))),IF(AND(1=$N$775+1,6&lt;=$O$774),IF(($N$774*$N$775+6)&gt;80,"",IF(INDEX($P$776:$W$785,MOD(($N$774*$N$775+6)-1,10)+1,INT((($N$774*$N$775+6)-1)/10)+1)="","",INDEX($P$776:$W$785,MOD(($N$774*$N$775+6)-1,10)+1,INT((($N$774*$N$775+6)-1)/10)+1))),""))),IF($N$776="","",IF(OR(ISTEXT($N$774),ISTEXT($N$775),ISTEXT($N$776)),"",IF(OR(6&gt;$N$774,1&gt;$N$775,((1-1)*$N$774+6)&gt;$N$776),"",IF(INDEX($P$776:$W$785,MOD(((1-1)*$N$774+6)-1,10)+1,INT((((1-1)*$N$774+6)-1)/10)+1)="","",INDEX($P$776:$W$785,MOD(((1-1)*$N$774+6)-1,10)+1,INT((((1-1)*$N$774+6)-1)/10)+1))))))</f>
        <v/>
      </c>
      <c r="J776" s="539">
        <f>IF($D$774="Flat Oval",IF(OR($N$776="",ISTEXT($N$774),ISTEXT($N$775)),"",IF(1&lt;=$N$775,IF(7&gt;$N$774,"",IF(((1-1)*$N$774+7)&gt;80,"",IF(INDEX($P$776:$W$785,MOD(((1-1)*$N$774+7)-1,10)+1,INT((((1-1)*$N$774+7)-1)/10)+1)="","",INDEX($P$776:$W$785,MOD(((1-1)*$N$774+7)-1,10)+1,INT((((1-1)*$N$774+7)-1)/10)+1)))),IF(AND(1=$N$775+1,7&lt;=$O$774),IF(($N$774*$N$775+7)&gt;80,"",IF(INDEX($P$776:$W$785,MOD(($N$774*$N$775+7)-1,10)+1,INT((($N$774*$N$775+7)-1)/10)+1)="","",INDEX($P$776:$W$785,MOD(($N$774*$N$775+7)-1,10)+1,INT((($N$774*$N$775+7)-1)/10)+1))),""))),IF($N$776="","",IF(OR(ISTEXT($N$774),ISTEXT($N$775),ISTEXT($N$776)),"",IF(OR(7&gt;$N$774,1&gt;$N$775,((1-1)*$N$774+7)&gt;$N$776),"",IF(INDEX($P$776:$W$785,MOD(((1-1)*$N$774+7)-1,10)+1,INT((((1-1)*$N$774+7)-1)/10)+1)="","",INDEX($P$776:$W$785,MOD(((1-1)*$N$774+7)-1,10)+1,INT((((1-1)*$N$774+7)-1)/10)+1))))))</f>
        <v/>
      </c>
      <c r="K776" s="539">
        <f>IF($D$774="Flat Oval",IF(OR($N$776="",ISTEXT($N$774),ISTEXT($N$775)),"",IF(1&lt;=$N$775,IF(8&gt;$N$774,"",IF(((1-1)*$N$774+8)&gt;80,"",IF(INDEX($P$776:$W$785,MOD(((1-1)*$N$774+8)-1,10)+1,INT((((1-1)*$N$774+8)-1)/10)+1)="","",INDEX($P$776:$W$785,MOD(((1-1)*$N$774+8)-1,10)+1,INT((((1-1)*$N$774+8)-1)/10)+1)))),IF(AND(1=$N$775+1,8&lt;=$O$774),IF(($N$774*$N$775+8)&gt;80,"",IF(INDEX($P$776:$W$785,MOD(($N$774*$N$775+8)-1,10)+1,INT((($N$774*$N$775+8)-1)/10)+1)="","",INDEX($P$776:$W$785,MOD(($N$774*$N$775+8)-1,10)+1,INT((($N$774*$N$775+8)-1)/10)+1))),""))),IF($N$776="","",IF(OR(ISTEXT($N$774),ISTEXT($N$775),ISTEXT($N$776)),"",IF(OR(8&gt;$N$774,1&gt;$N$775,((1-1)*$N$774+8)&gt;$N$776),"",IF(INDEX($P$776:$W$785,MOD(((1-1)*$N$774+8)-1,10)+1,INT((((1-1)*$N$774+8)-1)/10)+1)="","",INDEX($P$776:$W$785,MOD(((1-1)*$N$774+8)-1,10)+1,INT((((1-1)*$N$774+8)-1)/10)+1))))))</f>
        <v/>
      </c>
      <c r="L776" s="539">
        <f>IF($D$774="Flat Oval",IF(OR($N$776="",ISTEXT($N$774),ISTEXT($N$775)),"",IF(1&lt;=$N$775,IF(9&gt;$N$774,"",IF(((1-1)*$N$774+9)&gt;80,"",IF(INDEX($P$776:$W$785,MOD(((1-1)*$N$774+9)-1,10)+1,INT((((1-1)*$N$774+9)-1)/10)+1)="","",INDEX($P$776:$W$785,MOD(((1-1)*$N$774+9)-1,10)+1,INT((((1-1)*$N$774+9)-1)/10)+1)))),IF(AND(1=$N$775+1,9&lt;=$O$774),IF(($N$774*$N$775+9)&gt;80,"",IF(INDEX($P$776:$W$785,MOD(($N$774*$N$775+9)-1,10)+1,INT((($N$774*$N$775+9)-1)/10)+1)="","",INDEX($P$776:$W$785,MOD(($N$774*$N$775+9)-1,10)+1,INT((($N$774*$N$775+9)-1)/10)+1))),""))),IF($N$776="","",IF(OR(ISTEXT($N$774),ISTEXT($N$775),ISTEXT($N$776)),"",IF(OR(9&gt;$N$774,1&gt;$N$775,((1-1)*$N$774+9)&gt;$N$776),"",IF(INDEX($P$776:$W$785,MOD(((1-1)*$N$774+9)-1,10)+1,INT((((1-1)*$N$774+9)-1)/10)+1)="","",INDEX($P$776:$W$785,MOD(((1-1)*$N$774+9)-1,10)+1,INT((((1-1)*$N$774+9)-1)/10)+1))))))</f>
        <v/>
      </c>
      <c r="M776" s="539">
        <f>IF($D$774="Flat Oval",IF(OR($N$776="",ISTEXT($N$774),ISTEXT($N$775)),"",IF(1&lt;=$N$775,IF(10&gt;$N$774,"",IF(((1-1)*$N$774+10)&gt;80,"",IF(INDEX($P$776:$W$785,MOD(((1-1)*$N$774+10)-1,10)+1,INT((((1-1)*$N$774+10)-1)/10)+1)="","",INDEX($P$776:$W$785,MOD(((1-1)*$N$774+10)-1,10)+1,INT((((1-1)*$N$774+10)-1)/10)+1)))),IF(AND(1=$N$775+1,10&lt;=$O$774),IF(($N$774*$N$775+10)&gt;80,"",IF(INDEX($P$776:$W$785,MOD(($N$774*$N$775+10)-1,10)+1,INT((($N$774*$N$775+10)-1)/10)+1)="","",INDEX($P$776:$W$785,MOD(($N$774*$N$775+10)-1,10)+1,INT((($N$774*$N$775+10)-1)/10)+1))),""))),IF($N$776="","",IF(OR(ISTEXT($N$774),ISTEXT($N$775),ISTEXT($N$776)),"",IF(OR(10&gt;$N$774,1&gt;$N$775,((1-1)*$N$774+10)&gt;$N$776),"",IF(INDEX($P$776:$W$785,MOD(((1-1)*$N$774+10)-1,10)+1,INT((((1-1)*$N$774+10)-1)/10)+1)="","",INDEX($P$776:$W$785,MOD(((1-1)*$N$774+10)-1,10)+1,INT((((1-1)*$N$774+10)-1)/10)+1))))))</f>
        <v/>
      </c>
      <c r="N776" s="534">
        <f>IF($D$774="Flat Oval",IF(OR($N$774="",$N$775="",$O$774=""),"",$N$774*$N$775+$O$774),IF(OR(N774="",N775=""),"",IF(OR(ISTEXT(N774),ISTEXT(N775)),"",N774*N775)))</f>
        <v/>
      </c>
      <c r="O776">
        <f>IF(OR(NOT($D$774="Flat Oval"),N($N$776)=0),"",IF(COUNT(INDEX(D776:D783,$N$775+1):INDEX(M776:M783,$N$775+1))=0,"",AVERAGE(INDEX(D776:D783,$N$775+1):INDEX(M776:M783,$N$775+1))))</f>
        <v/>
      </c>
      <c r="P776" s="540" t="n"/>
      <c r="Q776" s="540" t="n"/>
      <c r="R776" s="540" t="n"/>
      <c r="S776" s="540" t="n"/>
      <c r="T776" s="540" t="n"/>
      <c r="U776" s="540" t="n"/>
      <c r="V776" s="540" t="n"/>
      <c r="W776" s="540" t="n"/>
    </row>
    <row r="777" ht="13.35" customHeight="1" s="162">
      <c r="B777" s="537">
        <f>IF($D$774="Flat Oval",IF(OR($N$775="",ISTEXT($N$775)),"",IF(2&lt;=$N$775,ROUND((2-0.5)*$I$774/$N$775,1),IF(2=$N$775+1,"Ends",""))),IF(OR($D$774="",$G$774=""),"",IF($D$774="Round",IF(2=1,"Axis 1 (0°)",IF(2=2,"Axis 2 (90°)","")),IF(ISTEXT($N$775),"",IF(2&gt;$N$775,"",IF(ISTEXT($I$774),"",ROUND((2-0.5)*$I$774/$N$775,1)))))))</f>
        <v/>
      </c>
      <c r="C777" s="538" t="n"/>
      <c r="D777" s="539">
        <f>IF($D$774="Flat Oval",IF(OR($N$776="",ISTEXT($N$774),ISTEXT($N$775)),"",IF(2&lt;=$N$775,IF(1&gt;$N$774,"",IF(((2-1)*$N$774+1)&gt;80,"",IF(INDEX($P$776:$W$785,MOD(((2-1)*$N$774+1)-1,10)+1,INT((((2-1)*$N$774+1)-1)/10)+1)="","",INDEX($P$776:$W$785,MOD(((2-1)*$N$774+1)-1,10)+1,INT((((2-1)*$N$774+1)-1)/10)+1)))),IF(AND(2=$N$775+1,1&lt;=$O$774),IF(($N$774*$N$775+1)&gt;80,"",IF(INDEX($P$776:$W$785,MOD(($N$774*$N$775+1)-1,10)+1,INT((($N$774*$N$775+1)-1)/10)+1)="","",INDEX($P$776:$W$785,MOD(($N$774*$N$775+1)-1,10)+1,INT((($N$774*$N$775+1)-1)/10)+1))),""))),IF($N$776="","",IF(OR(ISTEXT($N$774),ISTEXT($N$775),ISTEXT($N$776)),"",IF(OR(1&gt;$N$774,2&gt;$N$775,((2-1)*$N$774+1)&gt;$N$776),"",IF(INDEX($P$776:$W$785,MOD(((2-1)*$N$774+1)-1,10)+1,INT((((2-1)*$N$774+1)-1)/10)+1)="","",INDEX($P$776:$W$785,MOD(((2-1)*$N$774+1)-1,10)+1,INT((((2-1)*$N$774+1)-1)/10)+1))))))</f>
        <v/>
      </c>
      <c r="E777" s="539">
        <f>IF($D$774="Flat Oval",IF(OR($N$776="",ISTEXT($N$774),ISTEXT($N$775)),"",IF(2&lt;=$N$775,IF(2&gt;$N$774,"",IF(((2-1)*$N$774+2)&gt;80,"",IF(INDEX($P$776:$W$785,MOD(((2-1)*$N$774+2)-1,10)+1,INT((((2-1)*$N$774+2)-1)/10)+1)="","",INDEX($P$776:$W$785,MOD(((2-1)*$N$774+2)-1,10)+1,INT((((2-1)*$N$774+2)-1)/10)+1)))),IF(AND(2=$N$775+1,2&lt;=$O$774),IF(($N$774*$N$775+2)&gt;80,"",IF(INDEX($P$776:$W$785,MOD(($N$774*$N$775+2)-1,10)+1,INT((($N$774*$N$775+2)-1)/10)+1)="","",INDEX($P$776:$W$785,MOD(($N$774*$N$775+2)-1,10)+1,INT((($N$774*$N$775+2)-1)/10)+1))),""))),IF($N$776="","",IF(OR(ISTEXT($N$774),ISTEXT($N$775),ISTEXT($N$776)),"",IF(OR(2&gt;$N$774,2&gt;$N$775,((2-1)*$N$774+2)&gt;$N$776),"",IF(INDEX($P$776:$W$785,MOD(((2-1)*$N$774+2)-1,10)+1,INT((((2-1)*$N$774+2)-1)/10)+1)="","",INDEX($P$776:$W$785,MOD(((2-1)*$N$774+2)-1,10)+1,INT((((2-1)*$N$774+2)-1)/10)+1))))))</f>
        <v/>
      </c>
      <c r="F777" s="539">
        <f>IF($D$774="Flat Oval",IF(OR($N$776="",ISTEXT($N$774),ISTEXT($N$775)),"",IF(2&lt;=$N$775,IF(3&gt;$N$774,"",IF(((2-1)*$N$774+3)&gt;80,"",IF(INDEX($P$776:$W$785,MOD(((2-1)*$N$774+3)-1,10)+1,INT((((2-1)*$N$774+3)-1)/10)+1)="","",INDEX($P$776:$W$785,MOD(((2-1)*$N$774+3)-1,10)+1,INT((((2-1)*$N$774+3)-1)/10)+1)))),IF(AND(2=$N$775+1,3&lt;=$O$774),IF(($N$774*$N$775+3)&gt;80,"",IF(INDEX($P$776:$W$785,MOD(($N$774*$N$775+3)-1,10)+1,INT((($N$774*$N$775+3)-1)/10)+1)="","",INDEX($P$776:$W$785,MOD(($N$774*$N$775+3)-1,10)+1,INT((($N$774*$N$775+3)-1)/10)+1))),""))),IF($N$776="","",IF(OR(ISTEXT($N$774),ISTEXT($N$775),ISTEXT($N$776)),"",IF(OR(3&gt;$N$774,2&gt;$N$775,((2-1)*$N$774+3)&gt;$N$776),"",IF(INDEX($P$776:$W$785,MOD(((2-1)*$N$774+3)-1,10)+1,INT((((2-1)*$N$774+3)-1)/10)+1)="","",INDEX($P$776:$W$785,MOD(((2-1)*$N$774+3)-1,10)+1,INT((((2-1)*$N$774+3)-1)/10)+1))))))</f>
        <v/>
      </c>
      <c r="G777" s="539">
        <f>IF($D$774="Flat Oval",IF(OR($N$776="",ISTEXT($N$774),ISTEXT($N$775)),"",IF(2&lt;=$N$775,IF(4&gt;$N$774,"",IF(((2-1)*$N$774+4)&gt;80,"",IF(INDEX($P$776:$W$785,MOD(((2-1)*$N$774+4)-1,10)+1,INT((((2-1)*$N$774+4)-1)/10)+1)="","",INDEX($P$776:$W$785,MOD(((2-1)*$N$774+4)-1,10)+1,INT((((2-1)*$N$774+4)-1)/10)+1)))),IF(AND(2=$N$775+1,4&lt;=$O$774),IF(($N$774*$N$775+4)&gt;80,"",IF(INDEX($P$776:$W$785,MOD(($N$774*$N$775+4)-1,10)+1,INT((($N$774*$N$775+4)-1)/10)+1)="","",INDEX($P$776:$W$785,MOD(($N$774*$N$775+4)-1,10)+1,INT((($N$774*$N$775+4)-1)/10)+1))),""))),IF($N$776="","",IF(OR(ISTEXT($N$774),ISTEXT($N$775),ISTEXT($N$776)),"",IF(OR(4&gt;$N$774,2&gt;$N$775,((2-1)*$N$774+4)&gt;$N$776),"",IF(INDEX($P$776:$W$785,MOD(((2-1)*$N$774+4)-1,10)+1,INT((((2-1)*$N$774+4)-1)/10)+1)="","",INDEX($P$776:$W$785,MOD(((2-1)*$N$774+4)-1,10)+1,INT((((2-1)*$N$774+4)-1)/10)+1))))))</f>
        <v/>
      </c>
      <c r="H777" s="539">
        <f>IF($D$774="Flat Oval",IF(OR($N$776="",ISTEXT($N$774),ISTEXT($N$775)),"",IF(2&lt;=$N$775,IF(5&gt;$N$774,"",IF(((2-1)*$N$774+5)&gt;80,"",IF(INDEX($P$776:$W$785,MOD(((2-1)*$N$774+5)-1,10)+1,INT((((2-1)*$N$774+5)-1)/10)+1)="","",INDEX($P$776:$W$785,MOD(((2-1)*$N$774+5)-1,10)+1,INT((((2-1)*$N$774+5)-1)/10)+1)))),IF(AND(2=$N$775+1,5&lt;=$O$774),IF(($N$774*$N$775+5)&gt;80,"",IF(INDEX($P$776:$W$785,MOD(($N$774*$N$775+5)-1,10)+1,INT((($N$774*$N$775+5)-1)/10)+1)="","",INDEX($P$776:$W$785,MOD(($N$774*$N$775+5)-1,10)+1,INT((($N$774*$N$775+5)-1)/10)+1))),""))),IF($N$776="","",IF(OR(ISTEXT($N$774),ISTEXT($N$775),ISTEXT($N$776)),"",IF(OR(5&gt;$N$774,2&gt;$N$775,((2-1)*$N$774+5)&gt;$N$776),"",IF(INDEX($P$776:$W$785,MOD(((2-1)*$N$774+5)-1,10)+1,INT((((2-1)*$N$774+5)-1)/10)+1)="","",INDEX($P$776:$W$785,MOD(((2-1)*$N$774+5)-1,10)+1,INT((((2-1)*$N$774+5)-1)/10)+1))))))</f>
        <v/>
      </c>
      <c r="I777" s="539">
        <f>IF($D$774="Flat Oval",IF(OR($N$776="",ISTEXT($N$774),ISTEXT($N$775)),"",IF(2&lt;=$N$775,IF(6&gt;$N$774,"",IF(((2-1)*$N$774+6)&gt;80,"",IF(INDEX($P$776:$W$785,MOD(((2-1)*$N$774+6)-1,10)+1,INT((((2-1)*$N$774+6)-1)/10)+1)="","",INDEX($P$776:$W$785,MOD(((2-1)*$N$774+6)-1,10)+1,INT((((2-1)*$N$774+6)-1)/10)+1)))),IF(AND(2=$N$775+1,6&lt;=$O$774),IF(($N$774*$N$775+6)&gt;80,"",IF(INDEX($P$776:$W$785,MOD(($N$774*$N$775+6)-1,10)+1,INT((($N$774*$N$775+6)-1)/10)+1)="","",INDEX($P$776:$W$785,MOD(($N$774*$N$775+6)-1,10)+1,INT((($N$774*$N$775+6)-1)/10)+1))),""))),IF($N$776="","",IF(OR(ISTEXT($N$774),ISTEXT($N$775),ISTEXT($N$776)),"",IF(OR(6&gt;$N$774,2&gt;$N$775,((2-1)*$N$774+6)&gt;$N$776),"",IF(INDEX($P$776:$W$785,MOD(((2-1)*$N$774+6)-1,10)+1,INT((((2-1)*$N$774+6)-1)/10)+1)="","",INDEX($P$776:$W$785,MOD(((2-1)*$N$774+6)-1,10)+1,INT((((2-1)*$N$774+6)-1)/10)+1))))))</f>
        <v/>
      </c>
      <c r="J777" s="539">
        <f>IF($D$774="Flat Oval",IF(OR($N$776="",ISTEXT($N$774),ISTEXT($N$775)),"",IF(2&lt;=$N$775,IF(7&gt;$N$774,"",IF(((2-1)*$N$774+7)&gt;80,"",IF(INDEX($P$776:$W$785,MOD(((2-1)*$N$774+7)-1,10)+1,INT((((2-1)*$N$774+7)-1)/10)+1)="","",INDEX($P$776:$W$785,MOD(((2-1)*$N$774+7)-1,10)+1,INT((((2-1)*$N$774+7)-1)/10)+1)))),IF(AND(2=$N$775+1,7&lt;=$O$774),IF(($N$774*$N$775+7)&gt;80,"",IF(INDEX($P$776:$W$785,MOD(($N$774*$N$775+7)-1,10)+1,INT((($N$774*$N$775+7)-1)/10)+1)="","",INDEX($P$776:$W$785,MOD(($N$774*$N$775+7)-1,10)+1,INT((($N$774*$N$775+7)-1)/10)+1))),""))),IF($N$776="","",IF(OR(ISTEXT($N$774),ISTEXT($N$775),ISTEXT($N$776)),"",IF(OR(7&gt;$N$774,2&gt;$N$775,((2-1)*$N$774+7)&gt;$N$776),"",IF(INDEX($P$776:$W$785,MOD(((2-1)*$N$774+7)-1,10)+1,INT((((2-1)*$N$774+7)-1)/10)+1)="","",INDEX($P$776:$W$785,MOD(((2-1)*$N$774+7)-1,10)+1,INT((((2-1)*$N$774+7)-1)/10)+1))))))</f>
        <v/>
      </c>
      <c r="K777" s="539">
        <f>IF($D$774="Flat Oval",IF(OR($N$776="",ISTEXT($N$774),ISTEXT($N$775)),"",IF(2&lt;=$N$775,IF(8&gt;$N$774,"",IF(((2-1)*$N$774+8)&gt;80,"",IF(INDEX($P$776:$W$785,MOD(((2-1)*$N$774+8)-1,10)+1,INT((((2-1)*$N$774+8)-1)/10)+1)="","",INDEX($P$776:$W$785,MOD(((2-1)*$N$774+8)-1,10)+1,INT((((2-1)*$N$774+8)-1)/10)+1)))),IF(AND(2=$N$775+1,8&lt;=$O$774),IF(($N$774*$N$775+8)&gt;80,"",IF(INDEX($P$776:$W$785,MOD(($N$774*$N$775+8)-1,10)+1,INT((($N$774*$N$775+8)-1)/10)+1)="","",INDEX($P$776:$W$785,MOD(($N$774*$N$775+8)-1,10)+1,INT((($N$774*$N$775+8)-1)/10)+1))),""))),IF($N$776="","",IF(OR(ISTEXT($N$774),ISTEXT($N$775),ISTEXT($N$776)),"",IF(OR(8&gt;$N$774,2&gt;$N$775,((2-1)*$N$774+8)&gt;$N$776),"",IF(INDEX($P$776:$W$785,MOD(((2-1)*$N$774+8)-1,10)+1,INT((((2-1)*$N$774+8)-1)/10)+1)="","",INDEX($P$776:$W$785,MOD(((2-1)*$N$774+8)-1,10)+1,INT((((2-1)*$N$774+8)-1)/10)+1))))))</f>
        <v/>
      </c>
      <c r="L777" s="539">
        <f>IF($D$774="Flat Oval",IF(OR($N$776="",ISTEXT($N$774),ISTEXT($N$775)),"",IF(2&lt;=$N$775,IF(9&gt;$N$774,"",IF(((2-1)*$N$774+9)&gt;80,"",IF(INDEX($P$776:$W$785,MOD(((2-1)*$N$774+9)-1,10)+1,INT((((2-1)*$N$774+9)-1)/10)+1)="","",INDEX($P$776:$W$785,MOD(((2-1)*$N$774+9)-1,10)+1,INT((((2-1)*$N$774+9)-1)/10)+1)))),IF(AND(2=$N$775+1,9&lt;=$O$774),IF(($N$774*$N$775+9)&gt;80,"",IF(INDEX($P$776:$W$785,MOD(($N$774*$N$775+9)-1,10)+1,INT((($N$774*$N$775+9)-1)/10)+1)="","",INDEX($P$776:$W$785,MOD(($N$774*$N$775+9)-1,10)+1,INT((($N$774*$N$775+9)-1)/10)+1))),""))),IF($N$776="","",IF(OR(ISTEXT($N$774),ISTEXT($N$775),ISTEXT($N$776)),"",IF(OR(9&gt;$N$774,2&gt;$N$775,((2-1)*$N$774+9)&gt;$N$776),"",IF(INDEX($P$776:$W$785,MOD(((2-1)*$N$774+9)-1,10)+1,INT((((2-1)*$N$774+9)-1)/10)+1)="","",INDEX($P$776:$W$785,MOD(((2-1)*$N$774+9)-1,10)+1,INT((((2-1)*$N$774+9)-1)/10)+1))))))</f>
        <v/>
      </c>
      <c r="M777" s="539">
        <f>IF($D$774="Flat Oval",IF(OR($N$776="",ISTEXT($N$774),ISTEXT($N$775)),"",IF(2&lt;=$N$775,IF(10&gt;$N$774,"",IF(((2-1)*$N$774+10)&gt;80,"",IF(INDEX($P$776:$W$785,MOD(((2-1)*$N$774+10)-1,10)+1,INT((((2-1)*$N$774+10)-1)/10)+1)="","",INDEX($P$776:$W$785,MOD(((2-1)*$N$774+10)-1,10)+1,INT((((2-1)*$N$774+10)-1)/10)+1)))),IF(AND(2=$N$775+1,10&lt;=$O$774),IF(($N$774*$N$775+10)&gt;80,"",IF(INDEX($P$776:$W$785,MOD(($N$774*$N$775+10)-1,10)+1,INT((($N$774*$N$775+10)-1)/10)+1)="","",INDEX($P$776:$W$785,MOD(($N$774*$N$775+10)-1,10)+1,INT((($N$774*$N$775+10)-1)/10)+1))),""))),IF($N$776="","",IF(OR(ISTEXT($N$774),ISTEXT($N$775),ISTEXT($N$776)),"",IF(OR(10&gt;$N$774,2&gt;$N$775,((2-1)*$N$774+10)&gt;$N$776),"",IF(INDEX($P$776:$W$785,MOD(((2-1)*$N$774+10)-1,10)+1,INT((((2-1)*$N$774+10)-1)/10)+1)="","",INDEX($P$776:$W$785,MOD(((2-1)*$N$774+10)-1,10)+1,INT((((2-1)*$N$774+10)-1)/10)+1))))))</f>
        <v/>
      </c>
      <c r="O777">
        <f>IF(AND($D$774="Flat Oval",NOT(OR($G$774="",$I$774="")),NOT(OR(ISTEXT($G$774),ISTEXT($I$774)))),(($G$774-2*N($K$774))-($I$774-2*N($K$774)))*($I$774-2*N($K$774))/144,"")</f>
        <v/>
      </c>
      <c r="P777" s="540" t="n"/>
      <c r="Q777" s="540" t="n"/>
      <c r="R777" s="540" t="n"/>
      <c r="S777" s="540" t="n"/>
      <c r="T777" s="540" t="n"/>
      <c r="U777" s="540" t="n"/>
      <c r="V777" s="540" t="n"/>
      <c r="W777" s="540" t="n"/>
    </row>
    <row r="778" ht="13.35" customHeight="1" s="162">
      <c r="B778" s="537">
        <f>IF($D$774="Flat Oval",IF(OR($N$775="",ISTEXT($N$775)),"",IF(3&lt;=$N$775,ROUND((3-0.5)*$I$774/$N$775,1),IF(3=$N$775+1,"Ends",""))),IF(OR($D$774="",$G$774=""),"",IF($D$774="Round",IF(3=1,"Axis 1 (0°)",IF(3=2,"Axis 2 (90°)","")),IF(ISTEXT($N$775),"",IF(3&gt;$N$775,"",IF(ISTEXT($I$774),"",ROUND((3-0.5)*$I$774/$N$775,1)))))))</f>
        <v/>
      </c>
      <c r="C778" s="538" t="n"/>
      <c r="D778" s="539">
        <f>IF($D$774="Flat Oval",IF(OR($N$776="",ISTEXT($N$774),ISTEXT($N$775)),"",IF(3&lt;=$N$775,IF(1&gt;$N$774,"",IF(((3-1)*$N$774+1)&gt;80,"",IF(INDEX($P$776:$W$785,MOD(((3-1)*$N$774+1)-1,10)+1,INT((((3-1)*$N$774+1)-1)/10)+1)="","",INDEX($P$776:$W$785,MOD(((3-1)*$N$774+1)-1,10)+1,INT((((3-1)*$N$774+1)-1)/10)+1)))),IF(AND(3=$N$775+1,1&lt;=$O$774),IF(($N$774*$N$775+1)&gt;80,"",IF(INDEX($P$776:$W$785,MOD(($N$774*$N$775+1)-1,10)+1,INT((($N$774*$N$775+1)-1)/10)+1)="","",INDEX($P$776:$W$785,MOD(($N$774*$N$775+1)-1,10)+1,INT((($N$774*$N$775+1)-1)/10)+1))),""))),IF($N$776="","",IF(OR(ISTEXT($N$774),ISTEXT($N$775),ISTEXT($N$776)),"",IF(OR(1&gt;$N$774,3&gt;$N$775,((3-1)*$N$774+1)&gt;$N$776),"",IF(INDEX($P$776:$W$785,MOD(((3-1)*$N$774+1)-1,10)+1,INT((((3-1)*$N$774+1)-1)/10)+1)="","",INDEX($P$776:$W$785,MOD(((3-1)*$N$774+1)-1,10)+1,INT((((3-1)*$N$774+1)-1)/10)+1))))))</f>
        <v/>
      </c>
      <c r="E778" s="539">
        <f>IF($D$774="Flat Oval",IF(OR($N$776="",ISTEXT($N$774),ISTEXT($N$775)),"",IF(3&lt;=$N$775,IF(2&gt;$N$774,"",IF(((3-1)*$N$774+2)&gt;80,"",IF(INDEX($P$776:$W$785,MOD(((3-1)*$N$774+2)-1,10)+1,INT((((3-1)*$N$774+2)-1)/10)+1)="","",INDEX($P$776:$W$785,MOD(((3-1)*$N$774+2)-1,10)+1,INT((((3-1)*$N$774+2)-1)/10)+1)))),IF(AND(3=$N$775+1,2&lt;=$O$774),IF(($N$774*$N$775+2)&gt;80,"",IF(INDEX($P$776:$W$785,MOD(($N$774*$N$775+2)-1,10)+1,INT((($N$774*$N$775+2)-1)/10)+1)="","",INDEX($P$776:$W$785,MOD(($N$774*$N$775+2)-1,10)+1,INT((($N$774*$N$775+2)-1)/10)+1))),""))),IF($N$776="","",IF(OR(ISTEXT($N$774),ISTEXT($N$775),ISTEXT($N$776)),"",IF(OR(2&gt;$N$774,3&gt;$N$775,((3-1)*$N$774+2)&gt;$N$776),"",IF(INDEX($P$776:$W$785,MOD(((3-1)*$N$774+2)-1,10)+1,INT((((3-1)*$N$774+2)-1)/10)+1)="","",INDEX($P$776:$W$785,MOD(((3-1)*$N$774+2)-1,10)+1,INT((((3-1)*$N$774+2)-1)/10)+1))))))</f>
        <v/>
      </c>
      <c r="F778" s="539">
        <f>IF($D$774="Flat Oval",IF(OR($N$776="",ISTEXT($N$774),ISTEXT($N$775)),"",IF(3&lt;=$N$775,IF(3&gt;$N$774,"",IF(((3-1)*$N$774+3)&gt;80,"",IF(INDEX($P$776:$W$785,MOD(((3-1)*$N$774+3)-1,10)+1,INT((((3-1)*$N$774+3)-1)/10)+1)="","",INDEX($P$776:$W$785,MOD(((3-1)*$N$774+3)-1,10)+1,INT((((3-1)*$N$774+3)-1)/10)+1)))),IF(AND(3=$N$775+1,3&lt;=$O$774),IF(($N$774*$N$775+3)&gt;80,"",IF(INDEX($P$776:$W$785,MOD(($N$774*$N$775+3)-1,10)+1,INT((($N$774*$N$775+3)-1)/10)+1)="","",INDEX($P$776:$W$785,MOD(($N$774*$N$775+3)-1,10)+1,INT((($N$774*$N$775+3)-1)/10)+1))),""))),IF($N$776="","",IF(OR(ISTEXT($N$774),ISTEXT($N$775),ISTEXT($N$776)),"",IF(OR(3&gt;$N$774,3&gt;$N$775,((3-1)*$N$774+3)&gt;$N$776),"",IF(INDEX($P$776:$W$785,MOD(((3-1)*$N$774+3)-1,10)+1,INT((((3-1)*$N$774+3)-1)/10)+1)="","",INDEX($P$776:$W$785,MOD(((3-1)*$N$774+3)-1,10)+1,INT((((3-1)*$N$774+3)-1)/10)+1))))))</f>
        <v/>
      </c>
      <c r="G778" s="539">
        <f>IF($D$774="Flat Oval",IF(OR($N$776="",ISTEXT($N$774),ISTEXT($N$775)),"",IF(3&lt;=$N$775,IF(4&gt;$N$774,"",IF(((3-1)*$N$774+4)&gt;80,"",IF(INDEX($P$776:$W$785,MOD(((3-1)*$N$774+4)-1,10)+1,INT((((3-1)*$N$774+4)-1)/10)+1)="","",INDEX($P$776:$W$785,MOD(((3-1)*$N$774+4)-1,10)+1,INT((((3-1)*$N$774+4)-1)/10)+1)))),IF(AND(3=$N$775+1,4&lt;=$O$774),IF(($N$774*$N$775+4)&gt;80,"",IF(INDEX($P$776:$W$785,MOD(($N$774*$N$775+4)-1,10)+1,INT((($N$774*$N$775+4)-1)/10)+1)="","",INDEX($P$776:$W$785,MOD(($N$774*$N$775+4)-1,10)+1,INT((($N$774*$N$775+4)-1)/10)+1))),""))),IF($N$776="","",IF(OR(ISTEXT($N$774),ISTEXT($N$775),ISTEXT($N$776)),"",IF(OR(4&gt;$N$774,3&gt;$N$775,((3-1)*$N$774+4)&gt;$N$776),"",IF(INDEX($P$776:$W$785,MOD(((3-1)*$N$774+4)-1,10)+1,INT((((3-1)*$N$774+4)-1)/10)+1)="","",INDEX($P$776:$W$785,MOD(((3-1)*$N$774+4)-1,10)+1,INT((((3-1)*$N$774+4)-1)/10)+1))))))</f>
        <v/>
      </c>
      <c r="H778" s="539">
        <f>IF($D$774="Flat Oval",IF(OR($N$776="",ISTEXT($N$774),ISTEXT($N$775)),"",IF(3&lt;=$N$775,IF(5&gt;$N$774,"",IF(((3-1)*$N$774+5)&gt;80,"",IF(INDEX($P$776:$W$785,MOD(((3-1)*$N$774+5)-1,10)+1,INT((((3-1)*$N$774+5)-1)/10)+1)="","",INDEX($P$776:$W$785,MOD(((3-1)*$N$774+5)-1,10)+1,INT((((3-1)*$N$774+5)-1)/10)+1)))),IF(AND(3=$N$775+1,5&lt;=$O$774),IF(($N$774*$N$775+5)&gt;80,"",IF(INDEX($P$776:$W$785,MOD(($N$774*$N$775+5)-1,10)+1,INT((($N$774*$N$775+5)-1)/10)+1)="","",INDEX($P$776:$W$785,MOD(($N$774*$N$775+5)-1,10)+1,INT((($N$774*$N$775+5)-1)/10)+1))),""))),IF($N$776="","",IF(OR(ISTEXT($N$774),ISTEXT($N$775),ISTEXT($N$776)),"",IF(OR(5&gt;$N$774,3&gt;$N$775,((3-1)*$N$774+5)&gt;$N$776),"",IF(INDEX($P$776:$W$785,MOD(((3-1)*$N$774+5)-1,10)+1,INT((((3-1)*$N$774+5)-1)/10)+1)="","",INDEX($P$776:$W$785,MOD(((3-1)*$N$774+5)-1,10)+1,INT((((3-1)*$N$774+5)-1)/10)+1))))))</f>
        <v/>
      </c>
      <c r="I778" s="539">
        <f>IF($D$774="Flat Oval",IF(OR($N$776="",ISTEXT($N$774),ISTEXT($N$775)),"",IF(3&lt;=$N$775,IF(6&gt;$N$774,"",IF(((3-1)*$N$774+6)&gt;80,"",IF(INDEX($P$776:$W$785,MOD(((3-1)*$N$774+6)-1,10)+1,INT((((3-1)*$N$774+6)-1)/10)+1)="","",INDEX($P$776:$W$785,MOD(((3-1)*$N$774+6)-1,10)+1,INT((((3-1)*$N$774+6)-1)/10)+1)))),IF(AND(3=$N$775+1,6&lt;=$O$774),IF(($N$774*$N$775+6)&gt;80,"",IF(INDEX($P$776:$W$785,MOD(($N$774*$N$775+6)-1,10)+1,INT((($N$774*$N$775+6)-1)/10)+1)="","",INDEX($P$776:$W$785,MOD(($N$774*$N$775+6)-1,10)+1,INT((($N$774*$N$775+6)-1)/10)+1))),""))),IF($N$776="","",IF(OR(ISTEXT($N$774),ISTEXT($N$775),ISTEXT($N$776)),"",IF(OR(6&gt;$N$774,3&gt;$N$775,((3-1)*$N$774+6)&gt;$N$776),"",IF(INDEX($P$776:$W$785,MOD(((3-1)*$N$774+6)-1,10)+1,INT((((3-1)*$N$774+6)-1)/10)+1)="","",INDEX($P$776:$W$785,MOD(((3-1)*$N$774+6)-1,10)+1,INT((((3-1)*$N$774+6)-1)/10)+1))))))</f>
        <v/>
      </c>
      <c r="J778" s="539">
        <f>IF($D$774="Flat Oval",IF(OR($N$776="",ISTEXT($N$774),ISTEXT($N$775)),"",IF(3&lt;=$N$775,IF(7&gt;$N$774,"",IF(((3-1)*$N$774+7)&gt;80,"",IF(INDEX($P$776:$W$785,MOD(((3-1)*$N$774+7)-1,10)+1,INT((((3-1)*$N$774+7)-1)/10)+1)="","",INDEX($P$776:$W$785,MOD(((3-1)*$N$774+7)-1,10)+1,INT((((3-1)*$N$774+7)-1)/10)+1)))),IF(AND(3=$N$775+1,7&lt;=$O$774),IF(($N$774*$N$775+7)&gt;80,"",IF(INDEX($P$776:$W$785,MOD(($N$774*$N$775+7)-1,10)+1,INT((($N$774*$N$775+7)-1)/10)+1)="","",INDEX($P$776:$W$785,MOD(($N$774*$N$775+7)-1,10)+1,INT((($N$774*$N$775+7)-1)/10)+1))),""))),IF($N$776="","",IF(OR(ISTEXT($N$774),ISTEXT($N$775),ISTEXT($N$776)),"",IF(OR(7&gt;$N$774,3&gt;$N$775,((3-1)*$N$774+7)&gt;$N$776),"",IF(INDEX($P$776:$W$785,MOD(((3-1)*$N$774+7)-1,10)+1,INT((((3-1)*$N$774+7)-1)/10)+1)="","",INDEX($P$776:$W$785,MOD(((3-1)*$N$774+7)-1,10)+1,INT((((3-1)*$N$774+7)-1)/10)+1))))))</f>
        <v/>
      </c>
      <c r="K778" s="539">
        <f>IF($D$774="Flat Oval",IF(OR($N$776="",ISTEXT($N$774),ISTEXT($N$775)),"",IF(3&lt;=$N$775,IF(8&gt;$N$774,"",IF(((3-1)*$N$774+8)&gt;80,"",IF(INDEX($P$776:$W$785,MOD(((3-1)*$N$774+8)-1,10)+1,INT((((3-1)*$N$774+8)-1)/10)+1)="","",INDEX($P$776:$W$785,MOD(((3-1)*$N$774+8)-1,10)+1,INT((((3-1)*$N$774+8)-1)/10)+1)))),IF(AND(3=$N$775+1,8&lt;=$O$774),IF(($N$774*$N$775+8)&gt;80,"",IF(INDEX($P$776:$W$785,MOD(($N$774*$N$775+8)-1,10)+1,INT((($N$774*$N$775+8)-1)/10)+1)="","",INDEX($P$776:$W$785,MOD(($N$774*$N$775+8)-1,10)+1,INT((($N$774*$N$775+8)-1)/10)+1))),""))),IF($N$776="","",IF(OR(ISTEXT($N$774),ISTEXT($N$775),ISTEXT($N$776)),"",IF(OR(8&gt;$N$774,3&gt;$N$775,((3-1)*$N$774+8)&gt;$N$776),"",IF(INDEX($P$776:$W$785,MOD(((3-1)*$N$774+8)-1,10)+1,INT((((3-1)*$N$774+8)-1)/10)+1)="","",INDEX($P$776:$W$785,MOD(((3-1)*$N$774+8)-1,10)+1,INT((((3-1)*$N$774+8)-1)/10)+1))))))</f>
        <v/>
      </c>
      <c r="L778" s="539">
        <f>IF($D$774="Flat Oval",IF(OR($N$776="",ISTEXT($N$774),ISTEXT($N$775)),"",IF(3&lt;=$N$775,IF(9&gt;$N$774,"",IF(((3-1)*$N$774+9)&gt;80,"",IF(INDEX($P$776:$W$785,MOD(((3-1)*$N$774+9)-1,10)+1,INT((((3-1)*$N$774+9)-1)/10)+1)="","",INDEX($P$776:$W$785,MOD(((3-1)*$N$774+9)-1,10)+1,INT((((3-1)*$N$774+9)-1)/10)+1)))),IF(AND(3=$N$775+1,9&lt;=$O$774),IF(($N$774*$N$775+9)&gt;80,"",IF(INDEX($P$776:$W$785,MOD(($N$774*$N$775+9)-1,10)+1,INT((($N$774*$N$775+9)-1)/10)+1)="","",INDEX($P$776:$W$785,MOD(($N$774*$N$775+9)-1,10)+1,INT((($N$774*$N$775+9)-1)/10)+1))),""))),IF($N$776="","",IF(OR(ISTEXT($N$774),ISTEXT($N$775),ISTEXT($N$776)),"",IF(OR(9&gt;$N$774,3&gt;$N$775,((3-1)*$N$774+9)&gt;$N$776),"",IF(INDEX($P$776:$W$785,MOD(((3-1)*$N$774+9)-1,10)+1,INT((((3-1)*$N$774+9)-1)/10)+1)="","",INDEX($P$776:$W$785,MOD(((3-1)*$N$774+9)-1,10)+1,INT((((3-1)*$N$774+9)-1)/10)+1))))))</f>
        <v/>
      </c>
      <c r="M778" s="539">
        <f>IF($D$774="Flat Oval",IF(OR($N$776="",ISTEXT($N$774),ISTEXT($N$775)),"",IF(3&lt;=$N$775,IF(10&gt;$N$774,"",IF(((3-1)*$N$774+10)&gt;80,"",IF(INDEX($P$776:$W$785,MOD(((3-1)*$N$774+10)-1,10)+1,INT((((3-1)*$N$774+10)-1)/10)+1)="","",INDEX($P$776:$W$785,MOD(((3-1)*$N$774+10)-1,10)+1,INT((((3-1)*$N$774+10)-1)/10)+1)))),IF(AND(3=$N$775+1,10&lt;=$O$774),IF(($N$774*$N$775+10)&gt;80,"",IF(INDEX($P$776:$W$785,MOD(($N$774*$N$775+10)-1,10)+1,INT((($N$774*$N$775+10)-1)/10)+1)="","",INDEX($P$776:$W$785,MOD(($N$774*$N$775+10)-1,10)+1,INT((($N$774*$N$775+10)-1)/10)+1))),""))),IF($N$776="","",IF(OR(ISTEXT($N$774),ISTEXT($N$775),ISTEXT($N$776)),"",IF(OR(10&gt;$N$774,3&gt;$N$775,((3-1)*$N$774+10)&gt;$N$776),"",IF(INDEX($P$776:$W$785,MOD(((3-1)*$N$774+10)-1,10)+1,INT((((3-1)*$N$774+10)-1)/10)+1)="","",INDEX($P$776:$W$785,MOD(((3-1)*$N$774+10)-1,10)+1,INT((((3-1)*$N$774+10)-1)/10)+1))))))</f>
        <v/>
      </c>
      <c r="O778">
        <f>IF(AND($D$774="Flat Oval",NOT(OR($G$774="",$I$774="")),NOT(OR(ISTEXT($G$774),ISTEXT($I$774)))),PI()*(($I$774-2*N($K$774))/2)^2/144,"")</f>
        <v/>
      </c>
      <c r="P778" s="540" t="n"/>
      <c r="Q778" s="540" t="n"/>
      <c r="R778" s="540" t="n"/>
      <c r="S778" s="540" t="n"/>
      <c r="T778" s="540" t="n"/>
      <c r="U778" s="540" t="n"/>
      <c r="V778" s="540" t="n"/>
      <c r="W778" s="540" t="n"/>
    </row>
    <row r="779" ht="13.35" customHeight="1" s="162">
      <c r="B779" s="537">
        <f>IF($D$774="Flat Oval",IF(OR($N$775="",ISTEXT($N$775)),"",IF(4&lt;=$N$775,ROUND((4-0.5)*$I$774/$N$775,1),IF(4=$N$775+1,"Ends",""))),IF(OR($D$774="",$G$774=""),"",IF($D$774="Round",IF(4=1,"Axis 1 (0°)",IF(4=2,"Axis 2 (90°)","")),IF(ISTEXT($N$775),"",IF(4&gt;$N$775,"",IF(ISTEXT($I$774),"",ROUND((4-0.5)*$I$774/$N$775,1)))))))</f>
        <v/>
      </c>
      <c r="C779" s="538" t="n"/>
      <c r="D779" s="539">
        <f>IF($D$774="Flat Oval",IF(OR($N$776="",ISTEXT($N$774),ISTEXT($N$775)),"",IF(4&lt;=$N$775,IF(1&gt;$N$774,"",IF(((4-1)*$N$774+1)&gt;80,"",IF(INDEX($P$776:$W$785,MOD(((4-1)*$N$774+1)-1,10)+1,INT((((4-1)*$N$774+1)-1)/10)+1)="","",INDEX($P$776:$W$785,MOD(((4-1)*$N$774+1)-1,10)+1,INT((((4-1)*$N$774+1)-1)/10)+1)))),IF(AND(4=$N$775+1,1&lt;=$O$774),IF(($N$774*$N$775+1)&gt;80,"",IF(INDEX($P$776:$W$785,MOD(($N$774*$N$775+1)-1,10)+1,INT((($N$774*$N$775+1)-1)/10)+1)="","",INDEX($P$776:$W$785,MOD(($N$774*$N$775+1)-1,10)+1,INT((($N$774*$N$775+1)-1)/10)+1))),""))),IF($N$776="","",IF(OR(ISTEXT($N$774),ISTEXT($N$775),ISTEXT($N$776)),"",IF(OR(1&gt;$N$774,4&gt;$N$775,((4-1)*$N$774+1)&gt;$N$776),"",IF(INDEX($P$776:$W$785,MOD(((4-1)*$N$774+1)-1,10)+1,INT((((4-1)*$N$774+1)-1)/10)+1)="","",INDEX($P$776:$W$785,MOD(((4-1)*$N$774+1)-1,10)+1,INT((((4-1)*$N$774+1)-1)/10)+1))))))</f>
        <v/>
      </c>
      <c r="E779" s="539">
        <f>IF($D$774="Flat Oval",IF(OR($N$776="",ISTEXT($N$774),ISTEXT($N$775)),"",IF(4&lt;=$N$775,IF(2&gt;$N$774,"",IF(((4-1)*$N$774+2)&gt;80,"",IF(INDEX($P$776:$W$785,MOD(((4-1)*$N$774+2)-1,10)+1,INT((((4-1)*$N$774+2)-1)/10)+1)="","",INDEX($P$776:$W$785,MOD(((4-1)*$N$774+2)-1,10)+1,INT((((4-1)*$N$774+2)-1)/10)+1)))),IF(AND(4=$N$775+1,2&lt;=$O$774),IF(($N$774*$N$775+2)&gt;80,"",IF(INDEX($P$776:$W$785,MOD(($N$774*$N$775+2)-1,10)+1,INT((($N$774*$N$775+2)-1)/10)+1)="","",INDEX($P$776:$W$785,MOD(($N$774*$N$775+2)-1,10)+1,INT((($N$774*$N$775+2)-1)/10)+1))),""))),IF($N$776="","",IF(OR(ISTEXT($N$774),ISTEXT($N$775),ISTEXT($N$776)),"",IF(OR(2&gt;$N$774,4&gt;$N$775,((4-1)*$N$774+2)&gt;$N$776),"",IF(INDEX($P$776:$W$785,MOD(((4-1)*$N$774+2)-1,10)+1,INT((((4-1)*$N$774+2)-1)/10)+1)="","",INDEX($P$776:$W$785,MOD(((4-1)*$N$774+2)-1,10)+1,INT((((4-1)*$N$774+2)-1)/10)+1))))))</f>
        <v/>
      </c>
      <c r="F779" s="539">
        <f>IF($D$774="Flat Oval",IF(OR($N$776="",ISTEXT($N$774),ISTEXT($N$775)),"",IF(4&lt;=$N$775,IF(3&gt;$N$774,"",IF(((4-1)*$N$774+3)&gt;80,"",IF(INDEX($P$776:$W$785,MOD(((4-1)*$N$774+3)-1,10)+1,INT((((4-1)*$N$774+3)-1)/10)+1)="","",INDEX($P$776:$W$785,MOD(((4-1)*$N$774+3)-1,10)+1,INT((((4-1)*$N$774+3)-1)/10)+1)))),IF(AND(4=$N$775+1,3&lt;=$O$774),IF(($N$774*$N$775+3)&gt;80,"",IF(INDEX($P$776:$W$785,MOD(($N$774*$N$775+3)-1,10)+1,INT((($N$774*$N$775+3)-1)/10)+1)="","",INDEX($P$776:$W$785,MOD(($N$774*$N$775+3)-1,10)+1,INT((($N$774*$N$775+3)-1)/10)+1))),""))),IF($N$776="","",IF(OR(ISTEXT($N$774),ISTEXT($N$775),ISTEXT($N$776)),"",IF(OR(3&gt;$N$774,4&gt;$N$775,((4-1)*$N$774+3)&gt;$N$776),"",IF(INDEX($P$776:$W$785,MOD(((4-1)*$N$774+3)-1,10)+1,INT((((4-1)*$N$774+3)-1)/10)+1)="","",INDEX($P$776:$W$785,MOD(((4-1)*$N$774+3)-1,10)+1,INT((((4-1)*$N$774+3)-1)/10)+1))))))</f>
        <v/>
      </c>
      <c r="G779" s="539">
        <f>IF($D$774="Flat Oval",IF(OR($N$776="",ISTEXT($N$774),ISTEXT($N$775)),"",IF(4&lt;=$N$775,IF(4&gt;$N$774,"",IF(((4-1)*$N$774+4)&gt;80,"",IF(INDEX($P$776:$W$785,MOD(((4-1)*$N$774+4)-1,10)+1,INT((((4-1)*$N$774+4)-1)/10)+1)="","",INDEX($P$776:$W$785,MOD(((4-1)*$N$774+4)-1,10)+1,INT((((4-1)*$N$774+4)-1)/10)+1)))),IF(AND(4=$N$775+1,4&lt;=$O$774),IF(($N$774*$N$775+4)&gt;80,"",IF(INDEX($P$776:$W$785,MOD(($N$774*$N$775+4)-1,10)+1,INT((($N$774*$N$775+4)-1)/10)+1)="","",INDEX($P$776:$W$785,MOD(($N$774*$N$775+4)-1,10)+1,INT((($N$774*$N$775+4)-1)/10)+1))),""))),IF($N$776="","",IF(OR(ISTEXT($N$774),ISTEXT($N$775),ISTEXT($N$776)),"",IF(OR(4&gt;$N$774,4&gt;$N$775,((4-1)*$N$774+4)&gt;$N$776),"",IF(INDEX($P$776:$W$785,MOD(((4-1)*$N$774+4)-1,10)+1,INT((((4-1)*$N$774+4)-1)/10)+1)="","",INDEX($P$776:$W$785,MOD(((4-1)*$N$774+4)-1,10)+1,INT((((4-1)*$N$774+4)-1)/10)+1))))))</f>
        <v/>
      </c>
      <c r="H779" s="539">
        <f>IF($D$774="Flat Oval",IF(OR($N$776="",ISTEXT($N$774),ISTEXT($N$775)),"",IF(4&lt;=$N$775,IF(5&gt;$N$774,"",IF(((4-1)*$N$774+5)&gt;80,"",IF(INDEX($P$776:$W$785,MOD(((4-1)*$N$774+5)-1,10)+1,INT((((4-1)*$N$774+5)-1)/10)+1)="","",INDEX($P$776:$W$785,MOD(((4-1)*$N$774+5)-1,10)+1,INT((((4-1)*$N$774+5)-1)/10)+1)))),IF(AND(4=$N$775+1,5&lt;=$O$774),IF(($N$774*$N$775+5)&gt;80,"",IF(INDEX($P$776:$W$785,MOD(($N$774*$N$775+5)-1,10)+1,INT((($N$774*$N$775+5)-1)/10)+1)="","",INDEX($P$776:$W$785,MOD(($N$774*$N$775+5)-1,10)+1,INT((($N$774*$N$775+5)-1)/10)+1))),""))),IF($N$776="","",IF(OR(ISTEXT($N$774),ISTEXT($N$775),ISTEXT($N$776)),"",IF(OR(5&gt;$N$774,4&gt;$N$775,((4-1)*$N$774+5)&gt;$N$776),"",IF(INDEX($P$776:$W$785,MOD(((4-1)*$N$774+5)-1,10)+1,INT((((4-1)*$N$774+5)-1)/10)+1)="","",INDEX($P$776:$W$785,MOD(((4-1)*$N$774+5)-1,10)+1,INT((((4-1)*$N$774+5)-1)/10)+1))))))</f>
        <v/>
      </c>
      <c r="I779" s="539">
        <f>IF($D$774="Flat Oval",IF(OR($N$776="",ISTEXT($N$774),ISTEXT($N$775)),"",IF(4&lt;=$N$775,IF(6&gt;$N$774,"",IF(((4-1)*$N$774+6)&gt;80,"",IF(INDEX($P$776:$W$785,MOD(((4-1)*$N$774+6)-1,10)+1,INT((((4-1)*$N$774+6)-1)/10)+1)="","",INDEX($P$776:$W$785,MOD(((4-1)*$N$774+6)-1,10)+1,INT((((4-1)*$N$774+6)-1)/10)+1)))),IF(AND(4=$N$775+1,6&lt;=$O$774),IF(($N$774*$N$775+6)&gt;80,"",IF(INDEX($P$776:$W$785,MOD(($N$774*$N$775+6)-1,10)+1,INT((($N$774*$N$775+6)-1)/10)+1)="","",INDEX($P$776:$W$785,MOD(($N$774*$N$775+6)-1,10)+1,INT((($N$774*$N$775+6)-1)/10)+1))),""))),IF($N$776="","",IF(OR(ISTEXT($N$774),ISTEXT($N$775),ISTEXT($N$776)),"",IF(OR(6&gt;$N$774,4&gt;$N$775,((4-1)*$N$774+6)&gt;$N$776),"",IF(INDEX($P$776:$W$785,MOD(((4-1)*$N$774+6)-1,10)+1,INT((((4-1)*$N$774+6)-1)/10)+1)="","",INDEX($P$776:$W$785,MOD(((4-1)*$N$774+6)-1,10)+1,INT((((4-1)*$N$774+6)-1)/10)+1))))))</f>
        <v/>
      </c>
      <c r="J779" s="539">
        <f>IF($D$774="Flat Oval",IF(OR($N$776="",ISTEXT($N$774),ISTEXT($N$775)),"",IF(4&lt;=$N$775,IF(7&gt;$N$774,"",IF(((4-1)*$N$774+7)&gt;80,"",IF(INDEX($P$776:$W$785,MOD(((4-1)*$N$774+7)-1,10)+1,INT((((4-1)*$N$774+7)-1)/10)+1)="","",INDEX($P$776:$W$785,MOD(((4-1)*$N$774+7)-1,10)+1,INT((((4-1)*$N$774+7)-1)/10)+1)))),IF(AND(4=$N$775+1,7&lt;=$O$774),IF(($N$774*$N$775+7)&gt;80,"",IF(INDEX($P$776:$W$785,MOD(($N$774*$N$775+7)-1,10)+1,INT((($N$774*$N$775+7)-1)/10)+1)="","",INDEX($P$776:$W$785,MOD(($N$774*$N$775+7)-1,10)+1,INT((($N$774*$N$775+7)-1)/10)+1))),""))),IF($N$776="","",IF(OR(ISTEXT($N$774),ISTEXT($N$775),ISTEXT($N$776)),"",IF(OR(7&gt;$N$774,4&gt;$N$775,((4-1)*$N$774+7)&gt;$N$776),"",IF(INDEX($P$776:$W$785,MOD(((4-1)*$N$774+7)-1,10)+1,INT((((4-1)*$N$774+7)-1)/10)+1)="","",INDEX($P$776:$W$785,MOD(((4-1)*$N$774+7)-1,10)+1,INT((((4-1)*$N$774+7)-1)/10)+1))))))</f>
        <v/>
      </c>
      <c r="K779" s="539">
        <f>IF($D$774="Flat Oval",IF(OR($N$776="",ISTEXT($N$774),ISTEXT($N$775)),"",IF(4&lt;=$N$775,IF(8&gt;$N$774,"",IF(((4-1)*$N$774+8)&gt;80,"",IF(INDEX($P$776:$W$785,MOD(((4-1)*$N$774+8)-1,10)+1,INT((((4-1)*$N$774+8)-1)/10)+1)="","",INDEX($P$776:$W$785,MOD(((4-1)*$N$774+8)-1,10)+1,INT((((4-1)*$N$774+8)-1)/10)+1)))),IF(AND(4=$N$775+1,8&lt;=$O$774),IF(($N$774*$N$775+8)&gt;80,"",IF(INDEX($P$776:$W$785,MOD(($N$774*$N$775+8)-1,10)+1,INT((($N$774*$N$775+8)-1)/10)+1)="","",INDEX($P$776:$W$785,MOD(($N$774*$N$775+8)-1,10)+1,INT((($N$774*$N$775+8)-1)/10)+1))),""))),IF($N$776="","",IF(OR(ISTEXT($N$774),ISTEXT($N$775),ISTEXT($N$776)),"",IF(OR(8&gt;$N$774,4&gt;$N$775,((4-1)*$N$774+8)&gt;$N$776),"",IF(INDEX($P$776:$W$785,MOD(((4-1)*$N$774+8)-1,10)+1,INT((((4-1)*$N$774+8)-1)/10)+1)="","",INDEX($P$776:$W$785,MOD(((4-1)*$N$774+8)-1,10)+1,INT((((4-1)*$N$774+8)-1)/10)+1))))))</f>
        <v/>
      </c>
      <c r="L779" s="539">
        <f>IF($D$774="Flat Oval",IF(OR($N$776="",ISTEXT($N$774),ISTEXT($N$775)),"",IF(4&lt;=$N$775,IF(9&gt;$N$774,"",IF(((4-1)*$N$774+9)&gt;80,"",IF(INDEX($P$776:$W$785,MOD(((4-1)*$N$774+9)-1,10)+1,INT((((4-1)*$N$774+9)-1)/10)+1)="","",INDEX($P$776:$W$785,MOD(((4-1)*$N$774+9)-1,10)+1,INT((((4-1)*$N$774+9)-1)/10)+1)))),IF(AND(4=$N$775+1,9&lt;=$O$774),IF(($N$774*$N$775+9)&gt;80,"",IF(INDEX($P$776:$W$785,MOD(($N$774*$N$775+9)-1,10)+1,INT((($N$774*$N$775+9)-1)/10)+1)="","",INDEX($P$776:$W$785,MOD(($N$774*$N$775+9)-1,10)+1,INT((($N$774*$N$775+9)-1)/10)+1))),""))),IF($N$776="","",IF(OR(ISTEXT($N$774),ISTEXT($N$775),ISTEXT($N$776)),"",IF(OR(9&gt;$N$774,4&gt;$N$775,((4-1)*$N$774+9)&gt;$N$776),"",IF(INDEX($P$776:$W$785,MOD(((4-1)*$N$774+9)-1,10)+1,INT((((4-1)*$N$774+9)-1)/10)+1)="","",INDEX($P$776:$W$785,MOD(((4-1)*$N$774+9)-1,10)+1,INT((((4-1)*$N$774+9)-1)/10)+1))))))</f>
        <v/>
      </c>
      <c r="M779" s="539">
        <f>IF($D$774="Flat Oval",IF(OR($N$776="",ISTEXT($N$774),ISTEXT($N$775)),"",IF(4&lt;=$N$775,IF(10&gt;$N$774,"",IF(((4-1)*$N$774+10)&gt;80,"",IF(INDEX($P$776:$W$785,MOD(((4-1)*$N$774+10)-1,10)+1,INT((((4-1)*$N$774+10)-1)/10)+1)="","",INDEX($P$776:$W$785,MOD(((4-1)*$N$774+10)-1,10)+1,INT((((4-1)*$N$774+10)-1)/10)+1)))),IF(AND(4=$N$775+1,10&lt;=$O$774),IF(($N$774*$N$775+10)&gt;80,"",IF(INDEX($P$776:$W$785,MOD(($N$774*$N$775+10)-1,10)+1,INT((($N$774*$N$775+10)-1)/10)+1)="","",INDEX($P$776:$W$785,MOD(($N$774*$N$775+10)-1,10)+1,INT((($N$774*$N$775+10)-1)/10)+1))),""))),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IF($D$774="Flat Oval",IF(OR($N$775="",ISTEXT($N$775)),"",IF(5&lt;=$N$775,ROUND((5-0.5)*$I$774/$N$775,1),IF(5=$N$775+1,"Ends",""))),IF(OR($D$774="",$G$774=""),"",IF($D$774="Round",IF(5=1,"Axis 1 (0°)",IF(5=2,"Axis 2 (90°)","")),IF(ISTEXT($N$775),"",IF(5&gt;$N$775,"",IF(ISTEXT($I$774),"",ROUND((5-0.5)*$I$774/$N$775,1)))))))</f>
        <v/>
      </c>
      <c r="C780" s="538" t="n"/>
      <c r="D780" s="539">
        <f>IF($D$774="Flat Oval",IF(OR($N$776="",ISTEXT($N$774),ISTEXT($N$775)),"",IF(5&lt;=$N$775,IF(1&gt;$N$774,"",IF(((5-1)*$N$774+1)&gt;80,"",IF(INDEX($P$776:$W$785,MOD(((5-1)*$N$774+1)-1,10)+1,INT((((5-1)*$N$774+1)-1)/10)+1)="","",INDEX($P$776:$W$785,MOD(((5-1)*$N$774+1)-1,10)+1,INT((((5-1)*$N$774+1)-1)/10)+1)))),IF(AND(5=$N$775+1,1&lt;=$O$774),IF(($N$774*$N$775+1)&gt;80,"",IF(INDEX($P$776:$W$785,MOD(($N$774*$N$775+1)-1,10)+1,INT((($N$774*$N$775+1)-1)/10)+1)="","",INDEX($P$776:$W$785,MOD(($N$774*$N$775+1)-1,10)+1,INT((($N$774*$N$775+1)-1)/10)+1))),""))),IF($N$776="","",IF(OR(ISTEXT($N$774),ISTEXT($N$775),ISTEXT($N$776)),"",IF(OR(1&gt;$N$774,5&gt;$N$775,((5-1)*$N$774+1)&gt;$N$776),"",IF(INDEX($P$776:$W$785,MOD(((5-1)*$N$774+1)-1,10)+1,INT((((5-1)*$N$774+1)-1)/10)+1)="","",INDEX($P$776:$W$785,MOD(((5-1)*$N$774+1)-1,10)+1,INT((((5-1)*$N$774+1)-1)/10)+1))))))</f>
        <v/>
      </c>
      <c r="E780" s="539">
        <f>IF($D$774="Flat Oval",IF(OR($N$776="",ISTEXT($N$774),ISTEXT($N$775)),"",IF(5&lt;=$N$775,IF(2&gt;$N$774,"",IF(((5-1)*$N$774+2)&gt;80,"",IF(INDEX($P$776:$W$785,MOD(((5-1)*$N$774+2)-1,10)+1,INT((((5-1)*$N$774+2)-1)/10)+1)="","",INDEX($P$776:$W$785,MOD(((5-1)*$N$774+2)-1,10)+1,INT((((5-1)*$N$774+2)-1)/10)+1)))),IF(AND(5=$N$775+1,2&lt;=$O$774),IF(($N$774*$N$775+2)&gt;80,"",IF(INDEX($P$776:$W$785,MOD(($N$774*$N$775+2)-1,10)+1,INT((($N$774*$N$775+2)-1)/10)+1)="","",INDEX($P$776:$W$785,MOD(($N$774*$N$775+2)-1,10)+1,INT((($N$774*$N$775+2)-1)/10)+1))),""))),IF($N$776="","",IF(OR(ISTEXT($N$774),ISTEXT($N$775),ISTEXT($N$776)),"",IF(OR(2&gt;$N$774,5&gt;$N$775,((5-1)*$N$774+2)&gt;$N$776),"",IF(INDEX($P$776:$W$785,MOD(((5-1)*$N$774+2)-1,10)+1,INT((((5-1)*$N$774+2)-1)/10)+1)="","",INDEX($P$776:$W$785,MOD(((5-1)*$N$774+2)-1,10)+1,INT((((5-1)*$N$774+2)-1)/10)+1))))))</f>
        <v/>
      </c>
      <c r="F780" s="539">
        <f>IF($D$774="Flat Oval",IF(OR($N$776="",ISTEXT($N$774),ISTEXT($N$775)),"",IF(5&lt;=$N$775,IF(3&gt;$N$774,"",IF(((5-1)*$N$774+3)&gt;80,"",IF(INDEX($P$776:$W$785,MOD(((5-1)*$N$774+3)-1,10)+1,INT((((5-1)*$N$774+3)-1)/10)+1)="","",INDEX($P$776:$W$785,MOD(((5-1)*$N$774+3)-1,10)+1,INT((((5-1)*$N$774+3)-1)/10)+1)))),IF(AND(5=$N$775+1,3&lt;=$O$774),IF(($N$774*$N$775+3)&gt;80,"",IF(INDEX($P$776:$W$785,MOD(($N$774*$N$775+3)-1,10)+1,INT((($N$774*$N$775+3)-1)/10)+1)="","",INDEX($P$776:$W$785,MOD(($N$774*$N$775+3)-1,10)+1,INT((($N$774*$N$775+3)-1)/10)+1))),""))),IF($N$776="","",IF(OR(ISTEXT($N$774),ISTEXT($N$775),ISTEXT($N$776)),"",IF(OR(3&gt;$N$774,5&gt;$N$775,((5-1)*$N$774+3)&gt;$N$776),"",IF(INDEX($P$776:$W$785,MOD(((5-1)*$N$774+3)-1,10)+1,INT((((5-1)*$N$774+3)-1)/10)+1)="","",INDEX($P$776:$W$785,MOD(((5-1)*$N$774+3)-1,10)+1,INT((((5-1)*$N$774+3)-1)/10)+1))))))</f>
        <v/>
      </c>
      <c r="G780" s="539">
        <f>IF($D$774="Flat Oval",IF(OR($N$776="",ISTEXT($N$774),ISTEXT($N$775)),"",IF(5&lt;=$N$775,IF(4&gt;$N$774,"",IF(((5-1)*$N$774+4)&gt;80,"",IF(INDEX($P$776:$W$785,MOD(((5-1)*$N$774+4)-1,10)+1,INT((((5-1)*$N$774+4)-1)/10)+1)="","",INDEX($P$776:$W$785,MOD(((5-1)*$N$774+4)-1,10)+1,INT((((5-1)*$N$774+4)-1)/10)+1)))),IF(AND(5=$N$775+1,4&lt;=$O$774),IF(($N$774*$N$775+4)&gt;80,"",IF(INDEX($P$776:$W$785,MOD(($N$774*$N$775+4)-1,10)+1,INT((($N$774*$N$775+4)-1)/10)+1)="","",INDEX($P$776:$W$785,MOD(($N$774*$N$775+4)-1,10)+1,INT((($N$774*$N$775+4)-1)/10)+1))),""))),IF($N$776="","",IF(OR(ISTEXT($N$774),ISTEXT($N$775),ISTEXT($N$776)),"",IF(OR(4&gt;$N$774,5&gt;$N$775,((5-1)*$N$774+4)&gt;$N$776),"",IF(INDEX($P$776:$W$785,MOD(((5-1)*$N$774+4)-1,10)+1,INT((((5-1)*$N$774+4)-1)/10)+1)="","",INDEX($P$776:$W$785,MOD(((5-1)*$N$774+4)-1,10)+1,INT((((5-1)*$N$774+4)-1)/10)+1))))))</f>
        <v/>
      </c>
      <c r="H780" s="539">
        <f>IF($D$774="Flat Oval",IF(OR($N$776="",ISTEXT($N$774),ISTEXT($N$775)),"",IF(5&lt;=$N$775,IF(5&gt;$N$774,"",IF(((5-1)*$N$774+5)&gt;80,"",IF(INDEX($P$776:$W$785,MOD(((5-1)*$N$774+5)-1,10)+1,INT((((5-1)*$N$774+5)-1)/10)+1)="","",INDEX($P$776:$W$785,MOD(((5-1)*$N$774+5)-1,10)+1,INT((((5-1)*$N$774+5)-1)/10)+1)))),IF(AND(5=$N$775+1,5&lt;=$O$774),IF(($N$774*$N$775+5)&gt;80,"",IF(INDEX($P$776:$W$785,MOD(($N$774*$N$775+5)-1,10)+1,INT((($N$774*$N$775+5)-1)/10)+1)="","",INDEX($P$776:$W$785,MOD(($N$774*$N$775+5)-1,10)+1,INT((($N$774*$N$775+5)-1)/10)+1))),""))),IF($N$776="","",IF(OR(ISTEXT($N$774),ISTEXT($N$775),ISTEXT($N$776)),"",IF(OR(5&gt;$N$774,5&gt;$N$775,((5-1)*$N$774+5)&gt;$N$776),"",IF(INDEX($P$776:$W$785,MOD(((5-1)*$N$774+5)-1,10)+1,INT((((5-1)*$N$774+5)-1)/10)+1)="","",INDEX($P$776:$W$785,MOD(((5-1)*$N$774+5)-1,10)+1,INT((((5-1)*$N$774+5)-1)/10)+1))))))</f>
        <v/>
      </c>
      <c r="I780" s="539">
        <f>IF($D$774="Flat Oval",IF(OR($N$776="",ISTEXT($N$774),ISTEXT($N$775)),"",IF(5&lt;=$N$775,IF(6&gt;$N$774,"",IF(((5-1)*$N$774+6)&gt;80,"",IF(INDEX($P$776:$W$785,MOD(((5-1)*$N$774+6)-1,10)+1,INT((((5-1)*$N$774+6)-1)/10)+1)="","",INDEX($P$776:$W$785,MOD(((5-1)*$N$774+6)-1,10)+1,INT((((5-1)*$N$774+6)-1)/10)+1)))),IF(AND(5=$N$775+1,6&lt;=$O$774),IF(($N$774*$N$775+6)&gt;80,"",IF(INDEX($P$776:$W$785,MOD(($N$774*$N$775+6)-1,10)+1,INT((($N$774*$N$775+6)-1)/10)+1)="","",INDEX($P$776:$W$785,MOD(($N$774*$N$775+6)-1,10)+1,INT((($N$774*$N$775+6)-1)/10)+1))),""))),IF($N$776="","",IF(OR(ISTEXT($N$774),ISTEXT($N$775),ISTEXT($N$776)),"",IF(OR(6&gt;$N$774,5&gt;$N$775,((5-1)*$N$774+6)&gt;$N$776),"",IF(INDEX($P$776:$W$785,MOD(((5-1)*$N$774+6)-1,10)+1,INT((((5-1)*$N$774+6)-1)/10)+1)="","",INDEX($P$776:$W$785,MOD(((5-1)*$N$774+6)-1,10)+1,INT((((5-1)*$N$774+6)-1)/10)+1))))))</f>
        <v/>
      </c>
      <c r="J780" s="539">
        <f>IF($D$774="Flat Oval",IF(OR($N$776="",ISTEXT($N$774),ISTEXT($N$775)),"",IF(5&lt;=$N$775,IF(7&gt;$N$774,"",IF(((5-1)*$N$774+7)&gt;80,"",IF(INDEX($P$776:$W$785,MOD(((5-1)*$N$774+7)-1,10)+1,INT((((5-1)*$N$774+7)-1)/10)+1)="","",INDEX($P$776:$W$785,MOD(((5-1)*$N$774+7)-1,10)+1,INT((((5-1)*$N$774+7)-1)/10)+1)))),IF(AND(5=$N$775+1,7&lt;=$O$774),IF(($N$774*$N$775+7)&gt;80,"",IF(INDEX($P$776:$W$785,MOD(($N$774*$N$775+7)-1,10)+1,INT((($N$774*$N$775+7)-1)/10)+1)="","",INDEX($P$776:$W$785,MOD(($N$774*$N$775+7)-1,10)+1,INT((($N$774*$N$775+7)-1)/10)+1))),""))),IF($N$776="","",IF(OR(ISTEXT($N$774),ISTEXT($N$775),ISTEXT($N$776)),"",IF(OR(7&gt;$N$774,5&gt;$N$775,((5-1)*$N$774+7)&gt;$N$776),"",IF(INDEX($P$776:$W$785,MOD(((5-1)*$N$774+7)-1,10)+1,INT((((5-1)*$N$774+7)-1)/10)+1)="","",INDEX($P$776:$W$785,MOD(((5-1)*$N$774+7)-1,10)+1,INT((((5-1)*$N$774+7)-1)/10)+1))))))</f>
        <v/>
      </c>
      <c r="K780" s="539">
        <f>IF($D$774="Flat Oval",IF(OR($N$776="",ISTEXT($N$774),ISTEXT($N$775)),"",IF(5&lt;=$N$775,IF(8&gt;$N$774,"",IF(((5-1)*$N$774+8)&gt;80,"",IF(INDEX($P$776:$W$785,MOD(((5-1)*$N$774+8)-1,10)+1,INT((((5-1)*$N$774+8)-1)/10)+1)="","",INDEX($P$776:$W$785,MOD(((5-1)*$N$774+8)-1,10)+1,INT((((5-1)*$N$774+8)-1)/10)+1)))),IF(AND(5=$N$775+1,8&lt;=$O$774),IF(($N$774*$N$775+8)&gt;80,"",IF(INDEX($P$776:$W$785,MOD(($N$774*$N$775+8)-1,10)+1,INT((($N$774*$N$775+8)-1)/10)+1)="","",INDEX($P$776:$W$785,MOD(($N$774*$N$775+8)-1,10)+1,INT((($N$774*$N$775+8)-1)/10)+1))),""))),IF($N$776="","",IF(OR(ISTEXT($N$774),ISTEXT($N$775),ISTEXT($N$776)),"",IF(OR(8&gt;$N$774,5&gt;$N$775,((5-1)*$N$774+8)&gt;$N$776),"",IF(INDEX($P$776:$W$785,MOD(((5-1)*$N$774+8)-1,10)+1,INT((((5-1)*$N$774+8)-1)/10)+1)="","",INDEX($P$776:$W$785,MOD(((5-1)*$N$774+8)-1,10)+1,INT((((5-1)*$N$774+8)-1)/10)+1))))))</f>
        <v/>
      </c>
      <c r="L780" s="539">
        <f>IF($D$774="Flat Oval",IF(OR($N$776="",ISTEXT($N$774),ISTEXT($N$775)),"",IF(5&lt;=$N$775,IF(9&gt;$N$774,"",IF(((5-1)*$N$774+9)&gt;80,"",IF(INDEX($P$776:$W$785,MOD(((5-1)*$N$774+9)-1,10)+1,INT((((5-1)*$N$774+9)-1)/10)+1)="","",INDEX($P$776:$W$785,MOD(((5-1)*$N$774+9)-1,10)+1,INT((((5-1)*$N$774+9)-1)/10)+1)))),IF(AND(5=$N$775+1,9&lt;=$O$774),IF(($N$774*$N$775+9)&gt;80,"",IF(INDEX($P$776:$W$785,MOD(($N$774*$N$775+9)-1,10)+1,INT((($N$774*$N$775+9)-1)/10)+1)="","",INDEX($P$776:$W$785,MOD(($N$774*$N$775+9)-1,10)+1,INT((($N$774*$N$775+9)-1)/10)+1))),""))),IF($N$776="","",IF(OR(ISTEXT($N$774),ISTEXT($N$775),ISTEXT($N$776)),"",IF(OR(9&gt;$N$774,5&gt;$N$775,((5-1)*$N$774+9)&gt;$N$776),"",IF(INDEX($P$776:$W$785,MOD(((5-1)*$N$774+9)-1,10)+1,INT((((5-1)*$N$774+9)-1)/10)+1)="","",INDEX($P$776:$W$785,MOD(((5-1)*$N$774+9)-1,10)+1,INT((((5-1)*$N$774+9)-1)/10)+1))))))</f>
        <v/>
      </c>
      <c r="M780" s="539">
        <f>IF($D$774="Flat Oval",IF(OR($N$776="",ISTEXT($N$774),ISTEXT($N$775)),"",IF(5&lt;=$N$775,IF(10&gt;$N$774,"",IF(((5-1)*$N$774+10)&gt;80,"",IF(INDEX($P$776:$W$785,MOD(((5-1)*$N$774+10)-1,10)+1,INT((((5-1)*$N$774+10)-1)/10)+1)="","",INDEX($P$776:$W$785,MOD(((5-1)*$N$774+10)-1,10)+1,INT((((5-1)*$N$774+10)-1)/10)+1)))),IF(AND(5=$N$775+1,10&lt;=$O$774),IF(($N$774*$N$775+10)&gt;80,"",IF(INDEX($P$776:$W$785,MOD(($N$774*$N$775+10)-1,10)+1,INT((($N$774*$N$775+10)-1)/10)+1)="","",INDEX($P$776:$W$785,MOD(($N$774*$N$775+10)-1,10)+1,INT((($N$774*$N$775+10)-1)/10)+1))),""))),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IF($D$774="Flat Oval",IF(OR($N$775="",ISTEXT($N$775)),"",IF(6&lt;=$N$775,ROUND((6-0.5)*$I$774/$N$775,1),IF(6=$N$775+1,"Ends",""))),IF(OR($D$774="",$G$774=""),"",IF($D$774="Round",IF(6=1,"Axis 1 (0°)",IF(6=2,"Axis 2 (90°)","")),IF(ISTEXT($N$775),"",IF(6&gt;$N$775,"",IF(ISTEXT($I$774),"",ROUND((6-0.5)*$I$774/$N$775,1)))))))</f>
        <v/>
      </c>
      <c r="C781" s="538" t="n"/>
      <c r="D781" s="539">
        <f>IF($D$774="Flat Oval",IF(OR($N$776="",ISTEXT($N$774),ISTEXT($N$775)),"",IF(6&lt;=$N$775,IF(1&gt;$N$774,"",IF(((6-1)*$N$774+1)&gt;80,"",IF(INDEX($P$776:$W$785,MOD(((6-1)*$N$774+1)-1,10)+1,INT((((6-1)*$N$774+1)-1)/10)+1)="","",INDEX($P$776:$W$785,MOD(((6-1)*$N$774+1)-1,10)+1,INT((((6-1)*$N$774+1)-1)/10)+1)))),IF(AND(6=$N$775+1,1&lt;=$O$774),IF(($N$774*$N$775+1)&gt;80,"",IF(INDEX($P$776:$W$785,MOD(($N$774*$N$775+1)-1,10)+1,INT((($N$774*$N$775+1)-1)/10)+1)="","",INDEX($P$776:$W$785,MOD(($N$774*$N$775+1)-1,10)+1,INT((($N$774*$N$775+1)-1)/10)+1))),""))),IF($N$776="","",IF(OR(ISTEXT($N$774),ISTEXT($N$775),ISTEXT($N$776)),"",IF(OR(1&gt;$N$774,6&gt;$N$775,((6-1)*$N$774+1)&gt;$N$776),"",IF(INDEX($P$776:$W$785,MOD(((6-1)*$N$774+1)-1,10)+1,INT((((6-1)*$N$774+1)-1)/10)+1)="","",INDEX($P$776:$W$785,MOD(((6-1)*$N$774+1)-1,10)+1,INT((((6-1)*$N$774+1)-1)/10)+1))))))</f>
        <v/>
      </c>
      <c r="E781" s="539">
        <f>IF($D$774="Flat Oval",IF(OR($N$776="",ISTEXT($N$774),ISTEXT($N$775)),"",IF(6&lt;=$N$775,IF(2&gt;$N$774,"",IF(((6-1)*$N$774+2)&gt;80,"",IF(INDEX($P$776:$W$785,MOD(((6-1)*$N$774+2)-1,10)+1,INT((((6-1)*$N$774+2)-1)/10)+1)="","",INDEX($P$776:$W$785,MOD(((6-1)*$N$774+2)-1,10)+1,INT((((6-1)*$N$774+2)-1)/10)+1)))),IF(AND(6=$N$775+1,2&lt;=$O$774),IF(($N$774*$N$775+2)&gt;80,"",IF(INDEX($P$776:$W$785,MOD(($N$774*$N$775+2)-1,10)+1,INT((($N$774*$N$775+2)-1)/10)+1)="","",INDEX($P$776:$W$785,MOD(($N$774*$N$775+2)-1,10)+1,INT((($N$774*$N$775+2)-1)/10)+1))),""))),IF($N$776="","",IF(OR(ISTEXT($N$774),ISTEXT($N$775),ISTEXT($N$776)),"",IF(OR(2&gt;$N$774,6&gt;$N$775,((6-1)*$N$774+2)&gt;$N$776),"",IF(INDEX($P$776:$W$785,MOD(((6-1)*$N$774+2)-1,10)+1,INT((((6-1)*$N$774+2)-1)/10)+1)="","",INDEX($P$776:$W$785,MOD(((6-1)*$N$774+2)-1,10)+1,INT((((6-1)*$N$774+2)-1)/10)+1))))))</f>
        <v/>
      </c>
      <c r="F781" s="539">
        <f>IF($D$774="Flat Oval",IF(OR($N$776="",ISTEXT($N$774),ISTEXT($N$775)),"",IF(6&lt;=$N$775,IF(3&gt;$N$774,"",IF(((6-1)*$N$774+3)&gt;80,"",IF(INDEX($P$776:$W$785,MOD(((6-1)*$N$774+3)-1,10)+1,INT((((6-1)*$N$774+3)-1)/10)+1)="","",INDEX($P$776:$W$785,MOD(((6-1)*$N$774+3)-1,10)+1,INT((((6-1)*$N$774+3)-1)/10)+1)))),IF(AND(6=$N$775+1,3&lt;=$O$774),IF(($N$774*$N$775+3)&gt;80,"",IF(INDEX($P$776:$W$785,MOD(($N$774*$N$775+3)-1,10)+1,INT((($N$774*$N$775+3)-1)/10)+1)="","",INDEX($P$776:$W$785,MOD(($N$774*$N$775+3)-1,10)+1,INT((($N$774*$N$775+3)-1)/10)+1))),""))),IF($N$776="","",IF(OR(ISTEXT($N$774),ISTEXT($N$775),ISTEXT($N$776)),"",IF(OR(3&gt;$N$774,6&gt;$N$775,((6-1)*$N$774+3)&gt;$N$776),"",IF(INDEX($P$776:$W$785,MOD(((6-1)*$N$774+3)-1,10)+1,INT((((6-1)*$N$774+3)-1)/10)+1)="","",INDEX($P$776:$W$785,MOD(((6-1)*$N$774+3)-1,10)+1,INT((((6-1)*$N$774+3)-1)/10)+1))))))</f>
        <v/>
      </c>
      <c r="G781" s="539">
        <f>IF($D$774="Flat Oval",IF(OR($N$776="",ISTEXT($N$774),ISTEXT($N$775)),"",IF(6&lt;=$N$775,IF(4&gt;$N$774,"",IF(((6-1)*$N$774+4)&gt;80,"",IF(INDEX($P$776:$W$785,MOD(((6-1)*$N$774+4)-1,10)+1,INT((((6-1)*$N$774+4)-1)/10)+1)="","",INDEX($P$776:$W$785,MOD(((6-1)*$N$774+4)-1,10)+1,INT((((6-1)*$N$774+4)-1)/10)+1)))),IF(AND(6=$N$775+1,4&lt;=$O$774),IF(($N$774*$N$775+4)&gt;80,"",IF(INDEX($P$776:$W$785,MOD(($N$774*$N$775+4)-1,10)+1,INT((($N$774*$N$775+4)-1)/10)+1)="","",INDEX($P$776:$W$785,MOD(($N$774*$N$775+4)-1,10)+1,INT((($N$774*$N$775+4)-1)/10)+1))),""))),IF($N$776="","",IF(OR(ISTEXT($N$774),ISTEXT($N$775),ISTEXT($N$776)),"",IF(OR(4&gt;$N$774,6&gt;$N$775,((6-1)*$N$774+4)&gt;$N$776),"",IF(INDEX($P$776:$W$785,MOD(((6-1)*$N$774+4)-1,10)+1,INT((((6-1)*$N$774+4)-1)/10)+1)="","",INDEX($P$776:$W$785,MOD(((6-1)*$N$774+4)-1,10)+1,INT((((6-1)*$N$774+4)-1)/10)+1))))))</f>
        <v/>
      </c>
      <c r="H781" s="539">
        <f>IF($D$774="Flat Oval",IF(OR($N$776="",ISTEXT($N$774),ISTEXT($N$775)),"",IF(6&lt;=$N$775,IF(5&gt;$N$774,"",IF(((6-1)*$N$774+5)&gt;80,"",IF(INDEX($P$776:$W$785,MOD(((6-1)*$N$774+5)-1,10)+1,INT((((6-1)*$N$774+5)-1)/10)+1)="","",INDEX($P$776:$W$785,MOD(((6-1)*$N$774+5)-1,10)+1,INT((((6-1)*$N$774+5)-1)/10)+1)))),IF(AND(6=$N$775+1,5&lt;=$O$774),IF(($N$774*$N$775+5)&gt;80,"",IF(INDEX($P$776:$W$785,MOD(($N$774*$N$775+5)-1,10)+1,INT((($N$774*$N$775+5)-1)/10)+1)="","",INDEX($P$776:$W$785,MOD(($N$774*$N$775+5)-1,10)+1,INT((($N$774*$N$775+5)-1)/10)+1))),""))),IF($N$776="","",IF(OR(ISTEXT($N$774),ISTEXT($N$775),ISTEXT($N$776)),"",IF(OR(5&gt;$N$774,6&gt;$N$775,((6-1)*$N$774+5)&gt;$N$776),"",IF(INDEX($P$776:$W$785,MOD(((6-1)*$N$774+5)-1,10)+1,INT((((6-1)*$N$774+5)-1)/10)+1)="","",INDEX($P$776:$W$785,MOD(((6-1)*$N$774+5)-1,10)+1,INT((((6-1)*$N$774+5)-1)/10)+1))))))</f>
        <v/>
      </c>
      <c r="I781" s="539">
        <f>IF($D$774="Flat Oval",IF(OR($N$776="",ISTEXT($N$774),ISTEXT($N$775)),"",IF(6&lt;=$N$775,IF(6&gt;$N$774,"",IF(((6-1)*$N$774+6)&gt;80,"",IF(INDEX($P$776:$W$785,MOD(((6-1)*$N$774+6)-1,10)+1,INT((((6-1)*$N$774+6)-1)/10)+1)="","",INDEX($P$776:$W$785,MOD(((6-1)*$N$774+6)-1,10)+1,INT((((6-1)*$N$774+6)-1)/10)+1)))),IF(AND(6=$N$775+1,6&lt;=$O$774),IF(($N$774*$N$775+6)&gt;80,"",IF(INDEX($P$776:$W$785,MOD(($N$774*$N$775+6)-1,10)+1,INT((($N$774*$N$775+6)-1)/10)+1)="","",INDEX($P$776:$W$785,MOD(($N$774*$N$775+6)-1,10)+1,INT((($N$774*$N$775+6)-1)/10)+1))),""))),IF($N$776="","",IF(OR(ISTEXT($N$774),ISTEXT($N$775),ISTEXT($N$776)),"",IF(OR(6&gt;$N$774,6&gt;$N$775,((6-1)*$N$774+6)&gt;$N$776),"",IF(INDEX($P$776:$W$785,MOD(((6-1)*$N$774+6)-1,10)+1,INT((((6-1)*$N$774+6)-1)/10)+1)="","",INDEX($P$776:$W$785,MOD(((6-1)*$N$774+6)-1,10)+1,INT((((6-1)*$N$774+6)-1)/10)+1))))))</f>
        <v/>
      </c>
      <c r="J781" s="539">
        <f>IF($D$774="Flat Oval",IF(OR($N$776="",ISTEXT($N$774),ISTEXT($N$775)),"",IF(6&lt;=$N$775,IF(7&gt;$N$774,"",IF(((6-1)*$N$774+7)&gt;80,"",IF(INDEX($P$776:$W$785,MOD(((6-1)*$N$774+7)-1,10)+1,INT((((6-1)*$N$774+7)-1)/10)+1)="","",INDEX($P$776:$W$785,MOD(((6-1)*$N$774+7)-1,10)+1,INT((((6-1)*$N$774+7)-1)/10)+1)))),IF(AND(6=$N$775+1,7&lt;=$O$774),IF(($N$774*$N$775+7)&gt;80,"",IF(INDEX($P$776:$W$785,MOD(($N$774*$N$775+7)-1,10)+1,INT((($N$774*$N$775+7)-1)/10)+1)="","",INDEX($P$776:$W$785,MOD(($N$774*$N$775+7)-1,10)+1,INT((($N$774*$N$775+7)-1)/10)+1))),""))),IF($N$776="","",IF(OR(ISTEXT($N$774),ISTEXT($N$775),ISTEXT($N$776)),"",IF(OR(7&gt;$N$774,6&gt;$N$775,((6-1)*$N$774+7)&gt;$N$776),"",IF(INDEX($P$776:$W$785,MOD(((6-1)*$N$774+7)-1,10)+1,INT((((6-1)*$N$774+7)-1)/10)+1)="","",INDEX($P$776:$W$785,MOD(((6-1)*$N$774+7)-1,10)+1,INT((((6-1)*$N$774+7)-1)/10)+1))))))</f>
        <v/>
      </c>
      <c r="K781" s="539">
        <f>IF($D$774="Flat Oval",IF(OR($N$776="",ISTEXT($N$774),ISTEXT($N$775)),"",IF(6&lt;=$N$775,IF(8&gt;$N$774,"",IF(((6-1)*$N$774+8)&gt;80,"",IF(INDEX($P$776:$W$785,MOD(((6-1)*$N$774+8)-1,10)+1,INT((((6-1)*$N$774+8)-1)/10)+1)="","",INDEX($P$776:$W$785,MOD(((6-1)*$N$774+8)-1,10)+1,INT((((6-1)*$N$774+8)-1)/10)+1)))),IF(AND(6=$N$775+1,8&lt;=$O$774),IF(($N$774*$N$775+8)&gt;80,"",IF(INDEX($P$776:$W$785,MOD(($N$774*$N$775+8)-1,10)+1,INT((($N$774*$N$775+8)-1)/10)+1)="","",INDEX($P$776:$W$785,MOD(($N$774*$N$775+8)-1,10)+1,INT((($N$774*$N$775+8)-1)/10)+1))),""))),IF($N$776="","",IF(OR(ISTEXT($N$774),ISTEXT($N$775),ISTEXT($N$776)),"",IF(OR(8&gt;$N$774,6&gt;$N$775,((6-1)*$N$774+8)&gt;$N$776),"",IF(INDEX($P$776:$W$785,MOD(((6-1)*$N$774+8)-1,10)+1,INT((((6-1)*$N$774+8)-1)/10)+1)="","",INDEX($P$776:$W$785,MOD(((6-1)*$N$774+8)-1,10)+1,INT((((6-1)*$N$774+8)-1)/10)+1))))))</f>
        <v/>
      </c>
      <c r="L781" s="539">
        <f>IF($D$774="Flat Oval",IF(OR($N$776="",ISTEXT($N$774),ISTEXT($N$775)),"",IF(6&lt;=$N$775,IF(9&gt;$N$774,"",IF(((6-1)*$N$774+9)&gt;80,"",IF(INDEX($P$776:$W$785,MOD(((6-1)*$N$774+9)-1,10)+1,INT((((6-1)*$N$774+9)-1)/10)+1)="","",INDEX($P$776:$W$785,MOD(((6-1)*$N$774+9)-1,10)+1,INT((((6-1)*$N$774+9)-1)/10)+1)))),IF(AND(6=$N$775+1,9&lt;=$O$774),IF(($N$774*$N$775+9)&gt;80,"",IF(INDEX($P$776:$W$785,MOD(($N$774*$N$775+9)-1,10)+1,INT((($N$774*$N$775+9)-1)/10)+1)="","",INDEX($P$776:$W$785,MOD(($N$774*$N$775+9)-1,10)+1,INT((($N$774*$N$775+9)-1)/10)+1))),""))),IF($N$776="","",IF(OR(ISTEXT($N$774),ISTEXT($N$775),ISTEXT($N$776)),"",IF(OR(9&gt;$N$774,6&gt;$N$775,((6-1)*$N$774+9)&gt;$N$776),"",IF(INDEX($P$776:$W$785,MOD(((6-1)*$N$774+9)-1,10)+1,INT((((6-1)*$N$774+9)-1)/10)+1)="","",INDEX($P$776:$W$785,MOD(((6-1)*$N$774+9)-1,10)+1,INT((((6-1)*$N$774+9)-1)/10)+1))))))</f>
        <v/>
      </c>
      <c r="M781" s="539">
        <f>IF($D$774="Flat Oval",IF(OR($N$776="",ISTEXT($N$774),ISTEXT($N$775)),"",IF(6&lt;=$N$775,IF(10&gt;$N$774,"",IF(((6-1)*$N$774+10)&gt;80,"",IF(INDEX($P$776:$W$785,MOD(((6-1)*$N$774+10)-1,10)+1,INT((((6-1)*$N$774+10)-1)/10)+1)="","",INDEX($P$776:$W$785,MOD(((6-1)*$N$774+10)-1,10)+1,INT((((6-1)*$N$774+10)-1)/10)+1)))),IF(AND(6=$N$775+1,10&lt;=$O$774),IF(($N$774*$N$775+10)&gt;80,"",IF(INDEX($P$776:$W$785,MOD(($N$774*$N$775+10)-1,10)+1,INT((($N$774*$N$775+10)-1)/10)+1)="","",INDEX($P$776:$W$785,MOD(($N$774*$N$775+10)-1,10)+1,INT((($N$774*$N$775+10)-1)/10)+1))),""))),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IF($D$774="Flat Oval",IF(OR($N$775="",ISTEXT($N$775)),"",IF(7&lt;=$N$775,ROUND((7-0.5)*$I$774/$N$775,1),IF(7=$N$775+1,"Ends",""))),IF(OR($D$774="",$G$774=""),"",IF($D$774="Round",IF(7=1,"Axis 1 (0°)",IF(7=2,"Axis 2 (90°)","")),IF(ISTEXT($N$775),"",IF(7&gt;$N$775,"",IF(ISTEXT($I$774),"",ROUND((7-0.5)*$I$774/$N$775,1)))))))</f>
        <v/>
      </c>
      <c r="C782" s="538" t="n"/>
      <c r="D782" s="539">
        <f>IF($D$774="Flat Oval",IF(OR($N$776="",ISTEXT($N$774),ISTEXT($N$775)),"",IF(7&lt;=$N$775,IF(1&gt;$N$774,"",IF(((7-1)*$N$774+1)&gt;80,"",IF(INDEX($P$776:$W$785,MOD(((7-1)*$N$774+1)-1,10)+1,INT((((7-1)*$N$774+1)-1)/10)+1)="","",INDEX($P$776:$W$785,MOD(((7-1)*$N$774+1)-1,10)+1,INT((((7-1)*$N$774+1)-1)/10)+1)))),IF(AND(7=$N$775+1,1&lt;=$O$774),IF(($N$774*$N$775+1)&gt;80,"",IF(INDEX($P$776:$W$785,MOD(($N$774*$N$775+1)-1,10)+1,INT((($N$774*$N$775+1)-1)/10)+1)="","",INDEX($P$776:$W$785,MOD(($N$774*$N$775+1)-1,10)+1,INT((($N$774*$N$775+1)-1)/10)+1))),""))),IF($N$776="","",IF(OR(ISTEXT($N$774),ISTEXT($N$775),ISTEXT($N$776)),"",IF(OR(1&gt;$N$774,7&gt;$N$775,((7-1)*$N$774+1)&gt;$N$776),"",IF(INDEX($P$776:$W$785,MOD(((7-1)*$N$774+1)-1,10)+1,INT((((7-1)*$N$774+1)-1)/10)+1)="","",INDEX($P$776:$W$785,MOD(((7-1)*$N$774+1)-1,10)+1,INT((((7-1)*$N$774+1)-1)/10)+1))))))</f>
        <v/>
      </c>
      <c r="E782" s="539">
        <f>IF($D$774="Flat Oval",IF(OR($N$776="",ISTEXT($N$774),ISTEXT($N$775)),"",IF(7&lt;=$N$775,IF(2&gt;$N$774,"",IF(((7-1)*$N$774+2)&gt;80,"",IF(INDEX($P$776:$W$785,MOD(((7-1)*$N$774+2)-1,10)+1,INT((((7-1)*$N$774+2)-1)/10)+1)="","",INDEX($P$776:$W$785,MOD(((7-1)*$N$774+2)-1,10)+1,INT((((7-1)*$N$774+2)-1)/10)+1)))),IF(AND(7=$N$775+1,2&lt;=$O$774),IF(($N$774*$N$775+2)&gt;80,"",IF(INDEX($P$776:$W$785,MOD(($N$774*$N$775+2)-1,10)+1,INT((($N$774*$N$775+2)-1)/10)+1)="","",INDEX($P$776:$W$785,MOD(($N$774*$N$775+2)-1,10)+1,INT((($N$774*$N$775+2)-1)/10)+1))),""))),IF($N$776="","",IF(OR(ISTEXT($N$774),ISTEXT($N$775),ISTEXT($N$776)),"",IF(OR(2&gt;$N$774,7&gt;$N$775,((7-1)*$N$774+2)&gt;$N$776),"",IF(INDEX($P$776:$W$785,MOD(((7-1)*$N$774+2)-1,10)+1,INT((((7-1)*$N$774+2)-1)/10)+1)="","",INDEX($P$776:$W$785,MOD(((7-1)*$N$774+2)-1,10)+1,INT((((7-1)*$N$774+2)-1)/10)+1))))))</f>
        <v/>
      </c>
      <c r="F782" s="539">
        <f>IF($D$774="Flat Oval",IF(OR($N$776="",ISTEXT($N$774),ISTEXT($N$775)),"",IF(7&lt;=$N$775,IF(3&gt;$N$774,"",IF(((7-1)*$N$774+3)&gt;80,"",IF(INDEX($P$776:$W$785,MOD(((7-1)*$N$774+3)-1,10)+1,INT((((7-1)*$N$774+3)-1)/10)+1)="","",INDEX($P$776:$W$785,MOD(((7-1)*$N$774+3)-1,10)+1,INT((((7-1)*$N$774+3)-1)/10)+1)))),IF(AND(7=$N$775+1,3&lt;=$O$774),IF(($N$774*$N$775+3)&gt;80,"",IF(INDEX($P$776:$W$785,MOD(($N$774*$N$775+3)-1,10)+1,INT((($N$774*$N$775+3)-1)/10)+1)="","",INDEX($P$776:$W$785,MOD(($N$774*$N$775+3)-1,10)+1,INT((($N$774*$N$775+3)-1)/10)+1))),""))),IF($N$776="","",IF(OR(ISTEXT($N$774),ISTEXT($N$775),ISTEXT($N$776)),"",IF(OR(3&gt;$N$774,7&gt;$N$775,((7-1)*$N$774+3)&gt;$N$776),"",IF(INDEX($P$776:$W$785,MOD(((7-1)*$N$774+3)-1,10)+1,INT((((7-1)*$N$774+3)-1)/10)+1)="","",INDEX($P$776:$W$785,MOD(((7-1)*$N$774+3)-1,10)+1,INT((((7-1)*$N$774+3)-1)/10)+1))))))</f>
        <v/>
      </c>
      <c r="G782" s="539">
        <f>IF($D$774="Flat Oval",IF(OR($N$776="",ISTEXT($N$774),ISTEXT($N$775)),"",IF(7&lt;=$N$775,IF(4&gt;$N$774,"",IF(((7-1)*$N$774+4)&gt;80,"",IF(INDEX($P$776:$W$785,MOD(((7-1)*$N$774+4)-1,10)+1,INT((((7-1)*$N$774+4)-1)/10)+1)="","",INDEX($P$776:$W$785,MOD(((7-1)*$N$774+4)-1,10)+1,INT((((7-1)*$N$774+4)-1)/10)+1)))),IF(AND(7=$N$775+1,4&lt;=$O$774),IF(($N$774*$N$775+4)&gt;80,"",IF(INDEX($P$776:$W$785,MOD(($N$774*$N$775+4)-1,10)+1,INT((($N$774*$N$775+4)-1)/10)+1)="","",INDEX($P$776:$W$785,MOD(($N$774*$N$775+4)-1,10)+1,INT((($N$774*$N$775+4)-1)/10)+1))),""))),IF($N$776="","",IF(OR(ISTEXT($N$774),ISTEXT($N$775),ISTEXT($N$776)),"",IF(OR(4&gt;$N$774,7&gt;$N$775,((7-1)*$N$774+4)&gt;$N$776),"",IF(INDEX($P$776:$W$785,MOD(((7-1)*$N$774+4)-1,10)+1,INT((((7-1)*$N$774+4)-1)/10)+1)="","",INDEX($P$776:$W$785,MOD(((7-1)*$N$774+4)-1,10)+1,INT((((7-1)*$N$774+4)-1)/10)+1))))))</f>
        <v/>
      </c>
      <c r="H782" s="539">
        <f>IF($D$774="Flat Oval",IF(OR($N$776="",ISTEXT($N$774),ISTEXT($N$775)),"",IF(7&lt;=$N$775,IF(5&gt;$N$774,"",IF(((7-1)*$N$774+5)&gt;80,"",IF(INDEX($P$776:$W$785,MOD(((7-1)*$N$774+5)-1,10)+1,INT((((7-1)*$N$774+5)-1)/10)+1)="","",INDEX($P$776:$W$785,MOD(((7-1)*$N$774+5)-1,10)+1,INT((((7-1)*$N$774+5)-1)/10)+1)))),IF(AND(7=$N$775+1,5&lt;=$O$774),IF(($N$774*$N$775+5)&gt;80,"",IF(INDEX($P$776:$W$785,MOD(($N$774*$N$775+5)-1,10)+1,INT((($N$774*$N$775+5)-1)/10)+1)="","",INDEX($P$776:$W$785,MOD(($N$774*$N$775+5)-1,10)+1,INT((($N$774*$N$775+5)-1)/10)+1))),""))),IF($N$776="","",IF(OR(ISTEXT($N$774),ISTEXT($N$775),ISTEXT($N$776)),"",IF(OR(5&gt;$N$774,7&gt;$N$775,((7-1)*$N$774+5)&gt;$N$776),"",IF(INDEX($P$776:$W$785,MOD(((7-1)*$N$774+5)-1,10)+1,INT((((7-1)*$N$774+5)-1)/10)+1)="","",INDEX($P$776:$W$785,MOD(((7-1)*$N$774+5)-1,10)+1,INT((((7-1)*$N$774+5)-1)/10)+1))))))</f>
        <v/>
      </c>
      <c r="I782" s="539">
        <f>IF($D$774="Flat Oval",IF(OR($N$776="",ISTEXT($N$774),ISTEXT($N$775)),"",IF(7&lt;=$N$775,IF(6&gt;$N$774,"",IF(((7-1)*$N$774+6)&gt;80,"",IF(INDEX($P$776:$W$785,MOD(((7-1)*$N$774+6)-1,10)+1,INT((((7-1)*$N$774+6)-1)/10)+1)="","",INDEX($P$776:$W$785,MOD(((7-1)*$N$774+6)-1,10)+1,INT((((7-1)*$N$774+6)-1)/10)+1)))),IF(AND(7=$N$775+1,6&lt;=$O$774),IF(($N$774*$N$775+6)&gt;80,"",IF(INDEX($P$776:$W$785,MOD(($N$774*$N$775+6)-1,10)+1,INT((($N$774*$N$775+6)-1)/10)+1)="","",INDEX($P$776:$W$785,MOD(($N$774*$N$775+6)-1,10)+1,INT((($N$774*$N$775+6)-1)/10)+1))),""))),IF($N$776="","",IF(OR(ISTEXT($N$774),ISTEXT($N$775),ISTEXT($N$776)),"",IF(OR(6&gt;$N$774,7&gt;$N$775,((7-1)*$N$774+6)&gt;$N$776),"",IF(INDEX($P$776:$W$785,MOD(((7-1)*$N$774+6)-1,10)+1,INT((((7-1)*$N$774+6)-1)/10)+1)="","",INDEX($P$776:$W$785,MOD(((7-1)*$N$774+6)-1,10)+1,INT((((7-1)*$N$774+6)-1)/10)+1))))))</f>
        <v/>
      </c>
      <c r="J782" s="539">
        <f>IF($D$774="Flat Oval",IF(OR($N$776="",ISTEXT($N$774),ISTEXT($N$775)),"",IF(7&lt;=$N$775,IF(7&gt;$N$774,"",IF(((7-1)*$N$774+7)&gt;80,"",IF(INDEX($P$776:$W$785,MOD(((7-1)*$N$774+7)-1,10)+1,INT((((7-1)*$N$774+7)-1)/10)+1)="","",INDEX($P$776:$W$785,MOD(((7-1)*$N$774+7)-1,10)+1,INT((((7-1)*$N$774+7)-1)/10)+1)))),IF(AND(7=$N$775+1,7&lt;=$O$774),IF(($N$774*$N$775+7)&gt;80,"",IF(INDEX($P$776:$W$785,MOD(($N$774*$N$775+7)-1,10)+1,INT((($N$774*$N$775+7)-1)/10)+1)="","",INDEX($P$776:$W$785,MOD(($N$774*$N$775+7)-1,10)+1,INT((($N$774*$N$775+7)-1)/10)+1))),""))),IF($N$776="","",IF(OR(ISTEXT($N$774),ISTEXT($N$775),ISTEXT($N$776)),"",IF(OR(7&gt;$N$774,7&gt;$N$775,((7-1)*$N$774+7)&gt;$N$776),"",IF(INDEX($P$776:$W$785,MOD(((7-1)*$N$774+7)-1,10)+1,INT((((7-1)*$N$774+7)-1)/10)+1)="","",INDEX($P$776:$W$785,MOD(((7-1)*$N$774+7)-1,10)+1,INT((((7-1)*$N$774+7)-1)/10)+1))))))</f>
        <v/>
      </c>
      <c r="K782" s="539">
        <f>IF($D$774="Flat Oval",IF(OR($N$776="",ISTEXT($N$774),ISTEXT($N$775)),"",IF(7&lt;=$N$775,IF(8&gt;$N$774,"",IF(((7-1)*$N$774+8)&gt;80,"",IF(INDEX($P$776:$W$785,MOD(((7-1)*$N$774+8)-1,10)+1,INT((((7-1)*$N$774+8)-1)/10)+1)="","",INDEX($P$776:$W$785,MOD(((7-1)*$N$774+8)-1,10)+1,INT((((7-1)*$N$774+8)-1)/10)+1)))),IF(AND(7=$N$775+1,8&lt;=$O$774),IF(($N$774*$N$775+8)&gt;80,"",IF(INDEX($P$776:$W$785,MOD(($N$774*$N$775+8)-1,10)+1,INT((($N$774*$N$775+8)-1)/10)+1)="","",INDEX($P$776:$W$785,MOD(($N$774*$N$775+8)-1,10)+1,INT((($N$774*$N$775+8)-1)/10)+1))),""))),IF($N$776="","",IF(OR(ISTEXT($N$774),ISTEXT($N$775),ISTEXT($N$776)),"",IF(OR(8&gt;$N$774,7&gt;$N$775,((7-1)*$N$774+8)&gt;$N$776),"",IF(INDEX($P$776:$W$785,MOD(((7-1)*$N$774+8)-1,10)+1,INT((((7-1)*$N$774+8)-1)/10)+1)="","",INDEX($P$776:$W$785,MOD(((7-1)*$N$774+8)-1,10)+1,INT((((7-1)*$N$774+8)-1)/10)+1))))))</f>
        <v/>
      </c>
      <c r="L782" s="539">
        <f>IF($D$774="Flat Oval",IF(OR($N$776="",ISTEXT($N$774),ISTEXT($N$775)),"",IF(7&lt;=$N$775,IF(9&gt;$N$774,"",IF(((7-1)*$N$774+9)&gt;80,"",IF(INDEX($P$776:$W$785,MOD(((7-1)*$N$774+9)-1,10)+1,INT((((7-1)*$N$774+9)-1)/10)+1)="","",INDEX($P$776:$W$785,MOD(((7-1)*$N$774+9)-1,10)+1,INT((((7-1)*$N$774+9)-1)/10)+1)))),IF(AND(7=$N$775+1,9&lt;=$O$774),IF(($N$774*$N$775+9)&gt;80,"",IF(INDEX($P$776:$W$785,MOD(($N$774*$N$775+9)-1,10)+1,INT((($N$774*$N$775+9)-1)/10)+1)="","",INDEX($P$776:$W$785,MOD(($N$774*$N$775+9)-1,10)+1,INT((($N$774*$N$775+9)-1)/10)+1))),""))),IF($N$776="","",IF(OR(ISTEXT($N$774),ISTEXT($N$775),ISTEXT($N$776)),"",IF(OR(9&gt;$N$774,7&gt;$N$775,((7-1)*$N$774+9)&gt;$N$776),"",IF(INDEX($P$776:$W$785,MOD(((7-1)*$N$774+9)-1,10)+1,INT((((7-1)*$N$774+9)-1)/10)+1)="","",INDEX($P$776:$W$785,MOD(((7-1)*$N$774+9)-1,10)+1,INT((((7-1)*$N$774+9)-1)/10)+1))))))</f>
        <v/>
      </c>
      <c r="M782" s="539">
        <f>IF($D$774="Flat Oval",IF(OR($N$776="",ISTEXT($N$774),ISTEXT($N$775)),"",IF(7&lt;=$N$775,IF(10&gt;$N$774,"",IF(((7-1)*$N$774+10)&gt;80,"",IF(INDEX($P$776:$W$785,MOD(((7-1)*$N$774+10)-1,10)+1,INT((((7-1)*$N$774+10)-1)/10)+1)="","",INDEX($P$776:$W$785,MOD(((7-1)*$N$774+10)-1,10)+1,INT((((7-1)*$N$774+10)-1)/10)+1)))),IF(AND(7=$N$775+1,10&lt;=$O$774),IF(($N$774*$N$775+10)&gt;80,"",IF(INDEX($P$776:$W$785,MOD(($N$774*$N$775+10)-1,10)+1,INT((($N$774*$N$775+10)-1)/10)+1)="","",INDEX($P$776:$W$785,MOD(($N$774*$N$775+10)-1,10)+1,INT((($N$774*$N$775+10)-1)/10)+1))),""))),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IF($D$774="Flat Oval",IF(OR($N$775="",ISTEXT($N$775)),"",IF(8&lt;=$N$775,ROUND((8-0.5)*$I$774/$N$775,1),IF(8=$N$775+1,"Ends",""))),IF(OR($D$774="",$G$774=""),"",IF($D$774="Round",IF(8=1,"Axis 1 (0°)",IF(8=2,"Axis 2 (90°)","")),IF(ISTEXT($N$775),"",IF(8&gt;$N$775,"",IF(ISTEXT($I$774),"",ROUND((8-0.5)*$I$774/$N$775,1)))))))</f>
        <v/>
      </c>
      <c r="C783" s="538" t="n"/>
      <c r="D783" s="539">
        <f>IF($D$774="Flat Oval",IF(OR($N$776="",ISTEXT($N$774),ISTEXT($N$775)),"",IF(8&lt;=$N$775,IF(1&gt;$N$774,"",IF(((8-1)*$N$774+1)&gt;80,"",IF(INDEX($P$776:$W$785,MOD(((8-1)*$N$774+1)-1,10)+1,INT((((8-1)*$N$774+1)-1)/10)+1)="","",INDEX($P$776:$W$785,MOD(((8-1)*$N$774+1)-1,10)+1,INT((((8-1)*$N$774+1)-1)/10)+1)))),IF(AND(8=$N$775+1,1&lt;=$O$774),IF(($N$774*$N$775+1)&gt;80,"",IF(INDEX($P$776:$W$785,MOD(($N$774*$N$775+1)-1,10)+1,INT((($N$774*$N$775+1)-1)/10)+1)="","",INDEX($P$776:$W$785,MOD(($N$774*$N$775+1)-1,10)+1,INT((($N$774*$N$775+1)-1)/10)+1))),""))),IF($N$776="","",IF(OR(ISTEXT($N$774),ISTEXT($N$775),ISTEXT($N$776)),"",IF(OR(1&gt;$N$774,8&gt;$N$775,((8-1)*$N$774+1)&gt;$N$776),"",IF(INDEX($P$776:$W$785,MOD(((8-1)*$N$774+1)-1,10)+1,INT((((8-1)*$N$774+1)-1)/10)+1)="","",INDEX($P$776:$W$785,MOD(((8-1)*$N$774+1)-1,10)+1,INT((((8-1)*$N$774+1)-1)/10)+1))))))</f>
        <v/>
      </c>
      <c r="E783" s="539">
        <f>IF($D$774="Flat Oval",IF(OR($N$776="",ISTEXT($N$774),ISTEXT($N$775)),"",IF(8&lt;=$N$775,IF(2&gt;$N$774,"",IF(((8-1)*$N$774+2)&gt;80,"",IF(INDEX($P$776:$W$785,MOD(((8-1)*$N$774+2)-1,10)+1,INT((((8-1)*$N$774+2)-1)/10)+1)="","",INDEX($P$776:$W$785,MOD(((8-1)*$N$774+2)-1,10)+1,INT((((8-1)*$N$774+2)-1)/10)+1)))),IF(AND(8=$N$775+1,2&lt;=$O$774),IF(($N$774*$N$775+2)&gt;80,"",IF(INDEX($P$776:$W$785,MOD(($N$774*$N$775+2)-1,10)+1,INT((($N$774*$N$775+2)-1)/10)+1)="","",INDEX($P$776:$W$785,MOD(($N$774*$N$775+2)-1,10)+1,INT((($N$774*$N$775+2)-1)/10)+1))),""))),IF($N$776="","",IF(OR(ISTEXT($N$774),ISTEXT($N$775),ISTEXT($N$776)),"",IF(OR(2&gt;$N$774,8&gt;$N$775,((8-1)*$N$774+2)&gt;$N$776),"",IF(INDEX($P$776:$W$785,MOD(((8-1)*$N$774+2)-1,10)+1,INT((((8-1)*$N$774+2)-1)/10)+1)="","",INDEX($P$776:$W$785,MOD(((8-1)*$N$774+2)-1,10)+1,INT((((8-1)*$N$774+2)-1)/10)+1))))))</f>
        <v/>
      </c>
      <c r="F783" s="539">
        <f>IF($D$774="Flat Oval",IF(OR($N$776="",ISTEXT($N$774),ISTEXT($N$775)),"",IF(8&lt;=$N$775,IF(3&gt;$N$774,"",IF(((8-1)*$N$774+3)&gt;80,"",IF(INDEX($P$776:$W$785,MOD(((8-1)*$N$774+3)-1,10)+1,INT((((8-1)*$N$774+3)-1)/10)+1)="","",INDEX($P$776:$W$785,MOD(((8-1)*$N$774+3)-1,10)+1,INT((((8-1)*$N$774+3)-1)/10)+1)))),IF(AND(8=$N$775+1,3&lt;=$O$774),IF(($N$774*$N$775+3)&gt;80,"",IF(INDEX($P$776:$W$785,MOD(($N$774*$N$775+3)-1,10)+1,INT((($N$774*$N$775+3)-1)/10)+1)="","",INDEX($P$776:$W$785,MOD(($N$774*$N$775+3)-1,10)+1,INT((($N$774*$N$775+3)-1)/10)+1))),""))),IF($N$776="","",IF(OR(ISTEXT($N$774),ISTEXT($N$775),ISTEXT($N$776)),"",IF(OR(3&gt;$N$774,8&gt;$N$775,((8-1)*$N$774+3)&gt;$N$776),"",IF(INDEX($P$776:$W$785,MOD(((8-1)*$N$774+3)-1,10)+1,INT((((8-1)*$N$774+3)-1)/10)+1)="","",INDEX($P$776:$W$785,MOD(((8-1)*$N$774+3)-1,10)+1,INT((((8-1)*$N$774+3)-1)/10)+1))))))</f>
        <v/>
      </c>
      <c r="G783" s="539">
        <f>IF($D$774="Flat Oval",IF(OR($N$776="",ISTEXT($N$774),ISTEXT($N$775)),"",IF(8&lt;=$N$775,IF(4&gt;$N$774,"",IF(((8-1)*$N$774+4)&gt;80,"",IF(INDEX($P$776:$W$785,MOD(((8-1)*$N$774+4)-1,10)+1,INT((((8-1)*$N$774+4)-1)/10)+1)="","",INDEX($P$776:$W$785,MOD(((8-1)*$N$774+4)-1,10)+1,INT((((8-1)*$N$774+4)-1)/10)+1)))),IF(AND(8=$N$775+1,4&lt;=$O$774),IF(($N$774*$N$775+4)&gt;80,"",IF(INDEX($P$776:$W$785,MOD(($N$774*$N$775+4)-1,10)+1,INT((($N$774*$N$775+4)-1)/10)+1)="","",INDEX($P$776:$W$785,MOD(($N$774*$N$775+4)-1,10)+1,INT((($N$774*$N$775+4)-1)/10)+1))),""))),IF($N$776="","",IF(OR(ISTEXT($N$774),ISTEXT($N$775),ISTEXT($N$776)),"",IF(OR(4&gt;$N$774,8&gt;$N$775,((8-1)*$N$774+4)&gt;$N$776),"",IF(INDEX($P$776:$W$785,MOD(((8-1)*$N$774+4)-1,10)+1,INT((((8-1)*$N$774+4)-1)/10)+1)="","",INDEX($P$776:$W$785,MOD(((8-1)*$N$774+4)-1,10)+1,INT((((8-1)*$N$774+4)-1)/10)+1))))))</f>
        <v/>
      </c>
      <c r="H783" s="539">
        <f>IF($D$774="Flat Oval",IF(OR($N$776="",ISTEXT($N$774),ISTEXT($N$775)),"",IF(8&lt;=$N$775,IF(5&gt;$N$774,"",IF(((8-1)*$N$774+5)&gt;80,"",IF(INDEX($P$776:$W$785,MOD(((8-1)*$N$774+5)-1,10)+1,INT((((8-1)*$N$774+5)-1)/10)+1)="","",INDEX($P$776:$W$785,MOD(((8-1)*$N$774+5)-1,10)+1,INT((((8-1)*$N$774+5)-1)/10)+1)))),IF(AND(8=$N$775+1,5&lt;=$O$774),IF(($N$774*$N$775+5)&gt;80,"",IF(INDEX($P$776:$W$785,MOD(($N$774*$N$775+5)-1,10)+1,INT((($N$774*$N$775+5)-1)/10)+1)="","",INDEX($P$776:$W$785,MOD(($N$774*$N$775+5)-1,10)+1,INT((($N$774*$N$775+5)-1)/10)+1))),""))),IF($N$776="","",IF(OR(ISTEXT($N$774),ISTEXT($N$775),ISTEXT($N$776)),"",IF(OR(5&gt;$N$774,8&gt;$N$775,((8-1)*$N$774+5)&gt;$N$776),"",IF(INDEX($P$776:$W$785,MOD(((8-1)*$N$774+5)-1,10)+1,INT((((8-1)*$N$774+5)-1)/10)+1)="","",INDEX($P$776:$W$785,MOD(((8-1)*$N$774+5)-1,10)+1,INT((((8-1)*$N$774+5)-1)/10)+1))))))</f>
        <v/>
      </c>
      <c r="I783" s="539">
        <f>IF($D$774="Flat Oval",IF(OR($N$776="",ISTEXT($N$774),ISTEXT($N$775)),"",IF(8&lt;=$N$775,IF(6&gt;$N$774,"",IF(((8-1)*$N$774+6)&gt;80,"",IF(INDEX($P$776:$W$785,MOD(((8-1)*$N$774+6)-1,10)+1,INT((((8-1)*$N$774+6)-1)/10)+1)="","",INDEX($P$776:$W$785,MOD(((8-1)*$N$774+6)-1,10)+1,INT((((8-1)*$N$774+6)-1)/10)+1)))),IF(AND(8=$N$775+1,6&lt;=$O$774),IF(($N$774*$N$775+6)&gt;80,"",IF(INDEX($P$776:$W$785,MOD(($N$774*$N$775+6)-1,10)+1,INT((($N$774*$N$775+6)-1)/10)+1)="","",INDEX($P$776:$W$785,MOD(($N$774*$N$775+6)-1,10)+1,INT((($N$774*$N$775+6)-1)/10)+1))),""))),IF($N$776="","",IF(OR(ISTEXT($N$774),ISTEXT($N$775),ISTEXT($N$776)),"",IF(OR(6&gt;$N$774,8&gt;$N$775,((8-1)*$N$774+6)&gt;$N$776),"",IF(INDEX($P$776:$W$785,MOD(((8-1)*$N$774+6)-1,10)+1,INT((((8-1)*$N$774+6)-1)/10)+1)="","",INDEX($P$776:$W$785,MOD(((8-1)*$N$774+6)-1,10)+1,INT((((8-1)*$N$774+6)-1)/10)+1))))))</f>
        <v/>
      </c>
      <c r="J783" s="539">
        <f>IF($D$774="Flat Oval",IF(OR($N$776="",ISTEXT($N$774),ISTEXT($N$775)),"",IF(8&lt;=$N$775,IF(7&gt;$N$774,"",IF(((8-1)*$N$774+7)&gt;80,"",IF(INDEX($P$776:$W$785,MOD(((8-1)*$N$774+7)-1,10)+1,INT((((8-1)*$N$774+7)-1)/10)+1)="","",INDEX($P$776:$W$785,MOD(((8-1)*$N$774+7)-1,10)+1,INT((((8-1)*$N$774+7)-1)/10)+1)))),IF(AND(8=$N$775+1,7&lt;=$O$774),IF(($N$774*$N$775+7)&gt;80,"",IF(INDEX($P$776:$W$785,MOD(($N$774*$N$775+7)-1,10)+1,INT((($N$774*$N$775+7)-1)/10)+1)="","",INDEX($P$776:$W$785,MOD(($N$774*$N$775+7)-1,10)+1,INT((($N$774*$N$775+7)-1)/10)+1))),""))),IF($N$776="","",IF(OR(ISTEXT($N$774),ISTEXT($N$775),ISTEXT($N$776)),"",IF(OR(7&gt;$N$774,8&gt;$N$775,((8-1)*$N$774+7)&gt;$N$776),"",IF(INDEX($P$776:$W$785,MOD(((8-1)*$N$774+7)-1,10)+1,INT((((8-1)*$N$774+7)-1)/10)+1)="","",INDEX($P$776:$W$785,MOD(((8-1)*$N$774+7)-1,10)+1,INT((((8-1)*$N$774+7)-1)/10)+1))))))</f>
        <v/>
      </c>
      <c r="K783" s="539">
        <f>IF($D$774="Flat Oval",IF(OR($N$776="",ISTEXT($N$774),ISTEXT($N$775)),"",IF(8&lt;=$N$775,IF(8&gt;$N$774,"",IF(((8-1)*$N$774+8)&gt;80,"",IF(INDEX($P$776:$W$785,MOD(((8-1)*$N$774+8)-1,10)+1,INT((((8-1)*$N$774+8)-1)/10)+1)="","",INDEX($P$776:$W$785,MOD(((8-1)*$N$774+8)-1,10)+1,INT((((8-1)*$N$774+8)-1)/10)+1)))),IF(AND(8=$N$775+1,8&lt;=$O$774),IF(($N$774*$N$775+8)&gt;80,"",IF(INDEX($P$776:$W$785,MOD(($N$774*$N$775+8)-1,10)+1,INT((($N$774*$N$775+8)-1)/10)+1)="","",INDEX($P$776:$W$785,MOD(($N$774*$N$775+8)-1,10)+1,INT((($N$774*$N$775+8)-1)/10)+1))),""))),IF($N$776="","",IF(OR(ISTEXT($N$774),ISTEXT($N$775),ISTEXT($N$776)),"",IF(OR(8&gt;$N$774,8&gt;$N$775,((8-1)*$N$774+8)&gt;$N$776),"",IF(INDEX($P$776:$W$785,MOD(((8-1)*$N$774+8)-1,10)+1,INT((((8-1)*$N$774+8)-1)/10)+1)="","",INDEX($P$776:$W$785,MOD(((8-1)*$N$774+8)-1,10)+1,INT((((8-1)*$N$774+8)-1)/10)+1))))))</f>
        <v/>
      </c>
      <c r="L783" s="539">
        <f>IF($D$774="Flat Oval",IF(OR($N$776="",ISTEXT($N$774),ISTEXT($N$775)),"",IF(8&lt;=$N$775,IF(9&gt;$N$774,"",IF(((8-1)*$N$774+9)&gt;80,"",IF(INDEX($P$776:$W$785,MOD(((8-1)*$N$774+9)-1,10)+1,INT((((8-1)*$N$774+9)-1)/10)+1)="","",INDEX($P$776:$W$785,MOD(((8-1)*$N$774+9)-1,10)+1,INT((((8-1)*$N$774+9)-1)/10)+1)))),IF(AND(8=$N$775+1,9&lt;=$O$774),IF(($N$774*$N$775+9)&gt;80,"",IF(INDEX($P$776:$W$785,MOD(($N$774*$N$775+9)-1,10)+1,INT((($N$774*$N$775+9)-1)/10)+1)="","",INDEX($P$776:$W$785,MOD(($N$774*$N$775+9)-1,10)+1,INT((($N$774*$N$775+9)-1)/10)+1))),""))),IF($N$776="","",IF(OR(ISTEXT($N$774),ISTEXT($N$775),ISTEXT($N$776)),"",IF(OR(9&gt;$N$774,8&gt;$N$775,((8-1)*$N$774+9)&gt;$N$776),"",IF(INDEX($P$776:$W$785,MOD(((8-1)*$N$774+9)-1,10)+1,INT((((8-1)*$N$774+9)-1)/10)+1)="","",INDEX($P$776:$W$785,MOD(((8-1)*$N$774+9)-1,10)+1,INT((((8-1)*$N$774+9)-1)/10)+1))))))</f>
        <v/>
      </c>
      <c r="M783" s="539">
        <f>IF($D$774="Flat Oval",IF(OR($N$776="",ISTEXT($N$774),ISTEXT($N$775)),"",IF(8&lt;=$N$775,IF(10&gt;$N$774,"",IF(((8-1)*$N$774+10)&gt;80,"",IF(INDEX($P$776:$W$785,MOD(((8-1)*$N$774+10)-1,10)+1,INT((((8-1)*$N$774+10)-1)/10)+1)="","",INDEX($P$776:$W$785,MOD(((8-1)*$N$774+10)-1,10)+1,INT((((8-1)*$N$774+10)-1)/10)+1)))),IF(AND(8=$N$775+1,10&lt;=$O$774),IF(($N$774*$N$775+10)&gt;80,"",IF(INDEX($P$776:$W$785,MOD(($N$774*$N$775+10)-1,10)+1,INT((($N$774*$N$775+10)-1)/10)+1)="","",INDEX($P$776:$W$785,MOD(($N$774*$N$775+10)-1,10)+1,INT((($N$774*$N$775+10)-1)/10)+1))),""))),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2"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26.7" customHeight="26.7" s="162">
      <c r="B14" s="54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40.05" customHeight="40.05" s="162">
      <c r="B39" s="154" t="inlineStr">
        <is>
          <t>VP = Velocity Pressure</t>
        </is>
      </c>
      <c r="C39" s="174" t="n"/>
      <c r="D39" s="174" t="n"/>
      <c r="E39" s="174" t="n"/>
      <c r="F39" s="174" t="n"/>
      <c r="G39" s="173" t="n"/>
      <c r="H39" s="54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26.7" customHeight="26.7" s="162">
      <c r="B45" s="54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26.7" customHeight="26.7" s="162">
      <c r="B46" s="54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2"/>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69"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