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ltan14_uq_edu_au/Documents/Civil/Data_logger/Data_Logger_MultiBoard/Output/"/>
    </mc:Choice>
  </mc:AlternateContent>
  <xr:revisionPtr revIDLastSave="215" documentId="8_{3F0FACCA-261C-48EA-9EFB-9B4D315D0547}" xr6:coauthVersionLast="47" xr6:coauthVersionMax="47" xr10:uidLastSave="{4A33365E-AB6F-4266-8C9D-F73F08661573}"/>
  <bookViews>
    <workbookView xWindow="-120" yWindow="-120" windowWidth="29040" windowHeight="15840" xr2:uid="{00000000-000D-0000-FFFF-FFFF00000000}"/>
  </bookViews>
  <sheets>
    <sheet name="BOM Simple" sheetId="1" r:id="rId1"/>
    <sheet name="Notes" sheetId="2" r:id="rId2"/>
  </sheets>
  <definedNames>
    <definedName name="_xlnm.Print_Area" localSheetId="0">'BOM Simple'!$A$6:$O$50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1" l="1" a="1"/>
  <c r="G31" i="1" s="1"/>
  <c r="D31" i="1" a="1"/>
  <c r="D31" i="1" s="1"/>
  <c r="A31" i="1"/>
  <c r="L24" i="1" l="1" a="1"/>
  <c r="L24" i="1" s="1"/>
  <c r="G24" i="1" a="1"/>
  <c r="G24" i="1" s="1"/>
  <c r="D24" i="1" a="1"/>
  <c r="D24" i="1" s="1"/>
  <c r="A24" i="1"/>
  <c r="A33" i="1"/>
  <c r="D33" i="1" a="1"/>
  <c r="D33" i="1" s="1"/>
  <c r="G33" i="1" a="1"/>
  <c r="G33" i="1" s="1"/>
  <c r="G30" i="1" a="1"/>
  <c r="G30" i="1" s="1"/>
  <c r="G32" i="1" a="1"/>
  <c r="G32" i="1" s="1"/>
  <c r="D30" i="1" a="1"/>
  <c r="D30" i="1" s="1"/>
  <c r="A30" i="1"/>
  <c r="L26" i="1" a="1"/>
  <c r="L26" i="1" s="1"/>
  <c r="L50" i="1" l="1" a="1"/>
  <c r="L50" i="1" s="1"/>
  <c r="G50" i="1" a="1"/>
  <c r="G50" i="1" s="1"/>
  <c r="D50" i="1" a="1"/>
  <c r="D50" i="1" s="1"/>
  <c r="A50" i="1"/>
  <c r="G49" i="1" a="1"/>
  <c r="G49" i="1" s="1"/>
  <c r="D49" i="1" a="1"/>
  <c r="D49" i="1" s="1"/>
  <c r="A49" i="1"/>
  <c r="L48" i="1" a="1"/>
  <c r="L48" i="1" s="1"/>
  <c r="G48" i="1" a="1"/>
  <c r="G48" i="1" s="1"/>
  <c r="D48" i="1" a="1"/>
  <c r="D48" i="1" s="1"/>
  <c r="A48" i="1"/>
  <c r="G47" i="1" a="1"/>
  <c r="G47" i="1" s="1"/>
  <c r="D47" i="1" a="1"/>
  <c r="D47" i="1" s="1"/>
  <c r="A47" i="1"/>
  <c r="G46" i="1" a="1"/>
  <c r="G46" i="1" s="1"/>
  <c r="D46" i="1" a="1"/>
  <c r="D46" i="1" s="1"/>
  <c r="A46" i="1"/>
  <c r="G45" i="1" a="1"/>
  <c r="G45" i="1" s="1"/>
  <c r="D45" i="1" a="1"/>
  <c r="D45" i="1" s="1"/>
  <c r="A45" i="1"/>
  <c r="L44" i="1" a="1"/>
  <c r="L44" i="1" s="1"/>
  <c r="G44" i="1" a="1"/>
  <c r="G44" i="1" s="1"/>
  <c r="D44" i="1" a="1"/>
  <c r="D44" i="1" s="1"/>
  <c r="A44" i="1"/>
  <c r="G43" i="1" a="1"/>
  <c r="G43" i="1" s="1"/>
  <c r="D43" i="1" a="1"/>
  <c r="D43" i="1" s="1"/>
  <c r="A43" i="1"/>
  <c r="L42" i="1" a="1"/>
  <c r="L42" i="1" s="1"/>
  <c r="G42" i="1" a="1"/>
  <c r="G42" i="1" s="1"/>
  <c r="D42" i="1" a="1"/>
  <c r="D42" i="1" s="1"/>
  <c r="A42" i="1"/>
  <c r="G41" i="1" a="1"/>
  <c r="G41" i="1" s="1"/>
  <c r="D41" i="1" a="1"/>
  <c r="D41" i="1" s="1"/>
  <c r="A41" i="1"/>
  <c r="L36" i="1" a="1"/>
  <c r="L36" i="1" s="1"/>
  <c r="G36" i="1" a="1"/>
  <c r="G36" i="1" s="1"/>
  <c r="D36" i="1" a="1"/>
  <c r="D36" i="1" s="1"/>
  <c r="A36" i="1"/>
  <c r="L40" i="1" a="1"/>
  <c r="L40" i="1" s="1"/>
  <c r="G40" i="1" a="1"/>
  <c r="G40" i="1" s="1"/>
  <c r="D40" i="1" a="1"/>
  <c r="D40" i="1" s="1"/>
  <c r="A40" i="1"/>
  <c r="L39" i="1" a="1"/>
  <c r="L39" i="1" s="1"/>
  <c r="G39" i="1" a="1"/>
  <c r="G39" i="1" s="1"/>
  <c r="D39" i="1" a="1"/>
  <c r="D39" i="1" s="1"/>
  <c r="A39" i="1"/>
  <c r="L38" i="1" a="1"/>
  <c r="L38" i="1" s="1"/>
  <c r="G38" i="1" a="1"/>
  <c r="G38" i="1" s="1"/>
  <c r="D38" i="1" a="1"/>
  <c r="D38" i="1" s="1"/>
  <c r="A38" i="1"/>
  <c r="L37" i="1" a="1"/>
  <c r="L37" i="1" s="1"/>
  <c r="G37" i="1" a="1"/>
  <c r="G37" i="1" s="1"/>
  <c r="D37" i="1" a="1"/>
  <c r="D37" i="1" s="1"/>
  <c r="A37" i="1"/>
  <c r="L35" i="1" a="1"/>
  <c r="L35" i="1" s="1"/>
  <c r="G35" i="1" a="1"/>
  <c r="G35" i="1" s="1"/>
  <c r="D35" i="1" a="1"/>
  <c r="D35" i="1" s="1"/>
  <c r="A35" i="1"/>
  <c r="G34" i="1" a="1"/>
  <c r="G34" i="1" s="1"/>
  <c r="D34" i="1" a="1"/>
  <c r="D34" i="1" s="1"/>
  <c r="A34" i="1"/>
  <c r="D32" i="1" a="1"/>
  <c r="D32" i="1" s="1"/>
  <c r="A32" i="1"/>
  <c r="L29" i="1" a="1"/>
  <c r="L29" i="1" s="1"/>
  <c r="G29" i="1" a="1"/>
  <c r="G29" i="1" s="1"/>
  <c r="D29" i="1" a="1"/>
  <c r="D29" i="1" s="1"/>
  <c r="A29" i="1"/>
  <c r="L28" i="1" a="1"/>
  <c r="L28" i="1" s="1"/>
  <c r="G28" i="1" a="1"/>
  <c r="G28" i="1" s="1"/>
  <c r="D28" i="1" a="1"/>
  <c r="D28" i="1" s="1"/>
  <c r="A28" i="1"/>
  <c r="G27" i="1" a="1"/>
  <c r="G27" i="1" s="1"/>
  <c r="D27" i="1" a="1"/>
  <c r="D27" i="1" s="1"/>
  <c r="A27" i="1"/>
  <c r="G26" i="1" a="1"/>
  <c r="G26" i="1" s="1"/>
  <c r="D26" i="1" a="1"/>
  <c r="D26" i="1" s="1"/>
  <c r="A26" i="1"/>
  <c r="L25" i="1" a="1"/>
  <c r="L25" i="1" s="1"/>
  <c r="G25" i="1" a="1"/>
  <c r="G25" i="1" s="1"/>
  <c r="D25" i="1" a="1"/>
  <c r="D25" i="1" s="1"/>
  <c r="A25" i="1"/>
  <c r="L23" i="1" a="1"/>
  <c r="L23" i="1" s="1"/>
  <c r="G23" i="1" a="1"/>
  <c r="G23" i="1" s="1"/>
  <c r="D23" i="1" a="1"/>
  <c r="D23" i="1" s="1"/>
  <c r="A23" i="1"/>
  <c r="L22" i="1" a="1"/>
  <c r="L22" i="1" s="1"/>
  <c r="G22" i="1" a="1"/>
  <c r="G22" i="1" s="1"/>
  <c r="D22" i="1" a="1"/>
  <c r="D22" i="1" s="1"/>
  <c r="A22" i="1"/>
  <c r="L21" i="1" a="1"/>
  <c r="L21" i="1" s="1"/>
  <c r="G21" i="1" a="1"/>
  <c r="G21" i="1" s="1"/>
  <c r="D21" i="1" a="1"/>
  <c r="D21" i="1" s="1"/>
  <c r="A21" i="1"/>
  <c r="L20" i="1" a="1"/>
  <c r="L20" i="1" s="1"/>
  <c r="G20" i="1" a="1"/>
  <c r="G20" i="1" s="1"/>
  <c r="D20" i="1" a="1"/>
  <c r="D20" i="1" s="1"/>
  <c r="A20" i="1"/>
  <c r="G19" i="1" a="1"/>
  <c r="G19" i="1" s="1"/>
  <c r="D19" i="1" a="1"/>
  <c r="D19" i="1" s="1"/>
  <c r="A19" i="1"/>
  <c r="G18" i="1" a="1"/>
  <c r="G18" i="1" s="1"/>
  <c r="D18" i="1" a="1"/>
  <c r="D18" i="1" s="1"/>
  <c r="A18" i="1"/>
  <c r="G17" i="1" a="1"/>
  <c r="G17" i="1" s="1"/>
  <c r="D17" i="1" a="1"/>
  <c r="D17" i="1" s="1"/>
  <c r="A17" i="1"/>
  <c r="G16" i="1" a="1"/>
  <c r="G16" i="1" s="1"/>
  <c r="D16" i="1" a="1"/>
  <c r="D16" i="1" s="1"/>
  <c r="A16" i="1"/>
  <c r="L14" i="1" a="1"/>
  <c r="L14" i="1" s="1"/>
  <c r="G14" i="1" a="1"/>
  <c r="G14" i="1" s="1"/>
  <c r="D14" i="1" a="1"/>
  <c r="D14" i="1" s="1"/>
  <c r="A14" i="1"/>
  <c r="L13" i="1" a="1"/>
  <c r="L13" i="1" s="1"/>
  <c r="G13" i="1" a="1"/>
  <c r="G13" i="1" s="1"/>
  <c r="D13" i="1" a="1"/>
  <c r="D13" i="1" s="1"/>
  <c r="A13" i="1"/>
  <c r="L11" i="1" a="1"/>
  <c r="L11" i="1" s="1"/>
  <c r="G11" i="1" a="1"/>
  <c r="G11" i="1" s="1"/>
  <c r="D11" i="1" a="1"/>
  <c r="D11" i="1" s="1"/>
  <c r="A11" i="1"/>
  <c r="G10" i="1" a="1"/>
  <c r="G10" i="1" s="1"/>
  <c r="D10" i="1" a="1"/>
  <c r="D10" i="1" s="1"/>
  <c r="A10" i="1"/>
  <c r="L9" i="1" a="1"/>
  <c r="L9" i="1" s="1"/>
  <c r="G9" i="1" a="1"/>
  <c r="G9" i="1" s="1"/>
  <c r="D9" i="1" a="1"/>
  <c r="D9" i="1" s="1"/>
  <c r="A9" i="1"/>
  <c r="L15" i="1" a="1"/>
  <c r="L15" i="1" s="1"/>
  <c r="G15" i="1" a="1"/>
  <c r="G15" i="1" s="1"/>
  <c r="D15" i="1" a="1"/>
  <c r="D15" i="1" s="1"/>
  <c r="A15" i="1"/>
  <c r="G12" i="1" a="1"/>
  <c r="G12" i="1" s="1"/>
  <c r="D12" i="1" a="1"/>
  <c r="D12" i="1" s="1"/>
  <c r="A12" i="1"/>
  <c r="L7" i="1" a="1"/>
  <c r="L7" i="1" s="1"/>
  <c r="L8" i="1" a="1"/>
  <c r="L8" i="1" s="1"/>
  <c r="G7" i="1" a="1"/>
  <c r="G7" i="1" s="1"/>
  <c r="G8" i="1" a="1"/>
  <c r="G8" i="1" s="1"/>
  <c r="D7" i="1" a="1"/>
  <c r="D7" i="1" s="1"/>
  <c r="D8" i="1" a="1"/>
  <c r="D8" i="1" s="1"/>
  <c r="A7" i="1"/>
  <c r="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<sst xmlns="http://schemas.openxmlformats.org/spreadsheetml/2006/main" count="357" uniqueCount="258">
  <si>
    <t>Item #</t>
  </si>
  <si>
    <t>Type</t>
  </si>
  <si>
    <t>Generated:</t>
  </si>
  <si>
    <t>Template Version</t>
  </si>
  <si>
    <t>*</t>
  </si>
  <si>
    <t>Notes</t>
  </si>
  <si>
    <t>* Package/Footprint information may not be correct as per design</t>
  </si>
  <si>
    <t>* Notes is pulled from altium notes column</t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</si>
  <si>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</si>
  <si>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color theme="1"/>
        <rFont val="Arial"/>
        <family val="2"/>
      </rPr>
      <t>Manufacturer Part #</t>
    </r>
  </si>
  <si>
    <r>
      <rPr>
        <b/>
        <sz val="10"/>
        <color rgb="FFFF0000"/>
        <rFont val="Arial"/>
        <family val="2"/>
      </rPr>
      <t>*</t>
    </r>
    <r>
      <rPr>
        <b/>
        <sz val="10"/>
        <color theme="1"/>
        <rFont val="Arial"/>
        <family val="2"/>
      </rPr>
      <t xml:space="preserve">Package/Footprint </t>
    </r>
  </si>
  <si>
    <t>Changelog:</t>
  </si>
  <si>
    <t>Type Definition</t>
  </si>
  <si>
    <t>SMD - Surface Mount Device</t>
  </si>
  <si>
    <t>THD (ThruHhole) - Through Hole Device</t>
  </si>
  <si>
    <t>DNS - Do Not Stuff</t>
  </si>
  <si>
    <t>* Initial template</t>
  </si>
  <si>
    <t>* Added default column for Manufacturer, Manufacturer Part# and Package/Footprint</t>
  </si>
  <si>
    <t>* Added conditional checks in order from left to right to autopopulate default column for the above mentioned dataset</t>
  </si>
  <si>
    <t>4/06/2021</t>
  </si>
  <si>
    <t>Designator</t>
  </si>
  <si>
    <t>1, 2, 3, 4, 5, 6, 7, 8, 9, 10, 11, 12, 13</t>
  </si>
  <si>
    <t>C1, C2, C4, C6, C17, C28</t>
  </si>
  <si>
    <t>C3, C5, C7</t>
  </si>
  <si>
    <t>C8, C9, C10, C11, C12, C13, C19, C21, C27, C29</t>
  </si>
  <si>
    <t>C14, C20, C23, C24, C26</t>
  </si>
  <si>
    <t>C15, C18, C22, C25</t>
  </si>
  <si>
    <t>C16</t>
  </si>
  <si>
    <t>C30</t>
  </si>
  <si>
    <t>C31</t>
  </si>
  <si>
    <t>DHT1</t>
  </si>
  <si>
    <t>H_ACOMS, H_AIO, H_ASW2P, H_PSW, H_TCA</t>
  </si>
  <si>
    <t>H_ASW1</t>
  </si>
  <si>
    <t>H_PIO</t>
  </si>
  <si>
    <t>ISA1.Q6, ISA2.Q6, ISA3.Q6, ISA4.Q6, Q4, SA1.Q10, SA1.Q11, SA2.Q10, SA2.Q11, SA3.Q10, SA3.Q11, SA4.Q10, SA4.Q11, SA5.Q10, SA5.Q11, SA6.Q10, SA6.Q11, SA7.Q10, SA7.Q11, SA8.Q10, SA8.Q11, SA9.Q10, SA9.Q11, SA10.Q10, SA10.Q11, SA11.Q10, SA11.Q11, SA12.Q10, SA12.Q11, SA13.Q10, SA13.Q11, SA14.Q10, SA14.Q11, SAO1.Q1, SAO2.Q1, SP1.Q10, SP1.Q11, SP2.Q10, SP2.Q11, SP3.Q10, SP3.Q11, SP4.Q10, SP4.Q11</t>
  </si>
  <si>
    <t>ISA1.Q7, ISA2.Q7, ISA3.Q7, ISA4.Q7, Q5, SAO1.Q2, SAO2.Q2</t>
  </si>
  <si>
    <t>ISA1.Q8, ISA2.Q8, ISA3.Q8, ISA4.Q8, SAO1.Q3, SAO2.Q3</t>
  </si>
  <si>
    <t>ISA1.R13, ISA2.R13, ISA3.R13, ISA4.R13, R7, R10, SA1.R11, SA1.R12, SA2.R11, SA2.R12, SA3.R11, SA3.R12, SA4.R11, SA4.R12, SA5.R11, SA5.R12, SA6.R11, SA6.R12, SA7.R11, SA7.R12, SA8.R11, SA8.R12, SA9.R11, SA9.R12, SA10.R11, SA10.R12, SA11.R11, SA11.R12, SA12.R11, SA12.R12, SA13.R11, SA13.R12, SA14.R11, SA14.R12, SAO1.R8, SAO2.R8, SP1.R11, SP1.R12, SP2.R11, SP2.R12, SP3.R11, SP3.R12, SP4.R11, SP4.R12</t>
  </si>
  <si>
    <t>J1, J2, J3, J4, Jd1</t>
  </si>
  <si>
    <t>J5, J6, J8</t>
  </si>
  <si>
    <t>P1</t>
  </si>
  <si>
    <t>Q9, SA1.Q12, SA2.Q12, SA3.Q12, SA4.Q12, SA5.Q12, SA6.Q12, SA7.Q12, SA8.Q12, SA9.Q12, SA10.Q12, SA11.Q12, SA12.Q12, SA13.Q12, SA14.Q12, SP1.Q12, SP2.Q12, SP3.Q12, SP4.Q12</t>
  </si>
  <si>
    <t>R2</t>
  </si>
  <si>
    <t>R3</t>
  </si>
  <si>
    <t>R5</t>
  </si>
  <si>
    <t>R6</t>
  </si>
  <si>
    <t>R16D, SAO1.R4, SAO2.R4</t>
  </si>
  <si>
    <t>Rpi_GPIO1</t>
  </si>
  <si>
    <t>Rpi_HDR</t>
  </si>
  <si>
    <t>TRACO_1</t>
  </si>
  <si>
    <t>U1</t>
  </si>
  <si>
    <t>U1-H1</t>
  </si>
  <si>
    <t>U1-H2</t>
  </si>
  <si>
    <t>U1-H3</t>
  </si>
  <si>
    <t>U2</t>
  </si>
  <si>
    <t>U2-1, U2-2</t>
  </si>
  <si>
    <t>VR1</t>
  </si>
  <si>
    <t>Quantity</t>
  </si>
  <si>
    <t>Manufacturer 1</t>
  </si>
  <si>
    <t>Harwin</t>
  </si>
  <si>
    <t>KEMET</t>
  </si>
  <si>
    <t>Panasonic</t>
  </si>
  <si>
    <t>Nichicon</t>
  </si>
  <si>
    <t>Wurth Electronics</t>
  </si>
  <si>
    <t>Seeed Studio</t>
  </si>
  <si>
    <t>Samtec</t>
  </si>
  <si>
    <t>Infineon</t>
  </si>
  <si>
    <t>ON Semiconductor / Fairchild</t>
  </si>
  <si>
    <t>Bourns</t>
  </si>
  <si>
    <t>TE Connectivity</t>
  </si>
  <si>
    <t>Microchip</t>
  </si>
  <si>
    <t>KOA Speer</t>
  </si>
  <si>
    <t>3M</t>
  </si>
  <si>
    <t>Amphenol ICC / FCI</t>
  </si>
  <si>
    <t>Traco Power</t>
  </si>
  <si>
    <t>RobotDyn</t>
  </si>
  <si>
    <t>Adafruit Industries</t>
  </si>
  <si>
    <t>Taiwan Semiconductor</t>
  </si>
  <si>
    <t>#Column Name Error:' Manufacturer2</t>
  </si>
  <si>
    <t>Manufacturer Part Number 1</t>
  </si>
  <si>
    <t>M7582-05</t>
  </si>
  <si>
    <t>EDK106M025A9BAA</t>
  </si>
  <si>
    <t>ECE-A1HKS100B</t>
  </si>
  <si>
    <t>ECA-1CM221B</t>
  </si>
  <si>
    <t>UCW1C221MCL1GS</t>
  </si>
  <si>
    <t>EEA-GA1H2R2B</t>
  </si>
  <si>
    <t>ESW-108-23-T-D</t>
  </si>
  <si>
    <t>ESW-128-23-T-D</t>
  </si>
  <si>
    <t>ESW-109-23-T-D</t>
  </si>
  <si>
    <t>BC848B</t>
  </si>
  <si>
    <t>IRF9Z34NPBF</t>
  </si>
  <si>
    <t>FQP30N06</t>
  </si>
  <si>
    <t>CR1206-FX-3300ELF</t>
  </si>
  <si>
    <t>CR1206-FX-4701ELF</t>
  </si>
  <si>
    <t>TSW-117-07-F-D</t>
  </si>
  <si>
    <t>796636-2</t>
  </si>
  <si>
    <t>TC8220K6-G</t>
  </si>
  <si>
    <t>RK73H2BTTD2001F</t>
  </si>
  <si>
    <t>ERJ-8ENF6800V</t>
  </si>
  <si>
    <t>CR1206-FX-1001ELF</t>
  </si>
  <si>
    <t>RK73H2BTTD1801F</t>
  </si>
  <si>
    <t>RK73H2BTTE1002F</t>
  </si>
  <si>
    <t>929975-01-20-RK</t>
  </si>
  <si>
    <t>10129381-920001BLF</t>
  </si>
  <si>
    <t>TEL15-1211</t>
  </si>
  <si>
    <t>0G-00005642</t>
  </si>
  <si>
    <t>SLW-103-01-T-D</t>
  </si>
  <si>
    <t>SLW-116-01-T-D</t>
  </si>
  <si>
    <t>SLW-120-01-T-D</t>
  </si>
  <si>
    <t>SLW-112-01-T-S</t>
  </si>
  <si>
    <t>TS5205CX533 RFG</t>
  </si>
  <si>
    <t>#Column Name Error:' Manufacturer Part Number</t>
  </si>
  <si>
    <t>Description</t>
  </si>
  <si>
    <t>2X1-Pin, 2.5mm Shunt</t>
  </si>
  <si>
    <t>Capacitor, Capacitor, Could also be 10u,220u</t>
  </si>
  <si>
    <t>Digital humidity sensor</t>
  </si>
  <si>
    <t>NPN Silicon AF Transistor, 30 V VCEO, 100 mA IC, SOT23, Reel, Green</t>
  </si>
  <si>
    <t>P-Channel MOSFET</t>
  </si>
  <si>
    <t>N-Channel MOSFET</t>
  </si>
  <si>
    <t>Header, 3-Pin_x000D_
ISA1 (D10), Inverted Switch 12V-5V Select, Header, 3-Pin_x000D_
ISA2 (D11), Inverted Switch 12V-5V Select, Header, 3-Pin_x000D_
ISA3 (D12), Inverted Switch 12V-5V Select, Header, 3-Pin_x000D_
ISA4 (D13), Inverted Switch 12V-5V Select, 12V and 5v Tie in Ground</t>
  </si>
  <si>
    <t>Header, 3-Pin_x000D_
SAO1 (D8), 12V 5V Select, Header, 3-Pin_x000D_
SAO2 (D9), 12V 5V Select, Header, 3-Pin_x000D_
RPI, 5V or 3V Power</t>
  </si>
  <si>
    <t>Two pair, N- &amp; P-Channel Enhancement MOSFET</t>
  </si>
  <si>
    <t>Header, Male, 20-Pin, Dual Row</t>
  </si>
  <si>
    <t>RoboDyn Mega2560 Pro Mini, Either 5V or 3.3V incorporated regulator</t>
  </si>
  <si>
    <t>Adafruit TCA9548A 1-to-8 I2C Multiplexer Breakout</t>
  </si>
  <si>
    <t>Recepticle for TCA9548A 12X1 Header-Female</t>
  </si>
  <si>
    <t>150mA Low Noise LDO Voltage Regulator with Enable Function</t>
  </si>
  <si>
    <t>Name</t>
  </si>
  <si>
    <t>Shunt</t>
  </si>
  <si>
    <t>1u</t>
  </si>
  <si>
    <t>10u</t>
  </si>
  <si>
    <t>220u</t>
  </si>
  <si>
    <t>N/C</t>
  </si>
  <si>
    <t>470p</t>
  </si>
  <si>
    <t>2.2uF</t>
  </si>
  <si>
    <t>DHT22</t>
  </si>
  <si>
    <t>Recepticle 8X2</t>
  </si>
  <si>
    <t>Recepticle 28X2</t>
  </si>
  <si>
    <t>Recepticle 9X2</t>
  </si>
  <si>
    <t>MOSFET-P</t>
  </si>
  <si>
    <t>MOSFET-N</t>
  </si>
  <si>
    <t>4K7</t>
  </si>
  <si>
    <t>5V-12V Jumper</t>
  </si>
  <si>
    <t>Header 34pin 17X2</t>
  </si>
  <si>
    <t>Header 3</t>
  </si>
  <si>
    <t>Header 2</t>
  </si>
  <si>
    <t>MOUNTING_HOLE</t>
  </si>
  <si>
    <t>PLUG IN</t>
  </si>
  <si>
    <t>TC8220</t>
  </si>
  <si>
    <t>2K</t>
  </si>
  <si>
    <t>1K</t>
  </si>
  <si>
    <t>1K8</t>
  </si>
  <si>
    <t>10K</t>
  </si>
  <si>
    <t>Rpi_GPIO</t>
  </si>
  <si>
    <t>RPI_GPIO Header</t>
  </si>
  <si>
    <t>TRACO_12vto5.1_151121</t>
  </si>
  <si>
    <t>MEGA2560-PRO-MINI</t>
  </si>
  <si>
    <t>MEGA2560-PRO-MINI Recepticle 3X2 or 5X2</t>
  </si>
  <si>
    <t>MEGA2560-PRO-MINI Recepticle 16X2 or 14X2</t>
  </si>
  <si>
    <t>MEGA2560-PRO-MINI Recepticle 20X2</t>
  </si>
  <si>
    <t>TCA9548A_Breakout</t>
  </si>
  <si>
    <t>TCA9548A Recepticle</t>
  </si>
  <si>
    <t>TS5205CX533</t>
  </si>
  <si>
    <t>#Column Name Error:' Case/package</t>
  </si>
  <si>
    <t>PackageReference</t>
  </si>
  <si>
    <t>CAPR5-4X5</t>
  </si>
  <si>
    <t>SOT23</t>
  </si>
  <si>
    <t>TO-220AB</t>
  </si>
  <si>
    <t>DFN-12</t>
  </si>
  <si>
    <t>SOT-25</t>
  </si>
  <si>
    <t>Footprint</t>
  </si>
  <si>
    <t>CAPAE9083X80M</t>
  </si>
  <si>
    <t>RES-1206_M</t>
  </si>
  <si>
    <t>DHT22_HORIZONTAL</t>
  </si>
  <si>
    <t>HDR2X8</t>
  </si>
  <si>
    <t>HDR2X28</t>
  </si>
  <si>
    <t>HDR2X9</t>
  </si>
  <si>
    <t>INF-SOT23_N</t>
  </si>
  <si>
    <t>TO-220AB_TABDOWN_PMOS</t>
  </si>
  <si>
    <t>TO-220AB_TABDOWN_NMOS</t>
  </si>
  <si>
    <t>HDR1X3</t>
  </si>
  <si>
    <t>HDR1X2</t>
  </si>
  <si>
    <t>M3</t>
  </si>
  <si>
    <t>PHOENIX_2PIN</t>
  </si>
  <si>
    <t>DFN400X400X100-12</t>
  </si>
  <si>
    <t>RPI_Z_GPIO_HDR2X20</t>
  </si>
  <si>
    <t>TRACO_12VTO5.1_151121</t>
  </si>
  <si>
    <t>MEGA2560PRO-MINI</t>
  </si>
  <si>
    <t>TCA9548</t>
  </si>
  <si>
    <t>Note</t>
  </si>
  <si>
    <t>DNS</t>
  </si>
  <si>
    <t>SMD</t>
  </si>
  <si>
    <t>4POS</t>
  </si>
  <si>
    <t>16POS-8X2</t>
  </si>
  <si>
    <t>56POS-28X2</t>
  </si>
  <si>
    <t>18POS-9X2</t>
  </si>
  <si>
    <t>Thru-Hole</t>
  </si>
  <si>
    <t>Electrolytic Thru Hole Capacitor</t>
  </si>
  <si>
    <t>Legs to be bent at right angles to place DHT flat</t>
  </si>
  <si>
    <t>Legs bent at right angles to place flat on board</t>
  </si>
  <si>
    <t>34POS-17X2</t>
  </si>
  <si>
    <t>Combines all J1 to J12 and Jd1 designator into a single component</t>
  </si>
  <si>
    <t>2POS</t>
  </si>
  <si>
    <t>Header, 8-Pin, Dual row, Female, 2.54mm pitch</t>
  </si>
  <si>
    <t>Header, 28-Pin, Dual row, Female, 2.54mm pitch</t>
  </si>
  <si>
    <t>Header, 9-Pin, Dual row, Female, 2.54mm pitch</t>
  </si>
  <si>
    <t>Electrolytic SMD Capacitor, 220uF</t>
  </si>
  <si>
    <t>Electrolytic SMD Capacitor, 10uF</t>
  </si>
  <si>
    <t>Chip SMD Capacitor, 470pF</t>
  </si>
  <si>
    <t>Electrolytic Thru Hole Capacitor, 2.2uF</t>
  </si>
  <si>
    <t>Electrolytic Thru Hole Capacitor, 10uF</t>
  </si>
  <si>
    <t>Chip Resistor, 1206, 330 ohm</t>
  </si>
  <si>
    <t>Chip Resistor, 1206, 4k7 ohm</t>
  </si>
  <si>
    <t>Headers, combining all Jumper headers, 34-Pin 17X2, 2.54mm pitch</t>
  </si>
  <si>
    <t>Chip Resistor, 1206, 10k ohm</t>
  </si>
  <si>
    <t>Chip Resistor, 1206, 2k ohm</t>
  </si>
  <si>
    <t>Chip Resistor, 1206, 680 ohm</t>
  </si>
  <si>
    <t>Chip Resistor, 1206, 1k ohm</t>
  </si>
  <si>
    <t>Chip Resistor, 1206, 1k8 ohm</t>
  </si>
  <si>
    <t>Header, 20-Pin, Dual row, 2.54mm Pitch, Female</t>
  </si>
  <si>
    <t>40POS-20X2</t>
  </si>
  <si>
    <t>5-DIP Module, 4 Leads</t>
  </si>
  <si>
    <t>6POS-3X2</t>
  </si>
  <si>
    <t>32POS-16X2</t>
  </si>
  <si>
    <t>DNP</t>
  </si>
  <si>
    <t>12POS</t>
  </si>
  <si>
    <t>MH1, MH2, MH3, MH4</t>
  </si>
  <si>
    <t>MH5, MH6, MH7, MH8, MH9, MH10, MH11, MH12</t>
  </si>
  <si>
    <t>DNP - Do Not Place (Need to Source)</t>
  </si>
  <si>
    <t>C12 and C13 capacitor to be placed lying flat on board</t>
  </si>
  <si>
    <t>885012208021</t>
  </si>
  <si>
    <t>Components to be fitted using subparts listed U2-1, U2-2</t>
  </si>
  <si>
    <t>Components to be fitted using subparts listed U1-H1, U1-H2, U1-H3</t>
  </si>
  <si>
    <t>Low Profile Recepticle for MEGA2560 Pro Mini, 2.54mm Pitch, Female, 6POS-3X2</t>
  </si>
  <si>
    <t>Low Profile Recepticle for MEGA2560 Pro MINI, 2.54mm Pitch, Female, 32POS-16X2</t>
  </si>
  <si>
    <t>Low Profile Recepticle for MEGA2560 Pro Mini, 2.54mm Pitch, Female, 40POS-20X2</t>
  </si>
  <si>
    <t>Bill of Materials for Datalogger Main Board</t>
  </si>
  <si>
    <t>Board Spacer, Mounting Hole, M3, 16mm Height, 5mm A/F</t>
  </si>
  <si>
    <t>P1**</t>
  </si>
  <si>
    <t>796634-2</t>
  </si>
  <si>
    <t>Female plug to complement P1</t>
  </si>
  <si>
    <t>Plug IN Recepticle, 2Pos, 5.08mm pitch, Male Shrouded</t>
  </si>
  <si>
    <t>Plug IN, 2Pos, 5.08mm pitch, Female</t>
  </si>
  <si>
    <t>9:43 AM</t>
  </si>
  <si>
    <t>Switching PSU, 4 Pin, Isolated</t>
  </si>
  <si>
    <t>J7, J9, J10, J11, J12, JW1</t>
  </si>
  <si>
    <t>Header, 2-Pin
Arduino-&gt;RPI Power, Header, 2-Pin
A-RX &lt;&gt; P-TX, Header, 2-Pin
A-TX &lt;&gt; P-RX, Header, 2-Pin
VSense, HS, Header, 2-Pin
VSense, LS, Header, 2-Pin, Optional short to GND for PFET</t>
  </si>
  <si>
    <t>ISA1.R14, ISA1.R15, ISA2.R14, ISA2.R15, ISA3.R14, ISA3.R15, ISA4.R14, ISA4.R15, SAO1.R9, SAO2.R9</t>
  </si>
  <si>
    <t>R1, R16U</t>
  </si>
  <si>
    <t>Shunt for J1 - J12, Jd1</t>
  </si>
  <si>
    <t>J1 - J12, Jd1</t>
  </si>
  <si>
    <t>Bottom Right</t>
  </si>
  <si>
    <t>Right</t>
  </si>
  <si>
    <t>Left</t>
  </si>
  <si>
    <t>RS Pro</t>
  </si>
  <si>
    <t>908-7661</t>
  </si>
  <si>
    <t>M3 Pan Head, 8mm Screw</t>
  </si>
  <si>
    <t>MH1, MH2, MH3, MH4, MH10, MH11, MH12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</si>
</sst>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charset val="204"/>
    </font>
    <font>
      <sz val="10"/>
      <name val="Arial"/>
      <family val="2"/>
    </font>
    <font>
      <sz val="8"/>
      <name val="Arial"/>
      <family val="2"/>
      <charset val="20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rgb="FF800080"/>
      <name val="宋体"/>
      <charset val="134"/>
    </font>
    <font>
      <b/>
      <sz val="10"/>
      <color rgb="FFFF0000"/>
      <name val="Arial"/>
      <family val="2"/>
    </font>
    <font>
      <sz val="11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/>
    </xf>
    <xf numFmtId="0" fontId="5" fillId="0" borderId="7" xfId="0" applyNumberFormat="1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 wrapText="1"/>
    </xf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1" applyAlignment="1" applyProtection="1">
      <alignment horizontal="left" vertical="center"/>
    </xf>
    <xf numFmtId="2" fontId="0" fillId="0" borderId="0" xfId="0" applyNumberFormat="1"/>
    <xf numFmtId="0" fontId="7" fillId="0" borderId="0" xfId="1" applyAlignment="1" applyProtection="1">
      <alignment horizontal="left" vertical="center"/>
    </xf>
    <xf numFmtId="0" fontId="8" fillId="0" borderId="0" xfId="1" applyFont="1" applyAlignment="1" applyProtection="1">
      <alignment horizontal="left" vertical="center"/>
    </xf>
    <xf numFmtId="0" fontId="7" fillId="0" borderId="0" xfId="1" applyAlignment="1" applyProtection="1">
      <alignment vertical="center"/>
    </xf>
    <xf numFmtId="0" fontId="10" fillId="0" borderId="0" xfId="0" applyFont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2" fillId="0" borderId="1" xfId="0" applyFont="1" applyBorder="1" applyAlignment="1">
      <alignment horizontal="center" vertical="top" wrapText="1"/>
    </xf>
    <xf numFmtId="0" fontId="3" fillId="0" borderId="0" xfId="0" quotePrefix="1" applyFont="1" applyAlignment="1">
      <alignment vertical="center"/>
    </xf>
    <xf numFmtId="0" fontId="0" fillId="0" borderId="2" xfId="0" applyNumberForma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top" wrapText="1"/>
    </xf>
    <xf numFmtId="18" fontId="3" fillId="0" borderId="0" xfId="0" quotePrefix="1" applyNumberFormat="1" applyFont="1" applyAlignment="1">
      <alignment vertical="center"/>
    </xf>
    <xf numFmtId="0" fontId="0" fillId="0" borderId="2" xfId="0" quotePrefix="1" applyBorder="1" applyAlignment="1">
      <alignment vertical="top" wrapText="1"/>
    </xf>
    <xf numFmtId="0" fontId="4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2" xfId="0" applyNumberFormat="1" applyBorder="1" applyAlignment="1">
      <alignment vertical="top" wrapText="1"/>
    </xf>
    <xf numFmtId="49" fontId="0" fillId="0" borderId="2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4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 style="hair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1" displayName="Table1" ref="A6:Q50" headerRowDxfId="47" headerRowBorderDxfId="46" tableBorderDxfId="45">
  <autoFilter ref="A6:Q50" xr:uid="{00000000-0009-0000-0100-000007000000}"/>
  <sortState xmlns:xlrd2="http://schemas.microsoft.com/office/spreadsheetml/2017/richdata2" ref="A7:Q50">
    <sortCondition ref="B6:B50"/>
  </sortState>
  <tableColumns count="17">
    <tableColumn id="1" xr3:uid="{00000000-0010-0000-0000-000001000000}" name="Item #" totalsRowLabel="Total" dataDxfId="44" totalsRowDxfId="43">
      <calculatedColumnFormula>ROW(A7) - ROW($A$6)</calculatedColumnFormula>
    </tableColumn>
    <tableColumn id="2" xr3:uid="{00000000-0010-0000-0000-000002000000}" name="Designator" dataDxfId="42" totalsRowDxfId="41"/>
    <tableColumn id="12" xr3:uid="{00000000-0010-0000-0000-00000C000000}" name="Quantity" dataDxfId="40" totalsRowDxfId="39"/>
    <tableColumn id="5" xr3:uid="{33683894-EBF6-4BC7-B6D6-7A20C0835DD4}" name="Manufacturer" dataDxfId="38" totalsRowDxfId="37">
      <calculatedColumnFormula array="1">_xlfn.IFS(NOT(ISBLANK(Table1[[#This Row],[Manufacturer 1]])), Table1[[#This Row],[Manufacturer 1]], NOT(ISBLANK(Table1[[#This Row],['#Column Name Error:'' Manufacturer2]])),Table1[[#This Row],['#Column Name Error:'' Manufacturer2]])</calculatedColumnFormula>
    </tableColumn>
    <tableColumn id="13" xr3:uid="{00000000-0010-0000-0000-00000D000000}" name="Manufacturer 1" dataDxfId="36" totalsRowDxfId="35"/>
    <tableColumn id="6" xr3:uid="{9F6B73EF-8EE4-4DD5-B53F-35EA9255AB18}" name="#Column Name Error:' Manufacturer2" dataDxfId="34" totalsRowDxfId="33"/>
    <tableColumn id="11" xr3:uid="{F9CC468A-AE80-453C-B53B-61DCDA0E929F}" name="*Manufacturer Part #" dataDxfId="32" totalsRowDxfId="31">
      <calculatedColumnFormula array="1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calculatedColumnFormula>
    </tableColumn>
    <tableColumn id="7" xr3:uid="{74BCCC15-5FEC-4010-A7AA-C66017999575}" name="Manufacturer Part Number 1" dataDxfId="30"/>
    <tableColumn id="16" xr3:uid="{00000000-0010-0000-0000-000010000000}" name="#Column Name Error:' Manufacturer Part Number" dataDxfId="29" totalsRowDxfId="28"/>
    <tableColumn id="3" xr3:uid="{00000000-0010-0000-0000-000003000000}" name="Description" dataDxfId="27" totalsRowDxfId="26"/>
    <tableColumn id="4" xr3:uid="{00000000-0010-0000-0000-000004000000}" name="Name" dataDxfId="25" totalsRowDxfId="24"/>
    <tableColumn id="15" xr3:uid="{FE4816EF-FFA3-4897-9EF5-1128E422357A}" name="*Package/Footprint " dataDxfId="23" totalsRowDxfId="22">
      <calculatedColumnFormula array="1">_xlfn.IFS(NOT(ISBLANK(Table1[[#This Row],['#Column Name Error:'' Case/package]])), Table1[[#This Row],['#Column Name Error:'' Case/package]], NOT(ISBLANK(Table1[[#This Row],[PackageReference]])), Table1[[#This Row],[PackageReference]])</calculatedColumnFormula>
    </tableColumn>
    <tableColumn id="18" xr3:uid="{00000000-0010-0000-0000-000012000000}" name="#Column Name Error:' Case/package" dataDxfId="21" totalsRowDxfId="20"/>
    <tableColumn id="14" xr3:uid="{173BF994-38C6-4F0D-9FBD-2E9C8F572685}" name="PackageReference" dataDxfId="19" totalsRowDxfId="18"/>
    <tableColumn id="8" xr3:uid="{00000000-0010-0000-0000-000008000000}" name="Footprint" dataDxfId="17" totalsRowDxfId="16"/>
    <tableColumn id="9" xr3:uid="{00000000-0010-0000-0000-000009000000}" name="Type" dataDxfId="15" totalsRowDxfId="14"/>
    <tableColumn id="10" xr3:uid="{00000000-0010-0000-0000-00000A000000}" name="Note" totalsRowFunction="count" dataDxfId="13" totalsRowDxfId="12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C1" zoomScaleNormal="100" workbookViewId="0">
      <pane ySplit="6" topLeftCell="A27" activePane="bottomLeft" state="frozen"/>
      <selection pane="bottomLeft" activeCell="D31" sqref="D31"/>
    </sheetView>
  </sheetViews>
  <sheetFormatPr defaultRowHeight="12.75"/>
  <cols>
    <col min="1" max="1" width="10.7109375" customWidth="1"/>
    <col min="2" max="2" width="49.140625" customWidth="1"/>
    <col min="3" max="3" width="11" customWidth="1"/>
    <col min="4" max="4" width="20" customWidth="1"/>
    <col min="5" max="5" width="18" customWidth="1"/>
    <col min="6" max="6" width="13.5703125" style="5" customWidth="1"/>
    <col min="7" max="7" width="30.5703125" customWidth="1"/>
    <col min="8" max="8" width="12" bestFit="1" customWidth="1"/>
    <col min="9" max="9" width="9.42578125" customWidth="1"/>
    <col min="10" max="10" width="29.28515625" customWidth="1"/>
    <col min="11" max="11" width="11.42578125" customWidth="1"/>
    <col min="12" max="12" width="19.140625" customWidth="1"/>
    <col min="13" max="13" width="5.7109375" customWidth="1"/>
    <col min="14" max="14" width="6.28515625" customWidth="1"/>
    <col min="15" max="15" width="13.42578125" customWidth="1"/>
    <col min="16" max="16" width="11.140625" customWidth="1"/>
    <col min="17" max="17" width="52.7109375" customWidth="1"/>
  </cols>
  <sheetData>
    <row r="1" spans="1:17" s="8" customFormat="1" ht="14.25">
      <c r="A1" s="18" t="s">
        <v>2</v>
      </c>
      <c r="B1" s="31" t="s">
        <v>19</v>
      </c>
      <c r="C1" s="37" t="s">
        <v>243</v>
      </c>
    </row>
    <row r="2" spans="1:17" s="8" customFormat="1" ht="19.5" customHeight="1">
      <c r="A2" s="39" t="s">
        <v>236</v>
      </c>
      <c r="B2" s="40"/>
      <c r="C2" s="40"/>
      <c r="D2" s="40"/>
    </row>
    <row r="3" spans="1:17" s="8" customFormat="1" ht="14.25" customHeight="1">
      <c r="A3" s="40"/>
      <c r="B3" s="40"/>
      <c r="C3" s="40"/>
      <c r="D3" s="40"/>
    </row>
    <row r="4" spans="1:17" s="8" customFormat="1" ht="14.25" customHeight="1">
      <c r="A4" s="40"/>
      <c r="B4" s="40"/>
      <c r="C4" s="40"/>
      <c r="D4" s="40"/>
    </row>
    <row r="5" spans="1:17" s="8" customFormat="1" ht="14.25">
      <c r="C5" s="24" t="s">
        <v>4</v>
      </c>
      <c r="J5" s="24" t="s">
        <v>4</v>
      </c>
    </row>
    <row r="6" spans="1:17" s="17" customFormat="1" ht="19.5" customHeight="1">
      <c r="A6" s="12" t="s">
        <v>0</v>
      </c>
      <c r="B6" s="13" t="s">
        <v>20</v>
      </c>
      <c r="C6" s="14" t="s">
        <v>57</v>
      </c>
      <c r="D6" s="14" t="s">
        <v>8</v>
      </c>
      <c r="E6" s="14" t="s">
        <v>58</v>
      </c>
      <c r="F6" s="14" t="s">
        <v>78</v>
      </c>
      <c r="G6" s="15" t="s">
        <v>9</v>
      </c>
      <c r="H6" s="14" t="s">
        <v>79</v>
      </c>
      <c r="I6" s="15" t="s">
        <v>111</v>
      </c>
      <c r="J6" s="14" t="s">
        <v>112</v>
      </c>
      <c r="K6" s="14" t="s">
        <v>127</v>
      </c>
      <c r="L6" s="14" t="s">
        <v>10</v>
      </c>
      <c r="M6" s="14" t="s">
        <v>163</v>
      </c>
      <c r="N6" s="14" t="s">
        <v>164</v>
      </c>
      <c r="O6" s="14" t="s">
        <v>170</v>
      </c>
      <c r="P6" s="14" t="s">
        <v>1</v>
      </c>
      <c r="Q6" s="16" t="s">
        <v>189</v>
      </c>
    </row>
    <row r="7" spans="1:17">
      <c r="A7" s="9">
        <f t="shared" ref="A7:A50" si="0">ROW(A7) - ROW($A$6)</f>
        <v>1</v>
      </c>
      <c r="B7" s="6" t="s">
        <v>21</v>
      </c>
      <c r="C7" s="6">
        <v>13</v>
      </c>
      <c r="D7" s="6" t="str" cm="1">
        <f t="array" ref="D7">_xlfn.IFS(NOT(ISBLANK(Table1[[#This Row],[Manufacturer 1]])), Table1[[#This Row],[Manufacturer 1]], NOT(ISBLANK(Table1[[#This Row],['#Column Name Error:'' Manufacturer2]])),Table1[[#This Row],['#Column Name Error:'' Manufacturer2]])</f>
        <v>Harwin</v>
      </c>
      <c r="E7" s="6" t="s">
        <v>59</v>
      </c>
      <c r="F7" s="6"/>
      <c r="G7" s="6" t="str" cm="1">
        <f t="array" ref="G7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M7582-05</v>
      </c>
      <c r="H7" s="34" t="s">
        <v>80</v>
      </c>
      <c r="I7" s="6"/>
      <c r="J7" s="2" t="s">
        <v>113</v>
      </c>
      <c r="K7" s="1" t="s">
        <v>128</v>
      </c>
      <c r="L7" s="1" t="e" cm="1">
        <f t="array" ref="L7">_xlfn.IFS(NOT(ISBLANK(Table1[[#This Row],['#Column Name Error:'' Case/package]])), Table1[[#This Row],['#Column Name Error:'' Case/package]], NOT(ISBLANK(Table1[[#This Row],[PackageReference]])), Table1[[#This Row],[PackageReference]])</f>
        <v>#N/A</v>
      </c>
      <c r="M7" s="2"/>
      <c r="N7" s="1"/>
      <c r="O7" s="2"/>
      <c r="P7" s="30" t="s">
        <v>224</v>
      </c>
      <c r="Q7" s="10" t="s">
        <v>249</v>
      </c>
    </row>
    <row r="8" spans="1:17" ht="25.5">
      <c r="A8" s="9">
        <f t="shared" si="0"/>
        <v>2</v>
      </c>
      <c r="B8" s="7" t="s">
        <v>22</v>
      </c>
      <c r="C8" s="7">
        <v>6</v>
      </c>
      <c r="D8" s="7" t="e" cm="1">
        <f t="array" ref="D8">_xlfn.IFS(NOT(ISBLANK(Table1[[#This Row],[Manufacturer 1]])), Table1[[#This Row],[Manufacturer 1]], NOT(ISBLANK(Table1[[#This Row],['#Column Name Error:'' Manufacturer2]])),Table1[[#This Row],['#Column Name Error:'' Manufacturer2]])</f>
        <v>#N/A</v>
      </c>
      <c r="E8" s="7"/>
      <c r="F8" s="7"/>
      <c r="G8" s="7" t="e" cm="1">
        <f t="array" ref="G8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#N/A</v>
      </c>
      <c r="H8" s="35"/>
      <c r="I8" s="7"/>
      <c r="J8" s="4" t="s">
        <v>114</v>
      </c>
      <c r="K8" s="3" t="s">
        <v>129</v>
      </c>
      <c r="L8" s="3" t="str" cm="1">
        <f t="array" ref="L8">_xlfn.IFS(NOT(ISBLANK(Table1[[#This Row],['#Column Name Error:'' Case/package]])), Table1[[#This Row],['#Column Name Error:'' Case/package]], NOT(ISBLANK(Table1[[#This Row],[PackageReference]])), Table1[[#This Row],[PackageReference]])</f>
        <v>CAPR5-4X5</v>
      </c>
      <c r="M8" s="4"/>
      <c r="N8" s="3" t="s">
        <v>165</v>
      </c>
      <c r="O8" s="4" t="s">
        <v>165</v>
      </c>
      <c r="P8" s="30" t="s">
        <v>190</v>
      </c>
      <c r="Q8" s="11"/>
    </row>
    <row r="9" spans="1:17" ht="25.5">
      <c r="A9" s="9">
        <f t="shared" si="0"/>
        <v>3</v>
      </c>
      <c r="B9" s="6" t="s">
        <v>25</v>
      </c>
      <c r="C9" s="6">
        <v>5</v>
      </c>
      <c r="D9" s="6" t="str" cm="1">
        <f t="array" ref="D9">_xlfn.IFS(NOT(ISBLANK(Table1[[#This Row],[Manufacturer 1]])), Table1[[#This Row],[Manufacturer 1]], NOT(ISBLANK(Table1[[#This Row],['#Column Name Error:'' Manufacturer2]])),Table1[[#This Row],['#Column Name Error:'' Manufacturer2]])</f>
        <v>Panasonic</v>
      </c>
      <c r="E9" s="6" t="s">
        <v>61</v>
      </c>
      <c r="F9" s="6"/>
      <c r="G9" s="6" t="str" cm="1">
        <f t="array" ref="G9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ECA-1CM221B</v>
      </c>
      <c r="H9" s="34" t="s">
        <v>83</v>
      </c>
      <c r="I9" s="6"/>
      <c r="J9" s="2" t="s">
        <v>197</v>
      </c>
      <c r="K9" s="1" t="s">
        <v>131</v>
      </c>
      <c r="L9" s="1" t="str" cm="1">
        <f t="array" ref="L9">_xlfn.IFS(NOT(ISBLANK(Table1[[#This Row],['#Column Name Error:'' Case/package]])), Table1[[#This Row],['#Column Name Error:'' Case/package]], NOT(ISBLANK(Table1[[#This Row],[PackageReference]])), Table1[[#This Row],[PackageReference]])</f>
        <v>CAPR5-4X5</v>
      </c>
      <c r="M9" s="2"/>
      <c r="N9" s="1" t="s">
        <v>165</v>
      </c>
      <c r="O9" s="2" t="s">
        <v>165</v>
      </c>
      <c r="P9" s="30" t="s">
        <v>190</v>
      </c>
      <c r="Q9" s="10"/>
    </row>
    <row r="10" spans="1:17" ht="25.5">
      <c r="A10" s="9">
        <f t="shared" si="0"/>
        <v>4</v>
      </c>
      <c r="B10" s="7" t="s">
        <v>26</v>
      </c>
      <c r="C10" s="7">
        <v>4</v>
      </c>
      <c r="D10" s="7" t="str" cm="1">
        <f t="array" ref="D10">_xlfn.IFS(NOT(ISBLANK(Table1[[#This Row],[Manufacturer 1]])), Table1[[#This Row],[Manufacturer 1]], NOT(ISBLANK(Table1[[#This Row],['#Column Name Error:'' Manufacturer2]])),Table1[[#This Row],['#Column Name Error:'' Manufacturer2]])</f>
        <v>Nichicon</v>
      </c>
      <c r="E10" s="7" t="s">
        <v>62</v>
      </c>
      <c r="F10" s="7"/>
      <c r="G10" s="7" t="str" cm="1">
        <f t="array" ref="G10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UCW1C221MCL1GS</v>
      </c>
      <c r="H10" s="35" t="s">
        <v>84</v>
      </c>
      <c r="I10" s="7"/>
      <c r="J10" s="4" t="s">
        <v>206</v>
      </c>
      <c r="K10" s="3" t="s">
        <v>131</v>
      </c>
      <c r="L10" s="4" t="s">
        <v>171</v>
      </c>
      <c r="M10" s="4"/>
      <c r="N10" s="3"/>
      <c r="O10" s="4" t="s">
        <v>171</v>
      </c>
      <c r="P10" s="30" t="s">
        <v>191</v>
      </c>
      <c r="Q10" s="11"/>
    </row>
    <row r="11" spans="1:17" ht="25.5">
      <c r="A11" s="9">
        <f t="shared" si="0"/>
        <v>5</v>
      </c>
      <c r="B11" s="6" t="s">
        <v>27</v>
      </c>
      <c r="C11" s="6">
        <v>1</v>
      </c>
      <c r="D11" s="6" t="e" cm="1">
        <f t="array" ref="D11">_xlfn.IFS(NOT(ISBLANK(Table1[[#This Row],[Manufacturer 1]])), Table1[[#This Row],[Manufacturer 1]], NOT(ISBLANK(Table1[[#This Row],['#Column Name Error:'' Manufacturer2]])),Table1[[#This Row],['#Column Name Error:'' Manufacturer2]])</f>
        <v>#N/A</v>
      </c>
      <c r="E11" s="6"/>
      <c r="F11" s="6"/>
      <c r="G11" s="6" t="e" cm="1">
        <f t="array" ref="G11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#N/A</v>
      </c>
      <c r="H11" s="34"/>
      <c r="I11" s="6"/>
      <c r="J11" s="2" t="s">
        <v>197</v>
      </c>
      <c r="K11" s="1" t="s">
        <v>132</v>
      </c>
      <c r="L11" s="1" t="str" cm="1">
        <f t="array" ref="L11">_xlfn.IFS(NOT(ISBLANK(Table1[[#This Row],['#Column Name Error:'' Case/package]])), Table1[[#This Row],['#Column Name Error:'' Case/package]], NOT(ISBLANK(Table1[[#This Row],[PackageReference]])), Table1[[#This Row],[PackageReference]])</f>
        <v>CAPR5-4X5</v>
      </c>
      <c r="M11" s="2"/>
      <c r="N11" s="1" t="s">
        <v>165</v>
      </c>
      <c r="O11" s="2" t="s">
        <v>165</v>
      </c>
      <c r="P11" s="30" t="s">
        <v>190</v>
      </c>
      <c r="Q11" s="10"/>
    </row>
    <row r="12" spans="1:17" ht="25.5">
      <c r="A12" s="9">
        <f t="shared" si="0"/>
        <v>6</v>
      </c>
      <c r="B12" s="7" t="s">
        <v>23</v>
      </c>
      <c r="C12" s="7">
        <v>3</v>
      </c>
      <c r="D12" s="7" t="str" cm="1">
        <f t="array" ref="D12">_xlfn.IFS(NOT(ISBLANK(Table1[[#This Row],[Manufacturer 1]])), Table1[[#This Row],[Manufacturer 1]], NOT(ISBLANK(Table1[[#This Row],['#Column Name Error:'' Manufacturer2]])),Table1[[#This Row],['#Column Name Error:'' Manufacturer2]])</f>
        <v>KEMET</v>
      </c>
      <c r="E12" s="7" t="s">
        <v>60</v>
      </c>
      <c r="F12" s="7"/>
      <c r="G12" s="7" t="str" cm="1">
        <f t="array" ref="G12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EDK106M025A9BAA</v>
      </c>
      <c r="H12" s="35" t="s">
        <v>81</v>
      </c>
      <c r="I12" s="7"/>
      <c r="J12" s="4" t="s">
        <v>207</v>
      </c>
      <c r="K12" s="3" t="s">
        <v>130</v>
      </c>
      <c r="L12" s="4" t="s">
        <v>171</v>
      </c>
      <c r="M12" s="4"/>
      <c r="N12" s="3"/>
      <c r="O12" s="4" t="s">
        <v>171</v>
      </c>
      <c r="P12" s="30" t="s">
        <v>191</v>
      </c>
      <c r="Q12" s="11"/>
    </row>
    <row r="13" spans="1:17" ht="25.5">
      <c r="A13" s="9">
        <f t="shared" si="0"/>
        <v>7</v>
      </c>
      <c r="B13" s="6" t="s">
        <v>28</v>
      </c>
      <c r="C13" s="6">
        <v>1</v>
      </c>
      <c r="D13" s="6" t="str" cm="1">
        <f t="array" ref="D13">_xlfn.IFS(NOT(ISBLANK(Table1[[#This Row],[Manufacturer 1]])), Table1[[#This Row],[Manufacturer 1]], NOT(ISBLANK(Table1[[#This Row],['#Column Name Error:'' Manufacturer2]])),Table1[[#This Row],['#Column Name Error:'' Manufacturer2]])</f>
        <v>Wurth Electronics</v>
      </c>
      <c r="E13" s="6" t="s">
        <v>63</v>
      </c>
      <c r="F13" s="6"/>
      <c r="G13" s="34" t="str" cm="1">
        <f t="array" ref="G13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885012208021</v>
      </c>
      <c r="H13" s="34" t="s">
        <v>230</v>
      </c>
      <c r="I13" s="6"/>
      <c r="J13" s="4" t="s">
        <v>208</v>
      </c>
      <c r="K13" s="1" t="s">
        <v>133</v>
      </c>
      <c r="L13" s="1" cm="1">
        <f t="array" ref="L13">_xlfn.IFS(NOT(ISBLANK(Table1[[#This Row],['#Column Name Error:'' Case/package]])), Table1[[#This Row],['#Column Name Error:'' Case/package]], NOT(ISBLANK(Table1[[#This Row],[PackageReference]])), Table1[[#This Row],[PackageReference]])</f>
        <v>1206</v>
      </c>
      <c r="M13" s="2"/>
      <c r="N13" s="1">
        <v>1206</v>
      </c>
      <c r="O13" s="2" t="s">
        <v>172</v>
      </c>
      <c r="P13" s="30" t="s">
        <v>191</v>
      </c>
      <c r="Q13" s="10"/>
    </row>
    <row r="14" spans="1:17" ht="25.5">
      <c r="A14" s="9">
        <f t="shared" si="0"/>
        <v>8</v>
      </c>
      <c r="B14" s="7" t="s">
        <v>29</v>
      </c>
      <c r="C14" s="7">
        <v>1</v>
      </c>
      <c r="D14" s="7" t="str" cm="1">
        <f t="array" ref="D14">_xlfn.IFS(NOT(ISBLANK(Table1[[#This Row],[Manufacturer 1]])), Table1[[#This Row],[Manufacturer 1]], NOT(ISBLANK(Table1[[#This Row],['#Column Name Error:'' Manufacturer2]])),Table1[[#This Row],['#Column Name Error:'' Manufacturer2]])</f>
        <v>Panasonic</v>
      </c>
      <c r="E14" s="7" t="s">
        <v>61</v>
      </c>
      <c r="F14" s="7"/>
      <c r="G14" s="7" t="str" cm="1">
        <f t="array" ref="G14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EEA-GA1H2R2B</v>
      </c>
      <c r="H14" s="35" t="s">
        <v>85</v>
      </c>
      <c r="I14" s="7"/>
      <c r="J14" s="2" t="s">
        <v>209</v>
      </c>
      <c r="K14" s="3" t="s">
        <v>134</v>
      </c>
      <c r="L14" s="3" t="str" cm="1">
        <f t="array" ref="L14">_xlfn.IFS(NOT(ISBLANK(Table1[[#This Row],['#Column Name Error:'' Case/package]])), Table1[[#This Row],['#Column Name Error:'' Case/package]], NOT(ISBLANK(Table1[[#This Row],[PackageReference]])), Table1[[#This Row],[PackageReference]])</f>
        <v>CAPR5-4X5</v>
      </c>
      <c r="M14" s="4"/>
      <c r="N14" s="3" t="s">
        <v>165</v>
      </c>
      <c r="O14" s="4" t="s">
        <v>165</v>
      </c>
      <c r="P14" s="30" t="s">
        <v>196</v>
      </c>
      <c r="Q14" s="11"/>
    </row>
    <row r="15" spans="1:17" ht="25.5">
      <c r="A15" s="9">
        <f t="shared" si="0"/>
        <v>9</v>
      </c>
      <c r="B15" s="6" t="s">
        <v>24</v>
      </c>
      <c r="C15" s="6">
        <v>10</v>
      </c>
      <c r="D15" s="6" t="str" cm="1">
        <f t="array" ref="D15">_xlfn.IFS(NOT(ISBLANK(Table1[[#This Row],[Manufacturer 1]])), Table1[[#This Row],[Manufacturer 1]], NOT(ISBLANK(Table1[[#This Row],['#Column Name Error:'' Manufacturer2]])),Table1[[#This Row],['#Column Name Error:'' Manufacturer2]])</f>
        <v>Panasonic</v>
      </c>
      <c r="E15" s="6" t="s">
        <v>61</v>
      </c>
      <c r="F15" s="6"/>
      <c r="G15" s="6" t="str" cm="1">
        <f t="array" ref="G15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ECE-A1HKS100B</v>
      </c>
      <c r="H15" s="34" t="s">
        <v>82</v>
      </c>
      <c r="I15" s="6"/>
      <c r="J15" s="2" t="s">
        <v>210</v>
      </c>
      <c r="K15" s="1" t="s">
        <v>130</v>
      </c>
      <c r="L15" s="1" t="str" cm="1">
        <f t="array" ref="L15">_xlfn.IFS(NOT(ISBLANK(Table1[[#This Row],['#Column Name Error:'' Case/package]])), Table1[[#This Row],['#Column Name Error:'' Case/package]], NOT(ISBLANK(Table1[[#This Row],[PackageReference]])), Table1[[#This Row],[PackageReference]])</f>
        <v>CAPR5-4X5</v>
      </c>
      <c r="M15" s="2"/>
      <c r="N15" s="1" t="s">
        <v>165</v>
      </c>
      <c r="O15" s="2" t="s">
        <v>165</v>
      </c>
      <c r="P15" s="30" t="s">
        <v>196</v>
      </c>
      <c r="Q15" s="10" t="s">
        <v>229</v>
      </c>
    </row>
    <row r="16" spans="1:17" ht="25.5">
      <c r="A16" s="9">
        <f t="shared" si="0"/>
        <v>10</v>
      </c>
      <c r="B16" s="7" t="s">
        <v>30</v>
      </c>
      <c r="C16" s="7">
        <v>1</v>
      </c>
      <c r="D16" s="7" t="str" cm="1">
        <f t="array" ref="D16">_xlfn.IFS(NOT(ISBLANK(Table1[[#This Row],[Manufacturer 1]])), Table1[[#This Row],[Manufacturer 1]], NOT(ISBLANK(Table1[[#This Row],['#Column Name Error:'' Manufacturer2]])),Table1[[#This Row],['#Column Name Error:'' Manufacturer2]])</f>
        <v>Seeed Studio</v>
      </c>
      <c r="E16" s="7" t="s">
        <v>64</v>
      </c>
      <c r="F16" s="7"/>
      <c r="G16" s="7" cm="1">
        <f t="array" ref="G16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314010001</v>
      </c>
      <c r="H16" s="35">
        <v>314010001</v>
      </c>
      <c r="I16" s="7"/>
      <c r="J16" s="4" t="s">
        <v>115</v>
      </c>
      <c r="K16" s="3" t="s">
        <v>135</v>
      </c>
      <c r="L16" s="3" t="s">
        <v>192</v>
      </c>
      <c r="M16" s="4"/>
      <c r="N16" s="3"/>
      <c r="O16" s="4" t="s">
        <v>173</v>
      </c>
      <c r="P16" s="30" t="s">
        <v>196</v>
      </c>
      <c r="Q16" s="11" t="s">
        <v>198</v>
      </c>
    </row>
    <row r="17" spans="1:17" ht="25.5">
      <c r="A17" s="9">
        <f t="shared" si="0"/>
        <v>11</v>
      </c>
      <c r="B17" s="6" t="s">
        <v>31</v>
      </c>
      <c r="C17" s="6">
        <v>5</v>
      </c>
      <c r="D17" s="6" t="str" cm="1">
        <f t="array" ref="D17">_xlfn.IFS(NOT(ISBLANK(Table1[[#This Row],[Manufacturer 1]])), Table1[[#This Row],[Manufacturer 1]], NOT(ISBLANK(Table1[[#This Row],['#Column Name Error:'' Manufacturer2]])),Table1[[#This Row],['#Column Name Error:'' Manufacturer2]])</f>
        <v>Samtec</v>
      </c>
      <c r="E17" s="6" t="s">
        <v>65</v>
      </c>
      <c r="F17" s="6"/>
      <c r="G17" s="6" t="str" cm="1">
        <f t="array" ref="G17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ESW-108-23-T-D</v>
      </c>
      <c r="H17" s="34" t="s">
        <v>86</v>
      </c>
      <c r="I17" s="6"/>
      <c r="J17" s="2" t="s">
        <v>203</v>
      </c>
      <c r="K17" s="1" t="s">
        <v>136</v>
      </c>
      <c r="L17" s="1" t="s">
        <v>193</v>
      </c>
      <c r="M17" s="2"/>
      <c r="N17" s="1"/>
      <c r="O17" s="2" t="s">
        <v>174</v>
      </c>
      <c r="P17" s="30" t="s">
        <v>196</v>
      </c>
      <c r="Q17" s="10"/>
    </row>
    <row r="18" spans="1:17" ht="25.5">
      <c r="A18" s="9">
        <f t="shared" si="0"/>
        <v>12</v>
      </c>
      <c r="B18" s="7" t="s">
        <v>32</v>
      </c>
      <c r="C18" s="7">
        <v>1</v>
      </c>
      <c r="D18" s="7" t="str" cm="1">
        <f t="array" ref="D18">_xlfn.IFS(NOT(ISBLANK(Table1[[#This Row],[Manufacturer 1]])), Table1[[#This Row],[Manufacturer 1]], NOT(ISBLANK(Table1[[#This Row],['#Column Name Error:'' Manufacturer2]])),Table1[[#This Row],['#Column Name Error:'' Manufacturer2]])</f>
        <v>Samtec</v>
      </c>
      <c r="E18" s="7" t="s">
        <v>65</v>
      </c>
      <c r="F18" s="7"/>
      <c r="G18" s="7" t="str" cm="1">
        <f t="array" ref="G18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ESW-128-23-T-D</v>
      </c>
      <c r="H18" s="35" t="s">
        <v>87</v>
      </c>
      <c r="I18" s="7"/>
      <c r="J18" s="4" t="s">
        <v>204</v>
      </c>
      <c r="K18" s="3" t="s">
        <v>137</v>
      </c>
      <c r="L18" s="3" t="s">
        <v>194</v>
      </c>
      <c r="M18" s="4"/>
      <c r="N18" s="3"/>
      <c r="O18" s="4" t="s">
        <v>175</v>
      </c>
      <c r="P18" s="30" t="s">
        <v>196</v>
      </c>
      <c r="Q18" s="11"/>
    </row>
    <row r="19" spans="1:17" ht="25.5">
      <c r="A19" s="9">
        <f t="shared" si="0"/>
        <v>13</v>
      </c>
      <c r="B19" s="6" t="s">
        <v>33</v>
      </c>
      <c r="C19" s="6">
        <v>1</v>
      </c>
      <c r="D19" s="6" t="str" cm="1">
        <f t="array" ref="D19">_xlfn.IFS(NOT(ISBLANK(Table1[[#This Row],[Manufacturer 1]])), Table1[[#This Row],[Manufacturer 1]], NOT(ISBLANK(Table1[[#This Row],['#Column Name Error:'' Manufacturer2]])),Table1[[#This Row],['#Column Name Error:'' Manufacturer2]])</f>
        <v>Samtec</v>
      </c>
      <c r="E19" s="6" t="s">
        <v>65</v>
      </c>
      <c r="F19" s="6"/>
      <c r="G19" s="6" t="str" cm="1">
        <f t="array" ref="G19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ESW-109-23-T-D</v>
      </c>
      <c r="H19" s="34" t="s">
        <v>88</v>
      </c>
      <c r="I19" s="6"/>
      <c r="J19" s="2" t="s">
        <v>205</v>
      </c>
      <c r="K19" s="1" t="s">
        <v>138</v>
      </c>
      <c r="L19" s="1" t="s">
        <v>195</v>
      </c>
      <c r="M19" s="2"/>
      <c r="N19" s="1"/>
      <c r="O19" s="2" t="s">
        <v>176</v>
      </c>
      <c r="P19" s="30" t="s">
        <v>196</v>
      </c>
      <c r="Q19" s="10"/>
    </row>
    <row r="20" spans="1:17" ht="114.75">
      <c r="A20" s="9">
        <f t="shared" si="0"/>
        <v>14</v>
      </c>
      <c r="B20" s="7" t="s">
        <v>34</v>
      </c>
      <c r="C20" s="7">
        <v>43</v>
      </c>
      <c r="D20" s="7" t="str" cm="1">
        <f t="array" ref="D20">_xlfn.IFS(NOT(ISBLANK(Table1[[#This Row],[Manufacturer 1]])), Table1[[#This Row],[Manufacturer 1]], NOT(ISBLANK(Table1[[#This Row],['#Column Name Error:'' Manufacturer2]])),Table1[[#This Row],['#Column Name Error:'' Manufacturer2]])</f>
        <v>Infineon</v>
      </c>
      <c r="E20" s="7" t="s">
        <v>66</v>
      </c>
      <c r="F20" s="7"/>
      <c r="G20" s="7" t="str" cm="1">
        <f t="array" ref="G20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BC848B</v>
      </c>
      <c r="H20" s="35" t="s">
        <v>89</v>
      </c>
      <c r="I20" s="7"/>
      <c r="J20" s="4" t="s">
        <v>116</v>
      </c>
      <c r="K20" s="3" t="s">
        <v>89</v>
      </c>
      <c r="L20" s="3" t="str" cm="1">
        <f t="array" ref="L20">_xlfn.IFS(NOT(ISBLANK(Table1[[#This Row],['#Column Name Error:'' Case/package]])), Table1[[#This Row],['#Column Name Error:'' Case/package]], NOT(ISBLANK(Table1[[#This Row],[PackageReference]])), Table1[[#This Row],[PackageReference]])</f>
        <v>SOT23</v>
      </c>
      <c r="M20" s="4"/>
      <c r="N20" s="3" t="s">
        <v>166</v>
      </c>
      <c r="O20" s="4" t="s">
        <v>177</v>
      </c>
      <c r="P20" s="30" t="s">
        <v>191</v>
      </c>
      <c r="Q20" s="11"/>
    </row>
    <row r="21" spans="1:17" ht="38.25">
      <c r="A21" s="9">
        <f t="shared" si="0"/>
        <v>15</v>
      </c>
      <c r="B21" s="6" t="s">
        <v>35</v>
      </c>
      <c r="C21" s="6">
        <v>7</v>
      </c>
      <c r="D21" s="6" t="str" cm="1">
        <f t="array" ref="D21">_xlfn.IFS(NOT(ISBLANK(Table1[[#This Row],[Manufacturer 1]])), Table1[[#This Row],[Manufacturer 1]], NOT(ISBLANK(Table1[[#This Row],['#Column Name Error:'' Manufacturer2]])),Table1[[#This Row],['#Column Name Error:'' Manufacturer2]])</f>
        <v>Infineon</v>
      </c>
      <c r="E21" s="6" t="s">
        <v>66</v>
      </c>
      <c r="F21" s="6"/>
      <c r="G21" s="6" t="str" cm="1">
        <f t="array" ref="G21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IRF9Z34NPBF</v>
      </c>
      <c r="H21" s="34" t="s">
        <v>90</v>
      </c>
      <c r="I21" s="6"/>
      <c r="J21" s="2" t="s">
        <v>117</v>
      </c>
      <c r="K21" s="1" t="s">
        <v>139</v>
      </c>
      <c r="L21" s="1" t="str" cm="1">
        <f t="array" ref="L21">_xlfn.IFS(NOT(ISBLANK(Table1[[#This Row],['#Column Name Error:'' Case/package]])), Table1[[#This Row],['#Column Name Error:'' Case/package]], NOT(ISBLANK(Table1[[#This Row],[PackageReference]])), Table1[[#This Row],[PackageReference]])</f>
        <v>TO-220AB</v>
      </c>
      <c r="M21" s="2"/>
      <c r="N21" s="1" t="s">
        <v>167</v>
      </c>
      <c r="O21" s="2" t="s">
        <v>178</v>
      </c>
      <c r="P21" s="30" t="s">
        <v>196</v>
      </c>
      <c r="Q21" s="10" t="s">
        <v>199</v>
      </c>
    </row>
    <row r="22" spans="1:17" ht="38.25">
      <c r="A22" s="9">
        <f t="shared" si="0"/>
        <v>16</v>
      </c>
      <c r="B22" s="7" t="s">
        <v>36</v>
      </c>
      <c r="C22" s="7">
        <v>6</v>
      </c>
      <c r="D22" s="7" t="str" cm="1">
        <f t="array" ref="D22">_xlfn.IFS(NOT(ISBLANK(Table1[[#This Row],[Manufacturer 1]])), Table1[[#This Row],[Manufacturer 1]], NOT(ISBLANK(Table1[[#This Row],['#Column Name Error:'' Manufacturer2]])),Table1[[#This Row],['#Column Name Error:'' Manufacturer2]])</f>
        <v>ON Semiconductor / Fairchild</v>
      </c>
      <c r="E22" s="7" t="s">
        <v>67</v>
      </c>
      <c r="F22" s="7"/>
      <c r="G22" s="7" t="str" cm="1">
        <f t="array" ref="G22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FQP30N06</v>
      </c>
      <c r="H22" s="35" t="s">
        <v>91</v>
      </c>
      <c r="I22" s="7"/>
      <c r="J22" s="4" t="s">
        <v>118</v>
      </c>
      <c r="K22" s="3" t="s">
        <v>140</v>
      </c>
      <c r="L22" s="3" t="str" cm="1">
        <f t="array" ref="L22">_xlfn.IFS(NOT(ISBLANK(Table1[[#This Row],['#Column Name Error:'' Case/package]])), Table1[[#This Row],['#Column Name Error:'' Case/package]], NOT(ISBLANK(Table1[[#This Row],[PackageReference]])), Table1[[#This Row],[PackageReference]])</f>
        <v>TO-220AB</v>
      </c>
      <c r="M22" s="4"/>
      <c r="N22" s="3" t="s">
        <v>167</v>
      </c>
      <c r="O22" s="4" t="s">
        <v>179</v>
      </c>
      <c r="P22" s="30" t="s">
        <v>196</v>
      </c>
      <c r="Q22" s="10" t="s">
        <v>199</v>
      </c>
    </row>
    <row r="23" spans="1:17" ht="114.75">
      <c r="A23" s="9">
        <f t="shared" si="0"/>
        <v>17</v>
      </c>
      <c r="B23" s="6" t="s">
        <v>37</v>
      </c>
      <c r="C23" s="6">
        <v>44</v>
      </c>
      <c r="D23" s="6" t="str" cm="1">
        <f t="array" ref="D23">_xlfn.IFS(NOT(ISBLANK(Table1[[#This Row],[Manufacturer 1]])), Table1[[#This Row],[Manufacturer 1]], NOT(ISBLANK(Table1[[#This Row],['#Column Name Error:'' Manufacturer2]])),Table1[[#This Row],['#Column Name Error:'' Manufacturer2]])</f>
        <v>Bourns</v>
      </c>
      <c r="E23" s="6" t="s">
        <v>68</v>
      </c>
      <c r="F23" s="6"/>
      <c r="G23" s="6" t="str" cm="1">
        <f t="array" ref="G23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CR1206-FX-3300ELF</v>
      </c>
      <c r="H23" s="34" t="s">
        <v>92</v>
      </c>
      <c r="I23" s="6"/>
      <c r="J23" s="2" t="s">
        <v>211</v>
      </c>
      <c r="K23" s="1">
        <v>330</v>
      </c>
      <c r="L23" s="1" cm="1">
        <f t="array" ref="L23">_xlfn.IFS(NOT(ISBLANK(Table1[[#This Row],['#Column Name Error:'' Case/package]])), Table1[[#This Row],['#Column Name Error:'' Case/package]], NOT(ISBLANK(Table1[[#This Row],[PackageReference]])), Table1[[#This Row],[PackageReference]])</f>
        <v>1206</v>
      </c>
      <c r="M23" s="2"/>
      <c r="N23" s="1">
        <v>1206</v>
      </c>
      <c r="O23" s="2" t="s">
        <v>172</v>
      </c>
      <c r="P23" s="30" t="s">
        <v>191</v>
      </c>
      <c r="Q23" s="10"/>
    </row>
    <row r="24" spans="1:17" ht="25.5">
      <c r="A24" s="9">
        <f>ROW(A24) - ROW($A$6)</f>
        <v>18</v>
      </c>
      <c r="B24" s="7" t="s">
        <v>248</v>
      </c>
      <c r="C24" s="7">
        <v>2</v>
      </c>
      <c r="D24" s="7" t="str" cm="1">
        <f t="array" ref="D24">_xlfn.IFS(NOT(ISBLANK(Table1[[#This Row],[Manufacturer 1]])), Table1[[#This Row],[Manufacturer 1]], NOT(ISBLANK(Table1[[#This Row],['#Column Name Error:'' Manufacturer2]])),Table1[[#This Row],['#Column Name Error:'' Manufacturer2]])</f>
        <v>Bourns</v>
      </c>
      <c r="E24" s="7" t="s">
        <v>68</v>
      </c>
      <c r="F24" s="7"/>
      <c r="G24" s="7" t="str" cm="1">
        <f t="array" ref="G24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CR1206-FX-4701ELF</v>
      </c>
      <c r="H24" s="35" t="s">
        <v>93</v>
      </c>
      <c r="I24" s="7"/>
      <c r="J24" s="4" t="s">
        <v>212</v>
      </c>
      <c r="K24" s="3" t="s">
        <v>141</v>
      </c>
      <c r="L24" s="3" cm="1">
        <f t="array" ref="L24">_xlfn.IFS(NOT(ISBLANK(Table1[[#This Row],['#Column Name Error:'' Case/package]])), Table1[[#This Row],['#Column Name Error:'' Case/package]], NOT(ISBLANK(Table1[[#This Row],[PackageReference]])), Table1[[#This Row],[PackageReference]])</f>
        <v>1206</v>
      </c>
      <c r="M24" s="4"/>
      <c r="N24" s="3">
        <v>1206</v>
      </c>
      <c r="O24" s="4" t="s">
        <v>172</v>
      </c>
      <c r="P24" s="33" t="s">
        <v>190</v>
      </c>
      <c r="Q24" s="11"/>
    </row>
    <row r="25" spans="1:17" ht="25.5">
      <c r="A25" s="9">
        <f t="shared" si="0"/>
        <v>19</v>
      </c>
      <c r="B25" s="7" t="s">
        <v>247</v>
      </c>
      <c r="C25" s="7">
        <v>10</v>
      </c>
      <c r="D25" s="7" t="str" cm="1">
        <f t="array" ref="D25">_xlfn.IFS(NOT(ISBLANK(Table1[[#This Row],[Manufacturer 1]])), Table1[[#This Row],[Manufacturer 1]], NOT(ISBLANK(Table1[[#This Row],['#Column Name Error:'' Manufacturer2]])),Table1[[#This Row],['#Column Name Error:'' Manufacturer2]])</f>
        <v>Bourns</v>
      </c>
      <c r="E25" s="7" t="s">
        <v>68</v>
      </c>
      <c r="F25" s="7"/>
      <c r="G25" s="7" t="str" cm="1">
        <f t="array" ref="G25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CR1206-FX-4701ELF</v>
      </c>
      <c r="H25" s="35" t="s">
        <v>93</v>
      </c>
      <c r="I25" s="7"/>
      <c r="J25" s="4" t="s">
        <v>212</v>
      </c>
      <c r="K25" s="3" t="s">
        <v>141</v>
      </c>
      <c r="L25" s="3" cm="1">
        <f t="array" ref="L25">_xlfn.IFS(NOT(ISBLANK(Table1[[#This Row],['#Column Name Error:'' Case/package]])), Table1[[#This Row],['#Column Name Error:'' Case/package]], NOT(ISBLANK(Table1[[#This Row],[PackageReference]])), Table1[[#This Row],[PackageReference]])</f>
        <v>1206</v>
      </c>
      <c r="M25" s="4"/>
      <c r="N25" s="3">
        <v>1206</v>
      </c>
      <c r="O25" s="4" t="s">
        <v>172</v>
      </c>
      <c r="P25" s="30" t="s">
        <v>191</v>
      </c>
      <c r="Q25" s="11"/>
    </row>
    <row r="26" spans="1:17" ht="127.5">
      <c r="A26" s="9">
        <f t="shared" si="0"/>
        <v>20</v>
      </c>
      <c r="B26" s="6" t="s">
        <v>38</v>
      </c>
      <c r="C26" s="6">
        <v>5</v>
      </c>
      <c r="D26" s="6" t="e" cm="1">
        <f t="array" ref="D26">_xlfn.IFS(NOT(ISBLANK(Table1[[#This Row],[Manufacturer 1]])), Table1[[#This Row],[Manufacturer 1]], NOT(ISBLANK(Table1[[#This Row],['#Column Name Error:'' Manufacturer2]])),Table1[[#This Row],['#Column Name Error:'' Manufacturer2]])</f>
        <v>#N/A</v>
      </c>
      <c r="E26" s="6"/>
      <c r="F26" s="6"/>
      <c r="G26" s="6" t="e" cm="1">
        <f t="array" ref="G26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#N/A</v>
      </c>
      <c r="H26" s="34"/>
      <c r="I26" s="6"/>
      <c r="J26" s="2" t="s">
        <v>119</v>
      </c>
      <c r="K26" s="1" t="s">
        <v>142</v>
      </c>
      <c r="L26" s="3" t="e" cm="1">
        <f t="array" ref="L26">_xlfn.IFS(NOT(ISBLANK(Table1[[#This Row],['#Column Name Error:'' Case/package]])), Table1[[#This Row],['#Column Name Error:'' Case/package]], NOT(ISBLANK(Table1[[#This Row],[PackageReference]])), Table1[[#This Row],[PackageReference]])</f>
        <v>#N/A</v>
      </c>
      <c r="M26" s="2"/>
      <c r="N26" s="1"/>
      <c r="O26" s="2" t="s">
        <v>180</v>
      </c>
      <c r="P26" s="30" t="s">
        <v>190</v>
      </c>
      <c r="Q26" s="10"/>
    </row>
    <row r="27" spans="1:17" ht="38.25">
      <c r="A27" s="9">
        <f t="shared" si="0"/>
        <v>21</v>
      </c>
      <c r="B27" s="7" t="s">
        <v>250</v>
      </c>
      <c r="C27" s="7">
        <v>1</v>
      </c>
      <c r="D27" s="7" t="str" cm="1">
        <f t="array" ref="D27">_xlfn.IFS(NOT(ISBLANK(Table1[[#This Row],[Manufacturer 1]])), Table1[[#This Row],[Manufacturer 1]], NOT(ISBLANK(Table1[[#This Row],['#Column Name Error:'' Manufacturer2]])),Table1[[#This Row],['#Column Name Error:'' Manufacturer2]])</f>
        <v>Samtec</v>
      </c>
      <c r="E27" s="7" t="s">
        <v>65</v>
      </c>
      <c r="F27" s="7"/>
      <c r="G27" s="7" t="str" cm="1">
        <f t="array" ref="G27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TSW-117-07-F-D</v>
      </c>
      <c r="H27" s="35" t="s">
        <v>94</v>
      </c>
      <c r="I27" s="7"/>
      <c r="J27" s="4" t="s">
        <v>213</v>
      </c>
      <c r="K27" s="3" t="s">
        <v>143</v>
      </c>
      <c r="L27" s="3" t="s">
        <v>200</v>
      </c>
      <c r="M27" s="4"/>
      <c r="N27" s="3"/>
      <c r="O27" s="4"/>
      <c r="P27" s="30" t="s">
        <v>196</v>
      </c>
      <c r="Q27" s="11" t="s">
        <v>201</v>
      </c>
    </row>
    <row r="28" spans="1:17" ht="76.5">
      <c r="A28" s="9">
        <f t="shared" si="0"/>
        <v>22</v>
      </c>
      <c r="B28" s="6" t="s">
        <v>39</v>
      </c>
      <c r="C28" s="6">
        <v>3</v>
      </c>
      <c r="D28" s="6" t="e" cm="1">
        <f t="array" ref="D28">_xlfn.IFS(NOT(ISBLANK(Table1[[#This Row],[Manufacturer 1]])), Table1[[#This Row],[Manufacturer 1]], NOT(ISBLANK(Table1[[#This Row],['#Column Name Error:'' Manufacturer2]])),Table1[[#This Row],['#Column Name Error:'' Manufacturer2]])</f>
        <v>#N/A</v>
      </c>
      <c r="E28" s="6"/>
      <c r="F28" s="6"/>
      <c r="G28" s="6" t="e" cm="1">
        <f t="array" ref="G28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#N/A</v>
      </c>
      <c r="H28" s="34"/>
      <c r="I28" s="6"/>
      <c r="J28" s="2" t="s">
        <v>120</v>
      </c>
      <c r="K28" s="1" t="s">
        <v>144</v>
      </c>
      <c r="L28" s="1" t="e" cm="1">
        <f t="array" ref="L28">_xlfn.IFS(NOT(ISBLANK(Table1[[#This Row],['#Column Name Error:'' Case/package]])), Table1[[#This Row],['#Column Name Error:'' Case/package]], NOT(ISBLANK(Table1[[#This Row],[PackageReference]])), Table1[[#This Row],[PackageReference]])</f>
        <v>#N/A</v>
      </c>
      <c r="M28" s="2"/>
      <c r="N28" s="1"/>
      <c r="O28" s="2" t="s">
        <v>180</v>
      </c>
      <c r="P28" s="30" t="s">
        <v>190</v>
      </c>
      <c r="Q28" s="10"/>
    </row>
    <row r="29" spans="1:17" ht="102">
      <c r="A29" s="9">
        <f t="shared" si="0"/>
        <v>23</v>
      </c>
      <c r="B29" s="7" t="s">
        <v>245</v>
      </c>
      <c r="C29" s="7">
        <v>6</v>
      </c>
      <c r="D29" s="7" t="e" cm="1">
        <f t="array" ref="D29">_xlfn.IFS(NOT(ISBLANK(Table1[[#This Row],[Manufacturer 1]])), Table1[[#This Row],[Manufacturer 1]], NOT(ISBLANK(Table1[[#This Row],['#Column Name Error:'' Manufacturer2]])),Table1[[#This Row],['#Column Name Error:'' Manufacturer2]])</f>
        <v>#N/A</v>
      </c>
      <c r="E29" s="7"/>
      <c r="F29" s="7"/>
      <c r="G29" s="7" t="e" cm="1">
        <f t="array" ref="G29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#N/A</v>
      </c>
      <c r="H29" s="35"/>
      <c r="I29" s="7"/>
      <c r="J29" s="38" t="s">
        <v>246</v>
      </c>
      <c r="K29" s="3" t="s">
        <v>145</v>
      </c>
      <c r="L29" s="3" t="e" cm="1">
        <f t="array" ref="L29">_xlfn.IFS(NOT(ISBLANK(Table1[[#This Row],['#Column Name Error:'' Case/package]])), Table1[[#This Row],['#Column Name Error:'' Case/package]], NOT(ISBLANK(Table1[[#This Row],[PackageReference]])), Table1[[#This Row],[PackageReference]])</f>
        <v>#N/A</v>
      </c>
      <c r="M29" s="4"/>
      <c r="N29" s="3"/>
      <c r="O29" s="4" t="s">
        <v>181</v>
      </c>
      <c r="P29" s="30" t="s">
        <v>190</v>
      </c>
      <c r="Q29" s="11"/>
    </row>
    <row r="30" spans="1:17" ht="25.5">
      <c r="A30" s="9">
        <f t="shared" si="0"/>
        <v>24</v>
      </c>
      <c r="B30" s="6" t="s">
        <v>226</v>
      </c>
      <c r="C30" s="7">
        <v>4</v>
      </c>
      <c r="D30" s="6" t="str" cm="1">
        <f t="array" ref="D30">_xlfn.IFS(NOT(ISBLANK(Table1[[#This Row],[Manufacturer 1]])), Table1[[#This Row],[Manufacturer 1]], NOT(ISBLANK(Table1[[#This Row],['#Column Name Error:'' Manufacturer2]])),Table1[[#This Row],['#Column Name Error:'' Manufacturer2]])</f>
        <v>Wurth Electronics</v>
      </c>
      <c r="E30" s="6" t="s">
        <v>63</v>
      </c>
      <c r="F30" s="7"/>
      <c r="G30" s="6" cm="1">
        <f t="array" ref="G30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971080321</v>
      </c>
      <c r="H30" s="34">
        <v>971080321</v>
      </c>
      <c r="I30" s="7"/>
      <c r="J30" s="4" t="s">
        <v>237</v>
      </c>
      <c r="K30" s="1" t="s">
        <v>146</v>
      </c>
      <c r="L30" s="32" t="s">
        <v>182</v>
      </c>
      <c r="M30" s="4"/>
      <c r="N30" s="3"/>
      <c r="O30" s="4"/>
      <c r="P30" s="33" t="s">
        <v>224</v>
      </c>
      <c r="Q30" s="11"/>
    </row>
    <row r="31" spans="1:17" ht="25.5">
      <c r="A31" s="9">
        <f>ROW(A31) - ROW($A$6)</f>
        <v>25</v>
      </c>
      <c r="B31" s="35" t="s">
        <v>257</v>
      </c>
      <c r="C31" s="7">
        <v>7</v>
      </c>
      <c r="D31" s="6" t="str" cm="1">
        <f t="array" ref="D31">_xlfn.IFS(NOT(ISBLANK(Table1[[#This Row],[Manufacturer 1]])), Table1[[#This Row],[Manufacturer 1]], NOT(ISBLANK(Table1[[#This Row],['#Column Name Error:'' Manufacturer2]])),Table1[[#This Row],['#Column Name Error:'' Manufacturer2]])</f>
        <v>RS Pro</v>
      </c>
      <c r="E31" s="7" t="s">
        <v>254</v>
      </c>
      <c r="F31" s="7"/>
      <c r="G31" s="6" t="str" cm="1">
        <f t="array" ref="G31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908-7661</v>
      </c>
      <c r="H31" s="35" t="s">
        <v>255</v>
      </c>
      <c r="I31" s="35"/>
      <c r="J31" s="4" t="s">
        <v>256</v>
      </c>
      <c r="K31" s="3" t="s">
        <v>146</v>
      </c>
      <c r="L31" s="3" t="s">
        <v>182</v>
      </c>
      <c r="M31" s="41"/>
      <c r="N31" s="42"/>
      <c r="O31" s="41" t="s">
        <v>182</v>
      </c>
      <c r="P31" s="33" t="s">
        <v>224</v>
      </c>
      <c r="Q31" s="11"/>
    </row>
    <row r="32" spans="1:17" ht="25.5">
      <c r="A32" s="9">
        <f t="shared" si="0"/>
        <v>26</v>
      </c>
      <c r="B32" s="6" t="s">
        <v>227</v>
      </c>
      <c r="C32" s="6">
        <v>8</v>
      </c>
      <c r="D32" s="6" t="str" cm="1">
        <f t="array" ref="D32">_xlfn.IFS(NOT(ISBLANK(Table1[[#This Row],[Manufacturer 1]])), Table1[[#This Row],[Manufacturer 1]], NOT(ISBLANK(Table1[[#This Row],['#Column Name Error:'' Manufacturer2]])),Table1[[#This Row],['#Column Name Error:'' Manufacturer2]])</f>
        <v>Wurth Electronics</v>
      </c>
      <c r="E32" s="6" t="s">
        <v>63</v>
      </c>
      <c r="F32" s="6"/>
      <c r="G32" s="6" cm="1">
        <f t="array" ref="G32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971080321</v>
      </c>
      <c r="H32" s="34">
        <v>971080321</v>
      </c>
      <c r="I32" s="6"/>
      <c r="J32" s="2"/>
      <c r="K32" s="1" t="s">
        <v>146</v>
      </c>
      <c r="L32" s="1" t="s">
        <v>182</v>
      </c>
      <c r="M32" s="2"/>
      <c r="N32" s="1"/>
      <c r="O32" s="2" t="s">
        <v>182</v>
      </c>
      <c r="P32" s="30" t="s">
        <v>190</v>
      </c>
      <c r="Q32" s="10"/>
    </row>
    <row r="33" spans="1:17" ht="25.5">
      <c r="A33" s="9">
        <f>ROW(A33) - ROW($A$6)</f>
        <v>27</v>
      </c>
      <c r="B33" s="7" t="s">
        <v>238</v>
      </c>
      <c r="C33" s="7">
        <v>1</v>
      </c>
      <c r="D33" s="36" t="str" cm="1">
        <f t="array" ref="D33">_xlfn.IFS(NOT(ISBLANK(Table1[[#This Row],[Manufacturer 1]])), Table1[[#This Row],[Manufacturer 1]], NOT(ISBLANK(Table1[[#This Row],['#Column Name Error:'' Manufacturer2]])),Table1[[#This Row],['#Column Name Error:'' Manufacturer2]])</f>
        <v>TE Connectivity</v>
      </c>
      <c r="E33" s="7" t="s">
        <v>69</v>
      </c>
      <c r="F33" s="7"/>
      <c r="G33" s="36" t="str" cm="1">
        <f t="array" ref="G33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796634-2</v>
      </c>
      <c r="H33" s="35" t="s">
        <v>239</v>
      </c>
      <c r="I33" s="7"/>
      <c r="J33" s="4" t="s">
        <v>242</v>
      </c>
      <c r="K33" s="3"/>
      <c r="L33" s="32" t="s">
        <v>202</v>
      </c>
      <c r="M33" s="4"/>
      <c r="N33" s="3"/>
      <c r="O33" s="4"/>
      <c r="P33" s="33" t="s">
        <v>224</v>
      </c>
      <c r="Q33" s="11" t="s">
        <v>240</v>
      </c>
    </row>
    <row r="34" spans="1:17" ht="25.5">
      <c r="A34" s="9">
        <f t="shared" si="0"/>
        <v>28</v>
      </c>
      <c r="B34" s="7" t="s">
        <v>40</v>
      </c>
      <c r="C34" s="7">
        <v>1</v>
      </c>
      <c r="D34" s="7" t="str" cm="1">
        <f t="array" ref="D34">_xlfn.IFS(NOT(ISBLANK(Table1[[#This Row],[Manufacturer 1]])), Table1[[#This Row],[Manufacturer 1]], NOT(ISBLANK(Table1[[#This Row],['#Column Name Error:'' Manufacturer2]])),Table1[[#This Row],['#Column Name Error:'' Manufacturer2]])</f>
        <v>TE Connectivity</v>
      </c>
      <c r="E34" s="7" t="s">
        <v>69</v>
      </c>
      <c r="F34" s="7"/>
      <c r="G34" s="7" t="str" cm="1">
        <f t="array" ref="G34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796636-2</v>
      </c>
      <c r="H34" s="35" t="s">
        <v>95</v>
      </c>
      <c r="I34" s="7"/>
      <c r="J34" s="4" t="s">
        <v>241</v>
      </c>
      <c r="K34" s="3" t="s">
        <v>147</v>
      </c>
      <c r="L34" s="3" t="s">
        <v>202</v>
      </c>
      <c r="M34" s="4"/>
      <c r="N34" s="3"/>
      <c r="O34" s="4" t="s">
        <v>183</v>
      </c>
      <c r="P34" s="30" t="s">
        <v>196</v>
      </c>
      <c r="Q34" s="11"/>
    </row>
    <row r="35" spans="1:17" ht="51">
      <c r="A35" s="9">
        <f t="shared" si="0"/>
        <v>29</v>
      </c>
      <c r="B35" s="6" t="s">
        <v>41</v>
      </c>
      <c r="C35" s="6">
        <v>19</v>
      </c>
      <c r="D35" s="6" t="str" cm="1">
        <f t="array" ref="D35">_xlfn.IFS(NOT(ISBLANK(Table1[[#This Row],[Manufacturer 1]])), Table1[[#This Row],[Manufacturer 1]], NOT(ISBLANK(Table1[[#This Row],['#Column Name Error:'' Manufacturer2]])),Table1[[#This Row],['#Column Name Error:'' Manufacturer2]])</f>
        <v>Microchip</v>
      </c>
      <c r="E35" s="6" t="s">
        <v>70</v>
      </c>
      <c r="F35" s="6"/>
      <c r="G35" s="6" t="str" cm="1">
        <f t="array" ref="G35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TC8220K6-G</v>
      </c>
      <c r="H35" s="34" t="s">
        <v>96</v>
      </c>
      <c r="I35" s="6"/>
      <c r="J35" s="2" t="s">
        <v>121</v>
      </c>
      <c r="K35" s="1" t="s">
        <v>148</v>
      </c>
      <c r="L35" s="1" t="str" cm="1">
        <f t="array" ref="L35">_xlfn.IFS(NOT(ISBLANK(Table1[[#This Row],['#Column Name Error:'' Case/package]])), Table1[[#This Row],['#Column Name Error:'' Case/package]], NOT(ISBLANK(Table1[[#This Row],[PackageReference]])), Table1[[#This Row],[PackageReference]])</f>
        <v>DFN-12</v>
      </c>
      <c r="M35" s="2"/>
      <c r="N35" s="1" t="s">
        <v>168</v>
      </c>
      <c r="O35" s="2" t="s">
        <v>184</v>
      </c>
      <c r="P35" s="30" t="s">
        <v>191</v>
      </c>
      <c r="Q35" s="10"/>
    </row>
    <row r="36" spans="1:17" ht="25.5">
      <c r="A36" s="9">
        <f t="shared" si="0"/>
        <v>30</v>
      </c>
      <c r="B36" s="7" t="s">
        <v>46</v>
      </c>
      <c r="C36" s="7">
        <v>3</v>
      </c>
      <c r="D36" s="7" t="str" cm="1">
        <f t="array" ref="D36">_xlfn.IFS(NOT(ISBLANK(Table1[[#This Row],[Manufacturer 1]])), Table1[[#This Row],[Manufacturer 1]], NOT(ISBLANK(Table1[[#This Row],['#Column Name Error:'' Manufacturer2]])),Table1[[#This Row],['#Column Name Error:'' Manufacturer2]])</f>
        <v>KOA Speer</v>
      </c>
      <c r="E36" s="7" t="s">
        <v>71</v>
      </c>
      <c r="F36" s="7"/>
      <c r="G36" s="7" t="str" cm="1">
        <f t="array" ref="G36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RK73H2BTTE1002F</v>
      </c>
      <c r="H36" s="35" t="s">
        <v>101</v>
      </c>
      <c r="I36" s="7"/>
      <c r="J36" s="4" t="s">
        <v>214</v>
      </c>
      <c r="K36" s="3" t="s">
        <v>152</v>
      </c>
      <c r="L36" s="3" cm="1">
        <f t="array" ref="L36">_xlfn.IFS(NOT(ISBLANK(Table1[[#This Row],['#Column Name Error:'' Case/package]])), Table1[[#This Row],['#Column Name Error:'' Case/package]], NOT(ISBLANK(Table1[[#This Row],[PackageReference]])), Table1[[#This Row],[PackageReference]])</f>
        <v>1206</v>
      </c>
      <c r="M36" s="4"/>
      <c r="N36" s="3">
        <v>1206</v>
      </c>
      <c r="O36" s="4" t="s">
        <v>172</v>
      </c>
      <c r="P36" s="30" t="s">
        <v>191</v>
      </c>
      <c r="Q36" s="11"/>
    </row>
    <row r="37" spans="1:17" ht="25.5">
      <c r="A37" s="9">
        <f t="shared" si="0"/>
        <v>31</v>
      </c>
      <c r="B37" s="6" t="s">
        <v>42</v>
      </c>
      <c r="C37" s="6">
        <v>1</v>
      </c>
      <c r="D37" s="6" t="str" cm="1">
        <f t="array" ref="D37">_xlfn.IFS(NOT(ISBLANK(Table1[[#This Row],[Manufacturer 1]])), Table1[[#This Row],[Manufacturer 1]], NOT(ISBLANK(Table1[[#This Row],['#Column Name Error:'' Manufacturer2]])),Table1[[#This Row],['#Column Name Error:'' Manufacturer2]])</f>
        <v>KOA Speer</v>
      </c>
      <c r="E37" s="6" t="s">
        <v>71</v>
      </c>
      <c r="F37" s="6"/>
      <c r="G37" s="6" t="str" cm="1">
        <f t="array" ref="G37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RK73H2BTTD2001F</v>
      </c>
      <c r="H37" s="34" t="s">
        <v>97</v>
      </c>
      <c r="I37" s="6"/>
      <c r="J37" s="4" t="s">
        <v>215</v>
      </c>
      <c r="K37" s="1" t="s">
        <v>149</v>
      </c>
      <c r="L37" s="1" cm="1">
        <f t="array" ref="L37">_xlfn.IFS(NOT(ISBLANK(Table1[[#This Row],['#Column Name Error:'' Case/package]])), Table1[[#This Row],['#Column Name Error:'' Case/package]], NOT(ISBLANK(Table1[[#This Row],[PackageReference]])), Table1[[#This Row],[PackageReference]])</f>
        <v>1206</v>
      </c>
      <c r="M37" s="2"/>
      <c r="N37" s="1">
        <v>1206</v>
      </c>
      <c r="O37" s="2" t="s">
        <v>172</v>
      </c>
      <c r="P37" s="30" t="s">
        <v>191</v>
      </c>
      <c r="Q37" s="10"/>
    </row>
    <row r="38" spans="1:17" ht="25.5">
      <c r="A38" s="9">
        <f t="shared" si="0"/>
        <v>32</v>
      </c>
      <c r="B38" s="7" t="s">
        <v>43</v>
      </c>
      <c r="C38" s="7">
        <v>1</v>
      </c>
      <c r="D38" s="7" t="str" cm="1">
        <f t="array" ref="D38">_xlfn.IFS(NOT(ISBLANK(Table1[[#This Row],[Manufacturer 1]])), Table1[[#This Row],[Manufacturer 1]], NOT(ISBLANK(Table1[[#This Row],['#Column Name Error:'' Manufacturer2]])),Table1[[#This Row],['#Column Name Error:'' Manufacturer2]])</f>
        <v>Panasonic</v>
      </c>
      <c r="E38" s="7" t="s">
        <v>61</v>
      </c>
      <c r="F38" s="7"/>
      <c r="G38" s="7" t="str" cm="1">
        <f t="array" ref="G38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ERJ-8ENF6800V</v>
      </c>
      <c r="H38" s="35" t="s">
        <v>98</v>
      </c>
      <c r="I38" s="7"/>
      <c r="J38" s="4" t="s">
        <v>216</v>
      </c>
      <c r="K38" s="3">
        <v>680</v>
      </c>
      <c r="L38" s="3" cm="1">
        <f t="array" ref="L38">_xlfn.IFS(NOT(ISBLANK(Table1[[#This Row],['#Column Name Error:'' Case/package]])), Table1[[#This Row],['#Column Name Error:'' Case/package]], NOT(ISBLANK(Table1[[#This Row],[PackageReference]])), Table1[[#This Row],[PackageReference]])</f>
        <v>1206</v>
      </c>
      <c r="M38" s="4"/>
      <c r="N38" s="3">
        <v>1206</v>
      </c>
      <c r="O38" s="4" t="s">
        <v>172</v>
      </c>
      <c r="P38" s="30" t="s">
        <v>191</v>
      </c>
      <c r="Q38" s="11"/>
    </row>
    <row r="39" spans="1:17" ht="25.5">
      <c r="A39" s="9">
        <f t="shared" si="0"/>
        <v>33</v>
      </c>
      <c r="B39" s="6" t="s">
        <v>44</v>
      </c>
      <c r="C39" s="6">
        <v>1</v>
      </c>
      <c r="D39" s="6" t="str" cm="1">
        <f t="array" ref="D39">_xlfn.IFS(NOT(ISBLANK(Table1[[#This Row],[Manufacturer 1]])), Table1[[#This Row],[Manufacturer 1]], NOT(ISBLANK(Table1[[#This Row],['#Column Name Error:'' Manufacturer2]])),Table1[[#This Row],['#Column Name Error:'' Manufacturer2]])</f>
        <v>Bourns</v>
      </c>
      <c r="E39" s="6" t="s">
        <v>68</v>
      </c>
      <c r="F39" s="6"/>
      <c r="G39" s="6" t="str" cm="1">
        <f t="array" ref="G39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CR1206-FX-1001ELF</v>
      </c>
      <c r="H39" s="34" t="s">
        <v>99</v>
      </c>
      <c r="I39" s="6"/>
      <c r="J39" s="4" t="s">
        <v>217</v>
      </c>
      <c r="K39" s="1" t="s">
        <v>150</v>
      </c>
      <c r="L39" s="1" cm="1">
        <f t="array" ref="L39">_xlfn.IFS(NOT(ISBLANK(Table1[[#This Row],['#Column Name Error:'' Case/package]])), Table1[[#This Row],['#Column Name Error:'' Case/package]], NOT(ISBLANK(Table1[[#This Row],[PackageReference]])), Table1[[#This Row],[PackageReference]])</f>
        <v>1206</v>
      </c>
      <c r="M39" s="2"/>
      <c r="N39" s="1">
        <v>1206</v>
      </c>
      <c r="O39" s="2" t="s">
        <v>172</v>
      </c>
      <c r="P39" s="30" t="s">
        <v>191</v>
      </c>
      <c r="Q39" s="10"/>
    </row>
    <row r="40" spans="1:17" ht="25.5">
      <c r="A40" s="9">
        <f t="shared" si="0"/>
        <v>34</v>
      </c>
      <c r="B40" s="7" t="s">
        <v>45</v>
      </c>
      <c r="C40" s="7">
        <v>1</v>
      </c>
      <c r="D40" s="7" t="str" cm="1">
        <f t="array" ref="D40">_xlfn.IFS(NOT(ISBLANK(Table1[[#This Row],[Manufacturer 1]])), Table1[[#This Row],[Manufacturer 1]], NOT(ISBLANK(Table1[[#This Row],['#Column Name Error:'' Manufacturer2]])),Table1[[#This Row],['#Column Name Error:'' Manufacturer2]])</f>
        <v>KOA Speer</v>
      </c>
      <c r="E40" s="7" t="s">
        <v>71</v>
      </c>
      <c r="F40" s="7"/>
      <c r="G40" s="7" t="str" cm="1">
        <f t="array" ref="G40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RK73H2BTTD1801F</v>
      </c>
      <c r="H40" s="35" t="s">
        <v>100</v>
      </c>
      <c r="I40" s="7"/>
      <c r="J40" s="4" t="s">
        <v>218</v>
      </c>
      <c r="K40" s="3" t="s">
        <v>151</v>
      </c>
      <c r="L40" s="3" cm="1">
        <f t="array" ref="L40">_xlfn.IFS(NOT(ISBLANK(Table1[[#This Row],['#Column Name Error:'' Case/package]])), Table1[[#This Row],['#Column Name Error:'' Case/package]], NOT(ISBLANK(Table1[[#This Row],[PackageReference]])), Table1[[#This Row],[PackageReference]])</f>
        <v>1206</v>
      </c>
      <c r="M40" s="4"/>
      <c r="N40" s="3">
        <v>1206</v>
      </c>
      <c r="O40" s="4" t="s">
        <v>172</v>
      </c>
      <c r="P40" s="30" t="s">
        <v>191</v>
      </c>
      <c r="Q40" s="11"/>
    </row>
    <row r="41" spans="1:17" ht="25.5">
      <c r="A41" s="9">
        <f t="shared" si="0"/>
        <v>35</v>
      </c>
      <c r="B41" s="6" t="s">
        <v>47</v>
      </c>
      <c r="C41" s="6">
        <v>1</v>
      </c>
      <c r="D41" s="6" t="str" cm="1">
        <f t="array" ref="D41">_xlfn.IFS(NOT(ISBLANK(Table1[[#This Row],[Manufacturer 1]])), Table1[[#This Row],[Manufacturer 1]], NOT(ISBLANK(Table1[[#This Row],['#Column Name Error:'' Manufacturer2]])),Table1[[#This Row],['#Column Name Error:'' Manufacturer2]])</f>
        <v>3M</v>
      </c>
      <c r="E41" s="6" t="s">
        <v>72</v>
      </c>
      <c r="F41" s="6"/>
      <c r="G41" s="6" t="str" cm="1">
        <f t="array" ref="G41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929975-01-20-RK</v>
      </c>
      <c r="H41" s="34" t="s">
        <v>102</v>
      </c>
      <c r="I41" s="6"/>
      <c r="J41" s="2" t="s">
        <v>219</v>
      </c>
      <c r="K41" s="1" t="s">
        <v>153</v>
      </c>
      <c r="L41" s="1" t="s">
        <v>220</v>
      </c>
      <c r="M41" s="2"/>
      <c r="N41" s="1"/>
      <c r="O41" s="2" t="s">
        <v>185</v>
      </c>
      <c r="P41" s="30" t="s">
        <v>196</v>
      </c>
      <c r="Q41" s="10"/>
    </row>
    <row r="42" spans="1:17" ht="25.5">
      <c r="A42" s="9">
        <f t="shared" si="0"/>
        <v>36</v>
      </c>
      <c r="B42" s="7" t="s">
        <v>48</v>
      </c>
      <c r="C42" s="7">
        <v>1</v>
      </c>
      <c r="D42" s="7" t="str" cm="1">
        <f t="array" ref="D42">_xlfn.IFS(NOT(ISBLANK(Table1[[#This Row],[Manufacturer 1]])), Table1[[#This Row],[Manufacturer 1]], NOT(ISBLANK(Table1[[#This Row],['#Column Name Error:'' Manufacturer2]])),Table1[[#This Row],['#Column Name Error:'' Manufacturer2]])</f>
        <v>Amphenol ICC / FCI</v>
      </c>
      <c r="E42" s="7" t="s">
        <v>73</v>
      </c>
      <c r="F42" s="7"/>
      <c r="G42" s="7" t="str" cm="1">
        <f t="array" ref="G42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10129381-920001BLF</v>
      </c>
      <c r="H42" s="35" t="s">
        <v>103</v>
      </c>
      <c r="I42" s="7"/>
      <c r="J42" s="4" t="s">
        <v>122</v>
      </c>
      <c r="K42" s="3" t="s">
        <v>154</v>
      </c>
      <c r="L42" s="3" t="e" cm="1">
        <f t="array" ref="L42">_xlfn.IFS(NOT(ISBLANK(Table1[[#This Row],['#Column Name Error:'' Case/package]])), Table1[[#This Row],['#Column Name Error:'' Case/package]], NOT(ISBLANK(Table1[[#This Row],[PackageReference]])), Table1[[#This Row],[PackageReference]])</f>
        <v>#N/A</v>
      </c>
      <c r="M42" s="4"/>
      <c r="N42" s="3"/>
      <c r="O42" s="4"/>
      <c r="P42" s="30" t="s">
        <v>224</v>
      </c>
      <c r="Q42" s="11"/>
    </row>
    <row r="43" spans="1:17" ht="38.25">
      <c r="A43" s="9">
        <f t="shared" si="0"/>
        <v>37</v>
      </c>
      <c r="B43" s="6" t="s">
        <v>49</v>
      </c>
      <c r="C43" s="6">
        <v>1</v>
      </c>
      <c r="D43" s="6" t="str" cm="1">
        <f t="array" ref="D43">_xlfn.IFS(NOT(ISBLANK(Table1[[#This Row],[Manufacturer 1]])), Table1[[#This Row],[Manufacturer 1]], NOT(ISBLANK(Table1[[#This Row],['#Column Name Error:'' Manufacturer2]])),Table1[[#This Row],['#Column Name Error:'' Manufacturer2]])</f>
        <v>Traco Power</v>
      </c>
      <c r="E43" s="6" t="s">
        <v>74</v>
      </c>
      <c r="F43" s="6"/>
      <c r="G43" s="6" t="str" cm="1">
        <f t="array" ref="G43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TEL15-1211</v>
      </c>
      <c r="H43" s="34" t="s">
        <v>104</v>
      </c>
      <c r="I43" s="6"/>
      <c r="J43" s="2" t="s">
        <v>244</v>
      </c>
      <c r="K43" s="1" t="s">
        <v>155</v>
      </c>
      <c r="L43" s="1" t="s">
        <v>221</v>
      </c>
      <c r="M43" s="2"/>
      <c r="N43" s="1"/>
      <c r="O43" s="2" t="s">
        <v>186</v>
      </c>
      <c r="P43" s="30" t="s">
        <v>196</v>
      </c>
      <c r="Q43" s="10"/>
    </row>
    <row r="44" spans="1:17" ht="38.25">
      <c r="A44" s="9">
        <f t="shared" si="0"/>
        <v>38</v>
      </c>
      <c r="B44" s="7" t="s">
        <v>50</v>
      </c>
      <c r="C44" s="7">
        <v>1</v>
      </c>
      <c r="D44" s="7" t="str" cm="1">
        <f t="array" ref="D44">_xlfn.IFS(NOT(ISBLANK(Table1[[#This Row],[Manufacturer 1]])), Table1[[#This Row],[Manufacturer 1]], NOT(ISBLANK(Table1[[#This Row],['#Column Name Error:'' Manufacturer2]])),Table1[[#This Row],['#Column Name Error:'' Manufacturer2]])</f>
        <v>RobotDyn</v>
      </c>
      <c r="E44" s="7" t="s">
        <v>75</v>
      </c>
      <c r="F44" s="7"/>
      <c r="G44" s="7" t="str" cm="1">
        <f t="array" ref="G44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0G-00005642</v>
      </c>
      <c r="H44" s="35" t="s">
        <v>105</v>
      </c>
      <c r="I44" s="7"/>
      <c r="J44" s="4" t="s">
        <v>123</v>
      </c>
      <c r="K44" s="3" t="s">
        <v>156</v>
      </c>
      <c r="L44" s="3" t="e" cm="1">
        <f t="array" ref="L44">_xlfn.IFS(NOT(ISBLANK(Table1[[#This Row],['#Column Name Error:'' Case/package]])), Table1[[#This Row],['#Column Name Error:'' Case/package]], NOT(ISBLANK(Table1[[#This Row],[PackageReference]])), Table1[[#This Row],[PackageReference]])</f>
        <v>#N/A</v>
      </c>
      <c r="M44" s="4"/>
      <c r="N44" s="3"/>
      <c r="O44" s="4" t="s">
        <v>187</v>
      </c>
      <c r="P44" s="30" t="s">
        <v>224</v>
      </c>
      <c r="Q44" s="11" t="s">
        <v>232</v>
      </c>
    </row>
    <row r="45" spans="1:17" ht="51">
      <c r="A45" s="9">
        <f t="shared" si="0"/>
        <v>39</v>
      </c>
      <c r="B45" s="6" t="s">
        <v>51</v>
      </c>
      <c r="C45" s="6">
        <v>1</v>
      </c>
      <c r="D45" s="6" t="str" cm="1">
        <f t="array" ref="D45">_xlfn.IFS(NOT(ISBLANK(Table1[[#This Row],[Manufacturer 1]])), Table1[[#This Row],[Manufacturer 1]], NOT(ISBLANK(Table1[[#This Row],['#Column Name Error:'' Manufacturer2]])),Table1[[#This Row],['#Column Name Error:'' Manufacturer2]])</f>
        <v>Samtec</v>
      </c>
      <c r="E45" s="6" t="s">
        <v>65</v>
      </c>
      <c r="F45" s="6"/>
      <c r="G45" s="6" t="str" cm="1">
        <f t="array" ref="G45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SLW-103-01-T-D</v>
      </c>
      <c r="H45" s="34" t="s">
        <v>106</v>
      </c>
      <c r="I45" s="6"/>
      <c r="J45" s="2" t="s">
        <v>233</v>
      </c>
      <c r="K45" s="1" t="s">
        <v>157</v>
      </c>
      <c r="L45" s="1" t="s">
        <v>222</v>
      </c>
      <c r="M45" s="2"/>
      <c r="N45" s="1"/>
      <c r="O45" s="2"/>
      <c r="P45" s="30" t="s">
        <v>196</v>
      </c>
      <c r="Q45" s="10" t="s">
        <v>251</v>
      </c>
    </row>
    <row r="46" spans="1:17" ht="63.75">
      <c r="A46" s="9">
        <f t="shared" si="0"/>
        <v>40</v>
      </c>
      <c r="B46" s="7" t="s">
        <v>52</v>
      </c>
      <c r="C46" s="7">
        <v>1</v>
      </c>
      <c r="D46" s="7" t="str" cm="1">
        <f t="array" ref="D46">_xlfn.IFS(NOT(ISBLANK(Table1[[#This Row],[Manufacturer 1]])), Table1[[#This Row],[Manufacturer 1]], NOT(ISBLANK(Table1[[#This Row],['#Column Name Error:'' Manufacturer2]])),Table1[[#This Row],['#Column Name Error:'' Manufacturer2]])</f>
        <v>Samtec</v>
      </c>
      <c r="E46" s="7" t="s">
        <v>65</v>
      </c>
      <c r="F46" s="7"/>
      <c r="G46" s="7" t="str" cm="1">
        <f t="array" ref="G46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SLW-116-01-T-D</v>
      </c>
      <c r="H46" s="35" t="s">
        <v>107</v>
      </c>
      <c r="I46" s="7"/>
      <c r="J46" s="4" t="s">
        <v>234</v>
      </c>
      <c r="K46" s="3" t="s">
        <v>158</v>
      </c>
      <c r="L46" s="3" t="s">
        <v>223</v>
      </c>
      <c r="M46" s="4"/>
      <c r="N46" s="3"/>
      <c r="O46" s="4"/>
      <c r="P46" s="30" t="s">
        <v>196</v>
      </c>
      <c r="Q46" s="11" t="s">
        <v>252</v>
      </c>
    </row>
    <row r="47" spans="1:17" ht="51">
      <c r="A47" s="9">
        <f t="shared" si="0"/>
        <v>41</v>
      </c>
      <c r="B47" s="6" t="s">
        <v>53</v>
      </c>
      <c r="C47" s="6">
        <v>1</v>
      </c>
      <c r="D47" s="6" t="str" cm="1">
        <f t="array" ref="D47">_xlfn.IFS(NOT(ISBLANK(Table1[[#This Row],[Manufacturer 1]])), Table1[[#This Row],[Manufacturer 1]], NOT(ISBLANK(Table1[[#This Row],['#Column Name Error:'' Manufacturer2]])),Table1[[#This Row],['#Column Name Error:'' Manufacturer2]])</f>
        <v>Samtec</v>
      </c>
      <c r="E47" s="6" t="s">
        <v>65</v>
      </c>
      <c r="F47" s="6"/>
      <c r="G47" s="6" t="str" cm="1">
        <f t="array" ref="G47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SLW-120-01-T-D</v>
      </c>
      <c r="H47" s="34" t="s">
        <v>108</v>
      </c>
      <c r="I47" s="6"/>
      <c r="J47" s="2" t="s">
        <v>235</v>
      </c>
      <c r="K47" s="1" t="s">
        <v>159</v>
      </c>
      <c r="L47" s="1" t="s">
        <v>220</v>
      </c>
      <c r="M47" s="2"/>
      <c r="N47" s="1"/>
      <c r="O47" s="2"/>
      <c r="P47" s="30" t="s">
        <v>196</v>
      </c>
      <c r="Q47" s="10" t="s">
        <v>253</v>
      </c>
    </row>
    <row r="48" spans="1:17" ht="25.5">
      <c r="A48" s="9">
        <f t="shared" si="0"/>
        <v>42</v>
      </c>
      <c r="B48" s="7" t="s">
        <v>54</v>
      </c>
      <c r="C48" s="7">
        <v>1</v>
      </c>
      <c r="D48" s="7" t="str" cm="1">
        <f t="array" ref="D48">_xlfn.IFS(NOT(ISBLANK(Table1[[#This Row],[Manufacturer 1]])), Table1[[#This Row],[Manufacturer 1]], NOT(ISBLANK(Table1[[#This Row],['#Column Name Error:'' Manufacturer2]])),Table1[[#This Row],['#Column Name Error:'' Manufacturer2]])</f>
        <v>Adafruit Industries</v>
      </c>
      <c r="E48" s="7" t="s">
        <v>76</v>
      </c>
      <c r="F48" s="7"/>
      <c r="G48" s="7" cm="1">
        <f t="array" ref="G48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2717</v>
      </c>
      <c r="H48" s="35">
        <v>2717</v>
      </c>
      <c r="I48" s="7"/>
      <c r="J48" s="4" t="s">
        <v>124</v>
      </c>
      <c r="K48" s="3" t="s">
        <v>160</v>
      </c>
      <c r="L48" s="3" t="e" cm="1">
        <f t="array" ref="L48">_xlfn.IFS(NOT(ISBLANK(Table1[[#This Row],['#Column Name Error:'' Case/package]])), Table1[[#This Row],['#Column Name Error:'' Case/package]], NOT(ISBLANK(Table1[[#This Row],[PackageReference]])), Table1[[#This Row],[PackageReference]])</f>
        <v>#N/A</v>
      </c>
      <c r="M48" s="4"/>
      <c r="N48" s="3"/>
      <c r="O48" s="4" t="s">
        <v>188</v>
      </c>
      <c r="P48" s="30" t="s">
        <v>224</v>
      </c>
      <c r="Q48" s="11" t="s">
        <v>231</v>
      </c>
    </row>
    <row r="49" spans="1:17" ht="25.5">
      <c r="A49" s="9">
        <f t="shared" si="0"/>
        <v>43</v>
      </c>
      <c r="B49" s="6" t="s">
        <v>55</v>
      </c>
      <c r="C49" s="6">
        <v>2</v>
      </c>
      <c r="D49" s="6" t="str" cm="1">
        <f t="array" ref="D49">_xlfn.IFS(NOT(ISBLANK(Table1[[#This Row],[Manufacturer 1]])), Table1[[#This Row],[Manufacturer 1]], NOT(ISBLANK(Table1[[#This Row],['#Column Name Error:'' Manufacturer2]])),Table1[[#This Row],['#Column Name Error:'' Manufacturer2]])</f>
        <v>Samtec</v>
      </c>
      <c r="E49" s="6" t="s">
        <v>65</v>
      </c>
      <c r="F49" s="6"/>
      <c r="G49" s="6" t="str" cm="1">
        <f t="array" ref="G49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SLW-112-01-T-S</v>
      </c>
      <c r="H49" s="34" t="s">
        <v>109</v>
      </c>
      <c r="I49" s="6"/>
      <c r="J49" s="2" t="s">
        <v>125</v>
      </c>
      <c r="K49" s="1" t="s">
        <v>161</v>
      </c>
      <c r="L49" s="1" t="s">
        <v>225</v>
      </c>
      <c r="M49" s="2"/>
      <c r="N49" s="1"/>
      <c r="O49" s="2"/>
      <c r="P49" s="30" t="s">
        <v>196</v>
      </c>
      <c r="Q49" s="10"/>
    </row>
    <row r="50" spans="1:17" ht="25.5">
      <c r="A50" s="9">
        <f t="shared" si="0"/>
        <v>44</v>
      </c>
      <c r="B50" s="7" t="s">
        <v>56</v>
      </c>
      <c r="C50" s="7">
        <v>1</v>
      </c>
      <c r="D50" s="7" t="str" cm="1">
        <f t="array" ref="D50">_xlfn.IFS(NOT(ISBLANK(Table1[[#This Row],[Manufacturer 1]])), Table1[[#This Row],[Manufacturer 1]], NOT(ISBLANK(Table1[[#This Row],['#Column Name Error:'' Manufacturer2]])),Table1[[#This Row],['#Column Name Error:'' Manufacturer2]])</f>
        <v>Taiwan Semiconductor</v>
      </c>
      <c r="E50" s="7" t="s">
        <v>77</v>
      </c>
      <c r="F50" s="7"/>
      <c r="G50" s="7" t="str" cm="1">
        <f t="array" ref="G50">_xlfn.IFS(NOT(ISBLANK(Table1[[#This Row],[Manufacturer Part Number 1]])), Table1[[#This Row],[Manufacturer Part Number 1]], NOT(ISBLANK(Table1[[#This Row],['#Column Name Error:'' Manufacturer Part Number]])), Table1[[#This Row],['#Column Name Error:'' Manufacturer Part Number]])</f>
        <v>TS5205CX533 RFG</v>
      </c>
      <c r="H50" s="35" t="s">
        <v>110</v>
      </c>
      <c r="I50" s="7"/>
      <c r="J50" s="4" t="s">
        <v>126</v>
      </c>
      <c r="K50" s="3" t="s">
        <v>162</v>
      </c>
      <c r="L50" s="3" t="str" cm="1">
        <f t="array" ref="L50">_xlfn.IFS(NOT(ISBLANK(Table1[[#This Row],['#Column Name Error:'' Case/package]])), Table1[[#This Row],['#Column Name Error:'' Case/package]], NOT(ISBLANK(Table1[[#This Row],[PackageReference]])), Table1[[#This Row],[PackageReference]])</f>
        <v>SOT-25</v>
      </c>
      <c r="M50" s="4"/>
      <c r="N50" s="3" t="s">
        <v>169</v>
      </c>
      <c r="O50" s="4" t="s">
        <v>169</v>
      </c>
      <c r="P50" s="30" t="s">
        <v>191</v>
      </c>
      <c r="Q50" s="11"/>
    </row>
    <row r="53" spans="1:17">
      <c r="A53" s="23"/>
      <c r="B53" s="23"/>
      <c r="C53" s="23"/>
      <c r="D53" s="23"/>
      <c r="E53" s="23"/>
      <c r="F53" s="23"/>
      <c r="G53" s="23"/>
      <c r="I53" s="23"/>
      <c r="J53" s="23"/>
      <c r="L53" s="23"/>
    </row>
    <row r="54" spans="1:17">
      <c r="A54" s="19"/>
      <c r="B54" s="19"/>
      <c r="C54" s="19"/>
      <c r="D54" s="21"/>
      <c r="E54" s="19"/>
      <c r="F54" s="19"/>
      <c r="G54" s="19"/>
      <c r="I54" s="19"/>
      <c r="J54" s="19"/>
      <c r="L54" s="19"/>
    </row>
    <row r="55" spans="1:17" ht="13.5">
      <c r="A55" s="22"/>
      <c r="B55" s="22"/>
      <c r="C55" s="22"/>
      <c r="D55" s="22"/>
      <c r="E55" s="22"/>
      <c r="F55" s="22"/>
      <c r="G55" s="22"/>
      <c r="I55" s="22"/>
      <c r="J55" s="22"/>
      <c r="L55" s="22"/>
    </row>
  </sheetData>
  <mergeCells count="1">
    <mergeCell ref="A2:D4"/>
  </mergeCells>
  <phoneticPr fontId="2" type="noConversion"/>
  <conditionalFormatting sqref="D1:D1048576">
    <cfRule type="expression" dxfId="11" priority="16">
      <formula>ISNA($D1)</formula>
    </cfRule>
  </conditionalFormatting>
  <conditionalFormatting sqref="G1:G1048576">
    <cfRule type="expression" dxfId="10" priority="17">
      <formula>ISNA($G1)</formula>
    </cfRule>
  </conditionalFormatting>
  <conditionalFormatting sqref="L1:L30 L32:L1048576">
    <cfRule type="expression" dxfId="9" priority="18">
      <formula>ISNA($L1)</formula>
    </cfRule>
  </conditionalFormatting>
  <conditionalFormatting sqref="B1:B30 B32:B1048576">
    <cfRule type="expression" dxfId="8" priority="20">
      <formula>ISNA($B1)</formula>
    </cfRule>
  </conditionalFormatting>
  <conditionalFormatting sqref="C7:C30 C32:C50">
    <cfRule type="cellIs" dxfId="7" priority="14" operator="equal">
      <formula>0</formula>
    </cfRule>
  </conditionalFormatting>
  <conditionalFormatting sqref="A7:Q30 A32:Q50 D31 G31">
    <cfRule type="expression" dxfId="6" priority="13">
      <formula>IF(COUNTIF($P7, "DN?"), TRUE, FALSE)</formula>
    </cfRule>
  </conditionalFormatting>
  <conditionalFormatting sqref="L31">
    <cfRule type="expression" dxfId="3" priority="5">
      <formula>ISNA($L31)</formula>
    </cfRule>
  </conditionalFormatting>
  <conditionalFormatting sqref="B31">
    <cfRule type="expression" dxfId="2" priority="6">
      <formula>ISNA($B31)</formula>
    </cfRule>
  </conditionalFormatting>
  <conditionalFormatting sqref="C31">
    <cfRule type="cellIs" dxfId="1" priority="2" operator="equal">
      <formula>0</formula>
    </cfRule>
  </conditionalFormatting>
  <conditionalFormatting sqref="A31:C31 E31:F31 H31:Q31">
    <cfRule type="expression" dxfId="0" priority="1">
      <formula>IF(COUNTIF($P31, "DN?"), TRUE, FALSE)</formula>
    </cfRule>
  </conditionalFormatting>
  <dataValidations count="1">
    <dataValidation type="list" allowBlank="1" showInputMessage="1" sqref="P7:P50" xr:uid="{12C1EAAD-F08C-491E-94CC-D8D78777B06F}">
      <formula1>"SMD,THD,Thru-Hole,DNS,DNP"</formula1>
    </dataValidation>
  </dataValidations>
  <printOptions horizontalCentered="1" verticalCentered="1"/>
  <pageMargins left="0" right="0" top="0" bottom="0" header="0" footer="0"/>
  <pageSetup paperSize="9" pageOrder="overThenDown" orientation="landscape" horizontalDpi="360" verticalDpi="36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3735-4206-45A9-8F68-E0AF1E58D3A1}">
  <dimension ref="A1:B19"/>
  <sheetViews>
    <sheetView workbookViewId="0">
      <selection activeCell="A8" sqref="A8"/>
    </sheetView>
  </sheetViews>
  <sheetFormatPr defaultRowHeight="12.75"/>
  <cols>
    <col min="1" max="1" width="17.7109375" style="27" customWidth="1"/>
    <col min="2" max="2" width="15.28515625" customWidth="1"/>
  </cols>
  <sheetData>
    <row r="1" spans="1:2">
      <c r="A1" s="28" t="s">
        <v>3</v>
      </c>
      <c r="B1" s="26">
        <v>1.01</v>
      </c>
    </row>
    <row r="2" spans="1:2">
      <c r="A2" s="29"/>
      <c r="B2" s="20"/>
    </row>
    <row r="3" spans="1:2">
      <c r="A3" s="28" t="s">
        <v>12</v>
      </c>
    </row>
    <row r="4" spans="1:2">
      <c r="A4" s="29" t="s">
        <v>13</v>
      </c>
    </row>
    <row r="5" spans="1:2">
      <c r="A5" s="29" t="s">
        <v>14</v>
      </c>
    </row>
    <row r="6" spans="1:2">
      <c r="A6" s="29" t="s">
        <v>15</v>
      </c>
    </row>
    <row r="7" spans="1:2">
      <c r="A7" s="29" t="s">
        <v>228</v>
      </c>
    </row>
    <row r="9" spans="1:2">
      <c r="A9" s="28" t="s">
        <v>5</v>
      </c>
    </row>
    <row r="10" spans="1:2">
      <c r="A10" s="27" t="s">
        <v>6</v>
      </c>
    </row>
    <row r="11" spans="1:2">
      <c r="A11" s="27" t="s">
        <v>7</v>
      </c>
    </row>
    <row r="13" spans="1:2">
      <c r="A13" s="28" t="s">
        <v>11</v>
      </c>
    </row>
    <row r="14" spans="1:2">
      <c r="A14" s="25">
        <v>1</v>
      </c>
    </row>
    <row r="15" spans="1:2">
      <c r="A15" s="29" t="s">
        <v>16</v>
      </c>
    </row>
    <row r="17" spans="1:1">
      <c r="A17" s="27">
        <v>1.01</v>
      </c>
    </row>
    <row r="18" spans="1:1">
      <c r="A18" s="29" t="s">
        <v>17</v>
      </c>
    </row>
    <row r="19" spans="1:1">
      <c r="A19" s="29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F6584-E959-4197-BE29-A388E370F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 Simple</vt:lpstr>
      <vt:lpstr>Notes</vt:lpstr>
      <vt:lpstr>'BOM Simple'!Print_Area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Lieven Tan</dc:creator>
  <cp:lastModifiedBy>Lieven Tan</cp:lastModifiedBy>
  <cp:lastPrinted>2005-05-18T04:03:43Z</cp:lastPrinted>
  <dcterms:created xsi:type="dcterms:W3CDTF">2005-05-18T01:53:09Z</dcterms:created>
  <dcterms:modified xsi:type="dcterms:W3CDTF">2021-06-09T06:13:12Z</dcterms:modified>
</cp:coreProperties>
</file>