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7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ori" sheetId="1" state="visible" r:id="rId2"/>
    <sheet name="idf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<sst xmlns="http://schemas.openxmlformats.org/spreadsheetml/2006/main" count="205" uniqueCount="71">
  <si>
    <t xml:space="preserve">Valutazione delle altezze di precipitazione di assegnato periodo di ritorno secondo il metodo VAPI</t>
  </si>
  <si>
    <t xml:space="preserve">Bacino Misa (AN)</t>
  </si>
  <si>
    <t xml:space="preserve">X (m) =</t>
  </si>
  <si>
    <t xml:space="preserve">Coordinata del baricentro del bacino idrografico</t>
  </si>
  <si>
    <t xml:space="preserve">Con le coordinate si entra nelle mappe isoparametriche e si individuano i valori</t>
  </si>
  <si>
    <t xml:space="preserve">sono di Baganza?</t>
  </si>
  <si>
    <t xml:space="preserve">Y (m) =</t>
  </si>
  <si>
    <r>
      <rPr>
        <sz val="10"/>
        <rFont val="Arial"/>
        <family val="0"/>
        <charset val="1"/>
      </rPr>
      <t xml:space="preserve">m(h</t>
    </r>
    <r>
      <rPr>
        <vertAlign val="subscript"/>
        <sz val="10"/>
        <rFont val="Arial"/>
        <family val="2"/>
        <charset val="1"/>
      </rPr>
      <t xml:space="preserve">g</t>
    </r>
    <r>
      <rPr>
        <sz val="10"/>
        <rFont val="Arial"/>
        <family val="0"/>
        <charset val="1"/>
      </rPr>
      <t xml:space="preserve">) (mm) =</t>
    </r>
  </si>
  <si>
    <t xml:space="preserve">Media delle precipitazioni giornaliere ottenuta dalle mappe isoparametriche</t>
  </si>
  <si>
    <r>
      <rPr>
        <sz val="10"/>
        <rFont val="Arial"/>
        <family val="0"/>
        <charset val="1"/>
      </rPr>
      <t xml:space="preserve">m(h</t>
    </r>
    <r>
      <rPr>
        <vertAlign val="subscript"/>
        <sz val="10"/>
        <rFont val="Arial"/>
        <family val="2"/>
        <charset val="1"/>
      </rPr>
      <t xml:space="preserve">1</t>
    </r>
    <r>
      <rPr>
        <sz val="10"/>
        <rFont val="Arial"/>
        <family val="0"/>
        <charset val="1"/>
      </rPr>
      <t xml:space="preserve">) (mm) =</t>
    </r>
  </si>
  <si>
    <t xml:space="preserve">Media delle precipitazioni orarie ottenuta dalle mappe isoparametriche</t>
  </si>
  <si>
    <t xml:space="preserve">r (-) =</t>
  </si>
  <si>
    <r>
      <rPr>
        <sz val="10"/>
        <rFont val="Arial"/>
        <family val="2"/>
        <charset val="1"/>
      </rPr>
      <t xml:space="preserve">Rapporto m(h</t>
    </r>
    <r>
      <rPr>
        <vertAlign val="subscript"/>
        <sz val="10"/>
        <rFont val="Arial"/>
        <family val="2"/>
        <charset val="1"/>
      </rPr>
      <t xml:space="preserve">g</t>
    </r>
    <r>
      <rPr>
        <sz val="10"/>
        <rFont val="Arial"/>
        <family val="2"/>
        <charset val="1"/>
      </rPr>
      <t xml:space="preserve">)/m(h</t>
    </r>
    <r>
      <rPr>
        <vertAlign val="subscript"/>
        <sz val="10"/>
        <rFont val="Arial"/>
        <family val="2"/>
        <charset val="1"/>
      </rPr>
      <t xml:space="preserve">24</t>
    </r>
    <r>
      <rPr>
        <sz val="10"/>
        <rFont val="Arial"/>
        <family val="2"/>
        <charset val="1"/>
      </rPr>
      <t xml:space="preserve">)</t>
    </r>
  </si>
  <si>
    <t xml:space="preserve">costante per la regione esaminata (vedi Rapporto GNDCI Linea 1)</t>
  </si>
  <si>
    <t xml:space="preserve">n (-) = </t>
  </si>
  <si>
    <t xml:space="preserve">Esponente della curva di probabilità pluviometrica</t>
  </si>
  <si>
    <t xml:space="preserve">Bacino idrografico Torrente Misa - Zona D</t>
  </si>
  <si>
    <t xml:space="preserve">d (h) =</t>
  </si>
  <si>
    <r>
      <rPr>
        <sz val="10"/>
        <rFont val="Symbol"/>
        <family val="1"/>
        <charset val="2"/>
      </rPr>
      <t xml:space="preserve">L</t>
    </r>
    <r>
      <rPr>
        <vertAlign val="subscript"/>
        <sz val="10"/>
        <rFont val="Symbol"/>
        <family val="1"/>
        <charset val="2"/>
      </rPr>
      <t xml:space="preserve">*</t>
    </r>
    <r>
      <rPr>
        <sz val="10"/>
        <rFont val="Arial"/>
        <family val="0"/>
        <charset val="1"/>
      </rPr>
      <t xml:space="preserve"> (-) = </t>
    </r>
  </si>
  <si>
    <r>
      <rPr>
        <sz val="10"/>
        <rFont val="Symbol"/>
        <family val="1"/>
        <charset val="2"/>
      </rPr>
      <t xml:space="preserve">Q</t>
    </r>
    <r>
      <rPr>
        <vertAlign val="subscript"/>
        <sz val="10"/>
        <rFont val="Symbol"/>
        <family val="1"/>
        <charset val="2"/>
      </rPr>
      <t xml:space="preserve">*</t>
    </r>
    <r>
      <rPr>
        <sz val="10"/>
        <rFont val="Arial"/>
        <family val="0"/>
        <charset val="1"/>
      </rPr>
      <t xml:space="preserve"> (-) = </t>
    </r>
  </si>
  <si>
    <r>
      <rPr>
        <sz val="10"/>
        <rFont val="Symbol"/>
        <family val="1"/>
        <charset val="2"/>
      </rPr>
      <t xml:space="preserve">L</t>
    </r>
    <r>
      <rPr>
        <vertAlign val="subscript"/>
        <sz val="10"/>
        <rFont val="Symbol"/>
        <family val="1"/>
        <charset val="2"/>
      </rPr>
      <t xml:space="preserve">1</t>
    </r>
    <r>
      <rPr>
        <sz val="10"/>
        <rFont val="Arial"/>
        <family val="0"/>
        <charset val="1"/>
      </rPr>
      <t xml:space="preserve"> (-) = </t>
    </r>
  </si>
  <si>
    <r>
      <rPr>
        <sz val="10"/>
        <rFont val="Symbol"/>
        <family val="1"/>
        <charset val="2"/>
      </rPr>
      <t xml:space="preserve">h</t>
    </r>
    <r>
      <rPr>
        <sz val="10"/>
        <rFont val="Arial"/>
        <family val="0"/>
        <charset val="1"/>
      </rPr>
      <t xml:space="preserve"> (-) = </t>
    </r>
  </si>
  <si>
    <r>
      <rPr>
        <sz val="10"/>
        <rFont val="Arial"/>
        <family val="2"/>
        <charset val="1"/>
      </rPr>
      <t xml:space="preserve">m(h</t>
    </r>
    <r>
      <rPr>
        <vertAlign val="subscript"/>
        <sz val="10"/>
        <rFont val="Arial"/>
        <family val="2"/>
        <charset val="1"/>
      </rPr>
      <t xml:space="preserve">d</t>
    </r>
    <r>
      <rPr>
        <sz val="10"/>
        <rFont val="Arial"/>
        <family val="0"/>
        <charset val="1"/>
      </rPr>
      <t xml:space="preserve">) (mm) =</t>
    </r>
  </si>
  <si>
    <t xml:space="preserve">T (a)</t>
  </si>
  <si>
    <r>
      <rPr>
        <sz val="10"/>
        <rFont val="Arial"/>
        <family val="2"/>
        <charset val="1"/>
      </rPr>
      <t xml:space="preserve">K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 (-)</t>
    </r>
  </si>
  <si>
    <r>
      <rPr>
        <sz val="10"/>
        <rFont val="Arial"/>
        <family val="2"/>
        <charset val="1"/>
      </rPr>
      <t xml:space="preserve">Calcolo accurato di K</t>
    </r>
    <r>
      <rPr>
        <vertAlign val="subscript"/>
        <sz val="10"/>
        <rFont val="Arial"/>
        <family val="2"/>
        <charset val="1"/>
      </rPr>
      <t xml:space="preserve">T</t>
    </r>
  </si>
  <si>
    <r>
      <rPr>
        <sz val="10"/>
        <rFont val="Arial"/>
        <family val="2"/>
        <charset val="1"/>
      </rPr>
      <t xml:space="preserve">K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 (-) = </t>
    </r>
  </si>
  <si>
    <t xml:space="preserve">T (a) =</t>
  </si>
  <si>
    <r>
      <rPr>
        <sz val="10"/>
        <rFont val="Arial"/>
        <family val="2"/>
        <charset val="1"/>
      </rPr>
      <t xml:space="preserve">h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 (mm)</t>
    </r>
  </si>
  <si>
    <t xml:space="preserve">∆ =</t>
  </si>
  <si>
    <t xml:space="preserve">Calcolo dei parametri delle curve di probabilità pluviometrica</t>
  </si>
  <si>
    <t xml:space="preserve">T = 5 a</t>
  </si>
  <si>
    <t xml:space="preserve">d (h)</t>
  </si>
  <si>
    <t xml:space="preserve">h(d) (mm)</t>
  </si>
  <si>
    <t xml:space="preserve">x=ln(d)</t>
  </si>
  <si>
    <t xml:space="preserve">y=ln(h)</t>
  </si>
  <si>
    <t xml:space="preserve">xx</t>
  </si>
  <si>
    <t xml:space="preserve">xy</t>
  </si>
  <si>
    <r>
      <rPr>
        <sz val="10"/>
        <rFont val="Arial"/>
        <family val="2"/>
        <charset val="1"/>
      </rPr>
      <t xml:space="preserve">h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0"/>
        <charset val="1"/>
      </rPr>
      <t xml:space="preserve">(d) (mm)</t>
    </r>
  </si>
  <si>
    <t xml:space="preserve">S</t>
  </si>
  <si>
    <t xml:space="preserve">Sx</t>
  </si>
  <si>
    <t xml:space="preserve">Sy</t>
  </si>
  <si>
    <t xml:space="preserve">Sxx</t>
  </si>
  <si>
    <t xml:space="preserve">Sxy</t>
  </si>
  <si>
    <t xml:space="preserve">a=</t>
  </si>
  <si>
    <r>
      <rPr>
        <sz val="10"/>
        <rFont val="Arial"/>
        <family val="2"/>
        <charset val="1"/>
      </rPr>
      <t xml:space="preserve">a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2"/>
        <charset val="1"/>
      </rPr>
      <t xml:space="preserve"> (mm h</t>
    </r>
    <r>
      <rPr>
        <vertAlign val="superscript"/>
        <sz val="10"/>
        <rFont val="Arial"/>
        <family val="2"/>
        <charset val="1"/>
      </rPr>
      <t xml:space="preserve">-nT</t>
    </r>
    <r>
      <rPr>
        <sz val="10"/>
        <rFont val="Arial"/>
        <family val="2"/>
        <charset val="1"/>
      </rPr>
      <t xml:space="preserve">) =</t>
    </r>
  </si>
  <si>
    <t xml:space="preserve">b=</t>
  </si>
  <si>
    <r>
      <rPr>
        <sz val="10"/>
        <rFont val="Arial"/>
        <family val="2"/>
        <charset val="1"/>
      </rPr>
      <t xml:space="preserve">n</t>
    </r>
    <r>
      <rPr>
        <vertAlign val="subscript"/>
        <sz val="10"/>
        <rFont val="Arial"/>
        <family val="2"/>
        <charset val="1"/>
      </rPr>
      <t xml:space="preserve">T</t>
    </r>
    <r>
      <rPr>
        <sz val="10"/>
        <rFont val="Arial"/>
        <family val="0"/>
        <charset val="1"/>
      </rPr>
      <t xml:space="preserve"> (-) =</t>
    </r>
  </si>
  <si>
    <t xml:space="preserve">T = 10 a</t>
  </si>
  <si>
    <t xml:space="preserve">T = 20 a</t>
  </si>
  <si>
    <t xml:space="preserve">T = 50 a</t>
  </si>
  <si>
    <t xml:space="preserve">T = 100 a</t>
  </si>
  <si>
    <t xml:space="preserve">T = 200 a</t>
  </si>
  <si>
    <t xml:space="preserve">T = 500 a</t>
  </si>
  <si>
    <t xml:space="preserve">T = 1000 a</t>
  </si>
  <si>
    <t xml:space="preserve">16/09/2022</t>
  </si>
  <si>
    <t xml:space="preserve">00:00 – 00:00</t>
  </si>
  <si>
    <t xml:space="preserve">15:00 – 21:00</t>
  </si>
  <si>
    <t xml:space="preserve">MISA</t>
  </si>
  <si>
    <t xml:space="preserve">mm/24h</t>
  </si>
  <si>
    <t xml:space="preserve">T</t>
  </si>
  <si>
    <t xml:space="preserve">mm/6h</t>
  </si>
  <si>
    <t xml:space="preserve">Arcevia</t>
  </si>
  <si>
    <t xml:space="preserve">Colle</t>
  </si>
  <si>
    <t xml:space="preserve">Orte</t>
  </si>
  <si>
    <t xml:space="preserve">-</t>
  </si>
  <si>
    <t xml:space="preserve">Barbara</t>
  </si>
  <si>
    <t xml:space="preserve">Corinaldo</t>
  </si>
  <si>
    <t xml:space="preserve">&lt;5</t>
  </si>
  <si>
    <t xml:space="preserve">Bettolelle</t>
  </si>
  <si>
    <t xml:space="preserve">Senigallia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</si>
</sst>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0"/>
    <numFmt numFmtId="167" formatCode="0.0000"/>
    <numFmt numFmtId="168" formatCode="0.00"/>
    <numFmt numFmtId="169" formatCode="0.0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sz val="10"/>
      <name val="Symbol"/>
      <family val="1"/>
      <charset val="2"/>
    </font>
    <font>
      <vertAlign val="subscript"/>
      <sz val="10"/>
      <name val="Symbol"/>
      <family val="1"/>
      <charset val="2"/>
    </font>
    <font>
      <vertAlign val="superscript"/>
      <sz val="10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10"/>
      <color rgb="FFC9211E"/>
      <name val="Arial"/>
      <family val="0"/>
      <charset val="1"/>
    </font>
    <font>
      <sz val="10"/>
      <color rgb="FFC9211E"/>
      <name val="Arial"/>
      <family val="0"/>
      <charset val="1"/>
    </font>
    <font>
      <sz val="16.8"/>
      <color rgb="FF000000"/>
      <name val="Calibri"/>
      <family val="2"/>
    </font>
    <font>
      <sz val="14"/>
      <color rgb="FF000000"/>
      <name val="Calibri"/>
      <family val="2"/>
    </font>
    <font>
      <sz val="12.8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CC8F8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DB8238"/>
      <rgbColor rgb="FFFF6600"/>
      <rgbColor rgb="FF6F568D"/>
      <rgbColor rgb="FF87A44B"/>
      <rgbColor rgb="FF003366"/>
      <rgbColor rgb="FF3D97AF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679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0" lang="it-IT" sz="1679" spc="-1" strike="noStrike">
                <a:solidFill>
                  <a:srgbClr val="000000"/>
                </a:solidFill>
                <a:latin typeface="Calibri"/>
                <a:ea typeface="Calibri"/>
              </a:rPr>
              <a:t>Cantiano</a:t>
            </a:r>
          </a:p>
        </c:rich>
      </c:tx>
      <c:layout>
        <c:manualLayout>
          <c:xMode val="edge"/>
          <c:yMode val="edge"/>
          <c:x val="0.215943042400356"/>
          <c:y val="0.081732877312987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474667853283"/>
          <c:y val="0.0611242655441551"/>
          <c:w val="0.620812408619922"/>
          <c:h val="0.742260808559151"/>
        </c:manualLayout>
      </c:layout>
      <c:scatterChart>
        <c:scatterStyle val="line"/>
        <c:varyColors val="0"/>
        <c:ser>
          <c:idx val="0"/>
          <c:order val="0"/>
          <c:tx>
            <c:strRef>
              <c:f>"T = 1000 a"</c:f>
              <c:strCache>
                <c:ptCount val="1"/>
                <c:pt idx="0">
                  <c:v>T = 1000 a</c:v>
                </c:pt>
              </c:strCache>
            </c:strRef>
          </c:tx>
          <c:spPr>
            <a:solidFill>
              <a:srgbClr val="000000"/>
            </a:solidFill>
            <a:ln w="255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valori!$B$143:$B$148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valori!$I$143:$I$148</c:f>
              <c:numCache>
                <c:formatCode>General</c:formatCode>
                <c:ptCount val="6"/>
                <c:pt idx="0">
                  <c:v>100.70329159003</c:v>
                </c:pt>
                <c:pt idx="1">
                  <c:v>142.048178962556</c:v>
                </c:pt>
                <c:pt idx="2">
                  <c:v>176.478389154501</c:v>
                </c:pt>
                <c:pt idx="3">
                  <c:v>219.253932475805</c:v>
                </c:pt>
                <c:pt idx="4">
                  <c:v>272.397584409154</c:v>
                </c:pt>
                <c:pt idx="5">
                  <c:v>338.422408912235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 = 500 a"</c:f>
              <c:strCache>
                <c:ptCount val="1"/>
                <c:pt idx="0">
                  <c:v>T = 500 a</c:v>
                </c:pt>
              </c:strCache>
            </c:strRef>
          </c:tx>
          <c:spPr>
            <a:solidFill>
              <a:srgbClr val="aa433f"/>
            </a:solidFill>
            <a:ln w="2556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valori!$B$129:$B$134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valori!$I$129:$I$134</c:f>
              <c:numCache>
                <c:formatCode>General</c:formatCode>
                <c:ptCount val="6"/>
                <c:pt idx="0">
                  <c:v>91.1726410879573</c:v>
                </c:pt>
                <c:pt idx="1">
                  <c:v>128.604610964209</c:v>
                </c:pt>
                <c:pt idx="2">
                  <c:v>159.776314955698</c:v>
                </c:pt>
                <c:pt idx="3">
                  <c:v>198.503542209129</c:v>
                </c:pt>
                <c:pt idx="4">
                  <c:v>246.617630907917</c:v>
                </c:pt>
                <c:pt idx="5">
                  <c:v>306.393806366225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"T = 200 a"</c:f>
              <c:strCache>
                <c:ptCount val="1"/>
                <c:pt idx="0">
                  <c:v>T = 200 a</c:v>
                </c:pt>
              </c:strCache>
            </c:strRef>
          </c:tx>
          <c:spPr>
            <a:solidFill>
              <a:srgbClr val="87a44b"/>
            </a:solidFill>
            <a:ln w="2556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valori!$B$115:$B$120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valori!$I$115:$I$120</c:f>
              <c:numCache>
                <c:formatCode>General</c:formatCode>
                <c:ptCount val="6"/>
                <c:pt idx="0">
                  <c:v>78.6149191311973</c:v>
                </c:pt>
                <c:pt idx="1">
                  <c:v>110.891172726879</c:v>
                </c:pt>
                <c:pt idx="2">
                  <c:v>137.769422158179</c:v>
                </c:pt>
                <c:pt idx="3">
                  <c:v>171.162530028848</c:v>
                </c:pt>
                <c:pt idx="4">
                  <c:v>212.649593987842</c:v>
                </c:pt>
                <c:pt idx="5">
                  <c:v>264.192459737377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 = 100 a"</c:f>
              <c:strCache>
                <c:ptCount val="1"/>
                <c:pt idx="0">
                  <c:v>T = 100 a</c:v>
                </c:pt>
              </c:strCache>
            </c:strRef>
          </c:tx>
          <c:spPr>
            <a:solidFill>
              <a:srgbClr val="6f568d"/>
            </a:solidFill>
            <a:ln w="2556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valori!$B$101:$B$106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valori!$I$101:$I$106</c:f>
              <c:numCache>
                <c:formatCode>General</c:formatCode>
                <c:ptCount val="6"/>
                <c:pt idx="0">
                  <c:v>69.2052257503588</c:v>
                </c:pt>
                <c:pt idx="1">
                  <c:v>97.6182221783934</c:v>
                </c:pt>
                <c:pt idx="2">
                  <c:v>121.27932035447</c:v>
                </c:pt>
                <c:pt idx="3">
                  <c:v>150.675490880818</c:v>
                </c:pt>
                <c:pt idx="4">
                  <c:v>187.196823710916</c:v>
                </c:pt>
                <c:pt idx="5">
                  <c:v>232.570344404413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"T = 50 a"</c:f>
              <c:strCache>
                <c:ptCount val="1"/>
                <c:pt idx="0">
                  <c:v>T = 50 a</c:v>
                </c:pt>
              </c:strCache>
            </c:strRef>
          </c:tx>
          <c:spPr>
            <a:solidFill>
              <a:srgbClr val="3d97af"/>
            </a:solidFill>
            <a:ln w="2556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valori!$B$87:$B$92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valori!$I$87:$I$92</c:f>
              <c:numCache>
                <c:formatCode>General</c:formatCode>
                <c:ptCount val="6"/>
                <c:pt idx="0">
                  <c:v>59.9968116183662</c:v>
                </c:pt>
                <c:pt idx="1">
                  <c:v>84.6291883749332</c:v>
                </c:pt>
                <c:pt idx="2">
                  <c:v>105.141952180871</c:v>
                </c:pt>
                <c:pt idx="3">
                  <c:v>130.626682361981</c:v>
                </c:pt>
                <c:pt idx="4">
                  <c:v>162.28850416953</c:v>
                </c:pt>
                <c:pt idx="5">
                  <c:v>201.624645970869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"T = 20 a"</c:f>
              <c:strCache>
                <c:ptCount val="1"/>
                <c:pt idx="0">
                  <c:v>T = 20 a</c:v>
                </c:pt>
              </c:strCache>
            </c:strRef>
          </c:tx>
          <c:spPr>
            <a:solidFill>
              <a:srgbClr val="db8238"/>
            </a:solidFill>
            <a:ln w="2556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valori!$B$73:$B$78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valori!$I$73:$I$78</c:f>
              <c:numCache>
                <c:formatCode>General</c:formatCode>
                <c:ptCount val="6"/>
                <c:pt idx="0">
                  <c:v>48.5120749452747</c:v>
                </c:pt>
                <c:pt idx="1">
                  <c:v>68.4292617934008</c:v>
                </c:pt>
                <c:pt idx="2">
                  <c:v>85.0154220950221</c:v>
                </c:pt>
                <c:pt idx="3">
                  <c:v>105.621802786886</c:v>
                </c:pt>
                <c:pt idx="4">
                  <c:v>131.222841092088</c:v>
                </c:pt>
                <c:pt idx="5">
                  <c:v>163.029162255667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"T = 10 a"</c:f>
              <c:strCache>
                <c:ptCount val="1"/>
                <c:pt idx="0">
                  <c:v>T = 10 a</c:v>
                </c:pt>
              </c:strCache>
            </c:strRef>
          </c:tx>
          <c:spPr>
            <a:solidFill>
              <a:srgbClr val="8ea5ca"/>
            </a:solidFill>
            <a:ln w="2556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valori!$B$58:$B$63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valori!$I$58:$I$63</c:f>
              <c:numCache>
                <c:formatCode>General</c:formatCode>
                <c:ptCount val="6"/>
                <c:pt idx="0">
                  <c:v>40.6570087564586</c:v>
                </c:pt>
                <c:pt idx="1">
                  <c:v>57.3492083995739</c:v>
                </c:pt>
                <c:pt idx="2">
                  <c:v>71.2497406975587</c:v>
                </c:pt>
                <c:pt idx="3">
                  <c:v>88.5195400448993</c:v>
                </c:pt>
                <c:pt idx="4">
                  <c:v>109.975262970031</c:v>
                </c:pt>
                <c:pt idx="5">
                  <c:v>136.631510502571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"T = 5 a"</c:f>
              <c:strCache>
                <c:ptCount val="1"/>
                <c:pt idx="0">
                  <c:v>T = 5 a</c:v>
                </c:pt>
              </c:strCache>
            </c:strRef>
          </c:tx>
          <c:spPr>
            <a:solidFill>
              <a:srgbClr val="cc8f8e"/>
            </a:solidFill>
            <a:ln w="2556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valori!$B$43:$B$48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valori!$I$43:$I$48</c:f>
              <c:numCache>
                <c:formatCode>General</c:formatCode>
                <c:ptCount val="6"/>
                <c:pt idx="0">
                  <c:v>33.5367</c:v>
                </c:pt>
                <c:pt idx="1">
                  <c:v>47.3055755000287</c:v>
                </c:pt>
                <c:pt idx="2">
                  <c:v>58.7716915714371</c:v>
                </c:pt>
                <c:pt idx="3">
                  <c:v>73.0170110744352</c:v>
                </c:pt>
                <c:pt idx="4">
                  <c:v>90.7151685393259</c:v>
                </c:pt>
                <c:pt idx="5">
                  <c:v>112.703076749187</c:v>
                </c:pt>
              </c:numCache>
            </c:numRef>
          </c:yVal>
          <c:smooth val="0"/>
        </c:ser>
        <c:axId val="22156611"/>
        <c:axId val="50110144"/>
      </c:scatterChart>
      <c:valAx>
        <c:axId val="22156611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it-IT" sz="14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durata di precipitazione, d (h)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0110144"/>
        <c:crosses val="autoZero"/>
        <c:crossBetween val="midCat"/>
        <c:majorUnit val="12"/>
        <c:minorUnit val="3"/>
      </c:valAx>
      <c:valAx>
        <c:axId val="50110144"/>
        <c:scaling>
          <c:orientation val="minMax"/>
          <c:max val="40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it-IT" sz="14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lang="it-IT" sz="14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altezza di precipitazione, h (mm)</a:t>
                </a:r>
              </a:p>
            </c:rich>
          </c:tx>
          <c:layout>
            <c:manualLayout>
              <c:xMode val="edge"/>
              <c:yMode val="edge"/>
              <c:x val="0.000572118746424258"/>
              <c:y val="0.0718232044198895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2156611"/>
        <c:crosses val="autoZero"/>
        <c:crossBetween val="midCat"/>
        <c:majorUnit val="100"/>
      </c:valAx>
      <c:spPr>
        <a:noFill/>
        <a:ln w="19080">
          <a:solidFill>
            <a:srgbClr val="000000"/>
          </a:solidFill>
          <a:round/>
        </a:ln>
      </c:spPr>
    </c:plotArea>
    <c:legend>
      <c:legendPos val="r"/>
      <c:layout>
        <c:manualLayout>
          <c:xMode val="edge"/>
          <c:yMode val="edge"/>
          <c:x val="0.772972972972973"/>
          <c:y val="0.0623229461756374"/>
          <c:w val="0.210810810810811"/>
          <c:h val="0.69121813031161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85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256320</xdr:colOff>
      <xdr:row>25</xdr:row>
      <xdr:rowOff>40680</xdr:rowOff>
    </xdr:to>
    <xdr:graphicFrame>
      <xdr:nvGraphicFramePr>
        <xdr:cNvPr id="0" name="Grafico 1"/>
        <xdr:cNvGraphicFramePr/>
      </xdr:nvGraphicFramePr>
      <xdr:xfrm>
        <a:off x="0" y="0"/>
        <a:ext cx="5662800" cy="41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4" activeCellId="0" sqref="K54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9.59"/>
    <col collapsed="false" customWidth="true" hidden="false" outlineLevel="0" max="4" min="4" style="0" width="11.14"/>
    <col collapsed="false" customWidth="true" hidden="false" outlineLevel="0" max="22" min="19" style="0" width="12.71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2" t="s">
        <v>1</v>
      </c>
    </row>
    <row r="4" customFormat="false" ht="12.75" hidden="false" customHeight="false" outlineLevel="0" collapsed="false">
      <c r="A4" s="0" t="s">
        <v>2</v>
      </c>
      <c r="B4" s="3" t="n">
        <v>602618</v>
      </c>
      <c r="C4" s="0" t="s">
        <v>3</v>
      </c>
      <c r="K4" s="4" t="s">
        <v>4</v>
      </c>
      <c r="L4" s="4"/>
      <c r="M4" s="4"/>
      <c r="N4" s="4"/>
      <c r="O4" s="4"/>
      <c r="P4" s="4"/>
      <c r="Q4" s="4"/>
      <c r="R4" s="4"/>
      <c r="S4" s="0" t="s">
        <v>5</v>
      </c>
    </row>
    <row r="5" customFormat="false" ht="12.75" hidden="false" customHeight="false" outlineLevel="0" collapsed="false">
      <c r="A5" s="0" t="s">
        <v>6</v>
      </c>
      <c r="B5" s="0" t="n">
        <v>4922790</v>
      </c>
      <c r="C5" s="0" t="s">
        <v>3</v>
      </c>
    </row>
    <row r="6" customFormat="false" ht="15.75" hidden="false" customHeight="false" outlineLevel="0" collapsed="false">
      <c r="A6" s="0" t="s">
        <v>7</v>
      </c>
      <c r="B6" s="5" t="n">
        <v>65</v>
      </c>
      <c r="C6" s="0" t="s">
        <v>8</v>
      </c>
    </row>
    <row r="7" customFormat="false" ht="15.75" hidden="false" customHeight="false" outlineLevel="0" collapsed="false">
      <c r="A7" s="0" t="s">
        <v>9</v>
      </c>
      <c r="B7" s="5" t="n">
        <v>27</v>
      </c>
      <c r="C7" s="0" t="s">
        <v>10</v>
      </c>
    </row>
    <row r="8" customFormat="false" ht="15.75" hidden="false" customHeight="false" outlineLevel="0" collapsed="false">
      <c r="A8" s="2" t="s">
        <v>11</v>
      </c>
      <c r="B8" s="0" t="n">
        <v>0.89</v>
      </c>
      <c r="C8" s="2" t="s">
        <v>12</v>
      </c>
      <c r="K8" s="0" t="s">
        <v>13</v>
      </c>
    </row>
    <row r="9" customFormat="false" ht="12.75" hidden="false" customHeight="false" outlineLevel="0" collapsed="false">
      <c r="A9" s="2" t="s">
        <v>14</v>
      </c>
      <c r="B9" s="6" t="n">
        <f aca="false">(LN(B6)-LN(B8)-LN(B7))/LN(24)</f>
        <v>0.313111191083353</v>
      </c>
      <c r="C9" s="2" t="s">
        <v>15</v>
      </c>
    </row>
    <row r="11" customFormat="false" ht="12.75" hidden="false" customHeight="false" outlineLevel="0" collapsed="false">
      <c r="A11" s="2" t="s">
        <v>16</v>
      </c>
    </row>
    <row r="12" customFormat="false" ht="12.75" hidden="false" customHeight="false" outlineLevel="0" collapsed="false">
      <c r="A12" s="0" t="s">
        <v>17</v>
      </c>
      <c r="B12" s="0" t="n">
        <v>1</v>
      </c>
      <c r="C12" s="0" t="n">
        <v>3</v>
      </c>
      <c r="D12" s="0" t="n">
        <v>6</v>
      </c>
      <c r="E12" s="0" t="n">
        <v>12</v>
      </c>
      <c r="F12" s="0" t="n">
        <v>24</v>
      </c>
      <c r="G12" s="0" t="n">
        <v>48</v>
      </c>
    </row>
    <row r="13" customFormat="false" ht="14.25" hidden="false" customHeight="false" outlineLevel="0" collapsed="false">
      <c r="A13" s="7" t="s">
        <v>18</v>
      </c>
      <c r="B13" s="6" t="n">
        <v>0.361</v>
      </c>
      <c r="C13" s="6" t="n">
        <v>0.361</v>
      </c>
      <c r="D13" s="6" t="n">
        <v>0.361</v>
      </c>
      <c r="E13" s="6" t="n">
        <v>0.361</v>
      </c>
      <c r="F13" s="6" t="n">
        <v>0.361</v>
      </c>
      <c r="G13" s="6" t="n">
        <v>0.361</v>
      </c>
    </row>
    <row r="14" customFormat="false" ht="14.25" hidden="false" customHeight="false" outlineLevel="0" collapsed="false">
      <c r="A14" s="7" t="s">
        <v>19</v>
      </c>
      <c r="B14" s="6" t="n">
        <v>2.363</v>
      </c>
      <c r="C14" s="6" t="n">
        <v>2.363</v>
      </c>
      <c r="D14" s="6" t="n">
        <v>2.363</v>
      </c>
      <c r="E14" s="6" t="n">
        <v>2.363</v>
      </c>
      <c r="F14" s="6" t="n">
        <v>2.363</v>
      </c>
      <c r="G14" s="6" t="n">
        <v>2.363</v>
      </c>
    </row>
    <row r="15" customFormat="false" ht="14.25" hidden="false" customHeight="false" outlineLevel="0" collapsed="false">
      <c r="A15" s="7" t="s">
        <v>20</v>
      </c>
      <c r="B15" s="6" t="n">
        <v>29</v>
      </c>
      <c r="C15" s="6" t="n">
        <v>29</v>
      </c>
      <c r="D15" s="6" t="n">
        <v>29</v>
      </c>
      <c r="E15" s="6" t="n">
        <v>29</v>
      </c>
      <c r="F15" s="6" t="n">
        <v>29</v>
      </c>
      <c r="G15" s="6" t="n">
        <v>29</v>
      </c>
    </row>
    <row r="16" customFormat="false" ht="12.75" hidden="false" customHeight="false" outlineLevel="0" collapsed="false">
      <c r="A16" s="7" t="s">
        <v>21</v>
      </c>
      <c r="B16" s="6" t="n">
        <v>4.634</v>
      </c>
      <c r="C16" s="6" t="n">
        <v>4.634</v>
      </c>
      <c r="D16" s="6" t="n">
        <v>4.634</v>
      </c>
      <c r="E16" s="6" t="n">
        <v>4.634</v>
      </c>
      <c r="F16" s="6" t="n">
        <v>4.634</v>
      </c>
      <c r="G16" s="6" t="n">
        <v>4.634</v>
      </c>
    </row>
    <row r="18" customFormat="false" ht="15.75" hidden="false" customHeight="false" outlineLevel="0" collapsed="false">
      <c r="A18" s="2" t="s">
        <v>22</v>
      </c>
      <c r="B18" s="6" t="n">
        <f aca="false">$B$7*POWER(B12,$B$9)</f>
        <v>27</v>
      </c>
      <c r="C18" s="6" t="n">
        <f aca="false">$B$7*POWER(C12,$B$9)</f>
        <v>38.08515860239</v>
      </c>
      <c r="D18" s="6" t="n">
        <f aca="false">$B$7*POWER(D12,$B$9)</f>
        <v>47.316392860025</v>
      </c>
      <c r="E18" s="6" t="n">
        <f aca="false">$B$7*POWER(E12,$B$9)</f>
        <v>58.7851308867524</v>
      </c>
      <c r="F18" s="6" t="n">
        <f aca="false">$B$7*POWER(F12,$B$9)</f>
        <v>73.0337078651685</v>
      </c>
      <c r="G18" s="6" t="n">
        <f aca="false">$B$7*POWER(G12,$B$9)</f>
        <v>90.7359123654994</v>
      </c>
    </row>
    <row r="19" customFormat="false" ht="12.75" hidden="false" customHeight="false" outlineLevel="0" collapsed="false">
      <c r="A19" s="2"/>
      <c r="B19" s="6"/>
      <c r="C19" s="6"/>
      <c r="D19" s="6"/>
      <c r="E19" s="6"/>
      <c r="F19" s="6"/>
      <c r="G19" s="6"/>
    </row>
    <row r="20" customFormat="false" ht="15.75" hidden="false" customHeight="false" outlineLevel="0" collapsed="false">
      <c r="A20" s="8" t="s">
        <v>23</v>
      </c>
      <c r="B20" s="9" t="s">
        <v>24</v>
      </c>
      <c r="C20" s="9"/>
      <c r="D20" s="9"/>
      <c r="E20" s="9"/>
      <c r="F20" s="9"/>
      <c r="G20" s="9"/>
      <c r="I20" s="9" t="s">
        <v>23</v>
      </c>
      <c r="J20" s="9"/>
      <c r="K20" s="9"/>
      <c r="L20" s="9"/>
      <c r="M20" s="9"/>
      <c r="N20" s="9"/>
    </row>
    <row r="21" customFormat="false" ht="15.75" hidden="false" customHeight="false" outlineLevel="0" collapsed="false">
      <c r="A21" s="0" t="n">
        <v>5</v>
      </c>
      <c r="B21" s="10" t="n">
        <v>1.2421</v>
      </c>
      <c r="C21" s="10" t="n">
        <v>1.2421</v>
      </c>
      <c r="D21" s="10" t="n">
        <v>1.2421</v>
      </c>
      <c r="E21" s="10" t="n">
        <v>1.2421</v>
      </c>
      <c r="F21" s="10" t="n">
        <v>1.2421</v>
      </c>
      <c r="G21" s="10" t="n">
        <v>1.2421</v>
      </c>
      <c r="I21" s="6" t="n">
        <f aca="false">1/(1-EXP((-B$15*EXP(-B21*B$16))-(B$13*POWER(B$15,(1/B$14))*EXP(-B21*B$16/B$14))))</f>
        <v>5.00022724233174</v>
      </c>
      <c r="J21" s="6" t="n">
        <f aca="false">1/(1-EXP((-C$15*EXP(-C21*C$16))-(C$13*POWER(C$15,(1/C$14))*EXP(-C21*C$16/C$14))))</f>
        <v>5.00022724233174</v>
      </c>
      <c r="K21" s="6" t="n">
        <f aca="false">1/(1-EXP((-D$15*EXP(-D21*D$16))-(D$13*POWER(D$15,(1/D$14))*EXP(-D21*D$16/D$14))))</f>
        <v>5.00022724233174</v>
      </c>
      <c r="L21" s="6" t="n">
        <f aca="false">1/(1-EXP((-E$15*EXP(-E21*E$16))-(E$13*POWER(E$15,(1/E$14))*EXP(-E21*E$16/E$14))))</f>
        <v>5.00022724233174</v>
      </c>
      <c r="M21" s="6" t="n">
        <f aca="false">1/(1-EXP((-F$15*EXP(-F21*F$16))-(F$13*POWER(F$15,(1/F$14))*EXP(-F21*F$16/F$14))))</f>
        <v>5.00022724233174</v>
      </c>
      <c r="N21" s="6" t="n">
        <f aca="false">1/(1-EXP((-G$15*EXP(-G21*G$16))-(G$13*POWER(G$15,(1/G$14))*EXP(-G21*G$16/G$14))))</f>
        <v>5.00022724233174</v>
      </c>
      <c r="Q21" s="2" t="s">
        <v>25</v>
      </c>
    </row>
    <row r="22" customFormat="false" ht="14.25" hidden="false" customHeight="false" outlineLevel="0" collapsed="false">
      <c r="A22" s="0" t="n">
        <v>10</v>
      </c>
      <c r="B22" s="10" t="n">
        <v>1.5058151391281</v>
      </c>
      <c r="C22" s="10" t="n">
        <v>1.5058151391281</v>
      </c>
      <c r="D22" s="10" t="n">
        <v>1.50581513912811</v>
      </c>
      <c r="E22" s="10" t="n">
        <v>1.50581513912811</v>
      </c>
      <c r="F22" s="10" t="n">
        <v>1.50581513912812</v>
      </c>
      <c r="G22" s="10" t="n">
        <v>1.50581513912812</v>
      </c>
      <c r="I22" s="6" t="n">
        <f aca="false">1/(1-EXP((-B$15*EXP(-B22*B$16))-(B$13*POWER(B$15,(1/B$14))*EXP(-B22*B$16/B$14))))</f>
        <v>10.0000003047761</v>
      </c>
      <c r="J22" s="6" t="n">
        <f aca="false">1/(1-EXP((-C$15*EXP(-C22*C$16))-(C$13*POWER(C$15,(1/C$14))*EXP(-C22*C$16/C$14))))</f>
        <v>10.0000003047762</v>
      </c>
      <c r="K22" s="6" t="n">
        <f aca="false">1/(1-EXP((-D$15*EXP(-D22*D$16))-(D$13*POWER(D$15,(1/D$14))*EXP(-D22*D$16/D$14))))</f>
        <v>10.0000003047764</v>
      </c>
      <c r="L22" s="6" t="n">
        <f aca="false">1/(1-EXP((-E$15*EXP(-E22*E$16))-(E$13*POWER(E$15,(1/E$14))*EXP(-E22*E$16/E$14))))</f>
        <v>10.0000003047765</v>
      </c>
      <c r="M22" s="6" t="n">
        <f aca="false">1/(1-EXP((-F$15*EXP(-F22*F$16))-(F$13*POWER(F$15,(1/F$14))*EXP(-F22*F$16/F$14))))</f>
        <v>10.0000003047766</v>
      </c>
      <c r="N22" s="6" t="n">
        <f aca="false">1/(1-EXP((-G$15*EXP(-G22*G$16))-(G$13*POWER(G$15,(1/G$14))*EXP(-G22*G$16/G$14))))</f>
        <v>10.0000003047767</v>
      </c>
      <c r="Q22" s="7" t="s">
        <v>20</v>
      </c>
      <c r="R22" s="6" t="n">
        <f aca="false">B15</f>
        <v>29</v>
      </c>
      <c r="S22" s="6" t="n">
        <f aca="false">C15</f>
        <v>29</v>
      </c>
      <c r="T22" s="6" t="n">
        <f aca="false">D15</f>
        <v>29</v>
      </c>
      <c r="U22" s="6"/>
      <c r="V22" s="6"/>
    </row>
    <row r="23" customFormat="false" ht="12.75" hidden="false" customHeight="false" outlineLevel="0" collapsed="false">
      <c r="A23" s="0" t="n">
        <v>20</v>
      </c>
      <c r="B23" s="10" t="n">
        <v>1.79674351649165</v>
      </c>
      <c r="C23" s="10" t="n">
        <v>1.79674351649165</v>
      </c>
      <c r="D23" s="10" t="n">
        <v>1.79674351649165</v>
      </c>
      <c r="E23" s="10" t="n">
        <v>1.79674351649165</v>
      </c>
      <c r="F23" s="10" t="n">
        <v>1.79674351649165</v>
      </c>
      <c r="G23" s="10" t="n">
        <v>1.79674351649165</v>
      </c>
      <c r="I23" s="6" t="n">
        <f aca="false">1/(1-EXP((-B$15*EXP(-B23*B$16))-(B$13*POWER(B$15,(1/B$14))*EXP(-B23*B$16/B$14))))</f>
        <v>20.0000000644669</v>
      </c>
      <c r="J23" s="6" t="n">
        <f aca="false">1/(1-EXP((-C$15*EXP(-C23*C$16))-(C$13*POWER(C$15,(1/C$14))*EXP(-C23*C$16/C$14))))</f>
        <v>20.0000000644669</v>
      </c>
      <c r="K23" s="6" t="n">
        <f aca="false">1/(1-EXP((-D$15*EXP(-D23*D$16))-(D$13*POWER(D$15,(1/D$14))*EXP(-D23*D$16/D$14))))</f>
        <v>20.0000000644669</v>
      </c>
      <c r="L23" s="6" t="n">
        <f aca="false">1/(1-EXP((-E$15*EXP(-E23*E$16))-(E$13*POWER(E$15,(1/E$14))*EXP(-E23*E$16/E$14))))</f>
        <v>20.0000000644669</v>
      </c>
      <c r="M23" s="6" t="n">
        <f aca="false">1/(1-EXP((-F$15*EXP(-F23*F$16))-(F$13*POWER(F$15,(1/F$14))*EXP(-F23*F$16/F$14))))</f>
        <v>20.0000000644669</v>
      </c>
      <c r="N23" s="6" t="n">
        <f aca="false">1/(1-EXP((-G$15*EXP(-G23*G$16))-(G$13*POWER(G$15,(1/G$14))*EXP(-G23*G$16/G$14))))</f>
        <v>20.0000000644669</v>
      </c>
      <c r="Q23" s="7" t="s">
        <v>21</v>
      </c>
      <c r="R23" s="6" t="n">
        <f aca="false">B16</f>
        <v>4.634</v>
      </c>
      <c r="S23" s="6" t="n">
        <f aca="false">C16</f>
        <v>4.634</v>
      </c>
      <c r="T23" s="6" t="n">
        <f aca="false">D16</f>
        <v>4.634</v>
      </c>
      <c r="U23" s="6"/>
      <c r="V23" s="6"/>
    </row>
    <row r="24" customFormat="false" ht="12.8" hidden="false" customHeight="false" outlineLevel="0" collapsed="false">
      <c r="A24" s="0" t="n">
        <v>50</v>
      </c>
      <c r="B24" s="10" t="n">
        <v>2.22210413401356</v>
      </c>
      <c r="C24" s="10" t="n">
        <v>2.22210413401356</v>
      </c>
      <c r="D24" s="10" t="n">
        <v>2.22210413401356</v>
      </c>
      <c r="E24" s="10" t="n">
        <v>2.22210413401356</v>
      </c>
      <c r="F24" s="10" t="n">
        <v>2.22210413401356</v>
      </c>
      <c r="G24" s="10" t="n">
        <v>2.22210413401356</v>
      </c>
      <c r="I24" s="6" t="n">
        <f aca="false">1/(1-EXP((-B$15*EXP(-B24*B$16))-(B$13*POWER(B$15,(1/B$14))*EXP(-B24*B$16/B$14))))</f>
        <v>49.9999998828917</v>
      </c>
      <c r="J24" s="6" t="n">
        <f aca="false">1/(1-EXP((-C$15*EXP(-C24*C$16))-(C$13*POWER(C$15,(1/C$14))*EXP(-C24*C$16/C$14))))</f>
        <v>49.9999998828917</v>
      </c>
      <c r="K24" s="6" t="n">
        <f aca="false">1/(1-EXP((-D$15*EXP(-D24*D$16))-(D$13*POWER(D$15,(1/D$14))*EXP(-D24*D$16/D$14))))</f>
        <v>49.9999998828917</v>
      </c>
      <c r="L24" s="6" t="n">
        <f aca="false">1/(1-EXP((-E$15*EXP(-E24*E$16))-(E$13*POWER(E$15,(1/E$14))*EXP(-E24*E$16/E$14))))</f>
        <v>49.9999998828917</v>
      </c>
      <c r="M24" s="6" t="n">
        <f aca="false">1/(1-EXP((-F$15*EXP(-F24*F$16))-(F$13*POWER(F$15,(1/F$14))*EXP(-F24*F$16/F$14))))</f>
        <v>49.9999998828917</v>
      </c>
      <c r="N24" s="6" t="n">
        <f aca="false">1/(1-EXP((-G$15*EXP(-G24*G$16))-(G$13*POWER(G$15,(1/G$14))*EXP(-G24*G$16/G$14))))</f>
        <v>49.9999998828917</v>
      </c>
      <c r="Q24" s="7" t="s">
        <v>18</v>
      </c>
      <c r="R24" s="6" t="n">
        <f aca="false">B13</f>
        <v>0.361</v>
      </c>
      <c r="S24" s="6" t="n">
        <f aca="false">C13</f>
        <v>0.361</v>
      </c>
      <c r="T24" s="6" t="n">
        <f aca="false">D13</f>
        <v>0.361</v>
      </c>
      <c r="U24" s="6"/>
      <c r="V24" s="6"/>
    </row>
    <row r="25" customFormat="false" ht="12.8" hidden="false" customHeight="false" outlineLevel="0" collapsed="false">
      <c r="A25" s="0" t="n">
        <v>100</v>
      </c>
      <c r="B25" s="10" t="n">
        <v>2.56315650927254</v>
      </c>
      <c r="C25" s="10" t="n">
        <v>2.56315650927254</v>
      </c>
      <c r="D25" s="10" t="n">
        <v>2.56315650927254</v>
      </c>
      <c r="E25" s="10" t="n">
        <v>2.56315650927254</v>
      </c>
      <c r="F25" s="10" t="n">
        <v>2.56315650927254</v>
      </c>
      <c r="G25" s="10" t="n">
        <v>2.56315650927254</v>
      </c>
      <c r="I25" s="6" t="n">
        <f aca="false">1/(1-EXP((-B$15*EXP(-B25*B$16))-(B$13*POWER(B$15,(1/B$14))*EXP(-B25*B$16/B$14))))</f>
        <v>99.9999999999255</v>
      </c>
      <c r="J25" s="6" t="n">
        <f aca="false">1/(1-EXP((-C$15*EXP(-C25*C$16))-(C$13*POWER(C$15,(1/C$14))*EXP(-C25*C$16/C$14))))</f>
        <v>99.9999999999255</v>
      </c>
      <c r="K25" s="6" t="n">
        <f aca="false">1/(1-EXP((-D$15*EXP(-D25*D$16))-(D$13*POWER(D$15,(1/D$14))*EXP(-D25*D$16/D$14))))</f>
        <v>99.9999999999255</v>
      </c>
      <c r="L25" s="6" t="n">
        <f aca="false">1/(1-EXP((-E$15*EXP(-E25*E$16))-(E$13*POWER(E$15,(1/E$14))*EXP(-E25*E$16/E$14))))</f>
        <v>99.9999999999255</v>
      </c>
      <c r="M25" s="6" t="n">
        <f aca="false">1/(1-EXP((-F$15*EXP(-F25*F$16))-(F$13*POWER(F$15,(1/F$14))*EXP(-F25*F$16/F$14))))</f>
        <v>99.9999999999255</v>
      </c>
      <c r="N25" s="6" t="n">
        <f aca="false">1/(1-EXP((-G$15*EXP(-G25*G$16))-(G$13*POWER(G$15,(1/G$14))*EXP(-G25*G$16/G$14))))</f>
        <v>99.9999999999255</v>
      </c>
      <c r="Q25" s="7" t="s">
        <v>19</v>
      </c>
      <c r="R25" s="6" t="n">
        <f aca="false">B14</f>
        <v>2.363</v>
      </c>
      <c r="S25" s="6" t="n">
        <f aca="false">C14</f>
        <v>2.363</v>
      </c>
      <c r="T25" s="6" t="n">
        <f aca="false">D14</f>
        <v>2.363</v>
      </c>
      <c r="U25" s="6"/>
      <c r="V25" s="6"/>
    </row>
    <row r="26" customFormat="false" ht="12.75" hidden="false" customHeight="false" outlineLevel="0" collapsed="false">
      <c r="A26" s="0" t="n">
        <v>200</v>
      </c>
      <c r="B26" s="10" t="n">
        <v>2.91166367152583</v>
      </c>
      <c r="C26" s="10" t="n">
        <v>2.91166367152583</v>
      </c>
      <c r="D26" s="10" t="n">
        <v>2.91166367152583</v>
      </c>
      <c r="E26" s="10" t="n">
        <v>2.91166367152583</v>
      </c>
      <c r="F26" s="10" t="n">
        <v>2.91166367152583</v>
      </c>
      <c r="G26" s="10" t="n">
        <v>2.91166367152583</v>
      </c>
      <c r="I26" s="6" t="n">
        <f aca="false">1/(1-EXP((-B$15*EXP(-B26*B$16))-(B$13*POWER(B$15,(1/B$14))*EXP(-B26*B$16/B$14))))</f>
        <v>199.999999999995</v>
      </c>
      <c r="J26" s="6" t="n">
        <f aca="false">1/(1-EXP((-C$15*EXP(-C26*C$16))-(C$13*POWER(C$15,(1/C$14))*EXP(-C26*C$16/C$14))))</f>
        <v>199.999999999995</v>
      </c>
      <c r="K26" s="6" t="n">
        <f aca="false">1/(1-EXP((-D$15*EXP(-D26*D$16))-(D$13*POWER(D$15,(1/D$14))*EXP(-D26*D$16/D$14))))</f>
        <v>199.999999999995</v>
      </c>
      <c r="L26" s="6" t="n">
        <f aca="false">1/(1-EXP((-E$15*EXP(-E26*E$16))-(E$13*POWER(E$15,(1/E$14))*EXP(-E26*E$16/E$14))))</f>
        <v>199.999999999995</v>
      </c>
      <c r="M26" s="6" t="n">
        <f aca="false">1/(1-EXP((-F$15*EXP(-F26*F$16))-(F$13*POWER(F$15,(1/F$14))*EXP(-F26*F$16/F$14))))</f>
        <v>199.999999999995</v>
      </c>
      <c r="N26" s="6" t="n">
        <f aca="false">1/(1-EXP((-G$15*EXP(-G26*G$16))-(G$13*POWER(G$15,(1/G$14))*EXP(-G26*G$16/G$14))))</f>
        <v>199.999999999995</v>
      </c>
    </row>
    <row r="27" customFormat="false" ht="12.8" hidden="false" customHeight="false" outlineLevel="0" collapsed="false">
      <c r="A27" s="0" t="n">
        <v>500</v>
      </c>
      <c r="B27" s="10" t="n">
        <v>3.37676448473916</v>
      </c>
      <c r="C27" s="10" t="n">
        <v>3.37676448473916</v>
      </c>
      <c r="D27" s="10" t="n">
        <v>3.37676448473916</v>
      </c>
      <c r="E27" s="10" t="n">
        <v>3.37676448473916</v>
      </c>
      <c r="F27" s="10" t="n">
        <v>3.37676448473916</v>
      </c>
      <c r="G27" s="10" t="n">
        <v>3.37676448473916</v>
      </c>
      <c r="I27" s="6" t="n">
        <f aca="false">1/(1-EXP((-B$15*EXP(-B27*B$16))-(B$13*POWER(B$15,(1/B$14))*EXP(-B27*B$16/B$14))))</f>
        <v>499.999999052757</v>
      </c>
      <c r="J27" s="6" t="n">
        <f aca="false">1/(1-EXP((-C$15*EXP(-C27*C$16))-(C$13*POWER(C$15,(1/C$14))*EXP(-C27*C$16/C$14))))</f>
        <v>499.999999052757</v>
      </c>
      <c r="K27" s="6" t="n">
        <f aca="false">1/(1-EXP((-D$15*EXP(-D27*D$16))-(D$13*POWER(D$15,(1/D$14))*EXP(-D27*D$16/D$14))))</f>
        <v>499.999999052757</v>
      </c>
      <c r="L27" s="6" t="n">
        <f aca="false">1/(1-EXP((-E$15*EXP(-E27*E$16))-(E$13*POWER(E$15,(1/E$14))*EXP(-E27*E$16/E$14))))</f>
        <v>499.999999052757</v>
      </c>
      <c r="M27" s="6" t="n">
        <f aca="false">1/(1-EXP((-F$15*EXP(-F27*F$16))-(F$13*POWER(F$15,(1/F$14))*EXP(-F27*F$16/F$14))))</f>
        <v>499.999999052757</v>
      </c>
      <c r="N27" s="6" t="n">
        <f aca="false">1/(1-EXP((-G$15*EXP(-G27*G$16))-(G$13*POWER(G$15,(1/G$14))*EXP(-G27*G$16/G$14))))</f>
        <v>499.999999052757</v>
      </c>
      <c r="Q27" s="11" t="s">
        <v>26</v>
      </c>
      <c r="R27" s="12" t="n">
        <v>1.879</v>
      </c>
      <c r="S27" s="12" t="n">
        <v>1.62</v>
      </c>
      <c r="T27" s="12" t="n">
        <v>1.805</v>
      </c>
      <c r="U27" s="12"/>
      <c r="V27" s="12"/>
    </row>
    <row r="28" customFormat="false" ht="12.75" hidden="false" customHeight="false" outlineLevel="0" collapsed="false">
      <c r="A28" s="0" t="n">
        <v>1000</v>
      </c>
      <c r="B28" s="10" t="n">
        <v>3.72975154037147</v>
      </c>
      <c r="C28" s="10" t="n">
        <v>3.72975154037147</v>
      </c>
      <c r="D28" s="10" t="n">
        <v>3.72975154037147</v>
      </c>
      <c r="E28" s="10" t="n">
        <v>3.72975154037147</v>
      </c>
      <c r="F28" s="10" t="n">
        <v>3.72975154037147</v>
      </c>
      <c r="G28" s="10" t="n">
        <v>3.72975154037147</v>
      </c>
      <c r="I28" s="6" t="n">
        <f aca="false">1/(1-EXP((-B$15*EXP(-B28*B$16))-(B$13*POWER(B$15,(1/B$14))*EXP(-B28*B$16/B$14))))</f>
        <v>1000.00000007361</v>
      </c>
      <c r="J28" s="6" t="n">
        <f aca="false">1/(1-EXP((-C$15*EXP(-C28*C$16))-(C$13*POWER(C$15,(1/C$14))*EXP(-C28*C$16/C$14))))</f>
        <v>1000.00000007361</v>
      </c>
      <c r="K28" s="6" t="n">
        <f aca="false">1/(1-EXP((-D$15*EXP(-D28*D$16))-(D$13*POWER(D$15,(1/D$14))*EXP(-D28*D$16/D$14))))</f>
        <v>1000.00000007361</v>
      </c>
      <c r="L28" s="6" t="n">
        <f aca="false">1/(1-EXP((-E$15*EXP(-E28*E$16))-(E$13*POWER(E$15,(1/E$14))*EXP(-E28*E$16/E$14))))</f>
        <v>1000.00000007361</v>
      </c>
      <c r="M28" s="6" t="n">
        <f aca="false">1/(1-EXP((-F$15*EXP(-F28*F$16))-(F$13*POWER(F$15,(1/F$14))*EXP(-F28*F$16/F$14))))</f>
        <v>1000.00000007361</v>
      </c>
      <c r="N28" s="6" t="n">
        <f aca="false">1/(1-EXP((-G$15*EXP(-G28*G$16))-(G$13*POWER(G$15,(1/G$14))*EXP(-G28*G$16/G$14))))</f>
        <v>1000.00000007361</v>
      </c>
      <c r="Q28" s="2" t="s">
        <v>27</v>
      </c>
      <c r="R28" s="6" t="n">
        <f aca="false">(1-EXP(-R$22*EXP(-R27*R$23)-R$24*R$22^(1/R$25)*EXP(-R27*R$23/R$25)))^(-1)</f>
        <v>24.0480982511254</v>
      </c>
      <c r="S28" s="6" t="n">
        <f aca="false">(1-EXP(-S$22*EXP(-S27*S$23)-S$24*S$22^(1/S$25)*EXP(-S27*S$23/S$25)))^(-1)</f>
        <v>13.2391651421837</v>
      </c>
      <c r="T28" s="6" t="n">
        <f aca="false">(1-EXP(-T$22*EXP(-T27*T$23)-T$24*T$22^(1/T$25)*EXP(-T27*T$23/T$25)))^(-1)</f>
        <v>20.3775314297073</v>
      </c>
      <c r="U28" s="6"/>
      <c r="V28" s="6"/>
    </row>
    <row r="29" customFormat="false" ht="12.75" hidden="false" customHeight="false" outlineLevel="0" collapsed="false">
      <c r="A29" s="8"/>
      <c r="B29" s="6"/>
      <c r="C29" s="6"/>
      <c r="D29" s="6"/>
      <c r="E29" s="6"/>
      <c r="F29" s="6"/>
      <c r="G29" s="6"/>
    </row>
    <row r="30" customFormat="false" ht="15.75" hidden="false" customHeight="false" outlineLevel="0" collapsed="false">
      <c r="A30" s="8" t="s">
        <v>23</v>
      </c>
      <c r="B30" s="13" t="s">
        <v>28</v>
      </c>
      <c r="C30" s="13"/>
      <c r="D30" s="13"/>
      <c r="E30" s="13"/>
      <c r="F30" s="13"/>
      <c r="G30" s="13"/>
      <c r="Q30" s="11" t="s">
        <v>29</v>
      </c>
      <c r="R30" s="0" t="n">
        <v>0.0001</v>
      </c>
      <c r="S30" s="0" t="n">
        <v>0.0001</v>
      </c>
      <c r="T30" s="0" t="n">
        <v>0.0001</v>
      </c>
    </row>
    <row r="31" customFormat="false" ht="12.75" hidden="false" customHeight="false" outlineLevel="0" collapsed="false">
      <c r="A31" s="0" t="n">
        <v>5</v>
      </c>
      <c r="B31" s="14" t="n">
        <f aca="false">B21*B$18</f>
        <v>33.5367</v>
      </c>
      <c r="C31" s="14" t="n">
        <f aca="false">C21*C$18</f>
        <v>47.3055755000287</v>
      </c>
      <c r="D31" s="14" t="n">
        <f aca="false">D21*D$18</f>
        <v>58.771691571437</v>
      </c>
      <c r="E31" s="14" t="n">
        <f aca="false">E21*E$18</f>
        <v>73.0170110744351</v>
      </c>
      <c r="F31" s="14" t="n">
        <f aca="false">F21*F$18</f>
        <v>90.7151685393258</v>
      </c>
      <c r="G31" s="14" t="n">
        <f aca="false">G21*G$18</f>
        <v>112.703076749187</v>
      </c>
    </row>
    <row r="32" customFormat="false" ht="15.75" hidden="false" customHeight="false" outlineLevel="0" collapsed="false">
      <c r="A32" s="0" t="n">
        <v>10</v>
      </c>
      <c r="B32" s="14" t="n">
        <f aca="false">B22*B$18</f>
        <v>40.6570087564586</v>
      </c>
      <c r="C32" s="14" t="n">
        <f aca="false">C22*C$18</f>
        <v>57.3492083995737</v>
      </c>
      <c r="D32" s="14" t="n">
        <f aca="false">D22*D$18</f>
        <v>71.2497406975586</v>
      </c>
      <c r="E32" s="14" t="n">
        <f aca="false">E22*E$18</f>
        <v>88.5195400448992</v>
      </c>
      <c r="F32" s="14" t="n">
        <f aca="false">F22*F$18</f>
        <v>109.975262970031</v>
      </c>
      <c r="G32" s="14" t="n">
        <f aca="false">G22*G$18</f>
        <v>136.631510502571</v>
      </c>
      <c r="R32" s="8" t="s">
        <v>24</v>
      </c>
      <c r="S32" s="8" t="s">
        <v>24</v>
      </c>
      <c r="T32" s="8" t="s">
        <v>24</v>
      </c>
      <c r="U32" s="8"/>
      <c r="V32" s="8"/>
      <c r="W32" s="8" t="s">
        <v>23</v>
      </c>
      <c r="X32" s="8" t="s">
        <v>23</v>
      </c>
      <c r="Y32" s="8" t="s">
        <v>23</v>
      </c>
    </row>
    <row r="33" customFormat="false" ht="12.75" hidden="false" customHeight="false" outlineLevel="0" collapsed="false">
      <c r="A33" s="0" t="n">
        <v>20</v>
      </c>
      <c r="B33" s="14" t="n">
        <f aca="false">B23*B$18</f>
        <v>48.5120749452746</v>
      </c>
      <c r="C33" s="14" t="n">
        <f aca="false">C23*C$18</f>
        <v>68.4292617934006</v>
      </c>
      <c r="D33" s="14" t="n">
        <f aca="false">D23*D$18</f>
        <v>85.0154220950218</v>
      </c>
      <c r="E33" s="14" t="n">
        <f aca="false">E23*E$18</f>
        <v>105.621802786886</v>
      </c>
      <c r="F33" s="14" t="n">
        <f aca="false">F23*F$18</f>
        <v>131.222841092087</v>
      </c>
      <c r="G33" s="14" t="n">
        <f aca="false">G23*G$18</f>
        <v>163.029162255666</v>
      </c>
      <c r="P33" s="0" t="n">
        <v>-10</v>
      </c>
      <c r="R33" s="10" t="n">
        <f aca="false">R$27+$P33*R$30</f>
        <v>1.878</v>
      </c>
      <c r="S33" s="10" t="n">
        <f aca="false">S$27+$P33*S$30</f>
        <v>1.619</v>
      </c>
      <c r="T33" s="10" t="n">
        <f aca="false">T$27+$P33*T$30</f>
        <v>1.804</v>
      </c>
      <c r="U33" s="10"/>
      <c r="V33" s="10"/>
      <c r="W33" s="6" t="n">
        <f aca="false">(1-EXP(-R$22*EXP(-R33*R$23)-R$24*R$22^(1/R$25)*EXP(-R33*R$23/R$25)))^(-1)</f>
        <v>23.9948793915373</v>
      </c>
      <c r="X33" s="6" t="n">
        <f aca="false">(1-EXP(-S$22*EXP(-S33*S$23)-S$24*S$22^(1/S$25)*EXP(-S33*S$23/S$25)))^(-1)</f>
        <v>13.2073431257659</v>
      </c>
      <c r="Y33" s="6" t="n">
        <f aca="false">(1-EXP(-T$22*EXP(-T33*T$23)-T$24*T$22^(1/T$25)*EXP(-T33*T$23/T$25)))^(-1)</f>
        <v>20.3314795188778</v>
      </c>
    </row>
    <row r="34" customFormat="false" ht="12.75" hidden="false" customHeight="false" outlineLevel="0" collapsed="false">
      <c r="A34" s="0" t="n">
        <v>50</v>
      </c>
      <c r="B34" s="14" t="n">
        <f aca="false">B24*B$18</f>
        <v>59.9968116183662</v>
      </c>
      <c r="C34" s="14" t="n">
        <f aca="false">C24*C$18</f>
        <v>84.6291883749331</v>
      </c>
      <c r="D34" s="14" t="n">
        <f aca="false">D24*D$18</f>
        <v>105.141952180871</v>
      </c>
      <c r="E34" s="14" t="n">
        <f aca="false">E24*E$18</f>
        <v>130.626682361981</v>
      </c>
      <c r="F34" s="14" t="n">
        <f aca="false">F24*F$18</f>
        <v>162.28850416953</v>
      </c>
      <c r="G34" s="14" t="n">
        <f aca="false">G24*G$18</f>
        <v>201.624645970869</v>
      </c>
      <c r="P34" s="0" t="n">
        <v>-9</v>
      </c>
      <c r="R34" s="10" t="n">
        <f aca="false">R$27+$P34*R$30</f>
        <v>1.8781</v>
      </c>
      <c r="S34" s="10" t="n">
        <f aca="false">S$27+$P34*S$30</f>
        <v>1.6191</v>
      </c>
      <c r="T34" s="10" t="n">
        <f aca="false">T$27+$P34*T$30</f>
        <v>1.8041</v>
      </c>
      <c r="U34" s="10"/>
      <c r="V34" s="10"/>
      <c r="W34" s="6" t="n">
        <f aca="false">(1-EXP(-R$22*EXP(-R34*R$23)-R$24*R$22^(1/R$25)*EXP(-R34*R$23/R$25)))^(-1)</f>
        <v>24.0001966149395</v>
      </c>
      <c r="X34" s="6" t="n">
        <f aca="false">(1-EXP(-S$22*EXP(-S34*S$23)-S$24*S$22^(1/S$25)*EXP(-S34*S$23/S$25)))^(-1)</f>
        <v>13.2105224002931</v>
      </c>
      <c r="Y34" s="6" t="n">
        <f aca="false">(1-EXP(-T$22*EXP(-T34*T$23)-T$24*T$22^(1/T$25)*EXP(-T34*T$23/T$25)))^(-1)</f>
        <v>20.3360806427147</v>
      </c>
    </row>
    <row r="35" customFormat="false" ht="12.75" hidden="false" customHeight="false" outlineLevel="0" collapsed="false">
      <c r="A35" s="0" t="n">
        <v>100</v>
      </c>
      <c r="B35" s="14" t="n">
        <f aca="false">B25*B$18</f>
        <v>69.2052257503587</v>
      </c>
      <c r="C35" s="14" t="n">
        <f aca="false">C25*C$18</f>
        <v>97.6182221783932</v>
      </c>
      <c r="D35" s="14" t="n">
        <f aca="false">D25*D$18</f>
        <v>121.27932035447</v>
      </c>
      <c r="E35" s="14" t="n">
        <f aca="false">E25*E$18</f>
        <v>150.675490880818</v>
      </c>
      <c r="F35" s="14" t="n">
        <f aca="false">F25*F$18</f>
        <v>187.196823710916</v>
      </c>
      <c r="G35" s="14" t="n">
        <f aca="false">G25*G$18</f>
        <v>232.570344404413</v>
      </c>
      <c r="P35" s="0" t="n">
        <v>-8</v>
      </c>
      <c r="R35" s="10" t="n">
        <f aca="false">R$27+$P35*R$30</f>
        <v>1.8782</v>
      </c>
      <c r="S35" s="10" t="n">
        <f aca="false">S$27+$P35*S$30</f>
        <v>1.6192</v>
      </c>
      <c r="T35" s="10" t="n">
        <f aca="false">T$27+$P35*T$30</f>
        <v>1.8042</v>
      </c>
      <c r="U35" s="10"/>
      <c r="V35" s="10"/>
      <c r="W35" s="6" t="n">
        <f aca="false">(1-EXP(-R$22*EXP(-R35*R$23)-R$24*R$22^(1/R$25)*EXP(-R35*R$23/R$25)))^(-1)</f>
        <v>24.0055148739507</v>
      </c>
      <c r="X35" s="6" t="n">
        <f aca="false">(1-EXP(-S$22*EXP(-S35*S$23)-S$24*S$22^(1/S$25)*EXP(-S35*S$23/S$25)))^(-1)</f>
        <v>13.2137023249908</v>
      </c>
      <c r="Y35" s="6" t="n">
        <f aca="false">(1-EXP(-T$22*EXP(-T35*T$23)-T$24*T$22^(1/T$25)*EXP(-T35*T$23/T$25)))^(-1)</f>
        <v>20.3406826699435</v>
      </c>
    </row>
    <row r="36" customFormat="false" ht="12.75" hidden="false" customHeight="false" outlineLevel="0" collapsed="false">
      <c r="A36" s="0" t="n">
        <v>200</v>
      </c>
      <c r="B36" s="14" t="n">
        <f aca="false">B26*B$18</f>
        <v>78.6149191311974</v>
      </c>
      <c r="C36" s="14" t="n">
        <f aca="false">C26*C$18</f>
        <v>110.891172726878</v>
      </c>
      <c r="D36" s="14" t="n">
        <f aca="false">D26*D$18</f>
        <v>137.769422158179</v>
      </c>
      <c r="E36" s="14" t="n">
        <f aca="false">E26*E$18</f>
        <v>171.162530028848</v>
      </c>
      <c r="F36" s="14" t="n">
        <f aca="false">F26*F$18</f>
        <v>212.649593987841</v>
      </c>
      <c r="G36" s="14" t="n">
        <f aca="false">G26*G$18</f>
        <v>264.192459737376</v>
      </c>
      <c r="P36" s="0" t="n">
        <v>-7</v>
      </c>
      <c r="R36" s="10" t="n">
        <f aca="false">R$27+$P36*R$30</f>
        <v>1.8783</v>
      </c>
      <c r="S36" s="10" t="n">
        <f aca="false">S$27+$P36*S$30</f>
        <v>1.6193</v>
      </c>
      <c r="T36" s="10" t="n">
        <f aca="false">T$27+$P36*T$30</f>
        <v>1.8043</v>
      </c>
      <c r="U36" s="10"/>
      <c r="V36" s="10"/>
      <c r="W36" s="6" t="n">
        <f aca="false">(1-EXP(-R$22*EXP(-R36*R$23)-R$24*R$22^(1/R$25)*EXP(-R36*R$23/R$25)))^(-1)</f>
        <v>24.0108341687641</v>
      </c>
      <c r="X36" s="6" t="n">
        <f aca="false">(1-EXP(-S$22*EXP(-S36*S$23)-S$24*S$22^(1/S$25)*EXP(-S36*S$23/S$25)))^(-1)</f>
        <v>13.2168828999711</v>
      </c>
      <c r="Y36" s="6" t="n">
        <f aca="false">(1-EXP(-T$22*EXP(-T36*T$23)-T$24*T$22^(1/T$25)*EXP(-T36*T$23/T$25)))^(-1)</f>
        <v>20.3452856007292</v>
      </c>
    </row>
    <row r="37" customFormat="false" ht="12.75" hidden="false" customHeight="false" outlineLevel="0" collapsed="false">
      <c r="A37" s="0" t="n">
        <v>500</v>
      </c>
      <c r="B37" s="14" t="n">
        <f aca="false">B27*B$18</f>
        <v>91.1726410879572</v>
      </c>
      <c r="C37" s="14" t="n">
        <f aca="false">C27*C$18</f>
        <v>128.604610964209</v>
      </c>
      <c r="D37" s="14" t="n">
        <f aca="false">D27*D$18</f>
        <v>159.776314955698</v>
      </c>
      <c r="E37" s="14" t="n">
        <f aca="false">E27*E$18</f>
        <v>198.503542209128</v>
      </c>
      <c r="F37" s="14" t="n">
        <f aca="false">F27*F$18</f>
        <v>246.617630907916</v>
      </c>
      <c r="G37" s="14" t="n">
        <f aca="false">G27*G$18</f>
        <v>306.393806366223</v>
      </c>
      <c r="P37" s="0" t="n">
        <v>-6</v>
      </c>
      <c r="R37" s="10" t="n">
        <f aca="false">R$27+$P37*R$30</f>
        <v>1.8784</v>
      </c>
      <c r="S37" s="10" t="n">
        <f aca="false">S$27+$P37*S$30</f>
        <v>1.6194</v>
      </c>
      <c r="T37" s="10" t="n">
        <f aca="false">T$27+$P37*T$30</f>
        <v>1.8044</v>
      </c>
      <c r="U37" s="10"/>
      <c r="V37" s="10"/>
      <c r="W37" s="6" t="n">
        <f aca="false">(1-EXP(-R$22*EXP(-R37*R$23)-R$24*R$22^(1/R$25)*EXP(-R37*R$23/R$25)))^(-1)</f>
        <v>24.0161544995723</v>
      </c>
      <c r="X37" s="6" t="n">
        <f aca="false">(1-EXP(-S$22*EXP(-S37*S$23)-S$24*S$22^(1/S$25)*EXP(-S37*S$23/S$25)))^(-1)</f>
        <v>13.2200641253465</v>
      </c>
      <c r="Y37" s="6" t="n">
        <f aca="false">(1-EXP(-T$22*EXP(-T37*T$23)-T$24*T$22^(1/T$25)*EXP(-T37*T$23/T$25)))^(-1)</f>
        <v>20.3498894352372</v>
      </c>
    </row>
    <row r="38" customFormat="false" ht="12.75" hidden="false" customHeight="false" outlineLevel="0" collapsed="false">
      <c r="A38" s="0" t="n">
        <v>1000</v>
      </c>
      <c r="B38" s="14" t="n">
        <f aca="false">B28*B$18</f>
        <v>100.70329159003</v>
      </c>
      <c r="C38" s="14" t="n">
        <f aca="false">C28*C$18</f>
        <v>142.048178962556</v>
      </c>
      <c r="D38" s="14" t="n">
        <f aca="false">D28*D$18</f>
        <v>176.4783891545</v>
      </c>
      <c r="E38" s="14" t="n">
        <f aca="false">E28*E$18</f>
        <v>219.253932475803</v>
      </c>
      <c r="F38" s="14" t="n">
        <f aca="false">F28*F$18</f>
        <v>272.397584409152</v>
      </c>
      <c r="G38" s="14" t="n">
        <f aca="false">G28*G$18</f>
        <v>338.422408912232</v>
      </c>
      <c r="P38" s="0" t="n">
        <v>-5</v>
      </c>
      <c r="R38" s="10" t="n">
        <f aca="false">R$27+$P38*R$30</f>
        <v>1.8785</v>
      </c>
      <c r="S38" s="10" t="n">
        <f aca="false">S$27+$P38*S$30</f>
        <v>1.6195</v>
      </c>
      <c r="T38" s="10" t="n">
        <f aca="false">T$27+$P38*T$30</f>
        <v>1.8045</v>
      </c>
      <c r="U38" s="10"/>
      <c r="V38" s="10"/>
      <c r="W38" s="6" t="n">
        <f aca="false">(1-EXP(-R$22*EXP(-R38*R$23)-R$24*R$22^(1/R$25)*EXP(-R38*R$23/R$25)))^(-1)</f>
        <v>24.0214758665686</v>
      </c>
      <c r="X38" s="6" t="n">
        <f aca="false">(1-EXP(-S$22*EXP(-S38*S$23)-S$24*S$22^(1/S$25)*EXP(-S38*S$23/S$25)))^(-1)</f>
        <v>13.2232460012291</v>
      </c>
      <c r="Y38" s="6" t="n">
        <f aca="false">(1-EXP(-T$22*EXP(-T38*T$23)-T$24*T$22^(1/T$25)*EXP(-T38*T$23/T$25)))^(-1)</f>
        <v>20.3544941736327</v>
      </c>
    </row>
    <row r="39" customFormat="false" ht="12.75" hidden="false" customHeight="false" outlineLevel="0" collapsed="false">
      <c r="B39" s="14"/>
      <c r="C39" s="14"/>
      <c r="D39" s="14"/>
      <c r="E39" s="14"/>
      <c r="F39" s="14"/>
      <c r="G39" s="14"/>
      <c r="P39" s="0" t="n">
        <v>-4</v>
      </c>
      <c r="R39" s="10" t="n">
        <f aca="false">R$27+$P39*R$30</f>
        <v>1.8786</v>
      </c>
      <c r="S39" s="10" t="n">
        <f aca="false">S$27+$P39*S$30</f>
        <v>1.6196</v>
      </c>
      <c r="T39" s="10" t="n">
        <f aca="false">T$27+$P39*T$30</f>
        <v>1.8046</v>
      </c>
      <c r="U39" s="10"/>
      <c r="V39" s="10"/>
      <c r="W39" s="6" t="n">
        <f aca="false">(1-EXP(-R$22*EXP(-R39*R$23)-R$24*R$22^(1/R$25)*EXP(-R39*R$23/R$25)))^(-1)</f>
        <v>24.0267982699457</v>
      </c>
      <c r="X39" s="6" t="n">
        <f aca="false">(1-EXP(-S$22*EXP(-S39*S$23)-S$24*S$22^(1/S$25)*EXP(-S39*S$23/S$25)))^(-1)</f>
        <v>13.2264285277314</v>
      </c>
      <c r="Y39" s="6" t="n">
        <f aca="false">(1-EXP(-T$22*EXP(-T39*T$23)-T$24*T$22^(1/T$25)*EXP(-T39*T$23/T$25)))^(-1)</f>
        <v>20.3590998160808</v>
      </c>
    </row>
    <row r="40" customFormat="false" ht="12.75" hidden="false" customHeight="false" outlineLevel="0" collapsed="false">
      <c r="A40" s="2" t="s">
        <v>30</v>
      </c>
      <c r="P40" s="0" t="n">
        <v>-3</v>
      </c>
      <c r="R40" s="10" t="n">
        <f aca="false">R$27+$P40*R$30</f>
        <v>1.8787</v>
      </c>
      <c r="S40" s="10" t="n">
        <f aca="false">S$27+$P40*S$30</f>
        <v>1.6197</v>
      </c>
      <c r="T40" s="10" t="n">
        <f aca="false">T$27+$P40*T$30</f>
        <v>1.8047</v>
      </c>
      <c r="U40" s="10"/>
      <c r="V40" s="10"/>
      <c r="W40" s="6" t="n">
        <f aca="false">(1-EXP(-R$22*EXP(-R40*R$23)-R$24*R$22^(1/R$25)*EXP(-R40*R$23/R$25)))^(-1)</f>
        <v>24.0321217098968</v>
      </c>
      <c r="X40" s="6" t="n">
        <f aca="false">(1-EXP(-S$22*EXP(-S40*S$23)-S$24*S$22^(1/S$25)*EXP(-S40*S$23/S$25)))^(-1)</f>
        <v>13.2296117049656</v>
      </c>
      <c r="Y40" s="6" t="n">
        <f aca="false">(1-EXP(-T$22*EXP(-T40*T$23)-T$24*T$22^(1/T$25)*EXP(-T40*T$23/T$25)))^(-1)</f>
        <v>20.3637063627469</v>
      </c>
    </row>
    <row r="41" customFormat="false" ht="12.75" hidden="false" customHeight="false" outlineLevel="0" collapsed="false">
      <c r="P41" s="0" t="n">
        <v>-2</v>
      </c>
      <c r="R41" s="10" t="n">
        <f aca="false">R$27+$P41*R$30</f>
        <v>1.8788</v>
      </c>
      <c r="S41" s="10" t="n">
        <f aca="false">S$27+$P41*S$30</f>
        <v>1.6198</v>
      </c>
      <c r="T41" s="10" t="n">
        <f aca="false">T$27+$P41*T$30</f>
        <v>1.8048</v>
      </c>
      <c r="U41" s="10"/>
      <c r="V41" s="10"/>
      <c r="W41" s="6" t="n">
        <f aca="false">(1-EXP(-R$22*EXP(-R41*R$23)-R$24*R$22^(1/R$25)*EXP(-R41*R$23/R$25)))^(-1)</f>
        <v>24.0374461866151</v>
      </c>
      <c r="X41" s="6" t="n">
        <f aca="false">(1-EXP(-S$22*EXP(-S41*S$23)-S$24*S$22^(1/S$25)*EXP(-S41*S$23/S$25)))^(-1)</f>
        <v>13.2327955330441</v>
      </c>
      <c r="Y41" s="6" t="n">
        <f aca="false">(1-EXP(-T$22*EXP(-T41*T$23)-T$24*T$22^(1/T$25)*EXP(-T41*T$23/T$25)))^(-1)</f>
        <v>20.3683138137965</v>
      </c>
    </row>
    <row r="42" customFormat="false" ht="15.75" hidden="false" customHeight="false" outlineLevel="0" collapsed="false">
      <c r="A42" s="2" t="s">
        <v>31</v>
      </c>
      <c r="B42" s="15" t="s">
        <v>32</v>
      </c>
      <c r="C42" s="15" t="s">
        <v>33</v>
      </c>
      <c r="D42" s="15" t="s">
        <v>34</v>
      </c>
      <c r="E42" s="15" t="s">
        <v>35</v>
      </c>
      <c r="F42" s="15" t="s">
        <v>36</v>
      </c>
      <c r="G42" s="15" t="s">
        <v>37</v>
      </c>
      <c r="I42" s="8" t="s">
        <v>38</v>
      </c>
      <c r="P42" s="0" t="n">
        <v>-1</v>
      </c>
      <c r="R42" s="10" t="n">
        <f aca="false">R$27+$P42*R$30</f>
        <v>1.8789</v>
      </c>
      <c r="S42" s="10" t="n">
        <f aca="false">S$27+$P42*S$30</f>
        <v>1.6199</v>
      </c>
      <c r="T42" s="10" t="n">
        <f aca="false">T$27+$P42*T$30</f>
        <v>1.8049</v>
      </c>
      <c r="U42" s="10"/>
      <c r="V42" s="10"/>
      <c r="W42" s="6" t="n">
        <f aca="false">(1-EXP(-R$22*EXP(-R42*R$23)-R$24*R$22^(1/R$25)*EXP(-R42*R$23/R$25)))^(-1)</f>
        <v>24.0427717002936</v>
      </c>
      <c r="X42" s="6" t="n">
        <f aca="false">(1-EXP(-S$22*EXP(-S42*S$23)-S$24*S$22^(1/S$25)*EXP(-S42*S$23/S$25)))^(-1)</f>
        <v>13.2359800120793</v>
      </c>
      <c r="Y42" s="6" t="n">
        <f aca="false">(1-EXP(-T$22*EXP(-T42*T$23)-T$24*T$22^(1/T$25)*EXP(-T42*T$23/T$25)))^(-1)</f>
        <v>20.3729221693949</v>
      </c>
    </row>
    <row r="43" customFormat="false" ht="12.75" hidden="false" customHeight="false" outlineLevel="0" collapsed="false">
      <c r="B43" s="3" t="n">
        <f aca="false">B$12</f>
        <v>1</v>
      </c>
      <c r="C43" s="14" t="n">
        <f aca="false">B31</f>
        <v>33.5367</v>
      </c>
      <c r="D43" s="6" t="n">
        <f aca="false">LN(B43)</f>
        <v>0</v>
      </c>
      <c r="E43" s="6" t="n">
        <f aca="false">LN(C43)</f>
        <v>3.51264036157234</v>
      </c>
      <c r="F43" s="6" t="n">
        <f aca="false">D43^2</f>
        <v>0</v>
      </c>
      <c r="G43" s="6" t="n">
        <f aca="false">D43*E43</f>
        <v>0</v>
      </c>
      <c r="I43" s="14" t="n">
        <f aca="false">G$53*B43^G$54</f>
        <v>33.5367</v>
      </c>
      <c r="P43" s="0" t="n">
        <v>0</v>
      </c>
      <c r="R43" s="10" t="n">
        <f aca="false">R$27+$P43*R$30</f>
        <v>1.879</v>
      </c>
      <c r="S43" s="10" t="n">
        <f aca="false">S$27+$P43*S$30</f>
        <v>1.62</v>
      </c>
      <c r="T43" s="10" t="n">
        <f aca="false">T$27+$P43*T$30</f>
        <v>1.805</v>
      </c>
      <c r="U43" s="10"/>
      <c r="V43" s="10"/>
      <c r="W43" s="6" t="n">
        <f aca="false">(1-EXP(-R$22*EXP(-R43*R$23)-R$24*R$22^(1/R$25)*EXP(-R43*R$23/R$25)))^(-1)</f>
        <v>24.0480982511254</v>
      </c>
      <c r="X43" s="6" t="n">
        <f aca="false">(1-EXP(-S$22*EXP(-S43*S$23)-S$24*S$22^(1/S$25)*EXP(-S43*S$23/S$25)))^(-1)</f>
        <v>13.2391651421837</v>
      </c>
      <c r="Y43" s="6" t="n">
        <f aca="false">(1-EXP(-T$22*EXP(-T43*T$23)-T$24*T$22^(1/T$25)*EXP(-T43*T$23/T$25)))^(-1)</f>
        <v>20.3775314297073</v>
      </c>
    </row>
    <row r="44" customFormat="false" ht="12.75" hidden="false" customHeight="false" outlineLevel="0" collapsed="false">
      <c r="B44" s="3" t="n">
        <f aca="false">C$12</f>
        <v>3</v>
      </c>
      <c r="C44" s="14" t="n">
        <f aca="false">C31</f>
        <v>47.3055755000287</v>
      </c>
      <c r="D44" s="6" t="n">
        <f aca="false">LN(B44)</f>
        <v>1.09861228866811</v>
      </c>
      <c r="E44" s="6" t="n">
        <f aca="false">LN(C44)</f>
        <v>3.85662816381602</v>
      </c>
      <c r="F44" s="6" t="n">
        <f aca="false">D44^2</f>
        <v>1.20694896081258</v>
      </c>
      <c r="G44" s="6" t="n">
        <f aca="false">D44*E44</f>
        <v>4.23693909359181</v>
      </c>
      <c r="I44" s="14" t="n">
        <f aca="false">G$53*B44^G$54</f>
        <v>47.3055755000287</v>
      </c>
      <c r="P44" s="0" t="n">
        <v>1</v>
      </c>
      <c r="R44" s="10" t="n">
        <f aca="false">R$27+$P44*R$30</f>
        <v>1.8791</v>
      </c>
      <c r="S44" s="10" t="n">
        <f aca="false">S$27+$P44*S$30</f>
        <v>1.6201</v>
      </c>
      <c r="T44" s="10" t="n">
        <f aca="false">T$27+$P44*T$30</f>
        <v>1.8051</v>
      </c>
      <c r="U44" s="10"/>
      <c r="V44" s="10"/>
      <c r="W44" s="6" t="n">
        <f aca="false">(1-EXP(-R$22*EXP(-R44*R$23)-R$24*R$22^(1/R$25)*EXP(-R44*R$23/R$25)))^(-1)</f>
        <v>24.053425839304</v>
      </c>
      <c r="X44" s="6" t="n">
        <f aca="false">(1-EXP(-S$22*EXP(-S44*S$23)-S$24*S$22^(1/S$25)*EXP(-S44*S$23/S$25)))^(-1)</f>
        <v>13.2423509234696</v>
      </c>
      <c r="Y44" s="6" t="n">
        <f aca="false">(1-EXP(-T$22*EXP(-T44*T$23)-T$24*T$22^(1/T$25)*EXP(-T44*T$23/T$25)))^(-1)</f>
        <v>20.3821415948995</v>
      </c>
    </row>
    <row r="45" customFormat="false" ht="12.75" hidden="false" customHeight="false" outlineLevel="0" collapsed="false">
      <c r="B45" s="3" t="n">
        <f aca="false">D$12</f>
        <v>6</v>
      </c>
      <c r="C45" s="14" t="n">
        <f aca="false">D31</f>
        <v>58.771691571437</v>
      </c>
      <c r="D45" s="6" t="n">
        <f aca="false">LN(B45)</f>
        <v>1.79175946922806</v>
      </c>
      <c r="E45" s="6" t="n">
        <f aca="false">LN(C45)</f>
        <v>4.07366030311721</v>
      </c>
      <c r="F45" s="6" t="n">
        <f aca="false">D45^2</f>
        <v>3.2104019955684</v>
      </c>
      <c r="G45" s="6" t="n">
        <f aca="false">D45*E45</f>
        <v>7.2990194225287</v>
      </c>
      <c r="I45" s="14" t="n">
        <f aca="false">G$53*B45^G$54</f>
        <v>58.7716915714371</v>
      </c>
      <c r="P45" s="0" t="n">
        <v>2</v>
      </c>
      <c r="R45" s="10" t="n">
        <f aca="false">R$27+$P45*R$30</f>
        <v>1.8792</v>
      </c>
      <c r="S45" s="10" t="n">
        <f aca="false">S$27+$P45*S$30</f>
        <v>1.6202</v>
      </c>
      <c r="T45" s="10" t="n">
        <f aca="false">T$27+$P45*T$30</f>
        <v>1.8052</v>
      </c>
      <c r="U45" s="10"/>
      <c r="V45" s="10"/>
      <c r="W45" s="6" t="n">
        <f aca="false">(1-EXP(-R$22*EXP(-R45*R$23)-R$24*R$22^(1/R$25)*EXP(-R45*R$23/R$25)))^(-1)</f>
        <v>24.0587544650224</v>
      </c>
      <c r="X45" s="6" t="n">
        <f aca="false">(1-EXP(-S$22*EXP(-S45*S$23)-S$24*S$22^(1/S$25)*EXP(-S45*S$23/S$25)))^(-1)</f>
        <v>13.2455373560496</v>
      </c>
      <c r="Y45" s="6" t="n">
        <f aca="false">(1-EXP(-T$22*EXP(-T45*T$23)-T$24*T$22^(1/T$25)*EXP(-T45*T$23/T$25)))^(-1)</f>
        <v>20.3867526651367</v>
      </c>
    </row>
    <row r="46" customFormat="false" ht="12.75" hidden="false" customHeight="false" outlineLevel="0" collapsed="false">
      <c r="B46" s="3" t="n">
        <f aca="false">E$12</f>
        <v>12</v>
      </c>
      <c r="C46" s="14" t="n">
        <f aca="false">E31</f>
        <v>73.0170110744351</v>
      </c>
      <c r="D46" s="6" t="n">
        <f aca="false">LN(B46)</f>
        <v>2.484906649788</v>
      </c>
      <c r="E46" s="6" t="n">
        <f aca="false">LN(C46)</f>
        <v>4.29069244241841</v>
      </c>
      <c r="F46" s="6" t="n">
        <f aca="false">D46^2</f>
        <v>6.17476105816062</v>
      </c>
      <c r="G46" s="6" t="n">
        <f aca="false">D46*E46</f>
        <v>10.6619701823606</v>
      </c>
      <c r="I46" s="14" t="n">
        <f aca="false">G$53*B46^G$54</f>
        <v>73.0170110744352</v>
      </c>
      <c r="P46" s="0" t="n">
        <v>3</v>
      </c>
      <c r="R46" s="10" t="n">
        <f aca="false">R$27+$P46*R$30</f>
        <v>1.8793</v>
      </c>
      <c r="S46" s="10" t="n">
        <f aca="false">S$27+$P46*S$30</f>
        <v>1.6203</v>
      </c>
      <c r="T46" s="10" t="n">
        <f aca="false">T$27+$P46*T$30</f>
        <v>1.8053</v>
      </c>
      <c r="U46" s="10"/>
      <c r="V46" s="10"/>
      <c r="W46" s="6" t="n">
        <f aca="false">(1-EXP(-R$22*EXP(-R46*R$23)-R$24*R$22^(1/R$25)*EXP(-R46*R$23/R$25)))^(-1)</f>
        <v>24.064084128474</v>
      </c>
      <c r="X46" s="6" t="n">
        <f aca="false">(1-EXP(-S$22*EXP(-S46*S$23)-S$24*S$22^(1/S$25)*EXP(-S46*S$23/S$25)))^(-1)</f>
        <v>13.2487244400361</v>
      </c>
      <c r="Y46" s="6" t="n">
        <f aca="false">(1-EXP(-T$22*EXP(-T46*T$23)-T$24*T$22^(1/T$25)*EXP(-T46*T$23/T$25)))^(-1)</f>
        <v>20.3913646405845</v>
      </c>
    </row>
    <row r="47" customFormat="false" ht="12.75" hidden="false" customHeight="false" outlineLevel="0" collapsed="false">
      <c r="B47" s="3" t="n">
        <f aca="false">F$12</f>
        <v>24</v>
      </c>
      <c r="C47" s="14" t="n">
        <f aca="false">F31</f>
        <v>90.7151685393258</v>
      </c>
      <c r="D47" s="6" t="n">
        <f aca="false">LN(B47)</f>
        <v>3.17805383034795</v>
      </c>
      <c r="E47" s="6" t="n">
        <f aca="false">LN(C47)</f>
        <v>4.5077245817196</v>
      </c>
      <c r="F47" s="6" t="n">
        <f aca="false">D47^2</f>
        <v>10.1000261485893</v>
      </c>
      <c r="G47" s="6" t="n">
        <f aca="false">D47*E47</f>
        <v>14.3257913730876</v>
      </c>
      <c r="I47" s="14" t="n">
        <f aca="false">G$53*B47^G$54</f>
        <v>90.7151685393259</v>
      </c>
      <c r="P47" s="0" t="n">
        <v>4</v>
      </c>
      <c r="R47" s="10" t="n">
        <f aca="false">R$27+$P47*R$30</f>
        <v>1.8794</v>
      </c>
      <c r="S47" s="10" t="n">
        <f aca="false">S$27+$P47*S$30</f>
        <v>1.6204</v>
      </c>
      <c r="T47" s="10" t="n">
        <f aca="false">T$27+$P47*T$30</f>
        <v>1.8054</v>
      </c>
      <c r="U47" s="10"/>
      <c r="V47" s="10"/>
      <c r="W47" s="6" t="n">
        <f aca="false">(1-EXP(-R$22*EXP(-R47*R$23)-R$24*R$22^(1/R$25)*EXP(-R47*R$23/R$25)))^(-1)</f>
        <v>24.0694148298522</v>
      </c>
      <c r="X47" s="6" t="n">
        <f aca="false">(1-EXP(-S$22*EXP(-S47*S$23)-S$24*S$22^(1/S$25)*EXP(-S47*S$23/S$25)))^(-1)</f>
        <v>13.2519121755415</v>
      </c>
      <c r="Y47" s="6" t="n">
        <f aca="false">(1-EXP(-T$22*EXP(-T47*T$23)-T$24*T$22^(1/T$25)*EXP(-T47*T$23/T$25)))^(-1)</f>
        <v>20.3959775214085</v>
      </c>
    </row>
    <row r="48" customFormat="false" ht="12.75" hidden="false" customHeight="false" outlineLevel="0" collapsed="false">
      <c r="B48" s="3" t="n">
        <f aca="false">G$12</f>
        <v>48</v>
      </c>
      <c r="C48" s="14" t="n">
        <f aca="false">G31</f>
        <v>112.703076749187</v>
      </c>
      <c r="D48" s="6" t="n">
        <f aca="false">LN(B48)</f>
        <v>3.87120101090789</v>
      </c>
      <c r="E48" s="6" t="n">
        <f aca="false">LN(C48)</f>
        <v>4.72475672102079</v>
      </c>
      <c r="F48" s="6" t="n">
        <f aca="false">D48^2</f>
        <v>14.9861972668543</v>
      </c>
      <c r="G48" s="6" t="n">
        <f aca="false">D48*E48</f>
        <v>18.2904829947095</v>
      </c>
      <c r="I48" s="14" t="n">
        <f aca="false">G$53*B48^G$54</f>
        <v>112.703076749187</v>
      </c>
      <c r="P48" s="0" t="n">
        <v>5</v>
      </c>
      <c r="R48" s="10" t="n">
        <f aca="false">R$27+$P48*R$30</f>
        <v>1.8795</v>
      </c>
      <c r="S48" s="10" t="n">
        <f aca="false">S$27+$P48*S$30</f>
        <v>1.6205</v>
      </c>
      <c r="T48" s="10" t="n">
        <f aca="false">T$27+$P48*T$30</f>
        <v>1.8055</v>
      </c>
      <c r="U48" s="10"/>
      <c r="V48" s="10"/>
      <c r="W48" s="6" t="n">
        <f aca="false">(1-EXP(-R$22*EXP(-R48*R$23)-R$24*R$22^(1/R$25)*EXP(-R48*R$23/R$25)))^(-1)</f>
        <v>24.0747465693502</v>
      </c>
      <c r="X48" s="6" t="n">
        <f aca="false">(1-EXP(-S$22*EXP(-S48*S$23)-S$24*S$22^(1/S$25)*EXP(-S48*S$23/S$25)))^(-1)</f>
        <v>13.2551005626786</v>
      </c>
      <c r="Y48" s="6" t="n">
        <f aca="false">(1-EXP(-T$22*EXP(-T48*T$23)-T$24*T$22^(1/T$25)*EXP(-T48*T$23/T$25)))^(-1)</f>
        <v>20.4005913077744</v>
      </c>
    </row>
    <row r="49" customFormat="false" ht="12.75" hidden="false" customHeight="false" outlineLevel="0" collapsed="false">
      <c r="P49" s="0" t="n">
        <v>6</v>
      </c>
      <c r="R49" s="10" t="n">
        <f aca="false">R$27+$P49*R$30</f>
        <v>1.8796</v>
      </c>
      <c r="S49" s="10" t="n">
        <f aca="false">S$27+$P49*S$30</f>
        <v>1.6206</v>
      </c>
      <c r="T49" s="10" t="n">
        <f aca="false">T$27+$P49*T$30</f>
        <v>1.8056</v>
      </c>
      <c r="U49" s="10"/>
      <c r="V49" s="10"/>
      <c r="W49" s="6" t="n">
        <f aca="false">(1-EXP(-R$22*EXP(-R49*R$23)-R$24*R$22^(1/R$25)*EXP(-R49*R$23/R$25)))^(-1)</f>
        <v>24.0800793471617</v>
      </c>
      <c r="X49" s="6" t="n">
        <f aca="false">(1-EXP(-S$22*EXP(-S49*S$23)-S$24*S$22^(1/S$25)*EXP(-S49*S$23/S$25)))^(-1)</f>
        <v>13.2582896015597</v>
      </c>
      <c r="Y49" s="6" t="n">
        <f aca="false">(1-EXP(-T$22*EXP(-T49*T$23)-T$24*T$22^(1/T$25)*EXP(-T49*T$23/T$25)))^(-1)</f>
        <v>20.4052059998476</v>
      </c>
    </row>
    <row r="50" customFormat="false" ht="12.75" hidden="false" customHeight="false" outlineLevel="0" collapsed="false">
      <c r="C50" s="15" t="s">
        <v>39</v>
      </c>
      <c r="D50" s="15" t="s">
        <v>40</v>
      </c>
      <c r="E50" s="15" t="s">
        <v>41</v>
      </c>
      <c r="F50" s="15" t="s">
        <v>42</v>
      </c>
      <c r="G50" s="15" t="s">
        <v>43</v>
      </c>
      <c r="P50" s="0" t="n">
        <v>7</v>
      </c>
      <c r="R50" s="10" t="n">
        <f aca="false">R$27+$P50*R$30</f>
        <v>1.8797</v>
      </c>
      <c r="S50" s="10" t="n">
        <f aca="false">S$27+$P50*S$30</f>
        <v>1.6207</v>
      </c>
      <c r="T50" s="10" t="n">
        <f aca="false">T$27+$P50*T$30</f>
        <v>1.8057</v>
      </c>
      <c r="U50" s="10"/>
      <c r="V50" s="10"/>
      <c r="W50" s="6" t="n">
        <f aca="false">(1-EXP(-R$22*EXP(-R50*R$23)-R$24*R$22^(1/R$25)*EXP(-R50*R$23/R$25)))^(-1)</f>
        <v>24.0854131634798</v>
      </c>
      <c r="X50" s="6" t="n">
        <f aca="false">(1-EXP(-S$22*EXP(-S50*S$23)-S$24*S$22^(1/S$25)*EXP(-S50*S$23/S$25)))^(-1)</f>
        <v>13.2614792922975</v>
      </c>
      <c r="Y50" s="6" t="n">
        <f aca="false">(1-EXP(-T$22*EXP(-T50*T$23)-T$24*T$22^(1/T$25)*EXP(-T50*T$23/T$25)))^(-1)</f>
        <v>20.4098215977938</v>
      </c>
    </row>
    <row r="51" customFormat="false" ht="12.75" hidden="false" customHeight="false" outlineLevel="0" collapsed="false">
      <c r="C51" s="0" t="n">
        <f aca="false">COUNTA(C43:C48)</f>
        <v>6</v>
      </c>
      <c r="D51" s="6" t="n">
        <f aca="false">SUM(D43:D48)</f>
        <v>12.42453324894</v>
      </c>
      <c r="E51" s="6" t="n">
        <f aca="false">SUM(E43:E48)</f>
        <v>24.9661025736644</v>
      </c>
      <c r="F51" s="6" t="n">
        <f aca="false">SUM(F43:F48)</f>
        <v>35.6783354299851</v>
      </c>
      <c r="G51" s="6" t="n">
        <f aca="false">SUM(G43:G48)</f>
        <v>54.8142030662782</v>
      </c>
      <c r="P51" s="0" t="n">
        <v>8</v>
      </c>
      <c r="R51" s="10" t="n">
        <f aca="false">R$27+$P51*R$30</f>
        <v>1.8798</v>
      </c>
      <c r="S51" s="10" t="n">
        <f aca="false">S$27+$P51*S$30</f>
        <v>1.6208</v>
      </c>
      <c r="T51" s="10" t="n">
        <f aca="false">T$27+$P51*T$30</f>
        <v>1.8058</v>
      </c>
      <c r="U51" s="10"/>
      <c r="V51" s="10"/>
      <c r="W51" s="6" t="n">
        <f aca="false">(1-EXP(-R$22*EXP(-R51*R$23)-R$24*R$22^(1/R$25)*EXP(-R51*R$23/R$25)))^(-1)</f>
        <v>24.0907480184983</v>
      </c>
      <c r="X51" s="6" t="n">
        <f aca="false">(1-EXP(-S$22*EXP(-S51*S$23)-S$24*S$22^(1/S$25)*EXP(-S51*S$23/S$25)))^(-1)</f>
        <v>13.2646696350045</v>
      </c>
      <c r="Y51" s="6" t="n">
        <f aca="false">(1-EXP(-T$22*EXP(-T51*T$23)-T$24*T$22^(1/T$25)*EXP(-T51*T$23/T$25)))^(-1)</f>
        <v>20.4144381017788</v>
      </c>
    </row>
    <row r="52" customFormat="false" ht="12.75" hidden="false" customHeight="false" outlineLevel="0" collapsed="false">
      <c r="P52" s="0" t="n">
        <v>9</v>
      </c>
      <c r="R52" s="10" t="n">
        <f aca="false">R$27+$P52*R$30</f>
        <v>1.8799</v>
      </c>
      <c r="S52" s="10" t="n">
        <f aca="false">S$27+$P52*S$30</f>
        <v>1.6209</v>
      </c>
      <c r="T52" s="10" t="n">
        <f aca="false">T$27+$P52*T$30</f>
        <v>1.8059</v>
      </c>
      <c r="U52" s="10"/>
      <c r="V52" s="10"/>
      <c r="W52" s="6" t="n">
        <f aca="false">(1-EXP(-R$22*EXP(-R52*R$23)-R$24*R$22^(1/R$25)*EXP(-R52*R$23/R$25)))^(-1)</f>
        <v>24.0960839124106</v>
      </c>
      <c r="X52" s="6" t="n">
        <f aca="false">(1-EXP(-S$22*EXP(-S52*S$23)-S$24*S$22^(1/S$25)*EXP(-S52*S$23/S$25)))^(-1)</f>
        <v>13.2678606297934</v>
      </c>
      <c r="Y52" s="6" t="n">
        <f aca="false">(1-EXP(-T$22*EXP(-T52*T$23)-T$24*T$22^(1/T$25)*EXP(-T52*T$23/T$25)))^(-1)</f>
        <v>20.4190555119683</v>
      </c>
    </row>
    <row r="53" customFormat="false" ht="15.75" hidden="false" customHeight="false" outlineLevel="0" collapsed="false">
      <c r="C53" s="15" t="s">
        <v>44</v>
      </c>
      <c r="D53" s="6" t="n">
        <f aca="false">(F51*E51-D51*G51)/(C51*F51-D51^2)</f>
        <v>3.51264036157234</v>
      </c>
      <c r="F53" s="8" t="s">
        <v>45</v>
      </c>
      <c r="G53" s="16" t="n">
        <f aca="false">EXP(D53)</f>
        <v>33.5367</v>
      </c>
      <c r="P53" s="0" t="n">
        <v>10</v>
      </c>
      <c r="R53" s="10" t="n">
        <f aca="false">R$27+$P53*R$30</f>
        <v>1.88</v>
      </c>
      <c r="S53" s="10" t="n">
        <f aca="false">S$27+$P53*S$30</f>
        <v>1.621</v>
      </c>
      <c r="T53" s="10" t="n">
        <f aca="false">T$27+$P53*T$30</f>
        <v>1.806</v>
      </c>
      <c r="U53" s="10"/>
      <c r="V53" s="10"/>
      <c r="W53" s="6" t="n">
        <f aca="false">(1-EXP(-R$22*EXP(-R53*R$23)-R$24*R$22^(1/R$25)*EXP(-R53*R$23/R$25)))^(-1)</f>
        <v>24.1014208454103</v>
      </c>
      <c r="X53" s="6" t="n">
        <f aca="false">(1-EXP(-S$22*EXP(-S53*S$23)-S$24*S$22^(1/S$25)*EXP(-S53*S$23/S$25)))^(-1)</f>
        <v>13.2710522767769</v>
      </c>
      <c r="Y53" s="6" t="n">
        <f aca="false">(1-EXP(-T$22*EXP(-T53*T$23)-T$24*T$22^(1/T$25)*EXP(-T53*T$23/T$25)))^(-1)</f>
        <v>20.423673828528</v>
      </c>
    </row>
    <row r="54" customFormat="false" ht="15.75" hidden="false" customHeight="false" outlineLevel="0" collapsed="false">
      <c r="C54" s="15" t="s">
        <v>46</v>
      </c>
      <c r="D54" s="6" t="n">
        <f aca="false">(C51*G51-D51*E51)/(C51*F51-D51^2)</f>
        <v>0.313111191083354</v>
      </c>
      <c r="F54" s="8" t="s">
        <v>47</v>
      </c>
      <c r="G54" s="6" t="n">
        <f aca="false">D54</f>
        <v>0.313111191083354</v>
      </c>
    </row>
    <row r="55" customFormat="false" ht="12.75" hidden="false" customHeight="false" outlineLevel="0" collapsed="false">
      <c r="B55" s="14"/>
      <c r="C55" s="14"/>
      <c r="D55" s="14"/>
      <c r="E55" s="14"/>
      <c r="F55" s="14"/>
      <c r="G55" s="14"/>
    </row>
    <row r="56" customFormat="false" ht="12.75" hidden="false" customHeight="false" outlineLevel="0" collapsed="false">
      <c r="B56" s="14"/>
      <c r="C56" s="14"/>
      <c r="D56" s="14"/>
      <c r="E56" s="14"/>
      <c r="F56" s="14"/>
      <c r="G56" s="14"/>
    </row>
    <row r="57" customFormat="false" ht="15.75" hidden="false" customHeight="false" outlineLevel="0" collapsed="false">
      <c r="A57" s="2" t="s">
        <v>48</v>
      </c>
      <c r="B57" s="15" t="s">
        <v>32</v>
      </c>
      <c r="C57" s="15" t="s">
        <v>33</v>
      </c>
      <c r="D57" s="15" t="s">
        <v>34</v>
      </c>
      <c r="E57" s="15" t="s">
        <v>35</v>
      </c>
      <c r="F57" s="15" t="s">
        <v>36</v>
      </c>
      <c r="G57" s="15" t="s">
        <v>37</v>
      </c>
      <c r="I57" s="8" t="s">
        <v>38</v>
      </c>
    </row>
    <row r="58" customFormat="false" ht="12.75" hidden="false" customHeight="false" outlineLevel="0" collapsed="false">
      <c r="B58" s="3" t="n">
        <f aca="false">B$12</f>
        <v>1</v>
      </c>
      <c r="C58" s="14" t="n">
        <f aca="false">B32</f>
        <v>40.6570087564586</v>
      </c>
      <c r="D58" s="6" t="n">
        <f aca="false">LN(B58)</f>
        <v>0</v>
      </c>
      <c r="E58" s="6" t="n">
        <f aca="false">LN(C58)</f>
        <v>3.70517123826475</v>
      </c>
      <c r="F58" s="6" t="n">
        <f aca="false">D58^2</f>
        <v>0</v>
      </c>
      <c r="G58" s="6" t="n">
        <f aca="false">D58*E58</f>
        <v>0</v>
      </c>
      <c r="I58" s="14" t="n">
        <f aca="false">G$68*B58^G$69</f>
        <v>40.6570087564586</v>
      </c>
    </row>
    <row r="59" customFormat="false" ht="12.75" hidden="false" customHeight="false" outlineLevel="0" collapsed="false">
      <c r="B59" s="3" t="n">
        <f aca="false">C$12</f>
        <v>3</v>
      </c>
      <c r="C59" s="14" t="n">
        <f aca="false">C32</f>
        <v>57.3492083995737</v>
      </c>
      <c r="D59" s="6" t="n">
        <f aca="false">LN(B59)</f>
        <v>1.09861228866811</v>
      </c>
      <c r="E59" s="6" t="n">
        <f aca="false">LN(C59)</f>
        <v>4.04915904050843</v>
      </c>
      <c r="F59" s="6" t="n">
        <f aca="false">D59^2</f>
        <v>1.20694896081258</v>
      </c>
      <c r="G59" s="6" t="n">
        <f aca="false">D59*E59</f>
        <v>4.44845588067413</v>
      </c>
      <c r="I59" s="14" t="n">
        <f aca="false">G$68*B59^G$69</f>
        <v>57.3492083995739</v>
      </c>
    </row>
    <row r="60" customFormat="false" ht="12.75" hidden="false" customHeight="false" outlineLevel="0" collapsed="false">
      <c r="B60" s="3" t="n">
        <f aca="false">D$12</f>
        <v>6</v>
      </c>
      <c r="C60" s="14" t="n">
        <f aca="false">D32</f>
        <v>71.2497406975586</v>
      </c>
      <c r="D60" s="6" t="n">
        <f aca="false">LN(B60)</f>
        <v>1.79175946922806</v>
      </c>
      <c r="E60" s="6" t="n">
        <f aca="false">LN(C60)</f>
        <v>4.26619117980963</v>
      </c>
      <c r="F60" s="6" t="n">
        <f aca="false">D60^2</f>
        <v>3.2104019955684</v>
      </c>
      <c r="G60" s="6" t="n">
        <f aca="false">D60*E60</f>
        <v>7.6439884439611</v>
      </c>
      <c r="I60" s="14" t="n">
        <f aca="false">G$68*B60^G$69</f>
        <v>71.2497406975587</v>
      </c>
    </row>
    <row r="61" customFormat="false" ht="12.75" hidden="false" customHeight="false" outlineLevel="0" collapsed="false">
      <c r="B61" s="3" t="n">
        <f aca="false">E$12</f>
        <v>12</v>
      </c>
      <c r="C61" s="14" t="n">
        <f aca="false">E32</f>
        <v>88.5195400448992</v>
      </c>
      <c r="D61" s="6" t="n">
        <f aca="false">LN(B61)</f>
        <v>2.484906649788</v>
      </c>
      <c r="E61" s="6" t="n">
        <f aca="false">LN(C61)</f>
        <v>4.48322331911082</v>
      </c>
      <c r="F61" s="6" t="n">
        <f aca="false">D61^2</f>
        <v>6.17476105816062</v>
      </c>
      <c r="G61" s="6" t="n">
        <f aca="false">D61*E61</f>
        <v>11.1403914381431</v>
      </c>
      <c r="I61" s="14" t="n">
        <f aca="false">G$68*B61^G$69</f>
        <v>88.5195400448993</v>
      </c>
    </row>
    <row r="62" customFormat="false" ht="12.75" hidden="false" customHeight="false" outlineLevel="0" collapsed="false">
      <c r="B62" s="3" t="n">
        <f aca="false">F$12</f>
        <v>24</v>
      </c>
      <c r="C62" s="14" t="n">
        <f aca="false">F32</f>
        <v>109.975262970031</v>
      </c>
      <c r="D62" s="6" t="n">
        <f aca="false">LN(B62)</f>
        <v>3.17805383034795</v>
      </c>
      <c r="E62" s="6" t="n">
        <f aca="false">LN(C62)</f>
        <v>4.70025545841202</v>
      </c>
      <c r="F62" s="6" t="n">
        <f aca="false">D62^2</f>
        <v>10.1000261485893</v>
      </c>
      <c r="G62" s="6" t="n">
        <f aca="false">D62*E62</f>
        <v>14.9376648632202</v>
      </c>
      <c r="I62" s="14" t="n">
        <f aca="false">G$68*B62^G$69</f>
        <v>109.975262970031</v>
      </c>
    </row>
    <row r="63" customFormat="false" ht="12.75" hidden="false" customHeight="false" outlineLevel="0" collapsed="false">
      <c r="B63" s="3" t="n">
        <f aca="false">G$12</f>
        <v>48</v>
      </c>
      <c r="C63" s="14" t="n">
        <f aca="false">G32</f>
        <v>136.631510502571</v>
      </c>
      <c r="D63" s="6" t="n">
        <f aca="false">LN(B63)</f>
        <v>3.87120101090789</v>
      </c>
      <c r="E63" s="6" t="n">
        <f aca="false">LN(C63)</f>
        <v>4.91728759771322</v>
      </c>
      <c r="F63" s="6" t="n">
        <f aca="false">D63^2</f>
        <v>14.9861972668543</v>
      </c>
      <c r="G63" s="6" t="n">
        <f aca="false">D63*E63</f>
        <v>19.0358087191922</v>
      </c>
      <c r="I63" s="14" t="n">
        <f aca="false">G$68*B63^G$69</f>
        <v>136.631510502571</v>
      </c>
    </row>
    <row r="65" customFormat="false" ht="12.75" hidden="false" customHeight="false" outlineLevel="0" collapsed="false">
      <c r="C65" s="15" t="s">
        <v>39</v>
      </c>
      <c r="D65" s="15" t="s">
        <v>40</v>
      </c>
      <c r="E65" s="15" t="s">
        <v>41</v>
      </c>
      <c r="F65" s="15" t="s">
        <v>42</v>
      </c>
      <c r="G65" s="15" t="s">
        <v>43</v>
      </c>
    </row>
    <row r="66" customFormat="false" ht="12.75" hidden="false" customHeight="false" outlineLevel="0" collapsed="false">
      <c r="C66" s="0" t="n">
        <f aca="false">COUNTA(C58:C63)</f>
        <v>6</v>
      </c>
      <c r="D66" s="6" t="n">
        <f aca="false">SUM(D58:D63)</f>
        <v>12.42453324894</v>
      </c>
      <c r="E66" s="6" t="n">
        <f aca="false">SUM(E58:E63)</f>
        <v>26.1212878338189</v>
      </c>
      <c r="F66" s="6" t="n">
        <f aca="false">SUM(F58:F63)</f>
        <v>35.6783354299851</v>
      </c>
      <c r="G66" s="6" t="n">
        <f aca="false">SUM(G58:G63)</f>
        <v>57.2063093451907</v>
      </c>
    </row>
    <row r="68" customFormat="false" ht="15.75" hidden="false" customHeight="false" outlineLevel="0" collapsed="false">
      <c r="C68" s="15" t="s">
        <v>44</v>
      </c>
      <c r="D68" s="6" t="n">
        <f aca="false">(F66*E66-D66*G66)/(C66*F66-D66^2)</f>
        <v>3.70517123826475</v>
      </c>
      <c r="F68" s="8" t="s">
        <v>45</v>
      </c>
      <c r="G68" s="16" t="n">
        <f aca="false">EXP(D68)</f>
        <v>40.6570087564586</v>
      </c>
    </row>
    <row r="69" customFormat="false" ht="15.75" hidden="false" customHeight="false" outlineLevel="0" collapsed="false">
      <c r="C69" s="15" t="s">
        <v>46</v>
      </c>
      <c r="D69" s="6" t="n">
        <f aca="false">(C66*G66-D66*E66)/(C66*F66-D66^2)</f>
        <v>0.313111191083358</v>
      </c>
      <c r="F69" s="8" t="s">
        <v>47</v>
      </c>
      <c r="G69" s="6" t="n">
        <f aca="false">D69</f>
        <v>0.313111191083358</v>
      </c>
    </row>
    <row r="70" customFormat="false" ht="12.75" hidden="false" customHeight="false" outlineLevel="0" collapsed="false">
      <c r="B70" s="14"/>
      <c r="C70" s="14"/>
      <c r="D70" s="14"/>
      <c r="E70" s="14"/>
      <c r="F70" s="14"/>
      <c r="G70" s="14"/>
    </row>
    <row r="72" customFormat="false" ht="15.75" hidden="false" customHeight="false" outlineLevel="0" collapsed="false">
      <c r="A72" s="2" t="s">
        <v>49</v>
      </c>
      <c r="B72" s="15" t="s">
        <v>32</v>
      </c>
      <c r="C72" s="15" t="s">
        <v>33</v>
      </c>
      <c r="D72" s="15" t="s">
        <v>34</v>
      </c>
      <c r="E72" s="15" t="s">
        <v>35</v>
      </c>
      <c r="F72" s="15" t="s">
        <v>36</v>
      </c>
      <c r="G72" s="15" t="s">
        <v>37</v>
      </c>
      <c r="I72" s="8" t="s">
        <v>38</v>
      </c>
    </row>
    <row r="73" customFormat="false" ht="12.75" hidden="false" customHeight="false" outlineLevel="0" collapsed="false">
      <c r="B73" s="3" t="n">
        <f aca="false">B$12</f>
        <v>1</v>
      </c>
      <c r="C73" s="14" t="n">
        <f aca="false">B33</f>
        <v>48.5120749452746</v>
      </c>
      <c r="D73" s="6" t="n">
        <f aca="false">LN(B73)</f>
        <v>0</v>
      </c>
      <c r="E73" s="6" t="n">
        <f aca="false">LN(C73)</f>
        <v>3.88181273489987</v>
      </c>
      <c r="F73" s="6" t="n">
        <f aca="false">D73^2</f>
        <v>0</v>
      </c>
      <c r="G73" s="6" t="n">
        <f aca="false">D73*E73</f>
        <v>0</v>
      </c>
      <c r="I73" s="14" t="n">
        <f aca="false">G$83*B73^G$84</f>
        <v>48.5120749452747</v>
      </c>
    </row>
    <row r="74" customFormat="false" ht="12.75" hidden="false" customHeight="false" outlineLevel="0" collapsed="false">
      <c r="B74" s="3" t="n">
        <f aca="false">C$12</f>
        <v>3</v>
      </c>
      <c r="C74" s="14" t="n">
        <f aca="false">C33</f>
        <v>68.4292617934006</v>
      </c>
      <c r="D74" s="6" t="n">
        <f aca="false">LN(B74)</f>
        <v>1.09861228866811</v>
      </c>
      <c r="E74" s="6" t="n">
        <f aca="false">LN(C74)</f>
        <v>4.22580053714355</v>
      </c>
      <c r="F74" s="6" t="n">
        <f aca="false">D74^2</f>
        <v>1.20694896081258</v>
      </c>
      <c r="G74" s="6" t="n">
        <f aca="false">D74*E74</f>
        <v>4.6425163995662</v>
      </c>
      <c r="I74" s="14" t="n">
        <f aca="false">G$83*B74^G$84</f>
        <v>68.4292617934008</v>
      </c>
    </row>
    <row r="75" customFormat="false" ht="12.75" hidden="false" customHeight="false" outlineLevel="0" collapsed="false">
      <c r="B75" s="3" t="n">
        <f aca="false">D$12</f>
        <v>6</v>
      </c>
      <c r="C75" s="14" t="n">
        <f aca="false">D33</f>
        <v>85.0154220950218</v>
      </c>
      <c r="D75" s="6" t="n">
        <f aca="false">LN(B75)</f>
        <v>1.79175946922806</v>
      </c>
      <c r="E75" s="6" t="n">
        <f aca="false">LN(C75)</f>
        <v>4.44283267644474</v>
      </c>
      <c r="F75" s="6" t="n">
        <f aca="false">D75^2</f>
        <v>3.2104019955684</v>
      </c>
      <c r="G75" s="6" t="n">
        <f aca="false">D75*E75</f>
        <v>7.96048751821569</v>
      </c>
      <c r="I75" s="14" t="n">
        <f aca="false">G$83*B75^G$84</f>
        <v>85.0154220950221</v>
      </c>
    </row>
    <row r="76" customFormat="false" ht="12.75" hidden="false" customHeight="false" outlineLevel="0" collapsed="false">
      <c r="B76" s="3" t="n">
        <f aca="false">E$12</f>
        <v>12</v>
      </c>
      <c r="C76" s="14" t="n">
        <f aca="false">E33</f>
        <v>105.621802786886</v>
      </c>
      <c r="D76" s="6" t="n">
        <f aca="false">LN(B76)</f>
        <v>2.484906649788</v>
      </c>
      <c r="E76" s="6" t="n">
        <f aca="false">LN(C76)</f>
        <v>4.65986481574593</v>
      </c>
      <c r="F76" s="6" t="n">
        <f aca="false">D76^2</f>
        <v>6.17476105816062</v>
      </c>
      <c r="G76" s="6" t="n">
        <f aca="false">D76*E76</f>
        <v>11.5793290677602</v>
      </c>
      <c r="I76" s="14" t="n">
        <f aca="false">G$83*B76^G$84</f>
        <v>105.621802786886</v>
      </c>
    </row>
    <row r="77" customFormat="false" ht="12.75" hidden="false" customHeight="false" outlineLevel="0" collapsed="false">
      <c r="B77" s="3" t="n">
        <f aca="false">F$12</f>
        <v>24</v>
      </c>
      <c r="C77" s="14" t="n">
        <f aca="false">F33</f>
        <v>131.222841092087</v>
      </c>
      <c r="D77" s="6" t="n">
        <f aca="false">LN(B77)</f>
        <v>3.17805383034795</v>
      </c>
      <c r="E77" s="6" t="n">
        <f aca="false">LN(C77)</f>
        <v>4.87689695504713</v>
      </c>
      <c r="F77" s="6" t="n">
        <f aca="false">D77^2</f>
        <v>10.1000261485893</v>
      </c>
      <c r="G77" s="6" t="n">
        <f aca="false">D77*E77</f>
        <v>15.4990410481998</v>
      </c>
      <c r="I77" s="14" t="n">
        <f aca="false">G$83*B77^G$84</f>
        <v>131.222841092088</v>
      </c>
    </row>
    <row r="78" customFormat="false" ht="12.75" hidden="false" customHeight="false" outlineLevel="0" collapsed="false">
      <c r="B78" s="3" t="n">
        <f aca="false">G$12</f>
        <v>48</v>
      </c>
      <c r="C78" s="14" t="n">
        <f aca="false">G33</f>
        <v>163.029162255666</v>
      </c>
      <c r="D78" s="6" t="n">
        <f aca="false">LN(B78)</f>
        <v>3.87120101090789</v>
      </c>
      <c r="E78" s="6" t="n">
        <f aca="false">LN(C78)</f>
        <v>5.09392909434832</v>
      </c>
      <c r="F78" s="6" t="n">
        <f aca="false">D78^2</f>
        <v>14.9861972668543</v>
      </c>
      <c r="G78" s="6" t="n">
        <f aca="false">D78*E78</f>
        <v>19.7196234595343</v>
      </c>
      <c r="I78" s="14" t="n">
        <f aca="false">G$83*B78^G$84</f>
        <v>163.029162255667</v>
      </c>
    </row>
    <row r="80" customFormat="false" ht="12.75" hidden="false" customHeight="false" outlineLevel="0" collapsed="false">
      <c r="C80" s="15" t="s">
        <v>39</v>
      </c>
      <c r="D80" s="15" t="s">
        <v>40</v>
      </c>
      <c r="E80" s="15" t="s">
        <v>41</v>
      </c>
      <c r="F80" s="15" t="s">
        <v>42</v>
      </c>
      <c r="G80" s="15" t="s">
        <v>43</v>
      </c>
    </row>
    <row r="81" customFormat="false" ht="12.75" hidden="false" customHeight="false" outlineLevel="0" collapsed="false">
      <c r="C81" s="0" t="n">
        <f aca="false">COUNTA(C73:C78)</f>
        <v>6</v>
      </c>
      <c r="D81" s="6" t="n">
        <f aca="false">SUM(D73:D78)</f>
        <v>12.42453324894</v>
      </c>
      <c r="E81" s="6" t="n">
        <f aca="false">SUM(E73:E78)</f>
        <v>27.1811368136295</v>
      </c>
      <c r="F81" s="6" t="n">
        <f aca="false">SUM(F73:F78)</f>
        <v>35.6783354299851</v>
      </c>
      <c r="G81" s="6" t="n">
        <f aca="false">SUM(G73:G78)</f>
        <v>59.4009974932762</v>
      </c>
    </row>
    <row r="83" customFormat="false" ht="15.75" hidden="false" customHeight="false" outlineLevel="0" collapsed="false">
      <c r="C83" s="15" t="s">
        <v>44</v>
      </c>
      <c r="D83" s="6" t="n">
        <f aca="false">(F81*E81-D81*G81)/(C81*F81-D81^2)</f>
        <v>3.88181273489987</v>
      </c>
      <c r="F83" s="8" t="s">
        <v>45</v>
      </c>
      <c r="G83" s="16" t="n">
        <f aca="false">EXP(D83)</f>
        <v>48.5120749452747</v>
      </c>
    </row>
    <row r="84" customFormat="false" ht="15.75" hidden="false" customHeight="false" outlineLevel="0" collapsed="false">
      <c r="C84" s="15" t="s">
        <v>46</v>
      </c>
      <c r="D84" s="6" t="n">
        <f aca="false">(C81*G81-D81*E81)/(C81*F81-D81^2)</f>
        <v>0.313111191083355</v>
      </c>
      <c r="F84" s="8" t="s">
        <v>47</v>
      </c>
      <c r="G84" s="6" t="n">
        <f aca="false">D84</f>
        <v>0.313111191083355</v>
      </c>
    </row>
    <row r="85" customFormat="false" ht="12.75" hidden="false" customHeight="false" outlineLevel="0" collapsed="false">
      <c r="C85" s="15"/>
      <c r="D85" s="6"/>
      <c r="F85" s="8"/>
      <c r="G85" s="6"/>
    </row>
    <row r="86" customFormat="false" ht="15.75" hidden="false" customHeight="false" outlineLevel="0" collapsed="false">
      <c r="A86" s="2" t="s">
        <v>50</v>
      </c>
      <c r="B86" s="15" t="s">
        <v>32</v>
      </c>
      <c r="C86" s="15" t="s">
        <v>33</v>
      </c>
      <c r="D86" s="15" t="s">
        <v>34</v>
      </c>
      <c r="E86" s="15" t="s">
        <v>35</v>
      </c>
      <c r="F86" s="15" t="s">
        <v>36</v>
      </c>
      <c r="G86" s="15" t="s">
        <v>37</v>
      </c>
      <c r="I86" s="8" t="s">
        <v>38</v>
      </c>
    </row>
    <row r="87" customFormat="false" ht="12.75" hidden="false" customHeight="false" outlineLevel="0" collapsed="false">
      <c r="B87" s="3" t="n">
        <f aca="false">B$12</f>
        <v>1</v>
      </c>
      <c r="C87" s="14" t="n">
        <f aca="false">B34</f>
        <v>59.9968116183662</v>
      </c>
      <c r="D87" s="6" t="n">
        <f aca="false">LN(B87)</f>
        <v>0</v>
      </c>
      <c r="E87" s="6" t="n">
        <f aca="false">LN(C87)</f>
        <v>4.09429142111624</v>
      </c>
      <c r="F87" s="6" t="n">
        <f aca="false">D87^2</f>
        <v>0</v>
      </c>
      <c r="G87" s="6" t="n">
        <f aca="false">D87*E87</f>
        <v>0</v>
      </c>
      <c r="I87" s="14" t="n">
        <f aca="false">G$97*B87^G$98</f>
        <v>59.9968116183662</v>
      </c>
    </row>
    <row r="88" customFormat="false" ht="12.75" hidden="false" customHeight="false" outlineLevel="0" collapsed="false">
      <c r="B88" s="3" t="n">
        <f aca="false">C$12</f>
        <v>3</v>
      </c>
      <c r="C88" s="14" t="n">
        <f aca="false">C34</f>
        <v>84.6291883749331</v>
      </c>
      <c r="D88" s="6" t="n">
        <f aca="false">LN(B88)</f>
        <v>1.09861228866811</v>
      </c>
      <c r="E88" s="6" t="n">
        <f aca="false">LN(C88)</f>
        <v>4.43827922335992</v>
      </c>
      <c r="F88" s="6" t="n">
        <f aca="false">D88^2</f>
        <v>1.20694896081258</v>
      </c>
      <c r="G88" s="6" t="n">
        <f aca="false">D88*E88</f>
        <v>4.87594809532356</v>
      </c>
      <c r="I88" s="14" t="n">
        <f aca="false">G$97*B88^G$98</f>
        <v>84.6291883749332</v>
      </c>
    </row>
    <row r="89" customFormat="false" ht="12.75" hidden="false" customHeight="false" outlineLevel="0" collapsed="false">
      <c r="B89" s="3" t="n">
        <f aca="false">D$12</f>
        <v>6</v>
      </c>
      <c r="C89" s="14" t="n">
        <f aca="false">D34</f>
        <v>105.141952180871</v>
      </c>
      <c r="D89" s="6" t="n">
        <f aca="false">LN(B89)</f>
        <v>1.79175946922806</v>
      </c>
      <c r="E89" s="6" t="n">
        <f aca="false">LN(C89)</f>
        <v>4.65531136266111</v>
      </c>
      <c r="F89" s="6" t="n">
        <f aca="false">D89^2</f>
        <v>3.2104019955684</v>
      </c>
      <c r="G89" s="6" t="n">
        <f aca="false">D89*E89</f>
        <v>8.34119821625301</v>
      </c>
      <c r="I89" s="14" t="n">
        <f aca="false">G$97*B89^G$98</f>
        <v>105.141952180871</v>
      </c>
    </row>
    <row r="90" customFormat="false" ht="12.75" hidden="false" customHeight="false" outlineLevel="0" collapsed="false">
      <c r="B90" s="3" t="n">
        <f aca="false">E$12</f>
        <v>12</v>
      </c>
      <c r="C90" s="14" t="n">
        <f aca="false">E34</f>
        <v>130.626682361981</v>
      </c>
      <c r="D90" s="6" t="n">
        <f aca="false">LN(B90)</f>
        <v>2.484906649788</v>
      </c>
      <c r="E90" s="6" t="n">
        <f aca="false">LN(C90)</f>
        <v>4.87234350196231</v>
      </c>
      <c r="F90" s="6" t="n">
        <f aca="false">D90^2</f>
        <v>6.17476105816062</v>
      </c>
      <c r="G90" s="6" t="n">
        <f aca="false">D90*E90</f>
        <v>12.1073187680775</v>
      </c>
      <c r="I90" s="14" t="n">
        <f aca="false">G$97*B90^G$98</f>
        <v>130.626682361981</v>
      </c>
    </row>
    <row r="91" customFormat="false" ht="12.75" hidden="false" customHeight="false" outlineLevel="0" collapsed="false">
      <c r="B91" s="3" t="n">
        <f aca="false">F$12</f>
        <v>24</v>
      </c>
      <c r="C91" s="14" t="n">
        <f aca="false">F34</f>
        <v>162.28850416953</v>
      </c>
      <c r="D91" s="6" t="n">
        <f aca="false">LN(B91)</f>
        <v>3.17805383034795</v>
      </c>
      <c r="E91" s="6" t="n">
        <f aca="false">LN(C91)</f>
        <v>5.0893756412635</v>
      </c>
      <c r="F91" s="6" t="n">
        <f aca="false">D91^2</f>
        <v>10.1000261485893</v>
      </c>
      <c r="G91" s="6" t="n">
        <f aca="false">D91*E91</f>
        <v>16.174309750797</v>
      </c>
      <c r="I91" s="14" t="n">
        <f aca="false">G$97*B91^G$98</f>
        <v>162.28850416953</v>
      </c>
    </row>
    <row r="92" customFormat="false" ht="12.75" hidden="false" customHeight="false" outlineLevel="0" collapsed="false">
      <c r="B92" s="3" t="n">
        <f aca="false">G$12</f>
        <v>48</v>
      </c>
      <c r="C92" s="14" t="n">
        <f aca="false">G34</f>
        <v>201.624645970869</v>
      </c>
      <c r="D92" s="6" t="n">
        <f aca="false">LN(B92)</f>
        <v>3.87120101090789</v>
      </c>
      <c r="E92" s="6" t="n">
        <f aca="false">LN(C92)</f>
        <v>5.30640778056469</v>
      </c>
      <c r="F92" s="6" t="n">
        <f aca="false">D92^2</f>
        <v>14.9861972668543</v>
      </c>
      <c r="G92" s="6" t="n">
        <f aca="false">D92*E92</f>
        <v>20.5421711644115</v>
      </c>
      <c r="I92" s="14" t="n">
        <f aca="false">G$97*B92^G$98</f>
        <v>201.624645970869</v>
      </c>
    </row>
    <row r="94" customFormat="false" ht="12.75" hidden="false" customHeight="false" outlineLevel="0" collapsed="false">
      <c r="C94" s="15" t="s">
        <v>39</v>
      </c>
      <c r="D94" s="15" t="s">
        <v>40</v>
      </c>
      <c r="E94" s="15" t="s">
        <v>41</v>
      </c>
      <c r="F94" s="15" t="s">
        <v>42</v>
      </c>
      <c r="G94" s="15" t="s">
        <v>43</v>
      </c>
    </row>
    <row r="95" customFormat="false" ht="12.75" hidden="false" customHeight="false" outlineLevel="0" collapsed="false">
      <c r="C95" s="0" t="n">
        <f aca="false">COUNTA(C87:C92)</f>
        <v>6</v>
      </c>
      <c r="D95" s="6" t="n">
        <f aca="false">SUM(D87:D92)</f>
        <v>12.42453324894</v>
      </c>
      <c r="E95" s="6" t="n">
        <f aca="false">SUM(E87:E92)</f>
        <v>28.4560089309278</v>
      </c>
      <c r="F95" s="6" t="n">
        <f aca="false">SUM(F87:F92)</f>
        <v>35.6783354299851</v>
      </c>
      <c r="G95" s="6" t="n">
        <f aca="false">SUM(G87:G92)</f>
        <v>62.0409459948626</v>
      </c>
    </row>
    <row r="97" customFormat="false" ht="15.75" hidden="false" customHeight="false" outlineLevel="0" collapsed="false">
      <c r="C97" s="15" t="s">
        <v>44</v>
      </c>
      <c r="D97" s="6" t="n">
        <f aca="false">(F95*E95-D95*G95)/(C95*F95-D95^2)</f>
        <v>4.09429142111624</v>
      </c>
      <c r="F97" s="8" t="s">
        <v>45</v>
      </c>
      <c r="G97" s="16" t="n">
        <f aca="false">EXP(D97)</f>
        <v>59.9968116183662</v>
      </c>
    </row>
    <row r="98" customFormat="false" ht="15.75" hidden="false" customHeight="false" outlineLevel="0" collapsed="false">
      <c r="C98" s="15" t="s">
        <v>46</v>
      </c>
      <c r="D98" s="6" t="n">
        <f aca="false">(C95*G95-D95*E95)/(C95*F95-D95^2)</f>
        <v>0.313111191083354</v>
      </c>
      <c r="F98" s="8" t="s">
        <v>47</v>
      </c>
      <c r="G98" s="6" t="n">
        <f aca="false">D98</f>
        <v>0.313111191083354</v>
      </c>
    </row>
    <row r="99" customFormat="false" ht="12.75" hidden="false" customHeight="false" outlineLevel="0" collapsed="false">
      <c r="C99" s="15"/>
      <c r="D99" s="6"/>
      <c r="F99" s="8"/>
      <c r="G99" s="6"/>
    </row>
    <row r="100" customFormat="false" ht="15.75" hidden="false" customHeight="false" outlineLevel="0" collapsed="false">
      <c r="A100" s="2" t="s">
        <v>51</v>
      </c>
      <c r="B100" s="15" t="s">
        <v>32</v>
      </c>
      <c r="C100" s="15" t="s">
        <v>33</v>
      </c>
      <c r="D100" s="15" t="s">
        <v>34</v>
      </c>
      <c r="E100" s="15" t="s">
        <v>35</v>
      </c>
      <c r="F100" s="15" t="s">
        <v>36</v>
      </c>
      <c r="G100" s="15" t="s">
        <v>37</v>
      </c>
      <c r="I100" s="8" t="s">
        <v>38</v>
      </c>
    </row>
    <row r="101" customFormat="false" ht="12.75" hidden="false" customHeight="false" outlineLevel="0" collapsed="false">
      <c r="B101" s="3" t="n">
        <f aca="false">B$12</f>
        <v>1</v>
      </c>
      <c r="C101" s="14" t="n">
        <f aca="false">B35</f>
        <v>69.2052257503587</v>
      </c>
      <c r="D101" s="6" t="n">
        <f aca="false">LN(B101)</f>
        <v>0</v>
      </c>
      <c r="E101" s="6" t="n">
        <f aca="false">LN(C101)</f>
        <v>4.23707637639607</v>
      </c>
      <c r="F101" s="6" t="n">
        <f aca="false">D101^2</f>
        <v>0</v>
      </c>
      <c r="G101" s="6" t="n">
        <f aca="false">D101*E101</f>
        <v>0</v>
      </c>
      <c r="I101" s="14" t="n">
        <f aca="false">G$111*B101^G$112</f>
        <v>69.2052257503588</v>
      </c>
    </row>
    <row r="102" customFormat="false" ht="12.75" hidden="false" customHeight="false" outlineLevel="0" collapsed="false">
      <c r="B102" s="3" t="n">
        <f aca="false">C$12</f>
        <v>3</v>
      </c>
      <c r="C102" s="14" t="n">
        <f aca="false">C35</f>
        <v>97.6182221783932</v>
      </c>
      <c r="D102" s="6" t="n">
        <f aca="false">LN(B102)</f>
        <v>1.09861228866811</v>
      </c>
      <c r="E102" s="6" t="n">
        <f aca="false">LN(C102)</f>
        <v>4.58106417863975</v>
      </c>
      <c r="F102" s="6" t="n">
        <f aca="false">D102^2</f>
        <v>1.20694896081258</v>
      </c>
      <c r="G102" s="6" t="n">
        <f aca="false">D102*E102</f>
        <v>5.03281340183091</v>
      </c>
      <c r="I102" s="14" t="n">
        <f aca="false">G$111*B102^G$112</f>
        <v>97.6182221783934</v>
      </c>
    </row>
    <row r="103" customFormat="false" ht="12.75" hidden="false" customHeight="false" outlineLevel="0" collapsed="false">
      <c r="B103" s="3" t="n">
        <f aca="false">D$12</f>
        <v>6</v>
      </c>
      <c r="C103" s="14" t="n">
        <f aca="false">D35</f>
        <v>121.27932035447</v>
      </c>
      <c r="D103" s="6" t="n">
        <f aca="false">LN(B103)</f>
        <v>1.79175946922806</v>
      </c>
      <c r="E103" s="6" t="n">
        <f aca="false">LN(C103)</f>
        <v>4.79809631794094</v>
      </c>
      <c r="F103" s="6" t="n">
        <f aca="false">D103^2</f>
        <v>3.2104019955684</v>
      </c>
      <c r="G103" s="6" t="n">
        <f aca="false">D103*E103</f>
        <v>8.59703451193894</v>
      </c>
      <c r="I103" s="14" t="n">
        <f aca="false">G$111*B103^G$112</f>
        <v>121.27932035447</v>
      </c>
    </row>
    <row r="104" customFormat="false" ht="12.75" hidden="false" customHeight="false" outlineLevel="0" collapsed="false">
      <c r="B104" s="3" t="n">
        <f aca="false">E$12</f>
        <v>12</v>
      </c>
      <c r="C104" s="14" t="n">
        <f aca="false">E35</f>
        <v>150.675490880818</v>
      </c>
      <c r="D104" s="6" t="n">
        <f aca="false">LN(B104)</f>
        <v>2.484906649788</v>
      </c>
      <c r="E104" s="6" t="n">
        <f aca="false">LN(C104)</f>
        <v>5.01512845724213</v>
      </c>
      <c r="F104" s="6" t="n">
        <f aca="false">D104^2</f>
        <v>6.17476105816062</v>
      </c>
      <c r="G104" s="6" t="n">
        <f aca="false">D104*E104</f>
        <v>12.462126052942</v>
      </c>
      <c r="I104" s="14" t="n">
        <f aca="false">G$111*B104^G$112</f>
        <v>150.675490880818</v>
      </c>
    </row>
    <row r="105" customFormat="false" ht="12.75" hidden="false" customHeight="false" outlineLevel="0" collapsed="false">
      <c r="B105" s="3" t="n">
        <f aca="false">F$12</f>
        <v>24</v>
      </c>
      <c r="C105" s="14" t="n">
        <f aca="false">F35</f>
        <v>187.196823710916</v>
      </c>
      <c r="D105" s="6" t="n">
        <f aca="false">LN(B105)</f>
        <v>3.17805383034795</v>
      </c>
      <c r="E105" s="6" t="n">
        <f aca="false">LN(C105)</f>
        <v>5.23216059654333</v>
      </c>
      <c r="F105" s="6" t="n">
        <f aca="false">D105^2</f>
        <v>10.1000261485893</v>
      </c>
      <c r="G105" s="6" t="n">
        <f aca="false">D105*E105</f>
        <v>16.6280880248401</v>
      </c>
      <c r="I105" s="14" t="n">
        <f aca="false">G$111*B105^G$112</f>
        <v>187.196823710916</v>
      </c>
    </row>
    <row r="106" customFormat="false" ht="12.75" hidden="false" customHeight="false" outlineLevel="0" collapsed="false">
      <c r="B106" s="3" t="n">
        <f aca="false">G$12</f>
        <v>48</v>
      </c>
      <c r="C106" s="14" t="n">
        <f aca="false">G35</f>
        <v>232.570344404413</v>
      </c>
      <c r="D106" s="6" t="n">
        <f aca="false">LN(B106)</f>
        <v>3.87120101090789</v>
      </c>
      <c r="E106" s="6" t="n">
        <f aca="false">LN(C106)</f>
        <v>5.44919273584452</v>
      </c>
      <c r="F106" s="6" t="n">
        <f aca="false">D106^2</f>
        <v>14.9861972668543</v>
      </c>
      <c r="G106" s="6" t="n">
        <f aca="false">D106*E106</f>
        <v>21.0949204276332</v>
      </c>
      <c r="I106" s="14" t="n">
        <f aca="false">G$111*B106^G$112</f>
        <v>232.570344404413</v>
      </c>
    </row>
    <row r="108" customFormat="false" ht="12.75" hidden="false" customHeight="false" outlineLevel="0" collapsed="false">
      <c r="C108" s="15" t="s">
        <v>39</v>
      </c>
      <c r="D108" s="15" t="s">
        <v>40</v>
      </c>
      <c r="E108" s="15" t="s">
        <v>41</v>
      </c>
      <c r="F108" s="15" t="s">
        <v>42</v>
      </c>
      <c r="G108" s="15" t="s">
        <v>43</v>
      </c>
    </row>
    <row r="109" customFormat="false" ht="12.75" hidden="false" customHeight="false" outlineLevel="0" collapsed="false">
      <c r="C109" s="0" t="n">
        <f aca="false">COUNTA(C101:C106)</f>
        <v>6</v>
      </c>
      <c r="D109" s="6" t="n">
        <f aca="false">SUM(D101:D106)</f>
        <v>12.42453324894</v>
      </c>
      <c r="E109" s="6" t="n">
        <f aca="false">SUM(E101:E106)</f>
        <v>29.3127186626067</v>
      </c>
      <c r="F109" s="6" t="n">
        <f aca="false">SUM(F101:F106)</f>
        <v>35.6783354299851</v>
      </c>
      <c r="G109" s="6" t="n">
        <f aca="false">SUM(G101:G106)</f>
        <v>63.8149824191852</v>
      </c>
    </row>
    <row r="111" customFormat="false" ht="15.75" hidden="false" customHeight="false" outlineLevel="0" collapsed="false">
      <c r="C111" s="15" t="s">
        <v>44</v>
      </c>
      <c r="D111" s="6" t="n">
        <f aca="false">(F109*E109-D109*G109)/(C109*F109-D109^2)</f>
        <v>4.23707637639607</v>
      </c>
      <c r="F111" s="8" t="s">
        <v>45</v>
      </c>
      <c r="G111" s="16" t="n">
        <f aca="false">EXP(D111)</f>
        <v>69.2052257503588</v>
      </c>
    </row>
    <row r="112" customFormat="false" ht="15.75" hidden="false" customHeight="false" outlineLevel="0" collapsed="false">
      <c r="C112" s="15" t="s">
        <v>46</v>
      </c>
      <c r="D112" s="6" t="n">
        <f aca="false">(C109*G109-D109*E109)/(C109*F109-D109^2)</f>
        <v>0.313111191083354</v>
      </c>
      <c r="F112" s="8" t="s">
        <v>47</v>
      </c>
      <c r="G112" s="6" t="n">
        <f aca="false">D112</f>
        <v>0.313111191083354</v>
      </c>
    </row>
    <row r="113" customFormat="false" ht="12.75" hidden="false" customHeight="false" outlineLevel="0" collapsed="false">
      <c r="C113" s="15"/>
      <c r="D113" s="6"/>
      <c r="F113" s="8"/>
      <c r="G113" s="6"/>
    </row>
    <row r="114" customFormat="false" ht="15.75" hidden="false" customHeight="false" outlineLevel="0" collapsed="false">
      <c r="A114" s="2" t="s">
        <v>52</v>
      </c>
      <c r="B114" s="15" t="s">
        <v>32</v>
      </c>
      <c r="C114" s="15" t="s">
        <v>33</v>
      </c>
      <c r="D114" s="15" t="s">
        <v>34</v>
      </c>
      <c r="E114" s="15" t="s">
        <v>35</v>
      </c>
      <c r="F114" s="15" t="s">
        <v>36</v>
      </c>
      <c r="G114" s="15" t="s">
        <v>37</v>
      </c>
      <c r="I114" s="8" t="s">
        <v>38</v>
      </c>
    </row>
    <row r="115" customFormat="false" ht="12.75" hidden="false" customHeight="false" outlineLevel="0" collapsed="false">
      <c r="B115" s="3" t="n">
        <f aca="false">B$12</f>
        <v>1</v>
      </c>
      <c r="C115" s="14" t="n">
        <f aca="false">B36</f>
        <v>78.6149191311974</v>
      </c>
      <c r="D115" s="6" t="n">
        <f aca="false">LN(B115)</f>
        <v>0</v>
      </c>
      <c r="E115" s="6" t="n">
        <f aca="false">LN(C115)</f>
        <v>4.36456149225285</v>
      </c>
      <c r="F115" s="6" t="n">
        <f aca="false">D115^2</f>
        <v>0</v>
      </c>
      <c r="G115" s="6" t="n">
        <f aca="false">D115*E115</f>
        <v>0</v>
      </c>
      <c r="I115" s="14" t="n">
        <f aca="false">G$125*B115^G$126</f>
        <v>78.6149191311973</v>
      </c>
    </row>
    <row r="116" customFormat="false" ht="12.75" hidden="false" customHeight="false" outlineLevel="0" collapsed="false">
      <c r="B116" s="3" t="n">
        <f aca="false">C$12</f>
        <v>3</v>
      </c>
      <c r="C116" s="14" t="n">
        <f aca="false">C36</f>
        <v>110.891172726878</v>
      </c>
      <c r="D116" s="6" t="n">
        <f aca="false">LN(B116)</f>
        <v>1.09861228866811</v>
      </c>
      <c r="E116" s="6" t="n">
        <f aca="false">LN(C116)</f>
        <v>4.70854929449653</v>
      </c>
      <c r="F116" s="6" t="n">
        <f aca="false">D116^2</f>
        <v>1.20694896081258</v>
      </c>
      <c r="G116" s="6" t="n">
        <f aca="false">D116*E116</f>
        <v>5.17287011673345</v>
      </c>
      <c r="I116" s="14" t="n">
        <f aca="false">G$125*B116^G$126</f>
        <v>110.891172726879</v>
      </c>
    </row>
    <row r="117" customFormat="false" ht="12.75" hidden="false" customHeight="false" outlineLevel="0" collapsed="false">
      <c r="B117" s="3" t="n">
        <f aca="false">D$12</f>
        <v>6</v>
      </c>
      <c r="C117" s="14" t="n">
        <f aca="false">D36</f>
        <v>137.769422158179</v>
      </c>
      <c r="D117" s="6" t="n">
        <f aca="false">LN(B117)</f>
        <v>1.79175946922806</v>
      </c>
      <c r="E117" s="6" t="n">
        <f aca="false">LN(C117)</f>
        <v>4.92558143379772</v>
      </c>
      <c r="F117" s="6" t="n">
        <f aca="false">D117^2</f>
        <v>3.2104019955684</v>
      </c>
      <c r="G117" s="6" t="n">
        <f aca="false">D117*E117</f>
        <v>8.82545717546097</v>
      </c>
      <c r="I117" s="14" t="n">
        <f aca="false">G$125*B117^G$126</f>
        <v>137.769422158179</v>
      </c>
    </row>
    <row r="118" customFormat="false" ht="12.75" hidden="false" customHeight="false" outlineLevel="0" collapsed="false">
      <c r="B118" s="3" t="n">
        <f aca="false">E$12</f>
        <v>12</v>
      </c>
      <c r="C118" s="14" t="n">
        <f aca="false">E36</f>
        <v>171.162530028848</v>
      </c>
      <c r="D118" s="6" t="n">
        <f aca="false">LN(B118)</f>
        <v>2.484906649788</v>
      </c>
      <c r="E118" s="6" t="n">
        <f aca="false">LN(C118)</f>
        <v>5.14261357309891</v>
      </c>
      <c r="F118" s="6" t="n">
        <f aca="false">D118^2</f>
        <v>6.17476105816062</v>
      </c>
      <c r="G118" s="6" t="n">
        <f aca="false">D118*E118</f>
        <v>12.7789146650835</v>
      </c>
      <c r="I118" s="14" t="n">
        <f aca="false">G$125*B118^G$126</f>
        <v>171.162530028848</v>
      </c>
    </row>
    <row r="119" customFormat="false" ht="12.75" hidden="false" customHeight="false" outlineLevel="0" collapsed="false">
      <c r="B119" s="3" t="n">
        <f aca="false">F$12</f>
        <v>24</v>
      </c>
      <c r="C119" s="14" t="n">
        <f aca="false">F36</f>
        <v>212.649593987841</v>
      </c>
      <c r="D119" s="6" t="n">
        <f aca="false">LN(B119)</f>
        <v>3.17805383034795</v>
      </c>
      <c r="E119" s="6" t="n">
        <f aca="false">LN(C119)</f>
        <v>5.35964571240011</v>
      </c>
      <c r="F119" s="6" t="n">
        <f aca="false">D119^2</f>
        <v>10.1000261485893</v>
      </c>
      <c r="G119" s="6" t="n">
        <f aca="false">D119*E119</f>
        <v>17.0332425856011</v>
      </c>
      <c r="I119" s="14" t="n">
        <f aca="false">G$125*B119^G$126</f>
        <v>212.649593987842</v>
      </c>
    </row>
    <row r="120" customFormat="false" ht="12.75" hidden="false" customHeight="false" outlineLevel="0" collapsed="false">
      <c r="B120" s="3" t="n">
        <f aca="false">G$12</f>
        <v>48</v>
      </c>
      <c r="C120" s="14" t="n">
        <f aca="false">G36</f>
        <v>264.192459737376</v>
      </c>
      <c r="D120" s="6" t="n">
        <f aca="false">LN(B120)</f>
        <v>3.87120101090789</v>
      </c>
      <c r="E120" s="6" t="n">
        <f aca="false">LN(C120)</f>
        <v>5.5766778517013</v>
      </c>
      <c r="F120" s="6" t="n">
        <f aca="false">D120^2</f>
        <v>14.9861972668543</v>
      </c>
      <c r="G120" s="6" t="n">
        <f aca="false">D120*E120</f>
        <v>21.5884409370137</v>
      </c>
      <c r="I120" s="14" t="n">
        <f aca="false">G$125*B120^G$126</f>
        <v>264.192459737377</v>
      </c>
    </row>
    <row r="122" customFormat="false" ht="12.75" hidden="false" customHeight="false" outlineLevel="0" collapsed="false">
      <c r="C122" s="15" t="s">
        <v>39</v>
      </c>
      <c r="D122" s="15" t="s">
        <v>40</v>
      </c>
      <c r="E122" s="15" t="s">
        <v>41</v>
      </c>
      <c r="F122" s="15" t="s">
        <v>42</v>
      </c>
      <c r="G122" s="15" t="s">
        <v>43</v>
      </c>
    </row>
    <row r="123" customFormat="false" ht="12.75" hidden="false" customHeight="false" outlineLevel="0" collapsed="false">
      <c r="C123" s="0" t="n">
        <f aca="false">COUNTA(C115:C120)</f>
        <v>6</v>
      </c>
      <c r="D123" s="6" t="n">
        <f aca="false">SUM(D115:D120)</f>
        <v>12.42453324894</v>
      </c>
      <c r="E123" s="6" t="n">
        <f aca="false">SUM(E115:E120)</f>
        <v>30.0776293577474</v>
      </c>
      <c r="F123" s="6" t="n">
        <f aca="false">SUM(F115:F120)</f>
        <v>35.6783354299851</v>
      </c>
      <c r="G123" s="6" t="n">
        <f aca="false">SUM(G115:G120)</f>
        <v>65.3989254798928</v>
      </c>
    </row>
    <row r="125" customFormat="false" ht="15.75" hidden="false" customHeight="false" outlineLevel="0" collapsed="false">
      <c r="C125" s="15" t="s">
        <v>44</v>
      </c>
      <c r="D125" s="6" t="n">
        <f aca="false">(F123*E123-D123*G123)/(C123*F123-D123^2)</f>
        <v>4.36456149225285</v>
      </c>
      <c r="F125" s="8" t="s">
        <v>45</v>
      </c>
      <c r="G125" s="16" t="n">
        <f aca="false">EXP(D125)</f>
        <v>78.6149191311973</v>
      </c>
    </row>
    <row r="126" customFormat="false" ht="15.75" hidden="false" customHeight="false" outlineLevel="0" collapsed="false">
      <c r="C126" s="15" t="s">
        <v>46</v>
      </c>
      <c r="D126" s="6" t="n">
        <f aca="false">(C123*G123-D123*E123)/(C123*F123-D123^2)</f>
        <v>0.313111191083355</v>
      </c>
      <c r="F126" s="8" t="s">
        <v>47</v>
      </c>
      <c r="G126" s="6" t="n">
        <f aca="false">D126</f>
        <v>0.313111191083355</v>
      </c>
    </row>
    <row r="127" customFormat="false" ht="12.75" hidden="false" customHeight="false" outlineLevel="0" collapsed="false">
      <c r="C127" s="15"/>
      <c r="D127" s="6"/>
      <c r="F127" s="8"/>
      <c r="G127" s="6"/>
    </row>
    <row r="128" customFormat="false" ht="15.75" hidden="false" customHeight="false" outlineLevel="0" collapsed="false">
      <c r="A128" s="2" t="s">
        <v>53</v>
      </c>
      <c r="B128" s="15" t="s">
        <v>32</v>
      </c>
      <c r="C128" s="15" t="s">
        <v>33</v>
      </c>
      <c r="D128" s="15" t="s">
        <v>34</v>
      </c>
      <c r="E128" s="15" t="s">
        <v>35</v>
      </c>
      <c r="F128" s="15" t="s">
        <v>36</v>
      </c>
      <c r="G128" s="15" t="s">
        <v>37</v>
      </c>
      <c r="I128" s="8" t="s">
        <v>38</v>
      </c>
    </row>
    <row r="129" customFormat="false" ht="12.75" hidden="false" customHeight="false" outlineLevel="0" collapsed="false">
      <c r="B129" s="3" t="n">
        <f aca="false">B$12</f>
        <v>1</v>
      </c>
      <c r="C129" s="14" t="n">
        <f aca="false">B37</f>
        <v>91.1726410879572</v>
      </c>
      <c r="D129" s="6" t="n">
        <f aca="false">LN(B129)</f>
        <v>0</v>
      </c>
      <c r="E129" s="6" t="n">
        <f aca="false">LN(C129)</f>
        <v>4.51275486400422</v>
      </c>
      <c r="F129" s="6" t="n">
        <f aca="false">D129^2</f>
        <v>0</v>
      </c>
      <c r="G129" s="6" t="n">
        <f aca="false">D129*E129</f>
        <v>0</v>
      </c>
      <c r="I129" s="14" t="n">
        <f aca="false">G$139*B129^G$140</f>
        <v>91.1726410879573</v>
      </c>
    </row>
    <row r="130" customFormat="false" ht="12.75" hidden="false" customHeight="false" outlineLevel="0" collapsed="false">
      <c r="B130" s="3" t="n">
        <f aca="false">C$12</f>
        <v>3</v>
      </c>
      <c r="C130" s="14" t="n">
        <f aca="false">C37</f>
        <v>128.604610964209</v>
      </c>
      <c r="D130" s="6" t="n">
        <f aca="false">LN(B130)</f>
        <v>1.09861228866811</v>
      </c>
      <c r="E130" s="6" t="n">
        <f aca="false">LN(C130)</f>
        <v>4.8567426662479</v>
      </c>
      <c r="F130" s="6" t="n">
        <f aca="false">D130^2</f>
        <v>1.20694896081258</v>
      </c>
      <c r="G130" s="6" t="n">
        <f aca="false">D130*E130</f>
        <v>5.33567717603866</v>
      </c>
      <c r="I130" s="14" t="n">
        <f aca="false">G$139*B130^G$140</f>
        <v>128.604610964209</v>
      </c>
    </row>
    <row r="131" customFormat="false" ht="12.75" hidden="false" customHeight="false" outlineLevel="0" collapsed="false">
      <c r="B131" s="3" t="n">
        <f aca="false">D$12</f>
        <v>6</v>
      </c>
      <c r="C131" s="14" t="n">
        <f aca="false">D37</f>
        <v>159.776314955698</v>
      </c>
      <c r="D131" s="6" t="n">
        <f aca="false">LN(B131)</f>
        <v>1.79175946922806</v>
      </c>
      <c r="E131" s="6" t="n">
        <f aca="false">LN(C131)</f>
        <v>5.07377480554909</v>
      </c>
      <c r="F131" s="6" t="n">
        <f aca="false">D131^2</f>
        <v>3.2104019955684</v>
      </c>
      <c r="G131" s="6" t="n">
        <f aca="false">D131*E131</f>
        <v>9.09098405257332</v>
      </c>
      <c r="I131" s="14" t="n">
        <f aca="false">G$139*B131^G$140</f>
        <v>159.776314955698</v>
      </c>
    </row>
    <row r="132" customFormat="false" ht="12.75" hidden="false" customHeight="false" outlineLevel="0" collapsed="false">
      <c r="B132" s="3" t="n">
        <f aca="false">E$12</f>
        <v>12</v>
      </c>
      <c r="C132" s="14" t="n">
        <f aca="false">E37</f>
        <v>198.503542209128</v>
      </c>
      <c r="D132" s="6" t="n">
        <f aca="false">LN(B132)</f>
        <v>2.484906649788</v>
      </c>
      <c r="E132" s="6" t="n">
        <f aca="false">LN(C132)</f>
        <v>5.29080694485029</v>
      </c>
      <c r="F132" s="6" t="n">
        <f aca="false">D132^2</f>
        <v>6.17476105816062</v>
      </c>
      <c r="G132" s="6" t="n">
        <f aca="false">D132*E132</f>
        <v>13.147161360003</v>
      </c>
      <c r="I132" s="14" t="n">
        <f aca="false">G$139*B132^G$140</f>
        <v>198.503542209129</v>
      </c>
    </row>
    <row r="133" customFormat="false" ht="12.75" hidden="false" customHeight="false" outlineLevel="0" collapsed="false">
      <c r="B133" s="3" t="n">
        <f aca="false">F$12</f>
        <v>24</v>
      </c>
      <c r="C133" s="14" t="n">
        <f aca="false">F37</f>
        <v>246.617630907916</v>
      </c>
      <c r="D133" s="6" t="n">
        <f aca="false">LN(B133)</f>
        <v>3.17805383034795</v>
      </c>
      <c r="E133" s="6" t="n">
        <f aca="false">LN(C133)</f>
        <v>5.50783908415148</v>
      </c>
      <c r="F133" s="6" t="n">
        <f aca="false">D133^2</f>
        <v>10.1000261485893</v>
      </c>
      <c r="G133" s="6" t="n">
        <f aca="false">D133*E133</f>
        <v>17.5042090983277</v>
      </c>
      <c r="I133" s="14" t="n">
        <f aca="false">G$139*B133^G$140</f>
        <v>246.617630907917</v>
      </c>
    </row>
    <row r="134" customFormat="false" ht="12.75" hidden="false" customHeight="false" outlineLevel="0" collapsed="false">
      <c r="B134" s="3" t="n">
        <f aca="false">G$12</f>
        <v>48</v>
      </c>
      <c r="C134" s="14" t="n">
        <f aca="false">G37</f>
        <v>306.393806366223</v>
      </c>
      <c r="D134" s="6" t="n">
        <f aca="false">LN(B134)</f>
        <v>3.87120101090789</v>
      </c>
      <c r="E134" s="6" t="n">
        <f aca="false">LN(C134)</f>
        <v>5.72487122345267</v>
      </c>
      <c r="F134" s="6" t="n">
        <f aca="false">D134^2</f>
        <v>14.9861972668543</v>
      </c>
      <c r="G134" s="6" t="n">
        <f aca="false">D134*E134</f>
        <v>22.1621272675475</v>
      </c>
      <c r="I134" s="14" t="n">
        <f aca="false">G$139*B134^G$140</f>
        <v>306.393806366225</v>
      </c>
    </row>
    <row r="136" customFormat="false" ht="12.75" hidden="false" customHeight="false" outlineLevel="0" collapsed="false">
      <c r="C136" s="15" t="s">
        <v>39</v>
      </c>
      <c r="D136" s="15" t="s">
        <v>40</v>
      </c>
      <c r="E136" s="15" t="s">
        <v>41</v>
      </c>
      <c r="F136" s="15" t="s">
        <v>42</v>
      </c>
      <c r="G136" s="15" t="s">
        <v>43</v>
      </c>
    </row>
    <row r="137" customFormat="false" ht="12.75" hidden="false" customHeight="false" outlineLevel="0" collapsed="false">
      <c r="C137" s="0" t="n">
        <f aca="false">COUNTA(C129:C134)</f>
        <v>6</v>
      </c>
      <c r="D137" s="6" t="n">
        <f aca="false">SUM(D129:D134)</f>
        <v>12.42453324894</v>
      </c>
      <c r="E137" s="6" t="n">
        <f aca="false">SUM(E129:E134)</f>
        <v>30.9667895882556</v>
      </c>
      <c r="F137" s="6" t="n">
        <f aca="false">SUM(F129:F134)</f>
        <v>35.6783354299851</v>
      </c>
      <c r="G137" s="6" t="n">
        <f aca="false">SUM(G129:G134)</f>
        <v>67.2401589544902</v>
      </c>
    </row>
    <row r="139" customFormat="false" ht="15.75" hidden="false" customHeight="false" outlineLevel="0" collapsed="false">
      <c r="C139" s="15" t="s">
        <v>44</v>
      </c>
      <c r="D139" s="6" t="n">
        <f aca="false">(F137*E137-D137*G137)/(C137*F137-D137^2)</f>
        <v>4.51275486400422</v>
      </c>
      <c r="F139" s="8" t="s">
        <v>45</v>
      </c>
      <c r="G139" s="16" t="n">
        <f aca="false">EXP(D139)</f>
        <v>91.1726410879573</v>
      </c>
    </row>
    <row r="140" customFormat="false" ht="15.75" hidden="false" customHeight="false" outlineLevel="0" collapsed="false">
      <c r="C140" s="15" t="s">
        <v>46</v>
      </c>
      <c r="D140" s="6" t="n">
        <f aca="false">(C137*G137-D137*E137)/(C137*F137-D137^2)</f>
        <v>0.313111191083355</v>
      </c>
      <c r="F140" s="8" t="s">
        <v>47</v>
      </c>
      <c r="G140" s="6" t="n">
        <f aca="false">D140</f>
        <v>0.313111191083355</v>
      </c>
    </row>
    <row r="141" customFormat="false" ht="12.75" hidden="false" customHeight="false" outlineLevel="0" collapsed="false">
      <c r="C141" s="15"/>
      <c r="D141" s="6"/>
      <c r="F141" s="8"/>
      <c r="G141" s="6"/>
    </row>
    <row r="142" customFormat="false" ht="15.75" hidden="false" customHeight="false" outlineLevel="0" collapsed="false">
      <c r="A142" s="2" t="s">
        <v>54</v>
      </c>
      <c r="B142" s="15" t="s">
        <v>32</v>
      </c>
      <c r="C142" s="15" t="s">
        <v>33</v>
      </c>
      <c r="D142" s="15" t="s">
        <v>34</v>
      </c>
      <c r="E142" s="15" t="s">
        <v>35</v>
      </c>
      <c r="F142" s="15" t="s">
        <v>36</v>
      </c>
      <c r="G142" s="15" t="s">
        <v>37</v>
      </c>
      <c r="I142" s="8" t="s">
        <v>38</v>
      </c>
    </row>
    <row r="143" customFormat="false" ht="12.75" hidden="false" customHeight="false" outlineLevel="0" collapsed="false">
      <c r="B143" s="3" t="n">
        <f aca="false">B$12</f>
        <v>1</v>
      </c>
      <c r="C143" s="14" t="n">
        <f aca="false">B38</f>
        <v>100.70329159003</v>
      </c>
      <c r="D143" s="6" t="n">
        <f aca="false">LN(B143)</f>
        <v>0</v>
      </c>
      <c r="E143" s="6" t="n">
        <f aca="false">LN(C143)</f>
        <v>4.61217848628097</v>
      </c>
      <c r="F143" s="6" t="n">
        <f aca="false">D143^2</f>
        <v>0</v>
      </c>
      <c r="G143" s="6" t="n">
        <f aca="false">D143*E143</f>
        <v>0</v>
      </c>
      <c r="I143" s="14" t="n">
        <f aca="false">G$153*B143^G$154</f>
        <v>100.70329159003</v>
      </c>
    </row>
    <row r="144" customFormat="false" ht="12.75" hidden="false" customHeight="false" outlineLevel="0" collapsed="false">
      <c r="B144" s="3" t="n">
        <f aca="false">C$12</f>
        <v>3</v>
      </c>
      <c r="C144" s="14" t="n">
        <f aca="false">C38</f>
        <v>142.048178962556</v>
      </c>
      <c r="D144" s="6" t="n">
        <f aca="false">LN(B144)</f>
        <v>1.09861228866811</v>
      </c>
      <c r="E144" s="6" t="n">
        <f aca="false">LN(C144)</f>
        <v>4.95616628852465</v>
      </c>
      <c r="F144" s="6" t="n">
        <f aca="false">D144^2</f>
        <v>1.20694896081258</v>
      </c>
      <c r="G144" s="6" t="n">
        <f aca="false">D144*E144</f>
        <v>5.4449051892558</v>
      </c>
      <c r="I144" s="14" t="n">
        <f aca="false">G$153*B144^G$154</f>
        <v>142.048178962556</v>
      </c>
    </row>
    <row r="145" customFormat="false" ht="12.75" hidden="false" customHeight="false" outlineLevel="0" collapsed="false">
      <c r="B145" s="3" t="n">
        <f aca="false">D$12</f>
        <v>6</v>
      </c>
      <c r="C145" s="14" t="n">
        <f aca="false">D38</f>
        <v>176.4783891545</v>
      </c>
      <c r="D145" s="6" t="n">
        <f aca="false">LN(B145)</f>
        <v>1.79175946922806</v>
      </c>
      <c r="E145" s="6" t="n">
        <f aca="false">LN(C145)</f>
        <v>5.17319842782584</v>
      </c>
      <c r="F145" s="6" t="n">
        <f aca="false">D145^2</f>
        <v>3.2104019955684</v>
      </c>
      <c r="G145" s="6" t="n">
        <f aca="false">D145*E145</f>
        <v>9.26912726925264</v>
      </c>
      <c r="I145" s="14" t="n">
        <f aca="false">G$153*B145^G$154</f>
        <v>176.478389154501</v>
      </c>
    </row>
    <row r="146" customFormat="false" ht="12.75" hidden="false" customHeight="false" outlineLevel="0" collapsed="false">
      <c r="B146" s="3" t="n">
        <f aca="false">E$12</f>
        <v>12</v>
      </c>
      <c r="C146" s="14" t="n">
        <f aca="false">E38</f>
        <v>219.253932475803</v>
      </c>
      <c r="D146" s="6" t="n">
        <f aca="false">LN(B146)</f>
        <v>2.484906649788</v>
      </c>
      <c r="E146" s="6" t="n">
        <f aca="false">LN(C146)</f>
        <v>5.39023056712704</v>
      </c>
      <c r="F146" s="6" t="n">
        <f aca="false">D146^2</f>
        <v>6.17476105816062</v>
      </c>
      <c r="G146" s="6" t="n">
        <f aca="false">D146*E146</f>
        <v>13.3942197801445</v>
      </c>
      <c r="I146" s="14" t="n">
        <f aca="false">G$153*B146^G$154</f>
        <v>219.253932475805</v>
      </c>
    </row>
    <row r="147" customFormat="false" ht="12.75" hidden="false" customHeight="false" outlineLevel="0" collapsed="false">
      <c r="B147" s="3" t="n">
        <f aca="false">F$12</f>
        <v>24</v>
      </c>
      <c r="C147" s="14" t="n">
        <f aca="false">F38</f>
        <v>272.397584409152</v>
      </c>
      <c r="D147" s="6" t="n">
        <f aca="false">LN(B147)</f>
        <v>3.17805383034795</v>
      </c>
      <c r="E147" s="6" t="n">
        <f aca="false">LN(C147)</f>
        <v>5.60726270642823</v>
      </c>
      <c r="F147" s="6" t="n">
        <f aca="false">D147^2</f>
        <v>10.1000261485893</v>
      </c>
      <c r="G147" s="6" t="n">
        <f aca="false">D147*E147</f>
        <v>17.8201827219314</v>
      </c>
      <c r="I147" s="14" t="n">
        <f aca="false">G$153*B147^G$154</f>
        <v>272.397584409154</v>
      </c>
    </row>
    <row r="148" customFormat="false" ht="12.75" hidden="false" customHeight="false" outlineLevel="0" collapsed="false">
      <c r="B148" s="3" t="n">
        <f aca="false">G$12</f>
        <v>48</v>
      </c>
      <c r="C148" s="14" t="n">
        <f aca="false">G38</f>
        <v>338.422408912232</v>
      </c>
      <c r="D148" s="6" t="n">
        <f aca="false">LN(B148)</f>
        <v>3.87120101090789</v>
      </c>
      <c r="E148" s="6" t="n">
        <f aca="false">LN(C148)</f>
        <v>5.82429484572942</v>
      </c>
      <c r="F148" s="6" t="n">
        <f aca="false">D148^2</f>
        <v>14.9861972668543</v>
      </c>
      <c r="G148" s="6" t="n">
        <f aca="false">D148*E148</f>
        <v>22.5470160946133</v>
      </c>
      <c r="I148" s="14" t="n">
        <f aca="false">G$153*B148^G$154</f>
        <v>338.422408912235</v>
      </c>
    </row>
    <row r="150" customFormat="false" ht="12.75" hidden="false" customHeight="false" outlineLevel="0" collapsed="false">
      <c r="C150" s="15" t="s">
        <v>39</v>
      </c>
      <c r="D150" s="15" t="s">
        <v>40</v>
      </c>
      <c r="E150" s="15" t="s">
        <v>41</v>
      </c>
      <c r="F150" s="15" t="s">
        <v>42</v>
      </c>
      <c r="G150" s="15" t="s">
        <v>43</v>
      </c>
    </row>
    <row r="151" customFormat="false" ht="12.75" hidden="false" customHeight="false" outlineLevel="0" collapsed="false">
      <c r="C151" s="0" t="n">
        <f aca="false">COUNTA(C143:C148)</f>
        <v>6</v>
      </c>
      <c r="D151" s="6" t="n">
        <f aca="false">SUM(D143:D148)</f>
        <v>12.42453324894</v>
      </c>
      <c r="E151" s="6" t="n">
        <f aca="false">SUM(E143:E148)</f>
        <v>31.5633313219161</v>
      </c>
      <c r="F151" s="6" t="n">
        <f aca="false">SUM(F143:F148)</f>
        <v>35.6783354299851</v>
      </c>
      <c r="G151" s="6" t="n">
        <f aca="false">SUM(G143:G148)</f>
        <v>68.4754510551977</v>
      </c>
    </row>
    <row r="153" customFormat="false" ht="15.75" hidden="false" customHeight="false" outlineLevel="0" collapsed="false">
      <c r="C153" s="15" t="s">
        <v>44</v>
      </c>
      <c r="D153" s="6" t="n">
        <f aca="false">(F151*E151-D151*G151)/(C151*F151-D151^2)</f>
        <v>4.61217848628097</v>
      </c>
      <c r="F153" s="8" t="s">
        <v>45</v>
      </c>
      <c r="G153" s="16" t="n">
        <f aca="false">EXP(D153)</f>
        <v>100.70329159003</v>
      </c>
    </row>
    <row r="154" customFormat="false" ht="15.75" hidden="false" customHeight="false" outlineLevel="0" collapsed="false">
      <c r="C154" s="15" t="s">
        <v>46</v>
      </c>
      <c r="D154" s="6" t="n">
        <f aca="false">(C151*G151-D151*E151)/(C151*F151-D151^2)</f>
        <v>0.313111191083356</v>
      </c>
      <c r="F154" s="8" t="s">
        <v>47</v>
      </c>
      <c r="G154" s="6" t="n">
        <f aca="false">D154</f>
        <v>0.313111191083356</v>
      </c>
    </row>
    <row r="155" customFormat="false" ht="12.75" hidden="false" customHeight="false" outlineLevel="0" collapsed="false">
      <c r="C155" s="15"/>
      <c r="D155" s="6"/>
      <c r="F155" s="8"/>
      <c r="G155" s="6"/>
    </row>
    <row r="156" customFormat="false" ht="12.75" hidden="false" customHeight="false" outlineLevel="0" collapsed="false">
      <c r="C156" s="15"/>
      <c r="D156" s="6"/>
      <c r="F156" s="8"/>
      <c r="G156" s="6"/>
    </row>
    <row r="157" customFormat="false" ht="12.75" hidden="false" customHeight="false" outlineLevel="0" collapsed="false">
      <c r="C157" s="15"/>
      <c r="D157" s="6"/>
      <c r="F157" s="8"/>
      <c r="G157" s="6"/>
    </row>
    <row r="158" customFormat="false" ht="12.75" hidden="false" customHeight="false" outlineLevel="0" collapsed="false">
      <c r="C158" s="15"/>
      <c r="D158" s="6"/>
      <c r="F158" s="8"/>
      <c r="G158" s="6"/>
    </row>
    <row r="159" customFormat="false" ht="12.75" hidden="false" customHeight="false" outlineLevel="0" collapsed="false">
      <c r="C159" s="15"/>
      <c r="D159" s="6"/>
      <c r="F159" s="8"/>
      <c r="G159" s="6"/>
    </row>
    <row r="160" customFormat="false" ht="12.75" hidden="false" customHeight="false" outlineLevel="0" collapsed="false">
      <c r="C160" s="15"/>
      <c r="D160" s="6"/>
      <c r="F160" s="8"/>
      <c r="G160" s="6"/>
    </row>
    <row r="161" customFormat="false" ht="12.75" hidden="false" customHeight="false" outlineLevel="0" collapsed="false">
      <c r="C161" s="15"/>
      <c r="D161" s="6"/>
      <c r="F161" s="8"/>
      <c r="G161" s="6"/>
    </row>
    <row r="162" customFormat="false" ht="12.75" hidden="false" customHeight="false" outlineLevel="0" collapsed="false">
      <c r="C162" s="15"/>
      <c r="D162" s="6"/>
      <c r="F162" s="8"/>
      <c r="G162" s="6"/>
    </row>
    <row r="163" customFormat="false" ht="12.75" hidden="false" customHeight="false" outlineLevel="0" collapsed="false">
      <c r="C163" s="15"/>
      <c r="D163" s="6"/>
      <c r="F163" s="8"/>
      <c r="G163" s="6"/>
    </row>
    <row r="165" customFormat="false" ht="12.75" hidden="false" customHeight="false" outlineLevel="0" collapsed="false">
      <c r="A165" s="2"/>
      <c r="B165" s="15"/>
      <c r="C165" s="15"/>
      <c r="D165" s="15"/>
      <c r="E165" s="15"/>
      <c r="F165" s="15"/>
      <c r="G165" s="15"/>
      <c r="I165" s="8"/>
    </row>
    <row r="166" customFormat="false" ht="12.75" hidden="false" customHeight="false" outlineLevel="0" collapsed="false">
      <c r="B166" s="3"/>
      <c r="C166" s="14"/>
      <c r="D166" s="6"/>
      <c r="E166" s="6"/>
      <c r="F166" s="6"/>
      <c r="G166" s="6"/>
      <c r="I166" s="14"/>
    </row>
    <row r="167" customFormat="false" ht="12.75" hidden="false" customHeight="false" outlineLevel="0" collapsed="false">
      <c r="B167" s="3"/>
      <c r="C167" s="14"/>
      <c r="D167" s="6"/>
      <c r="E167" s="6"/>
      <c r="F167" s="6"/>
      <c r="G167" s="6"/>
      <c r="I167" s="14"/>
    </row>
    <row r="168" customFormat="false" ht="12.75" hidden="false" customHeight="false" outlineLevel="0" collapsed="false">
      <c r="B168" s="3"/>
      <c r="C168" s="14"/>
      <c r="D168" s="6"/>
      <c r="E168" s="6"/>
      <c r="F168" s="6"/>
      <c r="G168" s="6"/>
      <c r="I168" s="14"/>
    </row>
    <row r="169" customFormat="false" ht="12.75" hidden="false" customHeight="false" outlineLevel="0" collapsed="false">
      <c r="B169" s="3"/>
      <c r="C169" s="14"/>
      <c r="D169" s="6"/>
      <c r="E169" s="6"/>
      <c r="F169" s="6"/>
      <c r="G169" s="6"/>
      <c r="I169" s="14"/>
    </row>
    <row r="170" customFormat="false" ht="12.75" hidden="false" customHeight="false" outlineLevel="0" collapsed="false">
      <c r="B170" s="3"/>
      <c r="C170" s="14"/>
      <c r="D170" s="6"/>
      <c r="E170" s="6"/>
      <c r="F170" s="6"/>
      <c r="G170" s="6"/>
      <c r="I170" s="14"/>
    </row>
    <row r="171" customFormat="false" ht="12.75" hidden="false" customHeight="false" outlineLevel="0" collapsed="false">
      <c r="B171" s="3"/>
      <c r="C171" s="14"/>
      <c r="D171" s="6"/>
      <c r="E171" s="6"/>
      <c r="F171" s="6"/>
      <c r="G171" s="6"/>
      <c r="I171" s="14"/>
    </row>
    <row r="173" customFormat="false" ht="12.75" hidden="false" customHeight="false" outlineLevel="0" collapsed="false">
      <c r="C173" s="15"/>
      <c r="D173" s="15"/>
      <c r="E173" s="15"/>
      <c r="F173" s="15"/>
      <c r="G173" s="15"/>
    </row>
    <row r="174" customFormat="false" ht="12.75" hidden="false" customHeight="false" outlineLevel="0" collapsed="false">
      <c r="D174" s="6"/>
      <c r="E174" s="6"/>
      <c r="F174" s="6"/>
      <c r="G174" s="6"/>
    </row>
    <row r="176" customFormat="false" ht="12.75" hidden="false" customHeight="false" outlineLevel="0" collapsed="false">
      <c r="C176" s="15"/>
      <c r="D176" s="6"/>
      <c r="F176" s="8"/>
      <c r="G176" s="16"/>
    </row>
    <row r="177" customFormat="false" ht="12.75" hidden="false" customHeight="false" outlineLevel="0" collapsed="false">
      <c r="C177" s="15"/>
      <c r="D177" s="6"/>
      <c r="F177" s="8"/>
      <c r="G177" s="6"/>
    </row>
  </sheetData>
  <mergeCells count="4">
    <mergeCell ref="K4:R4"/>
    <mergeCell ref="B20:G20"/>
    <mergeCell ref="I20:N20"/>
    <mergeCell ref="B30:G30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7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ColWidth="8.5234375" defaultRowHeight="12.8" zeroHeight="false" outlineLevelRow="0" outlineLevelCol="0"/>
  <sheetData>
    <row r="27" customFormat="false" ht="12.8" hidden="false" customHeight="false" outlineLevel="0" collapsed="false">
      <c r="B27" s="17" t="s">
        <v>55</v>
      </c>
      <c r="C27" s="17"/>
      <c r="D27" s="17"/>
      <c r="E27" s="17"/>
    </row>
    <row r="28" customFormat="false" ht="12.8" hidden="false" customHeight="false" outlineLevel="0" collapsed="false">
      <c r="B28" s="18" t="s">
        <v>56</v>
      </c>
      <c r="C28" s="18"/>
      <c r="D28" s="18" t="s">
        <v>57</v>
      </c>
      <c r="E28" s="18"/>
    </row>
    <row r="29" customFormat="false" ht="12.8" hidden="false" customHeight="false" outlineLevel="0" collapsed="false">
      <c r="A29" s="19" t="s">
        <v>58</v>
      </c>
      <c r="B29" s="20" t="s">
        <v>59</v>
      </c>
      <c r="C29" s="21" t="s">
        <v>60</v>
      </c>
      <c r="D29" s="20" t="s">
        <v>61</v>
      </c>
      <c r="E29" s="21" t="s">
        <v>60</v>
      </c>
    </row>
    <row r="30" customFormat="false" ht="12.8" hidden="false" customHeight="false" outlineLevel="0" collapsed="false">
      <c r="A30" s="0" t="s">
        <v>62</v>
      </c>
      <c r="B30" s="22" t="n">
        <v>129</v>
      </c>
      <c r="C30" s="23" t="n">
        <v>20</v>
      </c>
      <c r="D30" s="22" t="n">
        <v>117</v>
      </c>
      <c r="E30" s="23" t="n">
        <v>100</v>
      </c>
    </row>
    <row r="31" customFormat="false" ht="12.8" hidden="false" customHeight="false" outlineLevel="0" collapsed="false">
      <c r="A31" s="0" t="s">
        <v>63</v>
      </c>
      <c r="B31" s="22" t="n">
        <v>204</v>
      </c>
      <c r="C31" s="23" t="n">
        <v>200</v>
      </c>
      <c r="D31" s="22" t="n">
        <v>186</v>
      </c>
      <c r="E31" s="23" t="n">
        <v>1000</v>
      </c>
    </row>
    <row r="32" customFormat="false" ht="12.8" hidden="false" customHeight="false" outlineLevel="0" collapsed="false">
      <c r="A32" s="0" t="s">
        <v>64</v>
      </c>
      <c r="B32" s="22" t="s">
        <v>65</v>
      </c>
      <c r="C32" s="23" t="s">
        <v>65</v>
      </c>
      <c r="D32" s="22" t="s">
        <v>65</v>
      </c>
      <c r="E32" s="23" t="s">
        <v>65</v>
      </c>
    </row>
    <row r="33" customFormat="false" ht="12.8" hidden="false" customHeight="false" outlineLevel="0" collapsed="false">
      <c r="A33" s="0" t="s">
        <v>66</v>
      </c>
      <c r="B33" s="22" t="n">
        <v>127</v>
      </c>
      <c r="C33" s="23" t="n">
        <v>20</v>
      </c>
      <c r="D33" s="22" t="n">
        <v>118</v>
      </c>
      <c r="E33" s="23" t="n">
        <v>100</v>
      </c>
    </row>
    <row r="34" customFormat="false" ht="12.8" hidden="false" customHeight="false" outlineLevel="0" collapsed="false">
      <c r="A34" s="0" t="s">
        <v>67</v>
      </c>
      <c r="B34" s="22" t="n">
        <v>14</v>
      </c>
      <c r="C34" s="23" t="s">
        <v>68</v>
      </c>
      <c r="D34" s="22" t="n">
        <v>13</v>
      </c>
      <c r="E34" s="23" t="s">
        <v>68</v>
      </c>
    </row>
    <row r="35" customFormat="false" ht="12.8" hidden="false" customHeight="false" outlineLevel="0" collapsed="false">
      <c r="A35" s="0" t="s">
        <v>69</v>
      </c>
      <c r="B35" s="22" t="n">
        <v>15</v>
      </c>
      <c r="C35" s="23" t="s">
        <v>68</v>
      </c>
      <c r="D35" s="22" t="n">
        <v>14</v>
      </c>
      <c r="E35" s="23" t="s">
        <v>68</v>
      </c>
    </row>
    <row r="36" customFormat="false" ht="12.8" hidden="false" customHeight="false" outlineLevel="0" collapsed="false">
      <c r="A36" s="0" t="s">
        <v>70</v>
      </c>
      <c r="B36" s="22" t="n">
        <v>6</v>
      </c>
      <c r="C36" s="23" t="s">
        <v>68</v>
      </c>
      <c r="D36" s="22" t="n">
        <v>5</v>
      </c>
      <c r="E36" s="23" t="s">
        <v>68</v>
      </c>
    </row>
  </sheetData>
  <mergeCells count="3">
    <mergeCell ref="B27:E27"/>
    <mergeCell ref="B28:C28"/>
    <mergeCell ref="D28:E28"/>
  </mergeCells>
  <printOptions headings="false" gridLines="false" gridLinesSet="true" horizontalCentered="false" verticalCentered="false"/>
  <pageMargins left="0.984027777777778" right="0.984027777777778" top="3.54305555555556" bottom="3.54305555555556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LibreOffice/7.3.6.2$Linux_X86_64 LibreOffice_project/30$Build-2</Application>
  <AppVersion>15.0000</AppVersion>
  <Company>University of Modena &amp; Reggio Emilia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2009-09-09T16:43:19Z</dcterms:created>
  <dc:creator>Giovanni Moretti</dc:creator>
  <dc:description/>
  <dc:language>en-US</dc:language>
  <cp:lastModifiedBy/>
  <cp:lastPrinted>2009-09-10T12:54:55Z</cp:lastPrinted>
  <dcterms:modified xsi:type="dcterms:W3CDTF">2022-09-22T12:28:33Z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