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260" windowHeight="10305" activeTab="1"/>
  </bookViews>
  <sheets>
    <sheet name="valori" sheetId="10" r:id="rId1"/>
    <sheet name="idf" sheetId="12" r:id="rId2"/>
  </sheets>
  <calcPr calcId="145621"/>
</workbook>
</file>

<file path=xl/calcChain.xml><?xml version="1.0" encoding="utf-8"?>
<calcChain xmlns="http://schemas.openxmlformats.org/spreadsheetml/2006/main">
  <c r="M28" i="10" l="1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R25" i="10"/>
  <c r="R24" i="10"/>
  <c r="R23" i="10"/>
  <c r="R22" i="10"/>
  <c r="R35" i="10" s="1"/>
  <c r="R53" i="10"/>
  <c r="N28" i="10"/>
  <c r="L28" i="10"/>
  <c r="K28" i="10"/>
  <c r="J28" i="10"/>
  <c r="I28" i="10"/>
  <c r="N27" i="10"/>
  <c r="M27" i="10"/>
  <c r="L27" i="10"/>
  <c r="K27" i="10"/>
  <c r="J27" i="10"/>
  <c r="I27" i="10"/>
  <c r="N26" i="10"/>
  <c r="M26" i="10"/>
  <c r="L26" i="10"/>
  <c r="K26" i="10"/>
  <c r="J26" i="10"/>
  <c r="I26" i="10"/>
  <c r="N25" i="10"/>
  <c r="M25" i="10"/>
  <c r="L25" i="10"/>
  <c r="K25" i="10"/>
  <c r="J25" i="10"/>
  <c r="I25" i="10"/>
  <c r="N24" i="10"/>
  <c r="M24" i="10"/>
  <c r="L24" i="10"/>
  <c r="K24" i="10"/>
  <c r="J24" i="10"/>
  <c r="I24" i="10"/>
  <c r="N23" i="10"/>
  <c r="M23" i="10"/>
  <c r="L23" i="10"/>
  <c r="K23" i="10"/>
  <c r="J23" i="10"/>
  <c r="I23" i="10"/>
  <c r="N22" i="10"/>
  <c r="M22" i="10"/>
  <c r="L22" i="10"/>
  <c r="K22" i="10"/>
  <c r="J22" i="10"/>
  <c r="I22" i="10"/>
  <c r="N21" i="10"/>
  <c r="M21" i="10"/>
  <c r="L21" i="10"/>
  <c r="K21" i="10"/>
  <c r="J21" i="10"/>
  <c r="I21" i="10"/>
  <c r="B78" i="10"/>
  <c r="D78" i="10"/>
  <c r="F78" i="10" s="1"/>
  <c r="B77" i="10"/>
  <c r="D77" i="10"/>
  <c r="B76" i="10"/>
  <c r="D76" i="10" s="1"/>
  <c r="B75" i="10"/>
  <c r="D75" i="10"/>
  <c r="B74" i="10"/>
  <c r="D74" i="10"/>
  <c r="B73" i="10"/>
  <c r="D73" i="10"/>
  <c r="B63" i="10"/>
  <c r="D63" i="10"/>
  <c r="B62" i="10"/>
  <c r="D62" i="10" s="1"/>
  <c r="B61" i="10"/>
  <c r="D61" i="10" s="1"/>
  <c r="B60" i="10"/>
  <c r="D60" i="10"/>
  <c r="B59" i="10"/>
  <c r="D59" i="10"/>
  <c r="F59" i="10" s="1"/>
  <c r="B58" i="10"/>
  <c r="D58" i="10"/>
  <c r="F58" i="10" s="1"/>
  <c r="B48" i="10"/>
  <c r="D48" i="10"/>
  <c r="F48" i="10" s="1"/>
  <c r="B47" i="10"/>
  <c r="D47" i="10"/>
  <c r="B46" i="10"/>
  <c r="D46" i="10" s="1"/>
  <c r="B45" i="10"/>
  <c r="D45" i="10"/>
  <c r="B44" i="10"/>
  <c r="D44" i="10"/>
  <c r="B43" i="10"/>
  <c r="D43" i="10"/>
  <c r="B148" i="10"/>
  <c r="D148" i="10" s="1"/>
  <c r="F148" i="10" s="1"/>
  <c r="B147" i="10"/>
  <c r="D147" i="10" s="1"/>
  <c r="B146" i="10"/>
  <c r="D146" i="10" s="1"/>
  <c r="B145" i="10"/>
  <c r="D145" i="10" s="1"/>
  <c r="B144" i="10"/>
  <c r="B143" i="10"/>
  <c r="B134" i="10"/>
  <c r="B133" i="10"/>
  <c r="B132" i="10"/>
  <c r="B131" i="10"/>
  <c r="B130" i="10"/>
  <c r="B129" i="10"/>
  <c r="D129" i="10" s="1"/>
  <c r="B120" i="10"/>
  <c r="D120" i="10" s="1"/>
  <c r="B119" i="10"/>
  <c r="D119" i="10" s="1"/>
  <c r="B118" i="10"/>
  <c r="D118" i="10" s="1"/>
  <c r="B117" i="10"/>
  <c r="B116" i="10"/>
  <c r="B115" i="10"/>
  <c r="B106" i="10"/>
  <c r="B105" i="10"/>
  <c r="B104" i="10"/>
  <c r="B103" i="10"/>
  <c r="B102" i="10"/>
  <c r="B101" i="10"/>
  <c r="D101" i="10" s="1"/>
  <c r="B92" i="10"/>
  <c r="B91" i="10"/>
  <c r="D91" i="10" s="1"/>
  <c r="F91" i="10" s="1"/>
  <c r="B90" i="10"/>
  <c r="D90" i="10" s="1"/>
  <c r="B89" i="10"/>
  <c r="D89" i="10" s="1"/>
  <c r="B88" i="10"/>
  <c r="B87" i="10"/>
  <c r="D87" i="10"/>
  <c r="B9" i="10"/>
  <c r="C18" i="10" s="1"/>
  <c r="C37" i="10" s="1"/>
  <c r="C130" i="10" s="1"/>
  <c r="E130" i="10" s="1"/>
  <c r="D88" i="10"/>
  <c r="F88" i="10" s="1"/>
  <c r="D92" i="10"/>
  <c r="F92" i="10" s="1"/>
  <c r="D143" i="10"/>
  <c r="D144" i="10"/>
  <c r="F144" i="10" s="1"/>
  <c r="D131" i="10"/>
  <c r="D133" i="10"/>
  <c r="D130" i="10"/>
  <c r="D132" i="10"/>
  <c r="F132" i="10" s="1"/>
  <c r="D134" i="10"/>
  <c r="D115" i="10"/>
  <c r="D117" i="10"/>
  <c r="D116" i="10"/>
  <c r="D103" i="10"/>
  <c r="F103" i="10" s="1"/>
  <c r="D105" i="10"/>
  <c r="F105" i="10"/>
  <c r="D102" i="10"/>
  <c r="D104" i="10"/>
  <c r="F104" i="10" s="1"/>
  <c r="D106" i="10"/>
  <c r="F130" i="10"/>
  <c r="F133" i="10"/>
  <c r="D137" i="10"/>
  <c r="F129" i="10"/>
  <c r="F116" i="10"/>
  <c r="F102" i="10"/>
  <c r="B18" i="10"/>
  <c r="E18" i="10"/>
  <c r="F87" i="10"/>
  <c r="F43" i="10"/>
  <c r="F44" i="10"/>
  <c r="F45" i="10"/>
  <c r="F46" i="10"/>
  <c r="F60" i="10"/>
  <c r="F73" i="10"/>
  <c r="F74" i="10"/>
  <c r="F75" i="10"/>
  <c r="R28" i="10"/>
  <c r="R33" i="10"/>
  <c r="R34" i="10"/>
  <c r="R42" i="10"/>
  <c r="R43" i="10"/>
  <c r="R44" i="10"/>
  <c r="R45" i="10"/>
  <c r="R46" i="10"/>
  <c r="C36" i="10" l="1"/>
  <c r="C116" i="10" s="1"/>
  <c r="E116" i="10" s="1"/>
  <c r="F18" i="10"/>
  <c r="F38" i="10" s="1"/>
  <c r="C147" i="10" s="1"/>
  <c r="E147" i="10" s="1"/>
  <c r="G147" i="10" s="1"/>
  <c r="F35" i="10"/>
  <c r="C105" i="10" s="1"/>
  <c r="E105" i="10" s="1"/>
  <c r="G105" i="10" s="1"/>
  <c r="F34" i="10"/>
  <c r="C91" i="10" s="1"/>
  <c r="E91" i="10" s="1"/>
  <c r="G91" i="10" s="1"/>
  <c r="G130" i="10"/>
  <c r="D18" i="10"/>
  <c r="D34" i="10" s="1"/>
  <c r="C89" i="10" s="1"/>
  <c r="E89" i="10" s="1"/>
  <c r="G89" i="10" s="1"/>
  <c r="F33" i="10"/>
  <c r="C77" i="10" s="1"/>
  <c r="E77" i="10" s="1"/>
  <c r="G77" i="10" s="1"/>
  <c r="G18" i="10"/>
  <c r="G32" i="10" s="1"/>
  <c r="C63" i="10" s="1"/>
  <c r="E63" i="10" s="1"/>
  <c r="G63" i="10" s="1"/>
  <c r="F31" i="10"/>
  <c r="C47" i="10" s="1"/>
  <c r="E47" i="10" s="1"/>
  <c r="G47" i="10" s="1"/>
  <c r="F62" i="10"/>
  <c r="F145" i="10"/>
  <c r="F90" i="10"/>
  <c r="F47" i="10"/>
  <c r="F51" i="10" s="1"/>
  <c r="F117" i="10"/>
  <c r="E32" i="10"/>
  <c r="C61" i="10" s="1"/>
  <c r="E61" i="10" s="1"/>
  <c r="G61" i="10" s="1"/>
  <c r="E31" i="10"/>
  <c r="C46" i="10" s="1"/>
  <c r="E46" i="10" s="1"/>
  <c r="G46" i="10" s="1"/>
  <c r="E33" i="10"/>
  <c r="C76" i="10" s="1"/>
  <c r="E76" i="10" s="1"/>
  <c r="G76" i="10" s="1"/>
  <c r="E36" i="10"/>
  <c r="C118" i="10" s="1"/>
  <c r="E118" i="10" s="1"/>
  <c r="G118" i="10" s="1"/>
  <c r="E38" i="10"/>
  <c r="C146" i="10" s="1"/>
  <c r="E146" i="10" s="1"/>
  <c r="G146" i="10" s="1"/>
  <c r="E35" i="10"/>
  <c r="C104" i="10" s="1"/>
  <c r="E104" i="10" s="1"/>
  <c r="G104" i="10" s="1"/>
  <c r="E37" i="10"/>
  <c r="C132" i="10" s="1"/>
  <c r="E132" i="10" s="1"/>
  <c r="G132" i="10" s="1"/>
  <c r="F134" i="10"/>
  <c r="F119" i="10"/>
  <c r="F147" i="10"/>
  <c r="G116" i="10"/>
  <c r="B31" i="10"/>
  <c r="C43" i="10" s="1"/>
  <c r="B35" i="10"/>
  <c r="C101" i="10" s="1"/>
  <c r="B38" i="10"/>
  <c r="C143" i="10" s="1"/>
  <c r="B34" i="10"/>
  <c r="C87" i="10" s="1"/>
  <c r="B33" i="10"/>
  <c r="C73" i="10" s="1"/>
  <c r="B37" i="10"/>
  <c r="C129" i="10" s="1"/>
  <c r="F63" i="10"/>
  <c r="F66" i="10" s="1"/>
  <c r="F118" i="10"/>
  <c r="F89" i="10"/>
  <c r="F115" i="10"/>
  <c r="D123" i="10"/>
  <c r="F120" i="10"/>
  <c r="F146" i="10"/>
  <c r="D109" i="10"/>
  <c r="F101" i="10"/>
  <c r="F95" i="10"/>
  <c r="D81" i="10"/>
  <c r="G102" i="10"/>
  <c r="B36" i="10"/>
  <c r="C115" i="10" s="1"/>
  <c r="B32" i="10"/>
  <c r="C58" i="10" s="1"/>
  <c r="C34" i="10"/>
  <c r="C88" i="10" s="1"/>
  <c r="E88" i="10" s="1"/>
  <c r="G88" i="10" s="1"/>
  <c r="C32" i="10"/>
  <c r="C59" i="10" s="1"/>
  <c r="E59" i="10" s="1"/>
  <c r="G59" i="10" s="1"/>
  <c r="C31" i="10"/>
  <c r="C44" i="10" s="1"/>
  <c r="E44" i="10" s="1"/>
  <c r="G44" i="10" s="1"/>
  <c r="C33" i="10"/>
  <c r="C74" i="10" s="1"/>
  <c r="E74" i="10" s="1"/>
  <c r="G74" i="10" s="1"/>
  <c r="C38" i="10"/>
  <c r="C144" i="10" s="1"/>
  <c r="E144" i="10" s="1"/>
  <c r="G144" i="10" s="1"/>
  <c r="C35" i="10"/>
  <c r="C102" i="10" s="1"/>
  <c r="E102" i="10" s="1"/>
  <c r="F76" i="10"/>
  <c r="F81" i="10" s="1"/>
  <c r="E34" i="10"/>
  <c r="C90" i="10" s="1"/>
  <c r="E90" i="10" s="1"/>
  <c r="G90" i="10" s="1"/>
  <c r="D151" i="10"/>
  <c r="F143" i="10"/>
  <c r="D32" i="10"/>
  <c r="C60" i="10" s="1"/>
  <c r="E60" i="10" s="1"/>
  <c r="G60" i="10" s="1"/>
  <c r="D36" i="10"/>
  <c r="C117" i="10" s="1"/>
  <c r="E117" i="10" s="1"/>
  <c r="G117" i="10" s="1"/>
  <c r="D31" i="10"/>
  <c r="C45" i="10" s="1"/>
  <c r="E45" i="10" s="1"/>
  <c r="G45" i="10" s="1"/>
  <c r="D35" i="10"/>
  <c r="C103" i="10" s="1"/>
  <c r="E103" i="10" s="1"/>
  <c r="G103" i="10" s="1"/>
  <c r="F61" i="10"/>
  <c r="F77" i="10"/>
  <c r="F106" i="10"/>
  <c r="D51" i="10"/>
  <c r="R52" i="10"/>
  <c r="D95" i="10"/>
  <c r="R41" i="10"/>
  <c r="R38" i="10"/>
  <c r="D66" i="10"/>
  <c r="R50" i="10"/>
  <c r="R49" i="10"/>
  <c r="R37" i="10"/>
  <c r="F37" i="10"/>
  <c r="C133" i="10" s="1"/>
  <c r="E133" i="10" s="1"/>
  <c r="G133" i="10" s="1"/>
  <c r="R39" i="10"/>
  <c r="R48" i="10"/>
  <c r="F131" i="10"/>
  <c r="F137" i="10" s="1"/>
  <c r="R40" i="10"/>
  <c r="R51" i="10"/>
  <c r="F36" i="10"/>
  <c r="C119" i="10" s="1"/>
  <c r="E119" i="10" s="1"/>
  <c r="G119" i="10" s="1"/>
  <c r="F32" i="10"/>
  <c r="C62" i="10" s="1"/>
  <c r="E62" i="10" s="1"/>
  <c r="G62" i="10" s="1"/>
  <c r="R36" i="10"/>
  <c r="R47" i="10"/>
  <c r="G37" i="10" l="1"/>
  <c r="C134" i="10" s="1"/>
  <c r="E134" i="10" s="1"/>
  <c r="G134" i="10" s="1"/>
  <c r="G31" i="10"/>
  <c r="C48" i="10" s="1"/>
  <c r="E48" i="10" s="1"/>
  <c r="G48" i="10" s="1"/>
  <c r="G36" i="10"/>
  <c r="C120" i="10" s="1"/>
  <c r="E120" i="10" s="1"/>
  <c r="G120" i="10" s="1"/>
  <c r="G34" i="10"/>
  <c r="C92" i="10" s="1"/>
  <c r="E92" i="10" s="1"/>
  <c r="G92" i="10" s="1"/>
  <c r="G33" i="10"/>
  <c r="C78" i="10" s="1"/>
  <c r="E78" i="10" s="1"/>
  <c r="G78" i="10" s="1"/>
  <c r="G38" i="10"/>
  <c r="C148" i="10" s="1"/>
  <c r="E148" i="10" s="1"/>
  <c r="G148" i="10" s="1"/>
  <c r="G35" i="10"/>
  <c r="C106" i="10" s="1"/>
  <c r="E106" i="10" s="1"/>
  <c r="G106" i="10" s="1"/>
  <c r="D37" i="10"/>
  <c r="C131" i="10" s="1"/>
  <c r="E131" i="10" s="1"/>
  <c r="G131" i="10" s="1"/>
  <c r="D33" i="10"/>
  <c r="C75" i="10" s="1"/>
  <c r="E75" i="10" s="1"/>
  <c r="G75" i="10" s="1"/>
  <c r="D38" i="10"/>
  <c r="C145" i="10" s="1"/>
  <c r="E145" i="10" s="1"/>
  <c r="G145" i="10" s="1"/>
  <c r="F123" i="10"/>
  <c r="C137" i="10"/>
  <c r="E129" i="10"/>
  <c r="E73" i="10"/>
  <c r="E87" i="10"/>
  <c r="E143" i="10"/>
  <c r="E101" i="10"/>
  <c r="C109" i="10"/>
  <c r="E43" i="10"/>
  <c r="C51" i="10"/>
  <c r="F151" i="10"/>
  <c r="E58" i="10"/>
  <c r="C66" i="10"/>
  <c r="F109" i="10"/>
  <c r="E115" i="10"/>
  <c r="C95" i="10" l="1"/>
  <c r="C123" i="10"/>
  <c r="C151" i="10"/>
  <c r="C81" i="10"/>
  <c r="E123" i="10"/>
  <c r="G115" i="10"/>
  <c r="G123" i="10" s="1"/>
  <c r="G87" i="10"/>
  <c r="G95" i="10" s="1"/>
  <c r="E95" i="10"/>
  <c r="D97" i="10" s="1"/>
  <c r="G97" i="10" s="1"/>
  <c r="D126" i="10"/>
  <c r="G126" i="10" s="1"/>
  <c r="D98" i="10"/>
  <c r="G98" i="10" s="1"/>
  <c r="E81" i="10"/>
  <c r="G73" i="10"/>
  <c r="G81" i="10" s="1"/>
  <c r="D84" i="10" s="1"/>
  <c r="G84" i="10" s="1"/>
  <c r="E66" i="10"/>
  <c r="G58" i="10"/>
  <c r="G66" i="10" s="1"/>
  <c r="E137" i="10"/>
  <c r="G129" i="10"/>
  <c r="G137" i="10" s="1"/>
  <c r="D140" i="10"/>
  <c r="G140" i="10" s="1"/>
  <c r="G43" i="10"/>
  <c r="G51" i="10" s="1"/>
  <c r="E51" i="10"/>
  <c r="D53" i="10" s="1"/>
  <c r="G53" i="10" s="1"/>
  <c r="D125" i="10"/>
  <c r="G125" i="10" s="1"/>
  <c r="E109" i="10"/>
  <c r="G101" i="10"/>
  <c r="G109" i="10" s="1"/>
  <c r="D112" i="10" s="1"/>
  <c r="G112" i="10" s="1"/>
  <c r="E151" i="10"/>
  <c r="G143" i="10"/>
  <c r="G151" i="10" s="1"/>
  <c r="D154" i="10" s="1"/>
  <c r="G154" i="10" s="1"/>
  <c r="D68" i="10" l="1"/>
  <c r="G68" i="10" s="1"/>
  <c r="D153" i="10"/>
  <c r="G153" i="10" s="1"/>
  <c r="D111" i="10"/>
  <c r="G111" i="10" s="1"/>
  <c r="I102" i="10" s="1"/>
  <c r="D54" i="10"/>
  <c r="G54" i="10" s="1"/>
  <c r="I44" i="10" s="1"/>
  <c r="I148" i="10"/>
  <c r="I143" i="10"/>
  <c r="I146" i="10"/>
  <c r="I144" i="10"/>
  <c r="I147" i="10"/>
  <c r="I145" i="10"/>
  <c r="I103" i="10"/>
  <c r="I101" i="10"/>
  <c r="D69" i="10"/>
  <c r="G69" i="10" s="1"/>
  <c r="I59" i="10"/>
  <c r="I63" i="10"/>
  <c r="I58" i="10"/>
  <c r="I60" i="10"/>
  <c r="I61" i="10"/>
  <c r="I62" i="10"/>
  <c r="I118" i="10"/>
  <c r="I117" i="10"/>
  <c r="I119" i="10"/>
  <c r="I115" i="10"/>
  <c r="I116" i="10"/>
  <c r="I120" i="10"/>
  <c r="I48" i="10"/>
  <c r="I45" i="10"/>
  <c r="I46" i="10"/>
  <c r="I47" i="10"/>
  <c r="D83" i="10"/>
  <c r="G83" i="10" s="1"/>
  <c r="I87" i="10"/>
  <c r="I92" i="10"/>
  <c r="I91" i="10"/>
  <c r="I88" i="10"/>
  <c r="I90" i="10"/>
  <c r="I89" i="10"/>
  <c r="D139" i="10"/>
  <c r="G139" i="10" s="1"/>
  <c r="I43" i="10" l="1"/>
  <c r="I104" i="10"/>
  <c r="I106" i="10"/>
  <c r="I105" i="10"/>
  <c r="I75" i="10"/>
  <c r="I74" i="10"/>
  <c r="I77" i="10"/>
  <c r="I78" i="10"/>
  <c r="I76" i="10"/>
  <c r="I73" i="10"/>
  <c r="I130" i="10"/>
  <c r="I133" i="10"/>
  <c r="I132" i="10"/>
  <c r="I131" i="10"/>
  <c r="I129" i="10"/>
  <c r="I134" i="10"/>
</calcChain>
</file>

<file path=xl/sharedStrings.xml><?xml version="1.0" encoding="utf-8"?>
<sst xmlns="http://schemas.openxmlformats.org/spreadsheetml/2006/main" count="175" uniqueCount="55">
  <si>
    <t>X (m) =</t>
  </si>
  <si>
    <t>Coordinata del baricentro del bacino idrografico</t>
  </si>
  <si>
    <t>Y (m) =</t>
  </si>
  <si>
    <r>
      <t>m(h</t>
    </r>
    <r>
      <rPr>
        <vertAlign val="subscript"/>
        <sz val="10"/>
        <rFont val="Arial"/>
        <family val="2"/>
      </rPr>
      <t>g</t>
    </r>
    <r>
      <rPr>
        <sz val="10"/>
        <rFont val="Arial"/>
      </rPr>
      <t>) (mm) =</t>
    </r>
  </si>
  <si>
    <t>Media delle precipitazioni giornaliere ottenuta dalle mappe isoparametriche</t>
  </si>
  <si>
    <t>Media delle precipitazioni orarie ottenuta dalle mappe isoparametriche</t>
  </si>
  <si>
    <r>
      <t>m(h</t>
    </r>
    <r>
      <rPr>
        <vertAlign val="subscript"/>
        <sz val="10"/>
        <rFont val="Arial"/>
        <family val="2"/>
      </rPr>
      <t>1</t>
    </r>
    <r>
      <rPr>
        <sz val="10"/>
        <rFont val="Arial"/>
      </rPr>
      <t>) (mm) =</t>
    </r>
  </si>
  <si>
    <t>d (h) =</t>
  </si>
  <si>
    <t>r (-) =</t>
  </si>
  <si>
    <t xml:space="preserve">n (-) = </t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</si>
  <si>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Symbol"/>
        <family val="1"/>
        <charset val="2"/>
      </rPr>
      <t>*</t>
    </r>
    <r>
      <rPr>
        <sz val="10"/>
        <rFont val="Arial"/>
      </rPr>
      <t xml:space="preserve"> (-) = </t>
    </r>
  </si>
  <si>
    <r>
      <rPr>
        <sz val="10"/>
        <rFont val="Symbol"/>
        <family val="1"/>
        <charset val="2"/>
      </rPr>
      <t>Q</t>
    </r>
    <r>
      <rPr>
        <vertAlign val="subscript"/>
        <sz val="10"/>
        <rFont val="Symbol"/>
        <family val="1"/>
        <charset val="2"/>
      </rPr>
      <t>*</t>
    </r>
    <r>
      <rPr>
        <sz val="10"/>
        <rFont val="Arial"/>
      </rPr>
      <t xml:space="preserve"> (-) = </t>
    </r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</si>
  <si>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Symbol"/>
        <family val="1"/>
        <charset val="2"/>
      </rPr>
      <t>1</t>
    </r>
    <r>
      <rPr>
        <sz val="10"/>
        <rFont val="Arial"/>
      </rPr>
      <t xml:space="preserve"> (-) = </t>
    </r>
  </si>
  <si>
    <r>
      <rPr>
        <sz val="10"/>
        <rFont val="Symbol"/>
        <family val="1"/>
        <charset val="2"/>
      </rPr>
      <t>h</t>
    </r>
    <r>
      <rPr>
        <sz val="10"/>
        <rFont val="Arial"/>
      </rPr>
      <t xml:space="preserve"> (-) = </t>
    </r>
  </si>
  <si>
    <r>
      <t>m(h</t>
    </r>
    <r>
      <rPr>
        <vertAlign val="subscript"/>
        <sz val="10"/>
        <rFont val="Arial"/>
        <family val="2"/>
      </rPr>
      <t>d</t>
    </r>
    <r>
      <rPr>
        <sz val="10"/>
        <rFont val="Arial"/>
      </rPr>
      <t>) (mm) =</t>
    </r>
  </si>
  <si>
    <r>
      <t>Rapporto m(h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>)/m(h</t>
    </r>
    <r>
      <rPr>
        <vertAlign val="subscript"/>
        <sz val="10"/>
        <rFont val="Arial"/>
        <family val="2"/>
      </rPr>
      <t>24</t>
    </r>
    <r>
      <rPr>
        <sz val="10"/>
        <rFont val="Arial"/>
        <family val="2"/>
      </rPr>
      <t>)</t>
    </r>
  </si>
  <si>
    <t>Esponente della curva di probabilità pluviometrica</t>
  </si>
  <si>
    <t>Valutazione delle altezze di precipitazione di assegnato periodo di ritorno secondo il metodo VAPI</t>
  </si>
  <si>
    <t>T (a)</t>
  </si>
  <si>
    <r>
      <t>K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(-)</t>
    </r>
  </si>
  <si>
    <r>
      <t>h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(mm)</t>
    </r>
  </si>
  <si>
    <t>d (h)</t>
  </si>
  <si>
    <t>Calcolo dei parametri delle curve di probabilità pluviometrica</t>
  </si>
  <si>
    <t>h(d) (mm)</t>
  </si>
  <si>
    <t>x=ln(d)</t>
  </si>
  <si>
    <t>y=ln(h)</t>
  </si>
  <si>
    <t>xx</t>
  </si>
  <si>
    <t>xy</t>
  </si>
  <si>
    <t>S</t>
  </si>
  <si>
    <t>Sx</t>
  </si>
  <si>
    <t>Sy</t>
  </si>
  <si>
    <t>Sxx</t>
  </si>
  <si>
    <t>Sxy</t>
  </si>
  <si>
    <t>a=</t>
  </si>
  <si>
    <t>b=</t>
  </si>
  <si>
    <t>T = 1000 a</t>
  </si>
  <si>
    <r>
      <t>n</t>
    </r>
    <r>
      <rPr>
        <vertAlign val="subscript"/>
        <sz val="10"/>
        <rFont val="Arial"/>
        <family val="2"/>
      </rPr>
      <t>T</t>
    </r>
    <r>
      <rPr>
        <sz val="10"/>
        <rFont val="Arial"/>
      </rPr>
      <t xml:space="preserve"> (-) =</t>
    </r>
  </si>
  <si>
    <r>
      <t>h</t>
    </r>
    <r>
      <rPr>
        <vertAlign val="subscript"/>
        <sz val="10"/>
        <rFont val="Arial"/>
        <family val="2"/>
      </rPr>
      <t>T</t>
    </r>
    <r>
      <rPr>
        <sz val="10"/>
        <rFont val="Arial"/>
      </rPr>
      <t>(d) (mm)</t>
    </r>
  </si>
  <si>
    <r>
      <t>a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(mm h</t>
    </r>
    <r>
      <rPr>
        <vertAlign val="superscript"/>
        <sz val="10"/>
        <rFont val="Arial"/>
        <family val="2"/>
      </rPr>
      <t>-nT</t>
    </r>
    <r>
      <rPr>
        <sz val="10"/>
        <rFont val="Arial"/>
        <family val="2"/>
      </rPr>
      <t>) =</t>
    </r>
  </si>
  <si>
    <t>T = 20 a</t>
  </si>
  <si>
    <t>T = 50 a</t>
  </si>
  <si>
    <t>T = 100 a</t>
  </si>
  <si>
    <t>T = 200 a</t>
  </si>
  <si>
    <t>T = 500 a</t>
  </si>
  <si>
    <t>T = 5 a</t>
  </si>
  <si>
    <t>T = 10 a</t>
  </si>
  <si>
    <r>
      <t>Calcolo accurato di K</t>
    </r>
    <r>
      <rPr>
        <vertAlign val="subscript"/>
        <sz val="10"/>
        <rFont val="Arial"/>
        <family val="2"/>
      </rPr>
      <t>T</t>
    </r>
  </si>
  <si>
    <r>
      <t>K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(-) = </t>
    </r>
  </si>
  <si>
    <t>T (a) =</t>
  </si>
  <si>
    <t>∆ =</t>
  </si>
  <si>
    <r>
      <t>K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(-)</t>
    </r>
  </si>
  <si>
    <t>Bacino Idrografico del Torrente Baganza - Zona B</t>
  </si>
  <si>
    <t>Con le coordinate si entra nelle mappe isoparametriche e si individuano i valori</t>
  </si>
  <si>
    <t>costante per la regione esaminata (vedi Rapporto GNDCI Linea 1)</t>
  </si>
  <si>
    <t>Bacino Idrografico del Torrente Parma chiuso a Marano (PR)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</si>
</sst>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8" x14ac:knownFonts="1">
    <font>
      <sz val="10"/>
      <name val="Arial"/>
    </font>
    <font>
      <vertAlign val="sub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vertAlign val="subscript"/>
      <sz val="10"/>
      <name val="Symbol"/>
      <family val="1"/>
      <charset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1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66" fontId="0" fillId="0" borderId="0" xfId="0" applyNumberFormat="1"/>
    <xf numFmtId="0" fontId="2" fillId="2" borderId="0" xfId="0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it-IT"/>
              <a:t>Torrente Parma a Marano</a:t>
            </a:r>
          </a:p>
        </c:rich>
      </c:tx>
      <c:layout>
        <c:manualLayout>
          <c:xMode val="edge"/>
          <c:yMode val="edge"/>
          <c:x val="0.23831490760624618"/>
          <c:y val="8.15852774783662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347511113133979"/>
          <c:y val="6.1109904821589782E-2"/>
          <c:w val="0.6208655728005098"/>
          <c:h val="0.74237277143719793"/>
        </c:manualLayout>
      </c:layout>
      <c:scatterChart>
        <c:scatterStyle val="lineMarker"/>
        <c:varyColors val="0"/>
        <c:ser>
          <c:idx val="0"/>
          <c:order val="0"/>
          <c:tx>
            <c:v>T = 1000 a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valori!$B$143:$B$148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valori!$I$143:$I$148</c:f>
              <c:numCache>
                <c:formatCode>0.0</c:formatCode>
                <c:ptCount val="6"/>
                <c:pt idx="0">
                  <c:v>81.003638142154514</c:v>
                </c:pt>
                <c:pt idx="1">
                  <c:v>123.01536352797967</c:v>
                </c:pt>
                <c:pt idx="2">
                  <c:v>160.11964006379478</c:v>
                </c:pt>
                <c:pt idx="3">
                  <c:v>208.41542388587746</c:v>
                </c:pt>
                <c:pt idx="4">
                  <c:v>271.27833222847522</c:v>
                </c:pt>
                <c:pt idx="5">
                  <c:v>353.10214649449301</c:v>
                </c:pt>
              </c:numCache>
            </c:numRef>
          </c:yVal>
          <c:smooth val="0"/>
        </c:ser>
        <c:ser>
          <c:idx val="1"/>
          <c:order val="1"/>
          <c:tx>
            <c:v>T = 500 a</c:v>
          </c:tx>
          <c:spPr>
            <a:ln w="25400"/>
          </c:spPr>
          <c:marker>
            <c:symbol val="none"/>
          </c:marker>
          <c:xVal>
            <c:numRef>
              <c:f>valori!$B$129:$B$134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valori!$I$129:$I$134</c:f>
              <c:numCache>
                <c:formatCode>0.0</c:formatCode>
                <c:ptCount val="6"/>
                <c:pt idx="0">
                  <c:v>74.853680080250143</c:v>
                </c:pt>
                <c:pt idx="1">
                  <c:v>113.87868878814568</c:v>
                </c:pt>
                <c:pt idx="2">
                  <c:v>148.3940015815019</c:v>
                </c:pt>
                <c:pt idx="3">
                  <c:v>193.37050627916136</c:v>
                </c:pt>
                <c:pt idx="4">
                  <c:v>251.97886909278088</c:v>
                </c:pt>
                <c:pt idx="5">
                  <c:v>328.35074847254094</c:v>
                </c:pt>
              </c:numCache>
            </c:numRef>
          </c:yVal>
          <c:smooth val="0"/>
        </c:ser>
        <c:ser>
          <c:idx val="2"/>
          <c:order val="2"/>
          <c:tx>
            <c:v>T = 200 a</c:v>
          </c:tx>
          <c:spPr>
            <a:ln w="25400"/>
          </c:spPr>
          <c:marker>
            <c:symbol val="none"/>
          </c:marker>
          <c:xVal>
            <c:numRef>
              <c:f>valori!$B$115:$B$120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valori!$I$115:$I$120</c:f>
              <c:numCache>
                <c:formatCode>0.0</c:formatCode>
                <c:ptCount val="6"/>
                <c:pt idx="0">
                  <c:v>66.749445322951445</c:v>
                </c:pt>
                <c:pt idx="1">
                  <c:v>101.83728943734035</c:v>
                </c:pt>
                <c:pt idx="2">
                  <c:v>132.94030793516083</c:v>
                </c:pt>
                <c:pt idx="3">
                  <c:v>173.54277172478672</c:v>
                </c:pt>
                <c:pt idx="4">
                  <c:v>226.54598959264101</c:v>
                </c:pt>
                <c:pt idx="5">
                  <c:v>295.73738445240383</c:v>
                </c:pt>
              </c:numCache>
            </c:numRef>
          </c:yVal>
          <c:smooth val="0"/>
        </c:ser>
        <c:ser>
          <c:idx val="3"/>
          <c:order val="3"/>
          <c:tx>
            <c:v>T = 100 a</c:v>
          </c:tx>
          <c:spPr>
            <a:ln w="25400"/>
          </c:spPr>
          <c:marker>
            <c:symbol val="none"/>
          </c:marker>
          <c:xVal>
            <c:numRef>
              <c:f>valori!$B$101:$B$106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valori!$I$101:$I$106</c:f>
              <c:numCache>
                <c:formatCode>0.0</c:formatCode>
                <c:ptCount val="6"/>
                <c:pt idx="0">
                  <c:v>60.643870812768824</c:v>
                </c:pt>
                <c:pt idx="1">
                  <c:v>92.764141778651791</c:v>
                </c:pt>
                <c:pt idx="2">
                  <c:v>121.2957220066093</c:v>
                </c:pt>
                <c:pt idx="3">
                  <c:v>158.60279516422506</c:v>
                </c:pt>
                <c:pt idx="4">
                  <c:v>207.38445031502818</c:v>
                </c:pt>
                <c:pt idx="5">
                  <c:v>271.16993863779942</c:v>
                </c:pt>
              </c:numCache>
            </c:numRef>
          </c:yVal>
          <c:smooth val="0"/>
        </c:ser>
        <c:ser>
          <c:idx val="4"/>
          <c:order val="4"/>
          <c:tx>
            <c:v>T = 50 a</c:v>
          </c:tx>
          <c:spPr>
            <a:ln w="25400"/>
          </c:spPr>
          <c:marker>
            <c:symbol val="none"/>
          </c:marker>
          <c:xVal>
            <c:numRef>
              <c:f>valori!$B$87:$B$92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valori!$I$87:$I$92</c:f>
              <c:numCache>
                <c:formatCode>0.0</c:formatCode>
                <c:ptCount val="6"/>
                <c:pt idx="0">
                  <c:v>54.561774583857094</c:v>
                </c:pt>
                <c:pt idx="1">
                  <c:v>83.724538261904456</c:v>
                </c:pt>
                <c:pt idx="2">
                  <c:v>109.69407106915813</c:v>
                </c:pt>
                <c:pt idx="3">
                  <c:v>143.71878875085491</c:v>
                </c:pt>
                <c:pt idx="4">
                  <c:v>188.29723465173041</c:v>
                </c:pt>
                <c:pt idx="5">
                  <c:v>246.70294597983047</c:v>
                </c:pt>
              </c:numCache>
            </c:numRef>
          </c:yVal>
          <c:smooth val="0"/>
        </c:ser>
        <c:ser>
          <c:idx val="5"/>
          <c:order val="5"/>
          <c:tx>
            <c:v>T = 20 a</c:v>
          </c:tx>
          <c:spPr>
            <a:ln w="25400"/>
          </c:spPr>
          <c:marker>
            <c:symbol val="none"/>
          </c:marker>
          <c:xVal>
            <c:numRef>
              <c:f>valori!$B$73:$B$78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valori!$I$73:$I$78</c:f>
              <c:numCache>
                <c:formatCode>0.0</c:formatCode>
                <c:ptCount val="6"/>
                <c:pt idx="0">
                  <c:v>46.549233956172948</c:v>
                </c:pt>
                <c:pt idx="1">
                  <c:v>71.811967217352674</c:v>
                </c:pt>
                <c:pt idx="2">
                  <c:v>94.404127306195178</c:v>
                </c:pt>
                <c:pt idx="3">
                  <c:v>124.1038172018044</c:v>
                </c:pt>
                <c:pt idx="4">
                  <c:v>163.14707718343749</c:v>
                </c:pt>
                <c:pt idx="5">
                  <c:v>214.4734093893085</c:v>
                </c:pt>
              </c:numCache>
            </c:numRef>
          </c:yVal>
          <c:smooth val="0"/>
        </c:ser>
        <c:ser>
          <c:idx val="6"/>
          <c:order val="6"/>
          <c:tx>
            <c:v>T = 10 a</c:v>
          </c:tx>
          <c:spPr>
            <a:ln w="25400"/>
          </c:spPr>
          <c:marker>
            <c:symbol val="none"/>
          </c:marker>
          <c:xVal>
            <c:numRef>
              <c:f>valori!$B$58:$B$63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valori!$I$58:$I$63</c:f>
              <c:numCache>
                <c:formatCode>0.0</c:formatCode>
                <c:ptCount val="6"/>
                <c:pt idx="0">
                  <c:v>40.470928610065727</c:v>
                </c:pt>
                <c:pt idx="1">
                  <c:v>62.771818914333224</c:v>
                </c:pt>
                <c:pt idx="2">
                  <c:v>82.800606294631365</c:v>
                </c:pt>
                <c:pt idx="3">
                  <c:v>109.22003729277105</c:v>
                </c:pt>
                <c:pt idx="4">
                  <c:v>144.06919321082023</c:v>
                </c:pt>
                <c:pt idx="5">
                  <c:v>190.03777097034938</c:v>
                </c:pt>
              </c:numCache>
            </c:numRef>
          </c:yVal>
          <c:smooth val="0"/>
        </c:ser>
        <c:ser>
          <c:idx val="7"/>
          <c:order val="7"/>
          <c:tx>
            <c:v>T = 5 a</c:v>
          </c:tx>
          <c:spPr>
            <a:ln w="25400"/>
          </c:spPr>
          <c:marker>
            <c:symbol val="none"/>
          </c:marker>
          <c:xVal>
            <c:numRef>
              <c:f>valori!$B$43:$B$48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valori!$I$43:$I$48</c:f>
              <c:numCache>
                <c:formatCode>0.0</c:formatCode>
                <c:ptCount val="6"/>
                <c:pt idx="0">
                  <c:v>34.26756644472021</c:v>
                </c:pt>
                <c:pt idx="1">
                  <c:v>53.537509429238547</c:v>
                </c:pt>
                <c:pt idx="2">
                  <c:v>70.944137640464362</c:v>
                </c:pt>
                <c:pt idx="3">
                  <c:v>94.010175654537107</c:v>
                </c:pt>
                <c:pt idx="4">
                  <c:v>124.57566503079244</c:v>
                </c:pt>
                <c:pt idx="5">
                  <c:v>165.0788992767425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1808"/>
        <c:axId val="46832384"/>
      </c:scatterChart>
      <c:valAx>
        <c:axId val="4683180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it-IT" sz="1400" b="0" i="0" u="none" strike="noStrike" baseline="0">
                    <a:solidFill>
                      <a:srgbClr val="000000"/>
                    </a:solidFill>
                    <a:latin typeface="Calibri"/>
                  </a:rPr>
                  <a:t>durata di precipitazione, </a:t>
                </a: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Calibri"/>
                  </a:rPr>
                  <a:t>d</a:t>
                </a:r>
                <a:r>
                  <a:rPr lang="it-IT" sz="1400" b="0" i="0" u="none" strike="noStrike" baseline="0">
                    <a:solidFill>
                      <a:srgbClr val="000000"/>
                    </a:solidFill>
                    <a:latin typeface="Calibri"/>
                  </a:rPr>
                  <a:t> (h)</a:t>
                </a:r>
              </a:p>
            </c:rich>
          </c:tx>
          <c:layout/>
          <c:overlay val="0"/>
        </c:title>
        <c:numFmt formatCode="0" sourceLinked="1"/>
        <c:majorTickMark val="in"/>
        <c:minorTickMark val="in"/>
        <c:tickLblPos val="nextTo"/>
        <c:spPr>
          <a:ln w="1905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6832384"/>
        <c:crosses val="autoZero"/>
        <c:crossBetween val="midCat"/>
        <c:majorUnit val="12"/>
        <c:minorUnit val="3"/>
      </c:valAx>
      <c:valAx>
        <c:axId val="46832384"/>
        <c:scaling>
          <c:orientation val="minMax"/>
          <c:max val="4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it-IT" sz="1400" b="0" i="0" u="none" strike="noStrike" baseline="0">
                    <a:solidFill>
                      <a:srgbClr val="000000"/>
                    </a:solidFill>
                    <a:latin typeface="Calibri"/>
                  </a:rPr>
                  <a:t>altezza di precipitazione, </a:t>
                </a: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it-IT" sz="1400" b="0" i="0" u="none" strike="noStrike" baseline="0">
                    <a:solidFill>
                      <a:srgbClr val="000000"/>
                    </a:solidFill>
                    <a:latin typeface="Calibri"/>
                  </a:rPr>
                  <a:t> (mm)</a:t>
                </a:r>
              </a:p>
            </c:rich>
          </c:tx>
          <c:layout>
            <c:manualLayout>
              <c:xMode val="edge"/>
              <c:yMode val="edge"/>
              <c:x val="5.0009102908379227E-4"/>
              <c:y val="7.214447625864949E-2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ln w="1905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6831808"/>
        <c:crosses val="autoZero"/>
        <c:crossBetween val="midCat"/>
        <c:majorUnit val="100"/>
        <c:minorUnit val="2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7297297297297296"/>
          <c:y val="6.2322946175637391E-2"/>
          <c:w val="0.21081081081081082"/>
          <c:h val="0.69121813031161472"/>
        </c:manualLayout>
      </c:layout>
      <c:overlay val="0"/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98425196850393704" right="0.98425196850393704" top="3.5433070866141736" bottom="3.5433070866141736" header="0.31496062992125984" footer="0.31496062992125984"/>
  <pageSetup paperSize="9" orientation="portrait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657850" cy="410527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B7" sqref="B7"/>
    </sheetView>
  </sheetViews>
  <sheetFormatPr defaultRowHeight="12.75" x14ac:dyDescent="0.2"/>
  <cols>
    <col min="1" max="1" width="12.7109375" bestFit="1" customWidth="1"/>
    <col min="2" max="2" width="9.5703125" bestFit="1" customWidth="1"/>
    <col min="4" max="4" width="11.140625" customWidth="1"/>
  </cols>
  <sheetData>
    <row r="1" spans="1:18" x14ac:dyDescent="0.2">
      <c r="A1" s="8" t="s">
        <v>17</v>
      </c>
    </row>
    <row r="2" spans="1:18" x14ac:dyDescent="0.2">
      <c r="A2" s="9" t="s">
        <v>54</v>
      </c>
    </row>
    <row r="4" spans="1:18" x14ac:dyDescent="0.2">
      <c r="A4" t="s">
        <v>0</v>
      </c>
      <c r="B4" s="6">
        <v>592260.88</v>
      </c>
      <c r="C4" t="s">
        <v>1</v>
      </c>
      <c r="K4" s="20" t="s">
        <v>52</v>
      </c>
      <c r="L4" s="20"/>
      <c r="M4" s="20"/>
      <c r="N4" s="20"/>
      <c r="O4" s="20"/>
      <c r="P4" s="20"/>
      <c r="Q4" s="20"/>
      <c r="R4" s="20"/>
    </row>
    <row r="5" spans="1:18" x14ac:dyDescent="0.2">
      <c r="A5" t="s">
        <v>2</v>
      </c>
      <c r="B5">
        <v>4930766.7699999996</v>
      </c>
      <c r="C5" t="s">
        <v>1</v>
      </c>
    </row>
    <row r="6" spans="1:18" ht="15.75" x14ac:dyDescent="0.3">
      <c r="A6" t="s">
        <v>3</v>
      </c>
      <c r="B6" s="14">
        <v>85</v>
      </c>
      <c r="C6" t="s">
        <v>4</v>
      </c>
    </row>
    <row r="7" spans="1:18" ht="15.75" x14ac:dyDescent="0.3">
      <c r="A7" t="s">
        <v>6</v>
      </c>
      <c r="B7" s="14">
        <v>25</v>
      </c>
      <c r="C7" t="s">
        <v>5</v>
      </c>
    </row>
    <row r="8" spans="1:18" ht="15.75" x14ac:dyDescent="0.3">
      <c r="A8" s="3" t="s">
        <v>8</v>
      </c>
      <c r="B8">
        <v>0.89</v>
      </c>
      <c r="C8" s="3" t="s">
        <v>15</v>
      </c>
      <c r="K8" t="s">
        <v>53</v>
      </c>
    </row>
    <row r="9" spans="1:18" x14ac:dyDescent="0.2">
      <c r="A9" s="3" t="s">
        <v>9</v>
      </c>
      <c r="B9" s="2">
        <f>(LN(B6)-LN(B8)-LN(B7))/LN(24)</f>
        <v>0.42173900110789664</v>
      </c>
      <c r="C9" s="3" t="s">
        <v>16</v>
      </c>
    </row>
    <row r="11" spans="1:18" x14ac:dyDescent="0.2">
      <c r="A11" s="9" t="s">
        <v>51</v>
      </c>
    </row>
    <row r="12" spans="1:18" x14ac:dyDescent="0.2">
      <c r="A12" t="s">
        <v>7</v>
      </c>
      <c r="B12">
        <v>1</v>
      </c>
      <c r="C12">
        <v>3</v>
      </c>
      <c r="D12">
        <v>6</v>
      </c>
      <c r="E12">
        <v>12</v>
      </c>
      <c r="F12">
        <v>24</v>
      </c>
      <c r="G12">
        <v>48</v>
      </c>
    </row>
    <row r="13" spans="1:18" ht="14.25" x14ac:dyDescent="0.25">
      <c r="A13" s="3" t="s">
        <v>10</v>
      </c>
      <c r="B13" s="2">
        <v>1.528</v>
      </c>
      <c r="C13" s="2">
        <v>1.528</v>
      </c>
      <c r="D13" s="2">
        <v>1.528</v>
      </c>
      <c r="E13" s="2">
        <v>1.528</v>
      </c>
      <c r="F13" s="2">
        <v>1.528</v>
      </c>
      <c r="G13" s="2">
        <v>1.528</v>
      </c>
    </row>
    <row r="14" spans="1:18" ht="14.25" x14ac:dyDescent="0.25">
      <c r="A14" s="3" t="s">
        <v>11</v>
      </c>
      <c r="B14" s="2">
        <v>1.5580000000000001</v>
      </c>
      <c r="C14" s="2">
        <v>1.5580000000000001</v>
      </c>
      <c r="D14" s="2">
        <v>1.5580000000000001</v>
      </c>
      <c r="E14" s="2">
        <v>1.5580000000000001</v>
      </c>
      <c r="F14" s="2">
        <v>1.5580000000000001</v>
      </c>
      <c r="G14" s="2">
        <v>1.5580000000000001</v>
      </c>
    </row>
    <row r="15" spans="1:18" ht="14.25" x14ac:dyDescent="0.25">
      <c r="A15" s="3" t="s">
        <v>12</v>
      </c>
      <c r="B15" s="2">
        <v>13.65</v>
      </c>
      <c r="C15" s="2">
        <v>19.350000000000001</v>
      </c>
      <c r="D15" s="2">
        <v>26.2</v>
      </c>
      <c r="E15" s="2">
        <v>39.200000000000003</v>
      </c>
      <c r="F15" s="2">
        <v>39.200000000000003</v>
      </c>
      <c r="G15" s="2">
        <v>39.200000000000003</v>
      </c>
    </row>
    <row r="16" spans="1:18" x14ac:dyDescent="0.2">
      <c r="A16" s="3" t="s">
        <v>13</v>
      </c>
      <c r="B16" s="2">
        <v>4.28</v>
      </c>
      <c r="C16" s="2">
        <v>4.6289999999999996</v>
      </c>
      <c r="D16" s="2">
        <v>4.9320000000000004</v>
      </c>
      <c r="E16" s="2">
        <v>5.335</v>
      </c>
      <c r="F16" s="2">
        <v>5.335</v>
      </c>
      <c r="G16" s="2">
        <v>5.335</v>
      </c>
    </row>
    <row r="18" spans="1:18" ht="15.75" x14ac:dyDescent="0.3">
      <c r="A18" s="3" t="s">
        <v>14</v>
      </c>
      <c r="B18" s="2">
        <f t="shared" ref="B18:G18" si="0">$B$7*POWER(B12,$B$9)</f>
        <v>25</v>
      </c>
      <c r="C18" s="2">
        <f t="shared" si="0"/>
        <v>39.733850193171996</v>
      </c>
      <c r="D18" s="2">
        <f t="shared" si="0"/>
        <v>53.225131086231549</v>
      </c>
      <c r="E18" s="2">
        <f t="shared" si="0"/>
        <v>71.297258266538449</v>
      </c>
      <c r="F18" s="2">
        <f t="shared" si="0"/>
        <v>95.505617977528104</v>
      </c>
      <c r="G18" s="2">
        <f t="shared" si="0"/>
        <v>127.93371424144088</v>
      </c>
    </row>
    <row r="19" spans="1:18" x14ac:dyDescent="0.2">
      <c r="A19" s="3"/>
      <c r="B19" s="2"/>
      <c r="C19" s="2"/>
      <c r="D19" s="2"/>
      <c r="E19" s="2"/>
      <c r="F19" s="2"/>
      <c r="G19" s="2"/>
    </row>
    <row r="20" spans="1:18" ht="15.75" x14ac:dyDescent="0.3">
      <c r="A20" s="5" t="s">
        <v>18</v>
      </c>
      <c r="B20" s="15" t="s">
        <v>19</v>
      </c>
      <c r="C20" s="16"/>
      <c r="D20" s="16"/>
      <c r="E20" s="16"/>
      <c r="F20" s="16"/>
      <c r="G20" s="16"/>
      <c r="I20" s="19" t="s">
        <v>18</v>
      </c>
      <c r="J20" s="16"/>
      <c r="K20" s="16"/>
      <c r="L20" s="16"/>
      <c r="M20" s="16"/>
      <c r="N20" s="16"/>
    </row>
    <row r="21" spans="1:18" ht="15.75" x14ac:dyDescent="0.3">
      <c r="A21">
        <v>5</v>
      </c>
      <c r="B21" s="2">
        <v>1.3779999999999999</v>
      </c>
      <c r="C21" s="2">
        <v>1.3494999999999999</v>
      </c>
      <c r="D21" s="2">
        <v>1.3280000000000001</v>
      </c>
      <c r="E21" s="2">
        <v>1.3029999999999999</v>
      </c>
      <c r="F21" s="2">
        <v>1.3029999999999999</v>
      </c>
      <c r="G21" s="2">
        <v>1.3029999999999999</v>
      </c>
      <c r="I21" s="1">
        <f t="shared" ref="I21:N28" si="1">1/(1-EXP((-B$15*EXP(-B21*B$16))-(B$13*POWER(B$15,(1/B$14))*EXP(-B21*B$16/B$14))))</f>
        <v>5.0005461176738315</v>
      </c>
      <c r="J21" s="1">
        <f t="shared" si="1"/>
        <v>5.0006796064781618</v>
      </c>
      <c r="K21" s="1">
        <f t="shared" si="1"/>
        <v>5.0000326266619757</v>
      </c>
      <c r="L21" s="1">
        <f t="shared" si="1"/>
        <v>4.9965615384548663</v>
      </c>
      <c r="M21" s="1">
        <f t="shared" si="1"/>
        <v>4.9965615384548663</v>
      </c>
      <c r="N21" s="1">
        <f t="shared" si="1"/>
        <v>4.9965615384548663</v>
      </c>
      <c r="Q21" s="9" t="s">
        <v>46</v>
      </c>
    </row>
    <row r="22" spans="1:18" ht="14.25" x14ac:dyDescent="0.25">
      <c r="A22">
        <v>10</v>
      </c>
      <c r="B22" s="2">
        <v>1.631</v>
      </c>
      <c r="C22" s="2">
        <v>1.5834999999999999</v>
      </c>
      <c r="D22" s="2">
        <v>1.5475000000000001</v>
      </c>
      <c r="E22" s="2">
        <v>1.5062</v>
      </c>
      <c r="F22" s="2">
        <v>1.5062</v>
      </c>
      <c r="G22" s="2">
        <v>1.5062</v>
      </c>
      <c r="I22" s="1">
        <f t="shared" si="1"/>
        <v>10.002082103066117</v>
      </c>
      <c r="J22" s="1">
        <f t="shared" si="1"/>
        <v>10.004607122998475</v>
      </c>
      <c r="K22" s="1">
        <f t="shared" si="1"/>
        <v>9.999289574456105</v>
      </c>
      <c r="L22" s="1">
        <f t="shared" si="1"/>
        <v>10.001820769383915</v>
      </c>
      <c r="M22" s="1">
        <f t="shared" si="1"/>
        <v>10.001820769383915</v>
      </c>
      <c r="N22" s="1">
        <f t="shared" si="1"/>
        <v>10.001820769383915</v>
      </c>
      <c r="Q22" s="9" t="s">
        <v>12</v>
      </c>
      <c r="R22" s="2">
        <f>B15</f>
        <v>13.65</v>
      </c>
    </row>
    <row r="23" spans="1:18" x14ac:dyDescent="0.2">
      <c r="A23">
        <v>20</v>
      </c>
      <c r="B23" s="2">
        <v>1.8788</v>
      </c>
      <c r="C23" s="2">
        <v>1.8126</v>
      </c>
      <c r="D23" s="2">
        <v>1.7626999999999999</v>
      </c>
      <c r="E23" s="2">
        <v>1.7050000000000001</v>
      </c>
      <c r="F23" s="2">
        <v>1.7050000000000001</v>
      </c>
      <c r="G23" s="2">
        <v>1.7050000000000001</v>
      </c>
      <c r="I23" s="1">
        <f t="shared" si="1"/>
        <v>19.998878935622155</v>
      </c>
      <c r="J23" s="1">
        <f t="shared" si="1"/>
        <v>20.002923123812582</v>
      </c>
      <c r="K23" s="1">
        <f t="shared" si="1"/>
        <v>20.003500105644811</v>
      </c>
      <c r="L23" s="1">
        <f t="shared" si="1"/>
        <v>19.99853518493742</v>
      </c>
      <c r="M23" s="1">
        <f t="shared" si="1"/>
        <v>19.99853518493742</v>
      </c>
      <c r="N23" s="1">
        <f t="shared" si="1"/>
        <v>19.99853518493742</v>
      </c>
      <c r="Q23" s="9" t="s">
        <v>13</v>
      </c>
      <c r="R23" s="2">
        <f>B16</f>
        <v>4.28</v>
      </c>
    </row>
    <row r="24" spans="1:18" ht="14.25" x14ac:dyDescent="0.25">
      <c r="A24">
        <v>50</v>
      </c>
      <c r="B24" s="2">
        <v>2.2054999999999998</v>
      </c>
      <c r="C24" s="2">
        <v>2.1145999999999998</v>
      </c>
      <c r="D24" s="2">
        <v>2.0461499999999999</v>
      </c>
      <c r="E24" s="2">
        <v>1.9671000000000001</v>
      </c>
      <c r="F24" s="2">
        <v>1.9671000000000001</v>
      </c>
      <c r="G24" s="2">
        <v>1.9671000000000001</v>
      </c>
      <c r="I24" s="1">
        <f t="shared" si="1"/>
        <v>50.0004077077677</v>
      </c>
      <c r="J24" s="1">
        <f t="shared" si="1"/>
        <v>50.000096919953648</v>
      </c>
      <c r="K24" s="1">
        <f t="shared" si="1"/>
        <v>50.002106365392585</v>
      </c>
      <c r="L24" s="1">
        <f t="shared" si="1"/>
        <v>50.000449422961061</v>
      </c>
      <c r="M24" s="1">
        <f t="shared" si="1"/>
        <v>50.000449422961061</v>
      </c>
      <c r="N24" s="1">
        <f t="shared" si="1"/>
        <v>50.000449422961061</v>
      </c>
      <c r="Q24" s="9" t="s">
        <v>10</v>
      </c>
      <c r="R24" s="2">
        <f>B13</f>
        <v>1.528</v>
      </c>
    </row>
    <row r="25" spans="1:18" ht="14.25" x14ac:dyDescent="0.25">
      <c r="A25">
        <v>100</v>
      </c>
      <c r="B25" s="2">
        <v>2.4534400000000001</v>
      </c>
      <c r="C25" s="2">
        <v>2.3438400000000001</v>
      </c>
      <c r="D25" s="2">
        <v>2.2612999999999999</v>
      </c>
      <c r="E25" s="2">
        <v>2.1659999999999999</v>
      </c>
      <c r="F25" s="2">
        <v>2.1659999999999999</v>
      </c>
      <c r="G25" s="2">
        <v>2.1659999999999999</v>
      </c>
      <c r="I25" s="1">
        <f t="shared" si="1"/>
        <v>100.00495336158171</v>
      </c>
      <c r="J25" s="1">
        <f t="shared" si="1"/>
        <v>100.00229737339058</v>
      </c>
      <c r="K25" s="1">
        <f t="shared" si="1"/>
        <v>100.00420429645149</v>
      </c>
      <c r="L25" s="1">
        <f t="shared" si="1"/>
        <v>100.00166579877387</v>
      </c>
      <c r="M25" s="1">
        <f t="shared" si="1"/>
        <v>100.00166579877387</v>
      </c>
      <c r="N25" s="1">
        <f t="shared" si="1"/>
        <v>100.00166579877387</v>
      </c>
      <c r="Q25" s="9" t="s">
        <v>11</v>
      </c>
      <c r="R25" s="2">
        <f>B14</f>
        <v>1.5580000000000001</v>
      </c>
    </row>
    <row r="26" spans="1:18" x14ac:dyDescent="0.2">
      <c r="A26">
        <v>200</v>
      </c>
      <c r="B26" s="2">
        <v>2.7023199999999998</v>
      </c>
      <c r="C26" s="2">
        <v>2.57396</v>
      </c>
      <c r="D26" s="2">
        <v>2.4772799999999999</v>
      </c>
      <c r="E26" s="2">
        <v>2.3656700000000002</v>
      </c>
      <c r="F26" s="2">
        <v>2.3656700000000002</v>
      </c>
      <c r="G26" s="2">
        <v>2.3656700000000002</v>
      </c>
      <c r="I26" s="1">
        <f t="shared" si="1"/>
        <v>200.00251151681996</v>
      </c>
      <c r="J26" s="1">
        <f t="shared" si="1"/>
        <v>199.99969828672099</v>
      </c>
      <c r="K26" s="1">
        <f t="shared" si="1"/>
        <v>200.00192320470796</v>
      </c>
      <c r="L26" s="1">
        <f t="shared" si="1"/>
        <v>200.00025457913969</v>
      </c>
      <c r="M26" s="1">
        <f t="shared" si="1"/>
        <v>200.00025457913969</v>
      </c>
      <c r="N26" s="1">
        <f t="shared" si="1"/>
        <v>200.00025457913969</v>
      </c>
    </row>
    <row r="27" spans="1:18" ht="15.75" x14ac:dyDescent="0.3">
      <c r="A27">
        <v>500</v>
      </c>
      <c r="B27" s="2">
        <v>3.0326580000000001</v>
      </c>
      <c r="C27" s="2">
        <v>2.8793920000000002</v>
      </c>
      <c r="D27" s="2">
        <v>2.7639450000000001</v>
      </c>
      <c r="E27" s="2">
        <v>2.6306850000000002</v>
      </c>
      <c r="F27" s="2">
        <v>2.6306850000000002</v>
      </c>
      <c r="G27" s="2">
        <v>2.6306850000000002</v>
      </c>
      <c r="I27" s="1">
        <f t="shared" si="1"/>
        <v>500.00357815495414</v>
      </c>
      <c r="J27" s="1">
        <f t="shared" si="1"/>
        <v>499.99595528151866</v>
      </c>
      <c r="K27" s="1">
        <f t="shared" si="1"/>
        <v>499.99730738268806</v>
      </c>
      <c r="L27" s="1">
        <f t="shared" si="1"/>
        <v>500.00067057468982</v>
      </c>
      <c r="M27" s="1">
        <f t="shared" si="1"/>
        <v>500.00067057468982</v>
      </c>
      <c r="N27" s="1">
        <f t="shared" si="1"/>
        <v>500.00067057468982</v>
      </c>
      <c r="Q27" s="10" t="s">
        <v>47</v>
      </c>
      <c r="R27" s="11">
        <v>1.3779999999999999</v>
      </c>
    </row>
    <row r="28" spans="1:18" x14ac:dyDescent="0.2">
      <c r="A28">
        <v>1000</v>
      </c>
      <c r="B28" s="2">
        <v>3.283325</v>
      </c>
      <c r="C28" s="2">
        <v>3.1111650000000002</v>
      </c>
      <c r="D28" s="2">
        <v>2.9814799999999999</v>
      </c>
      <c r="E28" s="2">
        <v>2.831785</v>
      </c>
      <c r="F28" s="2">
        <v>2.831785</v>
      </c>
      <c r="G28" s="2">
        <v>2.831785</v>
      </c>
      <c r="I28" s="1">
        <f t="shared" si="1"/>
        <v>999.99946402380101</v>
      </c>
      <c r="J28" s="1">
        <f t="shared" si="1"/>
        <v>999.99874581626091</v>
      </c>
      <c r="K28" s="1">
        <f t="shared" si="1"/>
        <v>1000.0049309649692</v>
      </c>
      <c r="L28" s="1">
        <f t="shared" si="1"/>
        <v>1000.0025294768083</v>
      </c>
      <c r="M28" s="1">
        <f t="shared" si="1"/>
        <v>1000.0025294768083</v>
      </c>
      <c r="N28" s="1">
        <f t="shared" si="1"/>
        <v>1000.0025294768083</v>
      </c>
      <c r="Q28" s="9" t="s">
        <v>48</v>
      </c>
      <c r="R28" s="2">
        <f>(1-EXP(-R$22*EXP(-R27*R$23)-R$24*R$22^(1/R$25)*EXP(-R27*R$23/R$25)))^(-1)</f>
        <v>5.0005461176738315</v>
      </c>
    </row>
    <row r="29" spans="1:18" x14ac:dyDescent="0.2">
      <c r="A29" s="5"/>
      <c r="B29" s="2"/>
      <c r="C29" s="2"/>
      <c r="D29" s="2"/>
      <c r="E29" s="2"/>
      <c r="F29" s="2"/>
      <c r="G29" s="2"/>
    </row>
    <row r="30" spans="1:18" ht="15.75" x14ac:dyDescent="0.3">
      <c r="A30" s="5" t="s">
        <v>18</v>
      </c>
      <c r="B30" s="17" t="s">
        <v>20</v>
      </c>
      <c r="C30" s="18"/>
      <c r="D30" s="18"/>
      <c r="E30" s="18"/>
      <c r="F30" s="18"/>
      <c r="G30" s="18"/>
      <c r="Q30" s="10" t="s">
        <v>49</v>
      </c>
      <c r="R30">
        <v>1E-4</v>
      </c>
    </row>
    <row r="31" spans="1:18" x14ac:dyDescent="0.2">
      <c r="A31">
        <v>5</v>
      </c>
      <c r="B31" s="4">
        <f t="shared" ref="B31:G31" si="2">B21*B$18</f>
        <v>34.449999999999996</v>
      </c>
      <c r="C31" s="4">
        <f t="shared" si="2"/>
        <v>53.620830835685602</v>
      </c>
      <c r="D31" s="4">
        <f t="shared" si="2"/>
        <v>70.6829740825155</v>
      </c>
      <c r="E31" s="4">
        <f t="shared" si="2"/>
        <v>92.900327521299602</v>
      </c>
      <c r="F31" s="4">
        <f t="shared" si="2"/>
        <v>124.44382022471912</v>
      </c>
      <c r="G31" s="4">
        <f t="shared" si="2"/>
        <v>166.69762965659746</v>
      </c>
    </row>
    <row r="32" spans="1:18" ht="15.75" x14ac:dyDescent="0.3">
      <c r="A32">
        <v>10</v>
      </c>
      <c r="B32" s="4">
        <f t="shared" ref="B32:G38" si="3">B22*B$18</f>
        <v>40.774999999999999</v>
      </c>
      <c r="C32" s="4">
        <f t="shared" si="3"/>
        <v>62.918551780887853</v>
      </c>
      <c r="D32" s="4">
        <f t="shared" si="3"/>
        <v>82.365890355943321</v>
      </c>
      <c r="E32" s="4">
        <f t="shared" si="3"/>
        <v>107.38793040106022</v>
      </c>
      <c r="F32" s="4">
        <f t="shared" si="3"/>
        <v>143.85056179775282</v>
      </c>
      <c r="G32" s="4">
        <f t="shared" si="3"/>
        <v>192.69376039045827</v>
      </c>
      <c r="Q32" s="12" t="s">
        <v>50</v>
      </c>
      <c r="R32" s="12" t="s">
        <v>18</v>
      </c>
    </row>
    <row r="33" spans="1:18" x14ac:dyDescent="0.2">
      <c r="A33">
        <v>20</v>
      </c>
      <c r="B33" s="4">
        <f t="shared" si="3"/>
        <v>46.97</v>
      </c>
      <c r="C33" s="4">
        <f t="shared" si="3"/>
        <v>72.021576860143554</v>
      </c>
      <c r="D33" s="4">
        <f t="shared" si="3"/>
        <v>93.819938565700355</v>
      </c>
      <c r="E33" s="4">
        <f t="shared" si="3"/>
        <v>121.56182534444807</v>
      </c>
      <c r="F33" s="4">
        <f t="shared" si="3"/>
        <v>162.83707865168543</v>
      </c>
      <c r="G33" s="4">
        <f t="shared" si="3"/>
        <v>218.12698278165672</v>
      </c>
      <c r="P33">
        <v>-10</v>
      </c>
      <c r="Q33" s="13">
        <f t="shared" ref="Q33:Q53" si="4">R$27+P33*R$30</f>
        <v>1.377</v>
      </c>
      <c r="R33" s="2">
        <f t="shared" ref="R33:R53" si="5">(1-EXP(-R$22*EXP(-Q33*R$23)-R$24*R$22^(1/R$25)*EXP(-Q33*R$23/R$25)))^(-1)</f>
        <v>4.9871550024837115</v>
      </c>
    </row>
    <row r="34" spans="1:18" x14ac:dyDescent="0.2">
      <c r="A34">
        <v>50</v>
      </c>
      <c r="B34" s="4">
        <f t="shared" si="3"/>
        <v>55.137499999999996</v>
      </c>
      <c r="C34" s="4">
        <f t="shared" si="3"/>
        <v>84.021199618481489</v>
      </c>
      <c r="D34" s="4">
        <f t="shared" si="3"/>
        <v>108.90660197209267</v>
      </c>
      <c r="E34" s="4">
        <f t="shared" si="3"/>
        <v>140.24883673610779</v>
      </c>
      <c r="F34" s="4">
        <f t="shared" si="3"/>
        <v>187.86910112359553</v>
      </c>
      <c r="G34" s="4">
        <f t="shared" si="3"/>
        <v>251.65840928433838</v>
      </c>
      <c r="P34">
        <v>-9</v>
      </c>
      <c r="Q34" s="13">
        <f t="shared" si="4"/>
        <v>1.3771</v>
      </c>
      <c r="R34" s="2">
        <f t="shared" si="5"/>
        <v>4.9884923548354694</v>
      </c>
    </row>
    <row r="35" spans="1:18" x14ac:dyDescent="0.2">
      <c r="A35">
        <v>100</v>
      </c>
      <c r="B35" s="4">
        <f t="shared" si="3"/>
        <v>61.335999999999999</v>
      </c>
      <c r="C35" s="4">
        <f t="shared" si="3"/>
        <v>93.129787436764261</v>
      </c>
      <c r="D35" s="4">
        <f t="shared" si="3"/>
        <v>120.3579889252954</v>
      </c>
      <c r="E35" s="4">
        <f t="shared" si="3"/>
        <v>154.42986140532227</v>
      </c>
      <c r="F35" s="4">
        <f t="shared" si="3"/>
        <v>206.86516853932588</v>
      </c>
      <c r="G35" s="4">
        <f t="shared" si="3"/>
        <v>277.10442504696096</v>
      </c>
      <c r="P35">
        <v>-8</v>
      </c>
      <c r="Q35" s="13">
        <f t="shared" si="4"/>
        <v>1.3772</v>
      </c>
      <c r="R35" s="2">
        <f t="shared" si="5"/>
        <v>4.9898300978225132</v>
      </c>
    </row>
    <row r="36" spans="1:18" x14ac:dyDescent="0.2">
      <c r="A36">
        <v>200</v>
      </c>
      <c r="B36" s="4">
        <f t="shared" si="3"/>
        <v>67.557999999999993</v>
      </c>
      <c r="C36" s="4">
        <f t="shared" si="3"/>
        <v>102.27334104321699</v>
      </c>
      <c r="D36" s="4">
        <f t="shared" si="3"/>
        <v>131.85355273729968</v>
      </c>
      <c r="E36" s="4">
        <f t="shared" si="3"/>
        <v>168.66578496340202</v>
      </c>
      <c r="F36" s="4">
        <f t="shared" si="3"/>
        <v>225.93477528089892</v>
      </c>
      <c r="G36" s="4">
        <f t="shared" si="3"/>
        <v>302.64894976954946</v>
      </c>
      <c r="P36">
        <v>-7</v>
      </c>
      <c r="Q36" s="13">
        <f t="shared" si="4"/>
        <v>1.3773</v>
      </c>
      <c r="R36" s="2">
        <f t="shared" si="5"/>
        <v>4.9911682315538268</v>
      </c>
    </row>
    <row r="37" spans="1:18" x14ac:dyDescent="0.2">
      <c r="A37">
        <v>500</v>
      </c>
      <c r="B37" s="4">
        <f t="shared" si="3"/>
        <v>75.816450000000003</v>
      </c>
      <c r="C37" s="4">
        <f t="shared" si="3"/>
        <v>114.40933037541791</v>
      </c>
      <c r="D37" s="4">
        <f t="shared" si="3"/>
        <v>147.11133494013427</v>
      </c>
      <c r="E37" s="4">
        <f t="shared" si="3"/>
        <v>187.56062786290872</v>
      </c>
      <c r="F37" s="4">
        <f t="shared" si="3"/>
        <v>251.24519662921352</v>
      </c>
      <c r="G37" s="4">
        <f t="shared" si="3"/>
        <v>336.5533030492449</v>
      </c>
      <c r="P37">
        <v>-6</v>
      </c>
      <c r="Q37" s="13">
        <f t="shared" si="4"/>
        <v>1.3774</v>
      </c>
      <c r="R37" s="2">
        <f t="shared" si="5"/>
        <v>4.992506756138428</v>
      </c>
    </row>
    <row r="38" spans="1:18" x14ac:dyDescent="0.2">
      <c r="A38">
        <v>1000</v>
      </c>
      <c r="B38" s="4">
        <f t="shared" si="3"/>
        <v>82.083124999999995</v>
      </c>
      <c r="C38" s="4">
        <f t="shared" si="3"/>
        <v>123.61856403623996</v>
      </c>
      <c r="D38" s="4">
        <f t="shared" si="3"/>
        <v>158.68966383097762</v>
      </c>
      <c r="E38" s="4">
        <f t="shared" si="3"/>
        <v>201.89850650030959</v>
      </c>
      <c r="F38" s="4">
        <f t="shared" si="3"/>
        <v>270.4513764044944</v>
      </c>
      <c r="G38" s="4">
        <f t="shared" si="3"/>
        <v>362.28077298319869</v>
      </c>
      <c r="P38">
        <v>-5</v>
      </c>
      <c r="Q38" s="13">
        <f t="shared" si="4"/>
        <v>1.3774999999999999</v>
      </c>
      <c r="R38" s="2">
        <f t="shared" si="5"/>
        <v>4.9938456716853619</v>
      </c>
    </row>
    <row r="39" spans="1:18" x14ac:dyDescent="0.2">
      <c r="B39" s="4"/>
      <c r="C39" s="4"/>
      <c r="D39" s="4"/>
      <c r="E39" s="4"/>
      <c r="F39" s="4"/>
      <c r="G39" s="4"/>
      <c r="P39">
        <v>-4</v>
      </c>
      <c r="Q39" s="13">
        <f t="shared" si="4"/>
        <v>1.3775999999999999</v>
      </c>
      <c r="R39" s="2">
        <f t="shared" si="5"/>
        <v>4.9951849783037101</v>
      </c>
    </row>
    <row r="40" spans="1:18" x14ac:dyDescent="0.2">
      <c r="A40" s="3" t="s">
        <v>22</v>
      </c>
      <c r="P40">
        <v>-3</v>
      </c>
      <c r="Q40" s="13">
        <f t="shared" si="4"/>
        <v>1.3776999999999999</v>
      </c>
      <c r="R40" s="2">
        <f t="shared" si="5"/>
        <v>4.9965246761025783</v>
      </c>
    </row>
    <row r="41" spans="1:18" x14ac:dyDescent="0.2">
      <c r="P41">
        <v>-2</v>
      </c>
      <c r="Q41" s="13">
        <f t="shared" si="4"/>
        <v>1.3777999999999999</v>
      </c>
      <c r="R41" s="2">
        <f t="shared" si="5"/>
        <v>4.9978647651911015</v>
      </c>
    </row>
    <row r="42" spans="1:18" ht="15.75" x14ac:dyDescent="0.3">
      <c r="A42" s="3" t="s">
        <v>44</v>
      </c>
      <c r="B42" s="7" t="s">
        <v>21</v>
      </c>
      <c r="C42" s="7" t="s">
        <v>23</v>
      </c>
      <c r="D42" s="7" t="s">
        <v>24</v>
      </c>
      <c r="E42" s="7" t="s">
        <v>25</v>
      </c>
      <c r="F42" s="7" t="s">
        <v>26</v>
      </c>
      <c r="G42" s="7" t="s">
        <v>27</v>
      </c>
      <c r="I42" s="5" t="s">
        <v>37</v>
      </c>
      <c r="P42">
        <v>-1</v>
      </c>
      <c r="Q42" s="13">
        <f t="shared" si="4"/>
        <v>1.3778999999999999</v>
      </c>
      <c r="R42" s="2">
        <f t="shared" si="5"/>
        <v>4.9992052456784561</v>
      </c>
    </row>
    <row r="43" spans="1:18" x14ac:dyDescent="0.2">
      <c r="B43" s="6">
        <f>B$12</f>
        <v>1</v>
      </c>
      <c r="C43" s="4">
        <f>B31</f>
        <v>34.449999999999996</v>
      </c>
      <c r="D43" s="2">
        <f t="shared" ref="D43:E48" si="6">LN(B43)</f>
        <v>0</v>
      </c>
      <c r="E43" s="2">
        <f t="shared" si="6"/>
        <v>3.5395089974596674</v>
      </c>
      <c r="F43" s="2">
        <f t="shared" ref="F43:F48" si="7">D43^2</f>
        <v>0</v>
      </c>
      <c r="G43" s="2">
        <f t="shared" ref="G43:G48" si="8">D43*E43</f>
        <v>0</v>
      </c>
      <c r="I43" s="4">
        <f t="shared" ref="I43:I48" si="9">G$53*B43^G$54</f>
        <v>34.26756644472021</v>
      </c>
      <c r="P43">
        <v>0</v>
      </c>
      <c r="Q43" s="13">
        <f t="shared" si="4"/>
        <v>1.3779999999999999</v>
      </c>
      <c r="R43" s="2">
        <f t="shared" si="5"/>
        <v>5.0005461176738315</v>
      </c>
    </row>
    <row r="44" spans="1:18" x14ac:dyDescent="0.2">
      <c r="B44" s="6">
        <f>C$12</f>
        <v>3</v>
      </c>
      <c r="C44" s="4">
        <f>C31</f>
        <v>53.620830835685602</v>
      </c>
      <c r="D44" s="2">
        <f t="shared" si="6"/>
        <v>1.0986122886681098</v>
      </c>
      <c r="E44" s="2">
        <f t="shared" si="6"/>
        <v>3.9819376275718716</v>
      </c>
      <c r="F44" s="2">
        <f t="shared" si="7"/>
        <v>1.2069489608125821</v>
      </c>
      <c r="G44" s="2">
        <f t="shared" si="8"/>
        <v>4.3746056103603976</v>
      </c>
      <c r="I44" s="4">
        <f t="shared" si="9"/>
        <v>53.537509429238547</v>
      </c>
      <c r="P44">
        <v>1</v>
      </c>
      <c r="Q44" s="13">
        <f t="shared" si="4"/>
        <v>1.3780999999999999</v>
      </c>
      <c r="R44" s="2">
        <f t="shared" si="5"/>
        <v>5.0018873812864708</v>
      </c>
    </row>
    <row r="45" spans="1:18" x14ac:dyDescent="0.2">
      <c r="B45" s="6">
        <f>D$12</f>
        <v>6</v>
      </c>
      <c r="C45" s="4">
        <f>D31</f>
        <v>70.6829740825155</v>
      </c>
      <c r="D45" s="2">
        <f t="shared" si="6"/>
        <v>1.791759469228055</v>
      </c>
      <c r="E45" s="2">
        <f t="shared" si="6"/>
        <v>4.2582047247002981</v>
      </c>
      <c r="F45" s="2">
        <f t="shared" si="7"/>
        <v>3.2104019955684011</v>
      </c>
      <c r="G45" s="2">
        <f t="shared" si="8"/>
        <v>7.6296786373934022</v>
      </c>
      <c r="I45" s="4">
        <f t="shared" si="9"/>
        <v>70.944137640464362</v>
      </c>
      <c r="P45">
        <v>2</v>
      </c>
      <c r="Q45" s="13">
        <f t="shared" si="4"/>
        <v>1.3781999999999999</v>
      </c>
      <c r="R45" s="2">
        <f t="shared" si="5"/>
        <v>5.0032290366256245</v>
      </c>
    </row>
    <row r="46" spans="1:18" x14ac:dyDescent="0.2">
      <c r="B46" s="6">
        <f>E$12</f>
        <v>12</v>
      </c>
      <c r="C46" s="4">
        <f>E31</f>
        <v>92.900327521299602</v>
      </c>
      <c r="D46" s="2">
        <f t="shared" si="6"/>
        <v>2.4849066497880004</v>
      </c>
      <c r="E46" s="2">
        <f t="shared" si="6"/>
        <v>4.5315271713388698</v>
      </c>
      <c r="F46" s="2">
        <f t="shared" si="7"/>
        <v>6.174761058160624</v>
      </c>
      <c r="G46" s="2">
        <f t="shared" si="8"/>
        <v>11.260422001754964</v>
      </c>
      <c r="I46" s="4">
        <f t="shared" si="9"/>
        <v>94.010175654537107</v>
      </c>
      <c r="P46">
        <v>3</v>
      </c>
      <c r="Q46" s="13">
        <f t="shared" si="4"/>
        <v>1.3782999999999999</v>
      </c>
      <c r="R46" s="2">
        <f t="shared" si="5"/>
        <v>5.0045710838005899</v>
      </c>
    </row>
    <row r="47" spans="1:18" x14ac:dyDescent="0.2">
      <c r="B47" s="6">
        <f>F$12</f>
        <v>24</v>
      </c>
      <c r="C47" s="4">
        <f>F31</f>
        <v>124.44382022471912</v>
      </c>
      <c r="D47" s="2">
        <f t="shared" si="6"/>
        <v>3.1780538303479458</v>
      </c>
      <c r="E47" s="2">
        <f t="shared" si="6"/>
        <v>4.8238543708889763</v>
      </c>
      <c r="F47" s="2">
        <f t="shared" si="7"/>
        <v>10.100026148589249</v>
      </c>
      <c r="G47" s="2">
        <f t="shared" si="8"/>
        <v>15.330468860444391</v>
      </c>
      <c r="I47" s="4">
        <f t="shared" si="9"/>
        <v>124.57566503079244</v>
      </c>
      <c r="P47">
        <v>4</v>
      </c>
      <c r="Q47" s="13">
        <f t="shared" si="4"/>
        <v>1.3783999999999998</v>
      </c>
      <c r="R47" s="2">
        <f t="shared" si="5"/>
        <v>5.0059135229206904</v>
      </c>
    </row>
    <row r="48" spans="1:18" x14ac:dyDescent="0.2">
      <c r="B48" s="6">
        <f>G$12</f>
        <v>48</v>
      </c>
      <c r="C48" s="4">
        <f>G31</f>
        <v>166.69762965659746</v>
      </c>
      <c r="D48" s="2">
        <f t="shared" si="6"/>
        <v>3.8712010109078911</v>
      </c>
      <c r="E48" s="2">
        <f t="shared" si="6"/>
        <v>5.1161815704390827</v>
      </c>
      <c r="F48" s="2">
        <f t="shared" si="7"/>
        <v>14.986197266854278</v>
      </c>
      <c r="G48" s="2">
        <f t="shared" si="8"/>
        <v>19.805767267472099</v>
      </c>
      <c r="I48" s="4">
        <f t="shared" si="9"/>
        <v>165.0788992767425</v>
      </c>
      <c r="P48">
        <v>5</v>
      </c>
      <c r="Q48" s="13">
        <f t="shared" si="4"/>
        <v>1.3784999999999998</v>
      </c>
      <c r="R48" s="2">
        <f t="shared" si="5"/>
        <v>5.0072563540952721</v>
      </c>
    </row>
    <row r="49" spans="1:18" x14ac:dyDescent="0.2">
      <c r="P49">
        <v>6</v>
      </c>
      <c r="Q49" s="13">
        <f t="shared" si="4"/>
        <v>1.3785999999999998</v>
      </c>
      <c r="R49" s="2">
        <f t="shared" si="5"/>
        <v>5.0085995774337242</v>
      </c>
    </row>
    <row r="50" spans="1:18" x14ac:dyDescent="0.2">
      <c r="C50" s="7" t="s">
        <v>28</v>
      </c>
      <c r="D50" s="7" t="s">
        <v>29</v>
      </c>
      <c r="E50" s="7" t="s">
        <v>30</v>
      </c>
      <c r="F50" s="7" t="s">
        <v>31</v>
      </c>
      <c r="G50" s="7" t="s">
        <v>32</v>
      </c>
      <c r="P50">
        <v>7</v>
      </c>
      <c r="Q50" s="13">
        <f t="shared" si="4"/>
        <v>1.3786999999999998</v>
      </c>
      <c r="R50" s="2">
        <f t="shared" si="5"/>
        <v>5.0099431930454603</v>
      </c>
    </row>
    <row r="51" spans="1:18" x14ac:dyDescent="0.2">
      <c r="C51">
        <f>COUNTA(C43:C48)</f>
        <v>6</v>
      </c>
      <c r="D51" s="2">
        <f>SUM(D43:D48)</f>
        <v>12.424533248940001</v>
      </c>
      <c r="E51" s="2">
        <f>SUM(E43:E48)</f>
        <v>26.251214462398764</v>
      </c>
      <c r="F51" s="2">
        <f>SUM(F43:F48)</f>
        <v>35.678335429985133</v>
      </c>
      <c r="G51" s="2">
        <f>SUM(G43:G48)</f>
        <v>58.400942377425253</v>
      </c>
      <c r="P51">
        <v>8</v>
      </c>
      <c r="Q51" s="13">
        <f t="shared" si="4"/>
        <v>1.3787999999999998</v>
      </c>
      <c r="R51" s="2">
        <f t="shared" si="5"/>
        <v>5.0112872010399228</v>
      </c>
    </row>
    <row r="52" spans="1:18" x14ac:dyDescent="0.2">
      <c r="P52">
        <v>9</v>
      </c>
      <c r="Q52" s="13">
        <f t="shared" si="4"/>
        <v>1.3788999999999998</v>
      </c>
      <c r="R52" s="2">
        <f t="shared" si="5"/>
        <v>5.0126316015265893</v>
      </c>
    </row>
    <row r="53" spans="1:18" ht="15.75" x14ac:dyDescent="0.3">
      <c r="C53" s="7" t="s">
        <v>33</v>
      </c>
      <c r="D53" s="2">
        <f>(F51*E51-D51*G51)/(C51*F51-D51^2)</f>
        <v>3.5341993221226198</v>
      </c>
      <c r="F53" s="5" t="s">
        <v>38</v>
      </c>
      <c r="G53" s="1">
        <f>EXP(D53)</f>
        <v>34.26756644472021</v>
      </c>
      <c r="P53">
        <v>10</v>
      </c>
      <c r="Q53" s="13">
        <f t="shared" si="4"/>
        <v>1.3789999999999998</v>
      </c>
      <c r="R53" s="2">
        <f t="shared" si="5"/>
        <v>5.0139763946149651</v>
      </c>
    </row>
    <row r="54" spans="1:18" ht="15.75" x14ac:dyDescent="0.3">
      <c r="C54" s="7" t="s">
        <v>34</v>
      </c>
      <c r="D54" s="2">
        <f>(C51*G51-D51*E51)/(C51*F51-D51^2)</f>
        <v>0.40613344811915153</v>
      </c>
      <c r="F54" s="5" t="s">
        <v>36</v>
      </c>
      <c r="G54" s="2">
        <f>D54</f>
        <v>0.40613344811915153</v>
      </c>
    </row>
    <row r="55" spans="1:18" x14ac:dyDescent="0.2">
      <c r="B55" s="4"/>
      <c r="C55" s="4"/>
      <c r="D55" s="4"/>
      <c r="E55" s="4"/>
      <c r="F55" s="4"/>
      <c r="G55" s="4"/>
    </row>
    <row r="56" spans="1:18" x14ac:dyDescent="0.2">
      <c r="B56" s="4"/>
      <c r="C56" s="4"/>
      <c r="D56" s="4"/>
      <c r="E56" s="4"/>
      <c r="F56" s="4"/>
      <c r="G56" s="4"/>
    </row>
    <row r="57" spans="1:18" ht="15.75" x14ac:dyDescent="0.3">
      <c r="A57" s="3" t="s">
        <v>45</v>
      </c>
      <c r="B57" s="7" t="s">
        <v>21</v>
      </c>
      <c r="C57" s="7" t="s">
        <v>23</v>
      </c>
      <c r="D57" s="7" t="s">
        <v>24</v>
      </c>
      <c r="E57" s="7" t="s">
        <v>25</v>
      </c>
      <c r="F57" s="7" t="s">
        <v>26</v>
      </c>
      <c r="G57" s="7" t="s">
        <v>27</v>
      </c>
      <c r="I57" s="5" t="s">
        <v>37</v>
      </c>
    </row>
    <row r="58" spans="1:18" x14ac:dyDescent="0.2">
      <c r="B58" s="6">
        <f>B$12</f>
        <v>1</v>
      </c>
      <c r="C58" s="4">
        <f>B32</f>
        <v>40.774999999999999</v>
      </c>
      <c r="D58" s="2">
        <f t="shared" ref="D58:E63" si="10">LN(B58)</f>
        <v>0</v>
      </c>
      <c r="E58" s="2">
        <f t="shared" si="10"/>
        <v>3.7080691485070774</v>
      </c>
      <c r="F58" s="2">
        <f t="shared" ref="F58:F63" si="11">D58^2</f>
        <v>0</v>
      </c>
      <c r="G58" s="2">
        <f t="shared" ref="G58:G63" si="12">D58*E58</f>
        <v>0</v>
      </c>
      <c r="I58" s="4">
        <f t="shared" ref="I58:I63" si="13">G$68*B58^G$69</f>
        <v>40.470928610065727</v>
      </c>
    </row>
    <row r="59" spans="1:18" x14ac:dyDescent="0.2">
      <c r="B59" s="6">
        <f>C$12</f>
        <v>3</v>
      </c>
      <c r="C59" s="4">
        <f>C32</f>
        <v>62.918551780887853</v>
      </c>
      <c r="D59" s="2">
        <f t="shared" si="10"/>
        <v>1.0986122886681098</v>
      </c>
      <c r="E59" s="2">
        <f t="shared" si="10"/>
        <v>4.1418410610925074</v>
      </c>
      <c r="F59" s="2">
        <f t="shared" si="11"/>
        <v>1.2069489608125821</v>
      </c>
      <c r="G59" s="2">
        <f t="shared" si="12"/>
        <v>4.550277487426392</v>
      </c>
      <c r="I59" s="4">
        <f t="shared" si="13"/>
        <v>62.771818914333224</v>
      </c>
    </row>
    <row r="60" spans="1:18" x14ac:dyDescent="0.2">
      <c r="B60" s="6">
        <f>D$12</f>
        <v>6</v>
      </c>
      <c r="C60" s="4">
        <f>D32</f>
        <v>82.365890355943321</v>
      </c>
      <c r="D60" s="2">
        <f t="shared" si="10"/>
        <v>1.791759469228055</v>
      </c>
      <c r="E60" s="2">
        <f t="shared" si="10"/>
        <v>4.4111713992226695</v>
      </c>
      <c r="F60" s="2">
        <f t="shared" si="11"/>
        <v>3.2104019955684011</v>
      </c>
      <c r="G60" s="2">
        <f t="shared" si="12"/>
        <v>7.9037581249451865</v>
      </c>
      <c r="I60" s="4">
        <f t="shared" si="13"/>
        <v>82.800606294631365</v>
      </c>
    </row>
    <row r="61" spans="1:18" x14ac:dyDescent="0.2">
      <c r="B61" s="6">
        <f>E$12</f>
        <v>12</v>
      </c>
      <c r="C61" s="4">
        <f>E32</f>
        <v>107.38793040106022</v>
      </c>
      <c r="D61" s="2">
        <f t="shared" si="10"/>
        <v>2.4849066497880004</v>
      </c>
      <c r="E61" s="2">
        <f t="shared" si="10"/>
        <v>4.676447795881276</v>
      </c>
      <c r="F61" s="2">
        <f t="shared" si="11"/>
        <v>6.174761058160624</v>
      </c>
      <c r="G61" s="2">
        <f t="shared" si="12"/>
        <v>11.62053622537182</v>
      </c>
      <c r="I61" s="4">
        <f t="shared" si="13"/>
        <v>109.22003729277105</v>
      </c>
    </row>
    <row r="62" spans="1:18" x14ac:dyDescent="0.2">
      <c r="B62" s="6">
        <f>F$12</f>
        <v>24</v>
      </c>
      <c r="C62" s="4">
        <f>F32</f>
        <v>143.85056179775282</v>
      </c>
      <c r="D62" s="2">
        <f t="shared" si="10"/>
        <v>3.1780538303479458</v>
      </c>
      <c r="E62" s="2">
        <f t="shared" si="10"/>
        <v>4.9687749954313825</v>
      </c>
      <c r="F62" s="2">
        <f t="shared" si="11"/>
        <v>10.100026148589249</v>
      </c>
      <c r="G62" s="2">
        <f t="shared" si="12"/>
        <v>15.791034406367801</v>
      </c>
      <c r="I62" s="4">
        <f t="shared" si="13"/>
        <v>144.06919321082023</v>
      </c>
    </row>
    <row r="63" spans="1:18" x14ac:dyDescent="0.2">
      <c r="B63" s="6">
        <f>G$12</f>
        <v>48</v>
      </c>
      <c r="C63" s="4">
        <f>G32</f>
        <v>192.69376039045827</v>
      </c>
      <c r="D63" s="2">
        <f t="shared" si="10"/>
        <v>3.8712010109078911</v>
      </c>
      <c r="E63" s="2">
        <f t="shared" si="10"/>
        <v>5.2611021949814889</v>
      </c>
      <c r="F63" s="2">
        <f t="shared" si="11"/>
        <v>14.986197266854278</v>
      </c>
      <c r="G63" s="2">
        <f t="shared" si="12"/>
        <v>20.366784135702066</v>
      </c>
      <c r="I63" s="4">
        <f t="shared" si="13"/>
        <v>190.03777097034938</v>
      </c>
    </row>
    <row r="65" spans="1:9" x14ac:dyDescent="0.2">
      <c r="C65" s="7" t="s">
        <v>28</v>
      </c>
      <c r="D65" s="7" t="s">
        <v>29</v>
      </c>
      <c r="E65" s="7" t="s">
        <v>30</v>
      </c>
      <c r="F65" s="7" t="s">
        <v>31</v>
      </c>
      <c r="G65" s="7" t="s">
        <v>32</v>
      </c>
    </row>
    <row r="66" spans="1:9" x14ac:dyDescent="0.2">
      <c r="C66">
        <f>COUNTA(C58:C63)</f>
        <v>6</v>
      </c>
      <c r="D66" s="2">
        <f>SUM(D58:D63)</f>
        <v>12.424533248940001</v>
      </c>
      <c r="E66" s="2">
        <f>SUM(E58:E63)</f>
        <v>27.167406595116404</v>
      </c>
      <c r="F66" s="2">
        <f>SUM(F58:F63)</f>
        <v>35.678335429985133</v>
      </c>
      <c r="G66" s="2">
        <f>SUM(G58:G63)</f>
        <v>60.232390379813268</v>
      </c>
    </row>
    <row r="68" spans="1:9" ht="15.75" x14ac:dyDescent="0.3">
      <c r="C68" s="7" t="s">
        <v>33</v>
      </c>
      <c r="D68" s="2">
        <f>(F66*E66-D66*G66)/(C66*F66-D66^2)</f>
        <v>3.7005839042648958</v>
      </c>
      <c r="F68" s="5" t="s">
        <v>38</v>
      </c>
      <c r="G68" s="1">
        <f>EXP(D68)</f>
        <v>40.470928610065727</v>
      </c>
    </row>
    <row r="69" spans="1:9" ht="15.75" x14ac:dyDescent="0.3">
      <c r="C69" s="7" t="s">
        <v>34</v>
      </c>
      <c r="D69" s="2">
        <f>(C66*G66-D66*E66)/(C66*F66-D66^2)</f>
        <v>0.39952431774051111</v>
      </c>
      <c r="F69" s="5" t="s">
        <v>36</v>
      </c>
      <c r="G69" s="2">
        <f>D69</f>
        <v>0.39952431774051111</v>
      </c>
    </row>
    <row r="70" spans="1:9" x14ac:dyDescent="0.2">
      <c r="B70" s="4"/>
      <c r="C70" s="4"/>
      <c r="D70" s="4"/>
      <c r="E70" s="4"/>
      <c r="F70" s="4"/>
      <c r="G70" s="4"/>
    </row>
    <row r="72" spans="1:9" ht="15.75" x14ac:dyDescent="0.3">
      <c r="A72" s="3" t="s">
        <v>39</v>
      </c>
      <c r="B72" s="7" t="s">
        <v>21</v>
      </c>
      <c r="C72" s="7" t="s">
        <v>23</v>
      </c>
      <c r="D72" s="7" t="s">
        <v>24</v>
      </c>
      <c r="E72" s="7" t="s">
        <v>25</v>
      </c>
      <c r="F72" s="7" t="s">
        <v>26</v>
      </c>
      <c r="G72" s="7" t="s">
        <v>27</v>
      </c>
      <c r="I72" s="5" t="s">
        <v>37</v>
      </c>
    </row>
    <row r="73" spans="1:9" x14ac:dyDescent="0.2">
      <c r="B73" s="6">
        <f>B$12</f>
        <v>1</v>
      </c>
      <c r="C73" s="4">
        <f>B33</f>
        <v>46.97</v>
      </c>
      <c r="D73" s="2">
        <f t="shared" ref="D73:E78" si="14">LN(B73)</f>
        <v>0</v>
      </c>
      <c r="E73" s="2">
        <f t="shared" si="14"/>
        <v>3.8495091000389037</v>
      </c>
      <c r="F73" s="2">
        <f t="shared" ref="F73:F78" si="15">D73^2</f>
        <v>0</v>
      </c>
      <c r="G73" s="2">
        <f t="shared" ref="G73:G78" si="16">D73*E73</f>
        <v>0</v>
      </c>
      <c r="I73" s="4">
        <f t="shared" ref="I73:I78" si="17">G$83*B73^G$84</f>
        <v>46.549233956172948</v>
      </c>
    </row>
    <row r="74" spans="1:9" x14ac:dyDescent="0.2">
      <c r="B74" s="6">
        <f>C$12</f>
        <v>3</v>
      </c>
      <c r="C74" s="4">
        <f>C33</f>
        <v>72.021576860143554</v>
      </c>
      <c r="D74" s="2">
        <f t="shared" si="14"/>
        <v>1.0986122886681098</v>
      </c>
      <c r="E74" s="2">
        <f t="shared" si="14"/>
        <v>4.276965752734494</v>
      </c>
      <c r="F74" s="2">
        <f t="shared" si="15"/>
        <v>1.2069489608125821</v>
      </c>
      <c r="G74" s="2">
        <f t="shared" si="16"/>
        <v>4.6987271341667673</v>
      </c>
      <c r="I74" s="4">
        <f t="shared" si="17"/>
        <v>71.811967217352674</v>
      </c>
    </row>
    <row r="75" spans="1:9" x14ac:dyDescent="0.2">
      <c r="B75" s="6">
        <f>D$12</f>
        <v>6</v>
      </c>
      <c r="C75" s="4">
        <f>D33</f>
        <v>93.819938565700355</v>
      </c>
      <c r="D75" s="2">
        <f t="shared" si="14"/>
        <v>1.791759469228055</v>
      </c>
      <c r="E75" s="2">
        <f t="shared" si="14"/>
        <v>4.5413773980898267</v>
      </c>
      <c r="F75" s="2">
        <f t="shared" si="15"/>
        <v>3.2104019955684011</v>
      </c>
      <c r="G75" s="2">
        <f t="shared" si="16"/>
        <v>8.1370559563657139</v>
      </c>
      <c r="I75" s="4">
        <f t="shared" si="17"/>
        <v>94.404127306195178</v>
      </c>
    </row>
    <row r="76" spans="1:9" x14ac:dyDescent="0.2">
      <c r="B76" s="6">
        <f>E$12</f>
        <v>12</v>
      </c>
      <c r="C76" s="4">
        <f>E33</f>
        <v>121.56182534444807</v>
      </c>
      <c r="D76" s="2">
        <f t="shared" si="14"/>
        <v>2.4849066497880004</v>
      </c>
      <c r="E76" s="2">
        <f t="shared" si="14"/>
        <v>4.8004229839316421</v>
      </c>
      <c r="F76" s="2">
        <f t="shared" si="15"/>
        <v>6.174761058160624</v>
      </c>
      <c r="G76" s="2">
        <f t="shared" si="16"/>
        <v>11.928602994566893</v>
      </c>
      <c r="I76" s="4">
        <f t="shared" si="17"/>
        <v>124.1038172018044</v>
      </c>
    </row>
    <row r="77" spans="1:9" x14ac:dyDescent="0.2">
      <c r="B77" s="6">
        <f>F$12</f>
        <v>24</v>
      </c>
      <c r="C77" s="4">
        <f>F33</f>
        <v>162.83707865168543</v>
      </c>
      <c r="D77" s="2">
        <f t="shared" si="14"/>
        <v>3.1780538303479458</v>
      </c>
      <c r="E77" s="2">
        <f t="shared" si="14"/>
        <v>5.0927501834817486</v>
      </c>
      <c r="F77" s="2">
        <f t="shared" si="15"/>
        <v>10.100026148589249</v>
      </c>
      <c r="G77" s="2">
        <f t="shared" si="16"/>
        <v>16.185034227619376</v>
      </c>
      <c r="I77" s="4">
        <f t="shared" si="17"/>
        <v>163.14707718343749</v>
      </c>
    </row>
    <row r="78" spans="1:9" x14ac:dyDescent="0.2">
      <c r="B78" s="6">
        <f>G$12</f>
        <v>48</v>
      </c>
      <c r="C78" s="4">
        <f>G33</f>
        <v>218.12698278165672</v>
      </c>
      <c r="D78" s="2">
        <f t="shared" si="14"/>
        <v>3.8712010109078911</v>
      </c>
      <c r="E78" s="2">
        <f t="shared" si="14"/>
        <v>5.3850773830318541</v>
      </c>
      <c r="F78" s="2">
        <f t="shared" si="15"/>
        <v>14.986197266854278</v>
      </c>
      <c r="G78" s="2">
        <f t="shared" si="16"/>
        <v>20.846717009010135</v>
      </c>
      <c r="I78" s="4">
        <f t="shared" si="17"/>
        <v>214.4734093893085</v>
      </c>
    </row>
    <row r="80" spans="1:9" x14ac:dyDescent="0.2">
      <c r="C80" s="7" t="s">
        <v>28</v>
      </c>
      <c r="D80" s="7" t="s">
        <v>29</v>
      </c>
      <c r="E80" s="7" t="s">
        <v>30</v>
      </c>
      <c r="F80" s="7" t="s">
        <v>31</v>
      </c>
      <c r="G80" s="7" t="s">
        <v>32</v>
      </c>
    </row>
    <row r="81" spans="1:9" x14ac:dyDescent="0.2">
      <c r="C81">
        <f>COUNTA(C73:C78)</f>
        <v>6</v>
      </c>
      <c r="D81" s="2">
        <f>SUM(D73:D78)</f>
        <v>12.424533248940001</v>
      </c>
      <c r="E81" s="2">
        <f>SUM(E73:E78)</f>
        <v>27.94610280130847</v>
      </c>
      <c r="F81" s="2">
        <f>SUM(F73:F78)</f>
        <v>35.678335429985133</v>
      </c>
      <c r="G81" s="2">
        <f>SUM(G73:G78)</f>
        <v>61.796137321728885</v>
      </c>
    </row>
    <row r="83" spans="1:9" ht="15.75" x14ac:dyDescent="0.3">
      <c r="C83" s="7" t="s">
        <v>33</v>
      </c>
      <c r="D83" s="2">
        <f>(F81*E81-D81*G81)/(C81*F81-D81^2)</f>
        <v>3.8405105472218888</v>
      </c>
      <c r="F83" s="5" t="s">
        <v>38</v>
      </c>
      <c r="G83" s="1">
        <f>EXP(D83)</f>
        <v>46.549233956172948</v>
      </c>
    </row>
    <row r="84" spans="1:9" ht="15.75" x14ac:dyDescent="0.3">
      <c r="C84" s="7" t="s">
        <v>34</v>
      </c>
      <c r="D84" s="2">
        <f>(C81*G81-D81*E81)/(C81*F81-D81^2)</f>
        <v>0.39462565069761968</v>
      </c>
      <c r="F84" s="5" t="s">
        <v>36</v>
      </c>
      <c r="G84" s="2">
        <f>D84</f>
        <v>0.39462565069761968</v>
      </c>
    </row>
    <row r="85" spans="1:9" x14ac:dyDescent="0.2">
      <c r="C85" s="7"/>
      <c r="D85" s="2"/>
      <c r="F85" s="5"/>
      <c r="G85" s="2"/>
    </row>
    <row r="86" spans="1:9" ht="15.75" x14ac:dyDescent="0.3">
      <c r="A86" s="3" t="s">
        <v>40</v>
      </c>
      <c r="B86" s="7" t="s">
        <v>21</v>
      </c>
      <c r="C86" s="7" t="s">
        <v>23</v>
      </c>
      <c r="D86" s="7" t="s">
        <v>24</v>
      </c>
      <c r="E86" s="7" t="s">
        <v>25</v>
      </c>
      <c r="F86" s="7" t="s">
        <v>26</v>
      </c>
      <c r="G86" s="7" t="s">
        <v>27</v>
      </c>
      <c r="I86" s="5" t="s">
        <v>37</v>
      </c>
    </row>
    <row r="87" spans="1:9" x14ac:dyDescent="0.2">
      <c r="B87" s="6">
        <f>B$12</f>
        <v>1</v>
      </c>
      <c r="C87" s="4">
        <f>B34</f>
        <v>55.137499999999996</v>
      </c>
      <c r="D87" s="2">
        <f t="shared" ref="D87:E92" si="18">LN(B87)</f>
        <v>0</v>
      </c>
      <c r="E87" s="2">
        <f t="shared" si="18"/>
        <v>4.0098300654310579</v>
      </c>
      <c r="F87" s="2">
        <f t="shared" ref="F87:F92" si="19">D87^2</f>
        <v>0</v>
      </c>
      <c r="G87" s="2">
        <f t="shared" ref="G87:G92" si="20">D87*E87</f>
        <v>0</v>
      </c>
      <c r="I87" s="4">
        <f t="shared" ref="I87:I92" si="21">G$97*B87^G$98</f>
        <v>54.561774583857094</v>
      </c>
    </row>
    <row r="88" spans="1:9" x14ac:dyDescent="0.2">
      <c r="B88" s="6">
        <f>C$12</f>
        <v>3</v>
      </c>
      <c r="C88" s="4">
        <f>C34</f>
        <v>84.021199618481489</v>
      </c>
      <c r="D88" s="2">
        <f t="shared" si="18"/>
        <v>1.0986122886681098</v>
      </c>
      <c r="E88" s="2">
        <f t="shared" si="18"/>
        <v>4.4310691434122385</v>
      </c>
      <c r="F88" s="2">
        <f t="shared" si="19"/>
        <v>1.2069489608125821</v>
      </c>
      <c r="G88" s="2">
        <f t="shared" si="20"/>
        <v>4.8680270128907601</v>
      </c>
      <c r="I88" s="4">
        <f t="shared" si="21"/>
        <v>83.724538261904456</v>
      </c>
    </row>
    <row r="89" spans="1:9" x14ac:dyDescent="0.2">
      <c r="B89" s="6">
        <f>D$12</f>
        <v>6</v>
      </c>
      <c r="C89" s="4">
        <f>D34</f>
        <v>108.90660197209267</v>
      </c>
      <c r="D89" s="2">
        <f t="shared" si="18"/>
        <v>1.791759469228055</v>
      </c>
      <c r="E89" s="2">
        <f t="shared" si="18"/>
        <v>4.6904906522711576</v>
      </c>
      <c r="F89" s="2">
        <f t="shared" si="19"/>
        <v>3.2104019955684011</v>
      </c>
      <c r="G89" s="2">
        <f t="shared" si="20"/>
        <v>8.4042310415325225</v>
      </c>
      <c r="I89" s="4">
        <f t="shared" si="21"/>
        <v>109.69407106915813</v>
      </c>
    </row>
    <row r="90" spans="1:9" x14ac:dyDescent="0.2">
      <c r="B90" s="6">
        <f>E$12</f>
        <v>12</v>
      </c>
      <c r="C90" s="4">
        <f>E34</f>
        <v>140.24883673610779</v>
      </c>
      <c r="D90" s="2">
        <f t="shared" si="18"/>
        <v>2.4849066497880004</v>
      </c>
      <c r="E90" s="2">
        <f t="shared" si="18"/>
        <v>4.9434182501517085</v>
      </c>
      <c r="F90" s="2">
        <f t="shared" si="19"/>
        <v>6.174761058160624</v>
      </c>
      <c r="G90" s="2">
        <f t="shared" si="20"/>
        <v>12.283932882485342</v>
      </c>
      <c r="I90" s="4">
        <f t="shared" si="21"/>
        <v>143.71878875085491</v>
      </c>
    </row>
    <row r="91" spans="1:9" x14ac:dyDescent="0.2">
      <c r="B91" s="6">
        <f>F$12</f>
        <v>24</v>
      </c>
      <c r="C91" s="4">
        <f>F34</f>
        <v>187.86910112359553</v>
      </c>
      <c r="D91" s="2">
        <f t="shared" si="18"/>
        <v>3.1780538303479458</v>
      </c>
      <c r="E91" s="2">
        <f t="shared" si="18"/>
        <v>5.2357454497018141</v>
      </c>
      <c r="F91" s="2">
        <f t="shared" si="19"/>
        <v>10.100026148589249</v>
      </c>
      <c r="G91" s="2">
        <f t="shared" si="20"/>
        <v>16.639480881151677</v>
      </c>
      <c r="I91" s="4">
        <f t="shared" si="21"/>
        <v>188.29723465173041</v>
      </c>
    </row>
    <row r="92" spans="1:9" x14ac:dyDescent="0.2">
      <c r="B92" s="6">
        <f>G$12</f>
        <v>48</v>
      </c>
      <c r="C92" s="4">
        <f>G34</f>
        <v>251.65840928433838</v>
      </c>
      <c r="D92" s="2">
        <f t="shared" si="18"/>
        <v>3.8712010109078911</v>
      </c>
      <c r="E92" s="2">
        <f t="shared" si="18"/>
        <v>5.5280726492519205</v>
      </c>
      <c r="F92" s="2">
        <f t="shared" si="19"/>
        <v>14.986197266854278</v>
      </c>
      <c r="G92" s="2">
        <f t="shared" si="20"/>
        <v>21.4002804281563</v>
      </c>
      <c r="I92" s="4">
        <f t="shared" si="21"/>
        <v>246.70294597983047</v>
      </c>
    </row>
    <row r="94" spans="1:9" x14ac:dyDescent="0.2">
      <c r="C94" s="7" t="s">
        <v>28</v>
      </c>
      <c r="D94" s="7" t="s">
        <v>29</v>
      </c>
      <c r="E94" s="7" t="s">
        <v>30</v>
      </c>
      <c r="F94" s="7" t="s">
        <v>31</v>
      </c>
      <c r="G94" s="7" t="s">
        <v>32</v>
      </c>
    </row>
    <row r="95" spans="1:9" x14ac:dyDescent="0.2">
      <c r="C95">
        <f>COUNTA(C87:C92)</f>
        <v>6</v>
      </c>
      <c r="D95" s="2">
        <f>SUM(D87:D92)</f>
        <v>12.424533248940001</v>
      </c>
      <c r="E95" s="2">
        <f>SUM(E87:E92)</f>
        <v>28.838626210219896</v>
      </c>
      <c r="F95" s="2">
        <f>SUM(F87:F92)</f>
        <v>35.678335429985133</v>
      </c>
      <c r="G95" s="2">
        <f>SUM(G87:G92)</f>
        <v>63.595952246216605</v>
      </c>
    </row>
    <row r="97" spans="1:9" ht="15.75" x14ac:dyDescent="0.3">
      <c r="C97" s="7" t="s">
        <v>33</v>
      </c>
      <c r="D97" s="2">
        <f>(F95*E95-D95*G95)/(C95*F95-D95^2)</f>
        <v>3.9993335383702182</v>
      </c>
      <c r="F97" s="5" t="s">
        <v>38</v>
      </c>
      <c r="G97" s="1">
        <f>EXP(D97)</f>
        <v>54.561774583857094</v>
      </c>
    </row>
    <row r="98" spans="1:9" ht="15.75" x14ac:dyDescent="0.3">
      <c r="C98" s="7" t="s">
        <v>34</v>
      </c>
      <c r="D98" s="2">
        <f>(C95*G95-D95*E95)/(C95*F95-D95^2)</f>
        <v>0.38976313097409604</v>
      </c>
      <c r="F98" s="5" t="s">
        <v>36</v>
      </c>
      <c r="G98" s="2">
        <f>D98</f>
        <v>0.38976313097409604</v>
      </c>
    </row>
    <row r="99" spans="1:9" x14ac:dyDescent="0.2">
      <c r="C99" s="7"/>
      <c r="D99" s="2"/>
      <c r="F99" s="5"/>
      <c r="G99" s="2"/>
    </row>
    <row r="100" spans="1:9" ht="15.75" x14ac:dyDescent="0.3">
      <c r="A100" s="3" t="s">
        <v>41</v>
      </c>
      <c r="B100" s="7" t="s">
        <v>21</v>
      </c>
      <c r="C100" s="7" t="s">
        <v>23</v>
      </c>
      <c r="D100" s="7" t="s">
        <v>24</v>
      </c>
      <c r="E100" s="7" t="s">
        <v>25</v>
      </c>
      <c r="F100" s="7" t="s">
        <v>26</v>
      </c>
      <c r="G100" s="7" t="s">
        <v>27</v>
      </c>
      <c r="I100" s="5" t="s">
        <v>37</v>
      </c>
    </row>
    <row r="101" spans="1:9" x14ac:dyDescent="0.2">
      <c r="B101" s="6">
        <f>B$12</f>
        <v>1</v>
      </c>
      <c r="C101" s="4">
        <f>B35</f>
        <v>61.335999999999999</v>
      </c>
      <c r="D101" s="2">
        <f t="shared" ref="D101:D106" si="22">LN(B101)</f>
        <v>0</v>
      </c>
      <c r="E101" s="2">
        <f t="shared" ref="E101:E106" si="23">LN(C101)</f>
        <v>4.1163669462565933</v>
      </c>
      <c r="F101" s="2">
        <f t="shared" ref="F101:F106" si="24">D101^2</f>
        <v>0</v>
      </c>
      <c r="G101" s="2">
        <f t="shared" ref="G101:G106" si="25">D101*E101</f>
        <v>0</v>
      </c>
      <c r="I101" s="4">
        <f t="shared" ref="I101:I106" si="26">G$111*B101^G$112</f>
        <v>60.643870812768824</v>
      </c>
    </row>
    <row r="102" spans="1:9" x14ac:dyDescent="0.2">
      <c r="B102" s="6">
        <f>C$12</f>
        <v>3</v>
      </c>
      <c r="C102" s="4">
        <f>C35</f>
        <v>93.129787436764261</v>
      </c>
      <c r="D102" s="2">
        <f t="shared" si="22"/>
        <v>1.0986122886681098</v>
      </c>
      <c r="E102" s="2">
        <f t="shared" si="23"/>
        <v>4.5339940840952728</v>
      </c>
      <c r="F102" s="2">
        <f t="shared" si="24"/>
        <v>1.2069489608125821</v>
      </c>
      <c r="G102" s="2">
        <f t="shared" si="25"/>
        <v>4.981101617535578</v>
      </c>
      <c r="I102" s="4">
        <f t="shared" si="26"/>
        <v>92.764141778651791</v>
      </c>
    </row>
    <row r="103" spans="1:9" x14ac:dyDescent="0.2">
      <c r="B103" s="6">
        <f>D$12</f>
        <v>6</v>
      </c>
      <c r="C103" s="4">
        <f>D35</f>
        <v>120.3579889252954</v>
      </c>
      <c r="D103" s="2">
        <f t="shared" si="22"/>
        <v>1.791759469228055</v>
      </c>
      <c r="E103" s="2">
        <f t="shared" si="23"/>
        <v>4.7904705427928667</v>
      </c>
      <c r="F103" s="2">
        <f t="shared" si="24"/>
        <v>3.2104019955684011</v>
      </c>
      <c r="G103" s="2">
        <f t="shared" si="25"/>
        <v>8.5833709571071797</v>
      </c>
      <c r="I103" s="4">
        <f t="shared" si="26"/>
        <v>121.2957220066093</v>
      </c>
    </row>
    <row r="104" spans="1:9" x14ac:dyDescent="0.2">
      <c r="B104" s="6">
        <f>E$12</f>
        <v>12</v>
      </c>
      <c r="C104" s="4">
        <f>E35</f>
        <v>154.42986140532227</v>
      </c>
      <c r="D104" s="2">
        <f t="shared" si="22"/>
        <v>2.4849066497880004</v>
      </c>
      <c r="E104" s="2">
        <f t="shared" si="23"/>
        <v>5.0397400217749606</v>
      </c>
      <c r="F104" s="2">
        <f t="shared" si="24"/>
        <v>6.174761058160624</v>
      </c>
      <c r="G104" s="2">
        <f t="shared" si="25"/>
        <v>12.523283493311322</v>
      </c>
      <c r="I104" s="4">
        <f t="shared" si="26"/>
        <v>158.60279516422506</v>
      </c>
    </row>
    <row r="105" spans="1:9" x14ac:dyDescent="0.2">
      <c r="B105" s="6">
        <f>F$12</f>
        <v>24</v>
      </c>
      <c r="C105" s="4">
        <f>F35</f>
        <v>206.86516853932588</v>
      </c>
      <c r="D105" s="2">
        <f t="shared" si="22"/>
        <v>3.1780538303479458</v>
      </c>
      <c r="E105" s="2">
        <f t="shared" si="23"/>
        <v>5.3320672213250671</v>
      </c>
      <c r="F105" s="2">
        <f t="shared" si="24"/>
        <v>10.100026148589249</v>
      </c>
      <c r="G105" s="2">
        <f t="shared" si="25"/>
        <v>16.945596656404856</v>
      </c>
      <c r="I105" s="4">
        <f t="shared" si="26"/>
        <v>207.38445031502818</v>
      </c>
    </row>
    <row r="106" spans="1:9" x14ac:dyDescent="0.2">
      <c r="B106" s="6">
        <f>G$12</f>
        <v>48</v>
      </c>
      <c r="C106" s="4">
        <f>G35</f>
        <v>277.10442504696096</v>
      </c>
      <c r="D106" s="2">
        <f t="shared" si="22"/>
        <v>3.8712010109078911</v>
      </c>
      <c r="E106" s="2">
        <f t="shared" si="23"/>
        <v>5.6243944208751735</v>
      </c>
      <c r="F106" s="2">
        <f t="shared" si="24"/>
        <v>14.986197266854278</v>
      </c>
      <c r="G106" s="2">
        <f t="shared" si="25"/>
        <v>21.773161367836675</v>
      </c>
      <c r="I106" s="4">
        <f t="shared" si="26"/>
        <v>271.16993863779942</v>
      </c>
    </row>
    <row r="108" spans="1:9" x14ac:dyDescent="0.2">
      <c r="C108" s="7" t="s">
        <v>28</v>
      </c>
      <c r="D108" s="7" t="s">
        <v>29</v>
      </c>
      <c r="E108" s="7" t="s">
        <v>30</v>
      </c>
      <c r="F108" s="7" t="s">
        <v>31</v>
      </c>
      <c r="G108" s="7" t="s">
        <v>32</v>
      </c>
    </row>
    <row r="109" spans="1:9" x14ac:dyDescent="0.2">
      <c r="C109">
        <f>COUNTA(C101:C106)</f>
        <v>6</v>
      </c>
      <c r="D109" s="2">
        <f>SUM(D101:D106)</f>
        <v>12.424533248940001</v>
      </c>
      <c r="E109" s="2">
        <f>SUM(E101:E106)</f>
        <v>29.437033237119937</v>
      </c>
      <c r="F109" s="2">
        <f>SUM(F101:F106)</f>
        <v>35.678335429985133</v>
      </c>
      <c r="G109" s="2">
        <f>SUM(G101:G106)</f>
        <v>64.806514092195613</v>
      </c>
    </row>
    <row r="111" spans="1:9" ht="15.75" x14ac:dyDescent="0.3">
      <c r="C111" s="7" t="s">
        <v>33</v>
      </c>
      <c r="D111" s="2">
        <f>(F109*E109-D109*G109)/(C109*F109-D109^2)</f>
        <v>4.1050185719612919</v>
      </c>
      <c r="F111" s="5" t="s">
        <v>38</v>
      </c>
      <c r="G111" s="1">
        <f>EXP(D111)</f>
        <v>60.643870812768824</v>
      </c>
    </row>
    <row r="112" spans="1:9" ht="15.75" x14ac:dyDescent="0.3">
      <c r="C112" s="7" t="s">
        <v>34</v>
      </c>
      <c r="D112" s="2">
        <f>(C109*G109-D109*E109)/(C109*F109-D109^2)</f>
        <v>0.38688952808447036</v>
      </c>
      <c r="F112" s="5" t="s">
        <v>36</v>
      </c>
      <c r="G112" s="2">
        <f>D112</f>
        <v>0.38688952808447036</v>
      </c>
    </row>
    <row r="113" spans="1:9" x14ac:dyDescent="0.2">
      <c r="C113" s="7"/>
      <c r="D113" s="2"/>
      <c r="F113" s="5"/>
      <c r="G113" s="2"/>
    </row>
    <row r="114" spans="1:9" ht="15.75" x14ac:dyDescent="0.3">
      <c r="A114" s="3" t="s">
        <v>42</v>
      </c>
      <c r="B114" s="7" t="s">
        <v>21</v>
      </c>
      <c r="C114" s="7" t="s">
        <v>23</v>
      </c>
      <c r="D114" s="7" t="s">
        <v>24</v>
      </c>
      <c r="E114" s="7" t="s">
        <v>25</v>
      </c>
      <c r="F114" s="7" t="s">
        <v>26</v>
      </c>
      <c r="G114" s="7" t="s">
        <v>27</v>
      </c>
      <c r="I114" s="5" t="s">
        <v>37</v>
      </c>
    </row>
    <row r="115" spans="1:9" x14ac:dyDescent="0.2">
      <c r="B115" s="6">
        <f>B$12</f>
        <v>1</v>
      </c>
      <c r="C115" s="4">
        <f>B36</f>
        <v>67.557999999999993</v>
      </c>
      <c r="D115" s="2">
        <f t="shared" ref="D115:D120" si="27">LN(B115)</f>
        <v>0</v>
      </c>
      <c r="E115" s="2">
        <f t="shared" ref="E115:E120" si="28">LN(C115)</f>
        <v>4.212986488185841</v>
      </c>
      <c r="F115" s="2">
        <f t="shared" ref="F115:F120" si="29">D115^2</f>
        <v>0</v>
      </c>
      <c r="G115" s="2">
        <f t="shared" ref="G115:G120" si="30">D115*E115</f>
        <v>0</v>
      </c>
      <c r="I115" s="4">
        <f t="shared" ref="I115:I120" si="31">G$125*B115^G$126</f>
        <v>66.749445322951445</v>
      </c>
    </row>
    <row r="116" spans="1:9" x14ac:dyDescent="0.2">
      <c r="B116" s="6">
        <f>C$12</f>
        <v>3</v>
      </c>
      <c r="C116" s="4">
        <f>C36</f>
        <v>102.27334104321699</v>
      </c>
      <c r="D116" s="2">
        <f t="shared" si="27"/>
        <v>1.0986122886681098</v>
      </c>
      <c r="E116" s="2">
        <f t="shared" si="28"/>
        <v>4.627649043133597</v>
      </c>
      <c r="F116" s="2">
        <f t="shared" si="29"/>
        <v>1.2069489608125821</v>
      </c>
      <c r="G116" s="2">
        <f t="shared" si="30"/>
        <v>5.0839921064297897</v>
      </c>
      <c r="I116" s="4">
        <f t="shared" si="31"/>
        <v>101.83728943734035</v>
      </c>
    </row>
    <row r="117" spans="1:9" x14ac:dyDescent="0.2">
      <c r="B117" s="6">
        <f>D$12</f>
        <v>6</v>
      </c>
      <c r="C117" s="4">
        <f>D36</f>
        <v>131.85355273729968</v>
      </c>
      <c r="D117" s="2">
        <f t="shared" si="27"/>
        <v>1.791759469228055</v>
      </c>
      <c r="E117" s="2">
        <f t="shared" si="28"/>
        <v>4.8816918577324451</v>
      </c>
      <c r="F117" s="2">
        <f t="shared" si="29"/>
        <v>3.2104019955684011</v>
      </c>
      <c r="G117" s="2">
        <f t="shared" si="30"/>
        <v>8.7468176119456036</v>
      </c>
      <c r="I117" s="4">
        <f t="shared" si="31"/>
        <v>132.94030793516083</v>
      </c>
    </row>
    <row r="118" spans="1:9" x14ac:dyDescent="0.2">
      <c r="B118" s="6">
        <f>E$12</f>
        <v>12</v>
      </c>
      <c r="C118" s="4">
        <f>E36</f>
        <v>168.66578496340202</v>
      </c>
      <c r="D118" s="2">
        <f t="shared" si="27"/>
        <v>2.4849066497880004</v>
      </c>
      <c r="E118" s="2">
        <f t="shared" si="28"/>
        <v>5.1279191531159816</v>
      </c>
      <c r="F118" s="2">
        <f t="shared" si="29"/>
        <v>6.174761058160624</v>
      </c>
      <c r="G118" s="2">
        <f t="shared" si="30"/>
        <v>12.742400403153153</v>
      </c>
      <c r="I118" s="4">
        <f t="shared" si="31"/>
        <v>173.54277172478672</v>
      </c>
    </row>
    <row r="119" spans="1:9" x14ac:dyDescent="0.2">
      <c r="B119" s="6">
        <f>F$12</f>
        <v>24</v>
      </c>
      <c r="C119" s="4">
        <f>F36</f>
        <v>225.93477528089892</v>
      </c>
      <c r="D119" s="2">
        <f t="shared" si="27"/>
        <v>3.1780538303479458</v>
      </c>
      <c r="E119" s="2">
        <f t="shared" si="28"/>
        <v>5.4202463526660871</v>
      </c>
      <c r="F119" s="2">
        <f t="shared" si="29"/>
        <v>10.100026148589249</v>
      </c>
      <c r="G119" s="2">
        <f t="shared" si="30"/>
        <v>17.225834682519942</v>
      </c>
      <c r="I119" s="4">
        <f t="shared" si="31"/>
        <v>226.54598959264101</v>
      </c>
    </row>
    <row r="120" spans="1:9" x14ac:dyDescent="0.2">
      <c r="B120" s="6">
        <f>G$12</f>
        <v>48</v>
      </c>
      <c r="C120" s="4">
        <f>G36</f>
        <v>302.64894976954946</v>
      </c>
      <c r="D120" s="2">
        <f t="shared" si="27"/>
        <v>3.8712010109078911</v>
      </c>
      <c r="E120" s="2">
        <f t="shared" si="28"/>
        <v>5.7125735522161936</v>
      </c>
      <c r="F120" s="2">
        <f t="shared" si="29"/>
        <v>14.986197266854278</v>
      </c>
      <c r="G120" s="2">
        <f t="shared" si="30"/>
        <v>22.11452051022501</v>
      </c>
      <c r="I120" s="4">
        <f t="shared" si="31"/>
        <v>295.73738445240383</v>
      </c>
    </row>
    <row r="122" spans="1:9" x14ac:dyDescent="0.2">
      <c r="C122" s="7" t="s">
        <v>28</v>
      </c>
      <c r="D122" s="7" t="s">
        <v>29</v>
      </c>
      <c r="E122" s="7" t="s">
        <v>30</v>
      </c>
      <c r="F122" s="7" t="s">
        <v>31</v>
      </c>
      <c r="G122" s="7" t="s">
        <v>32</v>
      </c>
    </row>
    <row r="123" spans="1:9" x14ac:dyDescent="0.2">
      <c r="C123">
        <f>COUNTA(C115:C120)</f>
        <v>6</v>
      </c>
      <c r="D123" s="2">
        <f>SUM(D115:D120)</f>
        <v>12.424533248940001</v>
      </c>
      <c r="E123" s="2">
        <f>SUM(E115:E120)</f>
        <v>29.983066447050149</v>
      </c>
      <c r="F123" s="2">
        <f>SUM(F115:F120)</f>
        <v>35.678335429985133</v>
      </c>
      <c r="G123" s="2">
        <f>SUM(G115:G120)</f>
        <v>65.913565314273498</v>
      </c>
    </row>
    <row r="125" spans="1:9" ht="15.75" x14ac:dyDescent="0.3">
      <c r="C125" s="7" t="s">
        <v>33</v>
      </c>
      <c r="D125" s="2">
        <f>(F123*E123-D123*G123)/(C123*F123-D123^2)</f>
        <v>4.200945987477315</v>
      </c>
      <c r="F125" s="5" t="s">
        <v>38</v>
      </c>
      <c r="G125" s="1">
        <f>EXP(D125)</f>
        <v>66.749445322951445</v>
      </c>
    </row>
    <row r="126" spans="1:9" ht="15.75" x14ac:dyDescent="0.3">
      <c r="C126" s="7" t="s">
        <v>34</v>
      </c>
      <c r="D126" s="2">
        <f>(C123*G123-D123*E123)/(C123*F123-D123^2)</f>
        <v>0.38451267556419866</v>
      </c>
      <c r="F126" s="5" t="s">
        <v>36</v>
      </c>
      <c r="G126" s="2">
        <f>D126</f>
        <v>0.38451267556419866</v>
      </c>
    </row>
    <row r="127" spans="1:9" x14ac:dyDescent="0.2">
      <c r="C127" s="7"/>
      <c r="D127" s="2"/>
      <c r="F127" s="5"/>
      <c r="G127" s="2"/>
    </row>
    <row r="128" spans="1:9" ht="15.75" x14ac:dyDescent="0.3">
      <c r="A128" s="3" t="s">
        <v>43</v>
      </c>
      <c r="B128" s="7" t="s">
        <v>21</v>
      </c>
      <c r="C128" s="7" t="s">
        <v>23</v>
      </c>
      <c r="D128" s="7" t="s">
        <v>24</v>
      </c>
      <c r="E128" s="7" t="s">
        <v>25</v>
      </c>
      <c r="F128" s="7" t="s">
        <v>26</v>
      </c>
      <c r="G128" s="7" t="s">
        <v>27</v>
      </c>
      <c r="I128" s="5" t="s">
        <v>37</v>
      </c>
    </row>
    <row r="129" spans="1:9" x14ac:dyDescent="0.2">
      <c r="B129" s="6">
        <f>B$12</f>
        <v>1</v>
      </c>
      <c r="C129" s="4">
        <f>B37</f>
        <v>75.816450000000003</v>
      </c>
      <c r="D129" s="2">
        <f t="shared" ref="D129:D134" si="32">LN(B129)</f>
        <v>0</v>
      </c>
      <c r="E129" s="2">
        <f t="shared" ref="E129:E134" si="33">LN(C129)</f>
        <v>4.328315287572881</v>
      </c>
      <c r="F129" s="2">
        <f t="shared" ref="F129:F134" si="34">D129^2</f>
        <v>0</v>
      </c>
      <c r="G129" s="2">
        <f t="shared" ref="G129:G134" si="35">D129*E129</f>
        <v>0</v>
      </c>
      <c r="I129" s="4">
        <f t="shared" ref="I129:I134" si="36">G$139*B129^G$140</f>
        <v>74.853680080250143</v>
      </c>
    </row>
    <row r="130" spans="1:9" x14ac:dyDescent="0.2">
      <c r="B130" s="6">
        <f>C$12</f>
        <v>3</v>
      </c>
      <c r="C130" s="4">
        <f>C37</f>
        <v>114.40933037541791</v>
      </c>
      <c r="D130" s="2">
        <f t="shared" si="32"/>
        <v>1.0986122886681098</v>
      </c>
      <c r="E130" s="2">
        <f t="shared" si="33"/>
        <v>4.7397826348456054</v>
      </c>
      <c r="F130" s="2">
        <f t="shared" si="34"/>
        <v>1.2069489608125821</v>
      </c>
      <c r="G130" s="2">
        <f t="shared" si="35"/>
        <v>5.2071834482570942</v>
      </c>
      <c r="I130" s="4">
        <f t="shared" si="36"/>
        <v>113.87868878814568</v>
      </c>
    </row>
    <row r="131" spans="1:9" x14ac:dyDescent="0.2">
      <c r="B131" s="6">
        <f>D$12</f>
        <v>6</v>
      </c>
      <c r="C131" s="4">
        <f>D37</f>
        <v>147.11133494013427</v>
      </c>
      <c r="D131" s="2">
        <f t="shared" si="32"/>
        <v>1.791759469228055</v>
      </c>
      <c r="E131" s="2">
        <f t="shared" si="33"/>
        <v>4.9911896806559577</v>
      </c>
      <c r="F131" s="2">
        <f t="shared" si="34"/>
        <v>3.2104019955684011</v>
      </c>
      <c r="G131" s="2">
        <f t="shared" si="35"/>
        <v>8.9430113730286642</v>
      </c>
      <c r="I131" s="4">
        <f t="shared" si="36"/>
        <v>148.3940015815019</v>
      </c>
    </row>
    <row r="132" spans="1:9" x14ac:dyDescent="0.2">
      <c r="B132" s="6">
        <f>E$12</f>
        <v>12</v>
      </c>
      <c r="C132" s="4">
        <f>E37</f>
        <v>187.56062786290872</v>
      </c>
      <c r="D132" s="2">
        <f t="shared" si="32"/>
        <v>2.4849066497880004</v>
      </c>
      <c r="E132" s="2">
        <f t="shared" si="33"/>
        <v>5.2341021417467521</v>
      </c>
      <c r="F132" s="2">
        <f t="shared" si="34"/>
        <v>6.174761058160624</v>
      </c>
      <c r="G132" s="2">
        <f t="shared" si="35"/>
        <v>13.006255217696118</v>
      </c>
      <c r="I132" s="4">
        <f t="shared" si="36"/>
        <v>193.37050627916136</v>
      </c>
    </row>
    <row r="133" spans="1:9" x14ac:dyDescent="0.2">
      <c r="B133" s="6">
        <f>F$12</f>
        <v>24</v>
      </c>
      <c r="C133" s="4">
        <f>F37</f>
        <v>251.24519662921352</v>
      </c>
      <c r="D133" s="2">
        <f t="shared" si="32"/>
        <v>3.1780538303479458</v>
      </c>
      <c r="E133" s="2">
        <f t="shared" si="33"/>
        <v>5.5264293412968586</v>
      </c>
      <c r="F133" s="2">
        <f t="shared" si="34"/>
        <v>10.100026148589249</v>
      </c>
      <c r="G133" s="2">
        <f t="shared" si="35"/>
        <v>17.563289936255757</v>
      </c>
      <c r="I133" s="4">
        <f t="shared" si="36"/>
        <v>251.97886909278088</v>
      </c>
    </row>
    <row r="134" spans="1:9" x14ac:dyDescent="0.2">
      <c r="B134" s="6">
        <f>G$12</f>
        <v>48</v>
      </c>
      <c r="C134" s="4">
        <f>G37</f>
        <v>336.5533030492449</v>
      </c>
      <c r="D134" s="2">
        <f t="shared" si="32"/>
        <v>3.8712010109078911</v>
      </c>
      <c r="E134" s="2">
        <f t="shared" si="33"/>
        <v>5.818756540846965</v>
      </c>
      <c r="F134" s="2">
        <f t="shared" si="34"/>
        <v>14.986197266854278</v>
      </c>
      <c r="G134" s="2">
        <f t="shared" si="35"/>
        <v>22.525576203153676</v>
      </c>
      <c r="I134" s="4">
        <f t="shared" si="36"/>
        <v>328.35074847254094</v>
      </c>
    </row>
    <row r="136" spans="1:9" x14ac:dyDescent="0.2">
      <c r="C136" s="7" t="s">
        <v>28</v>
      </c>
      <c r="D136" s="7" t="s">
        <v>29</v>
      </c>
      <c r="E136" s="7" t="s">
        <v>30</v>
      </c>
      <c r="F136" s="7" t="s">
        <v>31</v>
      </c>
      <c r="G136" s="7" t="s">
        <v>32</v>
      </c>
    </row>
    <row r="137" spans="1:9" x14ac:dyDescent="0.2">
      <c r="C137">
        <f>COUNTA(C129:C134)</f>
        <v>6</v>
      </c>
      <c r="D137" s="2">
        <f>SUM(D129:D134)</f>
        <v>12.424533248940001</v>
      </c>
      <c r="E137" s="2">
        <f>SUM(E129:E134)</f>
        <v>30.638575626965022</v>
      </c>
      <c r="F137" s="2">
        <f>SUM(F129:F134)</f>
        <v>35.678335429985133</v>
      </c>
      <c r="G137" s="2">
        <f>SUM(G129:G134)</f>
        <v>67.245316178391306</v>
      </c>
    </row>
    <row r="139" spans="1:9" ht="15.75" x14ac:dyDescent="0.3">
      <c r="C139" s="7" t="s">
        <v>33</v>
      </c>
      <c r="D139" s="2">
        <f>(F137*E137-D137*G137)/(C137*F137-D137^2)</f>
        <v>4.3155352757258321</v>
      </c>
      <c r="F139" s="5" t="s">
        <v>38</v>
      </c>
      <c r="G139" s="1">
        <f>EXP(D139)</f>
        <v>74.853680080250143</v>
      </c>
    </row>
    <row r="140" spans="1:9" ht="15.75" x14ac:dyDescent="0.3">
      <c r="C140" s="7" t="s">
        <v>34</v>
      </c>
      <c r="D140" s="2">
        <f>(C137*G137-D137*E137)/(C137*F137-D137^2)</f>
        <v>0.38193498922906238</v>
      </c>
      <c r="F140" s="5" t="s">
        <v>36</v>
      </c>
      <c r="G140" s="2">
        <f>D140</f>
        <v>0.38193498922906238</v>
      </c>
    </row>
    <row r="141" spans="1:9" x14ac:dyDescent="0.2">
      <c r="C141" s="7"/>
      <c r="D141" s="2"/>
      <c r="F141" s="5"/>
      <c r="G141" s="2"/>
    </row>
    <row r="142" spans="1:9" ht="15.75" x14ac:dyDescent="0.3">
      <c r="A142" s="3" t="s">
        <v>35</v>
      </c>
      <c r="B142" s="7" t="s">
        <v>21</v>
      </c>
      <c r="C142" s="7" t="s">
        <v>23</v>
      </c>
      <c r="D142" s="7" t="s">
        <v>24</v>
      </c>
      <c r="E142" s="7" t="s">
        <v>25</v>
      </c>
      <c r="F142" s="7" t="s">
        <v>26</v>
      </c>
      <c r="G142" s="7" t="s">
        <v>27</v>
      </c>
      <c r="I142" s="5" t="s">
        <v>37</v>
      </c>
    </row>
    <row r="143" spans="1:9" x14ac:dyDescent="0.2">
      <c r="B143" s="6">
        <f>B$12</f>
        <v>1</v>
      </c>
      <c r="C143" s="4">
        <f>B38</f>
        <v>82.083124999999995</v>
      </c>
      <c r="D143" s="2">
        <f t="shared" ref="D143:D148" si="37">LN(B143)</f>
        <v>0</v>
      </c>
      <c r="E143" s="2">
        <f t="shared" ref="E143:E148" si="38">LN(C143)</f>
        <v>4.4077324533098015</v>
      </c>
      <c r="F143" s="2">
        <f t="shared" ref="F143:F148" si="39">D143^2</f>
        <v>0</v>
      </c>
      <c r="G143" s="2">
        <f t="shared" ref="G143:G148" si="40">D143*E143</f>
        <v>0</v>
      </c>
      <c r="I143" s="4">
        <f t="shared" ref="I143:I148" si="41">G$153*B143^G$154</f>
        <v>81.003638142154514</v>
      </c>
    </row>
    <row r="144" spans="1:9" x14ac:dyDescent="0.2">
      <c r="B144" s="6">
        <f>C$12</f>
        <v>3</v>
      </c>
      <c r="C144" s="4">
        <f>C38</f>
        <v>123.61856403623996</v>
      </c>
      <c r="D144" s="2">
        <f t="shared" si="37"/>
        <v>1.0986122886681098</v>
      </c>
      <c r="E144" s="2">
        <f t="shared" si="38"/>
        <v>4.817200728213491</v>
      </c>
      <c r="F144" s="2">
        <f t="shared" si="39"/>
        <v>1.2069489608125821</v>
      </c>
      <c r="G144" s="2">
        <f t="shared" si="40"/>
        <v>5.292235916996308</v>
      </c>
      <c r="I144" s="4">
        <f t="shared" si="41"/>
        <v>123.01536352797967</v>
      </c>
    </row>
    <row r="145" spans="2:9" x14ac:dyDescent="0.2">
      <c r="B145" s="6">
        <f>D$12</f>
        <v>6</v>
      </c>
      <c r="C145" s="4">
        <f>D38</f>
        <v>158.68966383097762</v>
      </c>
      <c r="D145" s="2">
        <f t="shared" si="37"/>
        <v>1.791759469228055</v>
      </c>
      <c r="E145" s="2">
        <f t="shared" si="38"/>
        <v>5.066950495171711</v>
      </c>
      <c r="F145" s="2">
        <f t="shared" si="39"/>
        <v>3.2104019955684011</v>
      </c>
      <c r="G145" s="2">
        <f t="shared" si="40"/>
        <v>9.0787565298336954</v>
      </c>
      <c r="I145" s="4">
        <f t="shared" si="41"/>
        <v>160.11964006379478</v>
      </c>
    </row>
    <row r="146" spans="2:9" x14ac:dyDescent="0.2">
      <c r="B146" s="6">
        <f>E$12</f>
        <v>12</v>
      </c>
      <c r="C146" s="4">
        <f>E38</f>
        <v>201.89850650030959</v>
      </c>
      <c r="D146" s="2">
        <f t="shared" si="37"/>
        <v>2.4849066497880004</v>
      </c>
      <c r="E146" s="2">
        <f t="shared" si="38"/>
        <v>5.3077651280666158</v>
      </c>
      <c r="F146" s="2">
        <f t="shared" si="39"/>
        <v>6.174761058160624</v>
      </c>
      <c r="G146" s="2">
        <f t="shared" si="40"/>
        <v>13.189300862245592</v>
      </c>
      <c r="I146" s="4">
        <f t="shared" si="41"/>
        <v>208.41542388587746</v>
      </c>
    </row>
    <row r="147" spans="2:9" x14ac:dyDescent="0.2">
      <c r="B147" s="6">
        <f>F$12</f>
        <v>24</v>
      </c>
      <c r="C147" s="4">
        <f>F38</f>
        <v>270.4513764044944</v>
      </c>
      <c r="D147" s="2">
        <f t="shared" si="37"/>
        <v>3.1780538303479458</v>
      </c>
      <c r="E147" s="2">
        <f t="shared" si="38"/>
        <v>5.6000923276167223</v>
      </c>
      <c r="F147" s="2">
        <f t="shared" si="39"/>
        <v>10.100026148589249</v>
      </c>
      <c r="G147" s="2">
        <f t="shared" si="40"/>
        <v>17.797394872084467</v>
      </c>
      <c r="I147" s="4">
        <f t="shared" si="41"/>
        <v>271.27833222847522</v>
      </c>
    </row>
    <row r="148" spans="2:9" x14ac:dyDescent="0.2">
      <c r="B148" s="6">
        <f>G$12</f>
        <v>48</v>
      </c>
      <c r="C148" s="4">
        <f>G38</f>
        <v>362.28077298319869</v>
      </c>
      <c r="D148" s="2">
        <f t="shared" si="37"/>
        <v>3.8712010109078911</v>
      </c>
      <c r="E148" s="2">
        <f t="shared" si="38"/>
        <v>5.8924195271668287</v>
      </c>
      <c r="F148" s="2">
        <f t="shared" si="39"/>
        <v>14.986197266854278</v>
      </c>
      <c r="G148" s="2">
        <f t="shared" si="40"/>
        <v>22.810740430261625</v>
      </c>
      <c r="I148" s="4">
        <f t="shared" si="41"/>
        <v>353.10214649449301</v>
      </c>
    </row>
    <row r="150" spans="2:9" x14ac:dyDescent="0.2">
      <c r="C150" s="7" t="s">
        <v>28</v>
      </c>
      <c r="D150" s="7" t="s">
        <v>29</v>
      </c>
      <c r="E150" s="7" t="s">
        <v>30</v>
      </c>
      <c r="F150" s="7" t="s">
        <v>31</v>
      </c>
      <c r="G150" s="7" t="s">
        <v>32</v>
      </c>
    </row>
    <row r="151" spans="2:9" x14ac:dyDescent="0.2">
      <c r="C151">
        <f>COUNTA(C143:C148)</f>
        <v>6</v>
      </c>
      <c r="D151" s="2">
        <f>SUM(D143:D148)</f>
        <v>12.424533248940001</v>
      </c>
      <c r="E151" s="2">
        <f>SUM(E143:E148)</f>
        <v>31.092160659545172</v>
      </c>
      <c r="F151" s="2">
        <f>SUM(F143:F148)</f>
        <v>35.678335429985133</v>
      </c>
      <c r="G151" s="2">
        <f>SUM(G143:G148)</f>
        <v>68.168428611421689</v>
      </c>
    </row>
    <row r="153" spans="2:9" ht="15.75" x14ac:dyDescent="0.3">
      <c r="C153" s="7" t="s">
        <v>33</v>
      </c>
      <c r="D153" s="2">
        <f>(F151*E151-D151*G151)/(C151*F151-D151^2)</f>
        <v>4.3944940689990162</v>
      </c>
      <c r="F153" s="5" t="s">
        <v>38</v>
      </c>
      <c r="G153" s="1">
        <f>EXP(D153)</f>
        <v>81.003638142154514</v>
      </c>
    </row>
    <row r="154" spans="2:9" ht="15.75" x14ac:dyDescent="0.3">
      <c r="C154" s="7" t="s">
        <v>34</v>
      </c>
      <c r="D154" s="2">
        <f>(C151*G151-D151*E151)/(C151*F151-D151^2)</f>
        <v>0.38031177114474174</v>
      </c>
      <c r="F154" s="5" t="s">
        <v>36</v>
      </c>
      <c r="G154" s="2">
        <f>D154</f>
        <v>0.38031177114474174</v>
      </c>
    </row>
    <row r="155" spans="2:9" x14ac:dyDescent="0.2">
      <c r="C155" s="7"/>
      <c r="D155" s="2"/>
      <c r="F155" s="5"/>
      <c r="G155" s="2"/>
    </row>
    <row r="156" spans="2:9" x14ac:dyDescent="0.2">
      <c r="C156" s="7"/>
      <c r="D156" s="2"/>
      <c r="F156" s="5"/>
      <c r="G156" s="2"/>
    </row>
    <row r="157" spans="2:9" x14ac:dyDescent="0.2">
      <c r="C157" s="7"/>
      <c r="D157" s="2"/>
      <c r="F157" s="5"/>
      <c r="G157" s="2"/>
    </row>
    <row r="158" spans="2:9" x14ac:dyDescent="0.2">
      <c r="C158" s="7"/>
      <c r="D158" s="2"/>
      <c r="F158" s="5"/>
      <c r="G158" s="2"/>
    </row>
    <row r="159" spans="2:9" x14ac:dyDescent="0.2">
      <c r="C159" s="7"/>
      <c r="D159" s="2"/>
      <c r="F159" s="5"/>
      <c r="G159" s="2"/>
    </row>
    <row r="160" spans="2:9" x14ac:dyDescent="0.2">
      <c r="C160" s="7"/>
      <c r="D160" s="2"/>
      <c r="F160" s="5"/>
      <c r="G160" s="2"/>
    </row>
    <row r="161" spans="1:9" x14ac:dyDescent="0.2">
      <c r="C161" s="7"/>
      <c r="D161" s="2"/>
      <c r="F161" s="5"/>
      <c r="G161" s="2"/>
    </row>
    <row r="162" spans="1:9" x14ac:dyDescent="0.2">
      <c r="C162" s="7"/>
      <c r="D162" s="2"/>
      <c r="F162" s="5"/>
      <c r="G162" s="2"/>
    </row>
    <row r="163" spans="1:9" x14ac:dyDescent="0.2">
      <c r="C163" s="7"/>
      <c r="D163" s="2"/>
      <c r="F163" s="5"/>
      <c r="G163" s="2"/>
    </row>
    <row r="165" spans="1:9" x14ac:dyDescent="0.2">
      <c r="A165" s="3"/>
      <c r="B165" s="7"/>
      <c r="C165" s="7"/>
      <c r="D165" s="7"/>
      <c r="E165" s="7"/>
      <c r="F165" s="7"/>
      <c r="G165" s="7"/>
      <c r="I165" s="5"/>
    </row>
    <row r="166" spans="1:9" x14ac:dyDescent="0.2">
      <c r="B166" s="6"/>
      <c r="C166" s="4"/>
      <c r="D166" s="2"/>
      <c r="E166" s="2"/>
      <c r="F166" s="2"/>
      <c r="G166" s="2"/>
      <c r="I166" s="4"/>
    </row>
    <row r="167" spans="1:9" x14ac:dyDescent="0.2">
      <c r="B167" s="6"/>
      <c r="C167" s="4"/>
      <c r="D167" s="2"/>
      <c r="E167" s="2"/>
      <c r="F167" s="2"/>
      <c r="G167" s="2"/>
      <c r="I167" s="4"/>
    </row>
    <row r="168" spans="1:9" x14ac:dyDescent="0.2">
      <c r="B168" s="6"/>
      <c r="C168" s="4"/>
      <c r="D168" s="2"/>
      <c r="E168" s="2"/>
      <c r="F168" s="2"/>
      <c r="G168" s="2"/>
      <c r="I168" s="4"/>
    </row>
    <row r="169" spans="1:9" x14ac:dyDescent="0.2">
      <c r="B169" s="6"/>
      <c r="C169" s="4"/>
      <c r="D169" s="2"/>
      <c r="E169" s="2"/>
      <c r="F169" s="2"/>
      <c r="G169" s="2"/>
      <c r="I169" s="4"/>
    </row>
    <row r="170" spans="1:9" x14ac:dyDescent="0.2">
      <c r="B170" s="6"/>
      <c r="C170" s="4"/>
      <c r="D170" s="2"/>
      <c r="E170" s="2"/>
      <c r="F170" s="2"/>
      <c r="G170" s="2"/>
      <c r="I170" s="4"/>
    </row>
    <row r="171" spans="1:9" x14ac:dyDescent="0.2">
      <c r="B171" s="6"/>
      <c r="C171" s="4"/>
      <c r="D171" s="2"/>
      <c r="E171" s="2"/>
      <c r="F171" s="2"/>
      <c r="G171" s="2"/>
      <c r="I171" s="4"/>
    </row>
    <row r="173" spans="1:9" x14ac:dyDescent="0.2">
      <c r="C173" s="7"/>
      <c r="D173" s="7"/>
      <c r="E173" s="7"/>
      <c r="F173" s="7"/>
      <c r="G173" s="7"/>
    </row>
    <row r="174" spans="1:9" x14ac:dyDescent="0.2">
      <c r="D174" s="2"/>
      <c r="E174" s="2"/>
      <c r="F174" s="2"/>
      <c r="G174" s="2"/>
    </row>
    <row r="176" spans="1:9" x14ac:dyDescent="0.2">
      <c r="C176" s="7"/>
      <c r="D176" s="2"/>
      <c r="F176" s="5"/>
      <c r="G176" s="1"/>
    </row>
    <row r="177" spans="3:7" x14ac:dyDescent="0.2">
      <c r="C177" s="7"/>
      <c r="D177" s="2"/>
      <c r="F177" s="5"/>
      <c r="G177" s="2"/>
    </row>
  </sheetData>
  <mergeCells count="4">
    <mergeCell ref="B20:G20"/>
    <mergeCell ref="B30:G30"/>
    <mergeCell ref="I20:N20"/>
    <mergeCell ref="K4:R4"/>
  </mergeCell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valori</vt:lpstr>
      <vt:lpstr>idf</vt:lpstr>
    </vt:vector>
  </TitlesOfParts>
  <Company>University of Modena &amp; Reggio Emilia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Moretti</dc:creator>
  <cp:lastModifiedBy>Giovanni Moretti</cp:lastModifiedBy>
  <cp:lastPrinted>2009-09-10T12:54:55Z</cp:lastPrinted>
  <dcterms:created xsi:type="dcterms:W3CDTF">2009-09-09T16:43:19Z</dcterms:created>
  <dcterms:modified xsi:type="dcterms:W3CDTF">2017-07-14T13:57:26Z</dcterms:modified>
</cp:coreProperties>
</file>