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570" windowHeight="8115" activeTab="3"/>
  </bookViews>
  <sheets>
    <sheet name="급여대장" sheetId="1" r:id="rId1"/>
    <sheet name="급여기준" sheetId="2" r:id="rId2"/>
    <sheet name="개인명세서" sheetId="3" r:id="rId3"/>
    <sheet name="예제6" sheetId="5" r:id="rId4"/>
  </sheets>
  <externalReferences>
    <externalReference r:id="rId5"/>
  </externalReferences>
  <definedNames>
    <definedName name="anscount" hidden="1">2</definedName>
    <definedName name="_xlnm.Print_Area" localSheetId="2">개인명세서!$C$7</definedName>
    <definedName name="가족수당">급여대장!$K$4:$K$28</definedName>
    <definedName name="공급가">[1]거래내역!$I$5:$I$204</definedName>
    <definedName name="공제합계">급여대장!$Q$4:$Q$28</definedName>
    <definedName name="국민연금">급여대장!$M$4:$M$28</definedName>
    <definedName name="기본급">급여대장!$F$4:$F$28</definedName>
    <definedName name="기타_공제">급여대장!$O$4:$O$28</definedName>
    <definedName name="부서">급여대장!$C$4:$C$28</definedName>
    <definedName name="부양가족">급여대장!$J$4:$J$28</definedName>
    <definedName name="사번">급여대장!$A$4:$A$28</definedName>
    <definedName name="성명">급여대장!$B$4:$B$28</definedName>
    <definedName name="세금">급여대장!$N$4:$N$28</definedName>
    <definedName name="시간외근무">급여대장!$H$4:$H$28</definedName>
    <definedName name="시간외수당">급여대장!$I$4:$I$28</definedName>
    <definedName name="의료보험">급여대장!$L$4:$L$28</definedName>
    <definedName name="지급합계">급여대장!$P$4:$P$28</definedName>
    <definedName name="지역">[1]거래내역!$J$5:$J$204</definedName>
    <definedName name="직위">급여대장!$D$4:$D$28</definedName>
    <definedName name="직책수당">급여대장!$G$4:$G$28</definedName>
    <definedName name="차감지급액">급여대장!$R$4:$R$28</definedName>
    <definedName name="품명">[1]거래내역!$D$5:$D$204</definedName>
    <definedName name="호봉">급여대장!$E$4:$E$28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5" i="5"/>
  <c r="D4" i="5"/>
  <c r="F4" i="5" s="1"/>
  <c r="E10" i="3"/>
  <c r="D10" i="3"/>
  <c r="C10" i="3"/>
  <c r="E18" i="3"/>
  <c r="Q6" i="1"/>
  <c r="Q5" i="1"/>
  <c r="D18" i="3"/>
  <c r="C18" i="3"/>
  <c r="B18" i="3"/>
  <c r="E14" i="3"/>
  <c r="D14" i="3"/>
  <c r="C14" i="3"/>
  <c r="B14" i="3"/>
  <c r="E7" i="3"/>
  <c r="E6" i="3"/>
  <c r="C7" i="3"/>
  <c r="C6" i="3"/>
  <c r="Q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F4" i="1" l="1"/>
  <c r="F5" i="1"/>
  <c r="F6" i="1"/>
  <c r="F7" i="1"/>
  <c r="P7" i="1" s="1"/>
  <c r="F8" i="1"/>
  <c r="F9" i="1"/>
  <c r="F10" i="1"/>
  <c r="F11" i="1"/>
  <c r="L11" i="1" s="1"/>
  <c r="F12" i="1"/>
  <c r="F13" i="1"/>
  <c r="F14" i="1"/>
  <c r="F15" i="1"/>
  <c r="N15" i="1" s="1"/>
  <c r="F16" i="1"/>
  <c r="F17" i="1"/>
  <c r="F18" i="1"/>
  <c r="F19" i="1"/>
  <c r="L19" i="1" s="1"/>
  <c r="F20" i="1"/>
  <c r="F21" i="1"/>
  <c r="F22" i="1"/>
  <c r="F23" i="1"/>
  <c r="P23" i="1" s="1"/>
  <c r="F24" i="1"/>
  <c r="F25" i="1"/>
  <c r="F26" i="1"/>
  <c r="F27" i="1"/>
  <c r="N27" i="1" s="1"/>
  <c r="F28" i="1"/>
  <c r="P8" i="1"/>
  <c r="N11" i="1"/>
  <c r="P12" i="1"/>
  <c r="P16" i="1"/>
  <c r="N19" i="1"/>
  <c r="P20" i="1"/>
  <c r="P24" i="1"/>
  <c r="P28" i="1"/>
  <c r="N5" i="1"/>
  <c r="P4" i="1"/>
  <c r="P6" i="1"/>
  <c r="P9" i="1"/>
  <c r="P10" i="1"/>
  <c r="P11" i="1"/>
  <c r="P13" i="1"/>
  <c r="P14" i="1"/>
  <c r="P17" i="1"/>
  <c r="P18" i="1"/>
  <c r="P21" i="1"/>
  <c r="P22" i="1"/>
  <c r="P25" i="1"/>
  <c r="P26" i="1"/>
  <c r="P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N4" i="1"/>
  <c r="N6" i="1"/>
  <c r="N9" i="1"/>
  <c r="N10" i="1"/>
  <c r="N13" i="1"/>
  <c r="N14" i="1"/>
  <c r="N17" i="1"/>
  <c r="N18" i="1"/>
  <c r="N21" i="1"/>
  <c r="N22" i="1"/>
  <c r="N25" i="1"/>
  <c r="N26" i="1"/>
  <c r="M4" i="1"/>
  <c r="M6" i="1"/>
  <c r="M9" i="1"/>
  <c r="M10" i="1"/>
  <c r="M13" i="1"/>
  <c r="M14" i="1"/>
  <c r="M17" i="1"/>
  <c r="M18" i="1"/>
  <c r="M21" i="1"/>
  <c r="M22" i="1"/>
  <c r="M25" i="1"/>
  <c r="M26" i="1"/>
  <c r="L6" i="1"/>
  <c r="L7" i="1"/>
  <c r="L9" i="1"/>
  <c r="R9" i="1" s="1"/>
  <c r="L10" i="1"/>
  <c r="R10" i="1" s="1"/>
  <c r="L13" i="1"/>
  <c r="R13" i="1" s="1"/>
  <c r="L14" i="1"/>
  <c r="L17" i="1"/>
  <c r="L18" i="1"/>
  <c r="L21" i="1"/>
  <c r="L22" i="1"/>
  <c r="L23" i="1"/>
  <c r="L25" i="1"/>
  <c r="R25" i="1" s="1"/>
  <c r="L26" i="1"/>
  <c r="L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L27" i="1" l="1"/>
  <c r="R22" i="1"/>
  <c r="P15" i="1"/>
  <c r="R4" i="1"/>
  <c r="R17" i="1"/>
  <c r="R21" i="1"/>
  <c r="L15" i="1"/>
  <c r="R15" i="1" s="1"/>
  <c r="P19" i="1"/>
  <c r="N23" i="1"/>
  <c r="N7" i="1"/>
  <c r="R6" i="1"/>
  <c r="R18" i="1"/>
  <c r="R27" i="1"/>
  <c r="R26" i="1"/>
  <c r="R14" i="1"/>
  <c r="M28" i="1"/>
  <c r="M24" i="1"/>
  <c r="M20" i="1"/>
  <c r="M16" i="1"/>
  <c r="M12" i="1"/>
  <c r="M8" i="1"/>
  <c r="N28" i="1"/>
  <c r="N24" i="1"/>
  <c r="N20" i="1"/>
  <c r="N16" i="1"/>
  <c r="N12" i="1"/>
  <c r="N8" i="1"/>
  <c r="L28" i="1"/>
  <c r="L24" i="1"/>
  <c r="L20" i="1"/>
  <c r="L16" i="1"/>
  <c r="L12" i="1"/>
  <c r="R12" i="1" s="1"/>
  <c r="L8" i="1"/>
  <c r="M27" i="1"/>
  <c r="M23" i="1"/>
  <c r="R23" i="1" s="1"/>
  <c r="M19" i="1"/>
  <c r="R19" i="1" s="1"/>
  <c r="M15" i="1"/>
  <c r="M11" i="1"/>
  <c r="R11" i="1" s="1"/>
  <c r="M7" i="1"/>
  <c r="L5" i="1"/>
  <c r="P5" i="1"/>
  <c r="M5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R7" i="1" l="1"/>
  <c r="R16" i="1"/>
  <c r="R20" i="1"/>
  <c r="R5" i="1"/>
  <c r="R8" i="1"/>
  <c r="R24" i="1"/>
  <c r="R28" i="1"/>
</calcChain>
</file>

<file path=xl/comments1.xml><?xml version="1.0" encoding="utf-8"?>
<comments xmlns="http://schemas.openxmlformats.org/spreadsheetml/2006/main">
  <authors>
    <author>MOS</author>
  </authors>
  <commentList>
    <comment ref="K29" authorId="0" shapeId="0">
      <text>
        <r>
          <rPr>
            <sz val="11"/>
            <color indexed="81"/>
            <rFont val="굴림"/>
            <family val="3"/>
            <charset val="129"/>
          </rPr>
          <t>부양가족 1인당 50,000원으로 계산,
부양가족이 5인을 초과하면 5인으로 계산</t>
        </r>
      </text>
    </comment>
    <comment ref="L29" authorId="0" shapeId="0">
      <text>
        <r>
          <rPr>
            <sz val="11"/>
            <color indexed="81"/>
            <rFont val="굴림"/>
            <family val="3"/>
            <charset val="129"/>
          </rPr>
          <t>기본급의 3.5%</t>
        </r>
      </text>
    </comment>
    <comment ref="M29" authorId="0" shapeId="0">
      <text>
        <r>
          <rPr>
            <sz val="11"/>
            <color indexed="81"/>
            <rFont val="굴림"/>
            <family val="3"/>
            <charset val="129"/>
          </rPr>
          <t>기본급의 9%</t>
        </r>
      </text>
    </comment>
    <comment ref="N29" authorId="0" shapeId="0">
      <text>
        <r>
          <rPr>
            <sz val="11"/>
            <color indexed="81"/>
            <rFont val="굴림"/>
            <family val="3"/>
            <charset val="129"/>
          </rPr>
          <t>기본급의 2%</t>
        </r>
      </text>
    </comment>
    <comment ref="P29" authorId="0" shapeId="0">
      <text>
        <r>
          <rPr>
            <sz val="11"/>
            <color indexed="81"/>
            <rFont val="굴림"/>
            <family val="3"/>
            <charset val="129"/>
          </rPr>
          <t>기본급+직책수당+시간외 수당+가족 수당</t>
        </r>
      </text>
    </comment>
    <comment ref="Q29" authorId="0" shapeId="0">
      <text>
        <r>
          <rPr>
            <sz val="11"/>
            <color indexed="81"/>
            <rFont val="굴림"/>
            <family val="3"/>
            <charset val="129"/>
          </rPr>
          <t>의료보험+국민연금+세금+기타공제</t>
        </r>
      </text>
    </comment>
    <comment ref="R29" authorId="0" shapeId="0">
      <text>
        <r>
          <rPr>
            <sz val="11"/>
            <color indexed="81"/>
            <rFont val="굴림"/>
            <family val="3"/>
            <charset val="129"/>
          </rPr>
          <t>지급합계-공제합계</t>
        </r>
      </text>
    </comment>
  </commentList>
</comments>
</file>

<file path=xl/sharedStrings.xml><?xml version="1.0" encoding="utf-8"?>
<sst xmlns="http://schemas.openxmlformats.org/spreadsheetml/2006/main" count="497" uniqueCount="316">
  <si>
    <t>2017년 4월 급여 지급 내역</t>
    <phoneticPr fontId="3" type="noConversion"/>
  </si>
  <si>
    <t>사번</t>
    <phoneticPr fontId="3" type="noConversion"/>
  </si>
  <si>
    <t>성명</t>
    <phoneticPr fontId="3" type="noConversion"/>
  </si>
  <si>
    <t>부서</t>
    <phoneticPr fontId="3" type="noConversion"/>
  </si>
  <si>
    <t>직위</t>
    <phoneticPr fontId="3" type="noConversion"/>
  </si>
  <si>
    <t>호봉</t>
    <phoneticPr fontId="3" type="noConversion"/>
  </si>
  <si>
    <t>기본급</t>
    <phoneticPr fontId="3" type="noConversion"/>
  </si>
  <si>
    <t>직책수당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</si>
  <si>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</si>
  <si>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</si>
  <si>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</si>
  <si>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</si>
  <si>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의료보험</t>
    <phoneticPr fontId="3" type="noConversion"/>
  </si>
  <si>
    <t>국민연금</t>
    <phoneticPr fontId="3" type="noConversion"/>
  </si>
  <si>
    <t>세금</t>
    <phoneticPr fontId="3" type="noConversion"/>
  </si>
  <si>
    <t>기타 공제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</si>
  <si>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</si>
  <si>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</si>
  <si>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</si>
  <si>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YJ-001</t>
    <phoneticPr fontId="3" type="noConversion"/>
  </si>
  <si>
    <t>유진하</t>
    <phoneticPr fontId="3" type="noConversion"/>
  </si>
  <si>
    <t>홍보부</t>
  </si>
  <si>
    <t>대리</t>
  </si>
  <si>
    <t>YJ-002</t>
  </si>
  <si>
    <t>황의찬</t>
    <phoneticPr fontId="3" type="noConversion"/>
  </si>
  <si>
    <t>영업부</t>
  </si>
  <si>
    <t>YJ-003</t>
  </si>
  <si>
    <t>배한성</t>
    <phoneticPr fontId="3" type="noConversion"/>
  </si>
  <si>
    <t>주임</t>
    <phoneticPr fontId="3" type="noConversion"/>
  </si>
  <si>
    <t>YJ-004</t>
  </si>
  <si>
    <t>김경민</t>
    <phoneticPr fontId="3" type="noConversion"/>
  </si>
  <si>
    <t>기획실</t>
  </si>
  <si>
    <t>YJ-005</t>
  </si>
  <si>
    <t>배태욱</t>
    <phoneticPr fontId="3" type="noConversion"/>
  </si>
  <si>
    <t>부장</t>
  </si>
  <si>
    <t>YJ-006</t>
  </si>
  <si>
    <t>김순정</t>
    <phoneticPr fontId="3" type="noConversion"/>
  </si>
  <si>
    <t>YJ-007</t>
  </si>
  <si>
    <t>강태평</t>
    <phoneticPr fontId="3" type="noConversion"/>
  </si>
  <si>
    <t>전산실</t>
  </si>
  <si>
    <t>YJ-008</t>
  </si>
  <si>
    <t>배철수</t>
    <phoneticPr fontId="3" type="noConversion"/>
  </si>
  <si>
    <t>총무부</t>
  </si>
  <si>
    <t>YJ-009</t>
  </si>
  <si>
    <t>은지원</t>
    <phoneticPr fontId="3" type="noConversion"/>
  </si>
  <si>
    <t>YJ-010</t>
  </si>
  <si>
    <t>양희은</t>
    <phoneticPr fontId="3" type="noConversion"/>
  </si>
  <si>
    <t>과장</t>
  </si>
  <si>
    <t>YJ-011</t>
  </si>
  <si>
    <t>은예영</t>
    <phoneticPr fontId="3" type="noConversion"/>
  </si>
  <si>
    <t>사원</t>
  </si>
  <si>
    <t>YJ-012</t>
  </si>
  <si>
    <t>이솔희</t>
    <phoneticPr fontId="3" type="noConversion"/>
  </si>
  <si>
    <t>YJ-013</t>
  </si>
  <si>
    <t>서만복</t>
    <phoneticPr fontId="3" type="noConversion"/>
  </si>
  <si>
    <t>YJ-014</t>
  </si>
  <si>
    <t>이철희</t>
    <phoneticPr fontId="3" type="noConversion"/>
  </si>
  <si>
    <t>YJ-015</t>
  </si>
  <si>
    <t>박은영</t>
    <phoneticPr fontId="3" type="noConversion"/>
  </si>
  <si>
    <t>YJ-016</t>
  </si>
  <si>
    <t>엄희숙</t>
    <phoneticPr fontId="3" type="noConversion"/>
  </si>
  <si>
    <t>YJ-017</t>
  </si>
  <si>
    <t>전성옥</t>
    <phoneticPr fontId="3" type="noConversion"/>
  </si>
  <si>
    <t>YJ-018</t>
  </si>
  <si>
    <t>김석구</t>
    <phoneticPr fontId="3" type="noConversion"/>
  </si>
  <si>
    <t>YJ-019</t>
  </si>
  <si>
    <t>안태희</t>
    <phoneticPr fontId="3" type="noConversion"/>
  </si>
  <si>
    <t>YJ-020</t>
  </si>
  <si>
    <t>송도순</t>
    <phoneticPr fontId="3" type="noConversion"/>
  </si>
  <si>
    <t>YJ-021</t>
  </si>
  <si>
    <t>김형식</t>
    <phoneticPr fontId="3" type="noConversion"/>
  </si>
  <si>
    <t>YJ-022</t>
  </si>
  <si>
    <t>오태호</t>
    <phoneticPr fontId="3" type="noConversion"/>
  </si>
  <si>
    <t>YJ-023</t>
  </si>
  <si>
    <t>최은지</t>
    <phoneticPr fontId="3" type="noConversion"/>
  </si>
  <si>
    <t>YJ-024</t>
  </si>
  <si>
    <t>채연희</t>
    <phoneticPr fontId="3" type="noConversion"/>
  </si>
  <si>
    <t>YJ-025</t>
  </si>
  <si>
    <t>황석영</t>
    <phoneticPr fontId="3" type="noConversion"/>
  </si>
  <si>
    <t>&lt;직위와 호봉에 대한 기본급&gt;</t>
    <phoneticPr fontId="3" type="noConversion"/>
  </si>
  <si>
    <t>부장</t>
    <phoneticPr fontId="3" type="noConversion"/>
  </si>
  <si>
    <t>과장</t>
    <phoneticPr fontId="3" type="noConversion"/>
  </si>
  <si>
    <t>대리</t>
    <phoneticPr fontId="3" type="noConversion"/>
  </si>
  <si>
    <t>사원</t>
    <phoneticPr fontId="3" type="noConversion"/>
  </si>
  <si>
    <t>&lt;직위에 대한 직책 수당&gt;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</si>
  <si>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</si>
  <si>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</si>
  <si>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</si>
  <si>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</si>
  <si>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</si>
  <si>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▶ 사원 성명을 선택하세요.</t>
    <phoneticPr fontId="3" type="noConversion"/>
  </si>
  <si>
    <t>2017년 4월 급여 지급 명세서</t>
    <phoneticPr fontId="3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</si>
  <si>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</si>
  <si>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</si>
  <si>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</si>
  <si>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</si>
  <si>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</si>
  <si>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Lee&amp;Lee 주식회사</t>
    <phoneticPr fontId="3" type="noConversion"/>
  </si>
  <si>
    <t>대 표 이 사
이  재  원</t>
    <phoneticPr fontId="3" type="noConversion"/>
  </si>
  <si>
    <t>도시명을 선택하세요</t>
    <phoneticPr fontId="3" type="noConversion"/>
  </si>
  <si>
    <t>인천광역시</t>
  </si>
  <si>
    <t>검색
결과</t>
    <phoneticPr fontId="3" type="noConversion"/>
  </si>
  <si>
    <t>거래처 개수</t>
    <phoneticPr fontId="3" type="noConversion"/>
  </si>
  <si>
    <t>거래금액 합계</t>
    <phoneticPr fontId="3" type="noConversion"/>
  </si>
  <si>
    <t>거래금액 평균</t>
    <phoneticPr fontId="3" type="noConversion"/>
  </si>
  <si>
    <t>고객 번호</t>
  </si>
  <si>
    <t>회사 이름</t>
  </si>
  <si>
    <t>담당자 이름</t>
  </si>
  <si>
    <t>담당자 직위</t>
  </si>
  <si>
    <t>도시명</t>
  </si>
  <si>
    <t>거래금액</t>
    <phoneticPr fontId="3" type="noConversion"/>
  </si>
  <si>
    <t>ANATR</t>
  </si>
  <si>
    <t>원창</t>
  </si>
  <si>
    <t>황영순</t>
  </si>
  <si>
    <t>대표 이사</t>
  </si>
  <si>
    <t>서울특별시</t>
  </si>
  <si>
    <t>ANTON</t>
  </si>
  <si>
    <t>동광 통상</t>
  </si>
  <si>
    <t>조자룡</t>
  </si>
  <si>
    <t>AROUT</t>
  </si>
  <si>
    <t>경성 트레이딩</t>
  </si>
  <si>
    <t>구재석</t>
  </si>
  <si>
    <t>영업 사원</t>
  </si>
  <si>
    <t>대전광역시</t>
  </si>
  <si>
    <t>BERGS</t>
  </si>
  <si>
    <t>정금 상사</t>
  </si>
  <si>
    <t>최영희</t>
  </si>
  <si>
    <t>영업 과장</t>
  </si>
  <si>
    <t>부산광역시</t>
  </si>
  <si>
    <t>BLAUS</t>
  </si>
  <si>
    <t>협우 상사</t>
  </si>
  <si>
    <t>손미선</t>
  </si>
  <si>
    <t>BLONP</t>
  </si>
  <si>
    <t>베네디스 유통</t>
  </si>
  <si>
    <t>장선희</t>
  </si>
  <si>
    <t>마케팅 2과장</t>
  </si>
  <si>
    <t>BOLID</t>
  </si>
  <si>
    <t>삼화 상사</t>
  </si>
  <si>
    <t>정영일</t>
  </si>
  <si>
    <t>BONAP</t>
  </si>
  <si>
    <t>서주 무역</t>
  </si>
  <si>
    <t>문익한</t>
  </si>
  <si>
    <t>BOTTM</t>
  </si>
  <si>
    <t>태강 교역</t>
  </si>
  <si>
    <t>문흥미</t>
  </si>
  <si>
    <t>경리 과장</t>
  </si>
  <si>
    <t>CACTU</t>
  </si>
  <si>
    <t>혜성 백화점</t>
  </si>
  <si>
    <t>박광준</t>
  </si>
  <si>
    <t>CENTC</t>
  </si>
  <si>
    <t>진주 백화점</t>
  </si>
  <si>
    <t>홍성주</t>
  </si>
  <si>
    <t>마케팅 1과장</t>
  </si>
  <si>
    <t>CHOPS</t>
  </si>
  <si>
    <t>동남 상사</t>
  </si>
  <si>
    <t>강태준</t>
  </si>
  <si>
    <t>COMMI</t>
  </si>
  <si>
    <t>대진 상사</t>
  </si>
  <si>
    <t>천용만</t>
  </si>
  <si>
    <t>DRACD</t>
  </si>
  <si>
    <t>극동 무역</t>
  </si>
  <si>
    <t>강민수</t>
  </si>
  <si>
    <t>DUMON</t>
  </si>
  <si>
    <t>양정 물산</t>
  </si>
  <si>
    <t>주진국</t>
  </si>
  <si>
    <t>ERNSH</t>
  </si>
  <si>
    <t>신세계 통상</t>
  </si>
  <si>
    <t>강세라</t>
  </si>
  <si>
    <t>FAMIA</t>
  </si>
  <si>
    <t>삼일</t>
  </si>
  <si>
    <t>손미순</t>
  </si>
  <si>
    <t>마케팅 담당</t>
  </si>
  <si>
    <t>FISSA</t>
  </si>
  <si>
    <t>세주 상사</t>
  </si>
  <si>
    <t>유영주</t>
  </si>
  <si>
    <t>FOLIG</t>
  </si>
  <si>
    <t>한일 상사</t>
  </si>
  <si>
    <t>강판석</t>
  </si>
  <si>
    <t>FRANK</t>
  </si>
  <si>
    <t>진흥</t>
  </si>
  <si>
    <t>성현아</t>
  </si>
  <si>
    <t>FRANS</t>
  </si>
  <si>
    <t>한미 교역</t>
  </si>
  <si>
    <t>정영순</t>
  </si>
  <si>
    <t>GALED</t>
  </si>
  <si>
    <t>광성 교역</t>
  </si>
  <si>
    <t>김혜린</t>
  </si>
  <si>
    <t>GODOS</t>
  </si>
  <si>
    <t>한미 식품</t>
  </si>
  <si>
    <t>김윤중</t>
  </si>
  <si>
    <t>GREAL</t>
  </si>
  <si>
    <t>캘리포니아</t>
  </si>
  <si>
    <t>황보영국</t>
  </si>
  <si>
    <t>GROSR</t>
  </si>
  <si>
    <t>동성 직배</t>
  </si>
  <si>
    <t>마창진</t>
  </si>
  <si>
    <t>HUNGC</t>
  </si>
  <si>
    <t>아성 교역</t>
  </si>
  <si>
    <t>김애란</t>
  </si>
  <si>
    <t>HUNGO</t>
  </si>
  <si>
    <t>샤론 통상</t>
  </si>
  <si>
    <t>노소연</t>
  </si>
  <si>
    <t>ISLAT</t>
  </si>
  <si>
    <t>글로리아 백화점</t>
  </si>
  <si>
    <t>황길호</t>
  </si>
  <si>
    <t>마케팅 3과장</t>
  </si>
  <si>
    <t>KOENE</t>
  </si>
  <si>
    <t>신세기 상사</t>
  </si>
  <si>
    <t>강경식</t>
  </si>
  <si>
    <t>LACOR</t>
  </si>
  <si>
    <t>세준 통상</t>
  </si>
  <si>
    <t>신민경</t>
  </si>
  <si>
    <t>LAMAI</t>
  </si>
  <si>
    <t>조선 무역</t>
  </si>
  <si>
    <t>이대욱</t>
  </si>
  <si>
    <t>LAUGB</t>
  </si>
  <si>
    <t>성화 식품</t>
  </si>
  <si>
    <t>정영진</t>
  </si>
  <si>
    <t>LEHMS</t>
  </si>
  <si>
    <t>동방 무역</t>
  </si>
  <si>
    <t>최한기</t>
  </si>
  <si>
    <t>LILAS</t>
  </si>
  <si>
    <t>경동 무역</t>
  </si>
  <si>
    <t>임홍삼</t>
  </si>
  <si>
    <t>LINOD</t>
  </si>
  <si>
    <t>흑진주 백화점</t>
  </si>
  <si>
    <t>황규하</t>
  </si>
  <si>
    <t>MAGAA</t>
  </si>
  <si>
    <t>성진 인터내셔널</t>
  </si>
  <si>
    <t>이성화</t>
  </si>
  <si>
    <t>MORGK</t>
  </si>
  <si>
    <t>신천지 통상</t>
  </si>
  <si>
    <t>서예희</t>
  </si>
  <si>
    <t>NORTS</t>
  </si>
  <si>
    <t>아틀란티스 통상</t>
  </si>
  <si>
    <t>우순하</t>
  </si>
  <si>
    <t>OCEAN</t>
  </si>
  <si>
    <t>새롬 교역</t>
  </si>
  <si>
    <t>서한성</t>
  </si>
  <si>
    <t>OLDWO</t>
  </si>
  <si>
    <t>우주 상사</t>
  </si>
  <si>
    <t>배준호</t>
  </si>
  <si>
    <t>PARIS</t>
  </si>
  <si>
    <t>평화 상사</t>
  </si>
  <si>
    <t>김필순</t>
  </si>
  <si>
    <t>PERIC</t>
  </si>
  <si>
    <t>동도 교역</t>
  </si>
  <si>
    <t>하사헌</t>
  </si>
  <si>
    <t>PICCO</t>
  </si>
  <si>
    <t>TGIF</t>
  </si>
  <si>
    <t>임정빈</t>
  </si>
  <si>
    <t>QUEDE</t>
  </si>
  <si>
    <t>게이트웨이 통상</t>
  </si>
  <si>
    <t>전준호</t>
  </si>
  <si>
    <t>QUEEN</t>
  </si>
  <si>
    <t>사하라 통상</t>
  </si>
  <si>
    <t>정가진</t>
  </si>
  <si>
    <t>QUICK</t>
  </si>
  <si>
    <t>미성 백화점</t>
  </si>
  <si>
    <t>호혜경</t>
  </si>
  <si>
    <t>RANCH</t>
  </si>
  <si>
    <t>스타 상사</t>
  </si>
  <si>
    <t>황영남</t>
  </si>
  <si>
    <t>REGGC</t>
  </si>
  <si>
    <t>정문 상사</t>
  </si>
  <si>
    <t>김완순</t>
  </si>
  <si>
    <t>RICSU</t>
  </si>
  <si>
    <t>한남 상사</t>
  </si>
  <si>
    <t>서태진</t>
  </si>
  <si>
    <t>SANTG</t>
  </si>
  <si>
    <t>태흥 무역</t>
  </si>
  <si>
    <t>김종설</t>
  </si>
  <si>
    <t>SEVES</t>
  </si>
  <si>
    <t>엘르</t>
  </si>
  <si>
    <t>김명석</t>
  </si>
  <si>
    <t>영업 1과장</t>
  </si>
  <si>
    <t>SPECD</t>
  </si>
  <si>
    <t>대성 교역</t>
  </si>
  <si>
    <t>황영신</t>
  </si>
  <si>
    <t>SUPRD</t>
  </si>
  <si>
    <t>삼양 상사</t>
  </si>
  <si>
    <t>감성동</t>
  </si>
  <si>
    <t>THEBI</t>
  </si>
  <si>
    <t>신성 식품</t>
  </si>
  <si>
    <t>김혜령</t>
  </si>
  <si>
    <t>THECR</t>
  </si>
  <si>
    <t>몽블랑 백화점</t>
  </si>
  <si>
    <t>박찬희</t>
  </si>
  <si>
    <t>TORTU</t>
  </si>
  <si>
    <t>한진 교역</t>
  </si>
  <si>
    <t>박민희</t>
  </si>
  <si>
    <t>TRADH</t>
  </si>
  <si>
    <t>국제 무역</t>
  </si>
  <si>
    <t>심영국</t>
  </si>
  <si>
    <t>VAFFE</t>
  </si>
  <si>
    <t>천지 교역</t>
  </si>
  <si>
    <t>한민정</t>
  </si>
  <si>
    <t>VICTE</t>
  </si>
  <si>
    <t>삼왕 통상</t>
  </si>
  <si>
    <t>최지한</t>
  </si>
  <si>
    <t>VINET</t>
  </si>
  <si>
    <t>해바라기 백화점</t>
  </si>
  <si>
    <t>채송아</t>
  </si>
  <si>
    <t>WANDK</t>
  </si>
  <si>
    <t>언더우드 상사</t>
  </si>
  <si>
    <t>정승화</t>
  </si>
  <si>
    <t>WELLI</t>
  </si>
  <si>
    <t>금화 유통</t>
  </si>
  <si>
    <t>강미란</t>
  </si>
  <si>
    <t>영업 3과장</t>
  </si>
  <si>
    <t>WHITC</t>
  </si>
  <si>
    <t>신흥 교역</t>
  </si>
  <si>
    <t>천동석</t>
  </si>
  <si>
    <t>WILMK</t>
  </si>
  <si>
    <t>미주 상사</t>
  </si>
  <si>
    <t>박춘심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</si>
</sst>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8"/>
      <color indexed="62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0"/>
      <name val="굴림"/>
      <family val="3"/>
      <charset val="129"/>
    </font>
    <font>
      <b/>
      <sz val="11"/>
      <color indexed="12"/>
      <name val="돋움"/>
      <family val="3"/>
      <charset val="129"/>
    </font>
    <font>
      <b/>
      <u val="singleAccounting"/>
      <sz val="24"/>
      <name val="궁서"/>
      <family val="1"/>
      <charset val="129"/>
    </font>
    <font>
      <b/>
      <sz val="11"/>
      <color indexed="9"/>
      <name val="돋움"/>
      <family val="3"/>
      <charset val="129"/>
    </font>
    <font>
      <b/>
      <sz val="12"/>
      <name val="바탕"/>
      <family val="1"/>
      <charset val="129"/>
    </font>
    <font>
      <b/>
      <sz val="20"/>
      <color indexed="54"/>
      <name val="HY목판L"/>
      <family val="1"/>
      <charset val="129"/>
    </font>
    <font>
      <b/>
      <sz val="11"/>
      <name val="돋움"/>
      <family val="3"/>
      <charset val="129"/>
    </font>
    <font>
      <b/>
      <sz val="11"/>
      <color theme="0" tint="-4.9989318521683403E-2"/>
      <name val="돋움"/>
      <family val="3"/>
      <charset val="129"/>
    </font>
    <font>
      <b/>
      <sz val="10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4.9989318521683403E-2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44"/>
      </patternFill>
    </fill>
    <fill>
      <patternFill patternType="solid">
        <fgColor indexed="5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41" fontId="4" fillId="3" borderId="2" xfId="1" applyFont="1" applyFill="1" applyBorder="1" applyAlignment="1">
      <alignment horizontal="center" vertical="center"/>
    </xf>
    <xf numFmtId="41" fontId="4" fillId="3" borderId="2" xfId="1" applyFont="1" applyFill="1" applyBorder="1">
      <alignment vertical="center"/>
    </xf>
    <xf numFmtId="41" fontId="4" fillId="0" borderId="2" xfId="1" applyFont="1" applyBorder="1">
      <alignment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41" fontId="4" fillId="0" borderId="3" xfId="1" applyFon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41" fontId="4" fillId="0" borderId="4" xfId="1" applyFont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6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distributed" vertical="center" indent="1"/>
    </xf>
    <xf numFmtId="0" fontId="0" fillId="10" borderId="13" xfId="0" applyFill="1" applyBorder="1">
      <alignment vertical="center"/>
    </xf>
    <xf numFmtId="0" fontId="13" fillId="9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right" vertical="center"/>
    </xf>
    <xf numFmtId="0" fontId="15" fillId="0" borderId="14" xfId="0" applyFont="1" applyBorder="1">
      <alignment vertical="center"/>
    </xf>
    <xf numFmtId="41" fontId="15" fillId="0" borderId="14" xfId="1" applyFont="1" applyBorder="1">
      <alignment vertical="center"/>
    </xf>
    <xf numFmtId="0" fontId="16" fillId="6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E$2" fmlaRange="사번" noThreeD="1" sel="21" val="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1</xdr:row>
          <xdr:rowOff>1</xdr:rowOff>
        </xdr:from>
        <xdr:to>
          <xdr:col>4</xdr:col>
          <xdr:colOff>9525</xdr:colOff>
          <xdr:row>2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371475</xdr:colOff>
      <xdr:row>2</xdr:row>
      <xdr:rowOff>107619</xdr:rowOff>
    </xdr:from>
    <xdr:ext cx="5235600" cy="392415"/>
    <xdr:sp macro="" textlink="$F$4">
      <xdr:nvSpPr>
        <xdr:cNvPr id="2" name="직사각형 1"/>
        <xdr:cNvSpPr/>
      </xdr:nvSpPr>
      <xdr:spPr>
        <a:xfrm>
          <a:off x="3905250" y="517194"/>
          <a:ext cx="5235600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2026E56F-3254-427E-9E63-195FEA341DF4}" type="TxLink">
            <a:rPr lang="ko-KR" altLang="en-US" sz="18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돋움"/>
              <a:ea typeface="돋움"/>
            </a:rPr>
            <a:t>인천광역시에 위치한 거래처가 모두7개 있습니다.</a:t>
          </a:fld>
          <a:endParaRPr lang="en-US" altLang="ko-KR" sz="80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Local/Microsoft/Windows/Temporary%20Internet%20Files/Content.IE5/L4RKPNNX/2_&#49688;&#49885;&#51089;&#49457;%20&#48143;%20&#54632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함수"/>
      <sheetName val="기준표"/>
      <sheetName val="lookup계열 실습"/>
      <sheetName val="IF함수"/>
      <sheetName val="(실습) IF 함수"/>
      <sheetName val="AND_OR_NOT"/>
      <sheetName val="반올림"/>
      <sheetName val="반올림, 올림, 내림"/>
      <sheetName val="count계열 함수"/>
      <sheetName val="(실습)count계열"/>
      <sheetName val="sumif, countif로 팀별매출현황구하기"/>
      <sheetName val="sumifs, countifs로 다중조건처리하기"/>
      <sheetName val="거래내역"/>
      <sheetName val="averageif, averageifs로 거래집계구하기"/>
      <sheetName val="date함수"/>
      <sheetName val="근속기간 구하기"/>
      <sheetName val="(실습)주민번호에서 성별구하기"/>
      <sheetName val="(실습)주민번호에서 생년월일과 나이구하기"/>
      <sheetName val="choose와 row"/>
      <sheetName val="Large&amp;Small"/>
      <sheetName val="index와 match1"/>
      <sheetName val="index와 match2"/>
      <sheetName val="INDEX(참조형)"/>
      <sheetName val="매출-수금분석"/>
      <sheetName val="급여대장"/>
      <sheetName val="급여기준"/>
      <sheetName val="개인명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D5" t="str">
            <v>복숭아</v>
          </cell>
          <cell r="I5">
            <v>137170</v>
          </cell>
          <cell r="J5" t="str">
            <v>서울</v>
          </cell>
        </row>
        <row r="6">
          <cell r="D6" t="str">
            <v>딸기</v>
          </cell>
          <cell r="I6">
            <v>172480</v>
          </cell>
          <cell r="J6" t="str">
            <v>인천</v>
          </cell>
        </row>
        <row r="7">
          <cell r="D7" t="str">
            <v>수박</v>
          </cell>
          <cell r="I7">
            <v>348480</v>
          </cell>
          <cell r="J7" t="str">
            <v>대전</v>
          </cell>
        </row>
        <row r="8">
          <cell r="D8" t="str">
            <v>수박</v>
          </cell>
          <cell r="I8">
            <v>367840</v>
          </cell>
          <cell r="J8" t="str">
            <v>대전</v>
          </cell>
        </row>
        <row r="9">
          <cell r="D9" t="str">
            <v>자두</v>
          </cell>
          <cell r="I9">
            <v>250800</v>
          </cell>
          <cell r="J9" t="str">
            <v>인천</v>
          </cell>
        </row>
        <row r="10">
          <cell r="D10" t="str">
            <v>포도</v>
          </cell>
          <cell r="I10">
            <v>126500</v>
          </cell>
          <cell r="J10" t="str">
            <v>부산</v>
          </cell>
        </row>
        <row r="11">
          <cell r="D11" t="str">
            <v>토마토</v>
          </cell>
          <cell r="I11">
            <v>67210</v>
          </cell>
          <cell r="J11" t="str">
            <v>서울</v>
          </cell>
        </row>
        <row r="12">
          <cell r="D12" t="str">
            <v>토마토</v>
          </cell>
          <cell r="I12">
            <v>8580</v>
          </cell>
          <cell r="J12" t="str">
            <v>인천</v>
          </cell>
        </row>
        <row r="13">
          <cell r="D13" t="str">
            <v>수박</v>
          </cell>
          <cell r="I13">
            <v>193600</v>
          </cell>
          <cell r="J13" t="str">
            <v>인천</v>
          </cell>
        </row>
        <row r="14">
          <cell r="D14" t="str">
            <v>딸기</v>
          </cell>
          <cell r="I14">
            <v>277200</v>
          </cell>
          <cell r="J14" t="str">
            <v>서울</v>
          </cell>
        </row>
        <row r="15">
          <cell r="D15" t="str">
            <v>참외</v>
          </cell>
          <cell r="I15">
            <v>105820</v>
          </cell>
          <cell r="J15" t="str">
            <v>대전</v>
          </cell>
        </row>
        <row r="16">
          <cell r="D16" t="str">
            <v>앵두</v>
          </cell>
          <cell r="I16">
            <v>237600</v>
          </cell>
          <cell r="J16" t="str">
            <v>서울</v>
          </cell>
        </row>
        <row r="17">
          <cell r="D17" t="str">
            <v>키위</v>
          </cell>
          <cell r="I17">
            <v>193600</v>
          </cell>
          <cell r="J17" t="str">
            <v>서울</v>
          </cell>
        </row>
        <row r="18">
          <cell r="D18" t="str">
            <v>수박</v>
          </cell>
          <cell r="I18">
            <v>222640</v>
          </cell>
          <cell r="J18" t="str">
            <v>인천</v>
          </cell>
        </row>
        <row r="19">
          <cell r="D19" t="str">
            <v>배</v>
          </cell>
          <cell r="I19">
            <v>152460</v>
          </cell>
          <cell r="J19" t="str">
            <v>부산</v>
          </cell>
        </row>
        <row r="20">
          <cell r="D20" t="str">
            <v>딸기</v>
          </cell>
          <cell r="I20">
            <v>135520</v>
          </cell>
          <cell r="J20" t="str">
            <v>부산</v>
          </cell>
        </row>
        <row r="21">
          <cell r="D21" t="str">
            <v>복숭아</v>
          </cell>
          <cell r="I21">
            <v>86130</v>
          </cell>
          <cell r="J21" t="str">
            <v>인천</v>
          </cell>
        </row>
        <row r="22">
          <cell r="D22" t="str">
            <v>자두</v>
          </cell>
          <cell r="I22">
            <v>94050</v>
          </cell>
          <cell r="J22" t="str">
            <v>인천</v>
          </cell>
        </row>
        <row r="23">
          <cell r="D23" t="str">
            <v>배</v>
          </cell>
          <cell r="I23">
            <v>152460</v>
          </cell>
          <cell r="J23" t="str">
            <v>인천</v>
          </cell>
        </row>
        <row r="24">
          <cell r="D24" t="str">
            <v>귤</v>
          </cell>
          <cell r="I24">
            <v>65780</v>
          </cell>
          <cell r="J24" t="str">
            <v>대전</v>
          </cell>
        </row>
        <row r="25">
          <cell r="D25" t="str">
            <v>참외</v>
          </cell>
          <cell r="I25">
            <v>2860</v>
          </cell>
          <cell r="J25" t="str">
            <v>서울</v>
          </cell>
        </row>
        <row r="26">
          <cell r="D26" t="str">
            <v>복숭아</v>
          </cell>
          <cell r="I26">
            <v>3190</v>
          </cell>
          <cell r="J26" t="str">
            <v>인천</v>
          </cell>
        </row>
        <row r="27">
          <cell r="D27" t="str">
            <v>앵두</v>
          </cell>
          <cell r="I27">
            <v>202950</v>
          </cell>
          <cell r="J27" t="str">
            <v>대전</v>
          </cell>
        </row>
        <row r="28">
          <cell r="D28" t="str">
            <v>사과</v>
          </cell>
          <cell r="I28">
            <v>15400</v>
          </cell>
          <cell r="J28" t="str">
            <v>서울</v>
          </cell>
        </row>
        <row r="29">
          <cell r="D29" t="str">
            <v>살구</v>
          </cell>
          <cell r="I29">
            <v>101640</v>
          </cell>
          <cell r="J29" t="str">
            <v>대전</v>
          </cell>
        </row>
        <row r="30">
          <cell r="D30" t="str">
            <v>앵두</v>
          </cell>
          <cell r="I30">
            <v>202950</v>
          </cell>
          <cell r="J30" t="str">
            <v>인천</v>
          </cell>
        </row>
        <row r="31">
          <cell r="D31" t="str">
            <v>키위</v>
          </cell>
          <cell r="I31">
            <v>72600</v>
          </cell>
          <cell r="J31" t="str">
            <v>인천</v>
          </cell>
        </row>
        <row r="32">
          <cell r="D32" t="str">
            <v>살구</v>
          </cell>
          <cell r="I32">
            <v>130680</v>
          </cell>
          <cell r="J32" t="str">
            <v>서울</v>
          </cell>
        </row>
        <row r="33">
          <cell r="D33" t="str">
            <v>키위</v>
          </cell>
          <cell r="I33">
            <v>296450</v>
          </cell>
          <cell r="J33" t="str">
            <v>대전</v>
          </cell>
        </row>
        <row r="34">
          <cell r="D34" t="str">
            <v>포도</v>
          </cell>
          <cell r="I34">
            <v>68310</v>
          </cell>
          <cell r="J34" t="str">
            <v>인천</v>
          </cell>
        </row>
        <row r="35">
          <cell r="D35" t="str">
            <v>자두</v>
          </cell>
          <cell r="I35">
            <v>288420</v>
          </cell>
          <cell r="J35" t="str">
            <v>인천</v>
          </cell>
        </row>
        <row r="36">
          <cell r="D36" t="str">
            <v>토마토</v>
          </cell>
          <cell r="I36">
            <v>18590</v>
          </cell>
          <cell r="J36" t="str">
            <v>인천</v>
          </cell>
        </row>
        <row r="37">
          <cell r="D37" t="str">
            <v>살구</v>
          </cell>
          <cell r="I37">
            <v>159720</v>
          </cell>
          <cell r="J37" t="str">
            <v>부산</v>
          </cell>
        </row>
        <row r="38">
          <cell r="D38" t="str">
            <v>참외</v>
          </cell>
          <cell r="I38">
            <v>34320</v>
          </cell>
          <cell r="J38" t="str">
            <v>대전</v>
          </cell>
        </row>
        <row r="39">
          <cell r="D39" t="str">
            <v>참외</v>
          </cell>
          <cell r="I39">
            <v>100100</v>
          </cell>
          <cell r="J39" t="str">
            <v>인천</v>
          </cell>
        </row>
        <row r="40">
          <cell r="D40" t="str">
            <v>귤</v>
          </cell>
          <cell r="I40">
            <v>25300</v>
          </cell>
          <cell r="J40" t="str">
            <v>부산</v>
          </cell>
        </row>
        <row r="41">
          <cell r="D41" t="str">
            <v>귤</v>
          </cell>
          <cell r="I41">
            <v>227700</v>
          </cell>
          <cell r="J41" t="str">
            <v>서울</v>
          </cell>
        </row>
        <row r="42">
          <cell r="D42" t="str">
            <v>토마토</v>
          </cell>
          <cell r="I42">
            <v>44330</v>
          </cell>
          <cell r="J42" t="str">
            <v>서울</v>
          </cell>
        </row>
        <row r="43">
          <cell r="D43" t="str">
            <v>귤</v>
          </cell>
          <cell r="I43">
            <v>106260</v>
          </cell>
          <cell r="J43" t="str">
            <v>부산</v>
          </cell>
        </row>
        <row r="44">
          <cell r="D44" t="str">
            <v>복숭아</v>
          </cell>
          <cell r="I44">
            <v>41470</v>
          </cell>
          <cell r="J44" t="str">
            <v>부산</v>
          </cell>
        </row>
        <row r="45">
          <cell r="D45" t="str">
            <v>귤</v>
          </cell>
          <cell r="I45">
            <v>20240</v>
          </cell>
          <cell r="J45" t="str">
            <v>인천</v>
          </cell>
        </row>
        <row r="46">
          <cell r="D46" t="str">
            <v>수박</v>
          </cell>
          <cell r="I46">
            <v>48400</v>
          </cell>
          <cell r="J46" t="str">
            <v>서울</v>
          </cell>
        </row>
        <row r="47">
          <cell r="D47" t="str">
            <v>자두</v>
          </cell>
          <cell r="I47">
            <v>100320</v>
          </cell>
          <cell r="J47" t="str">
            <v>부산</v>
          </cell>
        </row>
        <row r="48">
          <cell r="D48" t="str">
            <v>배</v>
          </cell>
          <cell r="I48">
            <v>120120</v>
          </cell>
          <cell r="J48" t="str">
            <v>인천</v>
          </cell>
        </row>
        <row r="49">
          <cell r="D49" t="str">
            <v>앵두</v>
          </cell>
          <cell r="I49">
            <v>24750</v>
          </cell>
          <cell r="J49" t="str">
            <v>인천</v>
          </cell>
        </row>
        <row r="50">
          <cell r="D50" t="str">
            <v>배</v>
          </cell>
          <cell r="I50">
            <v>18480</v>
          </cell>
          <cell r="J50" t="str">
            <v>서울</v>
          </cell>
        </row>
        <row r="51">
          <cell r="D51" t="str">
            <v>배</v>
          </cell>
          <cell r="I51">
            <v>83160</v>
          </cell>
          <cell r="J51" t="str">
            <v>인천</v>
          </cell>
        </row>
        <row r="52">
          <cell r="D52" t="str">
            <v>토마토</v>
          </cell>
          <cell r="I52">
            <v>20020</v>
          </cell>
          <cell r="J52" t="str">
            <v>부산</v>
          </cell>
        </row>
        <row r="53">
          <cell r="D53" t="str">
            <v>사과</v>
          </cell>
          <cell r="I53">
            <v>11000</v>
          </cell>
          <cell r="J53" t="str">
            <v>인천</v>
          </cell>
        </row>
        <row r="54">
          <cell r="D54" t="str">
            <v>사과</v>
          </cell>
          <cell r="I54">
            <v>46200</v>
          </cell>
          <cell r="J54" t="str">
            <v>서울</v>
          </cell>
        </row>
        <row r="55">
          <cell r="D55" t="str">
            <v>자두</v>
          </cell>
          <cell r="I55">
            <v>206910</v>
          </cell>
          <cell r="J55" t="str">
            <v>대전</v>
          </cell>
        </row>
        <row r="56">
          <cell r="D56" t="str">
            <v>토마토</v>
          </cell>
          <cell r="I56">
            <v>67210</v>
          </cell>
          <cell r="J56" t="str">
            <v>부산</v>
          </cell>
        </row>
        <row r="57">
          <cell r="D57" t="str">
            <v>수박</v>
          </cell>
          <cell r="I57">
            <v>38720</v>
          </cell>
          <cell r="J57" t="str">
            <v>대전</v>
          </cell>
        </row>
        <row r="58">
          <cell r="D58" t="str">
            <v>오렌지</v>
          </cell>
          <cell r="I58">
            <v>29040</v>
          </cell>
          <cell r="J58" t="str">
            <v>대전</v>
          </cell>
        </row>
        <row r="59">
          <cell r="D59" t="str">
            <v>키위</v>
          </cell>
          <cell r="I59">
            <v>163350</v>
          </cell>
          <cell r="J59" t="str">
            <v>부산</v>
          </cell>
        </row>
        <row r="60">
          <cell r="D60" t="str">
            <v>살구</v>
          </cell>
          <cell r="I60">
            <v>135520</v>
          </cell>
          <cell r="J60" t="str">
            <v>서울</v>
          </cell>
        </row>
        <row r="61">
          <cell r="D61" t="str">
            <v>메론</v>
          </cell>
          <cell r="I61">
            <v>2310</v>
          </cell>
          <cell r="J61" t="str">
            <v>대전</v>
          </cell>
        </row>
        <row r="62">
          <cell r="D62" t="str">
            <v>메론</v>
          </cell>
          <cell r="I62">
            <v>43890</v>
          </cell>
          <cell r="J62" t="str">
            <v>서울</v>
          </cell>
        </row>
        <row r="63">
          <cell r="D63" t="str">
            <v>오렌지</v>
          </cell>
          <cell r="I63">
            <v>79200</v>
          </cell>
          <cell r="J63" t="str">
            <v>부산</v>
          </cell>
        </row>
        <row r="64">
          <cell r="D64" t="str">
            <v>수박</v>
          </cell>
          <cell r="I64">
            <v>174240</v>
          </cell>
          <cell r="J64" t="str">
            <v>인천</v>
          </cell>
        </row>
        <row r="65">
          <cell r="D65" t="str">
            <v>오렌지</v>
          </cell>
          <cell r="I65">
            <v>21120</v>
          </cell>
          <cell r="J65" t="str">
            <v>부산</v>
          </cell>
        </row>
        <row r="66">
          <cell r="D66" t="str">
            <v>자두</v>
          </cell>
          <cell r="I66">
            <v>282150</v>
          </cell>
          <cell r="J66" t="str">
            <v>부산</v>
          </cell>
        </row>
        <row r="67">
          <cell r="D67" t="str">
            <v>자두</v>
          </cell>
          <cell r="I67">
            <v>131670</v>
          </cell>
          <cell r="J67" t="str">
            <v>인천</v>
          </cell>
        </row>
        <row r="68">
          <cell r="D68" t="str">
            <v>수박</v>
          </cell>
          <cell r="I68">
            <v>164560</v>
          </cell>
          <cell r="J68" t="str">
            <v>부산</v>
          </cell>
        </row>
        <row r="69">
          <cell r="D69" t="str">
            <v>바나나</v>
          </cell>
          <cell r="I69">
            <v>65780</v>
          </cell>
          <cell r="J69" t="str">
            <v>서울</v>
          </cell>
        </row>
        <row r="70">
          <cell r="D70" t="str">
            <v>포도</v>
          </cell>
          <cell r="I70">
            <v>25300</v>
          </cell>
          <cell r="J70" t="str">
            <v>대전</v>
          </cell>
        </row>
        <row r="71">
          <cell r="D71" t="str">
            <v>복숭아</v>
          </cell>
          <cell r="I71">
            <v>41470</v>
          </cell>
          <cell r="J71" t="str">
            <v>부산</v>
          </cell>
        </row>
        <row r="72">
          <cell r="D72" t="str">
            <v>토마토</v>
          </cell>
          <cell r="I72">
            <v>5720</v>
          </cell>
          <cell r="J72" t="str">
            <v>대전</v>
          </cell>
        </row>
        <row r="73">
          <cell r="D73" t="str">
            <v>앵두</v>
          </cell>
          <cell r="I73">
            <v>59400</v>
          </cell>
          <cell r="J73" t="str">
            <v>서울</v>
          </cell>
        </row>
        <row r="74">
          <cell r="D74" t="str">
            <v>귤</v>
          </cell>
          <cell r="I74">
            <v>192280</v>
          </cell>
          <cell r="J74" t="str">
            <v>대전</v>
          </cell>
        </row>
        <row r="75">
          <cell r="D75" t="str">
            <v>귤</v>
          </cell>
          <cell r="I75">
            <v>15180</v>
          </cell>
          <cell r="J75" t="str">
            <v>서울</v>
          </cell>
        </row>
        <row r="76">
          <cell r="D76" t="str">
            <v>참외</v>
          </cell>
          <cell r="I76">
            <v>51480</v>
          </cell>
          <cell r="J76" t="str">
            <v>대전</v>
          </cell>
        </row>
        <row r="77">
          <cell r="D77" t="str">
            <v>포도</v>
          </cell>
          <cell r="I77">
            <v>2530</v>
          </cell>
          <cell r="J77" t="str">
            <v>인천</v>
          </cell>
        </row>
        <row r="78">
          <cell r="D78" t="str">
            <v>귤</v>
          </cell>
          <cell r="I78">
            <v>5060</v>
          </cell>
          <cell r="J78" t="str">
            <v>인천</v>
          </cell>
        </row>
        <row r="79">
          <cell r="D79" t="str">
            <v>메론</v>
          </cell>
          <cell r="I79">
            <v>16170</v>
          </cell>
          <cell r="J79" t="str">
            <v>서울</v>
          </cell>
        </row>
        <row r="80">
          <cell r="D80" t="str">
            <v>귤</v>
          </cell>
          <cell r="I80">
            <v>151800</v>
          </cell>
          <cell r="J80" t="str">
            <v>서울</v>
          </cell>
        </row>
        <row r="81">
          <cell r="D81" t="str">
            <v>바나나</v>
          </cell>
          <cell r="I81">
            <v>18590</v>
          </cell>
          <cell r="J81" t="str">
            <v>부산</v>
          </cell>
        </row>
        <row r="82">
          <cell r="D82" t="str">
            <v>참외</v>
          </cell>
          <cell r="I82">
            <v>65780</v>
          </cell>
          <cell r="J82" t="str">
            <v>서울</v>
          </cell>
        </row>
        <row r="83">
          <cell r="D83" t="str">
            <v>배</v>
          </cell>
          <cell r="I83">
            <v>203280</v>
          </cell>
          <cell r="J83" t="str">
            <v>서울</v>
          </cell>
        </row>
        <row r="84">
          <cell r="D84" t="str">
            <v>복숭아</v>
          </cell>
          <cell r="I84">
            <v>130790</v>
          </cell>
          <cell r="J84" t="str">
            <v>부산</v>
          </cell>
        </row>
        <row r="85">
          <cell r="D85" t="str">
            <v>수박</v>
          </cell>
          <cell r="I85">
            <v>358160</v>
          </cell>
          <cell r="J85" t="str">
            <v>부산</v>
          </cell>
        </row>
        <row r="86">
          <cell r="D86" t="str">
            <v>배</v>
          </cell>
          <cell r="I86">
            <v>143220</v>
          </cell>
          <cell r="J86" t="str">
            <v>부산</v>
          </cell>
        </row>
        <row r="87">
          <cell r="D87" t="str">
            <v>배</v>
          </cell>
          <cell r="I87">
            <v>175560</v>
          </cell>
          <cell r="J87" t="str">
            <v>부산</v>
          </cell>
        </row>
        <row r="88">
          <cell r="D88" t="str">
            <v>오렌지</v>
          </cell>
          <cell r="I88">
            <v>29040</v>
          </cell>
          <cell r="J88" t="str">
            <v>부산</v>
          </cell>
        </row>
        <row r="89">
          <cell r="D89" t="str">
            <v>토마토</v>
          </cell>
          <cell r="I89">
            <v>48620</v>
          </cell>
          <cell r="J89" t="str">
            <v>인천</v>
          </cell>
        </row>
        <row r="90">
          <cell r="D90" t="str">
            <v>귤</v>
          </cell>
          <cell r="I90">
            <v>5060</v>
          </cell>
          <cell r="J90" t="str">
            <v>인천</v>
          </cell>
        </row>
        <row r="91">
          <cell r="D91" t="str">
            <v>복숭아</v>
          </cell>
          <cell r="I91">
            <v>143550</v>
          </cell>
          <cell r="J91" t="str">
            <v>인천</v>
          </cell>
        </row>
        <row r="92">
          <cell r="D92" t="str">
            <v>배</v>
          </cell>
          <cell r="I92">
            <v>9240</v>
          </cell>
          <cell r="J92" t="str">
            <v>부산</v>
          </cell>
        </row>
        <row r="93">
          <cell r="D93" t="str">
            <v>살구</v>
          </cell>
          <cell r="I93">
            <v>101640</v>
          </cell>
          <cell r="J93" t="str">
            <v>서울</v>
          </cell>
        </row>
        <row r="94">
          <cell r="D94" t="str">
            <v>딸기</v>
          </cell>
          <cell r="I94">
            <v>295680</v>
          </cell>
          <cell r="J94" t="str">
            <v>대전</v>
          </cell>
        </row>
        <row r="95">
          <cell r="D95" t="str">
            <v>키위</v>
          </cell>
          <cell r="I95">
            <v>290400</v>
          </cell>
          <cell r="J95" t="str">
            <v>인천</v>
          </cell>
        </row>
        <row r="96">
          <cell r="D96" t="str">
            <v>키위</v>
          </cell>
          <cell r="I96">
            <v>151250</v>
          </cell>
          <cell r="J96" t="str">
            <v>인천</v>
          </cell>
        </row>
        <row r="97">
          <cell r="D97" t="str">
            <v>딸기</v>
          </cell>
          <cell r="I97">
            <v>221760</v>
          </cell>
          <cell r="J97" t="str">
            <v>인천</v>
          </cell>
        </row>
        <row r="98">
          <cell r="D98" t="str">
            <v>배</v>
          </cell>
          <cell r="I98">
            <v>115500</v>
          </cell>
          <cell r="J98" t="str">
            <v>부산</v>
          </cell>
        </row>
        <row r="99">
          <cell r="D99" t="str">
            <v>앵두</v>
          </cell>
          <cell r="I99">
            <v>133650</v>
          </cell>
          <cell r="J99" t="str">
            <v>대전</v>
          </cell>
        </row>
        <row r="100">
          <cell r="D100" t="str">
            <v>귤</v>
          </cell>
          <cell r="I100">
            <v>96140</v>
          </cell>
          <cell r="J100" t="str">
            <v>서울</v>
          </cell>
        </row>
        <row r="101">
          <cell r="D101" t="str">
            <v>수박</v>
          </cell>
          <cell r="I101">
            <v>319440</v>
          </cell>
          <cell r="J101" t="str">
            <v>부산</v>
          </cell>
        </row>
        <row r="102">
          <cell r="D102" t="str">
            <v>복숭아</v>
          </cell>
          <cell r="I102">
            <v>127600</v>
          </cell>
          <cell r="J102" t="str">
            <v>서울</v>
          </cell>
        </row>
        <row r="103">
          <cell r="D103" t="str">
            <v>살구</v>
          </cell>
          <cell r="I103">
            <v>145200</v>
          </cell>
          <cell r="J103" t="str">
            <v>대전</v>
          </cell>
        </row>
        <row r="104">
          <cell r="D104" t="str">
            <v>딸기</v>
          </cell>
          <cell r="I104">
            <v>18480</v>
          </cell>
          <cell r="J104" t="str">
            <v>서울</v>
          </cell>
        </row>
        <row r="105">
          <cell r="D105" t="str">
            <v>사과</v>
          </cell>
          <cell r="I105">
            <v>33000</v>
          </cell>
          <cell r="J105" t="str">
            <v>대전</v>
          </cell>
        </row>
        <row r="106">
          <cell r="D106" t="str">
            <v>사과</v>
          </cell>
          <cell r="I106">
            <v>103400</v>
          </cell>
          <cell r="J106" t="str">
            <v>서울</v>
          </cell>
        </row>
        <row r="107">
          <cell r="D107" t="str">
            <v>키위</v>
          </cell>
          <cell r="I107">
            <v>12100</v>
          </cell>
          <cell r="J107" t="str">
            <v>부산</v>
          </cell>
        </row>
        <row r="108">
          <cell r="D108" t="str">
            <v>토마토</v>
          </cell>
          <cell r="I108">
            <v>58630</v>
          </cell>
          <cell r="J108" t="str">
            <v>대전</v>
          </cell>
        </row>
        <row r="109">
          <cell r="D109" t="str">
            <v>키위</v>
          </cell>
          <cell r="I109">
            <v>133100</v>
          </cell>
          <cell r="J109" t="str">
            <v>부산</v>
          </cell>
        </row>
        <row r="110">
          <cell r="D110" t="str">
            <v>키위</v>
          </cell>
          <cell r="I110">
            <v>18150</v>
          </cell>
          <cell r="J110" t="str">
            <v>인천</v>
          </cell>
        </row>
        <row r="111">
          <cell r="D111" t="str">
            <v>자두</v>
          </cell>
          <cell r="I111">
            <v>275880</v>
          </cell>
          <cell r="J111" t="str">
            <v>대전</v>
          </cell>
        </row>
        <row r="112">
          <cell r="D112" t="str">
            <v>키위</v>
          </cell>
          <cell r="I112">
            <v>266200</v>
          </cell>
          <cell r="J112" t="str">
            <v>인천</v>
          </cell>
        </row>
        <row r="113">
          <cell r="D113" t="str">
            <v>사과</v>
          </cell>
          <cell r="I113">
            <v>41800</v>
          </cell>
          <cell r="J113" t="str">
            <v>대전</v>
          </cell>
        </row>
        <row r="114">
          <cell r="D114" t="str">
            <v>살구</v>
          </cell>
          <cell r="I114">
            <v>208120</v>
          </cell>
          <cell r="J114" t="str">
            <v>대전</v>
          </cell>
        </row>
        <row r="115">
          <cell r="D115" t="str">
            <v>귤</v>
          </cell>
          <cell r="I115">
            <v>237820</v>
          </cell>
          <cell r="J115" t="str">
            <v>대전</v>
          </cell>
        </row>
        <row r="116">
          <cell r="D116" t="str">
            <v>사과</v>
          </cell>
          <cell r="I116">
            <v>103400</v>
          </cell>
          <cell r="J116" t="str">
            <v>대전</v>
          </cell>
        </row>
        <row r="117">
          <cell r="D117" t="str">
            <v>바나나</v>
          </cell>
          <cell r="I117">
            <v>57200</v>
          </cell>
          <cell r="J117" t="str">
            <v>부산</v>
          </cell>
        </row>
        <row r="118">
          <cell r="D118" t="str">
            <v>배</v>
          </cell>
          <cell r="I118">
            <v>226380</v>
          </cell>
          <cell r="J118" t="str">
            <v>부산</v>
          </cell>
        </row>
        <row r="119">
          <cell r="D119" t="str">
            <v>배</v>
          </cell>
          <cell r="I119">
            <v>13860</v>
          </cell>
          <cell r="J119" t="str">
            <v>서울</v>
          </cell>
        </row>
        <row r="120">
          <cell r="D120" t="str">
            <v>메론</v>
          </cell>
          <cell r="I120">
            <v>36960</v>
          </cell>
          <cell r="J120" t="str">
            <v>서울</v>
          </cell>
        </row>
        <row r="121">
          <cell r="D121" t="str">
            <v>귤</v>
          </cell>
          <cell r="I121">
            <v>70840</v>
          </cell>
          <cell r="J121" t="str">
            <v>대전</v>
          </cell>
        </row>
        <row r="122">
          <cell r="D122" t="str">
            <v>딸기</v>
          </cell>
          <cell r="I122">
            <v>295680</v>
          </cell>
          <cell r="J122" t="str">
            <v>대전</v>
          </cell>
        </row>
        <row r="123">
          <cell r="D123" t="str">
            <v>복숭아</v>
          </cell>
          <cell r="I123">
            <v>9570</v>
          </cell>
          <cell r="J123" t="str">
            <v>부산</v>
          </cell>
        </row>
        <row r="124">
          <cell r="D124" t="str">
            <v>오렌지</v>
          </cell>
          <cell r="I124">
            <v>84480</v>
          </cell>
          <cell r="J124" t="str">
            <v>대전</v>
          </cell>
        </row>
        <row r="125">
          <cell r="D125" t="str">
            <v>오렌지</v>
          </cell>
          <cell r="I125">
            <v>2640</v>
          </cell>
          <cell r="J125" t="str">
            <v>인천</v>
          </cell>
        </row>
        <row r="126">
          <cell r="D126" t="str">
            <v>바나나</v>
          </cell>
          <cell r="I126">
            <v>32890</v>
          </cell>
          <cell r="J126" t="str">
            <v>서울</v>
          </cell>
        </row>
        <row r="127">
          <cell r="D127" t="str">
            <v>복숭아</v>
          </cell>
          <cell r="I127">
            <v>92510</v>
          </cell>
          <cell r="J127" t="str">
            <v>부산</v>
          </cell>
        </row>
        <row r="128">
          <cell r="D128" t="str">
            <v>포도</v>
          </cell>
          <cell r="I128">
            <v>10120</v>
          </cell>
          <cell r="J128" t="str">
            <v>인천</v>
          </cell>
        </row>
        <row r="129">
          <cell r="D129" t="str">
            <v>귤</v>
          </cell>
          <cell r="I129">
            <v>35420</v>
          </cell>
          <cell r="J129" t="str">
            <v>부산</v>
          </cell>
        </row>
        <row r="130">
          <cell r="D130" t="str">
            <v>귤</v>
          </cell>
          <cell r="I130">
            <v>65780</v>
          </cell>
          <cell r="J130" t="str">
            <v>부산</v>
          </cell>
        </row>
        <row r="131">
          <cell r="D131" t="str">
            <v>메론</v>
          </cell>
          <cell r="I131">
            <v>18480</v>
          </cell>
          <cell r="J131" t="str">
            <v>대전</v>
          </cell>
        </row>
        <row r="132">
          <cell r="D132" t="str">
            <v>사과</v>
          </cell>
          <cell r="I132">
            <v>44000</v>
          </cell>
          <cell r="J132" t="str">
            <v>인천</v>
          </cell>
        </row>
        <row r="133">
          <cell r="D133" t="str">
            <v>수박</v>
          </cell>
          <cell r="I133">
            <v>290400</v>
          </cell>
          <cell r="J133" t="str">
            <v>서울</v>
          </cell>
        </row>
        <row r="134">
          <cell r="D134" t="str">
            <v>토마토</v>
          </cell>
          <cell r="I134">
            <v>30030</v>
          </cell>
          <cell r="J134" t="str">
            <v>서울</v>
          </cell>
        </row>
        <row r="135">
          <cell r="D135" t="str">
            <v>참외</v>
          </cell>
          <cell r="I135">
            <v>8580</v>
          </cell>
          <cell r="J135" t="str">
            <v>대전</v>
          </cell>
        </row>
        <row r="136">
          <cell r="D136" t="str">
            <v>수박</v>
          </cell>
          <cell r="I136">
            <v>464640</v>
          </cell>
          <cell r="J136" t="str">
            <v>대전</v>
          </cell>
        </row>
        <row r="137">
          <cell r="D137" t="str">
            <v>참외</v>
          </cell>
          <cell r="I137">
            <v>5720</v>
          </cell>
          <cell r="J137" t="str">
            <v>서울</v>
          </cell>
        </row>
        <row r="138">
          <cell r="D138" t="str">
            <v>수박</v>
          </cell>
          <cell r="I138">
            <v>87120</v>
          </cell>
          <cell r="J138" t="str">
            <v>대전</v>
          </cell>
        </row>
        <row r="139">
          <cell r="D139" t="str">
            <v>복숭아</v>
          </cell>
          <cell r="I139">
            <v>111650</v>
          </cell>
          <cell r="J139" t="str">
            <v>인천</v>
          </cell>
        </row>
        <row r="140">
          <cell r="D140" t="str">
            <v>메론</v>
          </cell>
          <cell r="I140">
            <v>76230</v>
          </cell>
          <cell r="J140" t="str">
            <v>부산</v>
          </cell>
        </row>
        <row r="141">
          <cell r="D141" t="str">
            <v>메론</v>
          </cell>
          <cell r="I141">
            <v>113190</v>
          </cell>
          <cell r="J141" t="str">
            <v>인천</v>
          </cell>
        </row>
        <row r="142">
          <cell r="D142" t="str">
            <v>자두</v>
          </cell>
          <cell r="I142">
            <v>257070</v>
          </cell>
          <cell r="J142" t="str">
            <v>서울</v>
          </cell>
        </row>
        <row r="143">
          <cell r="D143" t="str">
            <v>귤</v>
          </cell>
          <cell r="I143">
            <v>227700</v>
          </cell>
          <cell r="J143" t="str">
            <v>서울</v>
          </cell>
        </row>
        <row r="144">
          <cell r="D144" t="str">
            <v>토마토</v>
          </cell>
          <cell r="I144">
            <v>45760</v>
          </cell>
          <cell r="J144" t="str">
            <v>대전</v>
          </cell>
        </row>
        <row r="145">
          <cell r="D145" t="str">
            <v>수박</v>
          </cell>
          <cell r="I145">
            <v>406560</v>
          </cell>
          <cell r="J145" t="str">
            <v>인천</v>
          </cell>
        </row>
        <row r="146">
          <cell r="D146" t="str">
            <v>딸기</v>
          </cell>
          <cell r="I146">
            <v>197120</v>
          </cell>
          <cell r="J146" t="str">
            <v>인천</v>
          </cell>
        </row>
        <row r="147">
          <cell r="D147" t="str">
            <v>딸기</v>
          </cell>
          <cell r="I147">
            <v>252560</v>
          </cell>
          <cell r="J147" t="str">
            <v>서울</v>
          </cell>
        </row>
        <row r="148">
          <cell r="D148" t="str">
            <v>토마토</v>
          </cell>
          <cell r="I148">
            <v>67210</v>
          </cell>
          <cell r="J148" t="str">
            <v>대전</v>
          </cell>
        </row>
        <row r="149">
          <cell r="D149" t="str">
            <v>토마토</v>
          </cell>
          <cell r="I149">
            <v>64350</v>
          </cell>
          <cell r="J149" t="str">
            <v>부산</v>
          </cell>
        </row>
        <row r="150">
          <cell r="D150" t="str">
            <v>참외</v>
          </cell>
          <cell r="I150">
            <v>45760</v>
          </cell>
          <cell r="J150" t="str">
            <v>서울</v>
          </cell>
        </row>
        <row r="151">
          <cell r="D151" t="str">
            <v>토마토</v>
          </cell>
          <cell r="I151">
            <v>57200</v>
          </cell>
          <cell r="J151" t="str">
            <v>인천</v>
          </cell>
        </row>
        <row r="152">
          <cell r="D152" t="str">
            <v>배</v>
          </cell>
          <cell r="I152">
            <v>4620</v>
          </cell>
          <cell r="J152" t="str">
            <v>부산</v>
          </cell>
        </row>
        <row r="153">
          <cell r="D153" t="str">
            <v>메론</v>
          </cell>
          <cell r="I153">
            <v>78540</v>
          </cell>
          <cell r="J153" t="str">
            <v>서울</v>
          </cell>
        </row>
        <row r="154">
          <cell r="D154" t="str">
            <v>살구</v>
          </cell>
          <cell r="I154">
            <v>116160</v>
          </cell>
          <cell r="J154" t="str">
            <v>인천</v>
          </cell>
        </row>
        <row r="155">
          <cell r="D155" t="str">
            <v>바나나</v>
          </cell>
          <cell r="I155">
            <v>40040</v>
          </cell>
          <cell r="J155" t="str">
            <v>대전</v>
          </cell>
        </row>
        <row r="156">
          <cell r="D156" t="str">
            <v>자두</v>
          </cell>
          <cell r="I156">
            <v>131670</v>
          </cell>
          <cell r="J156" t="str">
            <v>대전</v>
          </cell>
        </row>
        <row r="157">
          <cell r="D157" t="str">
            <v>사과</v>
          </cell>
          <cell r="I157">
            <v>63800</v>
          </cell>
          <cell r="J157" t="str">
            <v>서울</v>
          </cell>
        </row>
        <row r="158">
          <cell r="D158" t="str">
            <v>귤</v>
          </cell>
          <cell r="I158">
            <v>131560</v>
          </cell>
          <cell r="J158" t="str">
            <v>서울</v>
          </cell>
        </row>
        <row r="159">
          <cell r="D159" t="str">
            <v>토마토</v>
          </cell>
          <cell r="I159">
            <v>28600</v>
          </cell>
          <cell r="J159" t="str">
            <v>대전</v>
          </cell>
        </row>
        <row r="160">
          <cell r="D160" t="str">
            <v>바나나</v>
          </cell>
          <cell r="I160">
            <v>54340</v>
          </cell>
          <cell r="J160" t="str">
            <v>대전</v>
          </cell>
        </row>
        <row r="161">
          <cell r="D161" t="str">
            <v>자두</v>
          </cell>
          <cell r="I161">
            <v>75240</v>
          </cell>
          <cell r="J161" t="str">
            <v>대전</v>
          </cell>
        </row>
        <row r="162">
          <cell r="D162" t="str">
            <v>복숭아</v>
          </cell>
          <cell r="I162">
            <v>6380</v>
          </cell>
          <cell r="J162" t="str">
            <v>대전</v>
          </cell>
        </row>
        <row r="163">
          <cell r="D163" t="str">
            <v>딸기</v>
          </cell>
          <cell r="I163">
            <v>86240</v>
          </cell>
          <cell r="J163" t="str">
            <v>대전</v>
          </cell>
        </row>
        <row r="164">
          <cell r="D164" t="str">
            <v>복숭아</v>
          </cell>
          <cell r="I164">
            <v>114840</v>
          </cell>
          <cell r="J164" t="str">
            <v>대전</v>
          </cell>
        </row>
        <row r="165">
          <cell r="D165" t="str">
            <v>사과</v>
          </cell>
          <cell r="I165">
            <v>33000</v>
          </cell>
          <cell r="J165" t="str">
            <v>인천</v>
          </cell>
        </row>
        <row r="166">
          <cell r="D166" t="str">
            <v>포도</v>
          </cell>
          <cell r="I166">
            <v>7590</v>
          </cell>
          <cell r="J166" t="str">
            <v>인천</v>
          </cell>
        </row>
        <row r="167">
          <cell r="D167" t="str">
            <v>바나나</v>
          </cell>
          <cell r="I167">
            <v>50050</v>
          </cell>
          <cell r="J167" t="str">
            <v>부산</v>
          </cell>
        </row>
        <row r="168">
          <cell r="D168" t="str">
            <v>메론</v>
          </cell>
          <cell r="I168">
            <v>62370</v>
          </cell>
          <cell r="J168" t="str">
            <v>인천</v>
          </cell>
        </row>
        <row r="169">
          <cell r="D169" t="str">
            <v>자두</v>
          </cell>
          <cell r="I169">
            <v>37620</v>
          </cell>
          <cell r="J169" t="str">
            <v>서울</v>
          </cell>
        </row>
        <row r="170">
          <cell r="D170" t="str">
            <v>참외</v>
          </cell>
          <cell r="I170">
            <v>140140</v>
          </cell>
          <cell r="J170" t="str">
            <v>대전</v>
          </cell>
        </row>
        <row r="171">
          <cell r="D171" t="str">
            <v>오렌지</v>
          </cell>
          <cell r="I171">
            <v>116160</v>
          </cell>
          <cell r="J171" t="str">
            <v>서울</v>
          </cell>
        </row>
        <row r="172">
          <cell r="D172" t="str">
            <v>포도</v>
          </cell>
          <cell r="I172">
            <v>60720</v>
          </cell>
          <cell r="J172" t="str">
            <v>인천</v>
          </cell>
        </row>
        <row r="173">
          <cell r="D173" t="str">
            <v>사과</v>
          </cell>
          <cell r="I173">
            <v>77000</v>
          </cell>
          <cell r="J173" t="str">
            <v>서울</v>
          </cell>
        </row>
        <row r="174">
          <cell r="D174" t="str">
            <v>포도</v>
          </cell>
          <cell r="I174">
            <v>43010</v>
          </cell>
          <cell r="J174" t="str">
            <v>대전</v>
          </cell>
        </row>
        <row r="175">
          <cell r="D175" t="str">
            <v>수박</v>
          </cell>
          <cell r="I175">
            <v>348480</v>
          </cell>
          <cell r="J175" t="str">
            <v>인천</v>
          </cell>
        </row>
        <row r="176">
          <cell r="D176" t="str">
            <v>바나나</v>
          </cell>
          <cell r="I176">
            <v>38610</v>
          </cell>
          <cell r="J176" t="str">
            <v>인천</v>
          </cell>
        </row>
        <row r="177">
          <cell r="D177" t="str">
            <v>살구</v>
          </cell>
          <cell r="I177">
            <v>62920</v>
          </cell>
          <cell r="J177" t="str">
            <v>인천</v>
          </cell>
        </row>
        <row r="178">
          <cell r="D178" t="str">
            <v>참외</v>
          </cell>
          <cell r="I178">
            <v>140140</v>
          </cell>
          <cell r="J178" t="str">
            <v>부산</v>
          </cell>
        </row>
        <row r="179">
          <cell r="D179" t="str">
            <v>살구</v>
          </cell>
          <cell r="I179">
            <v>29040</v>
          </cell>
          <cell r="J179" t="str">
            <v>부산</v>
          </cell>
        </row>
        <row r="180">
          <cell r="D180" t="str">
            <v>토마토</v>
          </cell>
          <cell r="I180">
            <v>17160</v>
          </cell>
          <cell r="J180" t="str">
            <v>서울</v>
          </cell>
        </row>
        <row r="181">
          <cell r="D181" t="str">
            <v>바나나</v>
          </cell>
          <cell r="I181">
            <v>40040</v>
          </cell>
          <cell r="J181" t="str">
            <v>대전</v>
          </cell>
        </row>
        <row r="182">
          <cell r="D182" t="str">
            <v>복숭아</v>
          </cell>
          <cell r="I182">
            <v>114840</v>
          </cell>
          <cell r="J182" t="str">
            <v>인천</v>
          </cell>
        </row>
        <row r="183">
          <cell r="D183" t="str">
            <v>메론</v>
          </cell>
          <cell r="I183">
            <v>32340</v>
          </cell>
          <cell r="J183" t="str">
            <v>부산</v>
          </cell>
        </row>
        <row r="184">
          <cell r="D184" t="str">
            <v>앵두</v>
          </cell>
          <cell r="I184">
            <v>183150</v>
          </cell>
          <cell r="J184" t="str">
            <v>부산</v>
          </cell>
        </row>
        <row r="185">
          <cell r="D185" t="str">
            <v>키위</v>
          </cell>
          <cell r="I185">
            <v>296450</v>
          </cell>
          <cell r="J185" t="str">
            <v>대전</v>
          </cell>
        </row>
        <row r="186">
          <cell r="D186" t="str">
            <v>사과</v>
          </cell>
          <cell r="I186">
            <v>99000</v>
          </cell>
          <cell r="J186" t="str">
            <v>대전</v>
          </cell>
        </row>
        <row r="187">
          <cell r="D187" t="str">
            <v>사과</v>
          </cell>
          <cell r="I187">
            <v>63800</v>
          </cell>
          <cell r="J187" t="str">
            <v>서울</v>
          </cell>
        </row>
        <row r="188">
          <cell r="D188" t="str">
            <v>귤</v>
          </cell>
          <cell r="I188">
            <v>55660</v>
          </cell>
          <cell r="J188" t="str">
            <v>대전</v>
          </cell>
        </row>
        <row r="189">
          <cell r="D189" t="str">
            <v>오렌지</v>
          </cell>
          <cell r="I189">
            <v>39600</v>
          </cell>
          <cell r="J189" t="str">
            <v>인천</v>
          </cell>
        </row>
        <row r="190">
          <cell r="D190" t="str">
            <v>복숭아</v>
          </cell>
          <cell r="I190">
            <v>38280</v>
          </cell>
          <cell r="J190" t="str">
            <v>서울</v>
          </cell>
        </row>
        <row r="191">
          <cell r="D191" t="str">
            <v>토마토</v>
          </cell>
          <cell r="I191">
            <v>65780</v>
          </cell>
          <cell r="J191" t="str">
            <v>대전</v>
          </cell>
        </row>
        <row r="192">
          <cell r="D192" t="str">
            <v>사과</v>
          </cell>
          <cell r="I192">
            <v>26400</v>
          </cell>
          <cell r="J192" t="str">
            <v>서울</v>
          </cell>
        </row>
        <row r="193">
          <cell r="D193" t="str">
            <v>수박</v>
          </cell>
          <cell r="I193">
            <v>212960</v>
          </cell>
          <cell r="J193" t="str">
            <v>서울</v>
          </cell>
        </row>
        <row r="194">
          <cell r="D194" t="str">
            <v>사과</v>
          </cell>
          <cell r="I194">
            <v>79200</v>
          </cell>
          <cell r="J194" t="str">
            <v>부산</v>
          </cell>
        </row>
        <row r="195">
          <cell r="D195" t="str">
            <v>자두</v>
          </cell>
          <cell r="I195">
            <v>275880</v>
          </cell>
          <cell r="J195" t="str">
            <v>인천</v>
          </cell>
        </row>
        <row r="196">
          <cell r="D196" t="str">
            <v>수박</v>
          </cell>
          <cell r="I196">
            <v>145200</v>
          </cell>
          <cell r="J196" t="str">
            <v>부산</v>
          </cell>
        </row>
        <row r="197">
          <cell r="D197" t="str">
            <v>포도</v>
          </cell>
          <cell r="I197">
            <v>118910</v>
          </cell>
          <cell r="J197" t="str">
            <v>대전</v>
          </cell>
        </row>
        <row r="198">
          <cell r="D198" t="str">
            <v>오렌지</v>
          </cell>
          <cell r="I198">
            <v>113520</v>
          </cell>
          <cell r="J198" t="str">
            <v>대전</v>
          </cell>
        </row>
        <row r="199">
          <cell r="D199" t="str">
            <v>메론</v>
          </cell>
          <cell r="I199">
            <v>13860</v>
          </cell>
          <cell r="J199" t="str">
            <v>인천</v>
          </cell>
        </row>
        <row r="200">
          <cell r="D200" t="str">
            <v>복숭아</v>
          </cell>
          <cell r="I200">
            <v>70180</v>
          </cell>
          <cell r="J200" t="str">
            <v>서울</v>
          </cell>
        </row>
        <row r="201">
          <cell r="D201" t="str">
            <v>살구</v>
          </cell>
          <cell r="I201">
            <v>121000</v>
          </cell>
          <cell r="J201" t="str">
            <v>인천</v>
          </cell>
        </row>
        <row r="202">
          <cell r="D202" t="str">
            <v>자두</v>
          </cell>
          <cell r="I202">
            <v>156750</v>
          </cell>
          <cell r="J202" t="str">
            <v>인천</v>
          </cell>
        </row>
        <row r="203">
          <cell r="D203" t="str">
            <v>수박</v>
          </cell>
          <cell r="I203">
            <v>271040</v>
          </cell>
          <cell r="J203" t="str">
            <v>서울</v>
          </cell>
        </row>
        <row r="204">
          <cell r="D204" t="str">
            <v>살구</v>
          </cell>
          <cell r="I204">
            <v>24200</v>
          </cell>
          <cell r="J204" t="str">
            <v>대전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opLeftCell="G1" workbookViewId="0">
      <selection activeCell="N5" sqref="N5"/>
    </sheetView>
  </sheetViews>
  <sheetFormatPr defaultColWidth="8.88671875" defaultRowHeight="12" x14ac:dyDescent="0.15"/>
  <cols>
    <col min="1" max="1" width="6" style="2" bestFit="1" customWidth="1"/>
    <col min="2" max="3" width="5.6640625" style="2" bestFit="1" customWidth="1"/>
    <col min="4" max="5" width="4.21875" style="2" bestFit="1" customWidth="1"/>
    <col min="6" max="6" width="85.5546875" style="2" bestFit="1" customWidth="1"/>
    <col min="7" max="7" width="19.44140625" style="2" bestFit="1" customWidth="1"/>
    <col min="8" max="8" width="8.5546875" style="2" bestFit="1" customWidth="1"/>
    <col min="9" max="9" width="35.6640625" style="2" bestFit="1" customWidth="1"/>
    <col min="10" max="10" width="7.109375" style="2" bestFit="1" customWidth="1"/>
    <col min="11" max="11" width="8" style="2" bestFit="1" customWidth="1"/>
    <col min="12" max="12" width="10" style="2" bestFit="1" customWidth="1"/>
    <col min="13" max="13" width="8" style="2" bestFit="1" customWidth="1"/>
    <col min="14" max="14" width="7.5546875" style="2" bestFit="1" customWidth="1"/>
    <col min="15" max="15" width="7.5546875" style="2" customWidth="1"/>
    <col min="16" max="16" width="9.21875" style="2" bestFit="1" customWidth="1"/>
    <col min="17" max="17" width="8" style="2" bestFit="1" customWidth="1"/>
    <col min="18" max="18" width="9.21875" style="2" bestFit="1" customWidth="1"/>
    <col min="19" max="16384" width="8.88671875" style="2"/>
  </cols>
  <sheetData>
    <row r="1" spans="1:18" ht="22.5" x14ac:dyDescent="0.15">
      <c r="A1" s="1" t="s">
        <v>0</v>
      </c>
    </row>
    <row r="3" spans="1:18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pans="1:18" x14ac:dyDescent="0.15">
      <c r="A4" s="4" t="s">
        <v>19</v>
      </c>
      <c r="B4" s="5" t="s">
        <v>20</v>
      </c>
      <c r="C4" s="5" t="s">
        <v>21</v>
      </c>
      <c r="D4" s="5" t="s">
        <v>22</v>
      </c>
      <c r="E4" s="5">
        <v>3</v>
      </c>
      <c r="F4" s="6">
        <f>HLOOKUP(D4,급여기준!$B$3:$G$8,E4+1,FALSE)</f>
        <v>1280000</v>
      </c>
      <c r="G4" s="7">
        <f>HLOOKUP(D4,급여기준!$C$11:$G$12,2,FALSE)</f>
        <v>100000</v>
      </c>
      <c r="H4" s="8">
        <v>23</v>
      </c>
      <c r="I4" s="7">
        <f>HLOOKUP($H4,급여기준!$C$15:$E$17,3,TRUE)</f>
        <v>4100</v>
      </c>
      <c r="J4" s="5">
        <v>0</v>
      </c>
      <c r="K4" s="7">
        <f t="shared" ref="K4:K28" si="0">MIN(J4,5)*5</f>
        <v>0</v>
      </c>
      <c r="L4" s="7">
        <f>F4*0.035</f>
        <v>44800.000000000007</v>
      </c>
      <c r="M4" s="7">
        <f t="shared" ref="M4:M28" si="1">F4*0.09</f>
        <v>115200</v>
      </c>
      <c r="N4" s="7">
        <f t="shared" ref="N4:N28" si="2">F4*0.02</f>
        <v>25600</v>
      </c>
      <c r="O4" s="8"/>
      <c r="P4" s="7">
        <f t="shared" ref="P4:P28" si="3">SUM(F4,G4,I4,K4)</f>
        <v>1384100</v>
      </c>
      <c r="Q4" s="7">
        <f t="shared" ref="Q4:Q28" si="4">L4+M4+N4+O4</f>
        <v>185600</v>
      </c>
      <c r="R4" s="7">
        <f t="shared" ref="R4:R28" si="5">P4-Q4</f>
        <v>1198500</v>
      </c>
    </row>
    <row r="5" spans="1:18" x14ac:dyDescent="0.15">
      <c r="A5" s="9" t="s">
        <v>23</v>
      </c>
      <c r="B5" s="10" t="s">
        <v>24</v>
      </c>
      <c r="C5" s="10" t="s">
        <v>25</v>
      </c>
      <c r="D5" s="10" t="s">
        <v>22</v>
      </c>
      <c r="E5" s="10">
        <v>3</v>
      </c>
      <c r="F5" s="6">
        <f>HLOOKUP(D5,급여기준!$B$3:$G$8,E5+1,FALSE)</f>
        <v>1280000</v>
      </c>
      <c r="G5" s="7">
        <f>HLOOKUP(D5,급여기준!$C$11:$G$12,2,FALSE)</f>
        <v>100000</v>
      </c>
      <c r="H5" s="11">
        <v>26</v>
      </c>
      <c r="I5" s="7">
        <f>HLOOKUP($H5,급여기준!$C$15:$E$17,3,TRUE)</f>
        <v>4100</v>
      </c>
      <c r="J5" s="10">
        <v>2</v>
      </c>
      <c r="K5" s="7">
        <f t="shared" si="0"/>
        <v>10</v>
      </c>
      <c r="L5" s="7">
        <f t="shared" ref="L5:L28" si="6">F5*0.035</f>
        <v>44800.000000000007</v>
      </c>
      <c r="M5" s="7">
        <f t="shared" si="1"/>
        <v>115200</v>
      </c>
      <c r="N5" s="7">
        <f t="shared" si="2"/>
        <v>25600</v>
      </c>
      <c r="O5" s="11">
        <v>50000</v>
      </c>
      <c r="P5" s="7">
        <f t="shared" si="3"/>
        <v>1384110</v>
      </c>
      <c r="Q5" s="7">
        <f>L5+M5+N5+O5</f>
        <v>235600</v>
      </c>
      <c r="R5" s="7">
        <f t="shared" si="5"/>
        <v>1148510</v>
      </c>
    </row>
    <row r="6" spans="1:18" x14ac:dyDescent="0.15">
      <c r="A6" s="9" t="s">
        <v>26</v>
      </c>
      <c r="B6" s="10" t="s">
        <v>27</v>
      </c>
      <c r="C6" s="10" t="s">
        <v>21</v>
      </c>
      <c r="D6" s="10" t="s">
        <v>28</v>
      </c>
      <c r="E6" s="10">
        <v>4</v>
      </c>
      <c r="F6" s="6">
        <f>HLOOKUP(D6,급여기준!$B$3:$G$8,E6+1,FALSE)</f>
        <v>730000</v>
      </c>
      <c r="G6" s="7">
        <f>HLOOKUP(D6,급여기준!$C$11:$G$12,2,FALSE)</f>
        <v>50000</v>
      </c>
      <c r="H6" s="11">
        <v>11</v>
      </c>
      <c r="I6" s="7">
        <f>HLOOKUP($H6,급여기준!$C$15:$E$17,3,TRUE)</f>
        <v>3200</v>
      </c>
      <c r="J6" s="10">
        <v>1</v>
      </c>
      <c r="K6" s="7">
        <f t="shared" si="0"/>
        <v>5</v>
      </c>
      <c r="L6" s="7">
        <f t="shared" si="6"/>
        <v>25550.000000000004</v>
      </c>
      <c r="M6" s="7">
        <f t="shared" si="1"/>
        <v>65700</v>
      </c>
      <c r="N6" s="7">
        <f t="shared" si="2"/>
        <v>14600</v>
      </c>
      <c r="O6" s="11">
        <v>50000</v>
      </c>
      <c r="P6" s="7">
        <f t="shared" si="3"/>
        <v>783205</v>
      </c>
      <c r="Q6" s="7">
        <f>L6+M6+N6+O6</f>
        <v>155850</v>
      </c>
      <c r="R6" s="7">
        <f t="shared" si="5"/>
        <v>627355</v>
      </c>
    </row>
    <row r="7" spans="1:18" x14ac:dyDescent="0.15">
      <c r="A7" s="9" t="s">
        <v>29</v>
      </c>
      <c r="B7" s="10" t="s">
        <v>30</v>
      </c>
      <c r="C7" s="10" t="s">
        <v>31</v>
      </c>
      <c r="D7" s="10" t="s">
        <v>22</v>
      </c>
      <c r="E7" s="10">
        <v>1</v>
      </c>
      <c r="F7" s="6">
        <f>HLOOKUP(D7,급여기준!$B$3:$G$8,E7+1,FALSE)</f>
        <v>1870000</v>
      </c>
      <c r="G7" s="7">
        <f>HLOOKUP(D7,급여기준!$C$11:$G$12,2,FALSE)</f>
        <v>100000</v>
      </c>
      <c r="H7" s="11">
        <v>25</v>
      </c>
      <c r="I7" s="7">
        <f>HLOOKUP($H7,급여기준!$C$15:$E$17,3,TRUE)</f>
        <v>4100</v>
      </c>
      <c r="J7" s="10">
        <v>0</v>
      </c>
      <c r="K7" s="7">
        <f t="shared" si="0"/>
        <v>0</v>
      </c>
      <c r="L7" s="7">
        <f t="shared" si="6"/>
        <v>65450.000000000007</v>
      </c>
      <c r="M7" s="7">
        <f t="shared" si="1"/>
        <v>168300</v>
      </c>
      <c r="N7" s="7">
        <f t="shared" si="2"/>
        <v>37400</v>
      </c>
      <c r="O7" s="11"/>
      <c r="P7" s="7">
        <f t="shared" si="3"/>
        <v>1974100</v>
      </c>
      <c r="Q7" s="7">
        <f t="shared" si="4"/>
        <v>271150</v>
      </c>
      <c r="R7" s="7">
        <f t="shared" si="5"/>
        <v>1702950</v>
      </c>
    </row>
    <row r="8" spans="1:18" x14ac:dyDescent="0.15">
      <c r="A8" s="9" t="s">
        <v>32</v>
      </c>
      <c r="B8" s="10" t="s">
        <v>33</v>
      </c>
      <c r="C8" s="10" t="s">
        <v>31</v>
      </c>
      <c r="D8" s="10" t="s">
        <v>34</v>
      </c>
      <c r="E8" s="10">
        <v>1</v>
      </c>
      <c r="F8" s="6">
        <f>HLOOKUP(D8,급여기준!$B$3:$G$8,E8+1,FALSE)</f>
        <v>3150000</v>
      </c>
      <c r="G8" s="7">
        <f>HLOOKUP(D8,급여기준!$C$11:$G$12,2,FALSE)</f>
        <v>260000</v>
      </c>
      <c r="H8" s="11">
        <v>29</v>
      </c>
      <c r="I8" s="7">
        <f>HLOOKUP($H8,급여기준!$C$15:$E$17,3,TRUE)</f>
        <v>4100</v>
      </c>
      <c r="J8" s="10">
        <v>1</v>
      </c>
      <c r="K8" s="7">
        <f t="shared" si="0"/>
        <v>5</v>
      </c>
      <c r="L8" s="7">
        <f t="shared" si="6"/>
        <v>110250.00000000001</v>
      </c>
      <c r="M8" s="7">
        <f t="shared" si="1"/>
        <v>283500</v>
      </c>
      <c r="N8" s="7">
        <f t="shared" si="2"/>
        <v>63000</v>
      </c>
      <c r="O8" s="11"/>
      <c r="P8" s="7">
        <f t="shared" si="3"/>
        <v>3414105</v>
      </c>
      <c r="Q8" s="7">
        <f t="shared" si="4"/>
        <v>456750</v>
      </c>
      <c r="R8" s="7">
        <f t="shared" si="5"/>
        <v>2957355</v>
      </c>
    </row>
    <row r="9" spans="1:18" x14ac:dyDescent="0.15">
      <c r="A9" s="9" t="s">
        <v>35</v>
      </c>
      <c r="B9" s="10" t="s">
        <v>36</v>
      </c>
      <c r="C9" s="10" t="s">
        <v>31</v>
      </c>
      <c r="D9" s="10" t="s">
        <v>22</v>
      </c>
      <c r="E9" s="10">
        <v>1</v>
      </c>
      <c r="F9" s="6">
        <f>HLOOKUP(D9,급여기준!$B$3:$G$8,E9+1,FALSE)</f>
        <v>1870000</v>
      </c>
      <c r="G9" s="7">
        <f>HLOOKUP(D9,급여기준!$C$11:$G$12,2,FALSE)</f>
        <v>100000</v>
      </c>
      <c r="H9" s="11">
        <v>19</v>
      </c>
      <c r="I9" s="7">
        <f>HLOOKUP($H9,급여기준!$C$15:$E$17,3,TRUE)</f>
        <v>3200</v>
      </c>
      <c r="J9" s="10">
        <v>2</v>
      </c>
      <c r="K9" s="7">
        <f t="shared" si="0"/>
        <v>10</v>
      </c>
      <c r="L9" s="7">
        <f t="shared" si="6"/>
        <v>65450.000000000007</v>
      </c>
      <c r="M9" s="7">
        <f t="shared" si="1"/>
        <v>168300</v>
      </c>
      <c r="N9" s="7">
        <f t="shared" si="2"/>
        <v>37400</v>
      </c>
      <c r="O9" s="11">
        <v>38000</v>
      </c>
      <c r="P9" s="7">
        <f t="shared" si="3"/>
        <v>1973210</v>
      </c>
      <c r="Q9" s="7">
        <f t="shared" si="4"/>
        <v>309150</v>
      </c>
      <c r="R9" s="7">
        <f t="shared" si="5"/>
        <v>1664060</v>
      </c>
    </row>
    <row r="10" spans="1:18" x14ac:dyDescent="0.15">
      <c r="A10" s="9" t="s">
        <v>37</v>
      </c>
      <c r="B10" s="10" t="s">
        <v>38</v>
      </c>
      <c r="C10" s="10" t="s">
        <v>39</v>
      </c>
      <c r="D10" s="10" t="s">
        <v>28</v>
      </c>
      <c r="E10" s="10">
        <v>4</v>
      </c>
      <c r="F10" s="6">
        <f>HLOOKUP(D10,급여기준!$B$3:$G$8,E10+1,FALSE)</f>
        <v>730000</v>
      </c>
      <c r="G10" s="7">
        <f>HLOOKUP(D10,급여기준!$C$11:$G$12,2,FALSE)</f>
        <v>50000</v>
      </c>
      <c r="H10" s="11">
        <v>20</v>
      </c>
      <c r="I10" s="7">
        <f>HLOOKUP($H10,급여기준!$C$15:$E$17,3,TRUE)</f>
        <v>4100</v>
      </c>
      <c r="J10" s="10">
        <v>4</v>
      </c>
      <c r="K10" s="7">
        <f t="shared" si="0"/>
        <v>20</v>
      </c>
      <c r="L10" s="7">
        <f t="shared" si="6"/>
        <v>25550.000000000004</v>
      </c>
      <c r="M10" s="7">
        <f t="shared" si="1"/>
        <v>65700</v>
      </c>
      <c r="N10" s="7">
        <f t="shared" si="2"/>
        <v>14600</v>
      </c>
      <c r="O10" s="11"/>
      <c r="P10" s="7">
        <f t="shared" si="3"/>
        <v>784120</v>
      </c>
      <c r="Q10" s="7">
        <f t="shared" si="4"/>
        <v>105850</v>
      </c>
      <c r="R10" s="7">
        <f t="shared" si="5"/>
        <v>678270</v>
      </c>
    </row>
    <row r="11" spans="1:18" x14ac:dyDescent="0.15">
      <c r="A11" s="9" t="s">
        <v>40</v>
      </c>
      <c r="B11" s="10" t="s">
        <v>41</v>
      </c>
      <c r="C11" s="10" t="s">
        <v>42</v>
      </c>
      <c r="D11" s="10" t="s">
        <v>34</v>
      </c>
      <c r="E11" s="10">
        <v>3</v>
      </c>
      <c r="F11" s="6">
        <f>HLOOKUP(D11,급여기준!$B$3:$G$8,E11+1,FALSE)</f>
        <v>2620000</v>
      </c>
      <c r="G11" s="7">
        <f>HLOOKUP(D11,급여기준!$C$11:$G$12,2,FALSE)</f>
        <v>260000</v>
      </c>
      <c r="H11" s="11">
        <v>37</v>
      </c>
      <c r="I11" s="7">
        <f>HLOOKUP($H11,급여기준!$C$15:$E$17,3,TRUE)</f>
        <v>4100</v>
      </c>
      <c r="J11" s="10">
        <v>6</v>
      </c>
      <c r="K11" s="7">
        <f t="shared" si="0"/>
        <v>25</v>
      </c>
      <c r="L11" s="7">
        <f t="shared" si="6"/>
        <v>91700.000000000015</v>
      </c>
      <c r="M11" s="7">
        <f t="shared" si="1"/>
        <v>235800</v>
      </c>
      <c r="N11" s="7">
        <f t="shared" si="2"/>
        <v>52400</v>
      </c>
      <c r="O11" s="11"/>
      <c r="P11" s="7">
        <f t="shared" si="3"/>
        <v>2884125</v>
      </c>
      <c r="Q11" s="7">
        <f t="shared" si="4"/>
        <v>379900</v>
      </c>
      <c r="R11" s="7">
        <f t="shared" si="5"/>
        <v>2504225</v>
      </c>
    </row>
    <row r="12" spans="1:18" x14ac:dyDescent="0.15">
      <c r="A12" s="9" t="s">
        <v>43</v>
      </c>
      <c r="B12" s="10" t="s">
        <v>44</v>
      </c>
      <c r="C12" s="10" t="s">
        <v>42</v>
      </c>
      <c r="D12" s="10" t="s">
        <v>34</v>
      </c>
      <c r="E12" s="10">
        <v>2</v>
      </c>
      <c r="F12" s="6">
        <f>HLOOKUP(D12,급여기준!$B$3:$G$8,E12+1,FALSE)</f>
        <v>2840000</v>
      </c>
      <c r="G12" s="7">
        <f>HLOOKUP(D12,급여기준!$C$11:$G$12,2,FALSE)</f>
        <v>260000</v>
      </c>
      <c r="H12" s="11">
        <v>19</v>
      </c>
      <c r="I12" s="7">
        <f>HLOOKUP($H12,급여기준!$C$15:$E$17,3,TRUE)</f>
        <v>3200</v>
      </c>
      <c r="J12" s="10">
        <v>0</v>
      </c>
      <c r="K12" s="7">
        <f t="shared" si="0"/>
        <v>0</v>
      </c>
      <c r="L12" s="7">
        <f t="shared" si="6"/>
        <v>99400.000000000015</v>
      </c>
      <c r="M12" s="7">
        <f t="shared" si="1"/>
        <v>255600</v>
      </c>
      <c r="N12" s="7">
        <f t="shared" si="2"/>
        <v>56800</v>
      </c>
      <c r="O12" s="11"/>
      <c r="P12" s="7">
        <f t="shared" si="3"/>
        <v>3103200</v>
      </c>
      <c r="Q12" s="7">
        <f t="shared" si="4"/>
        <v>411800</v>
      </c>
      <c r="R12" s="7">
        <f t="shared" si="5"/>
        <v>2691400</v>
      </c>
    </row>
    <row r="13" spans="1:18" x14ac:dyDescent="0.15">
      <c r="A13" s="9" t="s">
        <v>45</v>
      </c>
      <c r="B13" s="10" t="s">
        <v>46</v>
      </c>
      <c r="C13" s="10" t="s">
        <v>31</v>
      </c>
      <c r="D13" s="10" t="s">
        <v>47</v>
      </c>
      <c r="E13" s="10">
        <v>1</v>
      </c>
      <c r="F13" s="6">
        <f>HLOOKUP(D13,급여기준!$B$3:$G$8,E13+1,FALSE)</f>
        <v>2380000</v>
      </c>
      <c r="G13" s="7">
        <f>HLOOKUP(D13,급여기준!$C$11:$G$12,2,FALSE)</f>
        <v>180000</v>
      </c>
      <c r="H13" s="11">
        <v>5</v>
      </c>
      <c r="I13" s="7">
        <f>HLOOKUP($H13,급여기준!$C$15:$E$17,3,TRUE)</f>
        <v>2500</v>
      </c>
      <c r="J13" s="10">
        <v>0</v>
      </c>
      <c r="K13" s="7">
        <f t="shared" si="0"/>
        <v>0</v>
      </c>
      <c r="L13" s="7">
        <f t="shared" si="6"/>
        <v>83300.000000000015</v>
      </c>
      <c r="M13" s="7">
        <f t="shared" si="1"/>
        <v>214200</v>
      </c>
      <c r="N13" s="7">
        <f t="shared" si="2"/>
        <v>47600</v>
      </c>
      <c r="O13" s="11">
        <v>50000</v>
      </c>
      <c r="P13" s="7">
        <f t="shared" si="3"/>
        <v>2562500</v>
      </c>
      <c r="Q13" s="7">
        <f t="shared" si="4"/>
        <v>395100</v>
      </c>
      <c r="R13" s="7">
        <f t="shared" si="5"/>
        <v>2167400</v>
      </c>
    </row>
    <row r="14" spans="1:18" x14ac:dyDescent="0.15">
      <c r="A14" s="9" t="s">
        <v>48</v>
      </c>
      <c r="B14" s="10" t="s">
        <v>49</v>
      </c>
      <c r="C14" s="10" t="s">
        <v>21</v>
      </c>
      <c r="D14" s="10" t="s">
        <v>50</v>
      </c>
      <c r="E14" s="10">
        <v>2</v>
      </c>
      <c r="F14" s="6">
        <f>HLOOKUP(D14,급여기준!$B$3:$G$8,E14+1,FALSE)</f>
        <v>710000</v>
      </c>
      <c r="G14" s="7">
        <f>HLOOKUP(D14,급여기준!$C$11:$G$12,2,FALSE)</f>
        <v>0</v>
      </c>
      <c r="H14" s="11">
        <v>5</v>
      </c>
      <c r="I14" s="7">
        <f>HLOOKUP($H14,급여기준!$C$15:$E$17,3,TRUE)</f>
        <v>2500</v>
      </c>
      <c r="J14" s="10">
        <v>0</v>
      </c>
      <c r="K14" s="7">
        <f t="shared" si="0"/>
        <v>0</v>
      </c>
      <c r="L14" s="7">
        <f t="shared" si="6"/>
        <v>24850.000000000004</v>
      </c>
      <c r="M14" s="7">
        <f t="shared" si="1"/>
        <v>63900</v>
      </c>
      <c r="N14" s="7">
        <f t="shared" si="2"/>
        <v>14200</v>
      </c>
      <c r="O14" s="11"/>
      <c r="P14" s="7">
        <f t="shared" si="3"/>
        <v>712500</v>
      </c>
      <c r="Q14" s="7">
        <f t="shared" si="4"/>
        <v>102950</v>
      </c>
      <c r="R14" s="7">
        <f t="shared" si="5"/>
        <v>609550</v>
      </c>
    </row>
    <row r="15" spans="1:18" x14ac:dyDescent="0.15">
      <c r="A15" s="9" t="s">
        <v>51</v>
      </c>
      <c r="B15" s="10" t="s">
        <v>52</v>
      </c>
      <c r="C15" s="10" t="s">
        <v>39</v>
      </c>
      <c r="D15" s="10" t="s">
        <v>28</v>
      </c>
      <c r="E15" s="10">
        <v>5</v>
      </c>
      <c r="F15" s="6">
        <f>HLOOKUP(D15,급여기준!$B$3:$G$8,E15+1,FALSE)</f>
        <v>620000</v>
      </c>
      <c r="G15" s="7">
        <f>HLOOKUP(D15,급여기준!$C$11:$G$12,2,FALSE)</f>
        <v>50000</v>
      </c>
      <c r="H15" s="11">
        <v>10</v>
      </c>
      <c r="I15" s="7">
        <f>HLOOKUP($H15,급여기준!$C$15:$E$17,3,TRUE)</f>
        <v>3200</v>
      </c>
      <c r="J15" s="10">
        <v>2</v>
      </c>
      <c r="K15" s="7">
        <f t="shared" si="0"/>
        <v>10</v>
      </c>
      <c r="L15" s="7">
        <f t="shared" si="6"/>
        <v>21700.000000000004</v>
      </c>
      <c r="M15" s="7">
        <f t="shared" si="1"/>
        <v>55800</v>
      </c>
      <c r="N15" s="7">
        <f t="shared" si="2"/>
        <v>12400</v>
      </c>
      <c r="O15" s="11"/>
      <c r="P15" s="7">
        <f t="shared" si="3"/>
        <v>673210</v>
      </c>
      <c r="Q15" s="7">
        <f t="shared" si="4"/>
        <v>89900</v>
      </c>
      <c r="R15" s="7">
        <f t="shared" si="5"/>
        <v>583310</v>
      </c>
    </row>
    <row r="16" spans="1:18" x14ac:dyDescent="0.15">
      <c r="A16" s="9" t="s">
        <v>53</v>
      </c>
      <c r="B16" s="10" t="s">
        <v>54</v>
      </c>
      <c r="C16" s="10" t="s">
        <v>42</v>
      </c>
      <c r="D16" s="10" t="s">
        <v>28</v>
      </c>
      <c r="E16" s="10">
        <v>1</v>
      </c>
      <c r="F16" s="6">
        <f>HLOOKUP(D16,급여기준!$B$3:$G$8,E16+1,FALSE)</f>
        <v>1150000</v>
      </c>
      <c r="G16" s="7">
        <f>HLOOKUP(D16,급여기준!$C$11:$G$12,2,FALSE)</f>
        <v>50000</v>
      </c>
      <c r="H16" s="11">
        <v>26</v>
      </c>
      <c r="I16" s="7">
        <f>HLOOKUP($H16,급여기준!$C$15:$E$17,3,TRUE)</f>
        <v>4100</v>
      </c>
      <c r="J16" s="10">
        <v>1</v>
      </c>
      <c r="K16" s="7">
        <f t="shared" si="0"/>
        <v>5</v>
      </c>
      <c r="L16" s="7">
        <f t="shared" si="6"/>
        <v>40250.000000000007</v>
      </c>
      <c r="M16" s="7">
        <f t="shared" si="1"/>
        <v>103500</v>
      </c>
      <c r="N16" s="7">
        <f t="shared" si="2"/>
        <v>23000</v>
      </c>
      <c r="O16" s="11"/>
      <c r="P16" s="7">
        <f t="shared" si="3"/>
        <v>1204105</v>
      </c>
      <c r="Q16" s="7">
        <f t="shared" si="4"/>
        <v>166750</v>
      </c>
      <c r="R16" s="7">
        <f t="shared" si="5"/>
        <v>1037355</v>
      </c>
    </row>
    <row r="17" spans="1:18" x14ac:dyDescent="0.15">
      <c r="A17" s="9" t="s">
        <v>55</v>
      </c>
      <c r="B17" s="10" t="s">
        <v>56</v>
      </c>
      <c r="C17" s="10" t="s">
        <v>31</v>
      </c>
      <c r="D17" s="10" t="s">
        <v>47</v>
      </c>
      <c r="E17" s="10">
        <v>1</v>
      </c>
      <c r="F17" s="6">
        <f>HLOOKUP(D17,급여기준!$B$3:$G$8,E17+1,FALSE)</f>
        <v>2380000</v>
      </c>
      <c r="G17" s="7">
        <f>HLOOKUP(D17,급여기준!$C$11:$G$12,2,FALSE)</f>
        <v>180000</v>
      </c>
      <c r="H17" s="11">
        <v>15</v>
      </c>
      <c r="I17" s="7">
        <f>HLOOKUP($H17,급여기준!$C$15:$E$17,3,TRUE)</f>
        <v>3200</v>
      </c>
      <c r="J17" s="10">
        <v>7</v>
      </c>
      <c r="K17" s="7">
        <f t="shared" si="0"/>
        <v>25</v>
      </c>
      <c r="L17" s="7">
        <f t="shared" si="6"/>
        <v>83300.000000000015</v>
      </c>
      <c r="M17" s="7">
        <f t="shared" si="1"/>
        <v>214200</v>
      </c>
      <c r="N17" s="7">
        <f t="shared" si="2"/>
        <v>47600</v>
      </c>
      <c r="O17" s="11">
        <v>38000</v>
      </c>
      <c r="P17" s="7">
        <f t="shared" si="3"/>
        <v>2563225</v>
      </c>
      <c r="Q17" s="7">
        <f t="shared" si="4"/>
        <v>383100</v>
      </c>
      <c r="R17" s="7">
        <f t="shared" si="5"/>
        <v>2180125</v>
      </c>
    </row>
    <row r="18" spans="1:18" x14ac:dyDescent="0.15">
      <c r="A18" s="9" t="s">
        <v>57</v>
      </c>
      <c r="B18" s="10" t="s">
        <v>58</v>
      </c>
      <c r="C18" s="10" t="s">
        <v>39</v>
      </c>
      <c r="D18" s="10" t="s">
        <v>34</v>
      </c>
      <c r="E18" s="10">
        <v>5</v>
      </c>
      <c r="F18" s="6">
        <f>HLOOKUP(D18,급여기준!$B$3:$G$8,E18+1,FALSE)</f>
        <v>2050000</v>
      </c>
      <c r="G18" s="7">
        <f>HLOOKUP(D18,급여기준!$C$11:$G$12,2,FALSE)</f>
        <v>260000</v>
      </c>
      <c r="H18" s="11">
        <v>7</v>
      </c>
      <c r="I18" s="7">
        <f>HLOOKUP($H18,급여기준!$C$15:$E$17,3,TRUE)</f>
        <v>2500</v>
      </c>
      <c r="J18" s="10">
        <v>3</v>
      </c>
      <c r="K18" s="7">
        <f t="shared" si="0"/>
        <v>15</v>
      </c>
      <c r="L18" s="7">
        <f t="shared" si="6"/>
        <v>71750</v>
      </c>
      <c r="M18" s="7">
        <f t="shared" si="1"/>
        <v>184500</v>
      </c>
      <c r="N18" s="7">
        <f t="shared" si="2"/>
        <v>41000</v>
      </c>
      <c r="O18" s="11"/>
      <c r="P18" s="7">
        <f t="shared" si="3"/>
        <v>2312515</v>
      </c>
      <c r="Q18" s="7">
        <f t="shared" si="4"/>
        <v>297250</v>
      </c>
      <c r="R18" s="7">
        <f t="shared" si="5"/>
        <v>2015265</v>
      </c>
    </row>
    <row r="19" spans="1:18" x14ac:dyDescent="0.15">
      <c r="A19" s="9" t="s">
        <v>59</v>
      </c>
      <c r="B19" s="10" t="s">
        <v>60</v>
      </c>
      <c r="C19" s="10" t="s">
        <v>25</v>
      </c>
      <c r="D19" s="10" t="s">
        <v>50</v>
      </c>
      <c r="E19" s="10">
        <v>2</v>
      </c>
      <c r="F19" s="6">
        <f>HLOOKUP(D19,급여기준!$B$3:$G$8,E19+1,FALSE)</f>
        <v>710000</v>
      </c>
      <c r="G19" s="7">
        <f>HLOOKUP(D19,급여기준!$C$11:$G$12,2,FALSE)</f>
        <v>0</v>
      </c>
      <c r="H19" s="11">
        <v>34</v>
      </c>
      <c r="I19" s="7">
        <f>HLOOKUP($H19,급여기준!$C$15:$E$17,3,TRUE)</f>
        <v>4100</v>
      </c>
      <c r="J19" s="10">
        <v>4</v>
      </c>
      <c r="K19" s="7">
        <f t="shared" si="0"/>
        <v>20</v>
      </c>
      <c r="L19" s="7">
        <f t="shared" si="6"/>
        <v>24850.000000000004</v>
      </c>
      <c r="M19" s="7">
        <f t="shared" si="1"/>
        <v>63900</v>
      </c>
      <c r="N19" s="7">
        <f t="shared" si="2"/>
        <v>14200</v>
      </c>
      <c r="O19" s="11"/>
      <c r="P19" s="7">
        <f t="shared" si="3"/>
        <v>714120</v>
      </c>
      <c r="Q19" s="7">
        <f t="shared" si="4"/>
        <v>102950</v>
      </c>
      <c r="R19" s="7">
        <f t="shared" si="5"/>
        <v>611170</v>
      </c>
    </row>
    <row r="20" spans="1:18" x14ac:dyDescent="0.15">
      <c r="A20" s="9" t="s">
        <v>61</v>
      </c>
      <c r="B20" s="10" t="s">
        <v>62</v>
      </c>
      <c r="C20" s="10" t="s">
        <v>42</v>
      </c>
      <c r="D20" s="10" t="s">
        <v>34</v>
      </c>
      <c r="E20" s="10">
        <v>2</v>
      </c>
      <c r="F20" s="6">
        <f>HLOOKUP(D20,급여기준!$B$3:$G$8,E20+1,FALSE)</f>
        <v>2840000</v>
      </c>
      <c r="G20" s="7">
        <f>HLOOKUP(D20,급여기준!$C$11:$G$12,2,FALSE)</f>
        <v>260000</v>
      </c>
      <c r="H20" s="11">
        <v>15</v>
      </c>
      <c r="I20" s="7">
        <f>HLOOKUP($H20,급여기준!$C$15:$E$17,3,TRUE)</f>
        <v>3200</v>
      </c>
      <c r="J20" s="10">
        <v>1</v>
      </c>
      <c r="K20" s="7">
        <f t="shared" si="0"/>
        <v>5</v>
      </c>
      <c r="L20" s="7">
        <f t="shared" si="6"/>
        <v>99400.000000000015</v>
      </c>
      <c r="M20" s="7">
        <f t="shared" si="1"/>
        <v>255600</v>
      </c>
      <c r="N20" s="7">
        <f t="shared" si="2"/>
        <v>56800</v>
      </c>
      <c r="O20" s="11">
        <v>50000</v>
      </c>
      <c r="P20" s="7">
        <f t="shared" si="3"/>
        <v>3103205</v>
      </c>
      <c r="Q20" s="7">
        <f t="shared" si="4"/>
        <v>461800</v>
      </c>
      <c r="R20" s="7">
        <f t="shared" si="5"/>
        <v>2641405</v>
      </c>
    </row>
    <row r="21" spans="1:18" x14ac:dyDescent="0.15">
      <c r="A21" s="9" t="s">
        <v>63</v>
      </c>
      <c r="B21" s="10" t="s">
        <v>64</v>
      </c>
      <c r="C21" s="10" t="s">
        <v>25</v>
      </c>
      <c r="D21" s="10" t="s">
        <v>22</v>
      </c>
      <c r="E21" s="10">
        <v>4</v>
      </c>
      <c r="F21" s="6">
        <f>HLOOKUP(D21,급여기준!$B$3:$G$8,E21+1,FALSE)</f>
        <v>1160000</v>
      </c>
      <c r="G21" s="7">
        <f>HLOOKUP(D21,급여기준!$C$11:$G$12,2,FALSE)</f>
        <v>100000</v>
      </c>
      <c r="H21" s="11">
        <v>28</v>
      </c>
      <c r="I21" s="7">
        <f>HLOOKUP($H21,급여기준!$C$15:$E$17,3,TRUE)</f>
        <v>4100</v>
      </c>
      <c r="J21" s="10">
        <v>0</v>
      </c>
      <c r="K21" s="7">
        <f t="shared" si="0"/>
        <v>0</v>
      </c>
      <c r="L21" s="7">
        <f t="shared" si="6"/>
        <v>40600.000000000007</v>
      </c>
      <c r="M21" s="7">
        <f t="shared" si="1"/>
        <v>104400</v>
      </c>
      <c r="N21" s="7">
        <f t="shared" si="2"/>
        <v>23200</v>
      </c>
      <c r="O21" s="11"/>
      <c r="P21" s="7">
        <f t="shared" si="3"/>
        <v>1264100</v>
      </c>
      <c r="Q21" s="7">
        <f t="shared" si="4"/>
        <v>168200</v>
      </c>
      <c r="R21" s="7">
        <f t="shared" si="5"/>
        <v>1095900</v>
      </c>
    </row>
    <row r="22" spans="1:18" x14ac:dyDescent="0.15">
      <c r="A22" s="9" t="s">
        <v>65</v>
      </c>
      <c r="B22" s="10" t="s">
        <v>66</v>
      </c>
      <c r="C22" s="10" t="s">
        <v>21</v>
      </c>
      <c r="D22" s="10" t="s">
        <v>28</v>
      </c>
      <c r="E22" s="10">
        <v>1</v>
      </c>
      <c r="F22" s="6">
        <f>HLOOKUP(D22,급여기준!$B$3:$G$8,E22+1,FALSE)</f>
        <v>1150000</v>
      </c>
      <c r="G22" s="7">
        <f>HLOOKUP(D22,급여기준!$C$11:$G$12,2,FALSE)</f>
        <v>50000</v>
      </c>
      <c r="H22" s="11">
        <v>12</v>
      </c>
      <c r="I22" s="7">
        <f>HLOOKUP($H22,급여기준!$C$15:$E$17,3,TRUE)</f>
        <v>3200</v>
      </c>
      <c r="J22" s="10">
        <v>4</v>
      </c>
      <c r="K22" s="7">
        <f t="shared" si="0"/>
        <v>20</v>
      </c>
      <c r="L22" s="7">
        <f t="shared" si="6"/>
        <v>40250.000000000007</v>
      </c>
      <c r="M22" s="7">
        <f t="shared" si="1"/>
        <v>103500</v>
      </c>
      <c r="N22" s="7">
        <f t="shared" si="2"/>
        <v>23000</v>
      </c>
      <c r="O22" s="11"/>
      <c r="P22" s="7">
        <f t="shared" si="3"/>
        <v>1203220</v>
      </c>
      <c r="Q22" s="7">
        <f t="shared" si="4"/>
        <v>166750</v>
      </c>
      <c r="R22" s="7">
        <f t="shared" si="5"/>
        <v>1036470</v>
      </c>
    </row>
    <row r="23" spans="1:18" x14ac:dyDescent="0.15">
      <c r="A23" s="9" t="s">
        <v>67</v>
      </c>
      <c r="B23" s="10" t="s">
        <v>68</v>
      </c>
      <c r="C23" s="10" t="s">
        <v>39</v>
      </c>
      <c r="D23" s="10" t="s">
        <v>50</v>
      </c>
      <c r="E23" s="10">
        <v>5</v>
      </c>
      <c r="F23" s="6">
        <f>HLOOKUP(D23,급여기준!$B$3:$G$8,E23+1,FALSE)</f>
        <v>500000</v>
      </c>
      <c r="G23" s="7">
        <f>HLOOKUP(D23,급여기준!$C$11:$G$12,2,FALSE)</f>
        <v>0</v>
      </c>
      <c r="H23" s="11">
        <v>27</v>
      </c>
      <c r="I23" s="7">
        <f>HLOOKUP($H23,급여기준!$C$15:$E$17,3,TRUE)</f>
        <v>4100</v>
      </c>
      <c r="J23" s="10">
        <v>2</v>
      </c>
      <c r="K23" s="7">
        <f t="shared" si="0"/>
        <v>10</v>
      </c>
      <c r="L23" s="7">
        <f t="shared" si="6"/>
        <v>17500</v>
      </c>
      <c r="M23" s="7">
        <f t="shared" si="1"/>
        <v>45000</v>
      </c>
      <c r="N23" s="7">
        <f t="shared" si="2"/>
        <v>10000</v>
      </c>
      <c r="O23" s="11">
        <v>38000</v>
      </c>
      <c r="P23" s="7">
        <f t="shared" si="3"/>
        <v>504110</v>
      </c>
      <c r="Q23" s="7">
        <f t="shared" si="4"/>
        <v>110500</v>
      </c>
      <c r="R23" s="7">
        <f t="shared" si="5"/>
        <v>393610</v>
      </c>
    </row>
    <row r="24" spans="1:18" x14ac:dyDescent="0.15">
      <c r="A24" s="9" t="s">
        <v>69</v>
      </c>
      <c r="B24" s="10" t="s">
        <v>70</v>
      </c>
      <c r="C24" s="10" t="s">
        <v>31</v>
      </c>
      <c r="D24" s="10" t="s">
        <v>47</v>
      </c>
      <c r="E24" s="10">
        <v>2</v>
      </c>
      <c r="F24" s="6">
        <f>HLOOKUP(D24,급여기준!$B$3:$G$8,E24+1,FALSE)</f>
        <v>2100000</v>
      </c>
      <c r="G24" s="7">
        <f>HLOOKUP(D24,급여기준!$C$11:$G$12,2,FALSE)</f>
        <v>180000</v>
      </c>
      <c r="H24" s="11">
        <v>37</v>
      </c>
      <c r="I24" s="7">
        <f>HLOOKUP($H24,급여기준!$C$15:$E$17,3,TRUE)</f>
        <v>4100</v>
      </c>
      <c r="J24" s="10">
        <v>7</v>
      </c>
      <c r="K24" s="7">
        <f t="shared" si="0"/>
        <v>25</v>
      </c>
      <c r="L24" s="7">
        <f t="shared" si="6"/>
        <v>73500</v>
      </c>
      <c r="M24" s="7">
        <f t="shared" si="1"/>
        <v>189000</v>
      </c>
      <c r="N24" s="7">
        <f t="shared" si="2"/>
        <v>42000</v>
      </c>
      <c r="O24" s="11"/>
      <c r="P24" s="7">
        <f t="shared" si="3"/>
        <v>2284125</v>
      </c>
      <c r="Q24" s="7">
        <f t="shared" si="4"/>
        <v>304500</v>
      </c>
      <c r="R24" s="7">
        <f t="shared" si="5"/>
        <v>1979625</v>
      </c>
    </row>
    <row r="25" spans="1:18" x14ac:dyDescent="0.15">
      <c r="A25" s="9" t="s">
        <v>71</v>
      </c>
      <c r="B25" s="10" t="s">
        <v>72</v>
      </c>
      <c r="C25" s="10" t="s">
        <v>25</v>
      </c>
      <c r="D25" s="10" t="s">
        <v>22</v>
      </c>
      <c r="E25" s="10">
        <v>1</v>
      </c>
      <c r="F25" s="6">
        <f>HLOOKUP(D25,급여기준!$B$3:$G$8,E25+1,FALSE)</f>
        <v>1870000</v>
      </c>
      <c r="G25" s="7">
        <f>HLOOKUP(D25,급여기준!$C$11:$G$12,2,FALSE)</f>
        <v>100000</v>
      </c>
      <c r="H25" s="11">
        <v>15</v>
      </c>
      <c r="I25" s="7">
        <f>HLOOKUP($H25,급여기준!$C$15:$E$17,3,TRUE)</f>
        <v>3200</v>
      </c>
      <c r="J25" s="10">
        <v>4</v>
      </c>
      <c r="K25" s="7">
        <f t="shared" si="0"/>
        <v>20</v>
      </c>
      <c r="L25" s="7">
        <f t="shared" si="6"/>
        <v>65450.000000000007</v>
      </c>
      <c r="M25" s="7">
        <f t="shared" si="1"/>
        <v>168300</v>
      </c>
      <c r="N25" s="7">
        <f t="shared" si="2"/>
        <v>37400</v>
      </c>
      <c r="O25" s="11"/>
      <c r="P25" s="7">
        <f t="shared" si="3"/>
        <v>1973220</v>
      </c>
      <c r="Q25" s="7">
        <f t="shared" si="4"/>
        <v>271150</v>
      </c>
      <c r="R25" s="7">
        <f t="shared" si="5"/>
        <v>1702070</v>
      </c>
    </row>
    <row r="26" spans="1:18" x14ac:dyDescent="0.15">
      <c r="A26" s="9" t="s">
        <v>73</v>
      </c>
      <c r="B26" s="10" t="s">
        <v>74</v>
      </c>
      <c r="C26" s="10" t="s">
        <v>31</v>
      </c>
      <c r="D26" s="10" t="s">
        <v>50</v>
      </c>
      <c r="E26" s="10">
        <v>3</v>
      </c>
      <c r="F26" s="6">
        <f>HLOOKUP(D26,급여기준!$B$3:$G$8,E26+1,FALSE)</f>
        <v>650000</v>
      </c>
      <c r="G26" s="7">
        <f>HLOOKUP(D26,급여기준!$C$11:$G$12,2,FALSE)</f>
        <v>0</v>
      </c>
      <c r="H26" s="11">
        <v>37</v>
      </c>
      <c r="I26" s="7">
        <f>HLOOKUP($H26,급여기준!$C$15:$E$17,3,TRUE)</f>
        <v>4100</v>
      </c>
      <c r="J26" s="10">
        <v>2</v>
      </c>
      <c r="K26" s="7">
        <f t="shared" si="0"/>
        <v>10</v>
      </c>
      <c r="L26" s="7">
        <f t="shared" si="6"/>
        <v>22750.000000000004</v>
      </c>
      <c r="M26" s="7">
        <f t="shared" si="1"/>
        <v>58500</v>
      </c>
      <c r="N26" s="7">
        <f t="shared" si="2"/>
        <v>13000</v>
      </c>
      <c r="O26" s="11">
        <v>50000</v>
      </c>
      <c r="P26" s="7">
        <f t="shared" si="3"/>
        <v>654110</v>
      </c>
      <c r="Q26" s="7">
        <f t="shared" si="4"/>
        <v>144250</v>
      </c>
      <c r="R26" s="7">
        <f t="shared" si="5"/>
        <v>509860</v>
      </c>
    </row>
    <row r="27" spans="1:18" x14ac:dyDescent="0.15">
      <c r="A27" s="9" t="s">
        <v>75</v>
      </c>
      <c r="B27" s="10" t="s">
        <v>76</v>
      </c>
      <c r="C27" s="10" t="s">
        <v>31</v>
      </c>
      <c r="D27" s="10" t="s">
        <v>50</v>
      </c>
      <c r="E27" s="10">
        <v>4</v>
      </c>
      <c r="F27" s="6">
        <f>HLOOKUP(D27,급여기준!$B$3:$G$8,E27+1,FALSE)</f>
        <v>540000</v>
      </c>
      <c r="G27" s="7">
        <f>HLOOKUP(D27,급여기준!$C$11:$G$12,2,FALSE)</f>
        <v>0</v>
      </c>
      <c r="H27" s="11">
        <v>23</v>
      </c>
      <c r="I27" s="7">
        <f>HLOOKUP($H27,급여기준!$C$15:$E$17,3,TRUE)</f>
        <v>4100</v>
      </c>
      <c r="J27" s="10">
        <v>1</v>
      </c>
      <c r="K27" s="7">
        <f t="shared" si="0"/>
        <v>5</v>
      </c>
      <c r="L27" s="7">
        <f t="shared" si="6"/>
        <v>18900</v>
      </c>
      <c r="M27" s="7">
        <f t="shared" si="1"/>
        <v>48600</v>
      </c>
      <c r="N27" s="7">
        <f t="shared" si="2"/>
        <v>10800</v>
      </c>
      <c r="O27" s="11"/>
      <c r="P27" s="7">
        <f t="shared" si="3"/>
        <v>544105</v>
      </c>
      <c r="Q27" s="7">
        <f t="shared" si="4"/>
        <v>78300</v>
      </c>
      <c r="R27" s="7">
        <f t="shared" si="5"/>
        <v>465805</v>
      </c>
    </row>
    <row r="28" spans="1:18" x14ac:dyDescent="0.15">
      <c r="A28" s="12" t="s">
        <v>77</v>
      </c>
      <c r="B28" s="13" t="s">
        <v>78</v>
      </c>
      <c r="C28" s="13" t="s">
        <v>31</v>
      </c>
      <c r="D28" s="13" t="s">
        <v>22</v>
      </c>
      <c r="E28" s="13">
        <v>5</v>
      </c>
      <c r="F28" s="6">
        <f>HLOOKUP(D28,급여기준!$B$3:$G$8,E28+1,FALSE)</f>
        <v>980000</v>
      </c>
      <c r="G28" s="7">
        <f>HLOOKUP(D28,급여기준!$C$11:$G$12,2,FALSE)</f>
        <v>100000</v>
      </c>
      <c r="H28" s="14">
        <v>37</v>
      </c>
      <c r="I28" s="7">
        <f>HLOOKUP($H28,급여기준!$C$15:$E$17,3,TRUE)</f>
        <v>4100</v>
      </c>
      <c r="J28" s="13">
        <v>0</v>
      </c>
      <c r="K28" s="7">
        <f t="shared" si="0"/>
        <v>0</v>
      </c>
      <c r="L28" s="7">
        <f t="shared" si="6"/>
        <v>34300</v>
      </c>
      <c r="M28" s="7">
        <f t="shared" si="1"/>
        <v>88200</v>
      </c>
      <c r="N28" s="7">
        <f t="shared" si="2"/>
        <v>19600</v>
      </c>
      <c r="O28" s="14">
        <v>50000</v>
      </c>
      <c r="P28" s="7">
        <f t="shared" si="3"/>
        <v>1084100</v>
      </c>
      <c r="Q28" s="7">
        <f t="shared" si="4"/>
        <v>192100</v>
      </c>
      <c r="R28" s="7">
        <f t="shared" si="5"/>
        <v>892000</v>
      </c>
    </row>
    <row r="29" spans="1:18" x14ac:dyDescent="0.15"/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G12" sqref="G12"/>
    </sheetView>
  </sheetViews>
  <sheetFormatPr defaultColWidth="8.88671875" defaultRowHeight="12" x14ac:dyDescent="0.15"/>
  <cols>
    <col min="1" max="1" width="1.6640625" style="2" customWidth="1"/>
    <col min="2" max="2" width="4.88671875" style="2" bestFit="1" customWidth="1"/>
    <col min="3" max="6" width="11.5546875" style="2" bestFit="1" customWidth="1"/>
    <col min="7" max="7" width="9.88671875" style="2" bestFit="1" customWidth="1"/>
    <col min="8" max="16384" width="8.88671875" style="2"/>
  </cols>
  <sheetData>
    <row r="2" spans="2:7" ht="16.5" customHeight="1" x14ac:dyDescent="0.15">
      <c r="B2" s="34" t="s">
        <v>79</v>
      </c>
      <c r="C2" s="34"/>
      <c r="D2" s="34"/>
      <c r="E2" s="34"/>
      <c r="F2" s="34"/>
      <c r="G2" s="34"/>
    </row>
    <row r="3" spans="2:7" x14ac:dyDescent="0.15">
      <c r="B3" s="15"/>
      <c r="C3" s="16" t="s">
        <v>80</v>
      </c>
      <c r="D3" s="16" t="s">
        <v>81</v>
      </c>
      <c r="E3" s="16" t="s">
        <v>82</v>
      </c>
      <c r="F3" s="16" t="s">
        <v>28</v>
      </c>
      <c r="G3" s="16" t="s">
        <v>83</v>
      </c>
    </row>
    <row r="4" spans="2:7" x14ac:dyDescent="0.15">
      <c r="B4" s="16">
        <v>1</v>
      </c>
      <c r="C4" s="17">
        <v>3150000</v>
      </c>
      <c r="D4" s="17">
        <v>2380000</v>
      </c>
      <c r="E4" s="17">
        <v>1870000</v>
      </c>
      <c r="F4" s="17">
        <v>1150000</v>
      </c>
      <c r="G4" s="17">
        <v>850000</v>
      </c>
    </row>
    <row r="5" spans="2:7" x14ac:dyDescent="0.15">
      <c r="B5" s="16">
        <v>2</v>
      </c>
      <c r="C5" s="17">
        <v>2840000</v>
      </c>
      <c r="D5" s="17">
        <v>2100000</v>
      </c>
      <c r="E5" s="17">
        <v>1630000</v>
      </c>
      <c r="F5" s="17">
        <v>950000</v>
      </c>
      <c r="G5" s="17">
        <v>710000</v>
      </c>
    </row>
    <row r="6" spans="2:7" x14ac:dyDescent="0.15">
      <c r="B6" s="16">
        <v>3</v>
      </c>
      <c r="C6" s="17">
        <v>2620000</v>
      </c>
      <c r="D6" s="17">
        <v>1760000</v>
      </c>
      <c r="E6" s="17">
        <v>1280000</v>
      </c>
      <c r="F6" s="17">
        <v>880000</v>
      </c>
      <c r="G6" s="17">
        <v>650000</v>
      </c>
    </row>
    <row r="7" spans="2:7" x14ac:dyDescent="0.15">
      <c r="B7" s="16">
        <v>4</v>
      </c>
      <c r="C7" s="17">
        <v>2310000</v>
      </c>
      <c r="D7" s="17">
        <v>1620000</v>
      </c>
      <c r="E7" s="17">
        <v>1160000</v>
      </c>
      <c r="F7" s="17">
        <v>730000</v>
      </c>
      <c r="G7" s="17">
        <v>540000</v>
      </c>
    </row>
    <row r="8" spans="2:7" x14ac:dyDescent="0.15">
      <c r="B8" s="16">
        <v>5</v>
      </c>
      <c r="C8" s="17">
        <v>2050000</v>
      </c>
      <c r="D8" s="17">
        <v>1570000</v>
      </c>
      <c r="E8" s="17">
        <v>980000</v>
      </c>
      <c r="F8" s="17">
        <v>620000</v>
      </c>
      <c r="G8" s="17">
        <v>500000</v>
      </c>
    </row>
    <row r="10" spans="2:7" ht="16.5" customHeight="1" x14ac:dyDescent="0.15">
      <c r="B10" s="34" t="s">
        <v>84</v>
      </c>
      <c r="C10" s="34"/>
      <c r="D10" s="34"/>
      <c r="E10" s="34"/>
      <c r="F10" s="34"/>
      <c r="G10" s="34"/>
    </row>
    <row r="11" spans="2:7" x14ac:dyDescent="0.15">
      <c r="B11" s="16" t="s">
        <v>4</v>
      </c>
      <c r="C11" s="16" t="s">
        <v>80</v>
      </c>
      <c r="D11" s="16" t="s">
        <v>81</v>
      </c>
      <c r="E11" s="16" t="s">
        <v>82</v>
      </c>
      <c r="F11" s="16" t="s">
        <v>28</v>
      </c>
      <c r="G11" s="16" t="s">
        <v>83</v>
      </c>
    </row>
    <row r="12" spans="2:7" x14ac:dyDescent="0.15">
      <c r="B12" s="16" t="s">
        <v>85</v>
      </c>
      <c r="C12" s="17">
        <v>260000</v>
      </c>
      <c r="D12" s="17">
        <v>180000</v>
      </c>
      <c r="E12" s="17">
        <v>100000</v>
      </c>
      <c r="F12" s="17">
        <v>50000</v>
      </c>
      <c r="G12" s="17">
        <v>0</v>
      </c>
    </row>
    <row r="14" spans="2:7" ht="16.5" customHeight="1" x14ac:dyDescent="0.15">
      <c r="B14" s="34" t="s">
        <v>86</v>
      </c>
      <c r="C14" s="34"/>
      <c r="D14" s="34"/>
      <c r="E14" s="34"/>
    </row>
    <row r="15" spans="2:7" x14ac:dyDescent="0.15">
      <c r="B15" s="16" t="s">
        <v>87</v>
      </c>
      <c r="C15" s="18">
        <v>0</v>
      </c>
      <c r="D15" s="18">
        <v>10</v>
      </c>
      <c r="E15" s="18">
        <v>20</v>
      </c>
    </row>
    <row r="16" spans="2:7" x14ac:dyDescent="0.15">
      <c r="B16" s="16" t="s">
        <v>88</v>
      </c>
      <c r="C16" s="18">
        <v>9</v>
      </c>
      <c r="D16" s="18">
        <v>19</v>
      </c>
      <c r="E16" s="18" t="s">
        <v>89</v>
      </c>
    </row>
    <row r="17" spans="2:5" x14ac:dyDescent="0.15">
      <c r="B17" s="16" t="s">
        <v>85</v>
      </c>
      <c r="C17" s="18">
        <v>2500</v>
      </c>
      <c r="D17" s="18">
        <v>3200</v>
      </c>
      <c r="E17" s="18">
        <v>4100</v>
      </c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23"/>
  <sheetViews>
    <sheetView workbookViewId="0">
      <selection activeCell="K10" sqref="K10"/>
    </sheetView>
  </sheetViews>
  <sheetFormatPr defaultRowHeight="13.5" x14ac:dyDescent="0.15"/>
  <cols>
    <col min="1" max="1" width="3.6640625" customWidth="1"/>
    <col min="2" max="2" width="17.5546875" customWidth="1"/>
    <col min="3" max="5" width="14.5546875" customWidth="1"/>
  </cols>
  <sheetData>
    <row r="2" spans="2:5" ht="17.25" customHeight="1" x14ac:dyDescent="0.15">
      <c r="B2" s="19" t="s">
        <v>90</v>
      </c>
      <c r="E2">
        <v>21</v>
      </c>
    </row>
    <row r="4" spans="2:5" ht="36" customHeight="1" x14ac:dyDescent="0.15">
      <c r="B4" s="35" t="s">
        <v>91</v>
      </c>
      <c r="C4" s="35"/>
      <c r="D4" s="35"/>
      <c r="E4" s="35"/>
    </row>
    <row r="5" spans="2:5" ht="29.25" customHeight="1" thickBot="1" x14ac:dyDescent="0.2"/>
    <row r="6" spans="2:5" ht="20.100000000000001" customHeight="1" x14ac:dyDescent="0.15">
      <c r="B6" s="20" t="s">
        <v>2</v>
      </c>
      <c r="C6" s="21" t="str">
        <f>INDEX(성명,E2)</f>
        <v>김형식</v>
      </c>
      <c r="D6" s="22" t="s">
        <v>3</v>
      </c>
      <c r="E6" s="23" t="str">
        <f>INDEX(부서,E2)</f>
        <v>기획실</v>
      </c>
    </row>
    <row r="7" spans="2:5" ht="20.100000000000001" customHeight="1" thickBot="1" x14ac:dyDescent="0.2">
      <c r="B7" s="24" t="s">
        <v>1</v>
      </c>
      <c r="C7" s="25" t="str">
        <f>INDEX(사번,E2)</f>
        <v>YJ-021</v>
      </c>
      <c r="D7" s="26" t="s">
        <v>4</v>
      </c>
      <c r="E7" s="27" t="str">
        <f>INDEX(직위,E2)</f>
        <v>과장</v>
      </c>
    </row>
    <row r="8" spans="2:5" ht="20.100000000000001" customHeight="1" x14ac:dyDescent="0.15"/>
    <row r="9" spans="2:5" ht="20.100000000000001" customHeight="1" x14ac:dyDescent="0.15">
      <c r="B9" s="28" t="s">
        <v>92</v>
      </c>
      <c r="C9" s="29" t="s">
        <v>16</v>
      </c>
      <c r="D9" s="29" t="s">
        <v>17</v>
      </c>
      <c r="E9" s="29" t="s">
        <v>18</v>
      </c>
    </row>
    <row r="10" spans="2:5" ht="20.100000000000001" customHeight="1" x14ac:dyDescent="0.15">
      <c r="C10" s="30">
        <f>INDEX(지급합계,E2)</f>
        <v>2284125</v>
      </c>
      <c r="D10" s="30">
        <f>INDEX(공제합계,E2)</f>
        <v>304500</v>
      </c>
      <c r="E10" s="30">
        <f>INDEX(차감지급액,E2)</f>
        <v>1979625</v>
      </c>
    </row>
    <row r="11" spans="2:5" ht="20.100000000000001" customHeight="1" x14ac:dyDescent="0.15"/>
    <row r="12" spans="2:5" ht="20.100000000000001" customHeight="1" x14ac:dyDescent="0.15">
      <c r="B12" s="28" t="s">
        <v>93</v>
      </c>
    </row>
    <row r="13" spans="2:5" ht="20.100000000000001" customHeight="1" x14ac:dyDescent="0.15">
      <c r="B13" s="29" t="s">
        <v>6</v>
      </c>
      <c r="C13" s="29" t="s">
        <v>7</v>
      </c>
      <c r="D13" s="29" t="s">
        <v>9</v>
      </c>
      <c r="E13" s="29" t="s">
        <v>11</v>
      </c>
    </row>
    <row r="14" spans="2:5" ht="20.100000000000001" customHeight="1" x14ac:dyDescent="0.15">
      <c r="B14" s="30">
        <f>INDEX(기본급,E2)</f>
        <v>2100000</v>
      </c>
      <c r="C14" s="30">
        <f>INDEX(직책수당,E2)</f>
        <v>180000</v>
      </c>
      <c r="D14" s="30">
        <f>INDEX(시간외수당,E2)</f>
        <v>4100</v>
      </c>
      <c r="E14" s="30">
        <f>INDEX(가족수당,E2)</f>
        <v>25</v>
      </c>
    </row>
    <row r="15" spans="2:5" ht="20.100000000000001" customHeight="1" x14ac:dyDescent="0.15"/>
    <row r="16" spans="2:5" ht="20.100000000000001" customHeight="1" x14ac:dyDescent="0.15">
      <c r="B16" s="28" t="s">
        <v>94</v>
      </c>
    </row>
    <row r="17" spans="2:5" ht="20.100000000000001" customHeight="1" x14ac:dyDescent="0.15">
      <c r="B17" s="29" t="s">
        <v>12</v>
      </c>
      <c r="C17" s="29" t="s">
        <v>13</v>
      </c>
      <c r="D17" s="29" t="s">
        <v>14</v>
      </c>
      <c r="E17" s="29" t="s">
        <v>95</v>
      </c>
    </row>
    <row r="18" spans="2:5" ht="20.100000000000001" customHeight="1" x14ac:dyDescent="0.15">
      <c r="B18" s="30">
        <f>INDEX(의료보험,E2)</f>
        <v>73500</v>
      </c>
      <c r="C18" s="30">
        <f>INDEX(국민연금,E2)</f>
        <v>189000</v>
      </c>
      <c r="D18" s="30">
        <f>INDEX(세금,E2)</f>
        <v>42000</v>
      </c>
      <c r="E18" s="30">
        <f>INDEX(기타_공제,E2)</f>
        <v>0</v>
      </c>
    </row>
    <row r="19" spans="2:5" ht="20.100000000000001" customHeight="1" x14ac:dyDescent="0.15"/>
    <row r="20" spans="2:5" ht="20.100000000000001" customHeight="1" x14ac:dyDescent="0.15">
      <c r="B20" s="36" t="s">
        <v>96</v>
      </c>
      <c r="C20" s="37"/>
      <c r="D20" s="37"/>
      <c r="E20" s="37"/>
    </row>
    <row r="21" spans="2:5" ht="20.100000000000001" customHeight="1" x14ac:dyDescent="0.15"/>
    <row r="22" spans="2:5" ht="33.75" customHeight="1" x14ac:dyDescent="0.15">
      <c r="B22" s="31" t="s">
        <v>97</v>
      </c>
      <c r="C22" s="32"/>
      <c r="D22" s="32"/>
      <c r="E22" s="33" t="s">
        <v>98</v>
      </c>
    </row>
    <row r="23" spans="2:5" x14ac:dyDescent="0.15">
      <c r="B23" s="32"/>
      <c r="C23" s="32"/>
      <c r="D23" s="32"/>
      <c r="E23" s="32"/>
    </row>
  </sheetData>
  <mergeCells count="2">
    <mergeCell ref="B4:E4"/>
    <mergeCell ref="B20:E20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2</xdr:col>
                    <xdr:colOff>1238250</xdr:colOff>
                    <xdr:row>1</xdr:row>
                    <xdr:rowOff>0</xdr:rowOff>
                  </from>
                  <to>
                    <xdr:col>4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abSelected="1" workbookViewId="0">
      <selection activeCell="K7" sqref="K7"/>
    </sheetView>
  </sheetViews>
  <sheetFormatPr defaultRowHeight="13.5" x14ac:dyDescent="0.15"/>
  <cols>
    <col min="1" max="1" width="4.6640625" customWidth="1"/>
    <col min="2" max="2" width="8.5546875" customWidth="1"/>
    <col min="3" max="3" width="15.77734375" customWidth="1"/>
    <col min="4" max="4" width="12.21875" bestFit="1" customWidth="1"/>
    <col min="5" max="5" width="12.21875" customWidth="1"/>
    <col min="6" max="6" width="42.5546875" bestFit="1" customWidth="1"/>
    <col min="7" max="7" width="10.33203125" bestFit="1" customWidth="1"/>
  </cols>
  <sheetData>
    <row r="1" spans="2:9" s="38" customFormat="1" x14ac:dyDescent="0.15"/>
    <row r="2" spans="2:9" s="38" customFormat="1" ht="19.149999999999999" customHeight="1" x14ac:dyDescent="0.15">
      <c r="B2" s="39" t="s">
        <v>99</v>
      </c>
      <c r="C2" s="39"/>
      <c r="D2" s="40" t="s">
        <v>100</v>
      </c>
    </row>
    <row r="3" spans="2:9" s="38" customFormat="1" x14ac:dyDescent="0.15"/>
    <row r="4" spans="2:9" s="38" customFormat="1" ht="19.149999999999999" customHeight="1" x14ac:dyDescent="0.15">
      <c r="B4" s="41" t="s">
        <v>101</v>
      </c>
      <c r="C4" s="42" t="s">
        <v>102</v>
      </c>
      <c r="D4" s="43">
        <f>COUNTIF(F10:F73,D2)</f>
        <v>7</v>
      </c>
      <c r="F4" s="49" t="str">
        <f>D2&amp;"에 위치한 거래처가 모두"&amp;D4&amp;"개 있습니다."</f>
        <v>인천광역시에 위치한 거래처가 모두7개 있습니다.</v>
      </c>
    </row>
    <row r="5" spans="2:9" s="38" customFormat="1" ht="19.149999999999999" customHeight="1" x14ac:dyDescent="0.15">
      <c r="B5" s="44"/>
      <c r="C5" s="42" t="s">
        <v>103</v>
      </c>
      <c r="D5" s="43">
        <f>SUMIF(F10:F73,D2,G10:G73)</f>
        <v>27291300</v>
      </c>
    </row>
    <row r="6" spans="2:9" s="38" customFormat="1" ht="19.149999999999999" customHeight="1" x14ac:dyDescent="0.15">
      <c r="B6" s="44"/>
      <c r="C6" s="42" t="s">
        <v>104</v>
      </c>
      <c r="D6" s="43">
        <f>AVERAGEIF(F10:F73,D2,G10:G73)</f>
        <v>3898757.1428571427</v>
      </c>
    </row>
    <row r="7" spans="2:9" s="38" customFormat="1" x14ac:dyDescent="0.15"/>
    <row r="9" spans="2:9" x14ac:dyDescent="0.15">
      <c r="B9" s="45" t="s">
        <v>105</v>
      </c>
      <c r="C9" s="45" t="s">
        <v>106</v>
      </c>
      <c r="D9" s="45" t="s">
        <v>107</v>
      </c>
      <c r="E9" s="45" t="s">
        <v>108</v>
      </c>
      <c r="F9" s="45" t="s">
        <v>109</v>
      </c>
      <c r="G9" s="46" t="s">
        <v>110</v>
      </c>
    </row>
    <row r="10" spans="2:9" x14ac:dyDescent="0.15">
      <c r="B10" s="47" t="s">
        <v>111</v>
      </c>
      <c r="C10" s="47" t="s">
        <v>112</v>
      </c>
      <c r="D10" s="47" t="s">
        <v>113</v>
      </c>
      <c r="E10" s="47" t="s">
        <v>114</v>
      </c>
      <c r="F10" s="47" t="s">
        <v>115</v>
      </c>
      <c r="G10" s="48">
        <v>5244600</v>
      </c>
      <c r="I10" s="47" t="s">
        <v>115</v>
      </c>
    </row>
    <row r="11" spans="2:9" x14ac:dyDescent="0.15">
      <c r="B11" s="47" t="s">
        <v>116</v>
      </c>
      <c r="C11" s="47" t="s">
        <v>117</v>
      </c>
      <c r="D11" s="47" t="s">
        <v>118</v>
      </c>
      <c r="E11" s="47" t="s">
        <v>114</v>
      </c>
      <c r="F11" s="47" t="s">
        <v>115</v>
      </c>
      <c r="G11" s="48">
        <v>5514500</v>
      </c>
      <c r="I11" s="47" t="s">
        <v>100</v>
      </c>
    </row>
    <row r="12" spans="2:9" x14ac:dyDescent="0.15">
      <c r="B12" s="47" t="s">
        <v>119</v>
      </c>
      <c r="C12" s="47" t="s">
        <v>120</v>
      </c>
      <c r="D12" s="47" t="s">
        <v>121</v>
      </c>
      <c r="E12" s="47" t="s">
        <v>122</v>
      </c>
      <c r="F12" s="47" t="s">
        <v>100</v>
      </c>
      <c r="G12" s="48">
        <v>4093500</v>
      </c>
      <c r="I12" s="47" t="s">
        <v>123</v>
      </c>
    </row>
    <row r="13" spans="2:9" x14ac:dyDescent="0.15">
      <c r="B13" s="47" t="s">
        <v>124</v>
      </c>
      <c r="C13" s="47" t="s">
        <v>125</v>
      </c>
      <c r="D13" s="47" t="s">
        <v>126</v>
      </c>
      <c r="E13" s="47" t="s">
        <v>127</v>
      </c>
      <c r="F13" s="47" t="s">
        <v>123</v>
      </c>
      <c r="G13" s="48">
        <v>5607600</v>
      </c>
      <c r="I13" s="47" t="s">
        <v>128</v>
      </c>
    </row>
    <row r="14" spans="2:9" x14ac:dyDescent="0.15">
      <c r="B14" s="47" t="s">
        <v>129</v>
      </c>
      <c r="C14" s="47" t="s">
        <v>130</v>
      </c>
      <c r="D14" s="47" t="s">
        <v>131</v>
      </c>
      <c r="E14" s="47" t="s">
        <v>122</v>
      </c>
      <c r="F14" s="47" t="s">
        <v>115</v>
      </c>
      <c r="G14" s="48">
        <v>4743300</v>
      </c>
    </row>
    <row r="15" spans="2:9" x14ac:dyDescent="0.15">
      <c r="B15" s="47" t="s">
        <v>132</v>
      </c>
      <c r="C15" s="47" t="s">
        <v>133</v>
      </c>
      <c r="D15" s="47" t="s">
        <v>134</v>
      </c>
      <c r="E15" s="47" t="s">
        <v>135</v>
      </c>
      <c r="F15" s="47" t="s">
        <v>115</v>
      </c>
      <c r="G15" s="48">
        <v>1312300</v>
      </c>
    </row>
    <row r="16" spans="2:9" x14ac:dyDescent="0.15">
      <c r="B16" s="47" t="s">
        <v>136</v>
      </c>
      <c r="C16" s="47" t="s">
        <v>137</v>
      </c>
      <c r="D16" s="47" t="s">
        <v>138</v>
      </c>
      <c r="E16" s="47" t="s">
        <v>114</v>
      </c>
      <c r="F16" s="47" t="s">
        <v>128</v>
      </c>
      <c r="G16" s="48">
        <v>5653800</v>
      </c>
    </row>
    <row r="17" spans="2:7" x14ac:dyDescent="0.15">
      <c r="B17" s="47" t="s">
        <v>139</v>
      </c>
      <c r="C17" s="47" t="s">
        <v>140</v>
      </c>
      <c r="D17" s="47" t="s">
        <v>141</v>
      </c>
      <c r="E17" s="47" t="s">
        <v>114</v>
      </c>
      <c r="F17" s="47" t="s">
        <v>115</v>
      </c>
      <c r="G17" s="48">
        <v>5595000</v>
      </c>
    </row>
    <row r="18" spans="2:7" x14ac:dyDescent="0.15">
      <c r="B18" s="47" t="s">
        <v>142</v>
      </c>
      <c r="C18" s="47" t="s">
        <v>143</v>
      </c>
      <c r="D18" s="47" t="s">
        <v>144</v>
      </c>
      <c r="E18" s="47" t="s">
        <v>145</v>
      </c>
      <c r="F18" s="47" t="s">
        <v>128</v>
      </c>
      <c r="G18" s="48">
        <v>4251900</v>
      </c>
    </row>
    <row r="19" spans="2:7" x14ac:dyDescent="0.15">
      <c r="B19" s="47" t="s">
        <v>146</v>
      </c>
      <c r="C19" s="47" t="s">
        <v>147</v>
      </c>
      <c r="D19" s="47" t="s">
        <v>148</v>
      </c>
      <c r="E19" s="47" t="s">
        <v>122</v>
      </c>
      <c r="F19" s="47" t="s">
        <v>115</v>
      </c>
      <c r="G19" s="48">
        <v>2287800</v>
      </c>
    </row>
    <row r="20" spans="2:7" x14ac:dyDescent="0.15">
      <c r="B20" s="47" t="s">
        <v>149</v>
      </c>
      <c r="C20" s="47" t="s">
        <v>150</v>
      </c>
      <c r="D20" s="47" t="s">
        <v>151</v>
      </c>
      <c r="E20" s="47" t="s">
        <v>152</v>
      </c>
      <c r="F20" s="47" t="s">
        <v>100</v>
      </c>
      <c r="G20" s="48">
        <v>4354200</v>
      </c>
    </row>
    <row r="21" spans="2:7" x14ac:dyDescent="0.15">
      <c r="B21" s="47" t="s">
        <v>153</v>
      </c>
      <c r="C21" s="47" t="s">
        <v>154</v>
      </c>
      <c r="D21" s="47" t="s">
        <v>155</v>
      </c>
      <c r="E21" s="47" t="s">
        <v>114</v>
      </c>
      <c r="F21" s="47" t="s">
        <v>115</v>
      </c>
      <c r="G21" s="48">
        <v>4177200</v>
      </c>
    </row>
    <row r="22" spans="2:7" x14ac:dyDescent="0.15">
      <c r="B22" s="47" t="s">
        <v>156</v>
      </c>
      <c r="C22" s="47" t="s">
        <v>157</v>
      </c>
      <c r="D22" s="47" t="s">
        <v>158</v>
      </c>
      <c r="E22" s="47" t="s">
        <v>122</v>
      </c>
      <c r="F22" s="47" t="s">
        <v>115</v>
      </c>
      <c r="G22" s="48">
        <v>3417600</v>
      </c>
    </row>
    <row r="23" spans="2:7" x14ac:dyDescent="0.15">
      <c r="B23" s="47" t="s">
        <v>159</v>
      </c>
      <c r="C23" s="47" t="s">
        <v>160</v>
      </c>
      <c r="D23" s="47" t="s">
        <v>161</v>
      </c>
      <c r="E23" s="47" t="s">
        <v>127</v>
      </c>
      <c r="F23" s="47" t="s">
        <v>115</v>
      </c>
      <c r="G23" s="48">
        <v>4457600</v>
      </c>
    </row>
    <row r="24" spans="2:7" x14ac:dyDescent="0.15">
      <c r="B24" s="47" t="s">
        <v>162</v>
      </c>
      <c r="C24" s="47" t="s">
        <v>163</v>
      </c>
      <c r="D24" s="47" t="s">
        <v>164</v>
      </c>
      <c r="E24" s="47" t="s">
        <v>114</v>
      </c>
      <c r="F24" s="47" t="s">
        <v>115</v>
      </c>
      <c r="G24" s="48">
        <v>2395400</v>
      </c>
    </row>
    <row r="25" spans="2:7" x14ac:dyDescent="0.15">
      <c r="B25" s="47" t="s">
        <v>165</v>
      </c>
      <c r="C25" s="47" t="s">
        <v>166</v>
      </c>
      <c r="D25" s="47" t="s">
        <v>167</v>
      </c>
      <c r="E25" s="47" t="s">
        <v>127</v>
      </c>
      <c r="F25" s="47" t="s">
        <v>100</v>
      </c>
      <c r="G25" s="48">
        <v>3579600</v>
      </c>
    </row>
    <row r="26" spans="2:7" x14ac:dyDescent="0.15">
      <c r="B26" s="47" t="s">
        <v>168</v>
      </c>
      <c r="C26" s="47" t="s">
        <v>169</v>
      </c>
      <c r="D26" s="47" t="s">
        <v>170</v>
      </c>
      <c r="E26" s="47" t="s">
        <v>171</v>
      </c>
      <c r="F26" s="47" t="s">
        <v>115</v>
      </c>
      <c r="G26" s="48">
        <v>1287700</v>
      </c>
    </row>
    <row r="27" spans="2:7" x14ac:dyDescent="0.15">
      <c r="B27" s="47" t="s">
        <v>172</v>
      </c>
      <c r="C27" s="47" t="s">
        <v>173</v>
      </c>
      <c r="D27" s="47" t="s">
        <v>174</v>
      </c>
      <c r="E27" s="47" t="s">
        <v>145</v>
      </c>
      <c r="F27" s="47" t="s">
        <v>123</v>
      </c>
      <c r="G27" s="48">
        <v>1110500</v>
      </c>
    </row>
    <row r="28" spans="2:7" x14ac:dyDescent="0.15">
      <c r="B28" s="47" t="s">
        <v>175</v>
      </c>
      <c r="C28" s="47" t="s">
        <v>176</v>
      </c>
      <c r="D28" s="47" t="s">
        <v>177</v>
      </c>
      <c r="E28" s="47" t="s">
        <v>122</v>
      </c>
      <c r="F28" s="47" t="s">
        <v>115</v>
      </c>
      <c r="G28" s="48">
        <v>4044300</v>
      </c>
    </row>
    <row r="29" spans="2:7" x14ac:dyDescent="0.15">
      <c r="B29" s="47" t="s">
        <v>178</v>
      </c>
      <c r="C29" s="47" t="s">
        <v>179</v>
      </c>
      <c r="D29" s="47" t="s">
        <v>180</v>
      </c>
      <c r="E29" s="47" t="s">
        <v>135</v>
      </c>
      <c r="F29" s="47" t="s">
        <v>115</v>
      </c>
      <c r="G29" s="48">
        <v>3497300</v>
      </c>
    </row>
    <row r="30" spans="2:7" x14ac:dyDescent="0.15">
      <c r="B30" s="47" t="s">
        <v>181</v>
      </c>
      <c r="C30" s="47" t="s">
        <v>182</v>
      </c>
      <c r="D30" s="47" t="s">
        <v>183</v>
      </c>
      <c r="E30" s="47" t="s">
        <v>122</v>
      </c>
      <c r="F30" s="47" t="s">
        <v>115</v>
      </c>
      <c r="G30" s="48">
        <v>1886900</v>
      </c>
    </row>
    <row r="31" spans="2:7" x14ac:dyDescent="0.15">
      <c r="B31" s="47" t="s">
        <v>184</v>
      </c>
      <c r="C31" s="47" t="s">
        <v>185</v>
      </c>
      <c r="D31" s="47" t="s">
        <v>186</v>
      </c>
      <c r="E31" s="47" t="s">
        <v>152</v>
      </c>
      <c r="F31" s="47" t="s">
        <v>115</v>
      </c>
      <c r="G31" s="48">
        <v>3444700</v>
      </c>
    </row>
    <row r="32" spans="2:7" x14ac:dyDescent="0.15">
      <c r="B32" s="47" t="s">
        <v>187</v>
      </c>
      <c r="C32" s="47" t="s">
        <v>188</v>
      </c>
      <c r="D32" s="47" t="s">
        <v>189</v>
      </c>
      <c r="E32" s="47" t="s">
        <v>127</v>
      </c>
      <c r="F32" s="47" t="s">
        <v>115</v>
      </c>
      <c r="G32" s="48">
        <v>5449900</v>
      </c>
    </row>
    <row r="33" spans="2:7" x14ac:dyDescent="0.15">
      <c r="B33" s="47" t="s">
        <v>190</v>
      </c>
      <c r="C33" s="47" t="s">
        <v>191</v>
      </c>
      <c r="D33" s="47" t="s">
        <v>192</v>
      </c>
      <c r="E33" s="47" t="s">
        <v>135</v>
      </c>
      <c r="F33" s="47" t="s">
        <v>115</v>
      </c>
      <c r="G33" s="48">
        <v>3698200</v>
      </c>
    </row>
    <row r="34" spans="2:7" x14ac:dyDescent="0.15">
      <c r="B34" s="47" t="s">
        <v>193</v>
      </c>
      <c r="C34" s="47" t="s">
        <v>194</v>
      </c>
      <c r="D34" s="47" t="s">
        <v>195</v>
      </c>
      <c r="E34" s="47" t="s">
        <v>114</v>
      </c>
      <c r="F34" s="47" t="s">
        <v>115</v>
      </c>
      <c r="G34" s="48">
        <v>1643400</v>
      </c>
    </row>
    <row r="35" spans="2:7" x14ac:dyDescent="0.15">
      <c r="B35" s="47" t="s">
        <v>196</v>
      </c>
      <c r="C35" s="47" t="s">
        <v>197</v>
      </c>
      <c r="D35" s="47" t="s">
        <v>198</v>
      </c>
      <c r="E35" s="47" t="s">
        <v>122</v>
      </c>
      <c r="F35" s="47" t="s">
        <v>115</v>
      </c>
      <c r="G35" s="48">
        <v>4719400</v>
      </c>
    </row>
    <row r="36" spans="2:7" x14ac:dyDescent="0.15">
      <c r="B36" s="47" t="s">
        <v>199</v>
      </c>
      <c r="C36" s="47" t="s">
        <v>200</v>
      </c>
      <c r="D36" s="47" t="s">
        <v>201</v>
      </c>
      <c r="E36" s="47" t="s">
        <v>122</v>
      </c>
      <c r="F36" s="47" t="s">
        <v>128</v>
      </c>
      <c r="G36" s="48">
        <v>1586100</v>
      </c>
    </row>
    <row r="37" spans="2:7" x14ac:dyDescent="0.15">
      <c r="B37" s="47" t="s">
        <v>202</v>
      </c>
      <c r="C37" s="47" t="s">
        <v>203</v>
      </c>
      <c r="D37" s="47" t="s">
        <v>204</v>
      </c>
      <c r="E37" s="47" t="s">
        <v>205</v>
      </c>
      <c r="F37" s="47" t="s">
        <v>115</v>
      </c>
      <c r="G37" s="48">
        <v>3949600</v>
      </c>
    </row>
    <row r="38" spans="2:7" x14ac:dyDescent="0.15">
      <c r="B38" s="47" t="s">
        <v>206</v>
      </c>
      <c r="C38" s="47" t="s">
        <v>207</v>
      </c>
      <c r="D38" s="47" t="s">
        <v>208</v>
      </c>
      <c r="E38" s="47" t="s">
        <v>122</v>
      </c>
      <c r="F38" s="47" t="s">
        <v>100</v>
      </c>
      <c r="G38" s="48">
        <v>5233400</v>
      </c>
    </row>
    <row r="39" spans="2:7" x14ac:dyDescent="0.15">
      <c r="B39" s="47" t="s">
        <v>209</v>
      </c>
      <c r="C39" s="47" t="s">
        <v>210</v>
      </c>
      <c r="D39" s="47" t="s">
        <v>211</v>
      </c>
      <c r="E39" s="47" t="s">
        <v>122</v>
      </c>
      <c r="F39" s="47" t="s">
        <v>115</v>
      </c>
      <c r="G39" s="48">
        <v>5646400</v>
      </c>
    </row>
    <row r="40" spans="2:7" x14ac:dyDescent="0.15">
      <c r="B40" s="47" t="s">
        <v>212</v>
      </c>
      <c r="C40" s="47" t="s">
        <v>213</v>
      </c>
      <c r="D40" s="47" t="s">
        <v>214</v>
      </c>
      <c r="E40" s="47" t="s">
        <v>127</v>
      </c>
      <c r="F40" s="47" t="s">
        <v>123</v>
      </c>
      <c r="G40" s="48">
        <v>1395600</v>
      </c>
    </row>
    <row r="41" spans="2:7" x14ac:dyDescent="0.15">
      <c r="B41" s="47" t="s">
        <v>215</v>
      </c>
      <c r="C41" s="47" t="s">
        <v>216</v>
      </c>
      <c r="D41" s="47" t="s">
        <v>217</v>
      </c>
      <c r="E41" s="47" t="s">
        <v>122</v>
      </c>
      <c r="F41" s="47" t="s">
        <v>115</v>
      </c>
      <c r="G41" s="48">
        <v>1346100</v>
      </c>
    </row>
    <row r="42" spans="2:7" x14ac:dyDescent="0.15">
      <c r="B42" s="47" t="s">
        <v>218</v>
      </c>
      <c r="C42" s="47" t="s">
        <v>219</v>
      </c>
      <c r="D42" s="47" t="s">
        <v>220</v>
      </c>
      <c r="E42" s="47" t="s">
        <v>122</v>
      </c>
      <c r="F42" s="47" t="s">
        <v>115</v>
      </c>
      <c r="G42" s="48">
        <v>1452800</v>
      </c>
    </row>
    <row r="43" spans="2:7" x14ac:dyDescent="0.15">
      <c r="B43" s="47" t="s">
        <v>221</v>
      </c>
      <c r="C43" s="47" t="s">
        <v>222</v>
      </c>
      <c r="D43" s="47" t="s">
        <v>223</v>
      </c>
      <c r="E43" s="47" t="s">
        <v>145</v>
      </c>
      <c r="F43" s="47" t="s">
        <v>115</v>
      </c>
      <c r="G43" s="48">
        <v>4855400</v>
      </c>
    </row>
    <row r="44" spans="2:7" x14ac:dyDescent="0.15">
      <c r="B44" s="47" t="s">
        <v>224</v>
      </c>
      <c r="C44" s="47" t="s">
        <v>225</v>
      </c>
      <c r="D44" s="47" t="s">
        <v>226</v>
      </c>
      <c r="E44" s="47" t="s">
        <v>114</v>
      </c>
      <c r="F44" s="47" t="s">
        <v>115</v>
      </c>
      <c r="G44" s="48">
        <v>1600900</v>
      </c>
    </row>
    <row r="45" spans="2:7" x14ac:dyDescent="0.15">
      <c r="B45" s="47" t="s">
        <v>227</v>
      </c>
      <c r="C45" s="47" t="s">
        <v>228</v>
      </c>
      <c r="D45" s="47" t="s">
        <v>229</v>
      </c>
      <c r="E45" s="47" t="s">
        <v>152</v>
      </c>
      <c r="F45" s="47" t="s">
        <v>115</v>
      </c>
      <c r="G45" s="48">
        <v>2368100</v>
      </c>
    </row>
    <row r="46" spans="2:7" x14ac:dyDescent="0.15">
      <c r="B46" s="47" t="s">
        <v>230</v>
      </c>
      <c r="C46" s="47" t="s">
        <v>231</v>
      </c>
      <c r="D46" s="47" t="s">
        <v>232</v>
      </c>
      <c r="E46" s="47" t="s">
        <v>171</v>
      </c>
      <c r="F46" s="47" t="s">
        <v>115</v>
      </c>
      <c r="G46" s="48">
        <v>2302800</v>
      </c>
    </row>
    <row r="47" spans="2:7" x14ac:dyDescent="0.15">
      <c r="B47" s="47" t="s">
        <v>233</v>
      </c>
      <c r="C47" s="47" t="s">
        <v>234</v>
      </c>
      <c r="D47" s="47" t="s">
        <v>235</v>
      </c>
      <c r="E47" s="47" t="s">
        <v>122</v>
      </c>
      <c r="F47" s="47" t="s">
        <v>115</v>
      </c>
      <c r="G47" s="48">
        <v>3781300</v>
      </c>
    </row>
    <row r="48" spans="2:7" x14ac:dyDescent="0.15">
      <c r="B48" s="47" t="s">
        <v>236</v>
      </c>
      <c r="C48" s="47" t="s">
        <v>237</v>
      </c>
      <c r="D48" s="47" t="s">
        <v>238</v>
      </c>
      <c r="E48" s="47" t="s">
        <v>122</v>
      </c>
      <c r="F48" s="47" t="s">
        <v>115</v>
      </c>
      <c r="G48" s="48">
        <v>4506400</v>
      </c>
    </row>
    <row r="49" spans="2:7" x14ac:dyDescent="0.15">
      <c r="B49" s="47" t="s">
        <v>239</v>
      </c>
      <c r="C49" s="47" t="s">
        <v>240</v>
      </c>
      <c r="D49" s="47" t="s">
        <v>241</v>
      </c>
      <c r="E49" s="47" t="s">
        <v>122</v>
      </c>
      <c r="F49" s="47" t="s">
        <v>115</v>
      </c>
      <c r="G49" s="48">
        <v>4144400</v>
      </c>
    </row>
    <row r="50" spans="2:7" x14ac:dyDescent="0.15">
      <c r="B50" s="47" t="s">
        <v>242</v>
      </c>
      <c r="C50" s="47" t="s">
        <v>243</v>
      </c>
      <c r="D50" s="47" t="s">
        <v>244</v>
      </c>
      <c r="E50" s="47" t="s">
        <v>114</v>
      </c>
      <c r="F50" s="47" t="s">
        <v>115</v>
      </c>
      <c r="G50" s="48">
        <v>1742400</v>
      </c>
    </row>
    <row r="51" spans="2:7" x14ac:dyDescent="0.15">
      <c r="B51" s="47" t="s">
        <v>245</v>
      </c>
      <c r="C51" s="47" t="s">
        <v>246</v>
      </c>
      <c r="D51" s="47" t="s">
        <v>247</v>
      </c>
      <c r="E51" s="47" t="s">
        <v>122</v>
      </c>
      <c r="F51" s="47" t="s">
        <v>128</v>
      </c>
      <c r="G51" s="48">
        <v>3706400</v>
      </c>
    </row>
    <row r="52" spans="2:7" x14ac:dyDescent="0.15">
      <c r="B52" s="47" t="s">
        <v>248</v>
      </c>
      <c r="C52" s="47" t="s">
        <v>249</v>
      </c>
      <c r="D52" s="47" t="s">
        <v>250</v>
      </c>
      <c r="E52" s="47" t="s">
        <v>127</v>
      </c>
      <c r="F52" s="47" t="s">
        <v>115</v>
      </c>
      <c r="G52" s="48">
        <v>5079400</v>
      </c>
    </row>
    <row r="53" spans="2:7" x14ac:dyDescent="0.15">
      <c r="B53" s="47" t="s">
        <v>251</v>
      </c>
      <c r="C53" s="47" t="s">
        <v>252</v>
      </c>
      <c r="D53" s="47" t="s">
        <v>253</v>
      </c>
      <c r="E53" s="47" t="s">
        <v>145</v>
      </c>
      <c r="F53" s="47" t="s">
        <v>123</v>
      </c>
      <c r="G53" s="48">
        <v>5447100</v>
      </c>
    </row>
    <row r="54" spans="2:7" x14ac:dyDescent="0.15">
      <c r="B54" s="47" t="s">
        <v>254</v>
      </c>
      <c r="C54" s="47" t="s">
        <v>255</v>
      </c>
      <c r="D54" s="47" t="s">
        <v>256</v>
      </c>
      <c r="E54" s="47" t="s">
        <v>171</v>
      </c>
      <c r="F54" s="47" t="s">
        <v>115</v>
      </c>
      <c r="G54" s="48">
        <v>1824500</v>
      </c>
    </row>
    <row r="55" spans="2:7" x14ac:dyDescent="0.15">
      <c r="B55" s="47" t="s">
        <v>257</v>
      </c>
      <c r="C55" s="47" t="s">
        <v>258</v>
      </c>
      <c r="D55" s="47" t="s">
        <v>259</v>
      </c>
      <c r="E55" s="47" t="s">
        <v>145</v>
      </c>
      <c r="F55" s="47" t="s">
        <v>100</v>
      </c>
      <c r="G55" s="48">
        <v>2371500</v>
      </c>
    </row>
    <row r="56" spans="2:7" x14ac:dyDescent="0.15">
      <c r="B56" s="47" t="s">
        <v>260</v>
      </c>
      <c r="C56" s="47" t="s">
        <v>261</v>
      </c>
      <c r="D56" s="47" t="s">
        <v>262</v>
      </c>
      <c r="E56" s="47" t="s">
        <v>122</v>
      </c>
      <c r="F56" s="47" t="s">
        <v>115</v>
      </c>
      <c r="G56" s="48">
        <v>3969500</v>
      </c>
    </row>
    <row r="57" spans="2:7" x14ac:dyDescent="0.15">
      <c r="B57" s="47" t="s">
        <v>263</v>
      </c>
      <c r="C57" s="47" t="s">
        <v>264</v>
      </c>
      <c r="D57" s="47" t="s">
        <v>265</v>
      </c>
      <c r="E57" s="47" t="s">
        <v>122</v>
      </c>
      <c r="F57" s="47" t="s">
        <v>115</v>
      </c>
      <c r="G57" s="48">
        <v>5663000</v>
      </c>
    </row>
    <row r="58" spans="2:7" x14ac:dyDescent="0.15">
      <c r="B58" s="47" t="s">
        <v>266</v>
      </c>
      <c r="C58" s="47" t="s">
        <v>267</v>
      </c>
      <c r="D58" s="47" t="s">
        <v>268</v>
      </c>
      <c r="E58" s="47" t="s">
        <v>127</v>
      </c>
      <c r="F58" s="47" t="s">
        <v>115</v>
      </c>
      <c r="G58" s="48">
        <v>3238900</v>
      </c>
    </row>
    <row r="59" spans="2:7" x14ac:dyDescent="0.15">
      <c r="B59" s="47" t="s">
        <v>269</v>
      </c>
      <c r="C59" s="47" t="s">
        <v>270</v>
      </c>
      <c r="D59" s="47" t="s">
        <v>271</v>
      </c>
      <c r="E59" s="47" t="s">
        <v>114</v>
      </c>
      <c r="F59" s="47" t="s">
        <v>115</v>
      </c>
      <c r="G59" s="48">
        <v>4652000</v>
      </c>
    </row>
    <row r="60" spans="2:7" x14ac:dyDescent="0.15">
      <c r="B60" s="47" t="s">
        <v>272</v>
      </c>
      <c r="C60" s="47" t="s">
        <v>273</v>
      </c>
      <c r="D60" s="47" t="s">
        <v>274</v>
      </c>
      <c r="E60" s="47" t="s">
        <v>275</v>
      </c>
      <c r="F60" s="47" t="s">
        <v>115</v>
      </c>
      <c r="G60" s="48">
        <v>2114400</v>
      </c>
    </row>
    <row r="61" spans="2:7" x14ac:dyDescent="0.15">
      <c r="B61" s="47" t="s">
        <v>276</v>
      </c>
      <c r="C61" s="47" t="s">
        <v>277</v>
      </c>
      <c r="D61" s="47" t="s">
        <v>278</v>
      </c>
      <c r="E61" s="47" t="s">
        <v>135</v>
      </c>
      <c r="F61" s="47" t="s">
        <v>115</v>
      </c>
      <c r="G61" s="48">
        <v>1006200</v>
      </c>
    </row>
    <row r="62" spans="2:7" x14ac:dyDescent="0.15">
      <c r="B62" s="47" t="s">
        <v>279</v>
      </c>
      <c r="C62" s="47" t="s">
        <v>280</v>
      </c>
      <c r="D62" s="47" t="s">
        <v>281</v>
      </c>
      <c r="E62" s="47" t="s">
        <v>145</v>
      </c>
      <c r="F62" s="47" t="s">
        <v>115</v>
      </c>
      <c r="G62" s="48">
        <v>1202100</v>
      </c>
    </row>
    <row r="63" spans="2:7" x14ac:dyDescent="0.15">
      <c r="B63" s="47" t="s">
        <v>282</v>
      </c>
      <c r="C63" s="47" t="s">
        <v>283</v>
      </c>
      <c r="D63" s="47" t="s">
        <v>284</v>
      </c>
      <c r="E63" s="47" t="s">
        <v>152</v>
      </c>
      <c r="F63" s="47" t="s">
        <v>100</v>
      </c>
      <c r="G63" s="48">
        <v>2321700</v>
      </c>
    </row>
    <row r="64" spans="2:7" x14ac:dyDescent="0.15">
      <c r="B64" s="47" t="s">
        <v>285</v>
      </c>
      <c r="C64" s="47" t="s">
        <v>286</v>
      </c>
      <c r="D64" s="47" t="s">
        <v>287</v>
      </c>
      <c r="E64" s="47" t="s">
        <v>122</v>
      </c>
      <c r="F64" s="47" t="s">
        <v>115</v>
      </c>
      <c r="G64" s="48">
        <v>4444800</v>
      </c>
    </row>
    <row r="65" spans="2:7" x14ac:dyDescent="0.15">
      <c r="B65" s="47" t="s">
        <v>288</v>
      </c>
      <c r="C65" s="47" t="s">
        <v>289</v>
      </c>
      <c r="D65" s="47" t="s">
        <v>290</v>
      </c>
      <c r="E65" s="47" t="s">
        <v>114</v>
      </c>
      <c r="F65" s="47" t="s">
        <v>115</v>
      </c>
      <c r="G65" s="48">
        <v>2993800</v>
      </c>
    </row>
    <row r="66" spans="2:7" x14ac:dyDescent="0.15">
      <c r="B66" s="47" t="s">
        <v>291</v>
      </c>
      <c r="C66" s="47" t="s">
        <v>292</v>
      </c>
      <c r="D66" s="47" t="s">
        <v>293</v>
      </c>
      <c r="E66" s="47" t="s">
        <v>122</v>
      </c>
      <c r="F66" s="47" t="s">
        <v>115</v>
      </c>
      <c r="G66" s="48">
        <v>5671300</v>
      </c>
    </row>
    <row r="67" spans="2:7" x14ac:dyDescent="0.15">
      <c r="B67" s="47" t="s">
        <v>294</v>
      </c>
      <c r="C67" s="47" t="s">
        <v>295</v>
      </c>
      <c r="D67" s="47" t="s">
        <v>296</v>
      </c>
      <c r="E67" s="47" t="s">
        <v>127</v>
      </c>
      <c r="F67" s="47" t="s">
        <v>115</v>
      </c>
      <c r="G67" s="48">
        <v>4789400</v>
      </c>
    </row>
    <row r="68" spans="2:7" x14ac:dyDescent="0.15">
      <c r="B68" s="47" t="s">
        <v>297</v>
      </c>
      <c r="C68" s="47" t="s">
        <v>298</v>
      </c>
      <c r="D68" s="47" t="s">
        <v>299</v>
      </c>
      <c r="E68" s="47" t="s">
        <v>122</v>
      </c>
      <c r="F68" s="47" t="s">
        <v>100</v>
      </c>
      <c r="G68" s="48">
        <v>5337400</v>
      </c>
    </row>
    <row r="69" spans="2:7" x14ac:dyDescent="0.15">
      <c r="B69" s="47" t="s">
        <v>300</v>
      </c>
      <c r="C69" s="47" t="s">
        <v>301</v>
      </c>
      <c r="D69" s="47" t="s">
        <v>302</v>
      </c>
      <c r="E69" s="47" t="s">
        <v>145</v>
      </c>
      <c r="F69" s="47" t="s">
        <v>115</v>
      </c>
      <c r="G69" s="48">
        <v>4989600</v>
      </c>
    </row>
    <row r="70" spans="2:7" x14ac:dyDescent="0.15">
      <c r="B70" s="47" t="s">
        <v>303</v>
      </c>
      <c r="C70" s="47" t="s">
        <v>304</v>
      </c>
      <c r="D70" s="47" t="s">
        <v>305</v>
      </c>
      <c r="E70" s="47" t="s">
        <v>122</v>
      </c>
      <c r="F70" s="47" t="s">
        <v>115</v>
      </c>
      <c r="G70" s="48">
        <v>2033600</v>
      </c>
    </row>
    <row r="71" spans="2:7" x14ac:dyDescent="0.15">
      <c r="B71" s="47" t="s">
        <v>306</v>
      </c>
      <c r="C71" s="47" t="s">
        <v>307</v>
      </c>
      <c r="D71" s="47" t="s">
        <v>308</v>
      </c>
      <c r="E71" s="47" t="s">
        <v>309</v>
      </c>
      <c r="F71" s="47" t="s">
        <v>128</v>
      </c>
      <c r="G71" s="48">
        <v>5955900</v>
      </c>
    </row>
    <row r="72" spans="2:7" x14ac:dyDescent="0.15">
      <c r="B72" s="47" t="s">
        <v>310</v>
      </c>
      <c r="C72" s="47" t="s">
        <v>311</v>
      </c>
      <c r="D72" s="47" t="s">
        <v>312</v>
      </c>
      <c r="E72" s="47" t="s">
        <v>114</v>
      </c>
      <c r="F72" s="47" t="s">
        <v>115</v>
      </c>
      <c r="G72" s="48">
        <v>4044600</v>
      </c>
    </row>
    <row r="73" spans="2:7" x14ac:dyDescent="0.15">
      <c r="B73" s="47" t="s">
        <v>313</v>
      </c>
      <c r="C73" s="47" t="s">
        <v>314</v>
      </c>
      <c r="D73" s="47" t="s">
        <v>315</v>
      </c>
      <c r="E73" s="47" t="s">
        <v>114</v>
      </c>
      <c r="F73" s="47" t="s">
        <v>115</v>
      </c>
      <c r="G73" s="48">
        <v>4177000</v>
      </c>
    </row>
  </sheetData>
  <mergeCells count="2">
    <mergeCell ref="B2:C2"/>
    <mergeCell ref="B4:B6"/>
  </mergeCells>
  <phoneticPr fontId="3" type="noConversion"/>
  <conditionalFormatting sqref="B10:G73">
    <cfRule type="expression" dxfId="0" priority="1">
      <formula>$F10=$D$2</formula>
    </cfRule>
  </conditionalFormatting>
  <dataValidations count="1">
    <dataValidation type="list" allowBlank="1" showInputMessage="1" showErrorMessage="1" sqref="D2">
      <formula1>$I$10:$I$13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19</vt:i4>
      </vt:variant>
    </vt:vector>
  </HeadingPairs>
  <TitlesOfParts>
    <vt:vector size="23" baseType="lpstr">
      <vt:lpstr>급여대장</vt:lpstr>
      <vt:lpstr>급여기준</vt:lpstr>
      <vt:lpstr>개인명세서</vt:lpstr>
      <vt:lpstr>예제6</vt:lpstr>
      <vt:lpstr>개인명세서!Print_Area</vt:lpstr>
      <vt:lpstr>가족수당</vt:lpstr>
      <vt:lpstr>공제합계</vt:lpstr>
      <vt:lpstr>국민연금</vt:lpstr>
      <vt:lpstr>기본급</vt:lpstr>
      <vt:lpstr>기타_공제</vt:lpstr>
      <vt:lpstr>부서</vt:lpstr>
      <vt:lpstr>부양가족</vt:lpstr>
      <vt:lpstr>사번</vt:lpstr>
      <vt:lpstr>성명</vt:lpstr>
      <vt:lpstr>세금</vt:lpstr>
      <vt:lpstr>시간외근무</vt:lpstr>
      <vt:lpstr>시간외수당</vt:lpstr>
      <vt:lpstr>의료보험</vt:lpstr>
      <vt:lpstr>지급합계</vt:lpstr>
      <vt:lpstr>직위</vt:lpstr>
      <vt:lpstr>직책수당</vt:lpstr>
      <vt:lpstr>차감지급액</vt:lpstr>
      <vt:lpstr>호봉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2019-04-23T00:35:33Z</cp:lastPrinted>
  <dcterms:created xsi:type="dcterms:W3CDTF">2019-04-16T02:12:11Z</dcterms:created>
  <dcterms:modified xsi:type="dcterms:W3CDTF">2019-04-23T02:03:28Z</dcterms:modified>
</cp:coreProperties>
</file>