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90" activeTab="6"/>
  </bookViews>
  <sheets>
    <sheet name="시작" sheetId="15" r:id="rId1"/>
    <sheet name="문제1" sheetId="4" r:id="rId2"/>
    <sheet name="문제2" sheetId="19" r:id="rId3"/>
    <sheet name="문제3" sheetId="17" r:id="rId4"/>
    <sheet name="문제4" sheetId="29" r:id="rId5"/>
    <sheet name="문제5" sheetId="16" r:id="rId6"/>
    <sheet name="문제6" sheetId="18" r:id="rId7"/>
    <sheet name="문제7" sheetId="20" r:id="rId8"/>
    <sheet name="문제8" sheetId="30" r:id="rId9"/>
    <sheet name="문제9" sheetId="31" r:id="rId10"/>
    <sheet name="문제10" sheetId="33" r:id="rId11"/>
    <sheet name="끝" sheetId="13" r:id="rId12"/>
  </sheets>
  <definedNames>
    <definedName name="anscount" localSheetId="7" hidden="1">2</definedName>
    <definedName name="anscount" hidden="1">1</definedName>
    <definedName name="s" hidden="1">2</definedName>
    <definedName name="근무지역">문제4!$C$5:$C$12</definedName>
  </definedNames>
  <calcPr calcId="152511"/>
</workbook>
</file>

<file path=xl/calcChain.xml><?xml version="1.0" encoding="utf-8"?>
<calcChain xmlns="http://schemas.openxmlformats.org/spreadsheetml/2006/main">
  <c r="Q16" i="17" l="1"/>
  <c r="Q17" i="17"/>
  <c r="Q15" i="17"/>
  <c r="E7" i="33"/>
  <c r="E5" i="33"/>
  <c r="E4" i="33"/>
  <c r="E6" i="33"/>
  <c r="F14" i="33"/>
  <c r="G5" i="30"/>
  <c r="G6" i="30"/>
  <c r="G7" i="30"/>
  <c r="G8" i="30"/>
  <c r="G9" i="30"/>
  <c r="G10" i="30"/>
  <c r="G11" i="30"/>
  <c r="G12" i="30"/>
  <c r="G13" i="30"/>
  <c r="G14" i="30"/>
  <c r="G15" i="30"/>
  <c r="G16" i="30"/>
  <c r="D5" i="20"/>
  <c r="F5" i="20"/>
  <c r="E5" i="20"/>
  <c r="I8" i="18"/>
  <c r="I6" i="18"/>
  <c r="I5" i="18"/>
  <c r="I7" i="18"/>
  <c r="I9" i="18"/>
  <c r="I10" i="18"/>
  <c r="I11" i="18"/>
  <c r="I12" i="18"/>
  <c r="E5" i="16"/>
  <c r="E6" i="16"/>
  <c r="E7" i="16"/>
  <c r="E8" i="16"/>
  <c r="E9" i="16"/>
  <c r="E10" i="16"/>
  <c r="E11" i="16"/>
  <c r="E12" i="16"/>
  <c r="E13" i="16"/>
  <c r="E14" i="16"/>
  <c r="E15" i="16"/>
  <c r="E16" i="16"/>
  <c r="G5" i="16"/>
  <c r="G6" i="16"/>
  <c r="G7" i="16"/>
  <c r="G8" i="16"/>
  <c r="G9" i="16"/>
  <c r="G10" i="16"/>
  <c r="G11" i="16"/>
  <c r="G12" i="16"/>
  <c r="G13" i="16"/>
  <c r="G14" i="16"/>
  <c r="G15" i="16"/>
  <c r="G16" i="16"/>
  <c r="I6" i="16"/>
  <c r="I7" i="16"/>
  <c r="I8" i="16"/>
  <c r="I9" i="16"/>
  <c r="I10" i="16"/>
  <c r="I11" i="16"/>
  <c r="I12" i="16"/>
  <c r="I13" i="16"/>
  <c r="I14" i="16"/>
  <c r="I15" i="16"/>
  <c r="I16" i="16"/>
  <c r="I5" i="16"/>
  <c r="I5" i="29"/>
  <c r="I6" i="29"/>
  <c r="I7" i="29"/>
  <c r="I8" i="29"/>
  <c r="I9" i="29"/>
  <c r="I10" i="29"/>
  <c r="I11" i="29"/>
  <c r="I12" i="29"/>
  <c r="J14" i="29"/>
  <c r="E13" i="29"/>
  <c r="J5" i="29"/>
  <c r="J6" i="29"/>
  <c r="J7" i="29"/>
  <c r="J8" i="29"/>
  <c r="J9" i="29"/>
  <c r="J10" i="29"/>
  <c r="J11" i="29"/>
  <c r="J12" i="29"/>
  <c r="P16" i="17"/>
  <c r="P17" i="17"/>
  <c r="H9" i="17"/>
  <c r="H7" i="17"/>
  <c r="H6" i="17"/>
  <c r="M20" i="17" s="1"/>
  <c r="H8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L23" i="17" s="1"/>
  <c r="H25" i="17"/>
  <c r="G12" i="17"/>
  <c r="G10" i="17"/>
  <c r="G8" i="17"/>
  <c r="G7" i="17"/>
  <c r="G9" i="17"/>
  <c r="G11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6" i="17"/>
  <c r="H4" i="17"/>
  <c r="A104" i="4"/>
  <c r="B104" i="4"/>
  <c r="B105" i="4" s="1"/>
  <c r="B106" i="4" s="1"/>
  <c r="A105" i="4"/>
  <c r="A106" i="4" s="1"/>
  <c r="A100" i="4"/>
  <c r="A101" i="4" s="1"/>
  <c r="A102" i="4" s="1"/>
  <c r="B100" i="4"/>
  <c r="B101" i="4"/>
  <c r="B102" i="4" s="1"/>
  <c r="A96" i="4"/>
  <c r="B96" i="4"/>
  <c r="B97" i="4" s="1"/>
  <c r="B98" i="4" s="1"/>
  <c r="A97" i="4"/>
  <c r="A98" i="4" s="1"/>
  <c r="A92" i="4"/>
  <c r="A93" i="4" s="1"/>
  <c r="A94" i="4" s="1"/>
  <c r="B92" i="4"/>
  <c r="B93" i="4"/>
  <c r="B94" i="4" s="1"/>
  <c r="A88" i="4"/>
  <c r="B88" i="4"/>
  <c r="B89" i="4" s="1"/>
  <c r="B90" i="4" s="1"/>
  <c r="A89" i="4"/>
  <c r="A90" i="4" s="1"/>
  <c r="A84" i="4"/>
  <c r="A85" i="4" s="1"/>
  <c r="B84" i="4"/>
  <c r="B85" i="4"/>
  <c r="A80" i="4"/>
  <c r="A81" i="4" s="1"/>
  <c r="A82" i="4" s="1"/>
  <c r="B80" i="4"/>
  <c r="B81" i="4" s="1"/>
  <c r="B82" i="4" s="1"/>
  <c r="A75" i="4"/>
  <c r="B75" i="4"/>
  <c r="A76" i="4"/>
  <c r="B76" i="4"/>
  <c r="A73" i="4"/>
  <c r="B73" i="4"/>
  <c r="A69" i="4"/>
  <c r="A70" i="4" s="1"/>
  <c r="A71" i="4" s="1"/>
  <c r="B69" i="4"/>
  <c r="B70" i="4" s="1"/>
  <c r="B71" i="4" s="1"/>
  <c r="B67" i="4"/>
  <c r="A67" i="4"/>
  <c r="A63" i="4"/>
  <c r="A64" i="4" s="1"/>
  <c r="A65" i="4" s="1"/>
  <c r="B63" i="4"/>
  <c r="B64" i="4" s="1"/>
  <c r="B65" i="4" s="1"/>
  <c r="A59" i="4"/>
  <c r="B59" i="4"/>
  <c r="A60" i="4"/>
  <c r="A61" i="4" s="1"/>
  <c r="B60" i="4"/>
  <c r="B61" i="4" s="1"/>
  <c r="A56" i="4"/>
  <c r="A57" i="4" s="1"/>
  <c r="B56" i="4"/>
  <c r="B57" i="4" s="1"/>
  <c r="A51" i="4"/>
  <c r="B51" i="4"/>
  <c r="B52" i="4" s="1"/>
  <c r="B53" i="4" s="1"/>
  <c r="A52" i="4"/>
  <c r="A53" i="4" s="1"/>
  <c r="A46" i="4"/>
  <c r="A47" i="4" s="1"/>
  <c r="A48" i="4" s="1"/>
  <c r="B46" i="4"/>
  <c r="B47" i="4"/>
  <c r="B48" i="4" s="1"/>
  <c r="A42" i="4"/>
  <c r="B42" i="4"/>
  <c r="B43" i="4" s="1"/>
  <c r="B44" i="4" s="1"/>
  <c r="A43" i="4"/>
  <c r="A44" i="4" s="1"/>
  <c r="A37" i="4"/>
  <c r="A38" i="4" s="1"/>
  <c r="A39" i="4" s="1"/>
  <c r="A40" i="4" s="1"/>
  <c r="B37" i="4"/>
  <c r="B38" i="4"/>
  <c r="B39" i="4" s="1"/>
  <c r="B40" i="4" s="1"/>
  <c r="A33" i="4"/>
  <c r="A34" i="4" s="1"/>
  <c r="A35" i="4" s="1"/>
  <c r="B33" i="4"/>
  <c r="B34" i="4"/>
  <c r="B35" i="4" s="1"/>
  <c r="A29" i="4"/>
  <c r="B29" i="4"/>
  <c r="B30" i="4" s="1"/>
  <c r="B31" i="4" s="1"/>
  <c r="A30" i="4"/>
  <c r="A31" i="4" s="1"/>
  <c r="A25" i="4"/>
  <c r="A26" i="4" s="1"/>
  <c r="A27" i="4" s="1"/>
  <c r="B25" i="4"/>
  <c r="B26" i="4"/>
  <c r="B27" i="4" s="1"/>
  <c r="A21" i="4"/>
  <c r="B21" i="4"/>
  <c r="B22" i="4" s="1"/>
  <c r="B23" i="4" s="1"/>
  <c r="A22" i="4"/>
  <c r="A23" i="4" s="1"/>
  <c r="A17" i="4"/>
  <c r="A18" i="4" s="1"/>
  <c r="A19" i="4" s="1"/>
  <c r="B17" i="4"/>
  <c r="B18" i="4"/>
  <c r="B19" i="4" s="1"/>
  <c r="A13" i="4"/>
  <c r="B13" i="4"/>
  <c r="B14" i="4" s="1"/>
  <c r="B15" i="4" s="1"/>
  <c r="A14" i="4"/>
  <c r="A15" i="4" s="1"/>
  <c r="A3" i="4"/>
  <c r="A4" i="4" s="1"/>
  <c r="A5" i="4" s="1"/>
  <c r="B3" i="4"/>
  <c r="B4" i="4"/>
  <c r="B5" i="4" s="1"/>
  <c r="L15" i="17" l="1"/>
  <c r="L21" i="17"/>
  <c r="M21" i="17"/>
  <c r="L22" i="17"/>
  <c r="M24" i="17"/>
  <c r="L20" i="17"/>
  <c r="L18" i="17"/>
  <c r="M23" i="17"/>
  <c r="M17" i="17"/>
  <c r="L24" i="17"/>
  <c r="L17" i="17"/>
  <c r="L19" i="17"/>
  <c r="M22" i="17"/>
  <c r="M15" i="17"/>
  <c r="M16" i="17"/>
  <c r="L16" i="17"/>
  <c r="M19" i="17"/>
  <c r="M18" i="17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F16" i="30" l="1"/>
  <c r="F15" i="30"/>
  <c r="F14" i="30"/>
  <c r="F13" i="30"/>
  <c r="F12" i="30"/>
  <c r="F11" i="30"/>
  <c r="F10" i="30"/>
  <c r="F9" i="30"/>
  <c r="F8" i="30"/>
  <c r="F7" i="30"/>
  <c r="F6" i="30"/>
  <c r="F5" i="30"/>
  <c r="E14" i="29" l="1"/>
  <c r="J5" i="18" l="1"/>
  <c r="J6" i="18"/>
  <c r="J7" i="18"/>
  <c r="J8" i="18"/>
  <c r="J9" i="18"/>
  <c r="J10" i="18"/>
  <c r="J11" i="18"/>
  <c r="J12" i="18"/>
  <c r="E13" i="18"/>
  <c r="E14" i="18"/>
  <c r="H14" i="18"/>
</calcChain>
</file>

<file path=xl/sharedStrings.xml><?xml version="1.0" encoding="utf-8"?>
<sst xmlns="http://schemas.openxmlformats.org/spreadsheetml/2006/main" count="1002" uniqueCount="318">
  <si>
    <t>중부 경질유 물류센터</t>
    <phoneticPr fontId="6" type="noConversion"/>
  </si>
  <si>
    <t>DSL 0.05%</t>
  </si>
  <si>
    <t>KERO</t>
  </si>
  <si>
    <t>HTO</t>
  </si>
  <si>
    <t>U-G</t>
  </si>
  <si>
    <t>대전대덕구</t>
  </si>
  <si>
    <t>대전유성구</t>
  </si>
  <si>
    <t>대전서구</t>
  </si>
  <si>
    <t>대전중구</t>
  </si>
  <si>
    <t>대전동구</t>
  </si>
  <si>
    <t>남부 경질유 물류센터</t>
    <phoneticPr fontId="6" type="noConversion"/>
  </si>
  <si>
    <t>경남밀양시</t>
  </si>
  <si>
    <t>경북상주시</t>
  </si>
  <si>
    <t>전북무주군</t>
  </si>
  <si>
    <t>전북군산시</t>
  </si>
  <si>
    <t>전북전주시</t>
  </si>
  <si>
    <t>충남예산군</t>
  </si>
  <si>
    <t>충남청양군</t>
  </si>
  <si>
    <t>충남부여군</t>
  </si>
  <si>
    <t>충남연기군</t>
  </si>
  <si>
    <t>충남금산군</t>
  </si>
  <si>
    <t>충남논산시</t>
  </si>
  <si>
    <t>충남서산시</t>
  </si>
  <si>
    <t>충남아산시</t>
  </si>
  <si>
    <t>충남공주시</t>
  </si>
  <si>
    <t>충남천안시</t>
  </si>
  <si>
    <t>충북음성군</t>
  </si>
  <si>
    <t>충북괴산군</t>
  </si>
  <si>
    <t>B-C 1.0%</t>
  </si>
  <si>
    <t>충북진천군</t>
  </si>
  <si>
    <t>충북영동군</t>
  </si>
  <si>
    <t>충북옥천군</t>
  </si>
  <si>
    <t>충북보은군</t>
  </si>
  <si>
    <t>충북청원군</t>
  </si>
  <si>
    <t>충북충주시</t>
  </si>
  <si>
    <t>충북청주시</t>
  </si>
  <si>
    <t>강원양구군</t>
  </si>
  <si>
    <t>경기 경질유 물류센터</t>
    <phoneticPr fontId="6" type="noConversion"/>
  </si>
  <si>
    <t>경기광주군</t>
  </si>
  <si>
    <t>경기광명시</t>
  </si>
  <si>
    <t>서울구로구</t>
  </si>
  <si>
    <t>서울강남구</t>
  </si>
  <si>
    <t>서울영등포</t>
  </si>
  <si>
    <t>KERO</t>
    <phoneticPr fontId="6" type="noConversion"/>
  </si>
  <si>
    <t>서울종로구</t>
  </si>
  <si>
    <t>판매량(BBL)</t>
  </si>
  <si>
    <t>물류센터명</t>
    <phoneticPr fontId="6" type="noConversion"/>
  </si>
  <si>
    <t>센터코드</t>
    <phoneticPr fontId="6" type="noConversion"/>
  </si>
  <si>
    <t>제품명</t>
    <phoneticPr fontId="6" type="noConversion"/>
  </si>
  <si>
    <t>제품코드</t>
    <phoneticPr fontId="6" type="noConversion"/>
  </si>
  <si>
    <t>지역명</t>
    <phoneticPr fontId="6" type="noConversion"/>
  </si>
  <si>
    <t>지역코드</t>
    <phoneticPr fontId="6" type="noConversion"/>
  </si>
  <si>
    <t>A</t>
    <phoneticPr fontId="22" type="noConversion"/>
  </si>
  <si>
    <t>B</t>
    <phoneticPr fontId="22" type="noConversion"/>
  </si>
  <si>
    <t>C</t>
    <phoneticPr fontId="22" type="noConversion"/>
  </si>
  <si>
    <t>D</t>
    <phoneticPr fontId="22" type="noConversion"/>
  </si>
  <si>
    <t>F</t>
    <phoneticPr fontId="22" type="noConversion"/>
  </si>
  <si>
    <t>&lt;평점표&gt;</t>
    <phoneticPr fontId="22" type="noConversion"/>
  </si>
  <si>
    <t>670702-2336026</t>
  </si>
  <si>
    <t>771103-2499569</t>
  </si>
  <si>
    <t>631121-2373379</t>
  </si>
  <si>
    <t>670514-1678545</t>
  </si>
  <si>
    <t>760820-2961160</t>
  </si>
  <si>
    <t>720306-1330232</t>
  </si>
  <si>
    <t>760308-1279410</t>
  </si>
  <si>
    <t>780811-2530168</t>
  </si>
  <si>
    <t>641222-1999804</t>
  </si>
  <si>
    <t>기준일자 :</t>
    <phoneticPr fontId="5" type="noConversion"/>
  </si>
  <si>
    <t>성별</t>
  </si>
  <si>
    <t>근태점수</t>
    <phoneticPr fontId="5" type="noConversion"/>
  </si>
  <si>
    <t>근태평점</t>
    <phoneticPr fontId="5" type="noConversion"/>
  </si>
  <si>
    <t>최은지</t>
  </si>
  <si>
    <t>최성수</t>
    <phoneticPr fontId="28" type="noConversion"/>
  </si>
  <si>
    <t>이철수</t>
    <phoneticPr fontId="28" type="noConversion"/>
  </si>
  <si>
    <t>이지헌</t>
    <phoneticPr fontId="28" type="noConversion"/>
  </si>
  <si>
    <t>이승철</t>
    <phoneticPr fontId="28" type="noConversion"/>
  </si>
  <si>
    <t>이민정</t>
    <phoneticPr fontId="28" type="noConversion"/>
  </si>
  <si>
    <t>이미현</t>
    <phoneticPr fontId="28" type="noConversion"/>
  </si>
  <si>
    <t>이명수</t>
    <phoneticPr fontId="28" type="noConversion"/>
  </si>
  <si>
    <t>옥정미</t>
    <phoneticPr fontId="28" type="noConversion"/>
  </si>
  <si>
    <t>송선아</t>
    <phoneticPr fontId="28" type="noConversion"/>
  </si>
  <si>
    <t>송경아</t>
    <phoneticPr fontId="28" type="noConversion"/>
  </si>
  <si>
    <t>박철민</t>
    <phoneticPr fontId="28" type="noConversion"/>
  </si>
  <si>
    <t>박정미</t>
    <phoneticPr fontId="28" type="noConversion"/>
  </si>
  <si>
    <t>박민중</t>
    <phoneticPr fontId="28" type="noConversion"/>
  </si>
  <si>
    <t>민태우</t>
    <phoneticPr fontId="28" type="noConversion"/>
  </si>
  <si>
    <t>마상태</t>
    <phoneticPr fontId="28" type="noConversion"/>
  </si>
  <si>
    <t>나문이</t>
    <phoneticPr fontId="28" type="noConversion"/>
  </si>
  <si>
    <t>김희정</t>
    <phoneticPr fontId="28" type="noConversion"/>
  </si>
  <si>
    <t>김수철</t>
    <phoneticPr fontId="28" type="noConversion"/>
  </si>
  <si>
    <t>김송인</t>
    <phoneticPr fontId="28" type="noConversion"/>
  </si>
  <si>
    <t>평균</t>
    <phoneticPr fontId="28" type="noConversion"/>
  </si>
  <si>
    <t>총점</t>
    <phoneticPr fontId="28" type="noConversion"/>
  </si>
  <si>
    <t>OJT</t>
    <phoneticPr fontId="28" type="noConversion"/>
  </si>
  <si>
    <t>현장실습</t>
    <phoneticPr fontId="28" type="noConversion"/>
  </si>
  <si>
    <t>TQC교육</t>
    <phoneticPr fontId="28" type="noConversion"/>
  </si>
  <si>
    <t>OA교육</t>
    <phoneticPr fontId="28" type="noConversion"/>
  </si>
  <si>
    <t>태도및소양</t>
    <phoneticPr fontId="28" type="noConversion"/>
  </si>
  <si>
    <t>이름</t>
    <phoneticPr fontId="28" type="noConversion"/>
  </si>
  <si>
    <t>인원수</t>
    <phoneticPr fontId="28" type="noConversion"/>
  </si>
  <si>
    <t>신입사원 교육 평가표</t>
    <phoneticPr fontId="28" type="noConversion"/>
  </si>
  <si>
    <t>최고평균</t>
    <phoneticPr fontId="28" type="noConversion"/>
  </si>
  <si>
    <t>최저평균</t>
    <phoneticPr fontId="28" type="noConversion"/>
  </si>
  <si>
    <t>평균점수의 상위/하위 10개의 점수</t>
    <phoneticPr fontId="28" type="noConversion"/>
  </si>
  <si>
    <t>안무 점수가 가장 높은 사람</t>
    <phoneticPr fontId="26" type="noConversion"/>
  </si>
  <si>
    <t>신청분야</t>
    <phoneticPr fontId="26" type="noConversion"/>
  </si>
  <si>
    <t>참가자</t>
    <phoneticPr fontId="26" type="noConversion"/>
  </si>
  <si>
    <t>창사요일</t>
    <phoneticPr fontId="26" type="noConversion"/>
  </si>
  <si>
    <t>창사일</t>
    <phoneticPr fontId="26" type="noConversion"/>
  </si>
  <si>
    <t>남자 참가자의 인기 점수 평균</t>
    <phoneticPr fontId="26" type="noConversion"/>
  </si>
  <si>
    <t>트로트</t>
    <phoneticPr fontId="26" type="noConversion"/>
  </si>
  <si>
    <t>여</t>
    <phoneticPr fontId="26" type="noConversion"/>
  </si>
  <si>
    <t>채운랑</t>
    <phoneticPr fontId="26" type="noConversion"/>
  </si>
  <si>
    <t>R&amp;B</t>
    <phoneticPr fontId="26" type="noConversion"/>
  </si>
  <si>
    <t>남</t>
    <phoneticPr fontId="26" type="noConversion"/>
  </si>
  <si>
    <t>이기철</t>
    <phoneticPr fontId="26" type="noConversion"/>
  </si>
  <si>
    <t>임채덕</t>
    <phoneticPr fontId="26" type="noConversion"/>
  </si>
  <si>
    <t>정진희</t>
    <phoneticPr fontId="26" type="noConversion"/>
  </si>
  <si>
    <t>인디</t>
    <phoneticPr fontId="26" type="noConversion"/>
  </si>
  <si>
    <t>정윤택</t>
    <phoneticPr fontId="26" type="noConversion"/>
  </si>
  <si>
    <t>남선희</t>
    <phoneticPr fontId="26" type="noConversion"/>
  </si>
  <si>
    <t>김영일</t>
    <phoneticPr fontId="26" type="noConversion"/>
  </si>
  <si>
    <t>비고</t>
    <phoneticPr fontId="33" type="noConversion"/>
  </si>
  <si>
    <t>신청자
나이</t>
  </si>
  <si>
    <t>인기
점수</t>
    <phoneticPr fontId="33" type="noConversion"/>
  </si>
  <si>
    <t>안무
점수</t>
    <phoneticPr fontId="33" type="noConversion"/>
  </si>
  <si>
    <t>가창력
점수</t>
    <phoneticPr fontId="33" type="noConversion"/>
  </si>
  <si>
    <t>신청분야</t>
  </si>
  <si>
    <t>생년월일</t>
  </si>
  <si>
    <t>참가자</t>
  </si>
  <si>
    <t>가산율</t>
    <phoneticPr fontId="33" type="noConversion"/>
  </si>
  <si>
    <t>부산</t>
    <phoneticPr fontId="22" type="noConversion"/>
  </si>
  <si>
    <t>구포</t>
    <phoneticPr fontId="22" type="noConversion"/>
  </si>
  <si>
    <t>밀양</t>
    <phoneticPr fontId="22" type="noConversion"/>
  </si>
  <si>
    <t>동대구</t>
    <phoneticPr fontId="22" type="noConversion"/>
  </si>
  <si>
    <t>대전</t>
    <phoneticPr fontId="22" type="noConversion"/>
  </si>
  <si>
    <t>천안아산</t>
    <phoneticPr fontId="22" type="noConversion"/>
  </si>
  <si>
    <t>광명</t>
    <phoneticPr fontId="22" type="noConversion"/>
  </si>
  <si>
    <t>서울</t>
    <phoneticPr fontId="22" type="noConversion"/>
  </si>
  <si>
    <t>행신</t>
    <phoneticPr fontId="22" type="noConversion"/>
  </si>
  <si>
    <t>요금</t>
    <phoneticPr fontId="22" type="noConversion"/>
  </si>
  <si>
    <t>도착역</t>
    <phoneticPr fontId="22" type="noConversion"/>
  </si>
  <si>
    <t>출발역</t>
    <phoneticPr fontId="22" type="noConversion"/>
  </si>
  <si>
    <t>KTX 운임안내(경부선-일반실)</t>
    <phoneticPr fontId="22" type="noConversion"/>
  </si>
  <si>
    <t>이름</t>
    <phoneticPr fontId="28" type="noConversion"/>
  </si>
  <si>
    <t>번호</t>
    <phoneticPr fontId="26" type="noConversion"/>
  </si>
  <si>
    <t>이름</t>
    <phoneticPr fontId="26" type="noConversion"/>
  </si>
  <si>
    <t>주민등록번호</t>
    <phoneticPr fontId="26" type="noConversion"/>
  </si>
  <si>
    <t>주민번호 
뒷자리 감추기</t>
    <phoneticPr fontId="26" type="noConversion"/>
  </si>
  <si>
    <t>성별</t>
    <phoneticPr fontId="26" type="noConversion"/>
  </si>
  <si>
    <t>생년월일</t>
    <phoneticPr fontId="26" type="noConversion"/>
  </si>
  <si>
    <t xml:space="preserve">근태
점수 </t>
    <phoneticPr fontId="26" type="noConversion"/>
  </si>
  <si>
    <t>근무평점</t>
    <phoneticPr fontId="26" type="noConversion"/>
  </si>
  <si>
    <t>고재도</t>
    <phoneticPr fontId="26" type="noConversion"/>
  </si>
  <si>
    <t>030817-2547383</t>
    <phoneticPr fontId="26" type="noConversion"/>
  </si>
  <si>
    <t>여</t>
  </si>
  <si>
    <t>이영미</t>
    <phoneticPr fontId="26" type="noConversion"/>
  </si>
  <si>
    <t>남</t>
  </si>
  <si>
    <t>조국호</t>
    <phoneticPr fontId="26" type="noConversion"/>
  </si>
  <si>
    <t>최윤호</t>
    <phoneticPr fontId="26" type="noConversion"/>
  </si>
  <si>
    <t>770101-2354694</t>
    <phoneticPr fontId="26" type="noConversion"/>
  </si>
  <si>
    <t>이현주</t>
    <phoneticPr fontId="26" type="noConversion"/>
  </si>
  <si>
    <t>배대민</t>
    <phoneticPr fontId="26" type="noConversion"/>
  </si>
  <si>
    <t>070703-2122876</t>
    <phoneticPr fontId="26" type="noConversion"/>
  </si>
  <si>
    <t>김용하</t>
    <phoneticPr fontId="26" type="noConversion"/>
  </si>
  <si>
    <t>양지은</t>
    <phoneticPr fontId="26" type="noConversion"/>
  </si>
  <si>
    <t>최상희</t>
    <phoneticPr fontId="26" type="noConversion"/>
  </si>
  <si>
    <t>박근형</t>
    <phoneticPr fontId="26" type="noConversion"/>
  </si>
  <si>
    <t>유태권</t>
    <phoneticPr fontId="26" type="noConversion"/>
  </si>
  <si>
    <t>정우상</t>
    <phoneticPr fontId="26" type="noConversion"/>
  </si>
  <si>
    <t>파견자</t>
  </si>
  <si>
    <t>분야</t>
  </si>
  <si>
    <t>계약형태/기간</t>
    <phoneticPr fontId="33" type="noConversion"/>
  </si>
  <si>
    <t>계약일</t>
  </si>
  <si>
    <t>연봉
(단위:천원)</t>
  </si>
  <si>
    <t>최선희</t>
  </si>
  <si>
    <t>순천</t>
    <phoneticPr fontId="33" type="noConversion"/>
  </si>
  <si>
    <t>서비스</t>
  </si>
  <si>
    <t>시급/1</t>
    <phoneticPr fontId="33" type="noConversion"/>
  </si>
  <si>
    <t>장인선</t>
  </si>
  <si>
    <t>나주</t>
    <phoneticPr fontId="33" type="noConversion"/>
  </si>
  <si>
    <t>기술직</t>
  </si>
  <si>
    <t>이은배</t>
  </si>
  <si>
    <t>전문직</t>
    <phoneticPr fontId="33" type="noConversion"/>
  </si>
  <si>
    <t>김윤정</t>
  </si>
  <si>
    <t>목포</t>
    <phoneticPr fontId="33" type="noConversion"/>
  </si>
  <si>
    <t>진효주</t>
  </si>
  <si>
    <t>곽민선</t>
  </si>
  <si>
    <t>배수현</t>
  </si>
  <si>
    <t>근무지역</t>
    <phoneticPr fontId="33" type="noConversion"/>
  </si>
  <si>
    <t>계약금액
(단위:원)</t>
    <phoneticPr fontId="33" type="noConversion"/>
  </si>
  <si>
    <t>월 관리비용</t>
  </si>
  <si>
    <t>비고</t>
  </si>
  <si>
    <t>순천</t>
    <phoneticPr fontId="33" type="noConversion"/>
  </si>
  <si>
    <t>시급/1</t>
    <phoneticPr fontId="33" type="noConversion"/>
  </si>
  <si>
    <t>나주</t>
    <phoneticPr fontId="33" type="noConversion"/>
  </si>
  <si>
    <t>월급/2</t>
    <phoneticPr fontId="33" type="noConversion"/>
  </si>
  <si>
    <t>전문직</t>
    <phoneticPr fontId="33" type="noConversion"/>
  </si>
  <si>
    <t>순천</t>
    <phoneticPr fontId="33" type="noConversion"/>
  </si>
  <si>
    <t>김한수</t>
    <phoneticPr fontId="33" type="noConversion"/>
  </si>
  <si>
    <t>목포</t>
    <phoneticPr fontId="33" type="noConversion"/>
  </si>
  <si>
    <t>기술직</t>
    <phoneticPr fontId="33" type="noConversion"/>
  </si>
  <si>
    <t>나주지역 연봉(단위:천원) 합계</t>
    <phoneticPr fontId="33" type="noConversion"/>
  </si>
  <si>
    <t>작성일</t>
    <phoneticPr fontId="33" type="noConversion"/>
  </si>
  <si>
    <t>요일</t>
    <phoneticPr fontId="33" type="noConversion"/>
  </si>
  <si>
    <t>서비스직 최대 연봉(단위:천원)</t>
    <phoneticPr fontId="33" type="noConversion"/>
  </si>
  <si>
    <t>파견자</t>
    <phoneticPr fontId="33" type="noConversion"/>
  </si>
  <si>
    <t>연봉(천원)</t>
    <phoneticPr fontId="33" type="noConversion"/>
  </si>
  <si>
    <t>제5차 사원교육 성적표</t>
    <phoneticPr fontId="5" type="noConversion"/>
  </si>
  <si>
    <t>번호</t>
    <phoneticPr fontId="5" type="noConversion"/>
  </si>
  <si>
    <t>이름</t>
    <phoneticPr fontId="5" type="noConversion"/>
  </si>
  <si>
    <t>과목_1</t>
    <phoneticPr fontId="5" type="noConversion"/>
  </si>
  <si>
    <t>과목_2</t>
  </si>
  <si>
    <t>평균</t>
    <phoneticPr fontId="5" type="noConversion"/>
  </si>
  <si>
    <t>평가_1</t>
    <phoneticPr fontId="5" type="noConversion"/>
  </si>
  <si>
    <t>고재도</t>
    <phoneticPr fontId="5" type="noConversion"/>
  </si>
  <si>
    <t>이영미</t>
    <phoneticPr fontId="5" type="noConversion"/>
  </si>
  <si>
    <t>조국호</t>
    <phoneticPr fontId="5" type="noConversion"/>
  </si>
  <si>
    <t>최윤호</t>
    <phoneticPr fontId="5" type="noConversion"/>
  </si>
  <si>
    <t>이현주</t>
    <phoneticPr fontId="5" type="noConversion"/>
  </si>
  <si>
    <t>배대민</t>
    <phoneticPr fontId="5" type="noConversion"/>
  </si>
  <si>
    <t>김용하</t>
    <phoneticPr fontId="5" type="noConversion"/>
  </si>
  <si>
    <t>양지은</t>
    <phoneticPr fontId="5" type="noConversion"/>
  </si>
  <si>
    <t>최상희</t>
    <phoneticPr fontId="5" type="noConversion"/>
  </si>
  <si>
    <t>박근형</t>
    <phoneticPr fontId="5" type="noConversion"/>
  </si>
  <si>
    <t>유태권</t>
    <phoneticPr fontId="5" type="noConversion"/>
  </si>
  <si>
    <t>정우상</t>
    <phoneticPr fontId="5" type="noConversion"/>
  </si>
  <si>
    <t>사번</t>
  </si>
  <si>
    <t>이름</t>
  </si>
  <si>
    <t>부서명</t>
  </si>
  <si>
    <t>직위</t>
  </si>
  <si>
    <t>입사일자</t>
  </si>
  <si>
    <t>직무수행능력</t>
  </si>
  <si>
    <t>이해판단력</t>
  </si>
  <si>
    <t>성실책임감</t>
  </si>
  <si>
    <t>절충협조력</t>
  </si>
  <si>
    <t>점수</t>
  </si>
  <si>
    <t>평가</t>
  </si>
  <si>
    <t>전응섭</t>
  </si>
  <si>
    <t>기획실</t>
  </si>
  <si>
    <t>사원</t>
  </si>
  <si>
    <t>우</t>
  </si>
  <si>
    <t>윤형태</t>
  </si>
  <si>
    <t>대리</t>
  </si>
  <si>
    <t>이나영</t>
  </si>
  <si>
    <t>방극준</t>
  </si>
  <si>
    <t>수</t>
  </si>
  <si>
    <t>최준기</t>
  </si>
  <si>
    <t>홍지원</t>
  </si>
  <si>
    <t>미</t>
  </si>
  <si>
    <t>박영훈</t>
  </si>
  <si>
    <t>김형섭</t>
  </si>
  <si>
    <t>양</t>
  </si>
  <si>
    <t>김순영</t>
  </si>
  <si>
    <t>조용호</t>
  </si>
  <si>
    <t>배대승</t>
  </si>
  <si>
    <t>유제관</t>
  </si>
  <si>
    <t>도경민</t>
  </si>
  <si>
    <t>최대훈</t>
  </si>
  <si>
    <t>김윤미</t>
  </si>
  <si>
    <t>조병학</t>
  </si>
  <si>
    <t>이기상</t>
  </si>
  <si>
    <t>김경화</t>
  </si>
  <si>
    <t>김유식</t>
  </si>
  <si>
    <t>최병민</t>
  </si>
  <si>
    <t>곽성일</t>
  </si>
  <si>
    <t>한성현</t>
  </si>
  <si>
    <t>총무부</t>
  </si>
  <si>
    <t>정태은</t>
  </si>
  <si>
    <t>김세환</t>
  </si>
  <si>
    <t>윤여송</t>
  </si>
  <si>
    <t>유근선</t>
  </si>
  <si>
    <t>황선철</t>
  </si>
  <si>
    <t>인사부</t>
  </si>
  <si>
    <t>이원섭</t>
  </si>
  <si>
    <t>김세준</t>
  </si>
  <si>
    <t>이응표</t>
  </si>
  <si>
    <t>표성배</t>
  </si>
  <si>
    <t>기술부</t>
  </si>
  <si>
    <t>김일목</t>
  </si>
  <si>
    <t>전광일</t>
  </si>
  <si>
    <t>정환호</t>
  </si>
  <si>
    <t>이무성</t>
  </si>
  <si>
    <t>제작부</t>
  </si>
  <si>
    <t>최재석</t>
  </si>
  <si>
    <t>이원형</t>
  </si>
  <si>
    <t>김지영</t>
  </si>
  <si>
    <t>인정제</t>
  </si>
  <si>
    <t>강흥식</t>
  </si>
  <si>
    <t>정은숙</t>
  </si>
  <si>
    <t>관리부</t>
  </si>
  <si>
    <t>이준성</t>
  </si>
  <si>
    <t>강영춘</t>
  </si>
  <si>
    <t>김민영</t>
  </si>
  <si>
    <t>박유리</t>
  </si>
  <si>
    <t>이지수</t>
  </si>
  <si>
    <t>시간 데이터 처리방법</t>
    <phoneticPr fontId="6" type="noConversion"/>
  </si>
  <si>
    <t>접수일</t>
    <phoneticPr fontId="6" type="noConversion"/>
  </si>
  <si>
    <t>처리일</t>
    <phoneticPr fontId="6" type="noConversion"/>
  </si>
  <si>
    <t>소요시간(h:mm)
시간:분</t>
    <phoneticPr fontId="6" type="noConversion"/>
  </si>
  <si>
    <t>성명</t>
    <phoneticPr fontId="6" type="noConversion"/>
  </si>
  <si>
    <t>match</t>
    <phoneticPr fontId="5" type="noConversion"/>
  </si>
  <si>
    <t>문26-countif</t>
    <phoneticPr fontId="5" type="noConversion"/>
  </si>
  <si>
    <t>지역코드</t>
  </si>
  <si>
    <t>지역명</t>
  </si>
  <si>
    <t>제품코드</t>
  </si>
  <si>
    <t>제품명</t>
  </si>
  <si>
    <t>센터코드</t>
  </si>
  <si>
    <t>물류센터명</t>
  </si>
  <si>
    <t>경기 경질유 물류센터</t>
  </si>
  <si>
    <t>중부 경질유 물류센터</t>
  </si>
  <si>
    <t>남부 경질유 물류센터</t>
  </si>
  <si>
    <t>출발역위치</t>
    <phoneticPr fontId="5" type="noConversion"/>
  </si>
  <si>
    <t>도착역위치</t>
    <phoneticPr fontId="5" type="noConversion"/>
  </si>
  <si>
    <t>행신</t>
  </si>
  <si>
    <t>류혜정</t>
    <phoneticPr fontId="5" type="noConversion"/>
  </si>
  <si>
    <t>광명</t>
  </si>
  <si>
    <t>홍석현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</si>
</sst>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_-* #,##0.0_-;\-* #,##0.0_-;_-* &quot;-&quot;_-;_-@_-"/>
    <numFmt numFmtId="177" formatCode="0000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[Blue]#,##0;[Red]\-#,##0;[Green]0"/>
    <numFmt numFmtId="183" formatCode="#,##0;&quot;-&quot;#,##0"/>
    <numFmt numFmtId="184" formatCode="0.00000&quot;  &quot;"/>
    <numFmt numFmtId="185" formatCode="0.0_ "/>
    <numFmt numFmtId="186" formatCode="yyyy&quot;년&quot;\ m&quot;월&quot;\ d&quot;일&quot;;@"/>
    <numFmt numFmtId="187" formatCode="0_ "/>
    <numFmt numFmtId="188" formatCode="yyyy/mm/dd\ hh:mm:ss"/>
    <numFmt numFmtId="189" formatCode="yyyy&quot;年&quot;\ mm&quot;月&quot;\ dd&quot;日&quot;\(aaa&quot;요일&quot;\)"/>
    <numFmt numFmtId="190" formatCode="[hh]:mm"/>
  </numFmts>
  <fonts count="4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9"/>
      <name val="돋움"/>
      <family val="3"/>
      <charset val="129"/>
    </font>
    <font>
      <sz val="11"/>
      <color theme="1"/>
      <name val="돋움"/>
      <family val="2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sz val="11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0"/>
      <color theme="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1"/>
      <color theme="1"/>
      <name val="맑은 고딕"/>
      <family val="2"/>
      <charset val="129"/>
    </font>
    <font>
      <b/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10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26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6">
    <xf numFmtId="0" fontId="0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38" fontId="12" fillId="8" borderId="0" applyNumberFormat="0" applyBorder="0" applyAlignment="0" applyProtection="0"/>
    <xf numFmtId="0" fontId="13" fillId="0" borderId="0">
      <alignment horizontal="left"/>
    </xf>
    <xf numFmtId="0" fontId="14" fillId="0" borderId="2" applyNumberFormat="0" applyAlignment="0" applyProtection="0">
      <alignment horizontal="left" vertical="center"/>
    </xf>
    <xf numFmtId="0" fontId="14" fillId="0" borderId="3">
      <alignment horizontal="left" vertical="center"/>
    </xf>
    <xf numFmtId="10" fontId="12" fillId="8" borderId="4" applyNumberFormat="0" applyBorder="0" applyAlignment="0" applyProtection="0"/>
    <xf numFmtId="0" fontId="15" fillId="0" borderId="5"/>
    <xf numFmtId="182" fontId="16" fillId="0" borderId="0"/>
    <xf numFmtId="0" fontId="11" fillId="0" borderId="0"/>
    <xf numFmtId="10" fontId="17" fillId="0" borderId="0" applyFont="0" applyFill="0" applyBorder="0" applyAlignment="0" applyProtection="0"/>
    <xf numFmtId="0" fontId="15" fillId="0" borderId="0"/>
    <xf numFmtId="0" fontId="18" fillId="9" borderId="0" applyNumberFormat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19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21" fillId="0" borderId="0">
      <alignment vertical="center"/>
    </xf>
    <xf numFmtId="0" fontId="19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3" fillId="0" borderId="0" applyFont="0" applyFill="0" applyBorder="0" applyAlignment="0" applyProtection="0"/>
    <xf numFmtId="0" fontId="32" fillId="0" borderId="0">
      <alignment vertical="center"/>
    </xf>
    <xf numFmtId="0" fontId="21" fillId="0" borderId="0">
      <alignment vertical="center"/>
    </xf>
    <xf numFmtId="0" fontId="36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" fillId="0" borderId="0"/>
    <xf numFmtId="0" fontId="43" fillId="0" borderId="0">
      <alignment vertical="center"/>
    </xf>
    <xf numFmtId="42" fontId="43" fillId="0" borderId="0" applyFont="0" applyFill="0" applyBorder="0" applyAlignment="0" applyProtection="0">
      <alignment vertical="center"/>
    </xf>
    <xf numFmtId="0" fontId="3" fillId="0" borderId="0"/>
  </cellStyleXfs>
  <cellXfs count="174">
    <xf numFmtId="0" fontId="0" fillId="0" borderId="0" xfId="0">
      <alignment vertical="center"/>
    </xf>
    <xf numFmtId="0" fontId="4" fillId="0" borderId="0" xfId="1" applyFont="1"/>
    <xf numFmtId="176" fontId="4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0" xfId="3">
      <alignment vertical="center"/>
    </xf>
    <xf numFmtId="177" fontId="4" fillId="0" borderId="1" xfId="1" applyNumberFormat="1" applyFont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27" fillId="0" borderId="0" xfId="41" applyFont="1"/>
    <xf numFmtId="0" fontId="24" fillId="0" borderId="0" xfId="0" applyFont="1">
      <alignment vertical="center"/>
    </xf>
    <xf numFmtId="0" fontId="24" fillId="11" borderId="14" xfId="0" applyFont="1" applyFill="1" applyBorder="1" applyAlignment="1">
      <alignment horizontal="center" vertical="center"/>
    </xf>
    <xf numFmtId="0" fontId="25" fillId="11" borderId="14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86" fontId="29" fillId="0" borderId="8" xfId="0" applyNumberFormat="1" applyFont="1" applyBorder="1" applyAlignment="1">
      <alignment horizontal="center" vertical="center"/>
    </xf>
    <xf numFmtId="185" fontId="27" fillId="12" borderId="15" xfId="41" applyNumberFormat="1" applyFont="1" applyFill="1" applyBorder="1" applyAlignment="1">
      <alignment horizontal="center" vertical="center"/>
    </xf>
    <xf numFmtId="0" fontId="27" fillId="0" borderId="16" xfId="41" applyFont="1" applyBorder="1" applyAlignment="1">
      <alignment horizontal="center"/>
    </xf>
    <xf numFmtId="0" fontId="27" fillId="0" borderId="17" xfId="41" applyFont="1" applyBorder="1" applyAlignment="1">
      <alignment horizontal="center"/>
    </xf>
    <xf numFmtId="0" fontId="27" fillId="0" borderId="18" xfId="41" applyFont="1" applyBorder="1" applyAlignment="1">
      <alignment horizontal="center"/>
    </xf>
    <xf numFmtId="0" fontId="27" fillId="0" borderId="19" xfId="41" applyFont="1" applyBorder="1" applyAlignment="1">
      <alignment horizontal="center"/>
    </xf>
    <xf numFmtId="0" fontId="27" fillId="12" borderId="20" xfId="41" applyFont="1" applyFill="1" applyBorder="1" applyAlignment="1">
      <alignment horizontal="center" vertical="center"/>
    </xf>
    <xf numFmtId="185" fontId="27" fillId="12" borderId="21" xfId="41" applyNumberFormat="1" applyFont="1" applyFill="1" applyBorder="1" applyAlignment="1">
      <alignment horizontal="center" vertical="center"/>
    </xf>
    <xf numFmtId="0" fontId="27" fillId="0" borderId="22" xfId="41" applyFont="1" applyBorder="1" applyAlignment="1">
      <alignment horizontal="center"/>
    </xf>
    <xf numFmtId="0" fontId="27" fillId="0" borderId="23" xfId="41" applyFont="1" applyBorder="1" applyAlignment="1">
      <alignment horizontal="center"/>
    </xf>
    <xf numFmtId="0" fontId="27" fillId="0" borderId="24" xfId="41" applyFont="1" applyBorder="1" applyAlignment="1">
      <alignment horizontal="center"/>
    </xf>
    <xf numFmtId="0" fontId="27" fillId="0" borderId="25" xfId="41" applyFont="1" applyBorder="1" applyAlignment="1">
      <alignment horizontal="center"/>
    </xf>
    <xf numFmtId="0" fontId="27" fillId="12" borderId="26" xfId="41" applyFont="1" applyFill="1" applyBorder="1" applyAlignment="1">
      <alignment horizontal="center" vertical="center"/>
    </xf>
    <xf numFmtId="0" fontId="27" fillId="0" borderId="24" xfId="41" applyFont="1" applyFill="1" applyBorder="1" applyAlignment="1">
      <alignment horizontal="center"/>
    </xf>
    <xf numFmtId="0" fontId="30" fillId="12" borderId="9" xfId="41" applyFont="1" applyFill="1" applyBorder="1" applyAlignment="1">
      <alignment horizontal="center" vertical="center"/>
    </xf>
    <xf numFmtId="0" fontId="30" fillId="12" borderId="10" xfId="41" applyFont="1" applyFill="1" applyBorder="1" applyAlignment="1">
      <alignment horizontal="center" vertical="center"/>
    </xf>
    <xf numFmtId="185" fontId="27" fillId="12" borderId="27" xfId="41" applyNumberFormat="1" applyFont="1" applyFill="1" applyBorder="1" applyAlignment="1">
      <alignment horizontal="center" vertical="center"/>
    </xf>
    <xf numFmtId="0" fontId="27" fillId="0" borderId="28" xfId="41" applyNumberFormat="1" applyFont="1" applyFill="1" applyBorder="1" applyAlignment="1">
      <alignment horizontal="center" vertical="center"/>
    </xf>
    <xf numFmtId="0" fontId="27" fillId="0" borderId="29" xfId="41" applyFont="1" applyBorder="1" applyAlignment="1">
      <alignment horizontal="center"/>
    </xf>
    <xf numFmtId="0" fontId="27" fillId="0" borderId="30" xfId="41" applyFont="1" applyBorder="1" applyAlignment="1">
      <alignment horizontal="center"/>
    </xf>
    <xf numFmtId="0" fontId="27" fillId="0" borderId="31" xfId="41" applyFont="1" applyBorder="1" applyAlignment="1">
      <alignment horizontal="center"/>
    </xf>
    <xf numFmtId="0" fontId="27" fillId="0" borderId="32" xfId="41" applyFont="1" applyBorder="1" applyAlignment="1">
      <alignment horizontal="center"/>
    </xf>
    <xf numFmtId="0" fontId="27" fillId="12" borderId="33" xfId="41" applyFont="1" applyFill="1" applyBorder="1" applyAlignment="1">
      <alignment horizontal="center" vertical="center"/>
    </xf>
    <xf numFmtId="0" fontId="30" fillId="12" borderId="34" xfId="41" applyFont="1" applyFill="1" applyBorder="1" applyAlignment="1">
      <alignment horizontal="center" vertical="center"/>
    </xf>
    <xf numFmtId="0" fontId="30" fillId="12" borderId="35" xfId="41" applyFont="1" applyFill="1" applyBorder="1" applyAlignment="1">
      <alignment horizontal="center" vertical="center"/>
    </xf>
    <xf numFmtId="0" fontId="30" fillId="12" borderId="36" xfId="41" applyFont="1" applyFill="1" applyBorder="1" applyAlignment="1">
      <alignment horizontal="center" vertical="center"/>
    </xf>
    <xf numFmtId="0" fontId="30" fillId="12" borderId="11" xfId="41" applyFont="1" applyFill="1" applyBorder="1" applyAlignment="1">
      <alignment horizontal="center" vertical="center"/>
    </xf>
    <xf numFmtId="0" fontId="30" fillId="12" borderId="12" xfId="41" applyFont="1" applyFill="1" applyBorder="1" applyAlignment="1">
      <alignment horizontal="center" vertical="center"/>
    </xf>
    <xf numFmtId="0" fontId="30" fillId="0" borderId="35" xfId="41" applyFont="1" applyFill="1" applyBorder="1" applyAlignment="1">
      <alignment horizontal="center" vertical="center"/>
    </xf>
    <xf numFmtId="0" fontId="30" fillId="0" borderId="34" xfId="41" applyFont="1" applyFill="1" applyBorder="1" applyAlignment="1">
      <alignment horizontal="center" vertical="center"/>
    </xf>
    <xf numFmtId="0" fontId="27" fillId="0" borderId="4" xfId="41" applyFont="1" applyBorder="1"/>
    <xf numFmtId="0" fontId="27" fillId="12" borderId="4" xfId="41" applyFont="1" applyFill="1" applyBorder="1" applyAlignment="1">
      <alignment horizontal="center" vertical="center"/>
    </xf>
    <xf numFmtId="185" fontId="27" fillId="0" borderId="4" xfId="41" applyNumberFormat="1" applyFont="1" applyBorder="1" applyAlignment="1">
      <alignment horizontal="center" vertical="center"/>
    </xf>
    <xf numFmtId="0" fontId="27" fillId="12" borderId="37" xfId="41" applyFont="1" applyFill="1" applyBorder="1" applyAlignment="1">
      <alignment horizontal="left" vertical="center" wrapText="1"/>
    </xf>
    <xf numFmtId="0" fontId="27" fillId="13" borderId="4" xfId="41" applyFont="1" applyFill="1" applyBorder="1" applyAlignment="1">
      <alignment horizontal="center" vertical="center"/>
    </xf>
    <xf numFmtId="0" fontId="27" fillId="13" borderId="4" xfId="41" applyFont="1" applyFill="1" applyBorder="1" applyAlignment="1">
      <alignment horizontal="center"/>
    </xf>
    <xf numFmtId="0" fontId="31" fillId="0" borderId="0" xfId="41" applyFont="1" applyAlignment="1">
      <alignment horizontal="center"/>
    </xf>
    <xf numFmtId="0" fontId="30" fillId="0" borderId="0" xfId="41" applyFont="1" applyFill="1" applyBorder="1" applyAlignment="1">
      <alignment horizontal="center" vertical="center"/>
    </xf>
    <xf numFmtId="0" fontId="32" fillId="0" borderId="0" xfId="47" applyAlignment="1">
      <alignment horizontal="center" vertical="center"/>
    </xf>
    <xf numFmtId="14" fontId="32" fillId="0" borderId="0" xfId="47" applyNumberFormat="1" applyAlignment="1">
      <alignment horizontal="center" vertical="center"/>
    </xf>
    <xf numFmtId="0" fontId="32" fillId="0" borderId="4" xfId="47" applyBorder="1" applyAlignment="1">
      <alignment horizontal="center" vertical="center"/>
    </xf>
    <xf numFmtId="14" fontId="32" fillId="0" borderId="4" xfId="47" applyNumberFormat="1" applyBorder="1" applyAlignment="1">
      <alignment horizontal="center" vertical="center"/>
    </xf>
    <xf numFmtId="0" fontId="32" fillId="14" borderId="4" xfId="47" applyFill="1" applyBorder="1" applyAlignment="1">
      <alignment horizontal="center" vertical="center"/>
    </xf>
    <xf numFmtId="0" fontId="32" fillId="0" borderId="4" xfId="47" applyNumberFormat="1" applyBorder="1" applyAlignment="1">
      <alignment horizontal="center" vertical="center"/>
    </xf>
    <xf numFmtId="0" fontId="32" fillId="14" borderId="4" xfId="47" applyFill="1" applyBorder="1" applyAlignment="1">
      <alignment horizontal="center" vertical="center" wrapText="1"/>
    </xf>
    <xf numFmtId="9" fontId="32" fillId="0" borderId="4" xfId="47" applyNumberFormat="1" applyBorder="1" applyAlignment="1">
      <alignment horizontal="center" vertical="center"/>
    </xf>
    <xf numFmtId="0" fontId="21" fillId="0" borderId="0" xfId="48">
      <alignment vertical="center"/>
    </xf>
    <xf numFmtId="41" fontId="34" fillId="0" borderId="4" xfId="2" applyFont="1" applyBorder="1">
      <alignment vertical="center"/>
    </xf>
    <xf numFmtId="0" fontId="35" fillId="5" borderId="4" xfId="48" applyFont="1" applyFill="1" applyBorder="1" applyAlignment="1">
      <alignment horizontal="distributed" vertical="center"/>
    </xf>
    <xf numFmtId="41" fontId="34" fillId="0" borderId="4" xfId="2" applyFont="1" applyFill="1" applyBorder="1">
      <alignment vertical="center"/>
    </xf>
    <xf numFmtId="41" fontId="21" fillId="15" borderId="4" xfId="2" applyFont="1" applyFill="1" applyBorder="1" applyAlignment="1">
      <alignment horizontal="center" vertical="center"/>
    </xf>
    <xf numFmtId="0" fontId="21" fillId="0" borderId="4" xfId="48" applyBorder="1" applyAlignment="1">
      <alignment horizontal="center" vertical="center"/>
    </xf>
    <xf numFmtId="0" fontId="23" fillId="16" borderId="4" xfId="48" applyFont="1" applyFill="1" applyBorder="1" applyAlignment="1">
      <alignment horizontal="center" vertical="center"/>
    </xf>
    <xf numFmtId="0" fontId="23" fillId="0" borderId="0" xfId="48" applyFont="1">
      <alignment vertical="center"/>
    </xf>
    <xf numFmtId="0" fontId="3" fillId="0" borderId="0" xfId="3" applyFont="1">
      <alignment vertical="center"/>
    </xf>
    <xf numFmtId="0" fontId="38" fillId="11" borderId="14" xfId="0" applyFont="1" applyFill="1" applyBorder="1" applyAlignment="1">
      <alignment horizontal="center" vertical="center"/>
    </xf>
    <xf numFmtId="0" fontId="38" fillId="11" borderId="14" xfId="0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/>
    </xf>
    <xf numFmtId="14" fontId="38" fillId="0" borderId="14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39" fillId="10" borderId="47" xfId="49" applyNumberFormat="1" applyFont="1" applyFill="1" applyBorder="1" applyAlignment="1">
      <alignment horizontal="center" vertical="center"/>
    </xf>
    <xf numFmtId="0" fontId="39" fillId="10" borderId="48" xfId="49" applyNumberFormat="1" applyFont="1" applyFill="1" applyBorder="1" applyAlignment="1">
      <alignment horizontal="center" vertical="center"/>
    </xf>
    <xf numFmtId="0" fontId="39" fillId="10" borderId="48" xfId="49" applyNumberFormat="1" applyFont="1" applyFill="1" applyBorder="1" applyAlignment="1">
      <alignment horizontal="center" vertical="center" wrapText="1"/>
    </xf>
    <xf numFmtId="0" fontId="39" fillId="0" borderId="43" xfId="49" applyNumberFormat="1" applyFont="1" applyBorder="1" applyAlignment="1">
      <alignment horizontal="center" vertical="center"/>
    </xf>
    <xf numFmtId="0" fontId="39" fillId="0" borderId="39" xfId="49" applyNumberFormat="1" applyFont="1" applyBorder="1" applyAlignment="1">
      <alignment horizontal="center" vertical="center"/>
    </xf>
    <xf numFmtId="0" fontId="39" fillId="0" borderId="39" xfId="51" applyNumberFormat="1" applyFont="1" applyBorder="1" applyAlignment="1">
      <alignment horizontal="center" vertical="center"/>
    </xf>
    <xf numFmtId="14" fontId="39" fillId="0" borderId="39" xfId="50" applyNumberFormat="1" applyFont="1" applyBorder="1" applyAlignment="1">
      <alignment horizontal="center" vertical="center"/>
    </xf>
    <xf numFmtId="41" fontId="39" fillId="0" borderId="39" xfId="50" applyFont="1" applyBorder="1" applyAlignment="1">
      <alignment horizontal="center" vertical="center"/>
    </xf>
    <xf numFmtId="0" fontId="39" fillId="0" borderId="42" xfId="49" applyNumberFormat="1" applyFont="1" applyBorder="1" applyAlignment="1">
      <alignment horizontal="center" vertical="center"/>
    </xf>
    <xf numFmtId="0" fontId="39" fillId="0" borderId="4" xfId="49" applyNumberFormat="1" applyFont="1" applyBorder="1" applyAlignment="1">
      <alignment horizontal="center" vertical="center"/>
    </xf>
    <xf numFmtId="0" fontId="39" fillId="0" borderId="4" xfId="51" applyNumberFormat="1" applyFont="1" applyBorder="1" applyAlignment="1">
      <alignment horizontal="center" vertical="center"/>
    </xf>
    <xf numFmtId="14" fontId="39" fillId="0" borderId="4" xfId="50" applyNumberFormat="1" applyFont="1" applyBorder="1" applyAlignment="1">
      <alignment horizontal="center" vertical="center"/>
    </xf>
    <xf numFmtId="41" fontId="39" fillId="0" borderId="4" xfId="50" applyFont="1" applyBorder="1" applyAlignment="1">
      <alignment horizontal="center" vertical="center"/>
    </xf>
    <xf numFmtId="0" fontId="39" fillId="0" borderId="0" xfId="49" applyFont="1" applyAlignment="1">
      <alignment horizontal="center" vertical="center"/>
    </xf>
    <xf numFmtId="0" fontId="39" fillId="10" borderId="49" xfId="49" applyNumberFormat="1" applyFont="1" applyFill="1" applyBorder="1" applyAlignment="1">
      <alignment horizontal="center" vertical="center" wrapText="1"/>
    </xf>
    <xf numFmtId="187" fontId="39" fillId="0" borderId="39" xfId="49" applyNumberFormat="1" applyFont="1" applyBorder="1" applyAlignment="1">
      <alignment horizontal="center" vertical="center"/>
    </xf>
    <xf numFmtId="0" fontId="39" fillId="0" borderId="44" xfId="49" applyNumberFormat="1" applyFont="1" applyBorder="1" applyAlignment="1">
      <alignment horizontal="center" vertical="center"/>
    </xf>
    <xf numFmtId="41" fontId="39" fillId="0" borderId="0" xfId="49" applyNumberFormat="1" applyFont="1" applyAlignment="1">
      <alignment horizontal="center" vertical="center"/>
    </xf>
    <xf numFmtId="187" fontId="39" fillId="0" borderId="4" xfId="49" applyNumberFormat="1" applyFont="1" applyBorder="1" applyAlignment="1">
      <alignment horizontal="center" vertical="center"/>
    </xf>
    <xf numFmtId="0" fontId="39" fillId="0" borderId="45" xfId="49" applyNumberFormat="1" applyFont="1" applyBorder="1" applyAlignment="1">
      <alignment horizontal="center" vertical="center"/>
    </xf>
    <xf numFmtId="0" fontId="40" fillId="0" borderId="0" xfId="49" applyFont="1" applyAlignment="1">
      <alignment horizontal="center" vertical="center"/>
    </xf>
    <xf numFmtId="0" fontId="39" fillId="0" borderId="41" xfId="49" applyNumberFormat="1" applyFont="1" applyBorder="1" applyAlignment="1">
      <alignment horizontal="center" vertical="center"/>
    </xf>
    <xf numFmtId="0" fontId="39" fillId="0" borderId="40" xfId="49" applyNumberFormat="1" applyFont="1" applyBorder="1" applyAlignment="1">
      <alignment horizontal="center" vertical="center"/>
    </xf>
    <xf numFmtId="0" fontId="39" fillId="0" borderId="40" xfId="51" applyNumberFormat="1" applyFont="1" applyBorder="1" applyAlignment="1">
      <alignment horizontal="center" vertical="center"/>
    </xf>
    <xf numFmtId="187" fontId="39" fillId="0" borderId="40" xfId="49" applyNumberFormat="1" applyFont="1" applyBorder="1" applyAlignment="1">
      <alignment horizontal="center" vertical="center"/>
    </xf>
    <xf numFmtId="14" fontId="39" fillId="0" borderId="40" xfId="50" applyNumberFormat="1" applyFont="1" applyBorder="1" applyAlignment="1">
      <alignment horizontal="center" vertical="center"/>
    </xf>
    <xf numFmtId="41" fontId="39" fillId="0" borderId="40" xfId="50" applyFont="1" applyBorder="1" applyAlignment="1">
      <alignment horizontal="center" vertical="center"/>
    </xf>
    <xf numFmtId="0" fontId="39" fillId="0" borderId="46" xfId="49" applyNumberFormat="1" applyFont="1" applyBorder="1" applyAlignment="1">
      <alignment horizontal="center" vertical="center"/>
    </xf>
    <xf numFmtId="41" fontId="39" fillId="0" borderId="39" xfId="50" applyFont="1" applyBorder="1" applyAlignment="1">
      <alignment horizontal="right" vertical="center"/>
    </xf>
    <xf numFmtId="0" fontId="39" fillId="0" borderId="39" xfId="49" applyNumberFormat="1" applyFont="1" applyFill="1" applyBorder="1" applyAlignment="1">
      <alignment horizontal="center" vertical="center"/>
    </xf>
    <xf numFmtId="14" fontId="39" fillId="0" borderId="39" xfId="49" applyNumberFormat="1" applyFont="1" applyFill="1" applyBorder="1" applyAlignment="1">
      <alignment horizontal="center" vertical="center"/>
    </xf>
    <xf numFmtId="0" fontId="39" fillId="0" borderId="44" xfId="51" applyNumberFormat="1" applyFont="1" applyFill="1" applyBorder="1" applyAlignment="1">
      <alignment horizontal="center" vertical="center"/>
    </xf>
    <xf numFmtId="0" fontId="39" fillId="10" borderId="40" xfId="49" applyNumberFormat="1" applyFont="1" applyFill="1" applyBorder="1" applyAlignment="1">
      <alignment horizontal="center" vertical="center"/>
    </xf>
    <xf numFmtId="0" fontId="39" fillId="0" borderId="40" xfId="49" applyNumberFormat="1" applyFont="1" applyFill="1" applyBorder="1" applyAlignment="1">
      <alignment horizontal="center" vertical="center"/>
    </xf>
    <xf numFmtId="41" fontId="39" fillId="0" borderId="46" xfId="50" applyFont="1" applyBorder="1" applyAlignment="1">
      <alignment horizontal="center" vertical="center"/>
    </xf>
    <xf numFmtId="0" fontId="24" fillId="0" borderId="0" xfId="44" applyFont="1">
      <alignment vertical="center"/>
    </xf>
    <xf numFmtId="0" fontId="25" fillId="10" borderId="52" xfId="44" applyFont="1" applyFill="1" applyBorder="1" applyAlignment="1">
      <alignment horizontal="center" vertical="center"/>
    </xf>
    <xf numFmtId="0" fontId="24" fillId="0" borderId="52" xfId="44" applyFont="1" applyBorder="1" applyAlignment="1">
      <alignment horizontal="center" vertical="center"/>
    </xf>
    <xf numFmtId="185" fontId="24" fillId="0" borderId="52" xfId="44" applyNumberFormat="1" applyFont="1" applyBorder="1" applyAlignment="1">
      <alignment horizontal="center" vertical="center"/>
    </xf>
    <xf numFmtId="0" fontId="24" fillId="0" borderId="52" xfId="44" applyNumberFormat="1" applyFont="1" applyBorder="1" applyAlignment="1">
      <alignment horizontal="center" vertical="center"/>
    </xf>
    <xf numFmtId="0" fontId="3" fillId="0" borderId="0" xfId="3" applyAlignment="1">
      <alignment horizontal="center" vertical="center"/>
    </xf>
    <xf numFmtId="14" fontId="3" fillId="0" borderId="0" xfId="3" applyNumberFormat="1" applyAlignment="1">
      <alignment horizontal="center" vertical="center"/>
    </xf>
    <xf numFmtId="176" fontId="3" fillId="0" borderId="0" xfId="2" applyNumberFormat="1">
      <alignment vertical="center"/>
    </xf>
    <xf numFmtId="0" fontId="37" fillId="0" borderId="53" xfId="3" applyFont="1" applyFill="1" applyBorder="1" applyAlignment="1">
      <alignment horizontal="center" vertical="center" wrapText="1"/>
    </xf>
    <xf numFmtId="0" fontId="37" fillId="0" borderId="54" xfId="3" applyFont="1" applyFill="1" applyBorder="1" applyAlignment="1">
      <alignment horizontal="center" vertical="center" wrapText="1"/>
    </xf>
    <xf numFmtId="14" fontId="37" fillId="0" borderId="54" xfId="3" applyNumberFormat="1" applyFont="1" applyFill="1" applyBorder="1" applyAlignment="1">
      <alignment horizontal="center" vertical="center" wrapText="1"/>
    </xf>
    <xf numFmtId="176" fontId="37" fillId="0" borderId="54" xfId="2" applyNumberFormat="1" applyFont="1" applyFill="1" applyBorder="1" applyAlignment="1">
      <alignment horizontal="center" vertical="center" wrapText="1"/>
    </xf>
    <xf numFmtId="0" fontId="37" fillId="0" borderId="55" xfId="3" applyFont="1" applyFill="1" applyBorder="1" applyAlignment="1">
      <alignment horizontal="center" vertical="center" wrapText="1"/>
    </xf>
    <xf numFmtId="0" fontId="3" fillId="0" borderId="32" xfId="3" applyBorder="1" applyAlignment="1">
      <alignment horizontal="center" vertical="center"/>
    </xf>
    <xf numFmtId="0" fontId="3" fillId="0" borderId="31" xfId="3" applyBorder="1" applyAlignment="1">
      <alignment horizontal="center" vertical="center"/>
    </xf>
    <xf numFmtId="14" fontId="3" fillId="0" borderId="31" xfId="3" applyNumberFormat="1" applyBorder="1" applyAlignment="1">
      <alignment horizontal="center" vertical="center"/>
    </xf>
    <xf numFmtId="0" fontId="3" fillId="0" borderId="31" xfId="3" applyBorder="1">
      <alignment vertical="center"/>
    </xf>
    <xf numFmtId="176" fontId="3" fillId="0" borderId="31" xfId="2" applyNumberFormat="1" applyBorder="1">
      <alignment vertical="center"/>
    </xf>
    <xf numFmtId="0" fontId="3" fillId="0" borderId="29" xfId="3" applyBorder="1" applyAlignment="1">
      <alignment horizontal="center" vertical="center"/>
    </xf>
    <xf numFmtId="0" fontId="3" fillId="0" borderId="25" xfId="3" applyBorder="1" applyAlignment="1">
      <alignment horizontal="center" vertical="center"/>
    </xf>
    <xf numFmtId="0" fontId="3" fillId="0" borderId="24" xfId="3" applyBorder="1" applyAlignment="1">
      <alignment horizontal="center" vertical="center"/>
    </xf>
    <xf numFmtId="14" fontId="3" fillId="0" borderId="24" xfId="3" applyNumberFormat="1" applyBorder="1" applyAlignment="1">
      <alignment horizontal="center" vertical="center"/>
    </xf>
    <xf numFmtId="0" fontId="3" fillId="0" borderId="24" xfId="3" applyBorder="1">
      <alignment vertical="center"/>
    </xf>
    <xf numFmtId="176" fontId="3" fillId="0" borderId="24" xfId="2" applyNumberFormat="1" applyBorder="1">
      <alignment vertical="center"/>
    </xf>
    <xf numFmtId="0" fontId="3" fillId="0" borderId="22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14" fontId="3" fillId="0" borderId="18" xfId="3" applyNumberFormat="1" applyBorder="1" applyAlignment="1">
      <alignment horizontal="center" vertical="center"/>
    </xf>
    <xf numFmtId="0" fontId="3" fillId="0" borderId="18" xfId="3" applyBorder="1">
      <alignment vertical="center"/>
    </xf>
    <xf numFmtId="176" fontId="3" fillId="0" borderId="18" xfId="2" applyNumberFormat="1" applyBorder="1">
      <alignment vertical="center"/>
    </xf>
    <xf numFmtId="0" fontId="3" fillId="0" borderId="16" xfId="3" applyBorder="1" applyAlignment="1">
      <alignment horizontal="center" vertical="center"/>
    </xf>
    <xf numFmtId="0" fontId="42" fillId="0" borderId="0" xfId="3" applyFont="1">
      <alignment vertical="center"/>
    </xf>
    <xf numFmtId="0" fontId="3" fillId="0" borderId="0" xfId="52" applyBorder="1" applyAlignment="1">
      <alignment vertical="center"/>
    </xf>
    <xf numFmtId="0" fontId="43" fillId="0" borderId="0" xfId="53" applyAlignment="1">
      <alignment vertical="center"/>
    </xf>
    <xf numFmtId="0" fontId="3" fillId="0" borderId="0" xfId="52" applyBorder="1" applyAlignment="1">
      <alignment horizontal="center" vertical="center"/>
    </xf>
    <xf numFmtId="0" fontId="43" fillId="0" borderId="0" xfId="53">
      <alignment vertical="center"/>
    </xf>
    <xf numFmtId="0" fontId="44" fillId="0" borderId="0" xfId="55" applyFont="1" applyAlignment="1">
      <alignment vertical="center"/>
    </xf>
    <xf numFmtId="0" fontId="3" fillId="0" borderId="0" xfId="55" applyAlignment="1">
      <alignment vertical="center"/>
    </xf>
    <xf numFmtId="0" fontId="45" fillId="5" borderId="4" xfId="55" applyFont="1" applyFill="1" applyBorder="1" applyAlignment="1">
      <alignment horizontal="center" vertical="center"/>
    </xf>
    <xf numFmtId="0" fontId="45" fillId="5" borderId="4" xfId="55" applyFont="1" applyFill="1" applyBorder="1" applyAlignment="1">
      <alignment horizontal="center" vertical="center" wrapText="1"/>
    </xf>
    <xf numFmtId="188" fontId="46" fillId="0" borderId="4" xfId="55" applyNumberFormat="1" applyFont="1" applyBorder="1" applyAlignment="1">
      <alignment horizontal="center" vertical="center"/>
    </xf>
    <xf numFmtId="0" fontId="43" fillId="0" borderId="4" xfId="53" applyBorder="1">
      <alignment vertical="center"/>
    </xf>
    <xf numFmtId="0" fontId="3" fillId="0" borderId="4" xfId="52" applyBorder="1" applyAlignment="1">
      <alignment vertical="center"/>
    </xf>
    <xf numFmtId="0" fontId="31" fillId="0" borderId="0" xfId="41" applyFont="1" applyAlignment="1">
      <alignment horizontal="center"/>
    </xf>
    <xf numFmtId="0" fontId="39" fillId="0" borderId="43" xfId="49" applyNumberFormat="1" applyFont="1" applyBorder="1" applyAlignment="1">
      <alignment horizontal="center" vertical="center"/>
    </xf>
    <xf numFmtId="0" fontId="39" fillId="0" borderId="39" xfId="49" applyNumberFormat="1" applyFont="1" applyBorder="1" applyAlignment="1">
      <alignment horizontal="center" vertical="center"/>
    </xf>
    <xf numFmtId="0" fontId="39" fillId="0" borderId="50" xfId="49" applyNumberFormat="1" applyFont="1" applyBorder="1" applyAlignment="1">
      <alignment horizontal="center" vertical="center"/>
    </xf>
    <xf numFmtId="0" fontId="39" fillId="0" borderId="51" xfId="49" applyNumberFormat="1" applyFont="1" applyBorder="1" applyAlignment="1">
      <alignment horizontal="center" vertical="center"/>
    </xf>
    <xf numFmtId="0" fontId="39" fillId="0" borderId="41" xfId="49" applyNumberFormat="1" applyFont="1" applyBorder="1" applyAlignment="1">
      <alignment horizontal="center" vertical="center"/>
    </xf>
    <xf numFmtId="0" fontId="39" fillId="0" borderId="40" xfId="49" applyNumberFormat="1" applyFont="1" applyBorder="1" applyAlignment="1">
      <alignment horizontal="center" vertical="center"/>
    </xf>
    <xf numFmtId="0" fontId="32" fillId="14" borderId="6" xfId="47" applyFill="1" applyBorder="1" applyAlignment="1">
      <alignment horizontal="center" vertical="center"/>
    </xf>
    <xf numFmtId="0" fontId="32" fillId="14" borderId="3" xfId="47" applyFill="1" applyBorder="1" applyAlignment="1">
      <alignment horizontal="center" vertical="center"/>
    </xf>
    <xf numFmtId="0" fontId="32" fillId="14" borderId="7" xfId="47" applyFill="1" applyBorder="1" applyAlignment="1">
      <alignment horizontal="center" vertical="center"/>
    </xf>
    <xf numFmtId="0" fontId="32" fillId="0" borderId="38" xfId="47" applyBorder="1" applyAlignment="1">
      <alignment horizontal="center" vertical="center"/>
    </xf>
    <xf numFmtId="0" fontId="32" fillId="0" borderId="13" xfId="47" applyBorder="1" applyAlignment="1">
      <alignment horizontal="center" vertical="center"/>
    </xf>
    <xf numFmtId="0" fontId="41" fillId="0" borderId="0" xfId="44" applyFont="1" applyAlignment="1">
      <alignment horizontal="center" vertical="center"/>
    </xf>
    <xf numFmtId="177" fontId="3" fillId="0" borderId="0" xfId="3" applyNumberFormat="1">
      <alignment vertical="center"/>
    </xf>
    <xf numFmtId="0" fontId="27" fillId="12" borderId="4" xfId="41" applyFont="1" applyFill="1" applyBorder="1" applyAlignment="1">
      <alignment horizontal="left" vertical="center" wrapText="1"/>
    </xf>
    <xf numFmtId="189" fontId="32" fillId="0" borderId="4" xfId="47" applyNumberFormat="1" applyBorder="1" applyAlignment="1">
      <alignment horizontal="center" vertical="center"/>
    </xf>
    <xf numFmtId="190" fontId="47" fillId="0" borderId="4" xfId="55" applyNumberFormat="1" applyFont="1" applyBorder="1" applyAlignment="1">
      <alignment horizontal="center" vertical="center"/>
    </xf>
    <xf numFmtId="0" fontId="32" fillId="0" borderId="0" xfId="47" applyBorder="1" applyAlignment="1">
      <alignment horizontal="center" vertical="center"/>
    </xf>
    <xf numFmtId="0" fontId="48" fillId="0" borderId="0" xfId="47" applyFont="1" applyBorder="1" applyAlignment="1">
      <alignment horizontal="center" vertical="center"/>
    </xf>
    <xf numFmtId="0" fontId="32" fillId="0" borderId="0" xfId="47" applyBorder="1" applyAlignment="1">
      <alignment vertical="center"/>
    </xf>
  </cellXfs>
  <cellStyles count="56">
    <cellStyle name="20% - 강조색3 2" xfId="4"/>
    <cellStyle name="20% - 강조색5 2" xfId="5"/>
    <cellStyle name="40% - 강조색1 2" xfId="6"/>
    <cellStyle name="40% - 강조색5 2" xfId="7"/>
    <cellStyle name="60% - 강조색1 2" xfId="8"/>
    <cellStyle name="category" xfId="9"/>
    <cellStyle name="Comma [0]_MATERAL2" xfId="10"/>
    <cellStyle name="Comma_MATERAL2" xfId="11"/>
    <cellStyle name="Currency [0]_MATERAL2" xfId="12"/>
    <cellStyle name="Currency_MATERAL2" xfId="13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rmal - Style1" xfId="20"/>
    <cellStyle name="Normal_Certs Q2" xfId="21"/>
    <cellStyle name="Percent [2]" xfId="22"/>
    <cellStyle name="subhead" xfId="23"/>
    <cellStyle name="강조색1 2" xfId="24"/>
    <cellStyle name="백분율 2" xfId="25"/>
    <cellStyle name="백분율 3" xfId="51"/>
    <cellStyle name="쉼표 [0] 2" xfId="2"/>
    <cellStyle name="쉼표 [0] 2 2" xfId="26"/>
    <cellStyle name="쉼표 [0] 2 3" xfId="27"/>
    <cellStyle name="쉼표 [0] 2 4" xfId="28"/>
    <cellStyle name="쉼표 [0] 3" xfId="29"/>
    <cellStyle name="쉼표 [0] 4" xfId="30"/>
    <cellStyle name="쉼표 [0] 5" xfId="31"/>
    <cellStyle name="쉼표 [0] 6" xfId="32"/>
    <cellStyle name="쉼표 [0] 7" xfId="50"/>
    <cellStyle name="제목 5" xfId="33"/>
    <cellStyle name="콤마 [0]_10' 0.26D MS" xfId="34"/>
    <cellStyle name="콤마_10' 0.26D MS" xfId="35"/>
    <cellStyle name="통화 [0] 2" xfId="36"/>
    <cellStyle name="통화 [0] 2 2" xfId="37"/>
    <cellStyle name="통화 [0] 2 3" xfId="54"/>
    <cellStyle name="통화 [0] 3" xfId="46"/>
    <cellStyle name="표준" xfId="0" builtinId="0"/>
    <cellStyle name="표준 2" xfId="3"/>
    <cellStyle name="표준 2 2" xfId="38"/>
    <cellStyle name="표준 2 3" xfId="39"/>
    <cellStyle name="표준 2 4" xfId="40"/>
    <cellStyle name="표준 2 5" xfId="41"/>
    <cellStyle name="표준 3" xfId="42"/>
    <cellStyle name="표준 4" xfId="43"/>
    <cellStyle name="표준 4 2" xfId="53"/>
    <cellStyle name="표준 5" xfId="44"/>
    <cellStyle name="표준 6" xfId="45"/>
    <cellStyle name="표준 7" xfId="47"/>
    <cellStyle name="표준 8" xfId="49"/>
    <cellStyle name="표준_Excel실무활용예제_1(이동_사용자지정)" xfId="55"/>
    <cellStyle name="표준_MATCH" xfId="48"/>
    <cellStyle name="표준_수업데이터5" xfId="1"/>
    <cellStyle name="표준_엑셀중급 사전테스트" xfId="52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95251</xdr:rowOff>
    </xdr:from>
    <xdr:to>
      <xdr:col>15</xdr:col>
      <xdr:colOff>257175</xdr:colOff>
      <xdr:row>14</xdr:row>
      <xdr:rowOff>57150</xdr:rowOff>
    </xdr:to>
    <xdr:sp macro="" textlink="">
      <xdr:nvSpPr>
        <xdr:cNvPr id="2" name="모서리가 둥근 직사각형 1"/>
        <xdr:cNvSpPr/>
      </xdr:nvSpPr>
      <xdr:spPr>
        <a:xfrm>
          <a:off x="2200275" y="1123951"/>
          <a:ext cx="8343900" cy="1333499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r>
            <a:rPr lang="en-US" altLang="ko-KR" sz="1200"/>
            <a:t>1.</a:t>
          </a:r>
          <a:r>
            <a:rPr lang="en-US" altLang="ko-KR" sz="1200" baseline="0"/>
            <a:t> </a:t>
          </a:r>
          <a:r>
            <a:rPr lang="ko-KR" altLang="en-US" sz="1200"/>
            <a:t>파일 명을 본인의 학번과 이름으로 저장하세요</a:t>
          </a:r>
          <a:r>
            <a:rPr lang="en-US" altLang="ko-KR" sz="1200"/>
            <a:t>.  (</a:t>
          </a:r>
          <a:r>
            <a:rPr lang="ko-KR" altLang="en-US" sz="1200"/>
            <a:t>예  </a:t>
          </a:r>
          <a:r>
            <a:rPr lang="en-US" altLang="ko-KR" sz="1200"/>
            <a:t>:  </a:t>
          </a:r>
          <a:r>
            <a:rPr lang="en-US" altLang="ko-KR" sz="1200" baseline="0"/>
            <a:t>2017212001_</a:t>
          </a:r>
          <a:r>
            <a:rPr lang="ko-KR" altLang="en-US" sz="1200" baseline="0"/>
            <a:t>이보경</a:t>
          </a:r>
          <a:r>
            <a:rPr lang="en-US" altLang="ko-KR" sz="1200" baseline="0"/>
            <a:t>.xlsx)</a:t>
          </a:r>
        </a:p>
        <a:p>
          <a:pPr algn="l"/>
          <a:r>
            <a:rPr lang="en-US" altLang="ko-KR" sz="1200" baseline="0"/>
            <a:t>2. </a:t>
          </a:r>
          <a:r>
            <a:rPr lang="ko-KR" altLang="en-US" sz="1200" baseline="0"/>
            <a:t>주기적으로 문서를 저장합시다</a:t>
          </a:r>
          <a:r>
            <a:rPr lang="en-US" altLang="ko-KR" sz="1200" baseline="0"/>
            <a:t>.</a:t>
          </a:r>
        </a:p>
        <a:p>
          <a:pPr algn="l"/>
          <a:r>
            <a:rPr lang="en-US" altLang="ko-KR" sz="1200" baseline="0"/>
            <a:t>3. </a:t>
          </a:r>
          <a:r>
            <a:rPr lang="ko-KR" altLang="en-US" sz="1200" baseline="0"/>
            <a:t>셀은 반드시 주어진 함수를 이용하여 값을 구합니다</a:t>
          </a:r>
          <a:r>
            <a:rPr lang="en-US" altLang="ko-KR" sz="1200" baseline="0"/>
            <a:t>.(</a:t>
          </a:r>
          <a:r>
            <a:rPr lang="ko-KR" altLang="en-US" sz="1200" baseline="0"/>
            <a:t>결과값을 직접 입력하면 해당 셀은 </a:t>
          </a:r>
          <a:r>
            <a:rPr lang="en-US" altLang="ko-KR" sz="1200" baseline="0"/>
            <a:t>0</a:t>
          </a:r>
          <a:r>
            <a:rPr lang="ko-KR" altLang="en-US" sz="1200" baseline="0"/>
            <a:t>점 처리됩니다</a:t>
          </a:r>
          <a:r>
            <a:rPr lang="en-US" altLang="ko-KR" sz="1200" baseline="0"/>
            <a:t>.) </a:t>
          </a:r>
          <a:endParaRPr lang="ko-KR" altLang="en-US" sz="12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365760</xdr:rowOff>
    </xdr:from>
    <xdr:to>
      <xdr:col>14</xdr:col>
      <xdr:colOff>266700</xdr:colOff>
      <xdr:row>3</xdr:row>
      <xdr:rowOff>289560</xdr:rowOff>
    </xdr:to>
    <xdr:sp macro="" textlink="">
      <xdr:nvSpPr>
        <xdr:cNvPr id="2" name="직사각형 1"/>
        <xdr:cNvSpPr/>
      </xdr:nvSpPr>
      <xdr:spPr>
        <a:xfrm>
          <a:off x="6492240" y="769620"/>
          <a:ext cx="6728460" cy="762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eaLnBrk="1" fontAlgn="auto" latinLnBrk="0" hangingPunct="1"/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26]  [B4:B7]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범위에 중복데이터가 입력되지 않도록 데이터 유효성을 설정하시오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n-US" altLang="ko-KR" sz="12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(2</a:t>
          </a:r>
          <a:r>
            <a:rPr lang="ko-KR" altLang="en-US" sz="12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점</a:t>
          </a:r>
          <a:r>
            <a:rPr lang="en-US" altLang="ko-KR" sz="12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altLang="ko-KR" sz="12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문</a:t>
          </a:r>
          <a:r>
            <a:rPr lang="en-US" altLang="ko-KR" sz="12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27]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[E4:E7] 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셀 범위에 소요시간을 나타내시오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단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소요시간은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h:mm 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형태로 나타내시오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).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점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lang="en-US" altLang="ko-KR" sz="12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95250</xdr:rowOff>
    </xdr:from>
    <xdr:to>
      <xdr:col>13</xdr:col>
      <xdr:colOff>85725</xdr:colOff>
      <xdr:row>20</xdr:row>
      <xdr:rowOff>161925</xdr:rowOff>
    </xdr:to>
    <xdr:sp macro="" textlink="">
      <xdr:nvSpPr>
        <xdr:cNvPr id="2" name="모서리가 둥근 직사각형 1"/>
        <xdr:cNvSpPr/>
      </xdr:nvSpPr>
      <xdr:spPr>
        <a:xfrm>
          <a:off x="2200275" y="1123950"/>
          <a:ext cx="6800850" cy="24669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수고 많았습니다</a:t>
          </a:r>
          <a:r>
            <a:rPr lang="en-US" altLang="ko-KR" sz="24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~</a:t>
          </a:r>
        </a:p>
        <a:p>
          <a:pPr algn="l"/>
          <a:endParaRPr lang="en-US" altLang="ko-KR" sz="1100"/>
        </a:p>
        <a:p>
          <a:pPr algn="ctr"/>
          <a:endParaRPr lang="en-US" altLang="ko-KR" sz="1400"/>
        </a:p>
        <a:p>
          <a:pPr algn="ctr"/>
          <a:r>
            <a:rPr lang="ko-KR" altLang="en-US" sz="1400"/>
            <a:t>제출 전</a:t>
          </a:r>
          <a:r>
            <a:rPr lang="en-US" altLang="ko-KR" sz="1400"/>
            <a:t>,  </a:t>
          </a:r>
          <a:r>
            <a:rPr lang="ko-KR" altLang="en-US" sz="1400"/>
            <a:t>파일 명이 본인의 학번과 이름으로 지정되었는지  반드시 확인한 후 제출하세요</a:t>
          </a:r>
          <a:r>
            <a:rPr lang="en-US" altLang="ko-KR" sz="1400"/>
            <a:t>~</a:t>
          </a:r>
        </a:p>
        <a:p>
          <a:pPr algn="ctr"/>
          <a:r>
            <a:rPr lang="en-US" altLang="ko-KR" sz="1600"/>
            <a:t> (</a:t>
          </a:r>
          <a:r>
            <a:rPr lang="ko-KR" altLang="en-US" sz="1600"/>
            <a:t>예  </a:t>
          </a:r>
          <a:r>
            <a:rPr lang="en-US" altLang="ko-KR" sz="1600"/>
            <a:t>:  </a:t>
          </a:r>
          <a:r>
            <a:rPr lang="en-US" altLang="ko-KR" sz="1600" baseline="0"/>
            <a:t>2017212001_</a:t>
          </a:r>
          <a:r>
            <a:rPr lang="ko-KR" altLang="en-US" sz="1600" baseline="0"/>
            <a:t>이보경</a:t>
          </a:r>
          <a:r>
            <a:rPr lang="en-US" altLang="ko-KR" sz="1600" baseline="0"/>
            <a:t>.xlsx)</a:t>
          </a:r>
          <a:endParaRPr lang="ko-KR" alt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</xdr:row>
      <xdr:rowOff>104774</xdr:rowOff>
    </xdr:from>
    <xdr:to>
      <xdr:col>14</xdr:col>
      <xdr:colOff>466724</xdr:colOff>
      <xdr:row>6</xdr:row>
      <xdr:rowOff>114300</xdr:rowOff>
    </xdr:to>
    <xdr:sp macro="" textlink="">
      <xdr:nvSpPr>
        <xdr:cNvPr id="2" name="직사각형 1"/>
        <xdr:cNvSpPr/>
      </xdr:nvSpPr>
      <xdr:spPr>
        <a:xfrm>
          <a:off x="7143749" y="361949"/>
          <a:ext cx="4924425" cy="86677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빈셀을 찾아 수식을 이용하여 중복 데이터를 채워 넣으시오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 (2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점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채워넣은 데이터를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문제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시트의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[A1]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셀을 시작셀로 하여   </a:t>
          </a:r>
          <a:endParaRPr lang="en-US" altLang="ko-KR" sz="11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     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데이터를 값으로 변환하여 붙여넣기 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 (2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점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1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26</xdr:row>
      <xdr:rowOff>0</xdr:rowOff>
    </xdr:from>
    <xdr:to>
      <xdr:col>16</xdr:col>
      <xdr:colOff>220980</xdr:colOff>
      <xdr:row>33</xdr:row>
      <xdr:rowOff>114300</xdr:rowOff>
    </xdr:to>
    <xdr:sp macro="" textlink="">
      <xdr:nvSpPr>
        <xdr:cNvPr id="3" name="직사각형 2"/>
        <xdr:cNvSpPr/>
      </xdr:nvSpPr>
      <xdr:spPr>
        <a:xfrm>
          <a:off x="142875" y="5821680"/>
          <a:ext cx="9816465" cy="15773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3]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[H4]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인원수를 계산하시오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(counta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kumimoji="0" lang="en-US" altLang="ko-KR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4] [G6:G25]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각 과목의 합계를 구하시오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(sum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kumimoji="0" lang="en-US" altLang="ko-KR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5] [H6:H25]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셀 범위에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평균점수를 구하시오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(average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en-US" altLang="ko-KR" sz="1100">
            <a:solidFill>
              <a:sysClr val="windowText" lastClr="000000"/>
            </a:solidFill>
            <a:effectLst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6] [L15:L24]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셀 범위에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평균점수가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K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번째로 큰 값을 구하시오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(large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단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K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번째 인덱스 정보는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K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열의 데이터를 사용하시오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7] [M15:M24]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셀 범위에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평균점수가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번째로 작은 값을 구하시오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(small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단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K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번째 인덱스 정보는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K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열의 데이터를 사용하시오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8]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평균점수가 높은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명의 사원이름을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[P15:P17]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영역에 표시하시오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(index, match, large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(4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ko-KR" altLang="en-US" sz="1100" b="1">
            <a:solidFill>
              <a:srgbClr val="FF0000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134213</xdr:rowOff>
    </xdr:from>
    <xdr:to>
      <xdr:col>6</xdr:col>
      <xdr:colOff>676274</xdr:colOff>
      <xdr:row>2</xdr:row>
      <xdr:rowOff>170588</xdr:rowOff>
    </xdr:to>
    <xdr:sp macro="" textlink="">
      <xdr:nvSpPr>
        <xdr:cNvPr id="2" name="모서리가 둥근 직사각형 1"/>
        <xdr:cNvSpPr/>
      </xdr:nvSpPr>
      <xdr:spPr>
        <a:xfrm>
          <a:off x="121920" y="134213"/>
          <a:ext cx="5316854" cy="645975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제니인력 파견 현황</a:t>
          </a:r>
        </a:p>
      </xdr:txBody>
    </xdr:sp>
    <xdr:clientData/>
  </xdr:twoCellAnchor>
  <xdr:twoCellAnchor>
    <xdr:from>
      <xdr:col>1</xdr:col>
      <xdr:colOff>1270</xdr:colOff>
      <xdr:row>15</xdr:row>
      <xdr:rowOff>30480</xdr:rowOff>
    </xdr:from>
    <xdr:to>
      <xdr:col>12</xdr:col>
      <xdr:colOff>304800</xdr:colOff>
      <xdr:row>21</xdr:row>
      <xdr:rowOff>152400</xdr:rowOff>
    </xdr:to>
    <xdr:sp macro="" textlink="">
      <xdr:nvSpPr>
        <xdr:cNvPr id="3" name="직사각형 2"/>
        <xdr:cNvSpPr/>
      </xdr:nvSpPr>
      <xdr:spPr>
        <a:xfrm>
          <a:off x="123190" y="4183380"/>
          <a:ext cx="10278110" cy="15773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9] 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C5:C12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영역에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근무지역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으로 이름정의를 하시오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. (1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ko-KR" altLang="ko-KR" sz="1100">
            <a:effectLst/>
            <a:latin typeface="+mn-ea"/>
            <a:ea typeface="+mn-ea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10]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비고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☞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연봉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단위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천원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의 내림차순 순위를 구하고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결과값 뒤에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를 붙이시오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(RANK.EQ </a:t>
          </a:r>
          <a:r>
            <a:rPr lang="ko-KR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함수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&amp;</a:t>
          </a:r>
          <a:r>
            <a:rPr lang="ko-KR" altLang="en-US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연산자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en-US" altLang="ko-KR" sz="1100" b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예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 1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). (2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ko-KR" altLang="ko-KR" sz="1100">
            <a:effectLst/>
            <a:latin typeface="+mn-ea"/>
            <a:ea typeface="+mn-ea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11]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나주지역 연봉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단위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천원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합계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☞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정의된 이름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근무지역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을 이용하여 구하시오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(SUMIF </a:t>
          </a:r>
          <a:r>
            <a:rPr lang="ko-KR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함수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. (1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12]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연봉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천원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☞ 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「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J14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」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셀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에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H14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셀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에서 선택한 파견자에 대한 연봉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단위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천원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을 구하시오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(VLOOKUP </a:t>
          </a:r>
          <a:r>
            <a:rPr lang="ko-KR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함수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. (1</a:t>
          </a:r>
          <a:r>
            <a:rPr lang="ko-KR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13]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관리비용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☞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계약형태가 월급이면 「계약금액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)×10%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시급이면 「계약금액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)×8×7%×21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」로 구하시오</a:t>
          </a:r>
          <a:r>
            <a:rPr lang="en-US" altLang="ko-K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(IF, LEFT </a:t>
          </a:r>
          <a:r>
            <a:rPr lang="ko-KR" altLang="ko-K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함수</a:t>
          </a:r>
          <a:r>
            <a:rPr lang="en-US" altLang="ko-KR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1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45720</xdr:rowOff>
    </xdr:from>
    <xdr:to>
      <xdr:col>12</xdr:col>
      <xdr:colOff>236220</xdr:colOff>
      <xdr:row>26</xdr:row>
      <xdr:rowOff>99060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967740" y="4632960"/>
          <a:ext cx="10759440" cy="11201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>
            <a:lnSpc>
              <a:spcPts val="1700"/>
            </a:lnSpc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14]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근무평점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근태점수에 따른 근태평점을 구하시오</a:t>
          </a:r>
          <a:r>
            <a:rPr kumimoji="0" lang="en-US" altLang="ko-KR" sz="11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(hlookup </a:t>
          </a:r>
          <a:r>
            <a:rPr kumimoji="0" lang="ko-KR" altLang="en-US" sz="11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</a:t>
          </a:r>
          <a:r>
            <a:rPr kumimoji="0" lang="en-US" altLang="ko-KR" sz="11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(2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>
            <a:lnSpc>
              <a:spcPts val="1700"/>
            </a:lnSpc>
          </a:pP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15]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조건부서식을 이용하여 성별이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여자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인 전체 행에 셀 색상을 지정하시오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. (2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ts val="1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16]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생년월일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[D5:D16]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영역의 주민등록번호에서 ‘생년월일’ 정보를 구하여 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[G5:G16] </a:t>
          </a:r>
          <a:r>
            <a:rPr lang="ko-KR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표시하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(mid, left, date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함수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620203-1005733 → 1962-02-03)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(3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)</a:t>
          </a:r>
        </a:p>
        <a:p>
          <a:pPr>
            <a:lnSpc>
              <a:spcPts val="1700"/>
            </a:lnSpc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17] 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주민등록 뒷자리 감추기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[E5:E16] 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영역의 주민등록번호에서 성별뒤의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자리를 “★”로 대체하시오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(replace </a:t>
          </a:r>
          <a:r>
            <a:rPr kumimoji="0" lang="ko-KR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예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620203-1005733 → 620203-1★) (1</a:t>
          </a:r>
          <a:r>
            <a:rPr kumimoji="0" lang="ko-KR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점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endParaRPr lang="ko-KR" altLang="en-US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85725</xdr:rowOff>
    </xdr:from>
    <xdr:to>
      <xdr:col>6</xdr:col>
      <xdr:colOff>295275</xdr:colOff>
      <xdr:row>1</xdr:row>
      <xdr:rowOff>219075</xdr:rowOff>
    </xdr:to>
    <xdr:sp macro="" textlink="">
      <xdr:nvSpPr>
        <xdr:cNvPr id="2" name="모서리가 둥근 직사각형 1"/>
        <xdr:cNvSpPr/>
      </xdr:nvSpPr>
      <xdr:spPr>
        <a:xfrm>
          <a:off x="733425" y="85725"/>
          <a:ext cx="3219450" cy="25717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>
              <a:solidFill>
                <a:schemeClr val="bg1"/>
              </a:solidFill>
            </a:rPr>
            <a:t>○ 창사 </a:t>
          </a:r>
          <a:r>
            <a:rPr lang="en-US" altLang="ko-KR" sz="1800" b="1">
              <a:solidFill>
                <a:schemeClr val="bg1"/>
              </a:solidFill>
            </a:rPr>
            <a:t>20</a:t>
          </a:r>
          <a:r>
            <a:rPr lang="ko-KR" altLang="en-US" sz="1800" b="1">
              <a:solidFill>
                <a:schemeClr val="bg1"/>
              </a:solidFill>
            </a:rPr>
            <a:t>주년 기념 노래자랑</a:t>
          </a:r>
        </a:p>
      </xdr:txBody>
    </xdr:sp>
    <xdr:clientData/>
  </xdr:twoCellAnchor>
  <xdr:twoCellAnchor>
    <xdr:from>
      <xdr:col>1</xdr:col>
      <xdr:colOff>15240</xdr:colOff>
      <xdr:row>14</xdr:row>
      <xdr:rowOff>190500</xdr:rowOff>
    </xdr:from>
    <xdr:to>
      <xdr:col>10</xdr:col>
      <xdr:colOff>79374</xdr:colOff>
      <xdr:row>20</xdr:row>
      <xdr:rowOff>68580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2133600" y="3345180"/>
          <a:ext cx="7097394" cy="10820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>
            <a:lnSpc>
              <a:spcPts val="1700"/>
            </a:lnSpc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18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생년월일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왼쪽에 입력된 이미지 파일을 보고 참가자에 따른 생년월일을 바르게 입력하시오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(1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 </a:t>
          </a:r>
          <a:endParaRPr lang="en-US" altLang="ko-KR" sz="1100">
            <a:solidFill>
              <a:sysClr val="windowText" lastClr="000000"/>
            </a:solidFill>
            <a:effectLst/>
            <a:latin typeface="+mn-ea"/>
            <a:ea typeface="+mn-ea"/>
            <a:cs typeface="+mn-cs"/>
          </a:endParaRPr>
        </a:p>
        <a:p>
          <a:pPr>
            <a:lnSpc>
              <a:spcPts val="1700"/>
            </a:lnSpc>
          </a:pP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19]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신청자나이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 : ‘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생년월일’ 정보를 이용하여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만나이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'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를 계산하시오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. 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(datedif, today </a:t>
          </a:r>
          <a:r>
            <a:rPr lang="ko-KR" altLang="en-US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함수</a:t>
          </a:r>
          <a:r>
            <a:rPr lang="en-US" altLang="ko-KR" sz="11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(2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</a:p>
        <a:p>
          <a:pPr>
            <a:lnSpc>
              <a:spcPts val="1700"/>
            </a:lnSpc>
          </a:pP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20]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생년월일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생년월일을 </a:t>
          </a:r>
          <a:r>
            <a:rPr lang="en-US" altLang="ko-KR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'2015</a:t>
          </a:r>
          <a:r>
            <a:rPr lang="ko-KR" altLang="en-US" sz="11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年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3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月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日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월요일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)'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의 형태로 표시형식을 지정하시오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. [1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]</a:t>
          </a:r>
        </a:p>
        <a:p>
          <a:pPr>
            <a:lnSpc>
              <a:spcPts val="1700"/>
            </a:lnSpc>
          </a:pP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[</a:t>
          </a:r>
          <a:r>
            <a:rPr lang="ko-KR" altLang="en-US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문</a:t>
          </a: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21] </a:t>
          </a:r>
          <a:r>
            <a:rPr lang="ko-KR" altLang="en-US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임의의 셀에 결재란을 작성하여 그림복사 기능을 이용하여 붙이기 하시오</a:t>
          </a: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.(</a:t>
          </a:r>
          <a:r>
            <a:rPr lang="ko-KR" altLang="en-US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단</a:t>
          </a: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원본삭제</a:t>
          </a: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 (1</a:t>
          </a:r>
          <a:r>
            <a:rPr lang="ko-KR" altLang="en-US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</a:t>
          </a:r>
          <a:endParaRPr lang="en-US" altLang="ko-KR" sz="1100" b="0">
            <a:solidFill>
              <a:srgbClr val="FF0000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213360</xdr:colOff>
      <xdr:row>3</xdr:row>
      <xdr:rowOff>0</xdr:rowOff>
    </xdr:from>
    <xdr:to>
      <xdr:col>0</xdr:col>
      <xdr:colOff>2026920</xdr:colOff>
      <xdr:row>12</xdr:row>
      <xdr:rowOff>7620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777240"/>
          <a:ext cx="1813560" cy="198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85725</xdr:rowOff>
    </xdr:from>
    <xdr:to>
      <xdr:col>20</xdr:col>
      <xdr:colOff>342899</xdr:colOff>
      <xdr:row>24</xdr:row>
      <xdr:rowOff>153608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4" y="409575"/>
          <a:ext cx="6276975" cy="467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19051</xdr:rowOff>
    </xdr:from>
    <xdr:to>
      <xdr:col>13</xdr:col>
      <xdr:colOff>91440</xdr:colOff>
      <xdr:row>20</xdr:row>
      <xdr:rowOff>129540</xdr:rowOff>
    </xdr:to>
    <xdr:sp macro="" textlink="">
      <xdr:nvSpPr>
        <xdr:cNvPr id="2" name="직사각형 1"/>
        <xdr:cNvSpPr/>
      </xdr:nvSpPr>
      <xdr:spPr>
        <a:xfrm>
          <a:off x="95250" y="3257551"/>
          <a:ext cx="7806690" cy="68198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문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22]  [D5] 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셀에 출발역과 도착역에 따른 요금정보를 표시하시오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. </a:t>
          </a:r>
          <a:r>
            <a:rPr lang="en-US" altLang="ko-KR" sz="1100" b="1">
              <a:solidFill>
                <a:srgbClr val="FF0000"/>
              </a:solidFill>
              <a:latin typeface="+mn-ea"/>
              <a:ea typeface="+mn-ea"/>
              <a:cs typeface="+mn-cs"/>
            </a:rPr>
            <a:t>(INDEX, MATCH </a:t>
          </a:r>
          <a:r>
            <a:rPr lang="ko-KR" altLang="en-US" sz="1100" b="1">
              <a:solidFill>
                <a:srgbClr val="FF0000"/>
              </a:solidFill>
              <a:latin typeface="+mn-ea"/>
              <a:ea typeface="+mn-ea"/>
              <a:cs typeface="+mn-cs"/>
            </a:rPr>
            <a:t>함수</a:t>
          </a:r>
          <a:r>
            <a:rPr lang="en-US" altLang="ko-KR" sz="1100" b="1">
              <a:solidFill>
                <a:srgbClr val="FF0000"/>
              </a:solidFill>
              <a:latin typeface="+mn-ea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(3</a:t>
          </a:r>
          <a:r>
            <a:rPr lang="ko-KR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문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23] [B5]</a:t>
          </a:r>
          <a:r>
            <a:rPr kumimoji="0" lang="ko-KR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셀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과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[C5] 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셀</a:t>
          </a:r>
          <a:r>
            <a:rPr kumimoji="0" lang="ko-KR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에 </a:t>
          </a:r>
          <a:r>
            <a:rPr kumimoji="0" lang="ko-KR" alt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각각 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[B8:B16], [C7:K7] </a:t>
          </a:r>
          <a:r>
            <a:rPr kumimoji="0" lang="ko-KR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범위의 값을 가지는 데이터 유효성검사를 설정하시오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 (1</a:t>
          </a:r>
          <a:r>
            <a:rPr kumimoji="0" lang="ko-KR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점</a:t>
          </a:r>
          <a:r>
            <a:rPr kumimoji="0" lang="en-US" altLang="ko-KR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ko-KR" alt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altLang="ko-KR" sz="105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</xdr:colOff>
      <xdr:row>16</xdr:row>
      <xdr:rowOff>161925</xdr:rowOff>
    </xdr:from>
    <xdr:to>
      <xdr:col>12</xdr:col>
      <xdr:colOff>438150</xdr:colOff>
      <xdr:row>19</xdr:row>
      <xdr:rowOff>129540</xdr:rowOff>
    </xdr:to>
    <xdr:sp macro="" textlink="">
      <xdr:nvSpPr>
        <xdr:cNvPr id="2" name="직사각형 1"/>
        <xdr:cNvSpPr/>
      </xdr:nvSpPr>
      <xdr:spPr>
        <a:xfrm>
          <a:off x="285749" y="4330065"/>
          <a:ext cx="7338061" cy="60769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문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24] [G5:G16]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셀 범위에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두개의 과목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과목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_1,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과목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_2)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점수가 모두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70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이상이면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합격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을 표시하고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그렇지 않을 경우에는 아무것도 표시되지 않도록 수식을 삽입하시오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(IF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함수 이용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)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76200</xdr:rowOff>
    </xdr:from>
    <xdr:to>
      <xdr:col>22</xdr:col>
      <xdr:colOff>30480</xdr:colOff>
      <xdr:row>7</xdr:row>
      <xdr:rowOff>38100</xdr:rowOff>
    </xdr:to>
    <xdr:sp macro="" textlink="">
      <xdr:nvSpPr>
        <xdr:cNvPr id="3" name="직사각형 2"/>
        <xdr:cNvSpPr/>
      </xdr:nvSpPr>
      <xdr:spPr>
        <a:xfrm>
          <a:off x="6652260" y="76200"/>
          <a:ext cx="6728460" cy="14782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eaLnBrk="1" fontAlgn="auto" latinLnBrk="0" hangingPunct="1"/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25]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조건부서식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양식컨트롤 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 상단에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사원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수 있는 콤보상자를 삽입하시오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출력형태와 같이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사원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콤보상자와 조건부 서식을 연동하여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사원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콤보상자 선택 시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표의 사원 행에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임의의 색이 입혀지도록 설정하시오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(4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0</xdr:colOff>
      <xdr:row>8</xdr:row>
      <xdr:rowOff>7620</xdr:rowOff>
    </xdr:from>
    <xdr:to>
      <xdr:col>21</xdr:col>
      <xdr:colOff>236763</xdr:colOff>
      <xdr:row>31</xdr:row>
      <xdr:rowOff>42358</xdr:rowOff>
    </xdr:to>
    <xdr:pic>
      <xdr:nvPicPr>
        <xdr:cNvPr id="5" name="그림 4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4640" y="1706880"/>
          <a:ext cx="6271803" cy="5174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7" sqref="M37"/>
    </sheetView>
  </sheetViews>
  <sheetFormatPr defaultColWidth="9" defaultRowHeight="13.5" x14ac:dyDescent="0.3"/>
  <cols>
    <col min="1" max="16384" width="9" style="5"/>
  </cols>
  <sheetData/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0"/>
  <sheetViews>
    <sheetView workbookViewId="0">
      <selection activeCell="E1" sqref="E1"/>
    </sheetView>
  </sheetViews>
  <sheetFormatPr defaultColWidth="8.75" defaultRowHeight="13.5" x14ac:dyDescent="0.3"/>
  <cols>
    <col min="1" max="1" width="7.625" style="116" bestFit="1" customWidth="1"/>
    <col min="2" max="2" width="6.625" style="116" bestFit="1" customWidth="1"/>
    <col min="3" max="3" width="6.875" style="116" bestFit="1" customWidth="1"/>
    <col min="4" max="4" width="5.125" style="116" bestFit="1" customWidth="1"/>
    <col min="5" max="5" width="13" style="117" bestFit="1" customWidth="1"/>
    <col min="6" max="9" width="6.75" style="5" customWidth="1"/>
    <col min="10" max="10" width="7.75" style="118" bestFit="1" customWidth="1"/>
    <col min="11" max="11" width="6.75" style="116" customWidth="1"/>
    <col min="12" max="16384" width="8.75" style="5"/>
  </cols>
  <sheetData>
    <row r="2" spans="1:24" x14ac:dyDescent="0.3">
      <c r="C2" s="116" t="s">
        <v>240</v>
      </c>
      <c r="F2" s="142"/>
      <c r="G2" s="142"/>
      <c r="H2" s="142"/>
      <c r="I2" s="142"/>
    </row>
    <row r="3" spans="1:24" ht="14.25" thickBot="1" x14ac:dyDescent="0.35"/>
    <row r="4" spans="1:24" ht="32.25" customHeight="1" thickBot="1" x14ac:dyDescent="0.35">
      <c r="A4" s="119" t="s">
        <v>227</v>
      </c>
      <c r="B4" s="120" t="s">
        <v>228</v>
      </c>
      <c r="C4" s="120" t="s">
        <v>229</v>
      </c>
      <c r="D4" s="120" t="s">
        <v>230</v>
      </c>
      <c r="E4" s="121" t="s">
        <v>231</v>
      </c>
      <c r="F4" s="120" t="s">
        <v>232</v>
      </c>
      <c r="G4" s="120" t="s">
        <v>233</v>
      </c>
      <c r="H4" s="120" t="s">
        <v>234</v>
      </c>
      <c r="I4" s="120" t="s">
        <v>235</v>
      </c>
      <c r="J4" s="122" t="s">
        <v>236</v>
      </c>
      <c r="K4" s="123" t="s">
        <v>237</v>
      </c>
      <c r="L4" s="70"/>
    </row>
    <row r="5" spans="1:24" ht="14.25" thickTop="1" x14ac:dyDescent="0.3">
      <c r="A5" s="124">
        <v>201101</v>
      </c>
      <c r="B5" s="125" t="s">
        <v>238</v>
      </c>
      <c r="C5" s="125" t="s">
        <v>239</v>
      </c>
      <c r="D5" s="125" t="s">
        <v>240</v>
      </c>
      <c r="E5" s="126">
        <v>36952</v>
      </c>
      <c r="F5" s="127">
        <v>82</v>
      </c>
      <c r="G5" s="127">
        <v>82</v>
      </c>
      <c r="H5" s="127">
        <v>89</v>
      </c>
      <c r="I5" s="127">
        <v>91</v>
      </c>
      <c r="J5" s="128">
        <f t="shared" ref="J5:J50" si="0">AVERAGE(F5:I5)</f>
        <v>86</v>
      </c>
      <c r="K5" s="129" t="s">
        <v>241</v>
      </c>
      <c r="X5" s="125"/>
    </row>
    <row r="6" spans="1:24" x14ac:dyDescent="0.3">
      <c r="A6" s="130">
        <v>201103</v>
      </c>
      <c r="B6" s="131" t="s">
        <v>242</v>
      </c>
      <c r="C6" s="131" t="s">
        <v>239</v>
      </c>
      <c r="D6" s="131" t="s">
        <v>243</v>
      </c>
      <c r="E6" s="132">
        <v>36040</v>
      </c>
      <c r="F6" s="133">
        <v>95</v>
      </c>
      <c r="G6" s="133">
        <v>89</v>
      </c>
      <c r="H6" s="133">
        <v>82</v>
      </c>
      <c r="I6" s="133">
        <v>80</v>
      </c>
      <c r="J6" s="134">
        <f t="shared" si="0"/>
        <v>86.5</v>
      </c>
      <c r="K6" s="135" t="s">
        <v>241</v>
      </c>
      <c r="X6" s="131" t="s">
        <v>243</v>
      </c>
    </row>
    <row r="7" spans="1:24" x14ac:dyDescent="0.3">
      <c r="A7" s="130">
        <v>201105</v>
      </c>
      <c r="B7" s="131" t="s">
        <v>244</v>
      </c>
      <c r="C7" s="131" t="s">
        <v>239</v>
      </c>
      <c r="D7" s="131" t="s">
        <v>243</v>
      </c>
      <c r="E7" s="132">
        <v>36405</v>
      </c>
      <c r="F7" s="133">
        <v>91</v>
      </c>
      <c r="G7" s="133">
        <v>78</v>
      </c>
      <c r="H7" s="133">
        <v>85</v>
      </c>
      <c r="I7" s="133">
        <v>82</v>
      </c>
      <c r="J7" s="134">
        <f t="shared" si="0"/>
        <v>84</v>
      </c>
      <c r="K7" s="135" t="s">
        <v>241</v>
      </c>
      <c r="X7" s="131" t="s">
        <v>240</v>
      </c>
    </row>
    <row r="8" spans="1:24" ht="16.5" x14ac:dyDescent="0.3">
      <c r="A8" s="130">
        <v>201106</v>
      </c>
      <c r="B8" s="131" t="s">
        <v>245</v>
      </c>
      <c r="C8" s="131" t="s">
        <v>239</v>
      </c>
      <c r="D8" s="131" t="s">
        <v>243</v>
      </c>
      <c r="E8" s="132">
        <v>35463</v>
      </c>
      <c r="F8" s="133">
        <v>92</v>
      </c>
      <c r="G8" s="133">
        <v>90</v>
      </c>
      <c r="H8" s="133">
        <v>97</v>
      </c>
      <c r="I8" s="133">
        <v>90</v>
      </c>
      <c r="J8" s="134">
        <f t="shared" si="0"/>
        <v>92.25</v>
      </c>
      <c r="K8" s="135" t="s">
        <v>246</v>
      </c>
      <c r="X8"/>
    </row>
    <row r="9" spans="1:24" ht="16.5" x14ac:dyDescent="0.3">
      <c r="A9" s="130">
        <v>201108</v>
      </c>
      <c r="B9" s="131" t="s">
        <v>247</v>
      </c>
      <c r="C9" s="131" t="s">
        <v>239</v>
      </c>
      <c r="D9" s="131" t="s">
        <v>243</v>
      </c>
      <c r="E9" s="132">
        <v>35925</v>
      </c>
      <c r="F9" s="133">
        <v>98</v>
      </c>
      <c r="G9" s="133">
        <v>90</v>
      </c>
      <c r="H9" s="133">
        <v>80</v>
      </c>
      <c r="I9" s="133">
        <v>85</v>
      </c>
      <c r="J9" s="134">
        <f t="shared" si="0"/>
        <v>88.25</v>
      </c>
      <c r="K9" s="135" t="s">
        <v>241</v>
      </c>
      <c r="X9"/>
    </row>
    <row r="10" spans="1:24" ht="16.5" x14ac:dyDescent="0.3">
      <c r="A10" s="130">
        <v>201109</v>
      </c>
      <c r="B10" s="131" t="s">
        <v>248</v>
      </c>
      <c r="C10" s="131" t="s">
        <v>239</v>
      </c>
      <c r="D10" s="131" t="s">
        <v>240</v>
      </c>
      <c r="E10" s="132">
        <v>37866</v>
      </c>
      <c r="F10" s="133">
        <v>57</v>
      </c>
      <c r="G10" s="133">
        <v>76</v>
      </c>
      <c r="H10" s="133">
        <v>84</v>
      </c>
      <c r="I10" s="133">
        <v>91</v>
      </c>
      <c r="J10" s="134">
        <f t="shared" si="0"/>
        <v>77</v>
      </c>
      <c r="K10" s="135" t="s">
        <v>249</v>
      </c>
      <c r="X10"/>
    </row>
    <row r="11" spans="1:24" ht="16.5" x14ac:dyDescent="0.3">
      <c r="A11" s="130">
        <v>201110</v>
      </c>
      <c r="B11" s="131" t="s">
        <v>250</v>
      </c>
      <c r="C11" s="131" t="s">
        <v>239</v>
      </c>
      <c r="D11" s="131" t="s">
        <v>243</v>
      </c>
      <c r="E11" s="132">
        <v>36070</v>
      </c>
      <c r="F11" s="133">
        <v>77</v>
      </c>
      <c r="G11" s="133">
        <v>80</v>
      </c>
      <c r="H11" s="133">
        <v>82</v>
      </c>
      <c r="I11" s="133">
        <v>91</v>
      </c>
      <c r="J11" s="134">
        <f t="shared" si="0"/>
        <v>82.5</v>
      </c>
      <c r="K11" s="135" t="s">
        <v>241</v>
      </c>
      <c r="X11"/>
    </row>
    <row r="12" spans="1:24" ht="16.5" x14ac:dyDescent="0.3">
      <c r="A12" s="130">
        <v>201111</v>
      </c>
      <c r="B12" s="131" t="s">
        <v>251</v>
      </c>
      <c r="C12" s="131" t="s">
        <v>239</v>
      </c>
      <c r="D12" s="131" t="s">
        <v>243</v>
      </c>
      <c r="E12" s="132">
        <v>36514</v>
      </c>
      <c r="F12" s="133">
        <v>80</v>
      </c>
      <c r="G12" s="133">
        <v>61</v>
      </c>
      <c r="H12" s="133">
        <v>62</v>
      </c>
      <c r="I12" s="133">
        <v>75</v>
      </c>
      <c r="J12" s="134">
        <f t="shared" si="0"/>
        <v>69.5</v>
      </c>
      <c r="K12" s="135" t="s">
        <v>252</v>
      </c>
      <c r="X12"/>
    </row>
    <row r="13" spans="1:24" ht="16.5" x14ac:dyDescent="0.3">
      <c r="A13" s="130">
        <v>201112</v>
      </c>
      <c r="B13" s="131" t="s">
        <v>253</v>
      </c>
      <c r="C13" s="131" t="s">
        <v>239</v>
      </c>
      <c r="D13" s="131" t="s">
        <v>243</v>
      </c>
      <c r="E13" s="132">
        <v>36924</v>
      </c>
      <c r="F13" s="133">
        <v>87</v>
      </c>
      <c r="G13" s="133">
        <v>85</v>
      </c>
      <c r="H13" s="133">
        <v>82</v>
      </c>
      <c r="I13" s="133">
        <v>70</v>
      </c>
      <c r="J13" s="134">
        <f t="shared" si="0"/>
        <v>81</v>
      </c>
      <c r="K13" s="135" t="s">
        <v>241</v>
      </c>
      <c r="X13"/>
    </row>
    <row r="14" spans="1:24" ht="16.5" x14ac:dyDescent="0.3">
      <c r="A14" s="130">
        <v>201113</v>
      </c>
      <c r="B14" s="131" t="s">
        <v>254</v>
      </c>
      <c r="C14" s="131" t="s">
        <v>239</v>
      </c>
      <c r="D14" s="131" t="s">
        <v>243</v>
      </c>
      <c r="E14" s="132">
        <v>37439</v>
      </c>
      <c r="F14" s="133">
        <v>77</v>
      </c>
      <c r="G14" s="133">
        <v>68</v>
      </c>
      <c r="H14" s="133">
        <v>77</v>
      </c>
      <c r="I14" s="133">
        <v>79</v>
      </c>
      <c r="J14" s="134">
        <f t="shared" si="0"/>
        <v>75.25</v>
      </c>
      <c r="K14" s="135" t="s">
        <v>249</v>
      </c>
      <c r="X14"/>
    </row>
    <row r="15" spans="1:24" ht="16.5" x14ac:dyDescent="0.3">
      <c r="A15" s="130">
        <v>201115</v>
      </c>
      <c r="B15" s="131" t="s">
        <v>255</v>
      </c>
      <c r="C15" s="131" t="s">
        <v>239</v>
      </c>
      <c r="D15" s="131" t="s">
        <v>243</v>
      </c>
      <c r="E15" s="132">
        <v>36040</v>
      </c>
      <c r="F15" s="133">
        <v>86</v>
      </c>
      <c r="G15" s="133">
        <v>78</v>
      </c>
      <c r="H15" s="133">
        <v>91</v>
      </c>
      <c r="I15" s="133">
        <v>89</v>
      </c>
      <c r="J15" s="134">
        <f t="shared" si="0"/>
        <v>86</v>
      </c>
      <c r="K15" s="135" t="s">
        <v>241</v>
      </c>
      <c r="X15"/>
    </row>
    <row r="16" spans="1:24" ht="16.5" x14ac:dyDescent="0.3">
      <c r="A16" s="130">
        <v>201116</v>
      </c>
      <c r="B16" s="131" t="s">
        <v>256</v>
      </c>
      <c r="C16" s="131" t="s">
        <v>239</v>
      </c>
      <c r="D16" s="131" t="s">
        <v>243</v>
      </c>
      <c r="E16" s="132">
        <v>36405</v>
      </c>
      <c r="F16" s="133">
        <v>56</v>
      </c>
      <c r="G16" s="133">
        <v>72</v>
      </c>
      <c r="H16" s="133">
        <v>67</v>
      </c>
      <c r="I16" s="133">
        <v>77</v>
      </c>
      <c r="J16" s="134">
        <f t="shared" si="0"/>
        <v>68</v>
      </c>
      <c r="K16" s="135" t="s">
        <v>252</v>
      </c>
      <c r="X16"/>
    </row>
    <row r="17" spans="1:24" ht="16.5" x14ac:dyDescent="0.3">
      <c r="A17" s="130">
        <v>201117</v>
      </c>
      <c r="B17" s="131" t="s">
        <v>257</v>
      </c>
      <c r="C17" s="131" t="s">
        <v>239</v>
      </c>
      <c r="D17" s="131" t="s">
        <v>243</v>
      </c>
      <c r="E17" s="132">
        <v>35978</v>
      </c>
      <c r="F17" s="133">
        <v>91</v>
      </c>
      <c r="G17" s="133">
        <v>90</v>
      </c>
      <c r="H17" s="133">
        <v>92</v>
      </c>
      <c r="I17" s="133">
        <v>89</v>
      </c>
      <c r="J17" s="134">
        <f t="shared" si="0"/>
        <v>90.5</v>
      </c>
      <c r="K17" s="135" t="s">
        <v>246</v>
      </c>
      <c r="X17"/>
    </row>
    <row r="18" spans="1:24" ht="16.5" x14ac:dyDescent="0.3">
      <c r="A18" s="130">
        <v>201119</v>
      </c>
      <c r="B18" s="131" t="s">
        <v>258</v>
      </c>
      <c r="C18" s="131" t="s">
        <v>239</v>
      </c>
      <c r="D18" s="131" t="s">
        <v>243</v>
      </c>
      <c r="E18" s="132">
        <v>36387</v>
      </c>
      <c r="F18" s="133">
        <v>68</v>
      </c>
      <c r="G18" s="133">
        <v>78</v>
      </c>
      <c r="H18" s="133">
        <v>91</v>
      </c>
      <c r="I18" s="133">
        <v>82</v>
      </c>
      <c r="J18" s="134">
        <f t="shared" si="0"/>
        <v>79.75</v>
      </c>
      <c r="K18" s="135" t="s">
        <v>249</v>
      </c>
      <c r="X18"/>
    </row>
    <row r="19" spans="1:24" ht="16.5" x14ac:dyDescent="0.3">
      <c r="A19" s="130">
        <v>201121</v>
      </c>
      <c r="B19" s="131" t="s">
        <v>259</v>
      </c>
      <c r="C19" s="131" t="s">
        <v>239</v>
      </c>
      <c r="D19" s="131" t="s">
        <v>240</v>
      </c>
      <c r="E19" s="132">
        <v>38078</v>
      </c>
      <c r="F19" s="133">
        <v>78</v>
      </c>
      <c r="G19" s="133">
        <v>69</v>
      </c>
      <c r="H19" s="133">
        <v>70</v>
      </c>
      <c r="I19" s="133">
        <v>92</v>
      </c>
      <c r="J19" s="134">
        <f t="shared" si="0"/>
        <v>77.25</v>
      </c>
      <c r="K19" s="135" t="s">
        <v>249</v>
      </c>
      <c r="X19"/>
    </row>
    <row r="20" spans="1:24" ht="16.5" x14ac:dyDescent="0.3">
      <c r="A20" s="130">
        <v>201122</v>
      </c>
      <c r="B20" s="131" t="s">
        <v>260</v>
      </c>
      <c r="C20" s="131" t="s">
        <v>239</v>
      </c>
      <c r="D20" s="131" t="s">
        <v>240</v>
      </c>
      <c r="E20" s="132">
        <v>37804</v>
      </c>
      <c r="F20" s="133">
        <v>79</v>
      </c>
      <c r="G20" s="133">
        <v>82</v>
      </c>
      <c r="H20" s="133">
        <v>82</v>
      </c>
      <c r="I20" s="133">
        <v>89</v>
      </c>
      <c r="J20" s="134">
        <f t="shared" si="0"/>
        <v>83</v>
      </c>
      <c r="K20" s="135" t="s">
        <v>241</v>
      </c>
      <c r="X20"/>
    </row>
    <row r="21" spans="1:24" ht="16.5" x14ac:dyDescent="0.3">
      <c r="A21" s="130">
        <v>201123</v>
      </c>
      <c r="B21" s="131" t="s">
        <v>261</v>
      </c>
      <c r="C21" s="131" t="s">
        <v>239</v>
      </c>
      <c r="D21" s="131" t="s">
        <v>243</v>
      </c>
      <c r="E21" s="132">
        <v>36295</v>
      </c>
      <c r="F21" s="133">
        <v>56</v>
      </c>
      <c r="G21" s="133">
        <v>70</v>
      </c>
      <c r="H21" s="133">
        <v>79</v>
      </c>
      <c r="I21" s="133">
        <v>56</v>
      </c>
      <c r="J21" s="134">
        <f t="shared" si="0"/>
        <v>65.25</v>
      </c>
      <c r="K21" s="135" t="s">
        <v>252</v>
      </c>
      <c r="X21"/>
    </row>
    <row r="22" spans="1:24" ht="16.5" x14ac:dyDescent="0.3">
      <c r="A22" s="130">
        <v>201125</v>
      </c>
      <c r="B22" s="131" t="s">
        <v>262</v>
      </c>
      <c r="C22" s="131" t="s">
        <v>239</v>
      </c>
      <c r="D22" s="131" t="s">
        <v>243</v>
      </c>
      <c r="E22" s="132">
        <v>36194</v>
      </c>
      <c r="F22" s="133">
        <v>78</v>
      </c>
      <c r="G22" s="133">
        <v>91</v>
      </c>
      <c r="H22" s="133">
        <v>92</v>
      </c>
      <c r="I22" s="133">
        <v>91</v>
      </c>
      <c r="J22" s="134">
        <f t="shared" si="0"/>
        <v>88</v>
      </c>
      <c r="K22" s="135" t="s">
        <v>241</v>
      </c>
      <c r="X22"/>
    </row>
    <row r="23" spans="1:24" ht="16.5" x14ac:dyDescent="0.3">
      <c r="A23" s="130">
        <v>201130</v>
      </c>
      <c r="B23" s="131" t="s">
        <v>263</v>
      </c>
      <c r="C23" s="131" t="s">
        <v>239</v>
      </c>
      <c r="D23" s="131" t="s">
        <v>240</v>
      </c>
      <c r="E23" s="132">
        <v>36924</v>
      </c>
      <c r="F23" s="133">
        <v>92</v>
      </c>
      <c r="G23" s="133">
        <v>82</v>
      </c>
      <c r="H23" s="133">
        <v>90</v>
      </c>
      <c r="I23" s="133">
        <v>78</v>
      </c>
      <c r="J23" s="134">
        <f t="shared" si="0"/>
        <v>85.5</v>
      </c>
      <c r="K23" s="135" t="s">
        <v>241</v>
      </c>
      <c r="X23"/>
    </row>
    <row r="24" spans="1:24" ht="16.5" x14ac:dyDescent="0.3">
      <c r="A24" s="130">
        <v>201132</v>
      </c>
      <c r="B24" s="131" t="s">
        <v>264</v>
      </c>
      <c r="C24" s="131" t="s">
        <v>239</v>
      </c>
      <c r="D24" s="131" t="s">
        <v>243</v>
      </c>
      <c r="E24" s="132">
        <v>36040</v>
      </c>
      <c r="F24" s="133">
        <v>68</v>
      </c>
      <c r="G24" s="133">
        <v>78</v>
      </c>
      <c r="H24" s="133">
        <v>72</v>
      </c>
      <c r="I24" s="133">
        <v>82</v>
      </c>
      <c r="J24" s="134">
        <f t="shared" si="0"/>
        <v>75</v>
      </c>
      <c r="K24" s="135" t="s">
        <v>249</v>
      </c>
      <c r="X24"/>
    </row>
    <row r="25" spans="1:24" ht="16.5" x14ac:dyDescent="0.3">
      <c r="A25" s="130">
        <v>201135</v>
      </c>
      <c r="B25" s="131" t="s">
        <v>265</v>
      </c>
      <c r="C25" s="131" t="s">
        <v>239</v>
      </c>
      <c r="D25" s="131" t="s">
        <v>243</v>
      </c>
      <c r="E25" s="132">
        <v>37074</v>
      </c>
      <c r="F25" s="133">
        <v>76</v>
      </c>
      <c r="G25" s="133">
        <v>68</v>
      </c>
      <c r="H25" s="133">
        <v>65</v>
      </c>
      <c r="I25" s="133">
        <v>69</v>
      </c>
      <c r="J25" s="134">
        <f t="shared" si="0"/>
        <v>69.5</v>
      </c>
      <c r="K25" s="135" t="s">
        <v>252</v>
      </c>
      <c r="X25"/>
    </row>
    <row r="26" spans="1:24" ht="16.5" x14ac:dyDescent="0.3">
      <c r="A26" s="130">
        <v>201202</v>
      </c>
      <c r="B26" s="131" t="s">
        <v>266</v>
      </c>
      <c r="C26" s="131" t="s">
        <v>267</v>
      </c>
      <c r="D26" s="131" t="s">
        <v>243</v>
      </c>
      <c r="E26" s="132">
        <v>36040</v>
      </c>
      <c r="F26" s="133">
        <v>97</v>
      </c>
      <c r="G26" s="133">
        <v>91</v>
      </c>
      <c r="H26" s="133">
        <v>82</v>
      </c>
      <c r="I26" s="133">
        <v>92</v>
      </c>
      <c r="J26" s="134">
        <f t="shared" si="0"/>
        <v>90.5</v>
      </c>
      <c r="K26" s="135" t="s">
        <v>246</v>
      </c>
      <c r="X26"/>
    </row>
    <row r="27" spans="1:24" ht="16.5" x14ac:dyDescent="0.3">
      <c r="A27" s="130">
        <v>201204</v>
      </c>
      <c r="B27" s="131" t="s">
        <v>268</v>
      </c>
      <c r="C27" s="131" t="s">
        <v>267</v>
      </c>
      <c r="D27" s="131" t="s">
        <v>240</v>
      </c>
      <c r="E27" s="132">
        <v>36952</v>
      </c>
      <c r="F27" s="133">
        <v>78</v>
      </c>
      <c r="G27" s="133">
        <v>82</v>
      </c>
      <c r="H27" s="133">
        <v>77</v>
      </c>
      <c r="I27" s="133">
        <v>70</v>
      </c>
      <c r="J27" s="134">
        <f t="shared" si="0"/>
        <v>76.75</v>
      </c>
      <c r="K27" s="135" t="s">
        <v>249</v>
      </c>
      <c r="X27"/>
    </row>
    <row r="28" spans="1:24" ht="16.5" x14ac:dyDescent="0.3">
      <c r="A28" s="130">
        <v>201207</v>
      </c>
      <c r="B28" s="131" t="s">
        <v>269</v>
      </c>
      <c r="C28" s="131" t="s">
        <v>267</v>
      </c>
      <c r="D28" s="131" t="s">
        <v>243</v>
      </c>
      <c r="E28" s="132">
        <v>35978</v>
      </c>
      <c r="F28" s="133">
        <v>92</v>
      </c>
      <c r="G28" s="133">
        <v>90</v>
      </c>
      <c r="H28" s="133">
        <v>78</v>
      </c>
      <c r="I28" s="133">
        <v>85</v>
      </c>
      <c r="J28" s="134">
        <f t="shared" si="0"/>
        <v>86.25</v>
      </c>
      <c r="K28" s="135" t="s">
        <v>241</v>
      </c>
      <c r="X28"/>
    </row>
    <row r="29" spans="1:24" ht="16.5" x14ac:dyDescent="0.3">
      <c r="A29" s="130">
        <v>201209</v>
      </c>
      <c r="B29" s="131" t="s">
        <v>270</v>
      </c>
      <c r="C29" s="131" t="s">
        <v>267</v>
      </c>
      <c r="D29" s="131" t="s">
        <v>243</v>
      </c>
      <c r="E29" s="132">
        <v>36924</v>
      </c>
      <c r="F29" s="133">
        <v>91</v>
      </c>
      <c r="G29" s="133">
        <v>83</v>
      </c>
      <c r="H29" s="133">
        <v>84</v>
      </c>
      <c r="I29" s="133">
        <v>68</v>
      </c>
      <c r="J29" s="134">
        <f t="shared" si="0"/>
        <v>81.5</v>
      </c>
      <c r="K29" s="135" t="s">
        <v>241</v>
      </c>
      <c r="X29"/>
    </row>
    <row r="30" spans="1:24" ht="16.5" x14ac:dyDescent="0.3">
      <c r="A30" s="130">
        <v>201211</v>
      </c>
      <c r="B30" s="131" t="s">
        <v>271</v>
      </c>
      <c r="C30" s="131" t="s">
        <v>267</v>
      </c>
      <c r="D30" s="131" t="s">
        <v>243</v>
      </c>
      <c r="E30" s="132">
        <v>36040</v>
      </c>
      <c r="F30" s="133">
        <v>82</v>
      </c>
      <c r="G30" s="133">
        <v>77</v>
      </c>
      <c r="H30" s="133">
        <v>78</v>
      </c>
      <c r="I30" s="133">
        <v>77</v>
      </c>
      <c r="J30" s="134">
        <f t="shared" si="0"/>
        <v>78.5</v>
      </c>
      <c r="K30" s="135" t="s">
        <v>249</v>
      </c>
      <c r="X30"/>
    </row>
    <row r="31" spans="1:24" ht="16.5" x14ac:dyDescent="0.3">
      <c r="A31" s="130">
        <v>201303</v>
      </c>
      <c r="B31" s="131" t="s">
        <v>272</v>
      </c>
      <c r="C31" s="131" t="s">
        <v>273</v>
      </c>
      <c r="D31" s="131" t="s">
        <v>243</v>
      </c>
      <c r="E31" s="132">
        <v>36070</v>
      </c>
      <c r="F31" s="133">
        <v>89</v>
      </c>
      <c r="G31" s="133">
        <v>88</v>
      </c>
      <c r="H31" s="133">
        <v>77</v>
      </c>
      <c r="I31" s="133">
        <v>72</v>
      </c>
      <c r="J31" s="134">
        <f t="shared" si="0"/>
        <v>81.5</v>
      </c>
      <c r="K31" s="135" t="s">
        <v>241</v>
      </c>
      <c r="X31"/>
    </row>
    <row r="32" spans="1:24" ht="16.5" x14ac:dyDescent="0.3">
      <c r="A32" s="130">
        <v>201304</v>
      </c>
      <c r="B32" s="131" t="s">
        <v>274</v>
      </c>
      <c r="C32" s="131" t="s">
        <v>273</v>
      </c>
      <c r="D32" s="131" t="s">
        <v>243</v>
      </c>
      <c r="E32" s="132">
        <v>36558</v>
      </c>
      <c r="F32" s="133">
        <v>68</v>
      </c>
      <c r="G32" s="133">
        <v>91</v>
      </c>
      <c r="H32" s="133">
        <v>91</v>
      </c>
      <c r="I32" s="133">
        <v>80</v>
      </c>
      <c r="J32" s="134">
        <f t="shared" si="0"/>
        <v>82.5</v>
      </c>
      <c r="K32" s="135" t="s">
        <v>241</v>
      </c>
      <c r="X32"/>
    </row>
    <row r="33" spans="1:24" ht="16.5" x14ac:dyDescent="0.3">
      <c r="A33" s="130">
        <v>201309</v>
      </c>
      <c r="B33" s="131" t="s">
        <v>275</v>
      </c>
      <c r="C33" s="131" t="s">
        <v>273</v>
      </c>
      <c r="D33" s="131" t="s">
        <v>240</v>
      </c>
      <c r="E33" s="132">
        <v>38170</v>
      </c>
      <c r="F33" s="133">
        <v>95</v>
      </c>
      <c r="G33" s="133">
        <v>90</v>
      </c>
      <c r="H33" s="133">
        <v>87</v>
      </c>
      <c r="I33" s="133">
        <v>90</v>
      </c>
      <c r="J33" s="134">
        <f t="shared" si="0"/>
        <v>90.5</v>
      </c>
      <c r="K33" s="135" t="s">
        <v>246</v>
      </c>
      <c r="X33"/>
    </row>
    <row r="34" spans="1:24" ht="16.5" x14ac:dyDescent="0.3">
      <c r="A34" s="130">
        <v>201311</v>
      </c>
      <c r="B34" s="131" t="s">
        <v>276</v>
      </c>
      <c r="C34" s="131" t="s">
        <v>273</v>
      </c>
      <c r="D34" s="131" t="s">
        <v>240</v>
      </c>
      <c r="E34" s="132">
        <v>37909</v>
      </c>
      <c r="F34" s="133">
        <v>90</v>
      </c>
      <c r="G34" s="133">
        <v>87</v>
      </c>
      <c r="H34" s="133">
        <v>98</v>
      </c>
      <c r="I34" s="133">
        <v>92</v>
      </c>
      <c r="J34" s="134">
        <f t="shared" si="0"/>
        <v>91.75</v>
      </c>
      <c r="K34" s="135" t="s">
        <v>246</v>
      </c>
      <c r="X34"/>
    </row>
    <row r="35" spans="1:24" ht="16.5" x14ac:dyDescent="0.3">
      <c r="A35" s="130">
        <v>202101</v>
      </c>
      <c r="B35" s="131" t="s">
        <v>277</v>
      </c>
      <c r="C35" s="131" t="s">
        <v>278</v>
      </c>
      <c r="D35" s="131" t="s">
        <v>240</v>
      </c>
      <c r="E35" s="132">
        <v>36952</v>
      </c>
      <c r="F35" s="133">
        <v>68</v>
      </c>
      <c r="G35" s="133">
        <v>77</v>
      </c>
      <c r="H35" s="133">
        <v>75</v>
      </c>
      <c r="I35" s="133">
        <v>78</v>
      </c>
      <c r="J35" s="134">
        <f t="shared" si="0"/>
        <v>74.5</v>
      </c>
      <c r="K35" s="135" t="s">
        <v>249</v>
      </c>
      <c r="X35"/>
    </row>
    <row r="36" spans="1:24" ht="16.5" x14ac:dyDescent="0.3">
      <c r="A36" s="130">
        <v>202103</v>
      </c>
      <c r="B36" s="131" t="s">
        <v>279</v>
      </c>
      <c r="C36" s="131" t="s">
        <v>278</v>
      </c>
      <c r="D36" s="131" t="s">
        <v>240</v>
      </c>
      <c r="E36" s="132">
        <v>37026</v>
      </c>
      <c r="F36" s="133">
        <v>56</v>
      </c>
      <c r="G36" s="133">
        <v>67</v>
      </c>
      <c r="H36" s="133">
        <v>87</v>
      </c>
      <c r="I36" s="133">
        <v>56</v>
      </c>
      <c r="J36" s="134">
        <f t="shared" si="0"/>
        <v>66.5</v>
      </c>
      <c r="K36" s="135" t="s">
        <v>252</v>
      </c>
      <c r="X36"/>
    </row>
    <row r="37" spans="1:24" ht="16.5" x14ac:dyDescent="0.3">
      <c r="A37" s="130">
        <v>202109</v>
      </c>
      <c r="B37" s="131" t="s">
        <v>280</v>
      </c>
      <c r="C37" s="131" t="s">
        <v>278</v>
      </c>
      <c r="D37" s="131" t="s">
        <v>240</v>
      </c>
      <c r="E37" s="132">
        <v>36952</v>
      </c>
      <c r="F37" s="133">
        <v>85</v>
      </c>
      <c r="G37" s="133">
        <v>70</v>
      </c>
      <c r="H37" s="133">
        <v>78</v>
      </c>
      <c r="I37" s="133">
        <v>62</v>
      </c>
      <c r="J37" s="134">
        <f t="shared" si="0"/>
        <v>73.75</v>
      </c>
      <c r="K37" s="135" t="s">
        <v>249</v>
      </c>
      <c r="X37"/>
    </row>
    <row r="38" spans="1:24" ht="16.5" x14ac:dyDescent="0.3">
      <c r="A38" s="130">
        <v>202112</v>
      </c>
      <c r="B38" s="131" t="s">
        <v>281</v>
      </c>
      <c r="C38" s="131" t="s">
        <v>278</v>
      </c>
      <c r="D38" s="131" t="s">
        <v>240</v>
      </c>
      <c r="E38" s="132">
        <v>37804</v>
      </c>
      <c r="F38" s="133">
        <v>86</v>
      </c>
      <c r="G38" s="133">
        <v>89</v>
      </c>
      <c r="H38" s="133">
        <v>78</v>
      </c>
      <c r="I38" s="133">
        <v>91</v>
      </c>
      <c r="J38" s="134">
        <f t="shared" si="0"/>
        <v>86</v>
      </c>
      <c r="K38" s="135" t="s">
        <v>241</v>
      </c>
      <c r="X38"/>
    </row>
    <row r="39" spans="1:24" ht="16.5" x14ac:dyDescent="0.3">
      <c r="A39" s="130">
        <v>202204</v>
      </c>
      <c r="B39" s="131" t="s">
        <v>282</v>
      </c>
      <c r="C39" s="131" t="s">
        <v>283</v>
      </c>
      <c r="D39" s="131" t="s">
        <v>240</v>
      </c>
      <c r="E39" s="132">
        <v>36952</v>
      </c>
      <c r="F39" s="133">
        <v>69</v>
      </c>
      <c r="G39" s="133">
        <v>72</v>
      </c>
      <c r="H39" s="133">
        <v>68</v>
      </c>
      <c r="I39" s="133">
        <v>89</v>
      </c>
      <c r="J39" s="134">
        <f t="shared" si="0"/>
        <v>74.5</v>
      </c>
      <c r="K39" s="135" t="s">
        <v>249</v>
      </c>
      <c r="X39"/>
    </row>
    <row r="40" spans="1:24" ht="16.5" x14ac:dyDescent="0.3">
      <c r="A40" s="130">
        <v>202205</v>
      </c>
      <c r="B40" s="131" t="s">
        <v>284</v>
      </c>
      <c r="C40" s="131" t="s">
        <v>283</v>
      </c>
      <c r="D40" s="131" t="s">
        <v>240</v>
      </c>
      <c r="E40" s="132">
        <v>37756</v>
      </c>
      <c r="F40" s="133">
        <v>82</v>
      </c>
      <c r="G40" s="133">
        <v>80</v>
      </c>
      <c r="H40" s="133">
        <v>75</v>
      </c>
      <c r="I40" s="133">
        <v>88</v>
      </c>
      <c r="J40" s="134">
        <f t="shared" si="0"/>
        <v>81.25</v>
      </c>
      <c r="K40" s="135" t="s">
        <v>241</v>
      </c>
      <c r="X40"/>
    </row>
    <row r="41" spans="1:24" ht="16.5" x14ac:dyDescent="0.3">
      <c r="A41" s="130">
        <v>202207</v>
      </c>
      <c r="B41" s="131" t="s">
        <v>285</v>
      </c>
      <c r="C41" s="131" t="s">
        <v>283</v>
      </c>
      <c r="D41" s="131" t="s">
        <v>240</v>
      </c>
      <c r="E41" s="132">
        <v>38048</v>
      </c>
      <c r="F41" s="133">
        <v>98</v>
      </c>
      <c r="G41" s="133">
        <v>97</v>
      </c>
      <c r="H41" s="133">
        <v>90</v>
      </c>
      <c r="I41" s="133">
        <v>88</v>
      </c>
      <c r="J41" s="134">
        <f t="shared" si="0"/>
        <v>93.25</v>
      </c>
      <c r="K41" s="135" t="s">
        <v>246</v>
      </c>
      <c r="X41"/>
    </row>
    <row r="42" spans="1:24" ht="16.5" x14ac:dyDescent="0.3">
      <c r="A42" s="130">
        <v>202209</v>
      </c>
      <c r="B42" s="131" t="s">
        <v>286</v>
      </c>
      <c r="C42" s="131" t="s">
        <v>283</v>
      </c>
      <c r="D42" s="131" t="s">
        <v>240</v>
      </c>
      <c r="E42" s="132">
        <v>37909</v>
      </c>
      <c r="F42" s="133">
        <v>79</v>
      </c>
      <c r="G42" s="133">
        <v>82</v>
      </c>
      <c r="H42" s="133">
        <v>90</v>
      </c>
      <c r="I42" s="133">
        <v>91</v>
      </c>
      <c r="J42" s="134">
        <f t="shared" si="0"/>
        <v>85.5</v>
      </c>
      <c r="K42" s="135" t="s">
        <v>241</v>
      </c>
      <c r="X42"/>
    </row>
    <row r="43" spans="1:24" ht="16.5" x14ac:dyDescent="0.3">
      <c r="A43" s="130">
        <v>202209</v>
      </c>
      <c r="B43" s="131" t="s">
        <v>287</v>
      </c>
      <c r="C43" s="131" t="s">
        <v>283</v>
      </c>
      <c r="D43" s="131" t="s">
        <v>240</v>
      </c>
      <c r="E43" s="132">
        <v>38078</v>
      </c>
      <c r="F43" s="133">
        <v>76</v>
      </c>
      <c r="G43" s="133">
        <v>82</v>
      </c>
      <c r="H43" s="133">
        <v>86</v>
      </c>
      <c r="I43" s="133">
        <v>81</v>
      </c>
      <c r="J43" s="134">
        <f t="shared" si="0"/>
        <v>81.25</v>
      </c>
      <c r="K43" s="135" t="s">
        <v>241</v>
      </c>
      <c r="X43"/>
    </row>
    <row r="44" spans="1:24" ht="16.5" x14ac:dyDescent="0.3">
      <c r="A44" s="130">
        <v>202210</v>
      </c>
      <c r="B44" s="131" t="s">
        <v>288</v>
      </c>
      <c r="C44" s="131" t="s">
        <v>283</v>
      </c>
      <c r="D44" s="131" t="s">
        <v>243</v>
      </c>
      <c r="E44" s="132">
        <v>36040</v>
      </c>
      <c r="F44" s="133">
        <v>92</v>
      </c>
      <c r="G44" s="133">
        <v>95</v>
      </c>
      <c r="H44" s="133">
        <v>90</v>
      </c>
      <c r="I44" s="133">
        <v>97</v>
      </c>
      <c r="J44" s="134">
        <f t="shared" si="0"/>
        <v>93.5</v>
      </c>
      <c r="K44" s="135" t="s">
        <v>246</v>
      </c>
      <c r="X44"/>
    </row>
    <row r="45" spans="1:24" ht="16.5" x14ac:dyDescent="0.3">
      <c r="A45" s="130">
        <v>202301</v>
      </c>
      <c r="B45" s="131" t="s">
        <v>289</v>
      </c>
      <c r="C45" s="131" t="s">
        <v>290</v>
      </c>
      <c r="D45" s="131" t="s">
        <v>243</v>
      </c>
      <c r="E45" s="132">
        <v>36040</v>
      </c>
      <c r="F45" s="133">
        <v>65</v>
      </c>
      <c r="G45" s="133">
        <v>72</v>
      </c>
      <c r="H45" s="133">
        <v>82</v>
      </c>
      <c r="I45" s="133">
        <v>85</v>
      </c>
      <c r="J45" s="134">
        <f t="shared" si="0"/>
        <v>76</v>
      </c>
      <c r="K45" s="135" t="s">
        <v>249</v>
      </c>
      <c r="X45"/>
    </row>
    <row r="46" spans="1:24" ht="16.5" x14ac:dyDescent="0.3">
      <c r="A46" s="130">
        <v>202303</v>
      </c>
      <c r="B46" s="131" t="s">
        <v>291</v>
      </c>
      <c r="C46" s="131" t="s">
        <v>290</v>
      </c>
      <c r="D46" s="131" t="s">
        <v>243</v>
      </c>
      <c r="E46" s="132">
        <v>36587</v>
      </c>
      <c r="F46" s="133">
        <v>82</v>
      </c>
      <c r="G46" s="133">
        <v>56</v>
      </c>
      <c r="H46" s="133">
        <v>77</v>
      </c>
      <c r="I46" s="133">
        <v>91</v>
      </c>
      <c r="J46" s="134">
        <f t="shared" si="0"/>
        <v>76.5</v>
      </c>
      <c r="K46" s="135" t="s">
        <v>249</v>
      </c>
      <c r="X46"/>
    </row>
    <row r="47" spans="1:24" ht="16.5" x14ac:dyDescent="0.3">
      <c r="A47" s="130">
        <v>202304</v>
      </c>
      <c r="B47" s="131" t="s">
        <v>292</v>
      </c>
      <c r="C47" s="131" t="s">
        <v>290</v>
      </c>
      <c r="D47" s="131" t="s">
        <v>240</v>
      </c>
      <c r="E47" s="132">
        <v>37317</v>
      </c>
      <c r="F47" s="133">
        <v>78</v>
      </c>
      <c r="G47" s="133">
        <v>76</v>
      </c>
      <c r="H47" s="133">
        <v>80</v>
      </c>
      <c r="I47" s="133">
        <v>88</v>
      </c>
      <c r="J47" s="134">
        <f t="shared" si="0"/>
        <v>80.5</v>
      </c>
      <c r="K47" s="135" t="s">
        <v>241</v>
      </c>
      <c r="X47"/>
    </row>
    <row r="48" spans="1:24" ht="16.5" x14ac:dyDescent="0.3">
      <c r="A48" s="130">
        <v>202305</v>
      </c>
      <c r="B48" s="131" t="s">
        <v>293</v>
      </c>
      <c r="C48" s="131" t="s">
        <v>290</v>
      </c>
      <c r="D48" s="131" t="s">
        <v>240</v>
      </c>
      <c r="E48" s="132">
        <v>37439</v>
      </c>
      <c r="F48" s="133">
        <v>68</v>
      </c>
      <c r="G48" s="133">
        <v>72</v>
      </c>
      <c r="H48" s="133">
        <v>68</v>
      </c>
      <c r="I48" s="133">
        <v>85</v>
      </c>
      <c r="J48" s="134">
        <f t="shared" si="0"/>
        <v>73.25</v>
      </c>
      <c r="K48" s="135" t="s">
        <v>249</v>
      </c>
      <c r="X48"/>
    </row>
    <row r="49" spans="1:24" ht="16.5" x14ac:dyDescent="0.3">
      <c r="A49" s="130">
        <v>202309</v>
      </c>
      <c r="B49" s="131" t="s">
        <v>294</v>
      </c>
      <c r="C49" s="131" t="s">
        <v>290</v>
      </c>
      <c r="D49" s="131" t="s">
        <v>240</v>
      </c>
      <c r="E49" s="132">
        <v>37317</v>
      </c>
      <c r="F49" s="133">
        <v>82</v>
      </c>
      <c r="G49" s="133">
        <v>78</v>
      </c>
      <c r="H49" s="133">
        <v>56</v>
      </c>
      <c r="I49" s="133">
        <v>91</v>
      </c>
      <c r="J49" s="134">
        <f t="shared" si="0"/>
        <v>76.75</v>
      </c>
      <c r="K49" s="135" t="s">
        <v>249</v>
      </c>
      <c r="X49"/>
    </row>
    <row r="50" spans="1:24" ht="17.25" thickBot="1" x14ac:dyDescent="0.35">
      <c r="A50" s="136">
        <v>202315</v>
      </c>
      <c r="B50" s="137" t="s">
        <v>295</v>
      </c>
      <c r="C50" s="137" t="s">
        <v>290</v>
      </c>
      <c r="D50" s="137" t="s">
        <v>240</v>
      </c>
      <c r="E50" s="138">
        <v>37544</v>
      </c>
      <c r="F50" s="139">
        <v>82</v>
      </c>
      <c r="G50" s="139">
        <v>86</v>
      </c>
      <c r="H50" s="139">
        <v>80</v>
      </c>
      <c r="I50" s="139">
        <v>82</v>
      </c>
      <c r="J50" s="140">
        <f t="shared" si="0"/>
        <v>82.5</v>
      </c>
      <c r="K50" s="141" t="s">
        <v>241</v>
      </c>
      <c r="X50"/>
    </row>
  </sheetData>
  <phoneticPr fontId="5" type="noConversion"/>
  <conditionalFormatting sqref="A5:K50">
    <cfRule type="expression" dxfId="1" priority="1">
      <formula>$D5=$C$2</formula>
    </cfRule>
  </conditionalFormatting>
  <dataValidations count="1">
    <dataValidation type="list" allowBlank="1" showInputMessage="1" showErrorMessage="1" sqref="C2">
      <formula1>$X$6:$X$7</formula1>
    </dataValidation>
  </dataValidations>
  <printOptions horizontalCentered="1" verticalCentered="1"/>
  <pageMargins left="0.59055118110236227" right="0.59055118110236227" top="0.98425196850393704" bottom="0.98425196850393704" header="0.51181102362204722" footer="0.51181102362204722"/>
  <pageSetup paperSize="9" orientation="portrait" horizontalDpi="4294967293" verticalDpi="0" r:id="rId1"/>
  <headerFooter alignWithMargins="0"/>
  <ignoredErrors>
    <ignoredError sqref="J5:J50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defaultColWidth="9" defaultRowHeight="13.5" x14ac:dyDescent="0.3"/>
  <cols>
    <col min="1" max="1" width="2.625" style="143" customWidth="1"/>
    <col min="2" max="2" width="15.25" style="143" customWidth="1"/>
    <col min="3" max="3" width="21.125" style="145" customWidth="1"/>
    <col min="4" max="4" width="19.75" style="145" customWidth="1"/>
    <col min="5" max="5" width="17.75" style="145" customWidth="1"/>
    <col min="6" max="6" width="8.5" style="145" customWidth="1"/>
    <col min="7" max="7" width="5.75" style="145" bestFit="1" customWidth="1"/>
    <col min="8" max="8" width="12.625" style="145" customWidth="1"/>
    <col min="9" max="9" width="7.75" style="145" customWidth="1"/>
    <col min="10" max="10" width="16" style="143" bestFit="1" customWidth="1"/>
    <col min="11" max="11" width="18.625" style="143" bestFit="1" customWidth="1"/>
    <col min="12" max="12" width="6.25" style="143" customWidth="1"/>
    <col min="13" max="16384" width="9" style="143"/>
  </cols>
  <sheetData>
    <row r="1" spans="1:12" ht="32.1" customHeight="1" x14ac:dyDescent="0.3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 s="145" customFormat="1" ht="30" customHeight="1" x14ac:dyDescent="0.3">
      <c r="A2" s="146"/>
      <c r="B2" s="147" t="s">
        <v>296</v>
      </c>
      <c r="C2" s="147"/>
      <c r="D2" s="148"/>
      <c r="E2" s="148"/>
      <c r="F2" s="146"/>
      <c r="G2" s="146"/>
      <c r="H2" s="146"/>
      <c r="I2" s="146"/>
      <c r="J2" s="146"/>
      <c r="K2" s="146"/>
      <c r="L2" s="146"/>
    </row>
    <row r="3" spans="1:12" s="145" customFormat="1" ht="36" customHeight="1" x14ac:dyDescent="0.3">
      <c r="A3" s="146"/>
      <c r="B3" s="149" t="s">
        <v>300</v>
      </c>
      <c r="C3" s="149" t="s">
        <v>297</v>
      </c>
      <c r="D3" s="149" t="s">
        <v>298</v>
      </c>
      <c r="E3" s="150" t="s">
        <v>299</v>
      </c>
      <c r="F3" s="146"/>
      <c r="G3" s="146"/>
      <c r="H3" s="146"/>
      <c r="I3" s="146"/>
      <c r="J3" s="146"/>
      <c r="K3" s="146"/>
      <c r="L3" s="146"/>
    </row>
    <row r="4" spans="1:12" ht="25.15" customHeight="1" x14ac:dyDescent="0.3">
      <c r="A4" s="146"/>
      <c r="B4" s="152" t="s">
        <v>317</v>
      </c>
      <c r="C4" s="151">
        <v>38718.006249999999</v>
      </c>
      <c r="D4" s="151">
        <v>38719.397187499999</v>
      </c>
      <c r="E4" s="170">
        <f>D4-C4</f>
        <v>1.390937500000291</v>
      </c>
      <c r="F4" s="146"/>
      <c r="G4" s="146"/>
      <c r="H4" s="146"/>
      <c r="I4" s="146"/>
      <c r="J4" s="146"/>
      <c r="K4" s="146"/>
      <c r="L4" s="146"/>
    </row>
    <row r="5" spans="1:12" ht="25.15" customHeight="1" x14ac:dyDescent="0.3">
      <c r="A5" s="146"/>
      <c r="B5" s="152" t="s">
        <v>315</v>
      </c>
      <c r="C5" s="151">
        <v>38718.009027777778</v>
      </c>
      <c r="D5" s="151">
        <v>38719.400960648149</v>
      </c>
      <c r="E5" s="170">
        <f>D5-C5</f>
        <v>1.3919328703705105</v>
      </c>
      <c r="F5" s="146"/>
      <c r="G5" s="146"/>
      <c r="H5" s="146" t="s">
        <v>302</v>
      </c>
      <c r="I5" s="146"/>
      <c r="J5" s="146"/>
      <c r="K5" s="146"/>
      <c r="L5" s="146"/>
    </row>
    <row r="6" spans="1:12" ht="25.15" customHeight="1" x14ac:dyDescent="0.3">
      <c r="A6" s="146"/>
      <c r="B6" s="152"/>
      <c r="C6" s="151">
        <v>38718.019444444442</v>
      </c>
      <c r="D6" s="151">
        <v>38719.415902777779</v>
      </c>
      <c r="E6" s="170">
        <f t="shared" ref="E5:E7" si="0">D6-C6</f>
        <v>1.3964583333363407</v>
      </c>
      <c r="F6" s="146"/>
      <c r="G6" s="146"/>
      <c r="H6" s="146"/>
      <c r="I6" s="146"/>
      <c r="J6" s="146"/>
      <c r="K6" s="146"/>
      <c r="L6" s="146"/>
    </row>
    <row r="7" spans="1:12" ht="25.15" customHeight="1" x14ac:dyDescent="0.3">
      <c r="B7" s="153"/>
      <c r="C7" s="151">
        <v>38718.029166666667</v>
      </c>
      <c r="D7" s="151">
        <v>38719.423657407409</v>
      </c>
      <c r="E7" s="170">
        <f>D7-C7</f>
        <v>1.3944907407421852</v>
      </c>
      <c r="F7" s="143"/>
      <c r="G7" s="143"/>
      <c r="H7" s="143"/>
      <c r="I7" s="143"/>
    </row>
    <row r="8" spans="1:12" ht="19.149999999999999" customHeight="1" x14ac:dyDescent="0.3">
      <c r="C8" s="143"/>
      <c r="D8" s="143"/>
      <c r="E8" s="143"/>
      <c r="F8" s="143"/>
      <c r="G8" s="143"/>
      <c r="H8" s="143"/>
      <c r="I8" s="143"/>
    </row>
    <row r="9" spans="1:12" ht="19.149999999999999" customHeight="1" x14ac:dyDescent="0.3">
      <c r="C9" s="143"/>
      <c r="D9" s="143"/>
      <c r="E9" s="143"/>
      <c r="F9" s="143"/>
      <c r="G9" s="143"/>
      <c r="H9" s="143"/>
      <c r="I9" s="143"/>
    </row>
    <row r="10" spans="1:12" ht="14.25" x14ac:dyDescent="0.3">
      <c r="C10" s="144"/>
      <c r="D10" s="144"/>
      <c r="E10" s="144"/>
      <c r="F10" s="144"/>
      <c r="G10" s="144"/>
      <c r="H10" s="144"/>
      <c r="I10" s="144"/>
      <c r="J10" s="144"/>
      <c r="K10" s="144"/>
    </row>
    <row r="11" spans="1:12" ht="14.25" x14ac:dyDescent="0.3">
      <c r="C11" s="144"/>
      <c r="D11" s="144"/>
      <c r="E11" s="144"/>
      <c r="F11" s="144"/>
      <c r="G11" s="144"/>
      <c r="H11" s="144"/>
      <c r="I11" s="144"/>
      <c r="J11" s="144"/>
      <c r="K11" s="144"/>
    </row>
    <row r="12" spans="1:12" ht="14.25" x14ac:dyDescent="0.3">
      <c r="C12" s="144"/>
      <c r="D12" s="144"/>
      <c r="E12" s="144"/>
      <c r="F12" s="144"/>
      <c r="G12" s="144"/>
      <c r="H12" s="144"/>
      <c r="I12" s="144"/>
      <c r="J12" s="144"/>
      <c r="K12" s="144"/>
    </row>
    <row r="13" spans="1:12" ht="14.25" x14ac:dyDescent="0.3">
      <c r="C13" s="144"/>
      <c r="D13" s="144"/>
      <c r="E13" s="144"/>
      <c r="F13" s="144"/>
      <c r="G13" s="144"/>
      <c r="H13" s="144"/>
      <c r="I13" s="144"/>
      <c r="J13" s="144"/>
      <c r="K13" s="144"/>
    </row>
    <row r="14" spans="1:12" ht="14.25" x14ac:dyDescent="0.3">
      <c r="C14" s="144"/>
      <c r="D14" s="144"/>
      <c r="E14" s="144"/>
      <c r="F14" s="144">
        <f>COUNTIF($B$4:$B$7,B4)</f>
        <v>1</v>
      </c>
      <c r="G14" s="144"/>
      <c r="H14" s="144"/>
      <c r="I14" s="144"/>
      <c r="J14" s="144"/>
      <c r="K14" s="144"/>
    </row>
    <row r="15" spans="1:12" ht="14.25" x14ac:dyDescent="0.3">
      <c r="C15" s="144"/>
      <c r="D15" s="144"/>
      <c r="E15" s="144"/>
      <c r="F15" s="144"/>
      <c r="G15" s="144"/>
      <c r="H15" s="144"/>
      <c r="I15" s="144"/>
      <c r="J15" s="144"/>
      <c r="K15" s="144"/>
    </row>
    <row r="16" spans="1:12" ht="14.25" x14ac:dyDescent="0.3">
      <c r="C16" s="144"/>
      <c r="D16" s="144"/>
      <c r="E16" s="144"/>
      <c r="F16" s="144"/>
      <c r="G16" s="144"/>
      <c r="H16" s="144"/>
      <c r="I16" s="144"/>
      <c r="J16" s="144"/>
      <c r="K16" s="144"/>
    </row>
    <row r="17" spans="3:11" ht="14.25" x14ac:dyDescent="0.3">
      <c r="C17" s="144"/>
      <c r="D17" s="144"/>
      <c r="E17" s="144"/>
      <c r="F17" s="144"/>
      <c r="G17" s="144"/>
      <c r="H17" s="144"/>
      <c r="I17" s="144"/>
      <c r="J17" s="144"/>
      <c r="K17" s="144"/>
    </row>
    <row r="18" spans="3:11" ht="14.25" x14ac:dyDescent="0.3">
      <c r="C18" s="144"/>
      <c r="D18" s="144"/>
      <c r="E18" s="144"/>
      <c r="F18" s="144"/>
      <c r="G18" s="144"/>
      <c r="H18" s="144"/>
      <c r="I18" s="144"/>
      <c r="J18" s="144"/>
      <c r="K18" s="144"/>
    </row>
    <row r="19" spans="3:11" ht="14.25" x14ac:dyDescent="0.3">
      <c r="C19" s="144"/>
      <c r="D19" s="144"/>
      <c r="E19" s="144"/>
      <c r="F19" s="144"/>
      <c r="G19" s="144"/>
      <c r="H19" s="144"/>
      <c r="I19" s="144"/>
      <c r="J19" s="144"/>
      <c r="K19" s="144"/>
    </row>
    <row r="20" spans="3:11" ht="14.25" x14ac:dyDescent="0.3">
      <c r="C20" s="144"/>
      <c r="D20" s="144"/>
      <c r="E20" s="144"/>
      <c r="F20" s="144"/>
      <c r="G20" s="144"/>
      <c r="H20" s="144"/>
      <c r="I20" s="144"/>
      <c r="J20" s="144"/>
      <c r="K20" s="144"/>
    </row>
    <row r="21" spans="3:11" ht="14.25" x14ac:dyDescent="0.3">
      <c r="C21" s="144"/>
      <c r="D21" s="144"/>
      <c r="E21" s="144"/>
      <c r="F21" s="144"/>
      <c r="G21" s="144"/>
      <c r="H21" s="144"/>
      <c r="I21" s="144"/>
      <c r="J21" s="144"/>
      <c r="K21" s="144"/>
    </row>
    <row r="22" spans="3:11" ht="14.25" x14ac:dyDescent="0.3">
      <c r="C22" s="144"/>
      <c r="D22" s="144"/>
      <c r="E22" s="144"/>
      <c r="F22" s="144"/>
      <c r="G22" s="144"/>
      <c r="H22" s="144"/>
      <c r="I22" s="144"/>
      <c r="J22" s="144"/>
      <c r="K22" s="144"/>
    </row>
    <row r="23" spans="3:11" ht="14.25" x14ac:dyDescent="0.3">
      <c r="C23" s="144"/>
      <c r="D23" s="144"/>
      <c r="E23" s="144"/>
      <c r="F23" s="144"/>
      <c r="G23" s="144"/>
      <c r="H23" s="144"/>
      <c r="I23" s="144"/>
      <c r="J23" s="144"/>
      <c r="K23" s="144"/>
    </row>
    <row r="24" spans="3:11" ht="14.25" x14ac:dyDescent="0.3">
      <c r="C24" s="144"/>
      <c r="D24" s="144"/>
      <c r="E24" s="144"/>
      <c r="F24" s="144"/>
      <c r="G24" s="144"/>
      <c r="H24" s="144"/>
      <c r="I24" s="144"/>
      <c r="J24" s="144"/>
      <c r="K24" s="144"/>
    </row>
    <row r="25" spans="3:11" ht="14.25" x14ac:dyDescent="0.3">
      <c r="C25" s="144"/>
      <c r="D25" s="144"/>
      <c r="E25" s="144"/>
      <c r="F25" s="144"/>
      <c r="G25" s="144"/>
      <c r="H25" s="144"/>
      <c r="I25" s="144"/>
      <c r="J25" s="144"/>
      <c r="K25" s="144"/>
    </row>
  </sheetData>
  <phoneticPr fontId="5" type="noConversion"/>
  <conditionalFormatting sqref="B4:B7">
    <cfRule type="expression" priority="5">
      <formula>COUNTIF($B$4:$B$7,B4)&lt;2</formula>
    </cfRule>
    <cfRule type="expression" priority="4">
      <formula>COUNTIF($B$4:$B$7,$B4)&lt;2</formula>
    </cfRule>
    <cfRule type="expression" priority="3">
      <formula>COUNTIF($B$4:$B$7,$B4)&lt;2</formula>
    </cfRule>
    <cfRule type="expression" priority="2">
      <formula>COUNTIF($B$4:$B$7,$B4)&lt;2</formula>
    </cfRule>
    <cfRule type="expression" priority="1">
      <formula>COUNTIF($B$4:$B$7,B4)&lt;2</formula>
    </cfRule>
  </conditionalFormatting>
  <dataValidations count="1">
    <dataValidation type="custom" allowBlank="1" showInputMessage="1" showErrorMessage="1" sqref="B4:B7">
      <formula1>COUNTIF($B$4:$B$7,B4)&lt;2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ColWidth="9" defaultRowHeight="13.5" x14ac:dyDescent="0.3"/>
  <cols>
    <col min="1" max="16384" width="9" style="5"/>
  </cols>
  <sheetData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B5" sqref="B5"/>
    </sheetView>
  </sheetViews>
  <sheetFormatPr defaultColWidth="9" defaultRowHeight="13.5" x14ac:dyDescent="0.15"/>
  <cols>
    <col min="1" max="1" width="10.25" style="1" bestFit="1" customWidth="1"/>
    <col min="2" max="2" width="11.5" style="1" bestFit="1" customWidth="1"/>
    <col min="3" max="3" width="10.25" style="1" bestFit="1" customWidth="1"/>
    <col min="4" max="4" width="10.5" style="1" bestFit="1" customWidth="1"/>
    <col min="5" max="5" width="10.25" style="1" bestFit="1" customWidth="1"/>
    <col min="6" max="6" width="22.5" style="1" bestFit="1" customWidth="1"/>
    <col min="7" max="7" width="14" style="1" bestFit="1" customWidth="1"/>
    <col min="8" max="16384" width="9" style="1"/>
  </cols>
  <sheetData>
    <row r="1" spans="1:7" ht="20.25" customHeight="1" x14ac:dyDescent="0.15">
      <c r="A1" s="7" t="s">
        <v>51</v>
      </c>
      <c r="B1" s="7" t="s">
        <v>50</v>
      </c>
      <c r="C1" s="7" t="s">
        <v>49</v>
      </c>
      <c r="D1" s="7" t="s">
        <v>48</v>
      </c>
      <c r="E1" s="7" t="s">
        <v>47</v>
      </c>
      <c r="F1" s="7" t="s">
        <v>46</v>
      </c>
      <c r="G1" s="7" t="s">
        <v>45</v>
      </c>
    </row>
    <row r="2" spans="1:7" x14ac:dyDescent="0.15">
      <c r="A2" s="6">
        <v>101</v>
      </c>
      <c r="B2" s="3" t="s">
        <v>44</v>
      </c>
      <c r="C2" s="4">
        <v>1004</v>
      </c>
      <c r="D2" s="3" t="s">
        <v>4</v>
      </c>
      <c r="E2" s="3">
        <v>1140</v>
      </c>
      <c r="F2" s="3" t="s">
        <v>37</v>
      </c>
      <c r="G2" s="2">
        <v>201.28</v>
      </c>
    </row>
    <row r="3" spans="1:7" x14ac:dyDescent="0.15">
      <c r="A3" s="167">
        <f t="shared" ref="A3:B5" si="0">A2</f>
        <v>101</v>
      </c>
      <c r="B3" s="167" t="str">
        <f t="shared" si="0"/>
        <v>서울종로구</v>
      </c>
      <c r="C3" s="4">
        <v>1025</v>
      </c>
      <c r="D3" s="3" t="s">
        <v>3</v>
      </c>
      <c r="E3" s="3">
        <v>1140</v>
      </c>
      <c r="F3" s="3" t="s">
        <v>37</v>
      </c>
      <c r="G3" s="2">
        <v>742.21400000000006</v>
      </c>
    </row>
    <row r="4" spans="1:7" x14ac:dyDescent="0.15">
      <c r="A4" s="167">
        <f t="shared" si="0"/>
        <v>101</v>
      </c>
      <c r="B4" s="167" t="str">
        <f t="shared" si="0"/>
        <v>서울종로구</v>
      </c>
      <c r="C4" s="4">
        <v>1028</v>
      </c>
      <c r="D4" s="3" t="s">
        <v>43</v>
      </c>
      <c r="E4" s="3">
        <v>1140</v>
      </c>
      <c r="F4" s="3" t="s">
        <v>37</v>
      </c>
      <c r="G4" s="2">
        <v>150.958</v>
      </c>
    </row>
    <row r="5" spans="1:7" x14ac:dyDescent="0.15">
      <c r="A5" s="167">
        <f t="shared" si="0"/>
        <v>101</v>
      </c>
      <c r="B5" s="167" t="str">
        <f t="shared" si="0"/>
        <v>서울종로구</v>
      </c>
      <c r="C5" s="4">
        <v>1036</v>
      </c>
      <c r="D5" s="3" t="s">
        <v>1</v>
      </c>
      <c r="E5" s="3">
        <v>1140</v>
      </c>
      <c r="F5" s="3" t="s">
        <v>37</v>
      </c>
      <c r="G5" s="2">
        <v>7860.2690000000002</v>
      </c>
    </row>
    <row r="6" spans="1:7" x14ac:dyDescent="0.15">
      <c r="A6" s="6">
        <v>111</v>
      </c>
      <c r="B6" s="3" t="s">
        <v>42</v>
      </c>
      <c r="C6" s="4">
        <v>1036</v>
      </c>
      <c r="D6" s="3" t="s">
        <v>1</v>
      </c>
      <c r="E6" s="3">
        <v>1140</v>
      </c>
      <c r="F6" s="3" t="s">
        <v>37</v>
      </c>
      <c r="G6" s="2">
        <v>427.71600000000001</v>
      </c>
    </row>
    <row r="7" spans="1:7" x14ac:dyDescent="0.15">
      <c r="A7" s="6">
        <v>113</v>
      </c>
      <c r="B7" s="3" t="s">
        <v>41</v>
      </c>
      <c r="C7" s="4">
        <v>1036</v>
      </c>
      <c r="D7" s="3" t="s">
        <v>1</v>
      </c>
      <c r="E7" s="3">
        <v>1140</v>
      </c>
      <c r="F7" s="3" t="s">
        <v>37</v>
      </c>
      <c r="G7" s="2">
        <v>1811.502</v>
      </c>
    </row>
    <row r="8" spans="1:7" x14ac:dyDescent="0.15">
      <c r="A8" s="6">
        <v>116</v>
      </c>
      <c r="B8" s="3" t="s">
        <v>40</v>
      </c>
      <c r="C8" s="4">
        <v>1036</v>
      </c>
      <c r="D8" s="3" t="s">
        <v>1</v>
      </c>
      <c r="E8" s="3">
        <v>1140</v>
      </c>
      <c r="F8" s="3" t="s">
        <v>37</v>
      </c>
      <c r="G8" s="2">
        <v>201.28</v>
      </c>
    </row>
    <row r="9" spans="1:7" x14ac:dyDescent="0.15">
      <c r="A9" s="6">
        <v>207</v>
      </c>
      <c r="B9" s="3" t="s">
        <v>39</v>
      </c>
      <c r="C9" s="4">
        <v>1025</v>
      </c>
      <c r="D9" s="3" t="s">
        <v>3</v>
      </c>
      <c r="E9" s="3">
        <v>1140</v>
      </c>
      <c r="F9" s="3" t="s">
        <v>37</v>
      </c>
      <c r="G9" s="2">
        <v>830.274</v>
      </c>
    </row>
    <row r="10" spans="1:7" x14ac:dyDescent="0.15">
      <c r="A10" s="6">
        <v>228</v>
      </c>
      <c r="B10" s="3" t="s">
        <v>38</v>
      </c>
      <c r="C10" s="4">
        <v>1036</v>
      </c>
      <c r="D10" s="3" t="s">
        <v>1</v>
      </c>
      <c r="E10" s="3">
        <v>1140</v>
      </c>
      <c r="F10" s="3" t="s">
        <v>37</v>
      </c>
      <c r="G10" s="2">
        <v>1283.1500000000001</v>
      </c>
    </row>
    <row r="11" spans="1:7" x14ac:dyDescent="0.15">
      <c r="A11" s="6">
        <v>330</v>
      </c>
      <c r="B11" s="3" t="s">
        <v>36</v>
      </c>
      <c r="C11" s="4">
        <v>1025</v>
      </c>
      <c r="D11" s="3" t="s">
        <v>3</v>
      </c>
      <c r="E11" s="4">
        <v>2140</v>
      </c>
      <c r="F11" s="3" t="s">
        <v>0</v>
      </c>
      <c r="G11" s="2">
        <v>339.66</v>
      </c>
    </row>
    <row r="12" spans="1:7" x14ac:dyDescent="0.15">
      <c r="A12" s="6">
        <v>401</v>
      </c>
      <c r="B12" s="3" t="s">
        <v>35</v>
      </c>
      <c r="C12" s="4">
        <v>1004</v>
      </c>
      <c r="D12" s="3" t="s">
        <v>4</v>
      </c>
      <c r="E12" s="4">
        <v>2140</v>
      </c>
      <c r="F12" s="3" t="s">
        <v>0</v>
      </c>
      <c r="G12" s="2">
        <v>116511.878</v>
      </c>
    </row>
    <row r="13" spans="1:7" x14ac:dyDescent="0.15">
      <c r="A13" s="167">
        <f t="shared" ref="A13:B15" si="1">A12</f>
        <v>401</v>
      </c>
      <c r="B13" s="167" t="str">
        <f t="shared" si="1"/>
        <v>충북청주시</v>
      </c>
      <c r="C13" s="4">
        <v>1025</v>
      </c>
      <c r="D13" s="3" t="s">
        <v>3</v>
      </c>
      <c r="E13" s="4">
        <v>2140</v>
      </c>
      <c r="F13" s="3" t="s">
        <v>0</v>
      </c>
      <c r="G13" s="2">
        <v>19014.542000000001</v>
      </c>
    </row>
    <row r="14" spans="1:7" x14ac:dyDescent="0.15">
      <c r="A14" s="167">
        <f t="shared" si="1"/>
        <v>401</v>
      </c>
      <c r="B14" s="167" t="str">
        <f t="shared" si="1"/>
        <v>충북청주시</v>
      </c>
      <c r="C14" s="4">
        <v>1028</v>
      </c>
      <c r="D14" s="3" t="s">
        <v>2</v>
      </c>
      <c r="E14" s="4">
        <v>2140</v>
      </c>
      <c r="F14" s="3" t="s">
        <v>0</v>
      </c>
      <c r="G14" s="2">
        <v>65673.362999999998</v>
      </c>
    </row>
    <row r="15" spans="1:7" x14ac:dyDescent="0.15">
      <c r="A15" s="167">
        <f t="shared" si="1"/>
        <v>401</v>
      </c>
      <c r="B15" s="167" t="str">
        <f t="shared" si="1"/>
        <v>충북청주시</v>
      </c>
      <c r="C15" s="4">
        <v>1036</v>
      </c>
      <c r="D15" s="3" t="s">
        <v>1</v>
      </c>
      <c r="E15" s="4">
        <v>2140</v>
      </c>
      <c r="F15" s="3" t="s">
        <v>0</v>
      </c>
      <c r="G15" s="2">
        <v>186191.095</v>
      </c>
    </row>
    <row r="16" spans="1:7" x14ac:dyDescent="0.15">
      <c r="A16" s="6">
        <v>402</v>
      </c>
      <c r="B16" s="3" t="s">
        <v>34</v>
      </c>
      <c r="C16" s="4">
        <v>1004</v>
      </c>
      <c r="D16" s="3" t="s">
        <v>4</v>
      </c>
      <c r="E16" s="4">
        <v>2140</v>
      </c>
      <c r="F16" s="3" t="s">
        <v>0</v>
      </c>
      <c r="G16" s="2">
        <v>10611.162</v>
      </c>
    </row>
    <row r="17" spans="1:7" x14ac:dyDescent="0.15">
      <c r="A17" s="167">
        <f t="shared" ref="A17:B19" si="2">A16</f>
        <v>402</v>
      </c>
      <c r="B17" s="167" t="str">
        <f t="shared" si="2"/>
        <v>충북충주시</v>
      </c>
      <c r="C17" s="4">
        <v>1025</v>
      </c>
      <c r="D17" s="3" t="s">
        <v>3</v>
      </c>
      <c r="E17" s="4">
        <v>2140</v>
      </c>
      <c r="F17" s="3" t="s">
        <v>0</v>
      </c>
      <c r="G17" s="2">
        <v>3100.9479999999999</v>
      </c>
    </row>
    <row r="18" spans="1:7" x14ac:dyDescent="0.15">
      <c r="A18" s="167">
        <f t="shared" si="2"/>
        <v>402</v>
      </c>
      <c r="B18" s="167" t="str">
        <f t="shared" si="2"/>
        <v>충북충주시</v>
      </c>
      <c r="C18" s="4">
        <v>1028</v>
      </c>
      <c r="D18" s="3" t="s">
        <v>2</v>
      </c>
      <c r="E18" s="4">
        <v>2140</v>
      </c>
      <c r="F18" s="3" t="s">
        <v>0</v>
      </c>
      <c r="G18" s="2">
        <v>21115.545999999998</v>
      </c>
    </row>
    <row r="19" spans="1:7" x14ac:dyDescent="0.15">
      <c r="A19" s="167">
        <f t="shared" si="2"/>
        <v>402</v>
      </c>
      <c r="B19" s="167" t="str">
        <f t="shared" si="2"/>
        <v>충북충주시</v>
      </c>
      <c r="C19" s="4">
        <v>1036</v>
      </c>
      <c r="D19" s="3" t="s">
        <v>1</v>
      </c>
      <c r="E19" s="4">
        <v>2140</v>
      </c>
      <c r="F19" s="3" t="s">
        <v>0</v>
      </c>
      <c r="G19" s="2">
        <v>33417.875</v>
      </c>
    </row>
    <row r="20" spans="1:7" x14ac:dyDescent="0.15">
      <c r="A20" s="6">
        <v>421</v>
      </c>
      <c r="B20" s="3" t="s">
        <v>33</v>
      </c>
      <c r="C20" s="4">
        <v>1004</v>
      </c>
      <c r="D20" s="3" t="s">
        <v>4</v>
      </c>
      <c r="E20" s="4">
        <v>2140</v>
      </c>
      <c r="F20" s="3" t="s">
        <v>0</v>
      </c>
      <c r="G20" s="2">
        <v>61207.605000000003</v>
      </c>
    </row>
    <row r="21" spans="1:7" x14ac:dyDescent="0.15">
      <c r="A21" s="167">
        <f t="shared" ref="A21:B23" si="3">A20</f>
        <v>421</v>
      </c>
      <c r="B21" s="167" t="str">
        <f t="shared" si="3"/>
        <v>충북청원군</v>
      </c>
      <c r="C21" s="4">
        <v>1025</v>
      </c>
      <c r="D21" s="3" t="s">
        <v>3</v>
      </c>
      <c r="E21" s="4">
        <v>2140</v>
      </c>
      <c r="F21" s="3" t="s">
        <v>0</v>
      </c>
      <c r="G21" s="2">
        <v>3107.2370000000001</v>
      </c>
    </row>
    <row r="22" spans="1:7" x14ac:dyDescent="0.15">
      <c r="A22" s="167">
        <f t="shared" si="3"/>
        <v>421</v>
      </c>
      <c r="B22" s="167" t="str">
        <f t="shared" si="3"/>
        <v>충북청원군</v>
      </c>
      <c r="C22" s="4">
        <v>1028</v>
      </c>
      <c r="D22" s="3" t="s">
        <v>2</v>
      </c>
      <c r="E22" s="4">
        <v>2140</v>
      </c>
      <c r="F22" s="3" t="s">
        <v>0</v>
      </c>
      <c r="G22" s="2">
        <v>19275.623</v>
      </c>
    </row>
    <row r="23" spans="1:7" x14ac:dyDescent="0.15">
      <c r="A23" s="167">
        <f t="shared" si="3"/>
        <v>421</v>
      </c>
      <c r="B23" s="167" t="str">
        <f t="shared" si="3"/>
        <v>충북청원군</v>
      </c>
      <c r="C23" s="4">
        <v>1036</v>
      </c>
      <c r="D23" s="3" t="s">
        <v>1</v>
      </c>
      <c r="E23" s="4">
        <v>2140</v>
      </c>
      <c r="F23" s="3" t="s">
        <v>0</v>
      </c>
      <c r="G23" s="2">
        <v>102249.352</v>
      </c>
    </row>
    <row r="24" spans="1:7" x14ac:dyDescent="0.15">
      <c r="A24" s="6">
        <v>422</v>
      </c>
      <c r="B24" s="3" t="s">
        <v>32</v>
      </c>
      <c r="C24" s="4">
        <v>1004</v>
      </c>
      <c r="D24" s="3" t="s">
        <v>4</v>
      </c>
      <c r="E24" s="4">
        <v>2140</v>
      </c>
      <c r="F24" s="3" t="s">
        <v>0</v>
      </c>
      <c r="G24" s="2">
        <v>6648.5060000000003</v>
      </c>
    </row>
    <row r="25" spans="1:7" x14ac:dyDescent="0.15">
      <c r="A25" s="167">
        <f t="shared" ref="A25:B27" si="4">A24</f>
        <v>422</v>
      </c>
      <c r="B25" s="167" t="str">
        <f t="shared" si="4"/>
        <v>충북보은군</v>
      </c>
      <c r="C25" s="4">
        <v>1025</v>
      </c>
      <c r="D25" s="3" t="s">
        <v>3</v>
      </c>
      <c r="E25" s="4">
        <v>2140</v>
      </c>
      <c r="F25" s="3" t="s">
        <v>0</v>
      </c>
      <c r="G25" s="2">
        <v>1635.395</v>
      </c>
    </row>
    <row r="26" spans="1:7" x14ac:dyDescent="0.15">
      <c r="A26" s="167">
        <f t="shared" si="4"/>
        <v>422</v>
      </c>
      <c r="B26" s="167" t="str">
        <f t="shared" si="4"/>
        <v>충북보은군</v>
      </c>
      <c r="C26" s="4">
        <v>1028</v>
      </c>
      <c r="D26" s="3" t="s">
        <v>2</v>
      </c>
      <c r="E26" s="4">
        <v>2140</v>
      </c>
      <c r="F26" s="3" t="s">
        <v>0</v>
      </c>
      <c r="G26" s="2">
        <v>10856.465</v>
      </c>
    </row>
    <row r="27" spans="1:7" x14ac:dyDescent="0.15">
      <c r="A27" s="167">
        <f t="shared" si="4"/>
        <v>422</v>
      </c>
      <c r="B27" s="167" t="str">
        <f t="shared" si="4"/>
        <v>충북보은군</v>
      </c>
      <c r="C27" s="4">
        <v>1036</v>
      </c>
      <c r="D27" s="3" t="s">
        <v>1</v>
      </c>
      <c r="E27" s="4">
        <v>2140</v>
      </c>
      <c r="F27" s="3" t="s">
        <v>0</v>
      </c>
      <c r="G27" s="2">
        <v>17800.575000000001</v>
      </c>
    </row>
    <row r="28" spans="1:7" x14ac:dyDescent="0.15">
      <c r="A28" s="6">
        <v>423</v>
      </c>
      <c r="B28" s="3" t="s">
        <v>31</v>
      </c>
      <c r="C28" s="4">
        <v>1004</v>
      </c>
      <c r="D28" s="3" t="s">
        <v>4</v>
      </c>
      <c r="E28" s="4">
        <v>2140</v>
      </c>
      <c r="F28" s="3" t="s">
        <v>0</v>
      </c>
      <c r="G28" s="2">
        <v>11573.53</v>
      </c>
    </row>
    <row r="29" spans="1:7" x14ac:dyDescent="0.15">
      <c r="A29" s="167">
        <f t="shared" ref="A29:B31" si="5">A28</f>
        <v>423</v>
      </c>
      <c r="B29" s="167" t="str">
        <f t="shared" si="5"/>
        <v>충북옥천군</v>
      </c>
      <c r="C29" s="4">
        <v>1025</v>
      </c>
      <c r="D29" s="3" t="s">
        <v>3</v>
      </c>
      <c r="E29" s="4">
        <v>2140</v>
      </c>
      <c r="F29" s="3" t="s">
        <v>0</v>
      </c>
      <c r="G29" s="2">
        <v>4314.91</v>
      </c>
    </row>
    <row r="30" spans="1:7" x14ac:dyDescent="0.15">
      <c r="A30" s="167">
        <f t="shared" si="5"/>
        <v>423</v>
      </c>
      <c r="B30" s="167" t="str">
        <f t="shared" si="5"/>
        <v>충북옥천군</v>
      </c>
      <c r="C30" s="4">
        <v>1028</v>
      </c>
      <c r="D30" s="3" t="s">
        <v>2</v>
      </c>
      <c r="E30" s="4">
        <v>2140</v>
      </c>
      <c r="F30" s="3" t="s">
        <v>0</v>
      </c>
      <c r="G30" s="2">
        <v>7428.4449999999997</v>
      </c>
    </row>
    <row r="31" spans="1:7" x14ac:dyDescent="0.15">
      <c r="A31" s="167">
        <f t="shared" si="5"/>
        <v>423</v>
      </c>
      <c r="B31" s="167" t="str">
        <f t="shared" si="5"/>
        <v>충북옥천군</v>
      </c>
      <c r="C31" s="4">
        <v>1036</v>
      </c>
      <c r="D31" s="3" t="s">
        <v>1</v>
      </c>
      <c r="E31" s="4">
        <v>2140</v>
      </c>
      <c r="F31" s="3" t="s">
        <v>0</v>
      </c>
      <c r="G31" s="2">
        <v>22687.853999999999</v>
      </c>
    </row>
    <row r="32" spans="1:7" x14ac:dyDescent="0.15">
      <c r="A32" s="6">
        <v>424</v>
      </c>
      <c r="B32" s="3" t="s">
        <v>30</v>
      </c>
      <c r="C32" s="4">
        <v>1004</v>
      </c>
      <c r="D32" s="3" t="s">
        <v>4</v>
      </c>
      <c r="E32" s="4">
        <v>2140</v>
      </c>
      <c r="F32" s="3" t="s">
        <v>0</v>
      </c>
      <c r="G32" s="2">
        <v>13397.623</v>
      </c>
    </row>
    <row r="33" spans="1:7" x14ac:dyDescent="0.15">
      <c r="A33" s="167">
        <f t="shared" ref="A33:B35" si="6">A32</f>
        <v>424</v>
      </c>
      <c r="B33" s="167" t="str">
        <f t="shared" si="6"/>
        <v>충북영동군</v>
      </c>
      <c r="C33" s="4">
        <v>1025</v>
      </c>
      <c r="D33" s="3" t="s">
        <v>3</v>
      </c>
      <c r="E33" s="4">
        <v>2140</v>
      </c>
      <c r="F33" s="3" t="s">
        <v>0</v>
      </c>
      <c r="G33" s="2">
        <v>4264.5919999999996</v>
      </c>
    </row>
    <row r="34" spans="1:7" x14ac:dyDescent="0.15">
      <c r="A34" s="167">
        <f t="shared" si="6"/>
        <v>424</v>
      </c>
      <c r="B34" s="167" t="str">
        <f t="shared" si="6"/>
        <v>충북영동군</v>
      </c>
      <c r="C34" s="4">
        <v>1028</v>
      </c>
      <c r="D34" s="3" t="s">
        <v>2</v>
      </c>
      <c r="E34" s="4">
        <v>2140</v>
      </c>
      <c r="F34" s="3" t="s">
        <v>0</v>
      </c>
      <c r="G34" s="2">
        <v>8950.3690000000006</v>
      </c>
    </row>
    <row r="35" spans="1:7" x14ac:dyDescent="0.15">
      <c r="A35" s="167">
        <f t="shared" si="6"/>
        <v>424</v>
      </c>
      <c r="B35" s="167" t="str">
        <f t="shared" si="6"/>
        <v>충북영동군</v>
      </c>
      <c r="C35" s="4">
        <v>1036</v>
      </c>
      <c r="D35" s="3" t="s">
        <v>1</v>
      </c>
      <c r="E35" s="4">
        <v>2140</v>
      </c>
      <c r="F35" s="3" t="s">
        <v>0</v>
      </c>
      <c r="G35" s="2">
        <v>29215.853999999999</v>
      </c>
    </row>
    <row r="36" spans="1:7" x14ac:dyDescent="0.15">
      <c r="A36" s="6">
        <v>425</v>
      </c>
      <c r="B36" s="3" t="s">
        <v>29</v>
      </c>
      <c r="C36" s="4">
        <v>1004</v>
      </c>
      <c r="D36" s="3" t="s">
        <v>4</v>
      </c>
      <c r="E36" s="4">
        <v>2140</v>
      </c>
      <c r="F36" s="3" t="s">
        <v>0</v>
      </c>
      <c r="G36" s="2">
        <v>27128.115000000002</v>
      </c>
    </row>
    <row r="37" spans="1:7" x14ac:dyDescent="0.15">
      <c r="A37" s="167">
        <f t="shared" ref="A37:B40" si="7">A36</f>
        <v>425</v>
      </c>
      <c r="B37" s="167" t="str">
        <f t="shared" si="7"/>
        <v>충북진천군</v>
      </c>
      <c r="C37" s="4">
        <v>1025</v>
      </c>
      <c r="D37" s="3" t="s">
        <v>3</v>
      </c>
      <c r="E37" s="4">
        <v>2140</v>
      </c>
      <c r="F37" s="3" t="s">
        <v>0</v>
      </c>
      <c r="G37" s="2">
        <v>9265.11</v>
      </c>
    </row>
    <row r="38" spans="1:7" x14ac:dyDescent="0.15">
      <c r="A38" s="167">
        <f t="shared" si="7"/>
        <v>425</v>
      </c>
      <c r="B38" s="167" t="str">
        <f t="shared" si="7"/>
        <v>충북진천군</v>
      </c>
      <c r="C38" s="4">
        <v>1028</v>
      </c>
      <c r="D38" s="3" t="s">
        <v>2</v>
      </c>
      <c r="E38" s="4">
        <v>2140</v>
      </c>
      <c r="F38" s="3" t="s">
        <v>0</v>
      </c>
      <c r="G38" s="2">
        <v>27417.895</v>
      </c>
    </row>
    <row r="39" spans="1:7" x14ac:dyDescent="0.15">
      <c r="A39" s="167">
        <f t="shared" si="7"/>
        <v>425</v>
      </c>
      <c r="B39" s="167" t="str">
        <f t="shared" si="7"/>
        <v>충북진천군</v>
      </c>
      <c r="C39" s="4">
        <v>1036</v>
      </c>
      <c r="D39" s="3" t="s">
        <v>1</v>
      </c>
      <c r="E39" s="4">
        <v>2140</v>
      </c>
      <c r="F39" s="3" t="s">
        <v>0</v>
      </c>
      <c r="G39" s="2">
        <v>48852.396999999997</v>
      </c>
    </row>
    <row r="40" spans="1:7" x14ac:dyDescent="0.15">
      <c r="A40" s="167">
        <f t="shared" si="7"/>
        <v>425</v>
      </c>
      <c r="B40" s="167" t="str">
        <f t="shared" si="7"/>
        <v>충북진천군</v>
      </c>
      <c r="C40" s="4">
        <v>1074</v>
      </c>
      <c r="D40" s="3" t="s">
        <v>28</v>
      </c>
      <c r="E40" s="4">
        <v>2140</v>
      </c>
      <c r="F40" s="3" t="s">
        <v>0</v>
      </c>
      <c r="G40" s="2">
        <v>0</v>
      </c>
    </row>
    <row r="41" spans="1:7" x14ac:dyDescent="0.15">
      <c r="A41" s="6">
        <v>426</v>
      </c>
      <c r="B41" s="3" t="s">
        <v>27</v>
      </c>
      <c r="C41" s="4">
        <v>1004</v>
      </c>
      <c r="D41" s="3" t="s">
        <v>4</v>
      </c>
      <c r="E41" s="4">
        <v>2140</v>
      </c>
      <c r="F41" s="3" t="s">
        <v>0</v>
      </c>
      <c r="G41" s="2">
        <v>17970.673999999999</v>
      </c>
    </row>
    <row r="42" spans="1:7" x14ac:dyDescent="0.15">
      <c r="A42" s="167">
        <f t="shared" ref="A42:B44" si="8">A41</f>
        <v>426</v>
      </c>
      <c r="B42" s="167" t="str">
        <f t="shared" si="8"/>
        <v>충북괴산군</v>
      </c>
      <c r="C42" s="4">
        <v>1025</v>
      </c>
      <c r="D42" s="3" t="s">
        <v>3</v>
      </c>
      <c r="E42" s="4">
        <v>2140</v>
      </c>
      <c r="F42" s="3" t="s">
        <v>0</v>
      </c>
      <c r="G42" s="2">
        <v>0</v>
      </c>
    </row>
    <row r="43" spans="1:7" x14ac:dyDescent="0.15">
      <c r="A43" s="167">
        <f t="shared" si="8"/>
        <v>426</v>
      </c>
      <c r="B43" s="167" t="str">
        <f t="shared" si="8"/>
        <v>충북괴산군</v>
      </c>
      <c r="C43" s="4">
        <v>1028</v>
      </c>
      <c r="D43" s="3" t="s">
        <v>2</v>
      </c>
      <c r="E43" s="4">
        <v>2140</v>
      </c>
      <c r="F43" s="3" t="s">
        <v>0</v>
      </c>
      <c r="G43" s="2">
        <v>1207.672</v>
      </c>
    </row>
    <row r="44" spans="1:7" x14ac:dyDescent="0.15">
      <c r="A44" s="167">
        <f t="shared" si="8"/>
        <v>426</v>
      </c>
      <c r="B44" s="167" t="str">
        <f t="shared" si="8"/>
        <v>충북괴산군</v>
      </c>
      <c r="C44" s="4">
        <v>1036</v>
      </c>
      <c r="D44" s="3" t="s">
        <v>1</v>
      </c>
      <c r="E44" s="4">
        <v>2140</v>
      </c>
      <c r="F44" s="3" t="s">
        <v>0</v>
      </c>
      <c r="G44" s="2">
        <v>4126.2079999999996</v>
      </c>
    </row>
    <row r="45" spans="1:7" x14ac:dyDescent="0.15">
      <c r="A45" s="6">
        <v>427</v>
      </c>
      <c r="B45" s="3" t="s">
        <v>26</v>
      </c>
      <c r="C45" s="4">
        <v>1004</v>
      </c>
      <c r="D45" s="3" t="s">
        <v>4</v>
      </c>
      <c r="E45" s="4">
        <v>2140</v>
      </c>
      <c r="F45" s="3" t="s">
        <v>0</v>
      </c>
      <c r="G45" s="2">
        <v>20964.456999999999</v>
      </c>
    </row>
    <row r="46" spans="1:7" x14ac:dyDescent="0.15">
      <c r="A46" s="167">
        <f t="shared" ref="A46:B48" si="9">A45</f>
        <v>427</v>
      </c>
      <c r="B46" s="167" t="str">
        <f t="shared" si="9"/>
        <v>충북음성군</v>
      </c>
      <c r="C46" s="4">
        <v>1025</v>
      </c>
      <c r="D46" s="3" t="s">
        <v>3</v>
      </c>
      <c r="E46" s="4">
        <v>2140</v>
      </c>
      <c r="F46" s="3" t="s">
        <v>0</v>
      </c>
      <c r="G46" s="2">
        <v>15360.054</v>
      </c>
    </row>
    <row r="47" spans="1:7" x14ac:dyDescent="0.15">
      <c r="A47" s="167">
        <f t="shared" si="9"/>
        <v>427</v>
      </c>
      <c r="B47" s="167" t="str">
        <f t="shared" si="9"/>
        <v>충북음성군</v>
      </c>
      <c r="C47" s="4">
        <v>1028</v>
      </c>
      <c r="D47" s="3" t="s">
        <v>2</v>
      </c>
      <c r="E47" s="4">
        <v>2140</v>
      </c>
      <c r="F47" s="3" t="s">
        <v>0</v>
      </c>
      <c r="G47" s="2">
        <v>57056.224999999999</v>
      </c>
    </row>
    <row r="48" spans="1:7" x14ac:dyDescent="0.15">
      <c r="A48" s="167">
        <f t="shared" si="9"/>
        <v>427</v>
      </c>
      <c r="B48" s="167" t="str">
        <f t="shared" si="9"/>
        <v>충북음성군</v>
      </c>
      <c r="C48" s="4">
        <v>1036</v>
      </c>
      <c r="D48" s="3" t="s">
        <v>1</v>
      </c>
      <c r="E48" s="4">
        <v>2140</v>
      </c>
      <c r="F48" s="3" t="s">
        <v>0</v>
      </c>
      <c r="G48" s="2">
        <v>71296.577000000005</v>
      </c>
    </row>
    <row r="49" spans="1:7" x14ac:dyDescent="0.15">
      <c r="A49" s="6">
        <v>502</v>
      </c>
      <c r="B49" s="3" t="s">
        <v>25</v>
      </c>
      <c r="C49" s="4">
        <v>1004</v>
      </c>
      <c r="D49" s="3" t="s">
        <v>4</v>
      </c>
      <c r="E49" s="4">
        <v>2140</v>
      </c>
      <c r="F49" s="3" t="s">
        <v>0</v>
      </c>
      <c r="G49" s="2">
        <v>16303.553</v>
      </c>
    </row>
    <row r="50" spans="1:7" x14ac:dyDescent="0.15">
      <c r="A50" s="6">
        <v>503</v>
      </c>
      <c r="B50" s="3" t="s">
        <v>24</v>
      </c>
      <c r="C50" s="4">
        <v>1004</v>
      </c>
      <c r="D50" s="3" t="s">
        <v>4</v>
      </c>
      <c r="E50" s="4">
        <v>2140</v>
      </c>
      <c r="F50" s="3" t="s">
        <v>0</v>
      </c>
      <c r="G50" s="2">
        <v>21977.145</v>
      </c>
    </row>
    <row r="51" spans="1:7" x14ac:dyDescent="0.15">
      <c r="A51" s="167">
        <f t="shared" ref="A51:B53" si="10">A50</f>
        <v>503</v>
      </c>
      <c r="B51" s="167" t="str">
        <f t="shared" si="10"/>
        <v>충남공주시</v>
      </c>
      <c r="C51" s="4">
        <v>1025</v>
      </c>
      <c r="D51" s="3" t="s">
        <v>3</v>
      </c>
      <c r="E51" s="4">
        <v>2140</v>
      </c>
      <c r="F51" s="3" t="s">
        <v>0</v>
      </c>
      <c r="G51" s="2">
        <v>1610.2360000000001</v>
      </c>
    </row>
    <row r="52" spans="1:7" x14ac:dyDescent="0.15">
      <c r="A52" s="167">
        <f t="shared" si="10"/>
        <v>503</v>
      </c>
      <c r="B52" s="167" t="str">
        <f t="shared" si="10"/>
        <v>충남공주시</v>
      </c>
      <c r="C52" s="4">
        <v>1028</v>
      </c>
      <c r="D52" s="3" t="s">
        <v>2</v>
      </c>
      <c r="E52" s="4">
        <v>2140</v>
      </c>
      <c r="F52" s="3" t="s">
        <v>0</v>
      </c>
      <c r="G52" s="2">
        <v>11321.936</v>
      </c>
    </row>
    <row r="53" spans="1:7" x14ac:dyDescent="0.15">
      <c r="A53" s="167">
        <f t="shared" si="10"/>
        <v>503</v>
      </c>
      <c r="B53" s="167" t="str">
        <f t="shared" si="10"/>
        <v>충남공주시</v>
      </c>
      <c r="C53" s="4">
        <v>1036</v>
      </c>
      <c r="D53" s="3" t="s">
        <v>1</v>
      </c>
      <c r="E53" s="4">
        <v>2140</v>
      </c>
      <c r="F53" s="3" t="s">
        <v>0</v>
      </c>
      <c r="G53" s="2">
        <v>64069.447999999997</v>
      </c>
    </row>
    <row r="54" spans="1:7" x14ac:dyDescent="0.15">
      <c r="A54" s="6">
        <v>504</v>
      </c>
      <c r="B54" s="3" t="s">
        <v>23</v>
      </c>
      <c r="C54" s="4">
        <v>1004</v>
      </c>
      <c r="D54" s="3" t="s">
        <v>4</v>
      </c>
      <c r="E54" s="4">
        <v>2140</v>
      </c>
      <c r="F54" s="3" t="s">
        <v>0</v>
      </c>
      <c r="G54" s="2">
        <v>1408.951</v>
      </c>
    </row>
    <row r="55" spans="1:7" x14ac:dyDescent="0.15">
      <c r="A55" s="6">
        <v>506</v>
      </c>
      <c r="B55" s="3" t="s">
        <v>22</v>
      </c>
      <c r="C55" s="4">
        <v>1004</v>
      </c>
      <c r="D55" s="3" t="s">
        <v>4</v>
      </c>
      <c r="E55" s="4">
        <v>2140</v>
      </c>
      <c r="F55" s="3" t="s">
        <v>0</v>
      </c>
      <c r="G55" s="2">
        <v>0</v>
      </c>
    </row>
    <row r="56" spans="1:7" x14ac:dyDescent="0.15">
      <c r="A56" s="167">
        <f t="shared" ref="A56:B57" si="11">A55</f>
        <v>506</v>
      </c>
      <c r="B56" s="167" t="str">
        <f t="shared" si="11"/>
        <v>충남서산시</v>
      </c>
      <c r="C56" s="4">
        <v>1028</v>
      </c>
      <c r="D56" s="3" t="s">
        <v>2</v>
      </c>
      <c r="E56" s="4">
        <v>2140</v>
      </c>
      <c r="F56" s="3" t="s">
        <v>0</v>
      </c>
      <c r="G56" s="2">
        <v>0</v>
      </c>
    </row>
    <row r="57" spans="1:7" x14ac:dyDescent="0.15">
      <c r="A57" s="167">
        <f t="shared" si="11"/>
        <v>506</v>
      </c>
      <c r="B57" s="167" t="str">
        <f t="shared" si="11"/>
        <v>충남서산시</v>
      </c>
      <c r="C57" s="4">
        <v>1036</v>
      </c>
      <c r="D57" s="3" t="s">
        <v>1</v>
      </c>
      <c r="E57" s="4">
        <v>2140</v>
      </c>
      <c r="F57" s="3" t="s">
        <v>0</v>
      </c>
      <c r="G57" s="2">
        <v>0</v>
      </c>
    </row>
    <row r="58" spans="1:7" x14ac:dyDescent="0.15">
      <c r="A58" s="6">
        <v>507</v>
      </c>
      <c r="B58" s="3" t="s">
        <v>21</v>
      </c>
      <c r="C58" s="4">
        <v>1004</v>
      </c>
      <c r="D58" s="3" t="s">
        <v>4</v>
      </c>
      <c r="E58" s="4">
        <v>2140</v>
      </c>
      <c r="F58" s="3" t="s">
        <v>0</v>
      </c>
      <c r="G58" s="2">
        <v>33355.760999999999</v>
      </c>
    </row>
    <row r="59" spans="1:7" x14ac:dyDescent="0.15">
      <c r="A59" s="167">
        <f t="shared" ref="A59:B61" si="12">A58</f>
        <v>507</v>
      </c>
      <c r="B59" s="167" t="str">
        <f t="shared" si="12"/>
        <v>충남논산시</v>
      </c>
      <c r="C59" s="4">
        <v>1025</v>
      </c>
      <c r="D59" s="3" t="s">
        <v>3</v>
      </c>
      <c r="E59" s="4">
        <v>2140</v>
      </c>
      <c r="F59" s="3" t="s">
        <v>0</v>
      </c>
      <c r="G59" s="2">
        <v>9403.5010000000002</v>
      </c>
    </row>
    <row r="60" spans="1:7" x14ac:dyDescent="0.15">
      <c r="A60" s="167">
        <f t="shared" si="12"/>
        <v>507</v>
      </c>
      <c r="B60" s="167" t="str">
        <f t="shared" si="12"/>
        <v>충남논산시</v>
      </c>
      <c r="C60" s="4">
        <v>1028</v>
      </c>
      <c r="D60" s="3" t="s">
        <v>2</v>
      </c>
      <c r="E60" s="4">
        <v>2140</v>
      </c>
      <c r="F60" s="3" t="s">
        <v>0</v>
      </c>
      <c r="G60" s="2">
        <v>19033.416000000001</v>
      </c>
    </row>
    <row r="61" spans="1:7" x14ac:dyDescent="0.15">
      <c r="A61" s="167">
        <f t="shared" si="12"/>
        <v>507</v>
      </c>
      <c r="B61" s="167" t="str">
        <f t="shared" si="12"/>
        <v>충남논산시</v>
      </c>
      <c r="C61" s="4">
        <v>1036</v>
      </c>
      <c r="D61" s="3" t="s">
        <v>1</v>
      </c>
      <c r="E61" s="4">
        <v>2140</v>
      </c>
      <c r="F61" s="3" t="s">
        <v>0</v>
      </c>
      <c r="G61" s="2">
        <v>67398.342000000004</v>
      </c>
    </row>
    <row r="62" spans="1:7" x14ac:dyDescent="0.15">
      <c r="A62" s="6">
        <v>521</v>
      </c>
      <c r="B62" s="3" t="s">
        <v>20</v>
      </c>
      <c r="C62" s="4">
        <v>1004</v>
      </c>
      <c r="D62" s="3" t="s">
        <v>4</v>
      </c>
      <c r="E62" s="4">
        <v>2140</v>
      </c>
      <c r="F62" s="3" t="s">
        <v>0</v>
      </c>
      <c r="G62" s="2">
        <v>7711.5309999999999</v>
      </c>
    </row>
    <row r="63" spans="1:7" x14ac:dyDescent="0.15">
      <c r="A63" s="167">
        <f t="shared" ref="A63:B65" si="13">A62</f>
        <v>521</v>
      </c>
      <c r="B63" s="167" t="str">
        <f t="shared" si="13"/>
        <v>충남금산군</v>
      </c>
      <c r="C63" s="4">
        <v>1025</v>
      </c>
      <c r="D63" s="3" t="s">
        <v>3</v>
      </c>
      <c r="E63" s="4">
        <v>2140</v>
      </c>
      <c r="F63" s="3" t="s">
        <v>0</v>
      </c>
      <c r="G63" s="2">
        <v>3151.2710000000002</v>
      </c>
    </row>
    <row r="64" spans="1:7" x14ac:dyDescent="0.15">
      <c r="A64" s="167">
        <f t="shared" si="13"/>
        <v>521</v>
      </c>
      <c r="B64" s="167" t="str">
        <f t="shared" si="13"/>
        <v>충남금산군</v>
      </c>
      <c r="C64" s="4">
        <v>1028</v>
      </c>
      <c r="D64" s="3" t="s">
        <v>2</v>
      </c>
      <c r="E64" s="4">
        <v>2140</v>
      </c>
      <c r="F64" s="3" t="s">
        <v>0</v>
      </c>
      <c r="G64" s="2">
        <v>8579.5069999999996</v>
      </c>
    </row>
    <row r="65" spans="1:7" x14ac:dyDescent="0.15">
      <c r="A65" s="167">
        <f t="shared" si="13"/>
        <v>521</v>
      </c>
      <c r="B65" s="167" t="str">
        <f t="shared" si="13"/>
        <v>충남금산군</v>
      </c>
      <c r="C65" s="4">
        <v>1036</v>
      </c>
      <c r="D65" s="3" t="s">
        <v>1</v>
      </c>
      <c r="E65" s="4">
        <v>2140</v>
      </c>
      <c r="F65" s="3" t="s">
        <v>0</v>
      </c>
      <c r="G65" s="2">
        <v>17121.253000000001</v>
      </c>
    </row>
    <row r="66" spans="1:7" x14ac:dyDescent="0.15">
      <c r="A66" s="6">
        <v>523</v>
      </c>
      <c r="B66" s="3" t="s">
        <v>19</v>
      </c>
      <c r="C66" s="4">
        <v>1004</v>
      </c>
      <c r="D66" s="3" t="s">
        <v>4</v>
      </c>
      <c r="E66" s="4">
        <v>2140</v>
      </c>
      <c r="F66" s="3" t="s">
        <v>0</v>
      </c>
      <c r="G66" s="2">
        <v>276.75799999999998</v>
      </c>
    </row>
    <row r="67" spans="1:7" x14ac:dyDescent="0.15">
      <c r="A67" s="167">
        <f>A66</f>
        <v>523</v>
      </c>
      <c r="B67" s="5" t="str">
        <f>B66</f>
        <v>충남연기군</v>
      </c>
      <c r="C67" s="4">
        <v>1036</v>
      </c>
      <c r="D67" s="3" t="s">
        <v>1</v>
      </c>
      <c r="E67" s="4">
        <v>2140</v>
      </c>
      <c r="F67" s="3" t="s">
        <v>0</v>
      </c>
      <c r="G67" s="2">
        <v>2012.7829999999999</v>
      </c>
    </row>
    <row r="68" spans="1:7" x14ac:dyDescent="0.15">
      <c r="A68" s="6">
        <v>526</v>
      </c>
      <c r="B68" s="3" t="s">
        <v>18</v>
      </c>
      <c r="C68" s="4">
        <v>1004</v>
      </c>
      <c r="D68" s="3" t="s">
        <v>4</v>
      </c>
      <c r="E68" s="4">
        <v>2140</v>
      </c>
      <c r="F68" s="3" t="s">
        <v>0</v>
      </c>
      <c r="G68" s="2">
        <v>11623.888000000001</v>
      </c>
    </row>
    <row r="69" spans="1:7" x14ac:dyDescent="0.15">
      <c r="A69" s="167">
        <f t="shared" ref="A69:B71" si="14">A68</f>
        <v>526</v>
      </c>
      <c r="B69" s="167" t="str">
        <f t="shared" si="14"/>
        <v>충남부여군</v>
      </c>
      <c r="C69" s="4">
        <v>1025</v>
      </c>
      <c r="D69" s="3" t="s">
        <v>3</v>
      </c>
      <c r="E69" s="4">
        <v>2140</v>
      </c>
      <c r="F69" s="3" t="s">
        <v>0</v>
      </c>
      <c r="G69" s="2">
        <v>779.95500000000004</v>
      </c>
    </row>
    <row r="70" spans="1:7" x14ac:dyDescent="0.15">
      <c r="A70" s="167">
        <f t="shared" si="14"/>
        <v>526</v>
      </c>
      <c r="B70" s="167" t="str">
        <f t="shared" si="14"/>
        <v>충남부여군</v>
      </c>
      <c r="C70" s="4">
        <v>1028</v>
      </c>
      <c r="D70" s="3" t="s">
        <v>2</v>
      </c>
      <c r="E70" s="4">
        <v>2140</v>
      </c>
      <c r="F70" s="3" t="s">
        <v>0</v>
      </c>
      <c r="G70" s="2">
        <v>12114.472</v>
      </c>
    </row>
    <row r="71" spans="1:7" x14ac:dyDescent="0.15">
      <c r="A71" s="167">
        <f t="shared" si="14"/>
        <v>526</v>
      </c>
      <c r="B71" s="167" t="str">
        <f t="shared" si="14"/>
        <v>충남부여군</v>
      </c>
      <c r="C71" s="4">
        <v>1036</v>
      </c>
      <c r="D71" s="3" t="s">
        <v>1</v>
      </c>
      <c r="E71" s="4">
        <v>2140</v>
      </c>
      <c r="F71" s="3" t="s">
        <v>0</v>
      </c>
      <c r="G71" s="2">
        <v>38764.972999999998</v>
      </c>
    </row>
    <row r="72" spans="1:7" x14ac:dyDescent="0.15">
      <c r="A72" s="6">
        <v>529</v>
      </c>
      <c r="B72" s="3" t="s">
        <v>17</v>
      </c>
      <c r="C72" s="4">
        <v>1028</v>
      </c>
      <c r="D72" s="3" t="s">
        <v>2</v>
      </c>
      <c r="E72" s="4">
        <v>2140</v>
      </c>
      <c r="F72" s="3" t="s">
        <v>0</v>
      </c>
      <c r="G72" s="2">
        <v>0</v>
      </c>
    </row>
    <row r="73" spans="1:7" x14ac:dyDescent="0.15">
      <c r="A73" s="167">
        <f t="shared" ref="A73:B73" si="15">A72</f>
        <v>529</v>
      </c>
      <c r="B73" s="167" t="str">
        <f t="shared" si="15"/>
        <v>충남청양군</v>
      </c>
      <c r="C73" s="4">
        <v>1036</v>
      </c>
      <c r="D73" s="3" t="s">
        <v>1</v>
      </c>
      <c r="E73" s="4">
        <v>2140</v>
      </c>
      <c r="F73" s="3" t="s">
        <v>0</v>
      </c>
      <c r="G73" s="2">
        <v>0</v>
      </c>
    </row>
    <row r="74" spans="1:7" x14ac:dyDescent="0.15">
      <c r="A74" s="6">
        <v>531</v>
      </c>
      <c r="B74" s="3" t="s">
        <v>16</v>
      </c>
      <c r="C74" s="4">
        <v>1004</v>
      </c>
      <c r="D74" s="3" t="s">
        <v>4</v>
      </c>
      <c r="E74" s="4">
        <v>2140</v>
      </c>
      <c r="F74" s="3" t="s">
        <v>0</v>
      </c>
      <c r="G74" s="2">
        <v>0</v>
      </c>
    </row>
    <row r="75" spans="1:7" x14ac:dyDescent="0.15">
      <c r="A75" s="167">
        <f t="shared" ref="A75:B76" si="16">A74</f>
        <v>531</v>
      </c>
      <c r="B75" s="167" t="str">
        <f t="shared" si="16"/>
        <v>충남예산군</v>
      </c>
      <c r="C75" s="4">
        <v>1028</v>
      </c>
      <c r="D75" s="3" t="s">
        <v>2</v>
      </c>
      <c r="E75" s="4">
        <v>2140</v>
      </c>
      <c r="F75" s="3" t="s">
        <v>0</v>
      </c>
      <c r="G75" s="2">
        <v>0</v>
      </c>
    </row>
    <row r="76" spans="1:7" x14ac:dyDescent="0.15">
      <c r="A76" s="167">
        <f t="shared" si="16"/>
        <v>531</v>
      </c>
      <c r="B76" s="167" t="str">
        <f t="shared" si="16"/>
        <v>충남예산군</v>
      </c>
      <c r="C76" s="4">
        <v>1036</v>
      </c>
      <c r="D76" s="3" t="s">
        <v>1</v>
      </c>
      <c r="E76" s="4">
        <v>2140</v>
      </c>
      <c r="F76" s="3" t="s">
        <v>0</v>
      </c>
      <c r="G76" s="2">
        <v>0</v>
      </c>
    </row>
    <row r="77" spans="1:7" x14ac:dyDescent="0.15">
      <c r="A77" s="6">
        <v>601</v>
      </c>
      <c r="B77" s="3" t="s">
        <v>15</v>
      </c>
      <c r="C77" s="4">
        <v>1036</v>
      </c>
      <c r="D77" s="3" t="s">
        <v>1</v>
      </c>
      <c r="E77" s="3">
        <v>3140</v>
      </c>
      <c r="F77" s="3" t="s">
        <v>10</v>
      </c>
      <c r="G77" s="2">
        <v>1459.2670000000001</v>
      </c>
    </row>
    <row r="78" spans="1:7" x14ac:dyDescent="0.15">
      <c r="A78" s="6">
        <v>602</v>
      </c>
      <c r="B78" s="3" t="s">
        <v>14</v>
      </c>
      <c r="C78" s="4">
        <v>1036</v>
      </c>
      <c r="D78" s="3" t="s">
        <v>1</v>
      </c>
      <c r="E78" s="3">
        <v>3140</v>
      </c>
      <c r="F78" s="3" t="s">
        <v>10</v>
      </c>
      <c r="G78" s="2">
        <v>301.91699999999997</v>
      </c>
    </row>
    <row r="79" spans="1:7" x14ac:dyDescent="0.15">
      <c r="A79" s="6">
        <v>623</v>
      </c>
      <c r="B79" s="3" t="s">
        <v>13</v>
      </c>
      <c r="C79" s="4">
        <v>1004</v>
      </c>
      <c r="D79" s="3" t="s">
        <v>4</v>
      </c>
      <c r="E79" s="3">
        <v>3140</v>
      </c>
      <c r="F79" s="3" t="s">
        <v>10</v>
      </c>
      <c r="G79" s="2">
        <v>6629.6369999999997</v>
      </c>
    </row>
    <row r="80" spans="1:7" x14ac:dyDescent="0.15">
      <c r="A80" s="167">
        <f t="shared" ref="A80:B82" si="17">A79</f>
        <v>623</v>
      </c>
      <c r="B80" s="167" t="str">
        <f t="shared" si="17"/>
        <v>전북무주군</v>
      </c>
      <c r="C80" s="4">
        <v>1025</v>
      </c>
      <c r="D80" s="3" t="s">
        <v>3</v>
      </c>
      <c r="E80" s="3">
        <v>3140</v>
      </c>
      <c r="F80" s="3" t="s">
        <v>10</v>
      </c>
      <c r="G80" s="2">
        <v>805.11900000000003</v>
      </c>
    </row>
    <row r="81" spans="1:7" x14ac:dyDescent="0.15">
      <c r="A81" s="167">
        <f t="shared" si="17"/>
        <v>623</v>
      </c>
      <c r="B81" s="167" t="str">
        <f t="shared" si="17"/>
        <v>전북무주군</v>
      </c>
      <c r="C81" s="4">
        <v>1028</v>
      </c>
      <c r="D81" s="3" t="s">
        <v>2</v>
      </c>
      <c r="E81" s="3">
        <v>3140</v>
      </c>
      <c r="F81" s="3" t="s">
        <v>10</v>
      </c>
      <c r="G81" s="2">
        <v>10391.144</v>
      </c>
    </row>
    <row r="82" spans="1:7" x14ac:dyDescent="0.15">
      <c r="A82" s="167">
        <f t="shared" si="17"/>
        <v>623</v>
      </c>
      <c r="B82" s="167" t="str">
        <f t="shared" si="17"/>
        <v>전북무주군</v>
      </c>
      <c r="C82" s="4">
        <v>1036</v>
      </c>
      <c r="D82" s="3" t="s">
        <v>1</v>
      </c>
      <c r="E82" s="3">
        <v>3140</v>
      </c>
      <c r="F82" s="3" t="s">
        <v>10</v>
      </c>
      <c r="G82" s="2">
        <v>13875.655000000001</v>
      </c>
    </row>
    <row r="83" spans="1:7" x14ac:dyDescent="0.15">
      <c r="A83" s="6">
        <v>809</v>
      </c>
      <c r="B83" s="3" t="s">
        <v>12</v>
      </c>
      <c r="C83" s="4">
        <v>1004</v>
      </c>
      <c r="D83" s="3" t="s">
        <v>4</v>
      </c>
      <c r="E83" s="3">
        <v>3140</v>
      </c>
      <c r="F83" s="3" t="s">
        <v>10</v>
      </c>
      <c r="G83" s="2">
        <v>0</v>
      </c>
    </row>
    <row r="84" spans="1:7" x14ac:dyDescent="0.15">
      <c r="A84" s="167">
        <f t="shared" ref="A84:B85" si="18">A83</f>
        <v>809</v>
      </c>
      <c r="B84" s="167" t="str">
        <f t="shared" si="18"/>
        <v>경북상주시</v>
      </c>
      <c r="C84" s="4">
        <v>1028</v>
      </c>
      <c r="D84" s="3" t="s">
        <v>2</v>
      </c>
      <c r="E84" s="3">
        <v>3140</v>
      </c>
      <c r="F84" s="3" t="s">
        <v>10</v>
      </c>
      <c r="G84" s="2">
        <v>371.10700000000003</v>
      </c>
    </row>
    <row r="85" spans="1:7" x14ac:dyDescent="0.15">
      <c r="A85" s="167">
        <f t="shared" si="18"/>
        <v>809</v>
      </c>
      <c r="B85" s="167" t="str">
        <f t="shared" si="18"/>
        <v>경북상주시</v>
      </c>
      <c r="C85" s="4">
        <v>1036</v>
      </c>
      <c r="D85" s="3" t="s">
        <v>1</v>
      </c>
      <c r="E85" s="3">
        <v>3140</v>
      </c>
      <c r="F85" s="3" t="s">
        <v>10</v>
      </c>
      <c r="G85" s="2">
        <v>383.68599999999998</v>
      </c>
    </row>
    <row r="86" spans="1:7" x14ac:dyDescent="0.15">
      <c r="A86" s="6">
        <v>909</v>
      </c>
      <c r="B86" s="3" t="s">
        <v>11</v>
      </c>
      <c r="C86" s="4">
        <v>1036</v>
      </c>
      <c r="D86" s="3" t="s">
        <v>1</v>
      </c>
      <c r="E86" s="3">
        <v>3140</v>
      </c>
      <c r="F86" s="3" t="s">
        <v>10</v>
      </c>
      <c r="G86" s="2">
        <v>1257.99</v>
      </c>
    </row>
    <row r="87" spans="1:7" x14ac:dyDescent="0.15">
      <c r="A87" s="6">
        <v>1701</v>
      </c>
      <c r="B87" s="3" t="s">
        <v>9</v>
      </c>
      <c r="C87" s="4">
        <v>1004</v>
      </c>
      <c r="D87" s="3" t="s">
        <v>4</v>
      </c>
      <c r="E87" s="3">
        <v>2140</v>
      </c>
      <c r="F87" s="3" t="s">
        <v>0</v>
      </c>
      <c r="G87" s="2">
        <v>34729.82</v>
      </c>
    </row>
    <row r="88" spans="1:7" x14ac:dyDescent="0.15">
      <c r="A88" s="167">
        <f t="shared" ref="A88:B90" si="19">A87</f>
        <v>1701</v>
      </c>
      <c r="B88" s="167" t="str">
        <f t="shared" si="19"/>
        <v>대전동구</v>
      </c>
      <c r="C88" s="4">
        <v>1025</v>
      </c>
      <c r="D88" s="3" t="s">
        <v>3</v>
      </c>
      <c r="E88" s="3">
        <v>2140</v>
      </c>
      <c r="F88" s="3" t="s">
        <v>0</v>
      </c>
      <c r="G88" s="2">
        <v>4025.5770000000002</v>
      </c>
    </row>
    <row r="89" spans="1:7" x14ac:dyDescent="0.15">
      <c r="A89" s="167">
        <f t="shared" si="19"/>
        <v>1701</v>
      </c>
      <c r="B89" s="167" t="str">
        <f t="shared" si="19"/>
        <v>대전동구</v>
      </c>
      <c r="C89" s="4">
        <v>1028</v>
      </c>
      <c r="D89" s="3" t="s">
        <v>2</v>
      </c>
      <c r="E89" s="3">
        <v>2140</v>
      </c>
      <c r="F89" s="3" t="s">
        <v>0</v>
      </c>
      <c r="G89" s="2">
        <v>24292.12</v>
      </c>
    </row>
    <row r="90" spans="1:7" x14ac:dyDescent="0.15">
      <c r="A90" s="167">
        <f t="shared" si="19"/>
        <v>1701</v>
      </c>
      <c r="B90" s="167" t="str">
        <f t="shared" si="19"/>
        <v>대전동구</v>
      </c>
      <c r="C90" s="4">
        <v>1036</v>
      </c>
      <c r="D90" s="3" t="s">
        <v>1</v>
      </c>
      <c r="E90" s="3">
        <v>2140</v>
      </c>
      <c r="F90" s="3" t="s">
        <v>0</v>
      </c>
      <c r="G90" s="2">
        <v>46269.406000000003</v>
      </c>
    </row>
    <row r="91" spans="1:7" x14ac:dyDescent="0.15">
      <c r="A91" s="6">
        <v>1702</v>
      </c>
      <c r="B91" s="3" t="s">
        <v>8</v>
      </c>
      <c r="C91" s="4">
        <v>1004</v>
      </c>
      <c r="D91" s="3" t="s">
        <v>4</v>
      </c>
      <c r="E91" s="3">
        <v>2140</v>
      </c>
      <c r="F91" s="3" t="s">
        <v>0</v>
      </c>
      <c r="G91" s="2">
        <v>28380.300999999999</v>
      </c>
    </row>
    <row r="92" spans="1:7" x14ac:dyDescent="0.15">
      <c r="A92" s="167">
        <f t="shared" ref="A92:B94" si="20">A91</f>
        <v>1702</v>
      </c>
      <c r="B92" s="167" t="str">
        <f t="shared" si="20"/>
        <v>대전중구</v>
      </c>
      <c r="C92" s="4">
        <v>1025</v>
      </c>
      <c r="D92" s="3" t="s">
        <v>3</v>
      </c>
      <c r="E92" s="3">
        <v>2140</v>
      </c>
      <c r="F92" s="3" t="s">
        <v>0</v>
      </c>
      <c r="G92" s="2">
        <v>7290.0720000000001</v>
      </c>
    </row>
    <row r="93" spans="1:7" x14ac:dyDescent="0.15">
      <c r="A93" s="167">
        <f t="shared" si="20"/>
        <v>1702</v>
      </c>
      <c r="B93" s="167" t="str">
        <f t="shared" si="20"/>
        <v>대전중구</v>
      </c>
      <c r="C93" s="4">
        <v>1028</v>
      </c>
      <c r="D93" s="3" t="s">
        <v>2</v>
      </c>
      <c r="E93" s="3">
        <v>2140</v>
      </c>
      <c r="F93" s="3" t="s">
        <v>0</v>
      </c>
      <c r="G93" s="2">
        <v>13466.835999999999</v>
      </c>
    </row>
    <row r="94" spans="1:7" x14ac:dyDescent="0.15">
      <c r="A94" s="167">
        <f t="shared" si="20"/>
        <v>1702</v>
      </c>
      <c r="B94" s="167" t="str">
        <f t="shared" si="20"/>
        <v>대전중구</v>
      </c>
      <c r="C94" s="4">
        <v>1036</v>
      </c>
      <c r="D94" s="3" t="s">
        <v>1</v>
      </c>
      <c r="E94" s="3">
        <v>2140</v>
      </c>
      <c r="F94" s="3" t="s">
        <v>0</v>
      </c>
      <c r="G94" s="2">
        <v>48810.122000000003</v>
      </c>
    </row>
    <row r="95" spans="1:7" x14ac:dyDescent="0.15">
      <c r="A95" s="6">
        <v>1703</v>
      </c>
      <c r="B95" s="3" t="s">
        <v>7</v>
      </c>
      <c r="C95" s="4">
        <v>1004</v>
      </c>
      <c r="D95" s="3" t="s">
        <v>4</v>
      </c>
      <c r="E95" s="3">
        <v>2140</v>
      </c>
      <c r="F95" s="3" t="s">
        <v>0</v>
      </c>
      <c r="G95" s="2">
        <v>63578.838000000003</v>
      </c>
    </row>
    <row r="96" spans="1:7" x14ac:dyDescent="0.15">
      <c r="A96" s="167">
        <f t="shared" ref="A96:B98" si="21">A95</f>
        <v>1703</v>
      </c>
      <c r="B96" s="167" t="str">
        <f t="shared" si="21"/>
        <v>대전서구</v>
      </c>
      <c r="C96" s="4">
        <v>1025</v>
      </c>
      <c r="D96" s="3" t="s">
        <v>3</v>
      </c>
      <c r="E96" s="3">
        <v>2140</v>
      </c>
      <c r="F96" s="3" t="s">
        <v>0</v>
      </c>
      <c r="G96" s="2">
        <v>4667.1530000000002</v>
      </c>
    </row>
    <row r="97" spans="1:7" x14ac:dyDescent="0.15">
      <c r="A97" s="167">
        <f t="shared" si="21"/>
        <v>1703</v>
      </c>
      <c r="B97" s="167" t="str">
        <f t="shared" si="21"/>
        <v>대전서구</v>
      </c>
      <c r="C97" s="4">
        <v>1028</v>
      </c>
      <c r="D97" s="3" t="s">
        <v>2</v>
      </c>
      <c r="E97" s="3">
        <v>2140</v>
      </c>
      <c r="F97" s="3" t="s">
        <v>0</v>
      </c>
      <c r="G97" s="2">
        <v>20153.038</v>
      </c>
    </row>
    <row r="98" spans="1:7" x14ac:dyDescent="0.15">
      <c r="A98" s="167">
        <f t="shared" si="21"/>
        <v>1703</v>
      </c>
      <c r="B98" s="167" t="str">
        <f t="shared" si="21"/>
        <v>대전서구</v>
      </c>
      <c r="C98" s="4">
        <v>1036</v>
      </c>
      <c r="D98" s="3" t="s">
        <v>1</v>
      </c>
      <c r="E98" s="3">
        <v>2140</v>
      </c>
      <c r="F98" s="3" t="s">
        <v>0</v>
      </c>
      <c r="G98" s="2">
        <v>58584.572999999997</v>
      </c>
    </row>
    <row r="99" spans="1:7" x14ac:dyDescent="0.15">
      <c r="A99" s="6">
        <v>1704</v>
      </c>
      <c r="B99" s="3" t="s">
        <v>6</v>
      </c>
      <c r="C99" s="4">
        <v>1004</v>
      </c>
      <c r="D99" s="3" t="s">
        <v>4</v>
      </c>
      <c r="E99" s="3">
        <v>2140</v>
      </c>
      <c r="F99" s="3" t="s">
        <v>0</v>
      </c>
      <c r="G99" s="2">
        <v>93009.777000000002</v>
      </c>
    </row>
    <row r="100" spans="1:7" x14ac:dyDescent="0.15">
      <c r="A100" s="167">
        <f t="shared" ref="A100:B102" si="22">A99</f>
        <v>1704</v>
      </c>
      <c r="B100" s="167" t="str">
        <f t="shared" si="22"/>
        <v>대전유성구</v>
      </c>
      <c r="C100" s="4">
        <v>1025</v>
      </c>
      <c r="D100" s="3" t="s">
        <v>3</v>
      </c>
      <c r="E100" s="3">
        <v>2140</v>
      </c>
      <c r="F100" s="3" t="s">
        <v>0</v>
      </c>
      <c r="G100" s="2">
        <v>5038.2610000000004</v>
      </c>
    </row>
    <row r="101" spans="1:7" x14ac:dyDescent="0.15">
      <c r="A101" s="167">
        <f t="shared" si="22"/>
        <v>1704</v>
      </c>
      <c r="B101" s="167" t="str">
        <f t="shared" si="22"/>
        <v>대전유성구</v>
      </c>
      <c r="C101" s="4">
        <v>1028</v>
      </c>
      <c r="D101" s="3" t="s">
        <v>2</v>
      </c>
      <c r="E101" s="3">
        <v>2140</v>
      </c>
      <c r="F101" s="3" t="s">
        <v>0</v>
      </c>
      <c r="G101" s="2">
        <v>7472.4769999999999</v>
      </c>
    </row>
    <row r="102" spans="1:7" x14ac:dyDescent="0.15">
      <c r="A102" s="167">
        <f t="shared" si="22"/>
        <v>1704</v>
      </c>
      <c r="B102" s="167" t="str">
        <f t="shared" si="22"/>
        <v>대전유성구</v>
      </c>
      <c r="C102" s="4">
        <v>1036</v>
      </c>
      <c r="D102" s="3" t="s">
        <v>1</v>
      </c>
      <c r="E102" s="3">
        <v>2140</v>
      </c>
      <c r="F102" s="3" t="s">
        <v>0</v>
      </c>
      <c r="G102" s="2">
        <v>59680.002999999997</v>
      </c>
    </row>
    <row r="103" spans="1:7" x14ac:dyDescent="0.15">
      <c r="A103" s="6">
        <v>1705</v>
      </c>
      <c r="B103" s="3" t="s">
        <v>5</v>
      </c>
      <c r="C103" s="4">
        <v>1004</v>
      </c>
      <c r="D103" s="3" t="s">
        <v>4</v>
      </c>
      <c r="E103" s="3">
        <v>2140</v>
      </c>
      <c r="F103" s="3" t="s">
        <v>0</v>
      </c>
      <c r="G103" s="2">
        <v>71691.247000000003</v>
      </c>
    </row>
    <row r="104" spans="1:7" x14ac:dyDescent="0.15">
      <c r="A104" s="167">
        <f t="shared" ref="A104:B106" si="23">A103</f>
        <v>1705</v>
      </c>
      <c r="B104" s="167" t="str">
        <f t="shared" si="23"/>
        <v>대전대덕구</v>
      </c>
      <c r="C104" s="4">
        <v>1025</v>
      </c>
      <c r="D104" s="3" t="s">
        <v>3</v>
      </c>
      <c r="E104" s="3">
        <v>2140</v>
      </c>
      <c r="F104" s="3" t="s">
        <v>0</v>
      </c>
      <c r="G104" s="2">
        <v>2522.2719999999999</v>
      </c>
    </row>
    <row r="105" spans="1:7" x14ac:dyDescent="0.15">
      <c r="A105" s="167">
        <f t="shared" si="23"/>
        <v>1705</v>
      </c>
      <c r="B105" s="167" t="str">
        <f t="shared" si="23"/>
        <v>대전대덕구</v>
      </c>
      <c r="C105" s="4">
        <v>1028</v>
      </c>
      <c r="D105" s="3" t="s">
        <v>2</v>
      </c>
      <c r="E105" s="3">
        <v>2140</v>
      </c>
      <c r="F105" s="3" t="s">
        <v>0</v>
      </c>
      <c r="G105" s="2">
        <v>11611.29</v>
      </c>
    </row>
    <row r="106" spans="1:7" x14ac:dyDescent="0.15">
      <c r="A106" s="167">
        <f t="shared" si="23"/>
        <v>1705</v>
      </c>
      <c r="B106" s="167" t="str">
        <f t="shared" si="23"/>
        <v>대전대덕구</v>
      </c>
      <c r="C106" s="4">
        <v>1036</v>
      </c>
      <c r="D106" s="3" t="s">
        <v>1</v>
      </c>
      <c r="E106" s="3">
        <v>2140</v>
      </c>
      <c r="F106" s="3" t="s">
        <v>0</v>
      </c>
      <c r="G106" s="2">
        <v>133718.67800000001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B7" sqref="B7"/>
    </sheetView>
  </sheetViews>
  <sheetFormatPr defaultRowHeight="16.5" x14ac:dyDescent="0.3"/>
  <cols>
    <col min="1" max="1" width="10.25" bestFit="1" customWidth="1"/>
    <col min="2" max="2" width="11.625" bestFit="1" customWidth="1"/>
    <col min="3" max="3" width="10.25" bestFit="1" customWidth="1"/>
    <col min="4" max="4" width="10.5" bestFit="1" customWidth="1"/>
    <col min="6" max="6" width="22.75" bestFit="1" customWidth="1"/>
    <col min="7" max="7" width="14.125" bestFit="1" customWidth="1"/>
  </cols>
  <sheetData>
    <row r="1" spans="1:7" x14ac:dyDescent="0.3">
      <c r="A1" s="7" t="s">
        <v>303</v>
      </c>
      <c r="B1" s="7" t="s">
        <v>304</v>
      </c>
      <c r="C1" s="7" t="s">
        <v>305</v>
      </c>
      <c r="D1" s="7" t="s">
        <v>306</v>
      </c>
      <c r="E1" s="7" t="s">
        <v>307</v>
      </c>
      <c r="F1" s="7" t="s">
        <v>308</v>
      </c>
      <c r="G1" s="7" t="s">
        <v>45</v>
      </c>
    </row>
    <row r="2" spans="1:7" x14ac:dyDescent="0.3">
      <c r="A2" s="6">
        <v>101</v>
      </c>
      <c r="B2" s="3" t="s">
        <v>44</v>
      </c>
      <c r="C2" s="4">
        <v>1004</v>
      </c>
      <c r="D2" s="3" t="s">
        <v>4</v>
      </c>
      <c r="E2" s="3">
        <v>1140</v>
      </c>
      <c r="F2" s="3" t="s">
        <v>309</v>
      </c>
      <c r="G2" s="2">
        <v>201.28</v>
      </c>
    </row>
    <row r="3" spans="1:7" x14ac:dyDescent="0.3">
      <c r="A3" s="167">
        <v>101</v>
      </c>
      <c r="B3" s="167" t="s">
        <v>44</v>
      </c>
      <c r="C3" s="4">
        <v>1025</v>
      </c>
      <c r="D3" s="3" t="s">
        <v>3</v>
      </c>
      <c r="E3" s="3">
        <v>1140</v>
      </c>
      <c r="F3" s="3" t="s">
        <v>309</v>
      </c>
      <c r="G3" s="2">
        <v>742.21400000000006</v>
      </c>
    </row>
    <row r="4" spans="1:7" x14ac:dyDescent="0.3">
      <c r="A4" s="167">
        <v>101</v>
      </c>
      <c r="B4" s="167" t="s">
        <v>44</v>
      </c>
      <c r="C4" s="4">
        <v>1028</v>
      </c>
      <c r="D4" s="3" t="s">
        <v>2</v>
      </c>
      <c r="E4" s="3">
        <v>1140</v>
      </c>
      <c r="F4" s="3" t="s">
        <v>309</v>
      </c>
      <c r="G4" s="2">
        <v>150.958</v>
      </c>
    </row>
    <row r="5" spans="1:7" x14ac:dyDescent="0.3">
      <c r="A5" s="167">
        <v>101</v>
      </c>
      <c r="B5" s="167" t="s">
        <v>44</v>
      </c>
      <c r="C5" s="4">
        <v>1036</v>
      </c>
      <c r="D5" s="3" t="s">
        <v>1</v>
      </c>
      <c r="E5" s="3">
        <v>1140</v>
      </c>
      <c r="F5" s="3" t="s">
        <v>309</v>
      </c>
      <c r="G5" s="2">
        <v>7860.2690000000002</v>
      </c>
    </row>
    <row r="6" spans="1:7" x14ac:dyDescent="0.3">
      <c r="A6" s="6">
        <v>111</v>
      </c>
      <c r="B6" s="3" t="s">
        <v>42</v>
      </c>
      <c r="C6" s="4">
        <v>1036</v>
      </c>
      <c r="D6" s="3" t="s">
        <v>1</v>
      </c>
      <c r="E6" s="3">
        <v>1140</v>
      </c>
      <c r="F6" s="3" t="s">
        <v>309</v>
      </c>
      <c r="G6" s="2">
        <v>427.71600000000001</v>
      </c>
    </row>
    <row r="7" spans="1:7" x14ac:dyDescent="0.3">
      <c r="A7" s="6">
        <v>113</v>
      </c>
      <c r="B7" s="3" t="s">
        <v>41</v>
      </c>
      <c r="C7" s="4">
        <v>1036</v>
      </c>
      <c r="D7" s="3" t="s">
        <v>1</v>
      </c>
      <c r="E7" s="3">
        <v>1140</v>
      </c>
      <c r="F7" s="3" t="s">
        <v>309</v>
      </c>
      <c r="G7" s="2">
        <v>1811.502</v>
      </c>
    </row>
    <row r="8" spans="1:7" x14ac:dyDescent="0.3">
      <c r="A8" s="6">
        <v>116</v>
      </c>
      <c r="B8" s="3" t="s">
        <v>40</v>
      </c>
      <c r="C8" s="4">
        <v>1036</v>
      </c>
      <c r="D8" s="3" t="s">
        <v>1</v>
      </c>
      <c r="E8" s="3">
        <v>1140</v>
      </c>
      <c r="F8" s="3" t="s">
        <v>309</v>
      </c>
      <c r="G8" s="2">
        <v>201.28</v>
      </c>
    </row>
    <row r="9" spans="1:7" x14ac:dyDescent="0.3">
      <c r="A9" s="6">
        <v>207</v>
      </c>
      <c r="B9" s="3" t="s">
        <v>39</v>
      </c>
      <c r="C9" s="4">
        <v>1025</v>
      </c>
      <c r="D9" s="3" t="s">
        <v>3</v>
      </c>
      <c r="E9" s="3">
        <v>1140</v>
      </c>
      <c r="F9" s="3" t="s">
        <v>309</v>
      </c>
      <c r="G9" s="2">
        <v>830.274</v>
      </c>
    </row>
    <row r="10" spans="1:7" x14ac:dyDescent="0.3">
      <c r="A10" s="6">
        <v>228</v>
      </c>
      <c r="B10" s="3" t="s">
        <v>38</v>
      </c>
      <c r="C10" s="4">
        <v>1036</v>
      </c>
      <c r="D10" s="3" t="s">
        <v>1</v>
      </c>
      <c r="E10" s="3">
        <v>1140</v>
      </c>
      <c r="F10" s="3" t="s">
        <v>309</v>
      </c>
      <c r="G10" s="2">
        <v>1283.1500000000001</v>
      </c>
    </row>
    <row r="11" spans="1:7" x14ac:dyDescent="0.3">
      <c r="A11" s="6">
        <v>330</v>
      </c>
      <c r="B11" s="3" t="s">
        <v>36</v>
      </c>
      <c r="C11" s="4">
        <v>1025</v>
      </c>
      <c r="D11" s="3" t="s">
        <v>3</v>
      </c>
      <c r="E11" s="4">
        <v>2140</v>
      </c>
      <c r="F11" s="3" t="s">
        <v>310</v>
      </c>
      <c r="G11" s="2">
        <v>339.66</v>
      </c>
    </row>
    <row r="12" spans="1:7" x14ac:dyDescent="0.3">
      <c r="A12" s="6">
        <v>401</v>
      </c>
      <c r="B12" s="3" t="s">
        <v>35</v>
      </c>
      <c r="C12" s="4">
        <v>1004</v>
      </c>
      <c r="D12" s="3" t="s">
        <v>4</v>
      </c>
      <c r="E12" s="4">
        <v>2140</v>
      </c>
      <c r="F12" s="3" t="s">
        <v>310</v>
      </c>
      <c r="G12" s="2">
        <v>116511.878</v>
      </c>
    </row>
    <row r="13" spans="1:7" x14ac:dyDescent="0.3">
      <c r="A13" s="167">
        <v>401</v>
      </c>
      <c r="B13" s="167" t="s">
        <v>35</v>
      </c>
      <c r="C13" s="4">
        <v>1025</v>
      </c>
      <c r="D13" s="3" t="s">
        <v>3</v>
      </c>
      <c r="E13" s="4">
        <v>2140</v>
      </c>
      <c r="F13" s="3" t="s">
        <v>310</v>
      </c>
      <c r="G13" s="2">
        <v>19014.542000000001</v>
      </c>
    </row>
    <row r="14" spans="1:7" x14ac:dyDescent="0.3">
      <c r="A14" s="167">
        <v>401</v>
      </c>
      <c r="B14" s="167" t="s">
        <v>35</v>
      </c>
      <c r="C14" s="4">
        <v>1028</v>
      </c>
      <c r="D14" s="3" t="s">
        <v>2</v>
      </c>
      <c r="E14" s="4">
        <v>2140</v>
      </c>
      <c r="F14" s="3" t="s">
        <v>310</v>
      </c>
      <c r="G14" s="2">
        <v>65673.362999999998</v>
      </c>
    </row>
    <row r="15" spans="1:7" x14ac:dyDescent="0.3">
      <c r="A15" s="167">
        <v>401</v>
      </c>
      <c r="B15" s="167" t="s">
        <v>35</v>
      </c>
      <c r="C15" s="4">
        <v>1036</v>
      </c>
      <c r="D15" s="3" t="s">
        <v>1</v>
      </c>
      <c r="E15" s="4">
        <v>2140</v>
      </c>
      <c r="F15" s="3" t="s">
        <v>310</v>
      </c>
      <c r="G15" s="2">
        <v>186191.095</v>
      </c>
    </row>
    <row r="16" spans="1:7" x14ac:dyDescent="0.3">
      <c r="A16" s="6">
        <v>402</v>
      </c>
      <c r="B16" s="3" t="s">
        <v>34</v>
      </c>
      <c r="C16" s="4">
        <v>1004</v>
      </c>
      <c r="D16" s="3" t="s">
        <v>4</v>
      </c>
      <c r="E16" s="4">
        <v>2140</v>
      </c>
      <c r="F16" s="3" t="s">
        <v>310</v>
      </c>
      <c r="G16" s="2">
        <v>10611.162</v>
      </c>
    </row>
    <row r="17" spans="1:7" x14ac:dyDescent="0.3">
      <c r="A17" s="167">
        <v>402</v>
      </c>
      <c r="B17" s="167" t="s">
        <v>34</v>
      </c>
      <c r="C17" s="4">
        <v>1025</v>
      </c>
      <c r="D17" s="3" t="s">
        <v>3</v>
      </c>
      <c r="E17" s="4">
        <v>2140</v>
      </c>
      <c r="F17" s="3" t="s">
        <v>310</v>
      </c>
      <c r="G17" s="2">
        <v>3100.9479999999999</v>
      </c>
    </row>
    <row r="18" spans="1:7" x14ac:dyDescent="0.3">
      <c r="A18" s="167">
        <v>402</v>
      </c>
      <c r="B18" s="167" t="s">
        <v>34</v>
      </c>
      <c r="C18" s="4">
        <v>1028</v>
      </c>
      <c r="D18" s="3" t="s">
        <v>2</v>
      </c>
      <c r="E18" s="4">
        <v>2140</v>
      </c>
      <c r="F18" s="3" t="s">
        <v>310</v>
      </c>
      <c r="G18" s="2">
        <v>21115.545999999998</v>
      </c>
    </row>
    <row r="19" spans="1:7" x14ac:dyDescent="0.3">
      <c r="A19" s="167">
        <v>402</v>
      </c>
      <c r="B19" s="167" t="s">
        <v>34</v>
      </c>
      <c r="C19" s="4">
        <v>1036</v>
      </c>
      <c r="D19" s="3" t="s">
        <v>1</v>
      </c>
      <c r="E19" s="4">
        <v>2140</v>
      </c>
      <c r="F19" s="3" t="s">
        <v>310</v>
      </c>
      <c r="G19" s="2">
        <v>33417.875</v>
      </c>
    </row>
    <row r="20" spans="1:7" x14ac:dyDescent="0.3">
      <c r="A20" s="6">
        <v>421</v>
      </c>
      <c r="B20" s="3" t="s">
        <v>33</v>
      </c>
      <c r="C20" s="4">
        <v>1004</v>
      </c>
      <c r="D20" s="3" t="s">
        <v>4</v>
      </c>
      <c r="E20" s="4">
        <v>2140</v>
      </c>
      <c r="F20" s="3" t="s">
        <v>310</v>
      </c>
      <c r="G20" s="2">
        <v>61207.605000000003</v>
      </c>
    </row>
    <row r="21" spans="1:7" x14ac:dyDescent="0.3">
      <c r="A21" s="167">
        <v>421</v>
      </c>
      <c r="B21" s="167" t="s">
        <v>33</v>
      </c>
      <c r="C21" s="4">
        <v>1025</v>
      </c>
      <c r="D21" s="3" t="s">
        <v>3</v>
      </c>
      <c r="E21" s="4">
        <v>2140</v>
      </c>
      <c r="F21" s="3" t="s">
        <v>310</v>
      </c>
      <c r="G21" s="2">
        <v>3107.2370000000001</v>
      </c>
    </row>
    <row r="22" spans="1:7" x14ac:dyDescent="0.3">
      <c r="A22" s="167">
        <v>421</v>
      </c>
      <c r="B22" s="167" t="s">
        <v>33</v>
      </c>
      <c r="C22" s="4">
        <v>1028</v>
      </c>
      <c r="D22" s="3" t="s">
        <v>2</v>
      </c>
      <c r="E22" s="4">
        <v>2140</v>
      </c>
      <c r="F22" s="3" t="s">
        <v>310</v>
      </c>
      <c r="G22" s="2">
        <v>19275.623</v>
      </c>
    </row>
    <row r="23" spans="1:7" x14ac:dyDescent="0.3">
      <c r="A23" s="167">
        <v>421</v>
      </c>
      <c r="B23" s="167" t="s">
        <v>33</v>
      </c>
      <c r="C23" s="4">
        <v>1036</v>
      </c>
      <c r="D23" s="3" t="s">
        <v>1</v>
      </c>
      <c r="E23" s="4">
        <v>2140</v>
      </c>
      <c r="F23" s="3" t="s">
        <v>310</v>
      </c>
      <c r="G23" s="2">
        <v>102249.352</v>
      </c>
    </row>
    <row r="24" spans="1:7" x14ac:dyDescent="0.3">
      <c r="A24" s="6">
        <v>422</v>
      </c>
      <c r="B24" s="3" t="s">
        <v>32</v>
      </c>
      <c r="C24" s="4">
        <v>1004</v>
      </c>
      <c r="D24" s="3" t="s">
        <v>4</v>
      </c>
      <c r="E24" s="4">
        <v>2140</v>
      </c>
      <c r="F24" s="3" t="s">
        <v>310</v>
      </c>
      <c r="G24" s="2">
        <v>6648.5060000000003</v>
      </c>
    </row>
    <row r="25" spans="1:7" x14ac:dyDescent="0.3">
      <c r="A25" s="167">
        <v>422</v>
      </c>
      <c r="B25" s="167" t="s">
        <v>32</v>
      </c>
      <c r="C25" s="4">
        <v>1025</v>
      </c>
      <c r="D25" s="3" t="s">
        <v>3</v>
      </c>
      <c r="E25" s="4">
        <v>2140</v>
      </c>
      <c r="F25" s="3" t="s">
        <v>310</v>
      </c>
      <c r="G25" s="2">
        <v>1635.395</v>
      </c>
    </row>
    <row r="26" spans="1:7" x14ac:dyDescent="0.3">
      <c r="A26" s="167">
        <v>422</v>
      </c>
      <c r="B26" s="167" t="s">
        <v>32</v>
      </c>
      <c r="C26" s="4">
        <v>1028</v>
      </c>
      <c r="D26" s="3" t="s">
        <v>2</v>
      </c>
      <c r="E26" s="4">
        <v>2140</v>
      </c>
      <c r="F26" s="3" t="s">
        <v>310</v>
      </c>
      <c r="G26" s="2">
        <v>10856.465</v>
      </c>
    </row>
    <row r="27" spans="1:7" x14ac:dyDescent="0.3">
      <c r="A27" s="167">
        <v>422</v>
      </c>
      <c r="B27" s="167" t="s">
        <v>32</v>
      </c>
      <c r="C27" s="4">
        <v>1036</v>
      </c>
      <c r="D27" s="3" t="s">
        <v>1</v>
      </c>
      <c r="E27" s="4">
        <v>2140</v>
      </c>
      <c r="F27" s="3" t="s">
        <v>310</v>
      </c>
      <c r="G27" s="2">
        <v>17800.575000000001</v>
      </c>
    </row>
    <row r="28" spans="1:7" x14ac:dyDescent="0.3">
      <c r="A28" s="6">
        <v>423</v>
      </c>
      <c r="B28" s="3" t="s">
        <v>31</v>
      </c>
      <c r="C28" s="4">
        <v>1004</v>
      </c>
      <c r="D28" s="3" t="s">
        <v>4</v>
      </c>
      <c r="E28" s="4">
        <v>2140</v>
      </c>
      <c r="F28" s="3" t="s">
        <v>310</v>
      </c>
      <c r="G28" s="2">
        <v>11573.53</v>
      </c>
    </row>
    <row r="29" spans="1:7" x14ac:dyDescent="0.3">
      <c r="A29" s="167">
        <v>423</v>
      </c>
      <c r="B29" s="167" t="s">
        <v>31</v>
      </c>
      <c r="C29" s="4">
        <v>1025</v>
      </c>
      <c r="D29" s="3" t="s">
        <v>3</v>
      </c>
      <c r="E29" s="4">
        <v>2140</v>
      </c>
      <c r="F29" s="3" t="s">
        <v>310</v>
      </c>
      <c r="G29" s="2">
        <v>4314.91</v>
      </c>
    </row>
    <row r="30" spans="1:7" x14ac:dyDescent="0.3">
      <c r="A30" s="167">
        <v>423</v>
      </c>
      <c r="B30" s="167" t="s">
        <v>31</v>
      </c>
      <c r="C30" s="4">
        <v>1028</v>
      </c>
      <c r="D30" s="3" t="s">
        <v>2</v>
      </c>
      <c r="E30" s="4">
        <v>2140</v>
      </c>
      <c r="F30" s="3" t="s">
        <v>310</v>
      </c>
      <c r="G30" s="2">
        <v>7428.4449999999997</v>
      </c>
    </row>
    <row r="31" spans="1:7" x14ac:dyDescent="0.3">
      <c r="A31" s="167">
        <v>423</v>
      </c>
      <c r="B31" s="167" t="s">
        <v>31</v>
      </c>
      <c r="C31" s="4">
        <v>1036</v>
      </c>
      <c r="D31" s="3" t="s">
        <v>1</v>
      </c>
      <c r="E31" s="4">
        <v>2140</v>
      </c>
      <c r="F31" s="3" t="s">
        <v>310</v>
      </c>
      <c r="G31" s="2">
        <v>22687.853999999999</v>
      </c>
    </row>
    <row r="32" spans="1:7" x14ac:dyDescent="0.3">
      <c r="A32" s="6">
        <v>424</v>
      </c>
      <c r="B32" s="3" t="s">
        <v>30</v>
      </c>
      <c r="C32" s="4">
        <v>1004</v>
      </c>
      <c r="D32" s="3" t="s">
        <v>4</v>
      </c>
      <c r="E32" s="4">
        <v>2140</v>
      </c>
      <c r="F32" s="3" t="s">
        <v>310</v>
      </c>
      <c r="G32" s="2">
        <v>13397.623</v>
      </c>
    </row>
    <row r="33" spans="1:7" x14ac:dyDescent="0.3">
      <c r="A33" s="167">
        <v>424</v>
      </c>
      <c r="B33" s="167" t="s">
        <v>30</v>
      </c>
      <c r="C33" s="4">
        <v>1025</v>
      </c>
      <c r="D33" s="3" t="s">
        <v>3</v>
      </c>
      <c r="E33" s="4">
        <v>2140</v>
      </c>
      <c r="F33" s="3" t="s">
        <v>310</v>
      </c>
      <c r="G33" s="2">
        <v>4264.5919999999996</v>
      </c>
    </row>
    <row r="34" spans="1:7" x14ac:dyDescent="0.3">
      <c r="A34" s="167">
        <v>424</v>
      </c>
      <c r="B34" s="167" t="s">
        <v>30</v>
      </c>
      <c r="C34" s="4">
        <v>1028</v>
      </c>
      <c r="D34" s="3" t="s">
        <v>2</v>
      </c>
      <c r="E34" s="4">
        <v>2140</v>
      </c>
      <c r="F34" s="3" t="s">
        <v>310</v>
      </c>
      <c r="G34" s="2">
        <v>8950.3690000000006</v>
      </c>
    </row>
    <row r="35" spans="1:7" x14ac:dyDescent="0.3">
      <c r="A35" s="167">
        <v>424</v>
      </c>
      <c r="B35" s="167" t="s">
        <v>30</v>
      </c>
      <c r="C35" s="4">
        <v>1036</v>
      </c>
      <c r="D35" s="3" t="s">
        <v>1</v>
      </c>
      <c r="E35" s="4">
        <v>2140</v>
      </c>
      <c r="F35" s="3" t="s">
        <v>310</v>
      </c>
      <c r="G35" s="2">
        <v>29215.853999999999</v>
      </c>
    </row>
    <row r="36" spans="1:7" x14ac:dyDescent="0.3">
      <c r="A36" s="6">
        <v>425</v>
      </c>
      <c r="B36" s="3" t="s">
        <v>29</v>
      </c>
      <c r="C36" s="4">
        <v>1004</v>
      </c>
      <c r="D36" s="3" t="s">
        <v>4</v>
      </c>
      <c r="E36" s="4">
        <v>2140</v>
      </c>
      <c r="F36" s="3" t="s">
        <v>310</v>
      </c>
      <c r="G36" s="2">
        <v>27128.115000000002</v>
      </c>
    </row>
    <row r="37" spans="1:7" x14ac:dyDescent="0.3">
      <c r="A37" s="167">
        <v>425</v>
      </c>
      <c r="B37" s="167" t="s">
        <v>29</v>
      </c>
      <c r="C37" s="4">
        <v>1025</v>
      </c>
      <c r="D37" s="3" t="s">
        <v>3</v>
      </c>
      <c r="E37" s="4">
        <v>2140</v>
      </c>
      <c r="F37" s="3" t="s">
        <v>310</v>
      </c>
      <c r="G37" s="2">
        <v>9265.11</v>
      </c>
    </row>
    <row r="38" spans="1:7" x14ac:dyDescent="0.3">
      <c r="A38" s="167">
        <v>425</v>
      </c>
      <c r="B38" s="167" t="s">
        <v>29</v>
      </c>
      <c r="C38" s="4">
        <v>1028</v>
      </c>
      <c r="D38" s="3" t="s">
        <v>2</v>
      </c>
      <c r="E38" s="4">
        <v>2140</v>
      </c>
      <c r="F38" s="3" t="s">
        <v>310</v>
      </c>
      <c r="G38" s="2">
        <v>27417.895</v>
      </c>
    </row>
    <row r="39" spans="1:7" x14ac:dyDescent="0.3">
      <c r="A39" s="167">
        <v>425</v>
      </c>
      <c r="B39" s="167" t="s">
        <v>29</v>
      </c>
      <c r="C39" s="4">
        <v>1036</v>
      </c>
      <c r="D39" s="3" t="s">
        <v>1</v>
      </c>
      <c r="E39" s="4">
        <v>2140</v>
      </c>
      <c r="F39" s="3" t="s">
        <v>310</v>
      </c>
      <c r="G39" s="2">
        <v>48852.396999999997</v>
      </c>
    </row>
    <row r="40" spans="1:7" x14ac:dyDescent="0.3">
      <c r="A40" s="167">
        <v>425</v>
      </c>
      <c r="B40" s="167" t="s">
        <v>29</v>
      </c>
      <c r="C40" s="4">
        <v>1074</v>
      </c>
      <c r="D40" s="3" t="s">
        <v>28</v>
      </c>
      <c r="E40" s="4">
        <v>2140</v>
      </c>
      <c r="F40" s="3" t="s">
        <v>310</v>
      </c>
      <c r="G40" s="2">
        <v>0</v>
      </c>
    </row>
    <row r="41" spans="1:7" x14ac:dyDescent="0.3">
      <c r="A41" s="6">
        <v>426</v>
      </c>
      <c r="B41" s="3" t="s">
        <v>27</v>
      </c>
      <c r="C41" s="4">
        <v>1004</v>
      </c>
      <c r="D41" s="3" t="s">
        <v>4</v>
      </c>
      <c r="E41" s="4">
        <v>2140</v>
      </c>
      <c r="F41" s="3" t="s">
        <v>310</v>
      </c>
      <c r="G41" s="2">
        <v>17970.673999999999</v>
      </c>
    </row>
    <row r="42" spans="1:7" x14ac:dyDescent="0.3">
      <c r="A42" s="167">
        <v>426</v>
      </c>
      <c r="B42" s="167" t="s">
        <v>27</v>
      </c>
      <c r="C42" s="4">
        <v>1025</v>
      </c>
      <c r="D42" s="3" t="s">
        <v>3</v>
      </c>
      <c r="E42" s="4">
        <v>2140</v>
      </c>
      <c r="F42" s="3" t="s">
        <v>310</v>
      </c>
      <c r="G42" s="2">
        <v>0</v>
      </c>
    </row>
    <row r="43" spans="1:7" x14ac:dyDescent="0.3">
      <c r="A43" s="167">
        <v>426</v>
      </c>
      <c r="B43" s="167" t="s">
        <v>27</v>
      </c>
      <c r="C43" s="4">
        <v>1028</v>
      </c>
      <c r="D43" s="3" t="s">
        <v>2</v>
      </c>
      <c r="E43" s="4">
        <v>2140</v>
      </c>
      <c r="F43" s="3" t="s">
        <v>310</v>
      </c>
      <c r="G43" s="2">
        <v>1207.672</v>
      </c>
    </row>
    <row r="44" spans="1:7" x14ac:dyDescent="0.3">
      <c r="A44" s="167">
        <v>426</v>
      </c>
      <c r="B44" s="167" t="s">
        <v>27</v>
      </c>
      <c r="C44" s="4">
        <v>1036</v>
      </c>
      <c r="D44" s="3" t="s">
        <v>1</v>
      </c>
      <c r="E44" s="4">
        <v>2140</v>
      </c>
      <c r="F44" s="3" t="s">
        <v>310</v>
      </c>
      <c r="G44" s="2">
        <v>4126.2079999999996</v>
      </c>
    </row>
    <row r="45" spans="1:7" x14ac:dyDescent="0.3">
      <c r="A45" s="6">
        <v>427</v>
      </c>
      <c r="B45" s="3" t="s">
        <v>26</v>
      </c>
      <c r="C45" s="4">
        <v>1004</v>
      </c>
      <c r="D45" s="3" t="s">
        <v>4</v>
      </c>
      <c r="E45" s="4">
        <v>2140</v>
      </c>
      <c r="F45" s="3" t="s">
        <v>310</v>
      </c>
      <c r="G45" s="2">
        <v>20964.456999999999</v>
      </c>
    </row>
    <row r="46" spans="1:7" x14ac:dyDescent="0.3">
      <c r="A46" s="167">
        <v>427</v>
      </c>
      <c r="B46" s="167" t="s">
        <v>26</v>
      </c>
      <c r="C46" s="4">
        <v>1025</v>
      </c>
      <c r="D46" s="3" t="s">
        <v>3</v>
      </c>
      <c r="E46" s="4">
        <v>2140</v>
      </c>
      <c r="F46" s="3" t="s">
        <v>310</v>
      </c>
      <c r="G46" s="2">
        <v>15360.054</v>
      </c>
    </row>
    <row r="47" spans="1:7" x14ac:dyDescent="0.3">
      <c r="A47" s="167">
        <v>427</v>
      </c>
      <c r="B47" s="167" t="s">
        <v>26</v>
      </c>
      <c r="C47" s="4">
        <v>1028</v>
      </c>
      <c r="D47" s="3" t="s">
        <v>2</v>
      </c>
      <c r="E47" s="4">
        <v>2140</v>
      </c>
      <c r="F47" s="3" t="s">
        <v>310</v>
      </c>
      <c r="G47" s="2">
        <v>57056.224999999999</v>
      </c>
    </row>
    <row r="48" spans="1:7" x14ac:dyDescent="0.3">
      <c r="A48" s="167">
        <v>427</v>
      </c>
      <c r="B48" s="167" t="s">
        <v>26</v>
      </c>
      <c r="C48" s="4">
        <v>1036</v>
      </c>
      <c r="D48" s="3" t="s">
        <v>1</v>
      </c>
      <c r="E48" s="4">
        <v>2140</v>
      </c>
      <c r="F48" s="3" t="s">
        <v>310</v>
      </c>
      <c r="G48" s="2">
        <v>71296.577000000005</v>
      </c>
    </row>
    <row r="49" spans="1:7" x14ac:dyDescent="0.3">
      <c r="A49" s="6">
        <v>502</v>
      </c>
      <c r="B49" s="3" t="s">
        <v>25</v>
      </c>
      <c r="C49" s="4">
        <v>1004</v>
      </c>
      <c r="D49" s="3" t="s">
        <v>4</v>
      </c>
      <c r="E49" s="4">
        <v>2140</v>
      </c>
      <c r="F49" s="3" t="s">
        <v>310</v>
      </c>
      <c r="G49" s="2">
        <v>16303.553</v>
      </c>
    </row>
    <row r="50" spans="1:7" x14ac:dyDescent="0.3">
      <c r="A50" s="6">
        <v>503</v>
      </c>
      <c r="B50" s="3" t="s">
        <v>24</v>
      </c>
      <c r="C50" s="4">
        <v>1004</v>
      </c>
      <c r="D50" s="3" t="s">
        <v>4</v>
      </c>
      <c r="E50" s="4">
        <v>2140</v>
      </c>
      <c r="F50" s="3" t="s">
        <v>310</v>
      </c>
      <c r="G50" s="2">
        <v>21977.145</v>
      </c>
    </row>
    <row r="51" spans="1:7" x14ac:dyDescent="0.3">
      <c r="A51" s="167">
        <v>503</v>
      </c>
      <c r="B51" s="167" t="s">
        <v>24</v>
      </c>
      <c r="C51" s="4">
        <v>1025</v>
      </c>
      <c r="D51" s="3" t="s">
        <v>3</v>
      </c>
      <c r="E51" s="4">
        <v>2140</v>
      </c>
      <c r="F51" s="3" t="s">
        <v>310</v>
      </c>
      <c r="G51" s="2">
        <v>1610.2360000000001</v>
      </c>
    </row>
    <row r="52" spans="1:7" x14ac:dyDescent="0.3">
      <c r="A52" s="167">
        <v>503</v>
      </c>
      <c r="B52" s="167" t="s">
        <v>24</v>
      </c>
      <c r="C52" s="4">
        <v>1028</v>
      </c>
      <c r="D52" s="3" t="s">
        <v>2</v>
      </c>
      <c r="E52" s="4">
        <v>2140</v>
      </c>
      <c r="F52" s="3" t="s">
        <v>310</v>
      </c>
      <c r="G52" s="2">
        <v>11321.936</v>
      </c>
    </row>
    <row r="53" spans="1:7" x14ac:dyDescent="0.3">
      <c r="A53" s="167">
        <v>503</v>
      </c>
      <c r="B53" s="167" t="s">
        <v>24</v>
      </c>
      <c r="C53" s="4">
        <v>1036</v>
      </c>
      <c r="D53" s="3" t="s">
        <v>1</v>
      </c>
      <c r="E53" s="4">
        <v>2140</v>
      </c>
      <c r="F53" s="3" t="s">
        <v>310</v>
      </c>
      <c r="G53" s="2">
        <v>64069.447999999997</v>
      </c>
    </row>
    <row r="54" spans="1:7" x14ac:dyDescent="0.3">
      <c r="A54" s="6">
        <v>504</v>
      </c>
      <c r="B54" s="3" t="s">
        <v>23</v>
      </c>
      <c r="C54" s="4">
        <v>1004</v>
      </c>
      <c r="D54" s="3" t="s">
        <v>4</v>
      </c>
      <c r="E54" s="4">
        <v>2140</v>
      </c>
      <c r="F54" s="3" t="s">
        <v>310</v>
      </c>
      <c r="G54" s="2">
        <v>1408.951</v>
      </c>
    </row>
    <row r="55" spans="1:7" x14ac:dyDescent="0.3">
      <c r="A55" s="6">
        <v>506</v>
      </c>
      <c r="B55" s="3" t="s">
        <v>22</v>
      </c>
      <c r="C55" s="4">
        <v>1004</v>
      </c>
      <c r="D55" s="3" t="s">
        <v>4</v>
      </c>
      <c r="E55" s="4">
        <v>2140</v>
      </c>
      <c r="F55" s="3" t="s">
        <v>310</v>
      </c>
      <c r="G55" s="2">
        <v>0</v>
      </c>
    </row>
    <row r="56" spans="1:7" x14ac:dyDescent="0.3">
      <c r="A56" s="167">
        <v>506</v>
      </c>
      <c r="B56" s="167" t="s">
        <v>22</v>
      </c>
      <c r="C56" s="4">
        <v>1028</v>
      </c>
      <c r="D56" s="3" t="s">
        <v>2</v>
      </c>
      <c r="E56" s="4">
        <v>2140</v>
      </c>
      <c r="F56" s="3" t="s">
        <v>310</v>
      </c>
      <c r="G56" s="2">
        <v>0</v>
      </c>
    </row>
    <row r="57" spans="1:7" x14ac:dyDescent="0.3">
      <c r="A57" s="167">
        <v>506</v>
      </c>
      <c r="B57" s="167" t="s">
        <v>22</v>
      </c>
      <c r="C57" s="4">
        <v>1036</v>
      </c>
      <c r="D57" s="3" t="s">
        <v>1</v>
      </c>
      <c r="E57" s="4">
        <v>2140</v>
      </c>
      <c r="F57" s="3" t="s">
        <v>310</v>
      </c>
      <c r="G57" s="2">
        <v>0</v>
      </c>
    </row>
    <row r="58" spans="1:7" x14ac:dyDescent="0.3">
      <c r="A58" s="6">
        <v>507</v>
      </c>
      <c r="B58" s="3" t="s">
        <v>21</v>
      </c>
      <c r="C58" s="4">
        <v>1004</v>
      </c>
      <c r="D58" s="3" t="s">
        <v>4</v>
      </c>
      <c r="E58" s="4">
        <v>2140</v>
      </c>
      <c r="F58" s="3" t="s">
        <v>310</v>
      </c>
      <c r="G58" s="2">
        <v>33355.760999999999</v>
      </c>
    </row>
    <row r="59" spans="1:7" x14ac:dyDescent="0.3">
      <c r="A59" s="167">
        <v>507</v>
      </c>
      <c r="B59" s="167" t="s">
        <v>21</v>
      </c>
      <c r="C59" s="4">
        <v>1025</v>
      </c>
      <c r="D59" s="3" t="s">
        <v>3</v>
      </c>
      <c r="E59" s="4">
        <v>2140</v>
      </c>
      <c r="F59" s="3" t="s">
        <v>310</v>
      </c>
      <c r="G59" s="2">
        <v>9403.5010000000002</v>
      </c>
    </row>
    <row r="60" spans="1:7" x14ac:dyDescent="0.3">
      <c r="A60" s="167">
        <v>507</v>
      </c>
      <c r="B60" s="167" t="s">
        <v>21</v>
      </c>
      <c r="C60" s="4">
        <v>1028</v>
      </c>
      <c r="D60" s="3" t="s">
        <v>2</v>
      </c>
      <c r="E60" s="4">
        <v>2140</v>
      </c>
      <c r="F60" s="3" t="s">
        <v>310</v>
      </c>
      <c r="G60" s="2">
        <v>19033.416000000001</v>
      </c>
    </row>
    <row r="61" spans="1:7" x14ac:dyDescent="0.3">
      <c r="A61" s="167">
        <v>507</v>
      </c>
      <c r="B61" s="167" t="s">
        <v>21</v>
      </c>
      <c r="C61" s="4">
        <v>1036</v>
      </c>
      <c r="D61" s="3" t="s">
        <v>1</v>
      </c>
      <c r="E61" s="4">
        <v>2140</v>
      </c>
      <c r="F61" s="3" t="s">
        <v>310</v>
      </c>
      <c r="G61" s="2">
        <v>67398.342000000004</v>
      </c>
    </row>
    <row r="62" spans="1:7" x14ac:dyDescent="0.3">
      <c r="A62" s="6">
        <v>521</v>
      </c>
      <c r="B62" s="3" t="s">
        <v>20</v>
      </c>
      <c r="C62" s="4">
        <v>1004</v>
      </c>
      <c r="D62" s="3" t="s">
        <v>4</v>
      </c>
      <c r="E62" s="4">
        <v>2140</v>
      </c>
      <c r="F62" s="3" t="s">
        <v>310</v>
      </c>
      <c r="G62" s="2">
        <v>7711.5309999999999</v>
      </c>
    </row>
    <row r="63" spans="1:7" x14ac:dyDescent="0.3">
      <c r="A63" s="167">
        <v>521</v>
      </c>
      <c r="B63" s="167" t="s">
        <v>20</v>
      </c>
      <c r="C63" s="4">
        <v>1025</v>
      </c>
      <c r="D63" s="3" t="s">
        <v>3</v>
      </c>
      <c r="E63" s="4">
        <v>2140</v>
      </c>
      <c r="F63" s="3" t="s">
        <v>310</v>
      </c>
      <c r="G63" s="2">
        <v>3151.2710000000002</v>
      </c>
    </row>
    <row r="64" spans="1:7" x14ac:dyDescent="0.3">
      <c r="A64" s="167">
        <v>521</v>
      </c>
      <c r="B64" s="167" t="s">
        <v>20</v>
      </c>
      <c r="C64" s="4">
        <v>1028</v>
      </c>
      <c r="D64" s="3" t="s">
        <v>2</v>
      </c>
      <c r="E64" s="4">
        <v>2140</v>
      </c>
      <c r="F64" s="3" t="s">
        <v>310</v>
      </c>
      <c r="G64" s="2">
        <v>8579.5069999999996</v>
      </c>
    </row>
    <row r="65" spans="1:7" x14ac:dyDescent="0.3">
      <c r="A65" s="167">
        <v>521</v>
      </c>
      <c r="B65" s="167" t="s">
        <v>20</v>
      </c>
      <c r="C65" s="4">
        <v>1036</v>
      </c>
      <c r="D65" s="3" t="s">
        <v>1</v>
      </c>
      <c r="E65" s="4">
        <v>2140</v>
      </c>
      <c r="F65" s="3" t="s">
        <v>310</v>
      </c>
      <c r="G65" s="2">
        <v>17121.253000000001</v>
      </c>
    </row>
    <row r="66" spans="1:7" x14ac:dyDescent="0.3">
      <c r="A66" s="6">
        <v>523</v>
      </c>
      <c r="B66" s="3" t="s">
        <v>19</v>
      </c>
      <c r="C66" s="4">
        <v>1004</v>
      </c>
      <c r="D66" s="3" t="s">
        <v>4</v>
      </c>
      <c r="E66" s="4">
        <v>2140</v>
      </c>
      <c r="F66" s="3" t="s">
        <v>310</v>
      </c>
      <c r="G66" s="2">
        <v>276.75799999999998</v>
      </c>
    </row>
    <row r="67" spans="1:7" x14ac:dyDescent="0.3">
      <c r="A67" s="167">
        <v>523</v>
      </c>
      <c r="B67" s="5" t="s">
        <v>19</v>
      </c>
      <c r="C67" s="4">
        <v>1036</v>
      </c>
      <c r="D67" s="3" t="s">
        <v>1</v>
      </c>
      <c r="E67" s="4">
        <v>2140</v>
      </c>
      <c r="F67" s="3" t="s">
        <v>310</v>
      </c>
      <c r="G67" s="2">
        <v>2012.7829999999999</v>
      </c>
    </row>
    <row r="68" spans="1:7" x14ac:dyDescent="0.3">
      <c r="A68" s="6">
        <v>526</v>
      </c>
      <c r="B68" s="3" t="s">
        <v>18</v>
      </c>
      <c r="C68" s="4">
        <v>1004</v>
      </c>
      <c r="D68" s="3" t="s">
        <v>4</v>
      </c>
      <c r="E68" s="4">
        <v>2140</v>
      </c>
      <c r="F68" s="3" t="s">
        <v>310</v>
      </c>
      <c r="G68" s="2">
        <v>11623.888000000001</v>
      </c>
    </row>
    <row r="69" spans="1:7" x14ac:dyDescent="0.3">
      <c r="A69" s="167">
        <v>526</v>
      </c>
      <c r="B69" s="167" t="s">
        <v>18</v>
      </c>
      <c r="C69" s="4">
        <v>1025</v>
      </c>
      <c r="D69" s="3" t="s">
        <v>3</v>
      </c>
      <c r="E69" s="4">
        <v>2140</v>
      </c>
      <c r="F69" s="3" t="s">
        <v>310</v>
      </c>
      <c r="G69" s="2">
        <v>779.95500000000004</v>
      </c>
    </row>
    <row r="70" spans="1:7" x14ac:dyDescent="0.3">
      <c r="A70" s="167">
        <v>526</v>
      </c>
      <c r="B70" s="167" t="s">
        <v>18</v>
      </c>
      <c r="C70" s="4">
        <v>1028</v>
      </c>
      <c r="D70" s="3" t="s">
        <v>2</v>
      </c>
      <c r="E70" s="4">
        <v>2140</v>
      </c>
      <c r="F70" s="3" t="s">
        <v>310</v>
      </c>
      <c r="G70" s="2">
        <v>12114.472</v>
      </c>
    </row>
    <row r="71" spans="1:7" x14ac:dyDescent="0.3">
      <c r="A71" s="167">
        <v>526</v>
      </c>
      <c r="B71" s="167" t="s">
        <v>18</v>
      </c>
      <c r="C71" s="4">
        <v>1036</v>
      </c>
      <c r="D71" s="3" t="s">
        <v>1</v>
      </c>
      <c r="E71" s="4">
        <v>2140</v>
      </c>
      <c r="F71" s="3" t="s">
        <v>310</v>
      </c>
      <c r="G71" s="2">
        <v>38764.972999999998</v>
      </c>
    </row>
    <row r="72" spans="1:7" x14ac:dyDescent="0.3">
      <c r="A72" s="6">
        <v>529</v>
      </c>
      <c r="B72" s="3" t="s">
        <v>17</v>
      </c>
      <c r="C72" s="4">
        <v>1028</v>
      </c>
      <c r="D72" s="3" t="s">
        <v>2</v>
      </c>
      <c r="E72" s="4">
        <v>2140</v>
      </c>
      <c r="F72" s="3" t="s">
        <v>310</v>
      </c>
      <c r="G72" s="2">
        <v>0</v>
      </c>
    </row>
    <row r="73" spans="1:7" x14ac:dyDescent="0.3">
      <c r="A73" s="167">
        <v>529</v>
      </c>
      <c r="B73" s="167" t="s">
        <v>17</v>
      </c>
      <c r="C73" s="4">
        <v>1036</v>
      </c>
      <c r="D73" s="3" t="s">
        <v>1</v>
      </c>
      <c r="E73" s="4">
        <v>2140</v>
      </c>
      <c r="F73" s="3" t="s">
        <v>310</v>
      </c>
      <c r="G73" s="2">
        <v>0</v>
      </c>
    </row>
    <row r="74" spans="1:7" x14ac:dyDescent="0.3">
      <c r="A74" s="6">
        <v>531</v>
      </c>
      <c r="B74" s="3" t="s">
        <v>16</v>
      </c>
      <c r="C74" s="4">
        <v>1004</v>
      </c>
      <c r="D74" s="3" t="s">
        <v>4</v>
      </c>
      <c r="E74" s="4">
        <v>2140</v>
      </c>
      <c r="F74" s="3" t="s">
        <v>310</v>
      </c>
      <c r="G74" s="2">
        <v>0</v>
      </c>
    </row>
    <row r="75" spans="1:7" x14ac:dyDescent="0.3">
      <c r="A75" s="167">
        <v>531</v>
      </c>
      <c r="B75" s="167" t="s">
        <v>16</v>
      </c>
      <c r="C75" s="4">
        <v>1028</v>
      </c>
      <c r="D75" s="3" t="s">
        <v>2</v>
      </c>
      <c r="E75" s="4">
        <v>2140</v>
      </c>
      <c r="F75" s="3" t="s">
        <v>310</v>
      </c>
      <c r="G75" s="2">
        <v>0</v>
      </c>
    </row>
    <row r="76" spans="1:7" x14ac:dyDescent="0.3">
      <c r="A76" s="167">
        <v>531</v>
      </c>
      <c r="B76" s="167" t="s">
        <v>16</v>
      </c>
      <c r="C76" s="4">
        <v>1036</v>
      </c>
      <c r="D76" s="3" t="s">
        <v>1</v>
      </c>
      <c r="E76" s="4">
        <v>2140</v>
      </c>
      <c r="F76" s="3" t="s">
        <v>310</v>
      </c>
      <c r="G76" s="2">
        <v>0</v>
      </c>
    </row>
    <row r="77" spans="1:7" x14ac:dyDescent="0.3">
      <c r="A77" s="6">
        <v>601</v>
      </c>
      <c r="B77" s="3" t="s">
        <v>15</v>
      </c>
      <c r="C77" s="4">
        <v>1036</v>
      </c>
      <c r="D77" s="3" t="s">
        <v>1</v>
      </c>
      <c r="E77" s="3">
        <v>3140</v>
      </c>
      <c r="F77" s="3" t="s">
        <v>311</v>
      </c>
      <c r="G77" s="2">
        <v>1459.2670000000001</v>
      </c>
    </row>
    <row r="78" spans="1:7" x14ac:dyDescent="0.3">
      <c r="A78" s="6">
        <v>602</v>
      </c>
      <c r="B78" s="3" t="s">
        <v>14</v>
      </c>
      <c r="C78" s="4">
        <v>1036</v>
      </c>
      <c r="D78" s="3" t="s">
        <v>1</v>
      </c>
      <c r="E78" s="3">
        <v>3140</v>
      </c>
      <c r="F78" s="3" t="s">
        <v>311</v>
      </c>
      <c r="G78" s="2">
        <v>301.91699999999997</v>
      </c>
    </row>
    <row r="79" spans="1:7" x14ac:dyDescent="0.3">
      <c r="A79" s="6">
        <v>623</v>
      </c>
      <c r="B79" s="3" t="s">
        <v>13</v>
      </c>
      <c r="C79" s="4">
        <v>1004</v>
      </c>
      <c r="D79" s="3" t="s">
        <v>4</v>
      </c>
      <c r="E79" s="3">
        <v>3140</v>
      </c>
      <c r="F79" s="3" t="s">
        <v>311</v>
      </c>
      <c r="G79" s="2">
        <v>6629.6369999999997</v>
      </c>
    </row>
    <row r="80" spans="1:7" x14ac:dyDescent="0.3">
      <c r="A80" s="167">
        <v>623</v>
      </c>
      <c r="B80" s="167" t="s">
        <v>13</v>
      </c>
      <c r="C80" s="4">
        <v>1025</v>
      </c>
      <c r="D80" s="3" t="s">
        <v>3</v>
      </c>
      <c r="E80" s="3">
        <v>3140</v>
      </c>
      <c r="F80" s="3" t="s">
        <v>311</v>
      </c>
      <c r="G80" s="2">
        <v>805.11900000000003</v>
      </c>
    </row>
    <row r="81" spans="1:7" x14ac:dyDescent="0.3">
      <c r="A81" s="167">
        <v>623</v>
      </c>
      <c r="B81" s="167" t="s">
        <v>13</v>
      </c>
      <c r="C81" s="4">
        <v>1028</v>
      </c>
      <c r="D81" s="3" t="s">
        <v>2</v>
      </c>
      <c r="E81" s="3">
        <v>3140</v>
      </c>
      <c r="F81" s="3" t="s">
        <v>311</v>
      </c>
      <c r="G81" s="2">
        <v>10391.144</v>
      </c>
    </row>
    <row r="82" spans="1:7" x14ac:dyDescent="0.3">
      <c r="A82" s="167">
        <v>623</v>
      </c>
      <c r="B82" s="167" t="s">
        <v>13</v>
      </c>
      <c r="C82" s="4">
        <v>1036</v>
      </c>
      <c r="D82" s="3" t="s">
        <v>1</v>
      </c>
      <c r="E82" s="3">
        <v>3140</v>
      </c>
      <c r="F82" s="3" t="s">
        <v>311</v>
      </c>
      <c r="G82" s="2">
        <v>13875.655000000001</v>
      </c>
    </row>
    <row r="83" spans="1:7" x14ac:dyDescent="0.3">
      <c r="A83" s="6">
        <v>809</v>
      </c>
      <c r="B83" s="3" t="s">
        <v>12</v>
      </c>
      <c r="C83" s="4">
        <v>1004</v>
      </c>
      <c r="D83" s="3" t="s">
        <v>4</v>
      </c>
      <c r="E83" s="3">
        <v>3140</v>
      </c>
      <c r="F83" s="3" t="s">
        <v>311</v>
      </c>
      <c r="G83" s="2">
        <v>0</v>
      </c>
    </row>
    <row r="84" spans="1:7" x14ac:dyDescent="0.3">
      <c r="A84" s="167">
        <v>809</v>
      </c>
      <c r="B84" s="167" t="s">
        <v>12</v>
      </c>
      <c r="C84" s="4">
        <v>1028</v>
      </c>
      <c r="D84" s="3" t="s">
        <v>2</v>
      </c>
      <c r="E84" s="3">
        <v>3140</v>
      </c>
      <c r="F84" s="3" t="s">
        <v>311</v>
      </c>
      <c r="G84" s="2">
        <v>371.10700000000003</v>
      </c>
    </row>
    <row r="85" spans="1:7" x14ac:dyDescent="0.3">
      <c r="A85" s="167">
        <v>809</v>
      </c>
      <c r="B85" s="167" t="s">
        <v>12</v>
      </c>
      <c r="C85" s="4">
        <v>1036</v>
      </c>
      <c r="D85" s="3" t="s">
        <v>1</v>
      </c>
      <c r="E85" s="3">
        <v>3140</v>
      </c>
      <c r="F85" s="3" t="s">
        <v>311</v>
      </c>
      <c r="G85" s="2">
        <v>383.68599999999998</v>
      </c>
    </row>
    <row r="86" spans="1:7" x14ac:dyDescent="0.3">
      <c r="A86" s="6">
        <v>909</v>
      </c>
      <c r="B86" s="3" t="s">
        <v>11</v>
      </c>
      <c r="C86" s="4">
        <v>1036</v>
      </c>
      <c r="D86" s="3" t="s">
        <v>1</v>
      </c>
      <c r="E86" s="3">
        <v>3140</v>
      </c>
      <c r="F86" s="3" t="s">
        <v>311</v>
      </c>
      <c r="G86" s="2">
        <v>1257.99</v>
      </c>
    </row>
    <row r="87" spans="1:7" x14ac:dyDescent="0.3">
      <c r="A87" s="6">
        <v>1701</v>
      </c>
      <c r="B87" s="3" t="s">
        <v>9</v>
      </c>
      <c r="C87" s="4">
        <v>1004</v>
      </c>
      <c r="D87" s="3" t="s">
        <v>4</v>
      </c>
      <c r="E87" s="3">
        <v>2140</v>
      </c>
      <c r="F87" s="3" t="s">
        <v>310</v>
      </c>
      <c r="G87" s="2">
        <v>34729.82</v>
      </c>
    </row>
    <row r="88" spans="1:7" x14ac:dyDescent="0.3">
      <c r="A88" s="167">
        <v>1701</v>
      </c>
      <c r="B88" s="167" t="s">
        <v>9</v>
      </c>
      <c r="C88" s="4">
        <v>1025</v>
      </c>
      <c r="D88" s="3" t="s">
        <v>3</v>
      </c>
      <c r="E88" s="3">
        <v>2140</v>
      </c>
      <c r="F88" s="3" t="s">
        <v>310</v>
      </c>
      <c r="G88" s="2">
        <v>4025.5770000000002</v>
      </c>
    </row>
    <row r="89" spans="1:7" x14ac:dyDescent="0.3">
      <c r="A89" s="167">
        <v>1701</v>
      </c>
      <c r="B89" s="167" t="s">
        <v>9</v>
      </c>
      <c r="C89" s="4">
        <v>1028</v>
      </c>
      <c r="D89" s="3" t="s">
        <v>2</v>
      </c>
      <c r="E89" s="3">
        <v>2140</v>
      </c>
      <c r="F89" s="3" t="s">
        <v>310</v>
      </c>
      <c r="G89" s="2">
        <v>24292.12</v>
      </c>
    </row>
    <row r="90" spans="1:7" x14ac:dyDescent="0.3">
      <c r="A90" s="167">
        <v>1701</v>
      </c>
      <c r="B90" s="167" t="s">
        <v>9</v>
      </c>
      <c r="C90" s="4">
        <v>1036</v>
      </c>
      <c r="D90" s="3" t="s">
        <v>1</v>
      </c>
      <c r="E90" s="3">
        <v>2140</v>
      </c>
      <c r="F90" s="3" t="s">
        <v>310</v>
      </c>
      <c r="G90" s="2">
        <v>46269.406000000003</v>
      </c>
    </row>
    <row r="91" spans="1:7" x14ac:dyDescent="0.3">
      <c r="A91" s="6">
        <v>1702</v>
      </c>
      <c r="B91" s="3" t="s">
        <v>8</v>
      </c>
      <c r="C91" s="4">
        <v>1004</v>
      </c>
      <c r="D91" s="3" t="s">
        <v>4</v>
      </c>
      <c r="E91" s="3">
        <v>2140</v>
      </c>
      <c r="F91" s="3" t="s">
        <v>310</v>
      </c>
      <c r="G91" s="2">
        <v>28380.300999999999</v>
      </c>
    </row>
    <row r="92" spans="1:7" x14ac:dyDescent="0.3">
      <c r="A92" s="167">
        <v>1702</v>
      </c>
      <c r="B92" s="167" t="s">
        <v>8</v>
      </c>
      <c r="C92" s="4">
        <v>1025</v>
      </c>
      <c r="D92" s="3" t="s">
        <v>3</v>
      </c>
      <c r="E92" s="3">
        <v>2140</v>
      </c>
      <c r="F92" s="3" t="s">
        <v>310</v>
      </c>
      <c r="G92" s="2">
        <v>7290.0720000000001</v>
      </c>
    </row>
    <row r="93" spans="1:7" x14ac:dyDescent="0.3">
      <c r="A93" s="167">
        <v>1702</v>
      </c>
      <c r="B93" s="167" t="s">
        <v>8</v>
      </c>
      <c r="C93" s="4">
        <v>1028</v>
      </c>
      <c r="D93" s="3" t="s">
        <v>2</v>
      </c>
      <c r="E93" s="3">
        <v>2140</v>
      </c>
      <c r="F93" s="3" t="s">
        <v>310</v>
      </c>
      <c r="G93" s="2">
        <v>13466.835999999999</v>
      </c>
    </row>
    <row r="94" spans="1:7" x14ac:dyDescent="0.3">
      <c r="A94" s="167">
        <v>1702</v>
      </c>
      <c r="B94" s="167" t="s">
        <v>8</v>
      </c>
      <c r="C94" s="4">
        <v>1036</v>
      </c>
      <c r="D94" s="3" t="s">
        <v>1</v>
      </c>
      <c r="E94" s="3">
        <v>2140</v>
      </c>
      <c r="F94" s="3" t="s">
        <v>310</v>
      </c>
      <c r="G94" s="2">
        <v>48810.122000000003</v>
      </c>
    </row>
    <row r="95" spans="1:7" x14ac:dyDescent="0.3">
      <c r="A95" s="6">
        <v>1703</v>
      </c>
      <c r="B95" s="3" t="s">
        <v>7</v>
      </c>
      <c r="C95" s="4">
        <v>1004</v>
      </c>
      <c r="D95" s="3" t="s">
        <v>4</v>
      </c>
      <c r="E95" s="3">
        <v>2140</v>
      </c>
      <c r="F95" s="3" t="s">
        <v>310</v>
      </c>
      <c r="G95" s="2">
        <v>63578.838000000003</v>
      </c>
    </row>
    <row r="96" spans="1:7" x14ac:dyDescent="0.3">
      <c r="A96" s="167">
        <v>1703</v>
      </c>
      <c r="B96" s="167" t="s">
        <v>7</v>
      </c>
      <c r="C96" s="4">
        <v>1025</v>
      </c>
      <c r="D96" s="3" t="s">
        <v>3</v>
      </c>
      <c r="E96" s="3">
        <v>2140</v>
      </c>
      <c r="F96" s="3" t="s">
        <v>310</v>
      </c>
      <c r="G96" s="2">
        <v>4667.1530000000002</v>
      </c>
    </row>
    <row r="97" spans="1:7" x14ac:dyDescent="0.3">
      <c r="A97" s="167">
        <v>1703</v>
      </c>
      <c r="B97" s="167" t="s">
        <v>7</v>
      </c>
      <c r="C97" s="4">
        <v>1028</v>
      </c>
      <c r="D97" s="3" t="s">
        <v>2</v>
      </c>
      <c r="E97" s="3">
        <v>2140</v>
      </c>
      <c r="F97" s="3" t="s">
        <v>310</v>
      </c>
      <c r="G97" s="2">
        <v>20153.038</v>
      </c>
    </row>
    <row r="98" spans="1:7" x14ac:dyDescent="0.3">
      <c r="A98" s="167">
        <v>1703</v>
      </c>
      <c r="B98" s="167" t="s">
        <v>7</v>
      </c>
      <c r="C98" s="4">
        <v>1036</v>
      </c>
      <c r="D98" s="3" t="s">
        <v>1</v>
      </c>
      <c r="E98" s="3">
        <v>2140</v>
      </c>
      <c r="F98" s="3" t="s">
        <v>310</v>
      </c>
      <c r="G98" s="2">
        <v>58584.572999999997</v>
      </c>
    </row>
    <row r="99" spans="1:7" x14ac:dyDescent="0.3">
      <c r="A99" s="6">
        <v>1704</v>
      </c>
      <c r="B99" s="3" t="s">
        <v>6</v>
      </c>
      <c r="C99" s="4">
        <v>1004</v>
      </c>
      <c r="D99" s="3" t="s">
        <v>4</v>
      </c>
      <c r="E99" s="3">
        <v>2140</v>
      </c>
      <c r="F99" s="3" t="s">
        <v>310</v>
      </c>
      <c r="G99" s="2">
        <v>93009.777000000002</v>
      </c>
    </row>
    <row r="100" spans="1:7" x14ac:dyDescent="0.3">
      <c r="A100" s="167">
        <v>1704</v>
      </c>
      <c r="B100" s="167" t="s">
        <v>6</v>
      </c>
      <c r="C100" s="4">
        <v>1025</v>
      </c>
      <c r="D100" s="3" t="s">
        <v>3</v>
      </c>
      <c r="E100" s="3">
        <v>2140</v>
      </c>
      <c r="F100" s="3" t="s">
        <v>310</v>
      </c>
      <c r="G100" s="2">
        <v>5038.2610000000004</v>
      </c>
    </row>
    <row r="101" spans="1:7" x14ac:dyDescent="0.3">
      <c r="A101" s="167">
        <v>1704</v>
      </c>
      <c r="B101" s="167" t="s">
        <v>6</v>
      </c>
      <c r="C101" s="4">
        <v>1028</v>
      </c>
      <c r="D101" s="3" t="s">
        <v>2</v>
      </c>
      <c r="E101" s="3">
        <v>2140</v>
      </c>
      <c r="F101" s="3" t="s">
        <v>310</v>
      </c>
      <c r="G101" s="2">
        <v>7472.4769999999999</v>
      </c>
    </row>
    <row r="102" spans="1:7" x14ac:dyDescent="0.3">
      <c r="A102" s="167">
        <v>1704</v>
      </c>
      <c r="B102" s="167" t="s">
        <v>6</v>
      </c>
      <c r="C102" s="4">
        <v>1036</v>
      </c>
      <c r="D102" s="3" t="s">
        <v>1</v>
      </c>
      <c r="E102" s="3">
        <v>2140</v>
      </c>
      <c r="F102" s="3" t="s">
        <v>310</v>
      </c>
      <c r="G102" s="2">
        <v>59680.002999999997</v>
      </c>
    </row>
    <row r="103" spans="1:7" x14ac:dyDescent="0.3">
      <c r="A103" s="6">
        <v>1705</v>
      </c>
      <c r="B103" s="3" t="s">
        <v>5</v>
      </c>
      <c r="C103" s="4">
        <v>1004</v>
      </c>
      <c r="D103" s="3" t="s">
        <v>4</v>
      </c>
      <c r="E103" s="3">
        <v>2140</v>
      </c>
      <c r="F103" s="3" t="s">
        <v>310</v>
      </c>
      <c r="G103" s="2">
        <v>71691.247000000003</v>
      </c>
    </row>
    <row r="104" spans="1:7" x14ac:dyDescent="0.3">
      <c r="A104" s="167">
        <v>1705</v>
      </c>
      <c r="B104" s="167" t="s">
        <v>5</v>
      </c>
      <c r="C104" s="4">
        <v>1025</v>
      </c>
      <c r="D104" s="3" t="s">
        <v>3</v>
      </c>
      <c r="E104" s="3">
        <v>2140</v>
      </c>
      <c r="F104" s="3" t="s">
        <v>310</v>
      </c>
      <c r="G104" s="2">
        <v>2522.2719999999999</v>
      </c>
    </row>
    <row r="105" spans="1:7" x14ac:dyDescent="0.3">
      <c r="A105" s="167">
        <v>1705</v>
      </c>
      <c r="B105" s="167" t="s">
        <v>5</v>
      </c>
      <c r="C105" s="4">
        <v>1028</v>
      </c>
      <c r="D105" s="3" t="s">
        <v>2</v>
      </c>
      <c r="E105" s="3">
        <v>2140</v>
      </c>
      <c r="F105" s="3" t="s">
        <v>310</v>
      </c>
      <c r="G105" s="2">
        <v>11611.29</v>
      </c>
    </row>
    <row r="106" spans="1:7" x14ac:dyDescent="0.3">
      <c r="A106" s="167">
        <v>1705</v>
      </c>
      <c r="B106" s="167" t="s">
        <v>5</v>
      </c>
      <c r="C106" s="4">
        <v>1036</v>
      </c>
      <c r="D106" s="3" t="s">
        <v>1</v>
      </c>
      <c r="E106" s="3">
        <v>2140</v>
      </c>
      <c r="F106" s="3" t="s">
        <v>310</v>
      </c>
      <c r="G106" s="2">
        <v>133718.67800000001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P15" sqref="P15"/>
    </sheetView>
  </sheetViews>
  <sheetFormatPr defaultColWidth="9" defaultRowHeight="16.5" x14ac:dyDescent="0.3"/>
  <cols>
    <col min="1" max="1" width="8" style="11" bestFit="1" customWidth="1"/>
    <col min="2" max="2" width="9.625" style="11" customWidth="1"/>
    <col min="3" max="6" width="8.875" style="11" customWidth="1"/>
    <col min="7" max="10" width="8.25" style="11" customWidth="1"/>
    <col min="11" max="11" width="3.125" style="11" customWidth="1"/>
    <col min="12" max="12" width="10.125" style="11" customWidth="1"/>
    <col min="13" max="13" width="10.625" style="11" customWidth="1"/>
    <col min="14" max="16384" width="9" style="11"/>
  </cols>
  <sheetData>
    <row r="1" spans="1:17" ht="9.75" customHeight="1" x14ac:dyDescent="0.3"/>
    <row r="2" spans="1:17" ht="26.25" x14ac:dyDescent="0.5">
      <c r="A2" s="154" t="s">
        <v>100</v>
      </c>
      <c r="B2" s="154"/>
      <c r="C2" s="154"/>
      <c r="D2" s="154"/>
      <c r="E2" s="154"/>
      <c r="F2" s="154"/>
      <c r="G2" s="154"/>
      <c r="H2" s="154"/>
      <c r="I2" s="52"/>
      <c r="J2" s="52"/>
    </row>
    <row r="3" spans="1:17" ht="17.25" thickBot="1" x14ac:dyDescent="0.35"/>
    <row r="4" spans="1:17" ht="20.25" customHeight="1" thickBot="1" x14ac:dyDescent="0.35">
      <c r="G4" s="45" t="s">
        <v>99</v>
      </c>
      <c r="H4" s="44">
        <f>COUNTA(A6:A25)</f>
        <v>20</v>
      </c>
      <c r="I4" s="53"/>
      <c r="J4" s="53"/>
    </row>
    <row r="5" spans="1:17" ht="20.25" customHeight="1" thickBot="1" x14ac:dyDescent="0.35">
      <c r="A5" s="43" t="s">
        <v>98</v>
      </c>
      <c r="B5" s="42" t="s">
        <v>97</v>
      </c>
      <c r="C5" s="31" t="s">
        <v>96</v>
      </c>
      <c r="D5" s="31" t="s">
        <v>95</v>
      </c>
      <c r="E5" s="41" t="s">
        <v>94</v>
      </c>
      <c r="F5" s="30" t="s">
        <v>93</v>
      </c>
      <c r="G5" s="39" t="s">
        <v>92</v>
      </c>
      <c r="H5" s="40" t="s">
        <v>91</v>
      </c>
    </row>
    <row r="6" spans="1:17" x14ac:dyDescent="0.3">
      <c r="A6" s="38" t="s">
        <v>90</v>
      </c>
      <c r="B6" s="37">
        <v>70</v>
      </c>
      <c r="C6" s="36">
        <v>46</v>
      </c>
      <c r="D6" s="36">
        <v>45</v>
      </c>
      <c r="E6" s="35">
        <v>60</v>
      </c>
      <c r="F6" s="34">
        <v>85</v>
      </c>
      <c r="G6" s="33">
        <f>SUM(B6,C6,D6,E6,F6)</f>
        <v>306</v>
      </c>
      <c r="H6" s="32">
        <f>AVERAGE(B6,C6,D6,E6,F6)</f>
        <v>61.2</v>
      </c>
    </row>
    <row r="7" spans="1:17" x14ac:dyDescent="0.3">
      <c r="A7" s="28" t="s">
        <v>89</v>
      </c>
      <c r="B7" s="27">
        <v>85</v>
      </c>
      <c r="C7" s="26">
        <v>70</v>
      </c>
      <c r="D7" s="26">
        <v>80</v>
      </c>
      <c r="E7" s="25">
        <v>80</v>
      </c>
      <c r="F7" s="24">
        <v>84</v>
      </c>
      <c r="G7" s="33">
        <f>SUM(B7,C7,D7,E7,F7)</f>
        <v>399</v>
      </c>
      <c r="H7" s="32">
        <f>AVERAGE(B7,C7,D7,E7,F7)</f>
        <v>79.8</v>
      </c>
    </row>
    <row r="8" spans="1:17" x14ac:dyDescent="0.3">
      <c r="A8" s="28" t="s">
        <v>88</v>
      </c>
      <c r="B8" s="27">
        <v>60</v>
      </c>
      <c r="C8" s="26">
        <v>89</v>
      </c>
      <c r="D8" s="26">
        <v>40</v>
      </c>
      <c r="E8" s="25">
        <v>90</v>
      </c>
      <c r="F8" s="24">
        <v>82</v>
      </c>
      <c r="G8" s="33">
        <f>SUM(B8,C8,D8,E8,F8)</f>
        <v>361</v>
      </c>
      <c r="H8" s="32">
        <f t="shared" ref="H8:H25" si="0">AVERAGE(B8,C8,D8,E8,F8)</f>
        <v>72.2</v>
      </c>
    </row>
    <row r="9" spans="1:17" x14ac:dyDescent="0.3">
      <c r="A9" s="28" t="s">
        <v>87</v>
      </c>
      <c r="B9" s="27">
        <v>60</v>
      </c>
      <c r="C9" s="26">
        <v>85</v>
      </c>
      <c r="D9" s="26">
        <v>80</v>
      </c>
      <c r="E9" s="25">
        <v>60</v>
      </c>
      <c r="F9" s="24">
        <v>56</v>
      </c>
      <c r="G9" s="33">
        <f t="shared" ref="G9:G25" si="1">SUM(B9,C9,D9,E9,F9)</f>
        <v>341</v>
      </c>
      <c r="H9" s="32">
        <f>AVERAGE(B9,C9,D9,E9,F9)</f>
        <v>68.2</v>
      </c>
    </row>
    <row r="10" spans="1:17" x14ac:dyDescent="0.3">
      <c r="A10" s="28" t="s">
        <v>86</v>
      </c>
      <c r="B10" s="27">
        <v>80</v>
      </c>
      <c r="C10" s="26">
        <v>50</v>
      </c>
      <c r="D10" s="26">
        <v>78</v>
      </c>
      <c r="E10" s="25">
        <v>78</v>
      </c>
      <c r="F10" s="24">
        <v>80</v>
      </c>
      <c r="G10" s="33">
        <f>SUM(B10,C10,D10,E10,F10)</f>
        <v>366</v>
      </c>
      <c r="H10" s="32">
        <f t="shared" si="0"/>
        <v>73.2</v>
      </c>
    </row>
    <row r="11" spans="1:17" x14ac:dyDescent="0.3">
      <c r="A11" s="28" t="s">
        <v>85</v>
      </c>
      <c r="B11" s="27">
        <v>98</v>
      </c>
      <c r="C11" s="26">
        <v>78</v>
      </c>
      <c r="D11" s="26">
        <v>40</v>
      </c>
      <c r="E11" s="25">
        <v>60</v>
      </c>
      <c r="F11" s="24">
        <v>60</v>
      </c>
      <c r="G11" s="33">
        <f t="shared" si="1"/>
        <v>336</v>
      </c>
      <c r="H11" s="32">
        <f t="shared" si="0"/>
        <v>67.2</v>
      </c>
    </row>
    <row r="12" spans="1:17" x14ac:dyDescent="0.3">
      <c r="A12" s="28" t="s">
        <v>84</v>
      </c>
      <c r="B12" s="27">
        <v>85</v>
      </c>
      <c r="C12" s="26">
        <v>95</v>
      </c>
      <c r="D12" s="26">
        <v>90</v>
      </c>
      <c r="E12" s="25">
        <v>90</v>
      </c>
      <c r="F12" s="24">
        <v>80</v>
      </c>
      <c r="G12" s="33">
        <f>SUM(B12,C12,D12,E12,F12)</f>
        <v>440</v>
      </c>
      <c r="H12" s="32">
        <f t="shared" si="0"/>
        <v>88</v>
      </c>
    </row>
    <row r="13" spans="1:17" x14ac:dyDescent="0.3">
      <c r="A13" s="28" t="s">
        <v>83</v>
      </c>
      <c r="B13" s="27">
        <v>90</v>
      </c>
      <c r="C13" s="26">
        <v>54</v>
      </c>
      <c r="D13" s="26">
        <v>75</v>
      </c>
      <c r="E13" s="25">
        <v>80</v>
      </c>
      <c r="F13" s="24">
        <v>90</v>
      </c>
      <c r="G13" s="33">
        <f t="shared" si="1"/>
        <v>389</v>
      </c>
      <c r="H13" s="32">
        <f t="shared" si="0"/>
        <v>77.8</v>
      </c>
      <c r="L13" s="53" t="s">
        <v>103</v>
      </c>
      <c r="M13" s="53"/>
      <c r="N13" s="53"/>
    </row>
    <row r="14" spans="1:17" x14ac:dyDescent="0.3">
      <c r="A14" s="28" t="s">
        <v>82</v>
      </c>
      <c r="B14" s="27">
        <v>50</v>
      </c>
      <c r="C14" s="26">
        <v>70</v>
      </c>
      <c r="D14" s="26">
        <v>75</v>
      </c>
      <c r="E14" s="25">
        <v>60</v>
      </c>
      <c r="F14" s="24">
        <v>78</v>
      </c>
      <c r="G14" s="33">
        <f t="shared" si="1"/>
        <v>333</v>
      </c>
      <c r="H14" s="23">
        <f t="shared" si="0"/>
        <v>66.599999999999994</v>
      </c>
      <c r="K14" s="49"/>
      <c r="L14" s="47" t="s">
        <v>101</v>
      </c>
      <c r="M14" s="47" t="s">
        <v>102</v>
      </c>
      <c r="O14" s="49"/>
      <c r="P14" s="168" t="s">
        <v>301</v>
      </c>
      <c r="Q14" s="47" t="s">
        <v>144</v>
      </c>
    </row>
    <row r="15" spans="1:17" x14ac:dyDescent="0.3">
      <c r="A15" s="28" t="s">
        <v>81</v>
      </c>
      <c r="B15" s="27">
        <v>95</v>
      </c>
      <c r="C15" s="26">
        <v>95</v>
      </c>
      <c r="D15" s="26">
        <v>100</v>
      </c>
      <c r="E15" s="25">
        <v>90</v>
      </c>
      <c r="F15" s="24">
        <v>85</v>
      </c>
      <c r="G15" s="33">
        <f t="shared" si="1"/>
        <v>465</v>
      </c>
      <c r="H15" s="23">
        <f t="shared" si="0"/>
        <v>93</v>
      </c>
      <c r="K15" s="50">
        <v>1</v>
      </c>
      <c r="L15" s="48">
        <f>LARGE($H$6:$H$25,K15)</f>
        <v>93</v>
      </c>
      <c r="M15" s="48">
        <f>SMALL($H$6:$H$25,K15)</f>
        <v>59.4</v>
      </c>
      <c r="O15" s="50">
        <v>1</v>
      </c>
      <c r="P15" s="50"/>
      <c r="Q15" s="48" t="str">
        <f>INDEX($A$6:$A$25,MATCH(L15,$H$6:$H$25,0))</f>
        <v>송경아</v>
      </c>
    </row>
    <row r="16" spans="1:17" x14ac:dyDescent="0.3">
      <c r="A16" s="28" t="s">
        <v>80</v>
      </c>
      <c r="B16" s="27">
        <v>95</v>
      </c>
      <c r="C16" s="26">
        <v>80</v>
      </c>
      <c r="D16" s="26">
        <v>90</v>
      </c>
      <c r="E16" s="25">
        <v>85</v>
      </c>
      <c r="F16" s="24">
        <v>85</v>
      </c>
      <c r="G16" s="33">
        <f t="shared" si="1"/>
        <v>435</v>
      </c>
      <c r="H16" s="23">
        <f t="shared" si="0"/>
        <v>87</v>
      </c>
      <c r="K16" s="50">
        <v>2</v>
      </c>
      <c r="L16" s="48">
        <f>LARGE($H$6:$H$25,K16)</f>
        <v>90.6</v>
      </c>
      <c r="M16" s="48">
        <f>SMALL($H$6:$H$25,K16)</f>
        <v>61.2</v>
      </c>
      <c r="O16" s="50">
        <v>2</v>
      </c>
      <c r="P16" s="50">
        <f>MATCH(L16,$H$6:$H$25,0)</f>
        <v>15</v>
      </c>
      <c r="Q16" s="48" t="str">
        <f t="shared" ref="Q16:Q17" si="2">INDEX($A$6:$A$25,MATCH(L16,$H$6:$H$25,0))</f>
        <v>이민정</v>
      </c>
    </row>
    <row r="17" spans="1:17" x14ac:dyDescent="0.3">
      <c r="A17" s="28" t="s">
        <v>79</v>
      </c>
      <c r="B17" s="27">
        <v>55</v>
      </c>
      <c r="C17" s="26">
        <v>59</v>
      </c>
      <c r="D17" s="29">
        <v>85</v>
      </c>
      <c r="E17" s="25">
        <v>80</v>
      </c>
      <c r="F17" s="24">
        <v>60</v>
      </c>
      <c r="G17" s="33">
        <f t="shared" si="1"/>
        <v>339</v>
      </c>
      <c r="H17" s="23">
        <f t="shared" si="0"/>
        <v>67.8</v>
      </c>
      <c r="K17" s="50">
        <v>3</v>
      </c>
      <c r="L17" s="48">
        <f t="shared" ref="L17:L24" si="3">LARGE($H$6:$H$25,K17)</f>
        <v>88</v>
      </c>
      <c r="M17" s="48">
        <f t="shared" ref="M17:M24" si="4">SMALL($H$6:$H$25,K17)</f>
        <v>65.2</v>
      </c>
      <c r="O17" s="50">
        <v>3</v>
      </c>
      <c r="P17" s="50">
        <f t="shared" ref="P15:P17" si="5">MATCH(L17,$H$6:$H$25,0)</f>
        <v>7</v>
      </c>
      <c r="Q17" s="48" t="str">
        <f t="shared" si="2"/>
        <v>박민중</v>
      </c>
    </row>
    <row r="18" spans="1:17" x14ac:dyDescent="0.3">
      <c r="A18" s="28" t="s">
        <v>78</v>
      </c>
      <c r="B18" s="27">
        <v>89</v>
      </c>
      <c r="C18" s="26">
        <v>90</v>
      </c>
      <c r="D18" s="26">
        <v>78</v>
      </c>
      <c r="E18" s="25">
        <v>95</v>
      </c>
      <c r="F18" s="24">
        <v>60</v>
      </c>
      <c r="G18" s="33">
        <f t="shared" si="1"/>
        <v>412</v>
      </c>
      <c r="H18" s="23">
        <f t="shared" si="0"/>
        <v>82.4</v>
      </c>
      <c r="K18" s="51">
        <v>4</v>
      </c>
      <c r="L18" s="46">
        <f>LARGE($H$6:$H$25,K18)</f>
        <v>87</v>
      </c>
      <c r="M18" s="46">
        <f>SMALL($H$6:$H$25,K18)</f>
        <v>66.599999999999994</v>
      </c>
    </row>
    <row r="19" spans="1:17" x14ac:dyDescent="0.3">
      <c r="A19" s="28" t="s">
        <v>77</v>
      </c>
      <c r="B19" s="27">
        <v>70</v>
      </c>
      <c r="C19" s="26">
        <v>46</v>
      </c>
      <c r="D19" s="26">
        <v>70</v>
      </c>
      <c r="E19" s="25">
        <v>60</v>
      </c>
      <c r="F19" s="24">
        <v>80</v>
      </c>
      <c r="G19" s="33">
        <f t="shared" si="1"/>
        <v>326</v>
      </c>
      <c r="H19" s="23">
        <f t="shared" si="0"/>
        <v>65.2</v>
      </c>
      <c r="K19" s="51">
        <v>5</v>
      </c>
      <c r="L19" s="46">
        <f>LARGE($H$6:$H$25,K19)</f>
        <v>82.4</v>
      </c>
      <c r="M19" s="46">
        <f t="shared" si="4"/>
        <v>67.2</v>
      </c>
    </row>
    <row r="20" spans="1:17" x14ac:dyDescent="0.3">
      <c r="A20" s="28" t="s">
        <v>76</v>
      </c>
      <c r="B20" s="27">
        <v>98</v>
      </c>
      <c r="C20" s="26">
        <v>90</v>
      </c>
      <c r="D20" s="26">
        <v>95</v>
      </c>
      <c r="E20" s="25">
        <v>80</v>
      </c>
      <c r="F20" s="24">
        <v>90</v>
      </c>
      <c r="G20" s="33">
        <f t="shared" si="1"/>
        <v>453</v>
      </c>
      <c r="H20" s="23">
        <f t="shared" si="0"/>
        <v>90.6</v>
      </c>
      <c r="K20" s="51">
        <v>6</v>
      </c>
      <c r="L20" s="46">
        <f t="shared" si="3"/>
        <v>79.8</v>
      </c>
      <c r="M20" s="46">
        <f>SMALL($H$6:$H$25,K20)</f>
        <v>67.8</v>
      </c>
    </row>
    <row r="21" spans="1:17" x14ac:dyDescent="0.3">
      <c r="A21" s="28" t="s">
        <v>75</v>
      </c>
      <c r="B21" s="27">
        <v>70</v>
      </c>
      <c r="C21" s="26">
        <v>85</v>
      </c>
      <c r="D21" s="26">
        <v>78</v>
      </c>
      <c r="E21" s="25">
        <v>60</v>
      </c>
      <c r="F21" s="24">
        <v>70</v>
      </c>
      <c r="G21" s="33">
        <f t="shared" si="1"/>
        <v>363</v>
      </c>
      <c r="H21" s="23">
        <f t="shared" si="0"/>
        <v>72.599999999999994</v>
      </c>
      <c r="K21" s="51">
        <v>7</v>
      </c>
      <c r="L21" s="46">
        <f>LARGE($H$6:$H$25,K21)</f>
        <v>77.8</v>
      </c>
      <c r="M21" s="46">
        <f t="shared" si="4"/>
        <v>68.2</v>
      </c>
    </row>
    <row r="22" spans="1:17" x14ac:dyDescent="0.3">
      <c r="A22" s="28" t="s">
        <v>74</v>
      </c>
      <c r="B22" s="27">
        <v>60</v>
      </c>
      <c r="C22" s="26">
        <v>50</v>
      </c>
      <c r="D22" s="26">
        <v>80</v>
      </c>
      <c r="E22" s="25">
        <v>78</v>
      </c>
      <c r="F22" s="24">
        <v>80</v>
      </c>
      <c r="G22" s="33">
        <f t="shared" si="1"/>
        <v>348</v>
      </c>
      <c r="H22" s="23">
        <f t="shared" si="0"/>
        <v>69.599999999999994</v>
      </c>
      <c r="K22" s="51">
        <v>8</v>
      </c>
      <c r="L22" s="46">
        <f t="shared" si="3"/>
        <v>73.2</v>
      </c>
      <c r="M22" s="46">
        <f t="shared" si="4"/>
        <v>69.599999999999994</v>
      </c>
    </row>
    <row r="23" spans="1:17" x14ac:dyDescent="0.3">
      <c r="A23" s="28" t="s">
        <v>73</v>
      </c>
      <c r="B23" s="27">
        <v>78</v>
      </c>
      <c r="C23" s="26">
        <v>75</v>
      </c>
      <c r="D23" s="26">
        <v>46</v>
      </c>
      <c r="E23" s="25">
        <v>85</v>
      </c>
      <c r="F23" s="24">
        <v>78</v>
      </c>
      <c r="G23" s="33">
        <f t="shared" si="1"/>
        <v>362</v>
      </c>
      <c r="H23" s="23">
        <f t="shared" si="0"/>
        <v>72.400000000000006</v>
      </c>
      <c r="K23" s="51">
        <v>9</v>
      </c>
      <c r="L23" s="46">
        <f t="shared" si="3"/>
        <v>72.599999999999994</v>
      </c>
      <c r="M23" s="46">
        <f t="shared" si="4"/>
        <v>70</v>
      </c>
    </row>
    <row r="24" spans="1:17" x14ac:dyDescent="0.3">
      <c r="A24" s="28" t="s">
        <v>72</v>
      </c>
      <c r="B24" s="27">
        <v>40</v>
      </c>
      <c r="C24" s="26">
        <v>65</v>
      </c>
      <c r="D24" s="26">
        <v>52</v>
      </c>
      <c r="E24" s="25">
        <v>70</v>
      </c>
      <c r="F24" s="24">
        <v>70</v>
      </c>
      <c r="G24" s="33">
        <f t="shared" si="1"/>
        <v>297</v>
      </c>
      <c r="H24" s="23">
        <f t="shared" si="0"/>
        <v>59.4</v>
      </c>
      <c r="K24" s="51">
        <v>10</v>
      </c>
      <c r="L24" s="46">
        <f t="shared" si="3"/>
        <v>72.400000000000006</v>
      </c>
      <c r="M24" s="46">
        <f t="shared" si="4"/>
        <v>72.2</v>
      </c>
    </row>
    <row r="25" spans="1:17" ht="17.25" thickBot="1" x14ac:dyDescent="0.35">
      <c r="A25" s="22" t="s">
        <v>71</v>
      </c>
      <c r="B25" s="21">
        <v>75</v>
      </c>
      <c r="C25" s="20">
        <v>55</v>
      </c>
      <c r="D25" s="20">
        <v>80</v>
      </c>
      <c r="E25" s="19">
        <v>60</v>
      </c>
      <c r="F25" s="18">
        <v>80</v>
      </c>
      <c r="G25" s="33">
        <f t="shared" si="1"/>
        <v>350</v>
      </c>
      <c r="H25" s="17">
        <f t="shared" si="0"/>
        <v>70</v>
      </c>
    </row>
    <row r="30" spans="1:17" ht="18" customHeight="1" x14ac:dyDescent="0.3"/>
    <row r="31" spans="1:17" ht="14.25" customHeight="1" x14ac:dyDescent="0.3"/>
    <row r="32" spans="1:17" ht="14.25" customHeight="1" x14ac:dyDescent="0.3"/>
  </sheetData>
  <mergeCells count="1">
    <mergeCell ref="A2:H2"/>
  </mergeCells>
  <phoneticPr fontId="5" type="noConversion"/>
  <pageMargins left="0.25" right="0.25" top="0.75" bottom="0.75" header="0.3" footer="0.3"/>
  <pageSetup paperSize="9" scale="81" fitToWidth="0" orientation="landscape" horizontalDpi="4294967293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1"/>
  <sheetViews>
    <sheetView showGridLines="0" workbookViewId="0">
      <selection activeCell="I5" sqref="I5"/>
    </sheetView>
  </sheetViews>
  <sheetFormatPr defaultColWidth="9" defaultRowHeight="13.5" x14ac:dyDescent="0.3"/>
  <cols>
    <col min="1" max="1" width="1.625" style="89" customWidth="1"/>
    <col min="2" max="2" width="10.75" style="89" customWidth="1"/>
    <col min="3" max="3" width="11.5" style="89" customWidth="1"/>
    <col min="4" max="4" width="11.625" style="89" customWidth="1"/>
    <col min="5" max="5" width="13.25" style="89" customWidth="1"/>
    <col min="6" max="6" width="13.75" style="89" customWidth="1"/>
    <col min="7" max="9" width="12.25" style="89" customWidth="1"/>
    <col min="10" max="10" width="11.125" style="89" bestFit="1" customWidth="1"/>
    <col min="11" max="11" width="18.625" style="89" bestFit="1" customWidth="1"/>
    <col min="12" max="16384" width="9" style="89"/>
  </cols>
  <sheetData>
    <row r="1" spans="2:16" ht="24" customHeight="1" x14ac:dyDescent="0.3"/>
    <row r="2" spans="2:16" ht="24" customHeight="1" x14ac:dyDescent="0.3"/>
    <row r="3" spans="2:16" ht="24" customHeight="1" thickBot="1" x14ac:dyDescent="0.35"/>
    <row r="4" spans="2:16" ht="30.75" customHeight="1" thickBot="1" x14ac:dyDescent="0.35">
      <c r="B4" s="76" t="s">
        <v>170</v>
      </c>
      <c r="C4" s="77" t="s">
        <v>189</v>
      </c>
      <c r="D4" s="78" t="s">
        <v>171</v>
      </c>
      <c r="E4" s="77" t="s">
        <v>172</v>
      </c>
      <c r="F4" s="77" t="s">
        <v>173</v>
      </c>
      <c r="G4" s="78" t="s">
        <v>190</v>
      </c>
      <c r="H4" s="78" t="s">
        <v>174</v>
      </c>
      <c r="I4" s="78" t="s">
        <v>191</v>
      </c>
      <c r="J4" s="90" t="s">
        <v>192</v>
      </c>
    </row>
    <row r="5" spans="2:16" ht="21" customHeight="1" x14ac:dyDescent="0.3">
      <c r="B5" s="79" t="s">
        <v>175</v>
      </c>
      <c r="C5" s="80" t="s">
        <v>193</v>
      </c>
      <c r="D5" s="81" t="s">
        <v>177</v>
      </c>
      <c r="E5" s="91" t="s">
        <v>194</v>
      </c>
      <c r="F5" s="82">
        <v>42699</v>
      </c>
      <c r="G5" s="83">
        <v>9200</v>
      </c>
      <c r="H5" s="83">
        <v>19136</v>
      </c>
      <c r="I5" s="83">
        <f t="shared" ref="I5:I12" si="0">IF(E5="월급/2",G5*10%,G5*8*7%*21)</f>
        <v>108192.00000000001</v>
      </c>
      <c r="J5" s="92" t="str">
        <f t="shared" ref="J5:J12" si="1">_xlfn.RANK.EQ(H5,$H$5:$H$12)&amp;"위"</f>
        <v>5위</v>
      </c>
      <c r="K5" s="83"/>
    </row>
    <row r="6" spans="2:16" ht="21" customHeight="1" x14ac:dyDescent="0.3">
      <c r="B6" s="84" t="s">
        <v>179</v>
      </c>
      <c r="C6" s="85" t="s">
        <v>195</v>
      </c>
      <c r="D6" s="86" t="s">
        <v>181</v>
      </c>
      <c r="E6" s="94" t="s">
        <v>196</v>
      </c>
      <c r="F6" s="87">
        <v>42699</v>
      </c>
      <c r="G6" s="88">
        <v>2356000</v>
      </c>
      <c r="H6" s="88">
        <v>28272</v>
      </c>
      <c r="I6" s="88">
        <f t="shared" si="0"/>
        <v>235600</v>
      </c>
      <c r="J6" s="95" t="str">
        <f t="shared" si="1"/>
        <v>2위</v>
      </c>
      <c r="K6" s="88"/>
    </row>
    <row r="7" spans="2:16" ht="21" customHeight="1" x14ac:dyDescent="0.3">
      <c r="B7" s="84" t="s">
        <v>182</v>
      </c>
      <c r="C7" s="85" t="s">
        <v>176</v>
      </c>
      <c r="D7" s="86" t="s">
        <v>183</v>
      </c>
      <c r="E7" s="94" t="s">
        <v>196</v>
      </c>
      <c r="F7" s="87">
        <v>42374</v>
      </c>
      <c r="G7" s="88">
        <v>2100000</v>
      </c>
      <c r="H7" s="88">
        <v>25200</v>
      </c>
      <c r="I7" s="88">
        <f t="shared" si="0"/>
        <v>210000</v>
      </c>
      <c r="J7" s="95" t="str">
        <f t="shared" si="1"/>
        <v>3위</v>
      </c>
      <c r="K7" s="88"/>
    </row>
    <row r="8" spans="2:16" ht="21" customHeight="1" x14ac:dyDescent="0.3">
      <c r="B8" s="84" t="s">
        <v>184</v>
      </c>
      <c r="C8" s="85" t="s">
        <v>185</v>
      </c>
      <c r="D8" s="86" t="s">
        <v>177</v>
      </c>
      <c r="E8" s="94" t="s">
        <v>194</v>
      </c>
      <c r="F8" s="87">
        <v>42486</v>
      </c>
      <c r="G8" s="88">
        <v>7500</v>
      </c>
      <c r="H8" s="88">
        <v>15600</v>
      </c>
      <c r="I8" s="88">
        <f t="shared" si="0"/>
        <v>88200</v>
      </c>
      <c r="J8" s="95" t="str">
        <f t="shared" si="1"/>
        <v>8위</v>
      </c>
      <c r="K8" s="88"/>
    </row>
    <row r="9" spans="2:16" ht="21" customHeight="1" x14ac:dyDescent="0.3">
      <c r="B9" s="84" t="s">
        <v>186</v>
      </c>
      <c r="C9" s="85" t="s">
        <v>195</v>
      </c>
      <c r="D9" s="86" t="s">
        <v>177</v>
      </c>
      <c r="E9" s="94" t="s">
        <v>178</v>
      </c>
      <c r="F9" s="87">
        <v>42481</v>
      </c>
      <c r="G9" s="88">
        <v>8000</v>
      </c>
      <c r="H9" s="88">
        <v>16640</v>
      </c>
      <c r="I9" s="88">
        <f t="shared" si="0"/>
        <v>94080</v>
      </c>
      <c r="J9" s="95" t="str">
        <f t="shared" si="1"/>
        <v>7위</v>
      </c>
      <c r="K9" s="88"/>
      <c r="O9" s="96"/>
      <c r="P9" s="96"/>
    </row>
    <row r="10" spans="2:16" ht="21" customHeight="1" x14ac:dyDescent="0.3">
      <c r="B10" s="84" t="s">
        <v>187</v>
      </c>
      <c r="C10" s="85" t="s">
        <v>180</v>
      </c>
      <c r="D10" s="86" t="s">
        <v>197</v>
      </c>
      <c r="E10" s="94" t="s">
        <v>196</v>
      </c>
      <c r="F10" s="87">
        <v>42383</v>
      </c>
      <c r="G10" s="88">
        <v>3150000</v>
      </c>
      <c r="H10" s="88">
        <v>37800</v>
      </c>
      <c r="I10" s="88">
        <f t="shared" si="0"/>
        <v>315000</v>
      </c>
      <c r="J10" s="95" t="str">
        <f t="shared" si="1"/>
        <v>1위</v>
      </c>
      <c r="K10" s="88"/>
    </row>
    <row r="11" spans="2:16" ht="21" customHeight="1" x14ac:dyDescent="0.3">
      <c r="B11" s="84" t="s">
        <v>188</v>
      </c>
      <c r="C11" s="85" t="s">
        <v>198</v>
      </c>
      <c r="D11" s="86" t="s">
        <v>177</v>
      </c>
      <c r="E11" s="94" t="s">
        <v>194</v>
      </c>
      <c r="F11" s="87">
        <v>42644</v>
      </c>
      <c r="G11" s="88">
        <v>8600</v>
      </c>
      <c r="H11" s="88">
        <v>17888</v>
      </c>
      <c r="I11" s="88">
        <f t="shared" si="0"/>
        <v>101136.00000000001</v>
      </c>
      <c r="J11" s="95" t="str">
        <f t="shared" si="1"/>
        <v>6위</v>
      </c>
      <c r="K11" s="88"/>
    </row>
    <row r="12" spans="2:16" ht="21" customHeight="1" thickBot="1" x14ac:dyDescent="0.35">
      <c r="B12" s="97" t="s">
        <v>199</v>
      </c>
      <c r="C12" s="98" t="s">
        <v>200</v>
      </c>
      <c r="D12" s="99" t="s">
        <v>201</v>
      </c>
      <c r="E12" s="100" t="s">
        <v>178</v>
      </c>
      <c r="F12" s="101">
        <v>42425</v>
      </c>
      <c r="G12" s="102">
        <v>9500</v>
      </c>
      <c r="H12" s="102">
        <v>19760</v>
      </c>
      <c r="I12" s="102">
        <f t="shared" si="0"/>
        <v>111720.00000000001</v>
      </c>
      <c r="J12" s="103" t="str">
        <f t="shared" si="1"/>
        <v>4위</v>
      </c>
      <c r="K12" s="102"/>
    </row>
    <row r="13" spans="2:16" ht="21" customHeight="1" x14ac:dyDescent="0.3">
      <c r="B13" s="155" t="s">
        <v>202</v>
      </c>
      <c r="C13" s="156"/>
      <c r="D13" s="156"/>
      <c r="E13" s="104">
        <f>SUMIF(근무지역,"나주",H5:H12)</f>
        <v>82712</v>
      </c>
      <c r="F13" s="157"/>
      <c r="G13" s="105" t="s">
        <v>203</v>
      </c>
      <c r="H13" s="106">
        <v>42749</v>
      </c>
      <c r="I13" s="105" t="s">
        <v>204</v>
      </c>
      <c r="J13" s="107"/>
    </row>
    <row r="14" spans="2:16" ht="21" customHeight="1" thickBot="1" x14ac:dyDescent="0.35">
      <c r="B14" s="159" t="s">
        <v>205</v>
      </c>
      <c r="C14" s="160"/>
      <c r="D14" s="160"/>
      <c r="E14" s="102">
        <f>DMAX(B4:H12,H4,D4:D5)</f>
        <v>19136</v>
      </c>
      <c r="F14" s="158"/>
      <c r="G14" s="108" t="s">
        <v>206</v>
      </c>
      <c r="H14" s="109" t="s">
        <v>182</v>
      </c>
      <c r="I14" s="108" t="s">
        <v>207</v>
      </c>
      <c r="J14" s="110">
        <f>VLOOKUP(H14,B5:H12,7,FALSE)</f>
        <v>25200</v>
      </c>
    </row>
    <row r="16" spans="2:16" x14ac:dyDescent="0.3">
      <c r="E16" s="93"/>
      <c r="G16" s="93"/>
    </row>
    <row r="18" spans="8:8" x14ac:dyDescent="0.3">
      <c r="H18" s="93"/>
    </row>
    <row r="20" spans="8:8" ht="19.5" customHeight="1" x14ac:dyDescent="0.3"/>
    <row r="21" spans="8:8" ht="38.25" customHeight="1" x14ac:dyDescent="0.3"/>
  </sheetData>
  <sortState ref="K6:K12">
    <sortCondition descending="1" ref="K5"/>
  </sortState>
  <mergeCells count="3">
    <mergeCell ref="B13:D13"/>
    <mergeCell ref="F13:F14"/>
    <mergeCell ref="B14:D14"/>
  </mergeCells>
  <phoneticPr fontId="5" type="noConversion"/>
  <dataValidations count="1">
    <dataValidation type="list" allowBlank="1" showInputMessage="1" showErrorMessage="1" sqref="H14">
      <formula1>$B$5:$B$12</formula1>
    </dataValidation>
  </dataValidations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workbookViewId="0">
      <selection activeCell="E5" sqref="E5"/>
    </sheetView>
  </sheetViews>
  <sheetFormatPr defaultColWidth="9" defaultRowHeight="17.100000000000001" customHeight="1" x14ac:dyDescent="0.3"/>
  <cols>
    <col min="1" max="1" width="3.75" style="12" customWidth="1"/>
    <col min="2" max="3" width="9" style="12"/>
    <col min="4" max="4" width="14.875" style="12" customWidth="1"/>
    <col min="5" max="5" width="16.5" style="12" customWidth="1"/>
    <col min="6" max="6" width="17" style="12" customWidth="1"/>
    <col min="7" max="7" width="16.5" style="12" customWidth="1"/>
    <col min="8" max="8" width="16.75" style="12" customWidth="1"/>
    <col min="9" max="9" width="14.875" style="12" customWidth="1"/>
    <col min="10" max="10" width="14.625" style="12" customWidth="1"/>
    <col min="11" max="16384" width="9" style="12"/>
  </cols>
  <sheetData>
    <row r="2" spans="2:9" ht="17.100000000000001" customHeight="1" x14ac:dyDescent="0.3">
      <c r="G2" s="15" t="s">
        <v>67</v>
      </c>
      <c r="H2" s="16"/>
    </row>
    <row r="3" spans="2:9" ht="9" customHeight="1" x14ac:dyDescent="0.3"/>
    <row r="4" spans="2:9" ht="33" customHeight="1" x14ac:dyDescent="0.3">
      <c r="B4" s="71" t="s">
        <v>145</v>
      </c>
      <c r="C4" s="14" t="s">
        <v>146</v>
      </c>
      <c r="D4" s="71" t="s">
        <v>147</v>
      </c>
      <c r="E4" s="72" t="s">
        <v>148</v>
      </c>
      <c r="F4" s="71" t="s">
        <v>149</v>
      </c>
      <c r="G4" s="71" t="s">
        <v>150</v>
      </c>
      <c r="H4" s="71" t="s">
        <v>151</v>
      </c>
      <c r="I4" s="71" t="s">
        <v>152</v>
      </c>
    </row>
    <row r="5" spans="2:9" ht="17.100000000000001" customHeight="1" x14ac:dyDescent="0.3">
      <c r="B5" s="73">
        <v>1</v>
      </c>
      <c r="C5" s="73" t="s">
        <v>153</v>
      </c>
      <c r="D5" s="73" t="s">
        <v>154</v>
      </c>
      <c r="E5" s="73" t="str">
        <f t="shared" ref="E5:E16" si="0">REPLACE(D5,9,6,"★")</f>
        <v>030817-2★</v>
      </c>
      <c r="F5" s="73" t="s">
        <v>155</v>
      </c>
      <c r="G5" s="74">
        <f t="shared" ref="G5:G16" si="1">DATE(MID(D5,1,2),MID(D5,3,2),MID(D5,5,2))</f>
        <v>1325</v>
      </c>
      <c r="H5" s="75">
        <v>86</v>
      </c>
      <c r="I5" s="75" t="str">
        <f>HLOOKUP(H5,$D$19:$H$20,2)</f>
        <v>B</v>
      </c>
    </row>
    <row r="6" spans="2:9" ht="17.100000000000001" customHeight="1" x14ac:dyDescent="0.3">
      <c r="B6" s="73">
        <v>2</v>
      </c>
      <c r="C6" s="73" t="s">
        <v>156</v>
      </c>
      <c r="D6" s="73" t="s">
        <v>66</v>
      </c>
      <c r="E6" s="73" t="str">
        <f t="shared" si="0"/>
        <v>641222-1★</v>
      </c>
      <c r="F6" s="73" t="s">
        <v>157</v>
      </c>
      <c r="G6" s="74">
        <f t="shared" si="1"/>
        <v>23733</v>
      </c>
      <c r="H6" s="75">
        <v>75</v>
      </c>
      <c r="I6" s="75" t="str">
        <f t="shared" ref="I6:I16" si="2">HLOOKUP(H6,$D$19:$H$20,2)</f>
        <v>C</v>
      </c>
    </row>
    <row r="7" spans="2:9" ht="17.100000000000001" customHeight="1" x14ac:dyDescent="0.3">
      <c r="B7" s="73">
        <v>3</v>
      </c>
      <c r="C7" s="73" t="s">
        <v>158</v>
      </c>
      <c r="D7" s="73" t="s">
        <v>65</v>
      </c>
      <c r="E7" s="73" t="str">
        <f t="shared" si="0"/>
        <v>780811-2★</v>
      </c>
      <c r="F7" s="73" t="s">
        <v>155</v>
      </c>
      <c r="G7" s="74">
        <f t="shared" si="1"/>
        <v>28713</v>
      </c>
      <c r="H7" s="75">
        <v>91</v>
      </c>
      <c r="I7" s="75" t="str">
        <f t="shared" si="2"/>
        <v>A</v>
      </c>
    </row>
    <row r="8" spans="2:9" ht="17.100000000000001" customHeight="1" x14ac:dyDescent="0.3">
      <c r="B8" s="73">
        <v>4</v>
      </c>
      <c r="C8" s="73" t="s">
        <v>159</v>
      </c>
      <c r="D8" s="73" t="s">
        <v>160</v>
      </c>
      <c r="E8" s="73" t="str">
        <f t="shared" si="0"/>
        <v>770101-2★</v>
      </c>
      <c r="F8" s="73" t="s">
        <v>155</v>
      </c>
      <c r="G8" s="74">
        <f t="shared" si="1"/>
        <v>28126</v>
      </c>
      <c r="H8" s="75">
        <v>77</v>
      </c>
      <c r="I8" s="75" t="str">
        <f t="shared" si="2"/>
        <v>C</v>
      </c>
    </row>
    <row r="9" spans="2:9" ht="17.100000000000001" customHeight="1" x14ac:dyDescent="0.3">
      <c r="B9" s="73">
        <v>5</v>
      </c>
      <c r="C9" s="73" t="s">
        <v>161</v>
      </c>
      <c r="D9" s="73" t="s">
        <v>64</v>
      </c>
      <c r="E9" s="73" t="str">
        <f t="shared" si="0"/>
        <v>760308-1★</v>
      </c>
      <c r="F9" s="73" t="s">
        <v>157</v>
      </c>
      <c r="G9" s="74">
        <f t="shared" si="1"/>
        <v>27827</v>
      </c>
      <c r="H9" s="75">
        <v>87</v>
      </c>
      <c r="I9" s="75" t="str">
        <f t="shared" si="2"/>
        <v>B</v>
      </c>
    </row>
    <row r="10" spans="2:9" ht="17.100000000000001" customHeight="1" x14ac:dyDescent="0.3">
      <c r="B10" s="73">
        <v>6</v>
      </c>
      <c r="C10" s="73" t="s">
        <v>162</v>
      </c>
      <c r="D10" s="73" t="s">
        <v>163</v>
      </c>
      <c r="E10" s="73" t="str">
        <f t="shared" si="0"/>
        <v>070703-2★</v>
      </c>
      <c r="F10" s="73" t="s">
        <v>155</v>
      </c>
      <c r="G10" s="74">
        <f t="shared" si="1"/>
        <v>2741</v>
      </c>
      <c r="H10" s="75">
        <v>69</v>
      </c>
      <c r="I10" s="75" t="str">
        <f t="shared" si="2"/>
        <v>D</v>
      </c>
    </row>
    <row r="11" spans="2:9" ht="17.100000000000001" customHeight="1" x14ac:dyDescent="0.3">
      <c r="B11" s="73">
        <v>7</v>
      </c>
      <c r="C11" s="73" t="s">
        <v>164</v>
      </c>
      <c r="D11" s="73" t="s">
        <v>63</v>
      </c>
      <c r="E11" s="73" t="str">
        <f t="shared" si="0"/>
        <v>720306-1★</v>
      </c>
      <c r="F11" s="73" t="s">
        <v>157</v>
      </c>
      <c r="G11" s="74">
        <f t="shared" si="1"/>
        <v>26364</v>
      </c>
      <c r="H11" s="75">
        <v>90</v>
      </c>
      <c r="I11" s="75" t="str">
        <f t="shared" si="2"/>
        <v>A</v>
      </c>
    </row>
    <row r="12" spans="2:9" ht="17.100000000000001" customHeight="1" x14ac:dyDescent="0.3">
      <c r="B12" s="73">
        <v>8</v>
      </c>
      <c r="C12" s="73" t="s">
        <v>165</v>
      </c>
      <c r="D12" s="73" t="s">
        <v>62</v>
      </c>
      <c r="E12" s="73" t="str">
        <f t="shared" si="0"/>
        <v>760820-2★</v>
      </c>
      <c r="F12" s="73" t="s">
        <v>155</v>
      </c>
      <c r="G12" s="74">
        <f t="shared" si="1"/>
        <v>27992</v>
      </c>
      <c r="H12" s="75">
        <v>82</v>
      </c>
      <c r="I12" s="75" t="str">
        <f t="shared" si="2"/>
        <v>B</v>
      </c>
    </row>
    <row r="13" spans="2:9" ht="17.100000000000001" customHeight="1" x14ac:dyDescent="0.3">
      <c r="B13" s="73">
        <v>9</v>
      </c>
      <c r="C13" s="73" t="s">
        <v>166</v>
      </c>
      <c r="D13" s="73" t="s">
        <v>61</v>
      </c>
      <c r="E13" s="73" t="str">
        <f t="shared" si="0"/>
        <v>670514-1★</v>
      </c>
      <c r="F13" s="73" t="s">
        <v>157</v>
      </c>
      <c r="G13" s="74">
        <f t="shared" si="1"/>
        <v>24606</v>
      </c>
      <c r="H13" s="75">
        <v>74</v>
      </c>
      <c r="I13" s="75" t="str">
        <f t="shared" si="2"/>
        <v>C</v>
      </c>
    </row>
    <row r="14" spans="2:9" ht="17.100000000000001" customHeight="1" x14ac:dyDescent="0.3">
      <c r="B14" s="73">
        <v>10</v>
      </c>
      <c r="C14" s="73" t="s">
        <v>167</v>
      </c>
      <c r="D14" s="73" t="s">
        <v>60</v>
      </c>
      <c r="E14" s="73" t="str">
        <f t="shared" si="0"/>
        <v>631121-2★</v>
      </c>
      <c r="F14" s="73" t="s">
        <v>155</v>
      </c>
      <c r="G14" s="74">
        <f t="shared" si="1"/>
        <v>23336</v>
      </c>
      <c r="H14" s="75">
        <v>69</v>
      </c>
      <c r="I14" s="75" t="str">
        <f t="shared" si="2"/>
        <v>D</v>
      </c>
    </row>
    <row r="15" spans="2:9" ht="17.100000000000001" customHeight="1" x14ac:dyDescent="0.3">
      <c r="B15" s="73">
        <v>11</v>
      </c>
      <c r="C15" s="73" t="s">
        <v>168</v>
      </c>
      <c r="D15" s="73" t="s">
        <v>59</v>
      </c>
      <c r="E15" s="73" t="str">
        <f t="shared" si="0"/>
        <v>771103-2★</v>
      </c>
      <c r="F15" s="73" t="s">
        <v>155</v>
      </c>
      <c r="G15" s="74">
        <f t="shared" si="1"/>
        <v>28432</v>
      </c>
      <c r="H15" s="75">
        <v>72</v>
      </c>
      <c r="I15" s="75" t="str">
        <f t="shared" si="2"/>
        <v>C</v>
      </c>
    </row>
    <row r="16" spans="2:9" ht="17.100000000000001" customHeight="1" x14ac:dyDescent="0.3">
      <c r="B16" s="73">
        <v>12</v>
      </c>
      <c r="C16" s="73" t="s">
        <v>169</v>
      </c>
      <c r="D16" s="73" t="s">
        <v>58</v>
      </c>
      <c r="E16" s="73" t="str">
        <f t="shared" si="0"/>
        <v>670702-2★</v>
      </c>
      <c r="F16" s="73" t="s">
        <v>155</v>
      </c>
      <c r="G16" s="74">
        <f t="shared" si="1"/>
        <v>24655</v>
      </c>
      <c r="H16" s="75">
        <v>90</v>
      </c>
      <c r="I16" s="75" t="str">
        <f t="shared" si="2"/>
        <v>A</v>
      </c>
    </row>
    <row r="18" spans="3:8" ht="17.100000000000001" customHeight="1" x14ac:dyDescent="0.3">
      <c r="C18" s="10" t="s">
        <v>57</v>
      </c>
      <c r="D18" s="5"/>
      <c r="E18" s="5"/>
      <c r="F18" s="5"/>
      <c r="G18" s="5"/>
      <c r="H18" s="5"/>
    </row>
    <row r="19" spans="3:8" ht="17.100000000000001" customHeight="1" x14ac:dyDescent="0.3">
      <c r="C19" s="13" t="s">
        <v>69</v>
      </c>
      <c r="D19" s="9">
        <v>0</v>
      </c>
      <c r="E19" s="9">
        <v>60</v>
      </c>
      <c r="F19" s="9">
        <v>70</v>
      </c>
      <c r="G19" s="8">
        <v>80</v>
      </c>
      <c r="H19" s="8">
        <v>90</v>
      </c>
    </row>
    <row r="20" spans="3:8" ht="17.100000000000001" customHeight="1" x14ac:dyDescent="0.3">
      <c r="C20" s="13" t="s">
        <v>70</v>
      </c>
      <c r="D20" s="8" t="s">
        <v>56</v>
      </c>
      <c r="E20" s="8" t="s">
        <v>55</v>
      </c>
      <c r="F20" s="8" t="s">
        <v>54</v>
      </c>
      <c r="G20" s="8" t="s">
        <v>53</v>
      </c>
      <c r="H20" s="8" t="s">
        <v>52</v>
      </c>
    </row>
  </sheetData>
  <phoneticPr fontId="5" type="noConversion"/>
  <conditionalFormatting sqref="B5:I16">
    <cfRule type="expression" dxfId="2" priority="1">
      <formula>$F5="여"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showGridLines="0" tabSelected="1" workbookViewId="0">
      <selection activeCell="H34" sqref="H34"/>
    </sheetView>
  </sheetViews>
  <sheetFormatPr defaultColWidth="9" defaultRowHeight="13.5" x14ac:dyDescent="0.3"/>
  <cols>
    <col min="1" max="1" width="27.75" style="54" customWidth="1"/>
    <col min="2" max="2" width="8.375" style="54" customWidth="1"/>
    <col min="3" max="3" width="21.625" style="54" bestFit="1" customWidth="1"/>
    <col min="4" max="4" width="9" style="54"/>
    <col min="5" max="5" width="9.125" style="54" customWidth="1"/>
    <col min="6" max="6" width="9.75" style="54" bestFit="1" customWidth="1"/>
    <col min="7" max="7" width="11.25" style="54" customWidth="1"/>
    <col min="8" max="8" width="8.5" style="54" customWidth="1"/>
    <col min="9" max="9" width="10.625" style="54" customWidth="1"/>
    <col min="10" max="10" width="10.5" style="54" customWidth="1"/>
    <col min="11" max="16384" width="9" style="54"/>
  </cols>
  <sheetData>
    <row r="1" spans="2:10" ht="25.5" customHeight="1" x14ac:dyDescent="0.3"/>
    <row r="2" spans="2:10" ht="22.5" customHeight="1" x14ac:dyDescent="0.3"/>
    <row r="3" spans="2:10" ht="14.25" customHeight="1" x14ac:dyDescent="0.3">
      <c r="B3" s="58" t="s">
        <v>130</v>
      </c>
      <c r="C3" s="61">
        <v>1.1000000000000001</v>
      </c>
    </row>
    <row r="4" spans="2:10" ht="27" x14ac:dyDescent="0.3">
      <c r="B4" s="58" t="s">
        <v>129</v>
      </c>
      <c r="C4" s="58" t="s">
        <v>128</v>
      </c>
      <c r="D4" s="58" t="s">
        <v>68</v>
      </c>
      <c r="E4" s="58" t="s">
        <v>127</v>
      </c>
      <c r="F4" s="60" t="s">
        <v>126</v>
      </c>
      <c r="G4" s="60" t="s">
        <v>125</v>
      </c>
      <c r="H4" s="60" t="s">
        <v>124</v>
      </c>
      <c r="I4" s="58" t="s">
        <v>123</v>
      </c>
      <c r="J4" s="58" t="s">
        <v>122</v>
      </c>
    </row>
    <row r="5" spans="2:10" x14ac:dyDescent="0.3">
      <c r="B5" s="56" t="s">
        <v>121</v>
      </c>
      <c r="C5" s="169">
        <v>36624</v>
      </c>
      <c r="D5" s="56" t="s">
        <v>114</v>
      </c>
      <c r="E5" s="56" t="s">
        <v>113</v>
      </c>
      <c r="F5" s="56">
        <v>100</v>
      </c>
      <c r="G5" s="56">
        <v>90</v>
      </c>
      <c r="H5" s="56">
        <v>100</v>
      </c>
      <c r="I5" s="59">
        <f ca="1">DATEDIF(C5,TODAY(),"y")</f>
        <v>19</v>
      </c>
      <c r="J5" s="56" t="str">
        <f t="shared" ref="J5:J12" si="0">IF(AVERAGE(F5*$C$3,G5:H5)&gt;=95,"수상자","")</f>
        <v>수상자</v>
      </c>
    </row>
    <row r="6" spans="2:10" x14ac:dyDescent="0.3">
      <c r="B6" s="56" t="s">
        <v>120</v>
      </c>
      <c r="C6" s="169">
        <v>39394</v>
      </c>
      <c r="D6" s="56" t="s">
        <v>111</v>
      </c>
      <c r="E6" s="56" t="s">
        <v>118</v>
      </c>
      <c r="F6" s="56">
        <v>90</v>
      </c>
      <c r="G6" s="56">
        <v>70</v>
      </c>
      <c r="H6" s="56">
        <v>85</v>
      </c>
      <c r="I6" s="59">
        <f ca="1">DATEDIF(C6,TODAY(),"y")</f>
        <v>11</v>
      </c>
      <c r="J6" s="56" t="str">
        <f t="shared" si="0"/>
        <v/>
      </c>
    </row>
    <row r="7" spans="2:10" x14ac:dyDescent="0.3">
      <c r="B7" s="56" t="s">
        <v>119</v>
      </c>
      <c r="C7" s="169">
        <v>31781</v>
      </c>
      <c r="D7" s="56" t="s">
        <v>114</v>
      </c>
      <c r="E7" s="56" t="s">
        <v>118</v>
      </c>
      <c r="F7" s="56">
        <v>90</v>
      </c>
      <c r="G7" s="56">
        <v>70</v>
      </c>
      <c r="H7" s="56">
        <v>85</v>
      </c>
      <c r="I7" s="59">
        <f t="shared" ref="I5:I12" ca="1" si="1">DATEDIF(C7,TODAY(),"y")</f>
        <v>32</v>
      </c>
      <c r="J7" s="56" t="str">
        <f t="shared" si="0"/>
        <v/>
      </c>
    </row>
    <row r="8" spans="2:10" x14ac:dyDescent="0.3">
      <c r="B8" s="56" t="s">
        <v>117</v>
      </c>
      <c r="C8" s="169">
        <v>37980</v>
      </c>
      <c r="D8" s="56" t="s">
        <v>111</v>
      </c>
      <c r="E8" s="56" t="s">
        <v>110</v>
      </c>
      <c r="F8" s="56">
        <v>95</v>
      </c>
      <c r="G8" s="56">
        <v>85</v>
      </c>
      <c r="H8" s="56">
        <v>100</v>
      </c>
      <c r="I8" s="59">
        <f ca="1">DATEDIF(C8,TODAY(),"y")</f>
        <v>15</v>
      </c>
      <c r="J8" s="56" t="str">
        <f t="shared" si="0"/>
        <v>수상자</v>
      </c>
    </row>
    <row r="9" spans="2:10" x14ac:dyDescent="0.3">
      <c r="B9" s="56" t="s">
        <v>116</v>
      </c>
      <c r="C9" s="169">
        <v>38649</v>
      </c>
      <c r="D9" s="56" t="s">
        <v>114</v>
      </c>
      <c r="E9" s="56" t="s">
        <v>113</v>
      </c>
      <c r="F9" s="56">
        <v>85</v>
      </c>
      <c r="G9" s="56">
        <v>85</v>
      </c>
      <c r="H9" s="56">
        <v>75</v>
      </c>
      <c r="I9" s="59">
        <f t="shared" ca="1" si="1"/>
        <v>13</v>
      </c>
      <c r="J9" s="56" t="str">
        <f t="shared" si="0"/>
        <v/>
      </c>
    </row>
    <row r="10" spans="2:10" x14ac:dyDescent="0.3">
      <c r="B10" s="56" t="s">
        <v>112</v>
      </c>
      <c r="C10" s="169">
        <v>31600</v>
      </c>
      <c r="D10" s="56" t="s">
        <v>111</v>
      </c>
      <c r="E10" s="56" t="s">
        <v>110</v>
      </c>
      <c r="F10" s="56">
        <v>100</v>
      </c>
      <c r="G10" s="56">
        <v>80</v>
      </c>
      <c r="H10" s="56">
        <v>90</v>
      </c>
      <c r="I10" s="59">
        <f t="shared" ca="1" si="1"/>
        <v>32</v>
      </c>
      <c r="J10" s="56" t="str">
        <f t="shared" si="0"/>
        <v/>
      </c>
    </row>
    <row r="11" spans="2:10" x14ac:dyDescent="0.3">
      <c r="B11" s="56" t="s">
        <v>115</v>
      </c>
      <c r="C11" s="169">
        <v>31998</v>
      </c>
      <c r="D11" s="56" t="s">
        <v>114</v>
      </c>
      <c r="E11" s="56" t="s">
        <v>113</v>
      </c>
      <c r="F11" s="56">
        <v>90</v>
      </c>
      <c r="G11" s="56">
        <v>80</v>
      </c>
      <c r="H11" s="56">
        <v>85</v>
      </c>
      <c r="I11" s="59">
        <f t="shared" ca="1" si="1"/>
        <v>31</v>
      </c>
      <c r="J11" s="56" t="str">
        <f t="shared" si="0"/>
        <v/>
      </c>
    </row>
    <row r="12" spans="2:10" x14ac:dyDescent="0.3">
      <c r="B12" s="56" t="s">
        <v>112</v>
      </c>
      <c r="C12" s="169">
        <v>36850</v>
      </c>
      <c r="D12" s="56" t="s">
        <v>111</v>
      </c>
      <c r="E12" s="56" t="s">
        <v>110</v>
      </c>
      <c r="F12" s="56">
        <v>90</v>
      </c>
      <c r="G12" s="56">
        <v>90</v>
      </c>
      <c r="H12" s="56">
        <v>90</v>
      </c>
      <c r="I12" s="59">
        <f t="shared" ca="1" si="1"/>
        <v>18</v>
      </c>
      <c r="J12" s="56" t="str">
        <f t="shared" si="0"/>
        <v/>
      </c>
    </row>
    <row r="13" spans="2:10" x14ac:dyDescent="0.3">
      <c r="B13" s="161" t="s">
        <v>109</v>
      </c>
      <c r="C13" s="162"/>
      <c r="D13" s="163"/>
      <c r="E13" s="56">
        <f>DAVERAGE(D4:H12,5,D4:D5)</f>
        <v>86.25</v>
      </c>
      <c r="F13" s="164"/>
      <c r="G13" s="58" t="s">
        <v>108</v>
      </c>
      <c r="H13" s="58" t="s">
        <v>107</v>
      </c>
      <c r="I13" s="58" t="s">
        <v>106</v>
      </c>
      <c r="J13" s="58" t="s">
        <v>105</v>
      </c>
    </row>
    <row r="14" spans="2:10" x14ac:dyDescent="0.3">
      <c r="B14" s="161" t="s">
        <v>104</v>
      </c>
      <c r="C14" s="162"/>
      <c r="D14" s="163"/>
      <c r="E14" s="56" t="str">
        <f>INDEX(B5:G12,MATCH(MAX(G5:G12),G5:G12,0),1)</f>
        <v>김영일</v>
      </c>
      <c r="F14" s="165"/>
      <c r="G14" s="57">
        <v>33110</v>
      </c>
      <c r="H14" s="56" t="str">
        <f>CHOOSE(WEEKDAY(G14,1),"일요일", "월요일", "화요일", "수요일", "목요일", "금요일", "토요일")</f>
        <v>토요일</v>
      </c>
      <c r="I14" s="56"/>
      <c r="J14" s="56"/>
    </row>
    <row r="15" spans="2:10" x14ac:dyDescent="0.3">
      <c r="G15" s="55"/>
    </row>
    <row r="19" spans="1:8" ht="17.25" customHeight="1" x14ac:dyDescent="0.3"/>
    <row r="22" spans="1:8" x14ac:dyDescent="0.3">
      <c r="A22" s="171"/>
      <c r="B22" s="171"/>
      <c r="C22" s="171"/>
      <c r="D22" s="171"/>
      <c r="E22" s="171"/>
      <c r="F22" s="171"/>
      <c r="G22" s="171"/>
      <c r="H22" s="171"/>
    </row>
    <row r="23" spans="1:8" x14ac:dyDescent="0.3">
      <c r="A23" s="171"/>
      <c r="B23" s="171"/>
      <c r="C23" s="171"/>
      <c r="D23" s="171"/>
      <c r="E23" s="171"/>
      <c r="F23" s="171"/>
      <c r="G23" s="171"/>
      <c r="H23" s="171"/>
    </row>
    <row r="24" spans="1:8" ht="39" x14ac:dyDescent="0.3">
      <c r="A24" s="172"/>
      <c r="B24" s="171"/>
      <c r="C24" s="171"/>
      <c r="D24" s="171"/>
      <c r="E24" s="171"/>
      <c r="F24" s="171"/>
      <c r="G24" s="171"/>
      <c r="H24" s="171"/>
    </row>
    <row r="25" spans="1:8" x14ac:dyDescent="0.3">
      <c r="A25" s="171"/>
      <c r="B25" s="171"/>
      <c r="C25" s="171"/>
      <c r="D25" s="171"/>
      <c r="E25" s="171"/>
      <c r="F25" s="171"/>
      <c r="G25" s="171"/>
      <c r="H25" s="171"/>
    </row>
    <row r="26" spans="1:8" x14ac:dyDescent="0.3">
      <c r="A26" s="171"/>
      <c r="B26" s="171"/>
      <c r="C26" s="171"/>
      <c r="D26" s="171"/>
      <c r="E26" s="171"/>
      <c r="F26" s="171"/>
      <c r="G26" s="171"/>
      <c r="H26" s="171"/>
    </row>
    <row r="27" spans="1:8" x14ac:dyDescent="0.3">
      <c r="A27" s="171"/>
      <c r="B27" s="171"/>
      <c r="C27" s="171"/>
      <c r="D27" s="171"/>
      <c r="E27" s="171"/>
      <c r="F27" s="171"/>
      <c r="G27" s="171"/>
      <c r="H27" s="171"/>
    </row>
    <row r="28" spans="1:8" x14ac:dyDescent="0.3">
      <c r="A28" s="171"/>
      <c r="B28" s="171"/>
      <c r="C28" s="171"/>
      <c r="D28" s="171"/>
      <c r="E28" s="171"/>
      <c r="F28" s="171"/>
      <c r="G28" s="171"/>
      <c r="H28" s="171"/>
    </row>
    <row r="29" spans="1:8" x14ac:dyDescent="0.3">
      <c r="A29" s="171"/>
      <c r="B29" s="171"/>
      <c r="C29" s="171"/>
      <c r="D29" s="171"/>
      <c r="E29" s="171"/>
      <c r="F29" s="171"/>
      <c r="G29" s="171"/>
      <c r="H29" s="171"/>
    </row>
    <row r="30" spans="1:8" x14ac:dyDescent="0.3">
      <c r="A30" s="171"/>
      <c r="B30" s="171"/>
      <c r="C30" s="171"/>
      <c r="D30" s="171"/>
      <c r="E30" s="171"/>
      <c r="F30" s="171"/>
      <c r="G30" s="171"/>
      <c r="H30" s="171"/>
    </row>
    <row r="31" spans="1:8" x14ac:dyDescent="0.3">
      <c r="A31" s="171"/>
      <c r="B31" s="171"/>
      <c r="C31" s="171"/>
      <c r="D31" s="171"/>
      <c r="E31" s="171"/>
      <c r="F31" s="171"/>
      <c r="G31" s="171"/>
      <c r="H31" s="171"/>
    </row>
    <row r="32" spans="1:8" x14ac:dyDescent="0.3">
      <c r="A32" s="171"/>
      <c r="B32" s="171"/>
      <c r="C32" s="171"/>
      <c r="D32" s="171"/>
      <c r="E32" s="171"/>
      <c r="F32" s="171"/>
      <c r="G32" s="171"/>
      <c r="H32" s="171"/>
    </row>
    <row r="33" spans="1:8" x14ac:dyDescent="0.3">
      <c r="A33" s="171"/>
      <c r="B33" s="171"/>
      <c r="C33" s="171"/>
      <c r="D33" s="171"/>
      <c r="E33" s="171"/>
      <c r="F33" s="171"/>
      <c r="G33" s="171"/>
      <c r="H33" s="171"/>
    </row>
    <row r="34" spans="1:8" x14ac:dyDescent="0.3">
      <c r="A34" s="171"/>
      <c r="B34" s="171"/>
      <c r="C34" s="171"/>
      <c r="D34" s="171"/>
      <c r="E34" s="171"/>
      <c r="F34" s="171"/>
      <c r="G34" s="171"/>
      <c r="H34" s="171"/>
    </row>
    <row r="35" spans="1:8" x14ac:dyDescent="0.3">
      <c r="A35" s="171"/>
      <c r="B35" s="171"/>
      <c r="C35" s="171"/>
      <c r="D35" s="171"/>
      <c r="E35" s="171"/>
      <c r="F35" s="171"/>
      <c r="G35" s="171"/>
      <c r="H35" s="171"/>
    </row>
    <row r="36" spans="1:8" x14ac:dyDescent="0.3">
      <c r="A36" s="171"/>
      <c r="B36" s="171"/>
      <c r="C36" s="171"/>
      <c r="D36" s="171"/>
      <c r="E36" s="171"/>
      <c r="F36" s="171"/>
      <c r="G36" s="171"/>
      <c r="H36" s="171"/>
    </row>
    <row r="37" spans="1:8" x14ac:dyDescent="0.3">
      <c r="A37" s="171"/>
      <c r="B37" s="171"/>
      <c r="C37" s="171"/>
      <c r="D37" s="171"/>
      <c r="E37" s="171"/>
      <c r="F37" s="171"/>
      <c r="G37" s="171"/>
      <c r="H37" s="171"/>
    </row>
    <row r="38" spans="1:8" x14ac:dyDescent="0.3">
      <c r="A38" s="171"/>
      <c r="B38" s="171"/>
      <c r="C38" s="171"/>
      <c r="D38" s="171"/>
      <c r="E38" s="171"/>
      <c r="F38" s="171"/>
      <c r="G38" s="171"/>
      <c r="H38" s="171"/>
    </row>
    <row r="39" spans="1:8" x14ac:dyDescent="0.3">
      <c r="A39" s="171"/>
      <c r="B39" s="171"/>
      <c r="C39" s="171"/>
      <c r="D39" s="171"/>
      <c r="E39" s="171"/>
      <c r="F39" s="171"/>
      <c r="G39" s="171"/>
      <c r="H39" s="171"/>
    </row>
    <row r="40" spans="1:8" x14ac:dyDescent="0.3">
      <c r="A40" s="171"/>
      <c r="B40" s="171"/>
      <c r="C40" s="171"/>
      <c r="D40" s="171"/>
      <c r="E40" s="171"/>
      <c r="F40" s="171"/>
      <c r="G40" s="171"/>
      <c r="H40" s="171"/>
    </row>
    <row r="41" spans="1:8" x14ac:dyDescent="0.3">
      <c r="A41" s="171"/>
      <c r="B41" s="171"/>
      <c r="C41" s="171"/>
      <c r="D41" s="171"/>
      <c r="E41" s="171"/>
      <c r="F41" s="171"/>
      <c r="G41" s="171"/>
      <c r="H41" s="171"/>
    </row>
    <row r="42" spans="1:8" x14ac:dyDescent="0.3">
      <c r="A42" s="171"/>
      <c r="B42" s="171"/>
      <c r="C42" s="171"/>
      <c r="D42" s="171"/>
      <c r="E42" s="171"/>
      <c r="F42" s="171"/>
      <c r="G42" s="171"/>
      <c r="H42" s="171"/>
    </row>
    <row r="43" spans="1:8" x14ac:dyDescent="0.3">
      <c r="A43" s="171"/>
      <c r="B43" s="171"/>
      <c r="C43" s="171"/>
      <c r="D43" s="171"/>
      <c r="E43" s="171"/>
      <c r="F43" s="171"/>
      <c r="G43" s="171"/>
      <c r="H43" s="171"/>
    </row>
    <row r="44" spans="1:8" x14ac:dyDescent="0.3">
      <c r="A44" s="171"/>
      <c r="B44" s="171"/>
      <c r="C44" s="171"/>
      <c r="D44" s="171"/>
      <c r="E44" s="171"/>
      <c r="F44" s="171"/>
      <c r="G44" s="171"/>
      <c r="H44" s="171"/>
    </row>
    <row r="45" spans="1:8" x14ac:dyDescent="0.3">
      <c r="A45" s="171"/>
      <c r="B45" s="171"/>
      <c r="C45" s="171"/>
      <c r="D45" s="171"/>
      <c r="E45" s="171"/>
      <c r="F45" s="171"/>
      <c r="G45" s="171"/>
      <c r="H45" s="171"/>
    </row>
    <row r="46" spans="1:8" x14ac:dyDescent="0.3">
      <c r="A46" s="171"/>
      <c r="B46" s="171"/>
      <c r="C46" s="171"/>
      <c r="D46" s="171"/>
      <c r="E46" s="171"/>
      <c r="F46" s="171"/>
      <c r="G46" s="171"/>
      <c r="H46" s="171"/>
    </row>
    <row r="47" spans="1:8" x14ac:dyDescent="0.3">
      <c r="A47" s="171"/>
      <c r="B47" s="171"/>
      <c r="C47" s="171"/>
      <c r="D47" s="171"/>
      <c r="E47" s="171"/>
      <c r="F47" s="171"/>
      <c r="G47" s="171"/>
      <c r="H47" s="171"/>
    </row>
    <row r="48" spans="1:8" x14ac:dyDescent="0.3">
      <c r="A48" s="171"/>
      <c r="B48" s="171"/>
      <c r="C48" s="171"/>
      <c r="D48" s="171"/>
      <c r="E48" s="171"/>
      <c r="F48" s="171"/>
      <c r="G48" s="171"/>
      <c r="H48" s="171"/>
    </row>
    <row r="49" spans="1:8" x14ac:dyDescent="0.3">
      <c r="A49" s="171"/>
      <c r="B49" s="171"/>
      <c r="C49" s="171"/>
      <c r="D49" s="171"/>
      <c r="E49" s="171"/>
      <c r="F49" s="171"/>
      <c r="G49" s="171"/>
      <c r="H49" s="171"/>
    </row>
    <row r="50" spans="1:8" x14ac:dyDescent="0.3">
      <c r="A50" s="171"/>
      <c r="B50" s="171"/>
      <c r="C50" s="171"/>
      <c r="D50" s="171"/>
      <c r="E50" s="171"/>
      <c r="F50" s="171"/>
      <c r="G50" s="171"/>
      <c r="H50" s="171"/>
    </row>
    <row r="51" spans="1:8" x14ac:dyDescent="0.3">
      <c r="A51" s="171"/>
      <c r="B51" s="171"/>
      <c r="C51" s="171"/>
      <c r="D51" s="171"/>
      <c r="E51" s="171"/>
      <c r="F51" s="171"/>
      <c r="G51" s="171"/>
      <c r="H51" s="171"/>
    </row>
    <row r="52" spans="1:8" x14ac:dyDescent="0.3">
      <c r="A52" s="171"/>
      <c r="B52" s="171"/>
      <c r="C52" s="171"/>
      <c r="D52" s="171"/>
      <c r="E52" s="171"/>
      <c r="F52" s="171"/>
      <c r="G52" s="171"/>
      <c r="H52" s="171"/>
    </row>
    <row r="53" spans="1:8" x14ac:dyDescent="0.3">
      <c r="A53" s="171"/>
      <c r="B53" s="171"/>
      <c r="C53" s="173"/>
      <c r="D53" s="173"/>
      <c r="E53" s="173"/>
      <c r="F53" s="173"/>
      <c r="G53" s="173"/>
      <c r="H53" s="173"/>
    </row>
    <row r="54" spans="1:8" x14ac:dyDescent="0.3">
      <c r="A54" s="171"/>
      <c r="B54" s="171"/>
      <c r="C54" s="173"/>
      <c r="D54" s="173"/>
      <c r="E54" s="173"/>
      <c r="F54" s="173"/>
      <c r="G54" s="173"/>
      <c r="H54" s="173"/>
    </row>
    <row r="55" spans="1:8" x14ac:dyDescent="0.3">
      <c r="A55" s="171"/>
      <c r="B55" s="171"/>
      <c r="C55" s="173"/>
      <c r="D55" s="173"/>
      <c r="E55" s="173"/>
      <c r="F55" s="173"/>
      <c r="G55" s="173"/>
      <c r="H55" s="173"/>
    </row>
    <row r="56" spans="1:8" x14ac:dyDescent="0.3">
      <c r="A56" s="171"/>
      <c r="B56" s="171"/>
      <c r="C56" s="171"/>
      <c r="D56" s="171"/>
      <c r="E56" s="171"/>
      <c r="F56" s="171"/>
      <c r="G56" s="171"/>
      <c r="H56" s="171"/>
    </row>
  </sheetData>
  <mergeCells count="3">
    <mergeCell ref="B13:D13"/>
    <mergeCell ref="F13:F14"/>
    <mergeCell ref="B14:D1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C5" sqref="C5"/>
    </sheetView>
  </sheetViews>
  <sheetFormatPr defaultColWidth="9" defaultRowHeight="15" customHeight="1" x14ac:dyDescent="0.3"/>
  <cols>
    <col min="1" max="1" width="1.625" style="62" customWidth="1"/>
    <col min="2" max="2" width="9" style="62" customWidth="1"/>
    <col min="3" max="3" width="8.125" style="62" bestFit="1" customWidth="1"/>
    <col min="4" max="4" width="9.125" style="62" bestFit="1" customWidth="1"/>
    <col min="5" max="5" width="11" style="62" bestFit="1" customWidth="1"/>
    <col min="6" max="6" width="9.125" style="62" bestFit="1" customWidth="1"/>
    <col min="7" max="11" width="8.125" style="62" bestFit="1" customWidth="1"/>
    <col min="12" max="16384" width="9" style="62"/>
  </cols>
  <sheetData>
    <row r="2" spans="2:11" ht="15" customHeight="1" x14ac:dyDescent="0.3">
      <c r="B2" s="69" t="s">
        <v>143</v>
      </c>
    </row>
    <row r="4" spans="2:11" ht="15" customHeight="1" x14ac:dyDescent="0.3">
      <c r="B4" s="68" t="s">
        <v>142</v>
      </c>
      <c r="C4" s="68" t="s">
        <v>141</v>
      </c>
      <c r="D4" s="68" t="s">
        <v>140</v>
      </c>
      <c r="E4" s="62" t="s">
        <v>312</v>
      </c>
      <c r="F4" s="62" t="s">
        <v>313</v>
      </c>
    </row>
    <row r="5" spans="2:11" ht="15" customHeight="1" x14ac:dyDescent="0.3">
      <c r="B5" s="67" t="s">
        <v>314</v>
      </c>
      <c r="C5" s="67" t="s">
        <v>316</v>
      </c>
      <c r="D5" s="66">
        <f>INDEX(C8:K16,MATCH(B5,$B$8:$B$16,0),MATCH(C5,$C$7:$K$7,0))</f>
        <v>7000</v>
      </c>
      <c r="E5" s="5">
        <f>MATCH(B5,$B$8:$B$16,0)</f>
        <v>1</v>
      </c>
      <c r="F5" s="62">
        <f>MATCH(C5,$C$7:$K$7,0)</f>
        <v>3</v>
      </c>
    </row>
    <row r="7" spans="2:11" ht="15" customHeight="1" x14ac:dyDescent="0.3">
      <c r="B7" s="64"/>
      <c r="C7" s="64" t="s">
        <v>139</v>
      </c>
      <c r="D7" s="64" t="s">
        <v>138</v>
      </c>
      <c r="E7" s="64" t="s">
        <v>137</v>
      </c>
      <c r="F7" s="64" t="s">
        <v>136</v>
      </c>
      <c r="G7" s="64" t="s">
        <v>135</v>
      </c>
      <c r="H7" s="64" t="s">
        <v>134</v>
      </c>
      <c r="I7" s="64" t="s">
        <v>133</v>
      </c>
      <c r="J7" s="64" t="s">
        <v>132</v>
      </c>
      <c r="K7" s="64" t="s">
        <v>131</v>
      </c>
    </row>
    <row r="8" spans="2:11" ht="15" customHeight="1" x14ac:dyDescent="0.3">
      <c r="B8" s="64" t="s">
        <v>139</v>
      </c>
      <c r="C8" s="63">
        <v>0</v>
      </c>
      <c r="D8" s="63">
        <v>7000</v>
      </c>
      <c r="E8" s="63">
        <v>7000</v>
      </c>
      <c r="F8" s="63">
        <v>12900</v>
      </c>
      <c r="G8" s="63">
        <v>20800</v>
      </c>
      <c r="H8" s="63">
        <v>36200</v>
      </c>
      <c r="I8" s="63">
        <v>41000</v>
      </c>
      <c r="J8" s="63">
        <v>44700</v>
      </c>
      <c r="K8" s="63">
        <v>46100</v>
      </c>
    </row>
    <row r="9" spans="2:11" ht="15" customHeight="1" x14ac:dyDescent="0.3">
      <c r="B9" s="64" t="s">
        <v>138</v>
      </c>
      <c r="C9" s="63">
        <v>7000</v>
      </c>
      <c r="D9" s="63">
        <v>0</v>
      </c>
      <c r="E9" s="63">
        <v>7000</v>
      </c>
      <c r="F9" s="63">
        <v>11400</v>
      </c>
      <c r="G9" s="63">
        <v>19500</v>
      </c>
      <c r="H9" s="63">
        <v>34900</v>
      </c>
      <c r="I9" s="63">
        <v>39700</v>
      </c>
      <c r="J9" s="63">
        <v>43400</v>
      </c>
      <c r="K9" s="63">
        <v>44800</v>
      </c>
    </row>
    <row r="10" spans="2:11" ht="15" customHeight="1" x14ac:dyDescent="0.3">
      <c r="B10" s="64" t="s">
        <v>137</v>
      </c>
      <c r="C10" s="63">
        <v>7000</v>
      </c>
      <c r="D10" s="63">
        <v>7000</v>
      </c>
      <c r="E10" s="63">
        <v>0</v>
      </c>
      <c r="F10" s="63">
        <v>9500</v>
      </c>
      <c r="G10" s="63">
        <v>17300</v>
      </c>
      <c r="H10" s="63">
        <v>32800</v>
      </c>
      <c r="I10" s="63">
        <v>37700</v>
      </c>
      <c r="J10" s="63">
        <v>41500</v>
      </c>
      <c r="K10" s="63">
        <v>42700</v>
      </c>
    </row>
    <row r="11" spans="2:11" ht="15" customHeight="1" x14ac:dyDescent="0.3">
      <c r="B11" s="64" t="s">
        <v>136</v>
      </c>
      <c r="C11" s="63">
        <v>12900</v>
      </c>
      <c r="D11" s="63">
        <v>11400</v>
      </c>
      <c r="E11" s="63">
        <v>9500</v>
      </c>
      <c r="F11" s="63">
        <v>0</v>
      </c>
      <c r="G11" s="63">
        <v>7900</v>
      </c>
      <c r="H11" s="63">
        <v>23300</v>
      </c>
      <c r="I11" s="63">
        <v>27800</v>
      </c>
      <c r="J11" s="63">
        <v>30600</v>
      </c>
      <c r="K11" s="63">
        <v>31400</v>
      </c>
    </row>
    <row r="12" spans="2:11" ht="15" customHeight="1" x14ac:dyDescent="0.3">
      <c r="B12" s="64" t="s">
        <v>135</v>
      </c>
      <c r="C12" s="63">
        <v>20800</v>
      </c>
      <c r="D12" s="63">
        <v>19500</v>
      </c>
      <c r="E12" s="63">
        <v>17300</v>
      </c>
      <c r="F12" s="63">
        <v>7900</v>
      </c>
      <c r="G12" s="63">
        <v>0</v>
      </c>
      <c r="H12" s="63">
        <v>15400</v>
      </c>
      <c r="I12" s="63">
        <v>19200</v>
      </c>
      <c r="J12" s="65">
        <v>22700</v>
      </c>
      <c r="K12" s="63">
        <v>24000</v>
      </c>
    </row>
    <row r="13" spans="2:11" ht="15" customHeight="1" x14ac:dyDescent="0.3">
      <c r="B13" s="64" t="s">
        <v>134</v>
      </c>
      <c r="C13" s="63">
        <v>36200</v>
      </c>
      <c r="D13" s="63">
        <v>34900</v>
      </c>
      <c r="E13" s="63">
        <v>32800</v>
      </c>
      <c r="F13" s="63">
        <v>23300</v>
      </c>
      <c r="G13" s="63">
        <v>15400</v>
      </c>
      <c r="H13" s="63">
        <v>0</v>
      </c>
      <c r="I13" s="63">
        <v>7000</v>
      </c>
      <c r="J13" s="63">
        <v>8600</v>
      </c>
      <c r="K13" s="63">
        <v>10100</v>
      </c>
    </row>
    <row r="14" spans="2:11" ht="15" customHeight="1" x14ac:dyDescent="0.3">
      <c r="B14" s="64" t="s">
        <v>133</v>
      </c>
      <c r="C14" s="63">
        <v>41000</v>
      </c>
      <c r="D14" s="63">
        <v>39700</v>
      </c>
      <c r="E14" s="63">
        <v>37700</v>
      </c>
      <c r="F14" s="63">
        <v>27800</v>
      </c>
      <c r="G14" s="63">
        <v>19200</v>
      </c>
      <c r="H14" s="63">
        <v>7000</v>
      </c>
      <c r="I14" s="63">
        <v>0</v>
      </c>
      <c r="J14" s="63">
        <v>7000</v>
      </c>
      <c r="K14" s="63">
        <v>7000</v>
      </c>
    </row>
    <row r="15" spans="2:11" ht="15" customHeight="1" x14ac:dyDescent="0.3">
      <c r="B15" s="64" t="s">
        <v>132</v>
      </c>
      <c r="C15" s="63">
        <v>44700</v>
      </c>
      <c r="D15" s="63">
        <v>43400</v>
      </c>
      <c r="E15" s="63">
        <v>41500</v>
      </c>
      <c r="F15" s="63">
        <v>30600</v>
      </c>
      <c r="G15" s="63">
        <v>22700</v>
      </c>
      <c r="H15" s="63">
        <v>8600</v>
      </c>
      <c r="I15" s="63">
        <v>7000</v>
      </c>
      <c r="J15" s="63">
        <v>0</v>
      </c>
      <c r="K15" s="63">
        <v>7000</v>
      </c>
    </row>
    <row r="16" spans="2:11" ht="15" customHeight="1" x14ac:dyDescent="0.3">
      <c r="B16" s="64" t="s">
        <v>131</v>
      </c>
      <c r="C16" s="63">
        <v>46100</v>
      </c>
      <c r="D16" s="63">
        <v>44800</v>
      </c>
      <c r="E16" s="63">
        <v>42700</v>
      </c>
      <c r="F16" s="63">
        <v>31400</v>
      </c>
      <c r="G16" s="63">
        <v>24000</v>
      </c>
      <c r="H16" s="63">
        <v>10100</v>
      </c>
      <c r="I16" s="63">
        <v>7000</v>
      </c>
      <c r="J16" s="63">
        <v>7000</v>
      </c>
      <c r="K16" s="63">
        <v>0</v>
      </c>
    </row>
  </sheetData>
  <phoneticPr fontId="5" type="noConversion"/>
  <dataValidations count="2">
    <dataValidation type="list" allowBlank="1" showInputMessage="1" showErrorMessage="1" sqref="B5">
      <formula1>$B$8:$B$16</formula1>
    </dataValidation>
    <dataValidation type="list" allowBlank="1" showInputMessage="1" showErrorMessage="1" sqref="C5">
      <formula1>$C$7:$K$7</formula1>
    </dataValidation>
  </dataValidation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>
      <selection activeCell="I32" sqref="I32"/>
    </sheetView>
  </sheetViews>
  <sheetFormatPr defaultColWidth="9" defaultRowHeight="17.100000000000001" customHeight="1" x14ac:dyDescent="0.3"/>
  <cols>
    <col min="1" max="1" width="3.75" style="111" customWidth="1"/>
    <col min="2" max="2" width="7" style="111" customWidth="1"/>
    <col min="3" max="3" width="7.625" style="111" customWidth="1"/>
    <col min="4" max="6" width="7.5" style="111" customWidth="1"/>
    <col min="7" max="7" width="8.5" style="111" customWidth="1"/>
    <col min="8" max="16384" width="9" style="111"/>
  </cols>
  <sheetData>
    <row r="2" spans="2:7" ht="21.75" customHeight="1" x14ac:dyDescent="0.3">
      <c r="B2" s="166" t="s">
        <v>208</v>
      </c>
      <c r="C2" s="166"/>
      <c r="D2" s="166"/>
      <c r="E2" s="166"/>
      <c r="F2" s="166"/>
      <c r="G2" s="166"/>
    </row>
    <row r="4" spans="2:7" ht="21" customHeight="1" x14ac:dyDescent="0.3">
      <c r="B4" s="112" t="s">
        <v>209</v>
      </c>
      <c r="C4" s="112" t="s">
        <v>210</v>
      </c>
      <c r="D4" s="112" t="s">
        <v>211</v>
      </c>
      <c r="E4" s="112" t="s">
        <v>212</v>
      </c>
      <c r="F4" s="112" t="s">
        <v>213</v>
      </c>
      <c r="G4" s="112" t="s">
        <v>214</v>
      </c>
    </row>
    <row r="5" spans="2:7" ht="21" customHeight="1" x14ac:dyDescent="0.3">
      <c r="B5" s="113">
        <v>1</v>
      </c>
      <c r="C5" s="113" t="s">
        <v>215</v>
      </c>
      <c r="D5" s="113">
        <v>70</v>
      </c>
      <c r="E5" s="113">
        <v>65</v>
      </c>
      <c r="F5" s="114">
        <f t="shared" ref="F5:F16" si="0">ROUND(AVERAGE(D5:E5),1)</f>
        <v>67.5</v>
      </c>
      <c r="G5" s="115" t="str">
        <f t="shared" ref="G5:G16" si="1">IF(D5&gt;=70,IF(E5&gt;=70,"합격",""),"")</f>
        <v/>
      </c>
    </row>
    <row r="6" spans="2:7" ht="21" customHeight="1" x14ac:dyDescent="0.3">
      <c r="B6" s="113">
        <v>2</v>
      </c>
      <c r="C6" s="113" t="s">
        <v>216</v>
      </c>
      <c r="D6" s="113">
        <v>77</v>
      </c>
      <c r="E6" s="113">
        <v>55</v>
      </c>
      <c r="F6" s="114">
        <f t="shared" si="0"/>
        <v>66</v>
      </c>
      <c r="G6" s="115" t="str">
        <f t="shared" si="1"/>
        <v/>
      </c>
    </row>
    <row r="7" spans="2:7" ht="21" customHeight="1" x14ac:dyDescent="0.3">
      <c r="B7" s="113">
        <v>3</v>
      </c>
      <c r="C7" s="113" t="s">
        <v>217</v>
      </c>
      <c r="D7" s="113">
        <v>96</v>
      </c>
      <c r="E7" s="113">
        <v>94</v>
      </c>
      <c r="F7" s="114">
        <f t="shared" si="0"/>
        <v>95</v>
      </c>
      <c r="G7" s="115" t="str">
        <f t="shared" si="1"/>
        <v>합격</v>
      </c>
    </row>
    <row r="8" spans="2:7" ht="21" customHeight="1" x14ac:dyDescent="0.3">
      <c r="B8" s="113">
        <v>4</v>
      </c>
      <c r="C8" s="113" t="s">
        <v>218</v>
      </c>
      <c r="D8" s="113">
        <v>72</v>
      </c>
      <c r="E8" s="113">
        <v>56</v>
      </c>
      <c r="F8" s="114">
        <f t="shared" si="0"/>
        <v>64</v>
      </c>
      <c r="G8" s="115" t="str">
        <f t="shared" si="1"/>
        <v/>
      </c>
    </row>
    <row r="9" spans="2:7" ht="21" customHeight="1" x14ac:dyDescent="0.3">
      <c r="B9" s="113">
        <v>5</v>
      </c>
      <c r="C9" s="113" t="s">
        <v>219</v>
      </c>
      <c r="D9" s="113">
        <v>88</v>
      </c>
      <c r="E9" s="113">
        <v>87</v>
      </c>
      <c r="F9" s="114">
        <f t="shared" si="0"/>
        <v>87.5</v>
      </c>
      <c r="G9" s="115" t="str">
        <f t="shared" si="1"/>
        <v>합격</v>
      </c>
    </row>
    <row r="10" spans="2:7" ht="21" customHeight="1" x14ac:dyDescent="0.3">
      <c r="B10" s="113">
        <v>6</v>
      </c>
      <c r="C10" s="113" t="s">
        <v>220</v>
      </c>
      <c r="D10" s="113">
        <v>71</v>
      </c>
      <c r="E10" s="113">
        <v>71</v>
      </c>
      <c r="F10" s="114">
        <f t="shared" si="0"/>
        <v>71</v>
      </c>
      <c r="G10" s="115" t="str">
        <f t="shared" si="1"/>
        <v>합격</v>
      </c>
    </row>
    <row r="11" spans="2:7" ht="21" customHeight="1" x14ac:dyDescent="0.3">
      <c r="B11" s="113">
        <v>7</v>
      </c>
      <c r="C11" s="113" t="s">
        <v>221</v>
      </c>
      <c r="D11" s="113">
        <v>60</v>
      </c>
      <c r="E11" s="113">
        <v>63</v>
      </c>
      <c r="F11" s="114">
        <f t="shared" si="0"/>
        <v>61.5</v>
      </c>
      <c r="G11" s="115" t="str">
        <f t="shared" si="1"/>
        <v/>
      </c>
    </row>
    <row r="12" spans="2:7" ht="21" customHeight="1" x14ac:dyDescent="0.3">
      <c r="B12" s="113">
        <v>8</v>
      </c>
      <c r="C12" s="113" t="s">
        <v>222</v>
      </c>
      <c r="D12" s="113">
        <v>90</v>
      </c>
      <c r="E12" s="113">
        <v>69</v>
      </c>
      <c r="F12" s="114">
        <f t="shared" si="0"/>
        <v>79.5</v>
      </c>
      <c r="G12" s="115" t="str">
        <f t="shared" si="1"/>
        <v/>
      </c>
    </row>
    <row r="13" spans="2:7" ht="21" customHeight="1" x14ac:dyDescent="0.3">
      <c r="B13" s="113">
        <v>9</v>
      </c>
      <c r="C13" s="113" t="s">
        <v>223</v>
      </c>
      <c r="D13" s="113">
        <v>92</v>
      </c>
      <c r="E13" s="113">
        <v>82</v>
      </c>
      <c r="F13" s="114">
        <f t="shared" si="0"/>
        <v>87</v>
      </c>
      <c r="G13" s="115" t="str">
        <f t="shared" si="1"/>
        <v>합격</v>
      </c>
    </row>
    <row r="14" spans="2:7" ht="21" customHeight="1" x14ac:dyDescent="0.3">
      <c r="B14" s="113">
        <v>10</v>
      </c>
      <c r="C14" s="113" t="s">
        <v>224</v>
      </c>
      <c r="D14" s="113">
        <v>95</v>
      </c>
      <c r="E14" s="113">
        <v>90</v>
      </c>
      <c r="F14" s="114">
        <f t="shared" si="0"/>
        <v>92.5</v>
      </c>
      <c r="G14" s="115" t="str">
        <f t="shared" si="1"/>
        <v>합격</v>
      </c>
    </row>
    <row r="15" spans="2:7" ht="21" customHeight="1" x14ac:dyDescent="0.3">
      <c r="B15" s="113">
        <v>11</v>
      </c>
      <c r="C15" s="113" t="s">
        <v>225</v>
      </c>
      <c r="D15" s="113">
        <v>75</v>
      </c>
      <c r="E15" s="113">
        <v>72</v>
      </c>
      <c r="F15" s="114">
        <f t="shared" si="0"/>
        <v>73.5</v>
      </c>
      <c r="G15" s="115" t="str">
        <f t="shared" si="1"/>
        <v>합격</v>
      </c>
    </row>
    <row r="16" spans="2:7" ht="21" customHeight="1" x14ac:dyDescent="0.3">
      <c r="B16" s="113">
        <v>12</v>
      </c>
      <c r="C16" s="113" t="s">
        <v>226</v>
      </c>
      <c r="D16" s="113">
        <v>96</v>
      </c>
      <c r="E16" s="113">
        <v>88</v>
      </c>
      <c r="F16" s="114">
        <f t="shared" si="0"/>
        <v>92</v>
      </c>
      <c r="G16" s="115" t="str">
        <f t="shared" si="1"/>
        <v>합격</v>
      </c>
    </row>
  </sheetData>
  <mergeCells count="1">
    <mergeCell ref="B2:G2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시작</vt:lpstr>
      <vt:lpstr>문제1</vt:lpstr>
      <vt:lpstr>문제2</vt:lpstr>
      <vt:lpstr>문제3</vt:lpstr>
      <vt:lpstr>문제4</vt:lpstr>
      <vt:lpstr>문제5</vt:lpstr>
      <vt:lpstr>문제6</vt:lpstr>
      <vt:lpstr>문제7</vt:lpstr>
      <vt:lpstr>문제8</vt:lpstr>
      <vt:lpstr>문제9</vt:lpstr>
      <vt:lpstr>문제10</vt:lpstr>
      <vt:lpstr>끝</vt:lpstr>
      <vt:lpstr>근무지역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이보경</dc:creator>
  <cp:lastModifiedBy>PC</cp:lastModifiedBy>
  <dcterms:created xsi:type="dcterms:W3CDTF">2012-04-19T07:28:31Z</dcterms:created>
  <dcterms:modified xsi:type="dcterms:W3CDTF">2019-04-30T02:18:06Z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D:\수업 자료\실무스프레드시트\중간고사 시험지\2017년 2학기 중간고사.xlsx</vt:lpwstr>
  </property>
</Properties>
</file>